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02"/>
  <workbookPr codeName="ThisWorkbook"/>
  <mc:AlternateContent xmlns:mc="http://schemas.openxmlformats.org/markup-compatibility/2006">
    <mc:Choice Requires="x15">
      <x15ac:absPath xmlns:x15ac="http://schemas.microsoft.com/office/spreadsheetml/2010/11/ac" url="https://acaps.sharepoint.com/sites/CrisisInSight/Shared Documents/04 GCSI/03 Monthly reports/"/>
    </mc:Choice>
  </mc:AlternateContent>
  <xr:revisionPtr revIDLastSave="11" documentId="8_{5A146008-866E-4108-9356-C430A301E966}" xr6:coauthVersionLast="47" xr6:coauthVersionMax="47" xr10:uidLastSave="{B64CB30E-AE36-479B-85C1-9C87F6764752}"/>
  <bookViews>
    <workbookView xWindow="-110" yWindow="-110" windowWidth="19420" windowHeight="10420" tabRatio="916" firstSheet="2" activeTab="2" xr2:uid="{00000000-000D-0000-FFFF-FFFF00000000}"/>
    <workbookView minimized="1" xWindow="2280" yWindow="1520" windowWidth="14400" windowHeight="9280" tabRatio="867" xr2:uid="{D177BFAC-397E-48CD-B945-1E25CC3BC297}"/>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info'!$A$1:$N$145</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Lists!$A$1:$L$146</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0" i="5" l="1" a="1"/>
  <c r="A80" i="5" s="1"/>
  <c r="A81" i="5" a="1"/>
  <c r="A81" i="5" s="1"/>
  <c r="B130" i="3"/>
  <c r="B177" i="17"/>
  <c r="B113" i="3"/>
  <c r="B147" i="3"/>
  <c r="B148" i="3"/>
  <c r="B149" i="3"/>
  <c r="B150" i="3"/>
  <c r="B151" i="3"/>
  <c r="B152" i="3"/>
  <c r="B153" i="3"/>
  <c r="B154" i="3"/>
  <c r="B155" i="3"/>
  <c r="B146" i="3"/>
  <c r="A132" i="4" a="1"/>
  <c r="A132" i="4" s="1"/>
  <c r="A133" i="4" a="1"/>
  <c r="A133" i="4" s="1"/>
  <c r="B133" i="4" s="1"/>
  <c r="P144" i="15"/>
  <c r="A145" i="10"/>
  <c r="A148" i="6" s="1"/>
  <c r="H145" i="14"/>
  <c r="M145" i="10"/>
  <c r="Q145" i="14"/>
  <c r="U145" i="10"/>
  <c r="J148" i="7" s="1"/>
  <c r="AA145" i="14"/>
  <c r="L145" i="15"/>
  <c r="Y145" i="10"/>
  <c r="M145" i="15"/>
  <c r="AA145" i="10"/>
  <c r="AC148" i="8" s="1"/>
  <c r="AC145" i="10"/>
  <c r="AF148" i="8" s="1"/>
  <c r="AD145" i="10"/>
  <c r="AG148" i="8" s="1"/>
  <c r="AI145" i="14"/>
  <c r="B146" i="10"/>
  <c r="D146" i="10"/>
  <c r="E146" i="10"/>
  <c r="E149" i="6" s="1"/>
  <c r="H146" i="10"/>
  <c r="N146" i="15"/>
  <c r="AK146" i="14"/>
  <c r="S146" i="15"/>
  <c r="U146" i="15"/>
  <c r="AI152" i="14"/>
  <c r="AG152" i="10"/>
  <c r="H153" i="10"/>
  <c r="W153" i="14"/>
  <c r="X153" i="10"/>
  <c r="AI153" i="14"/>
  <c r="AF153" i="10"/>
  <c r="I154" i="14"/>
  <c r="W154" i="14"/>
  <c r="X154" i="14" s="1"/>
  <c r="T154" i="14" s="1"/>
  <c r="H155" i="14"/>
  <c r="AF155" i="10"/>
  <c r="AL155" i="14"/>
  <c r="AG155" i="10"/>
  <c r="E156" i="10"/>
  <c r="F156" i="14"/>
  <c r="H156" i="10"/>
  <c r="J156" i="10"/>
  <c r="L156" i="10"/>
  <c r="R156" i="10"/>
  <c r="V156" i="10"/>
  <c r="W156" i="10"/>
  <c r="Y156" i="10"/>
  <c r="AI156" i="14"/>
  <c r="AE156" i="10"/>
  <c r="AK156" i="14"/>
  <c r="AG156" i="10"/>
  <c r="AM156" i="14"/>
  <c r="Y148" i="8"/>
  <c r="Z148" i="8" s="1"/>
  <c r="AA148" i="8"/>
  <c r="C149" i="8"/>
  <c r="H147" i="7"/>
  <c r="P150" i="3"/>
  <c r="O148" i="6"/>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B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B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BB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BB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BB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BB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B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B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BB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6" i="22"/>
  <c r="BA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BB89"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B80" i="22"/>
  <c r="BA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B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2" i="22"/>
  <c r="BA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B64" i="22"/>
  <c r="BA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B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B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B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B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B14" i="22"/>
  <c r="BA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BE193" i="2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BE192" i="21" s="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E191" i="21" s="1"/>
  <c r="F191" i="21"/>
  <c r="E191" i="21"/>
  <c r="D191" i="21"/>
  <c r="C191" i="21"/>
  <c r="B191" i="21"/>
  <c r="BC191" i="21" s="1"/>
  <c r="BE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BE189" i="21" s="1"/>
  <c r="H189" i="21"/>
  <c r="G189" i="21"/>
  <c r="F189" i="21"/>
  <c r="E189" i="21"/>
  <c r="D189" i="21"/>
  <c r="C189" i="21"/>
  <c r="B189" i="21"/>
  <c r="BE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BC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BE186" i="21" s="1"/>
  <c r="BC185"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E184" i="21" s="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E183" i="21" s="1"/>
  <c r="F183" i="21"/>
  <c r="E183" i="21"/>
  <c r="D183" i="21"/>
  <c r="C183" i="21"/>
  <c r="B183" i="21"/>
  <c r="BC183" i="21" s="1"/>
  <c r="BE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BE181" i="21" s="1"/>
  <c r="H181" i="21"/>
  <c r="G181" i="21"/>
  <c r="F181" i="21"/>
  <c r="E181" i="21"/>
  <c r="D181" i="21"/>
  <c r="C181" i="21"/>
  <c r="B181" i="21"/>
  <c r="BE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BC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BE178" i="21" s="1"/>
  <c r="BC177"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BE176" i="21" s="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E175" i="21" s="1"/>
  <c r="F175" i="21"/>
  <c r="E175" i="21"/>
  <c r="D175" i="21"/>
  <c r="C175" i="21"/>
  <c r="B175" i="21"/>
  <c r="BC175" i="21" s="1"/>
  <c r="BE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BE173" i="21" s="1"/>
  <c r="H173" i="21"/>
  <c r="G173" i="21"/>
  <c r="F173" i="21"/>
  <c r="E173" i="21"/>
  <c r="D173" i="21"/>
  <c r="C173" i="21"/>
  <c r="B173" i="21"/>
  <c r="BE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BC171"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BE170" i="21" s="1"/>
  <c r="BC169"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BE168" i="21" s="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E167" i="21" s="1"/>
  <c r="F167" i="21"/>
  <c r="E167" i="21"/>
  <c r="D167" i="21"/>
  <c r="C167" i="21"/>
  <c r="B167" i="21"/>
  <c r="BC167" i="21" s="1"/>
  <c r="BE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BE165" i="21" s="1"/>
  <c r="H165" i="21"/>
  <c r="G165" i="21"/>
  <c r="F165" i="21"/>
  <c r="E165" i="21"/>
  <c r="D165" i="21"/>
  <c r="C165" i="21"/>
  <c r="B165" i="21"/>
  <c r="BE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BC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BE162" i="21" s="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BE161" i="21" s="1"/>
  <c r="F161" i="21"/>
  <c r="BC161" i="21" s="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BE160" i="21" s="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BE159" i="21" s="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BE158" i="21" s="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BE157" i="21" s="1"/>
  <c r="G157" i="21"/>
  <c r="F157" i="21"/>
  <c r="E157" i="21"/>
  <c r="D157" i="21"/>
  <c r="C157" i="21"/>
  <c r="B157" i="21"/>
  <c r="BD157" i="21" s="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BD156" i="21" s="1"/>
  <c r="G156" i="21"/>
  <c r="F156" i="21"/>
  <c r="E156" i="21"/>
  <c r="D156" i="21"/>
  <c r="C156" i="21"/>
  <c r="B156" i="21"/>
  <c r="BE156" i="21" s="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BD155" i="21" s="1"/>
  <c r="G155" i="21"/>
  <c r="F155" i="21"/>
  <c r="E155" i="21"/>
  <c r="D155" i="21"/>
  <c r="C155" i="21"/>
  <c r="B155" i="21"/>
  <c r="BE155" i="21" s="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BD154" i="21" s="1"/>
  <c r="G154" i="21"/>
  <c r="F154" i="21"/>
  <c r="E154" i="21"/>
  <c r="D154" i="21"/>
  <c r="C154" i="21"/>
  <c r="B154" i="21"/>
  <c r="BE154" i="21" s="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BD153" i="21" s="1"/>
  <c r="G153" i="21"/>
  <c r="F153" i="21"/>
  <c r="E153" i="21"/>
  <c r="D153" i="21"/>
  <c r="C153" i="21"/>
  <c r="B153" i="21"/>
  <c r="BE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BD152" i="21" s="1"/>
  <c r="G152" i="21"/>
  <c r="F152" i="21"/>
  <c r="E152" i="21"/>
  <c r="D152" i="21"/>
  <c r="C152" i="21"/>
  <c r="B152" i="21"/>
  <c r="BE152" i="21" s="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BD151" i="21" s="1"/>
  <c r="G151" i="21"/>
  <c r="F151" i="21"/>
  <c r="E151" i="21"/>
  <c r="D151" i="21"/>
  <c r="C151" i="21"/>
  <c r="B151" i="21"/>
  <c r="BE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BD150" i="21" s="1"/>
  <c r="G150" i="21"/>
  <c r="F150" i="21"/>
  <c r="E150" i="21"/>
  <c r="D150" i="21"/>
  <c r="C150" i="21"/>
  <c r="B150" i="21"/>
  <c r="BE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BD149" i="21" s="1"/>
  <c r="G149" i="21"/>
  <c r="F149" i="21"/>
  <c r="E149" i="21"/>
  <c r="D149" i="21"/>
  <c r="C149" i="21"/>
  <c r="B149" i="21"/>
  <c r="BE149" i="21" s="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BD148" i="21" s="1"/>
  <c r="G148" i="21"/>
  <c r="F148" i="21"/>
  <c r="E148" i="21"/>
  <c r="D148" i="21"/>
  <c r="C148" i="21"/>
  <c r="B148" i="21"/>
  <c r="BE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BD147" i="21" s="1"/>
  <c r="G147" i="21"/>
  <c r="F147" i="21"/>
  <c r="E147" i="21"/>
  <c r="D147" i="21"/>
  <c r="C147" i="21"/>
  <c r="B147" i="21"/>
  <c r="BE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BD146" i="21" s="1"/>
  <c r="G146" i="21"/>
  <c r="F146" i="21"/>
  <c r="E146" i="21"/>
  <c r="D146" i="21"/>
  <c r="C146" i="21"/>
  <c r="B146" i="21"/>
  <c r="BE146" i="21" s="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BD145" i="21" s="1"/>
  <c r="G145" i="21"/>
  <c r="F145" i="21"/>
  <c r="E145" i="21"/>
  <c r="D145" i="21"/>
  <c r="C145" i="21"/>
  <c r="B145" i="21"/>
  <c r="BE145" i="21" s="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BD144" i="21" s="1"/>
  <c r="G144" i="21"/>
  <c r="F144" i="21"/>
  <c r="E144" i="21"/>
  <c r="D144" i="21"/>
  <c r="C144" i="21"/>
  <c r="B144" i="21"/>
  <c r="BE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BD143" i="21" s="1"/>
  <c r="G143" i="21"/>
  <c r="F143" i="21"/>
  <c r="E143" i="21"/>
  <c r="D143" i="21"/>
  <c r="C143" i="21"/>
  <c r="B143" i="21"/>
  <c r="BE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BD142" i="21" s="1"/>
  <c r="G142" i="21"/>
  <c r="F142" i="21"/>
  <c r="E142" i="21"/>
  <c r="D142" i="21"/>
  <c r="C142" i="21"/>
  <c r="B142" i="21"/>
  <c r="BE142" i="21" s="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BD141" i="21" s="1"/>
  <c r="G141" i="21"/>
  <c r="F141" i="21"/>
  <c r="E141" i="21"/>
  <c r="D141" i="21"/>
  <c r="C141" i="21"/>
  <c r="B141" i="21"/>
  <c r="BE141" i="21" s="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BD140" i="21" s="1"/>
  <c r="G140" i="21"/>
  <c r="F140" i="21"/>
  <c r="E140" i="21"/>
  <c r="D140" i="21"/>
  <c r="C140" i="21"/>
  <c r="B140" i="21"/>
  <c r="BE140" i="21" s="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BD139" i="21" s="1"/>
  <c r="G139" i="21"/>
  <c r="F139" i="21"/>
  <c r="E139" i="21"/>
  <c r="D139" i="21"/>
  <c r="C139" i="21"/>
  <c r="B139" i="21"/>
  <c r="BE139" i="21" s="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BD138" i="21" s="1"/>
  <c r="G138" i="21"/>
  <c r="F138" i="21"/>
  <c r="E138" i="21"/>
  <c r="D138" i="21"/>
  <c r="C138" i="21"/>
  <c r="B138" i="21"/>
  <c r="BE138" i="21" s="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BD137" i="21" s="1"/>
  <c r="G137" i="21"/>
  <c r="F137" i="21"/>
  <c r="E137" i="21"/>
  <c r="D137" i="21"/>
  <c r="C137" i="21"/>
  <c r="B137" i="21"/>
  <c r="BE137" i="21" s="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BD136" i="21" s="1"/>
  <c r="G136" i="21"/>
  <c r="F136" i="21"/>
  <c r="E136" i="21"/>
  <c r="D136" i="21"/>
  <c r="C136" i="21"/>
  <c r="B136" i="21"/>
  <c r="BE136" i="21" s="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BD135" i="21" s="1"/>
  <c r="G135" i="21"/>
  <c r="F135" i="21"/>
  <c r="E135" i="21"/>
  <c r="D135" i="21"/>
  <c r="C135" i="21"/>
  <c r="B135" i="21"/>
  <c r="BE135" i="21" s="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BD134" i="21" s="1"/>
  <c r="G134" i="21"/>
  <c r="F134" i="21"/>
  <c r="E134" i="21"/>
  <c r="D134" i="21"/>
  <c r="C134" i="21"/>
  <c r="B134" i="21"/>
  <c r="BE134" i="21" s="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BD133" i="21" s="1"/>
  <c r="G133" i="21"/>
  <c r="F133" i="21"/>
  <c r="E133" i="21"/>
  <c r="D133" i="21"/>
  <c r="C133" i="21"/>
  <c r="B133" i="21"/>
  <c r="BE133" i="21" s="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BD132" i="21" s="1"/>
  <c r="G132" i="21"/>
  <c r="F132" i="21"/>
  <c r="E132" i="21"/>
  <c r="D132" i="21"/>
  <c r="C132" i="21"/>
  <c r="B132" i="21"/>
  <c r="BE132" i="21" s="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BE131" i="21" s="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BD130" i="21" s="1"/>
  <c r="G130" i="21"/>
  <c r="F130" i="21"/>
  <c r="E130" i="21"/>
  <c r="D130" i="21"/>
  <c r="C130" i="21"/>
  <c r="B130" i="21"/>
  <c r="BE130" i="21" s="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BD129" i="21" s="1"/>
  <c r="G129" i="21"/>
  <c r="F129" i="21"/>
  <c r="E129" i="21"/>
  <c r="D129" i="21"/>
  <c r="C129" i="21"/>
  <c r="B129" i="21"/>
  <c r="BE129" i="21" s="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BD128" i="21" s="1"/>
  <c r="G128" i="21"/>
  <c r="F128" i="21"/>
  <c r="E128" i="21"/>
  <c r="D128" i="21"/>
  <c r="C128" i="21"/>
  <c r="B128" i="21"/>
  <c r="BE128" i="21" s="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BD127" i="21" s="1"/>
  <c r="G127" i="21"/>
  <c r="F127" i="21"/>
  <c r="E127" i="21"/>
  <c r="D127" i="21"/>
  <c r="C127" i="21"/>
  <c r="B127" i="21"/>
  <c r="BE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BD126" i="21" s="1"/>
  <c r="G126" i="21"/>
  <c r="F126" i="21"/>
  <c r="E126" i="21"/>
  <c r="D126" i="21"/>
  <c r="C126" i="21"/>
  <c r="B126" i="21"/>
  <c r="BE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BD125" i="21" s="1"/>
  <c r="G125" i="21"/>
  <c r="F125" i="21"/>
  <c r="E125" i="21"/>
  <c r="D125" i="21"/>
  <c r="C125" i="21"/>
  <c r="B125" i="21"/>
  <c r="BE125" i="21" s="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BD124" i="21" s="1"/>
  <c r="G124" i="21"/>
  <c r="F124" i="21"/>
  <c r="E124" i="21"/>
  <c r="D124" i="21"/>
  <c r="C124" i="21"/>
  <c r="B124" i="21"/>
  <c r="BE124" i="21" s="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BD123" i="21" s="1"/>
  <c r="G123" i="21"/>
  <c r="F123" i="21"/>
  <c r="E123" i="21"/>
  <c r="D123" i="21"/>
  <c r="C123" i="21"/>
  <c r="B123" i="21"/>
  <c r="BE123" i="21" s="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BD122" i="21" s="1"/>
  <c r="G122" i="21"/>
  <c r="F122" i="21"/>
  <c r="E122" i="21"/>
  <c r="D122" i="21"/>
  <c r="C122" i="21"/>
  <c r="B122" i="21"/>
  <c r="BE122" i="21" s="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BD121" i="21" s="1"/>
  <c r="G121" i="21"/>
  <c r="F121" i="21"/>
  <c r="E121" i="21"/>
  <c r="D121" i="21"/>
  <c r="C121" i="21"/>
  <c r="B121" i="21"/>
  <c r="BE121" i="21" s="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BD120" i="21" s="1"/>
  <c r="G120" i="21"/>
  <c r="F120" i="21"/>
  <c r="E120" i="21"/>
  <c r="D120" i="21"/>
  <c r="C120" i="21"/>
  <c r="B120" i="21"/>
  <c r="BE120" i="21" s="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BD119" i="21" s="1"/>
  <c r="G119" i="21"/>
  <c r="F119" i="21"/>
  <c r="E119" i="21"/>
  <c r="D119" i="21"/>
  <c r="C119" i="21"/>
  <c r="B119" i="21"/>
  <c r="BE119" i="21" s="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BD118" i="21" s="1"/>
  <c r="G118" i="21"/>
  <c r="F118" i="21"/>
  <c r="E118" i="21"/>
  <c r="D118" i="21"/>
  <c r="C118" i="21"/>
  <c r="B118" i="21"/>
  <c r="BE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BD117" i="21" s="1"/>
  <c r="G117" i="21"/>
  <c r="F117" i="21"/>
  <c r="E117" i="21"/>
  <c r="D117" i="21"/>
  <c r="C117" i="21"/>
  <c r="B117" i="21"/>
  <c r="BE117" i="21" s="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BD116" i="21" s="1"/>
  <c r="G116" i="21"/>
  <c r="F116" i="21"/>
  <c r="E116" i="21"/>
  <c r="D116" i="21"/>
  <c r="C116" i="21"/>
  <c r="B116" i="21"/>
  <c r="BE116" i="21" s="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BD115" i="21" s="1"/>
  <c r="G115" i="21"/>
  <c r="F115" i="21"/>
  <c r="E115" i="21"/>
  <c r="D115" i="21"/>
  <c r="C115" i="21"/>
  <c r="B115" i="21"/>
  <c r="BE115" i="21" s="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BD114" i="21" s="1"/>
  <c r="G114" i="21"/>
  <c r="F114" i="21"/>
  <c r="E114" i="21"/>
  <c r="D114" i="21"/>
  <c r="C114" i="21"/>
  <c r="B114" i="21"/>
  <c r="BE114" i="21" s="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BD113" i="21" s="1"/>
  <c r="G113" i="21"/>
  <c r="F113" i="21"/>
  <c r="E113" i="21"/>
  <c r="D113" i="21"/>
  <c r="C113" i="21"/>
  <c r="B113" i="21"/>
  <c r="BE113" i="21" s="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BD112" i="21" s="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BD111" i="21" s="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BD110" i="21" s="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BD109" i="21" s="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BD108" i="21" s="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BD107" i="21" s="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BD106" i="21" s="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BD104" i="21" s="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BD102" i="21" s="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BD100" i="21" s="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BD98" i="21" s="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BD96" i="21" s="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BD94" i="21" s="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BD92" i="21" s="1"/>
  <c r="G92" i="21"/>
  <c r="F92" i="21"/>
  <c r="E92" i="21"/>
  <c r="D92" i="21"/>
  <c r="C92" i="21"/>
  <c r="B92" i="21"/>
  <c r="BC91"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BE89" i="21" s="1"/>
  <c r="BD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BA88" i="21" s="1"/>
  <c r="BB88" i="21" s="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BA87" i="21" s="1"/>
  <c r="BB87" i="21" s="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C84" i="21" s="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BC83" i="21" s="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BC80" i="21" s="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C76" i="21" s="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BC75" i="21" s="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BC72" i="21" s="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BC68" i="21" s="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BC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BC64" i="21" s="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BC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BC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BC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C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BC51" i="21" s="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BC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C45" i="21" s="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C44" i="21" s="1"/>
  <c r="B44" i="21"/>
  <c r="BA44" i="21" s="1"/>
  <c r="BB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BA43" i="21" s="1"/>
  <c r="BB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C40" i="21" s="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BD39" i="21" s="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C38" i="21" s="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BD37" i="21" s="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C34" i="21" s="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BD33" i="21" s="1"/>
  <c r="G33" i="21"/>
  <c r="F33" i="21"/>
  <c r="E33" i="21"/>
  <c r="D33" i="21"/>
  <c r="C33" i="21"/>
  <c r="B33" i="21"/>
  <c r="BE32" i="21"/>
  <c r="BD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BA32" i="21" s="1"/>
  <c r="BB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BE31" i="21" s="1"/>
  <c r="H31" i="21"/>
  <c r="G31" i="21"/>
  <c r="F31" i="21"/>
  <c r="E31" i="21"/>
  <c r="D31" i="21"/>
  <c r="C31" i="21"/>
  <c r="BC31" i="21" s="1"/>
  <c r="B31" i="21"/>
  <c r="BA31" i="21" s="1"/>
  <c r="BB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BE28" i="21" s="1"/>
  <c r="H28" i="21"/>
  <c r="BD28" i="21" s="1"/>
  <c r="G28" i="21"/>
  <c r="F28" i="21"/>
  <c r="E28" i="21"/>
  <c r="D28" i="21"/>
  <c r="C28" i="21"/>
  <c r="B28" i="21"/>
  <c r="BE27" i="21"/>
  <c r="BD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BA27" i="21" s="1"/>
  <c r="BB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BE25" i="21" s="1"/>
  <c r="C25" i="21"/>
  <c r="B25" i="21"/>
  <c r="BE24" i="21"/>
  <c r="BD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BE23" i="21" s="1"/>
  <c r="H23" i="21"/>
  <c r="G23" i="21"/>
  <c r="F23" i="21"/>
  <c r="E23" i="21"/>
  <c r="D23" i="21"/>
  <c r="C23" i="21"/>
  <c r="BC23" i="21" s="1"/>
  <c r="B23" i="21"/>
  <c r="BA23" i="21" s="1"/>
  <c r="BB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BD21" i="21" s="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BE19" i="21" s="1"/>
  <c r="F19" i="21"/>
  <c r="E19" i="21"/>
  <c r="D19" i="21"/>
  <c r="C19" i="21"/>
  <c r="BD19" i="21" s="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BC18" i="21" s="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BA17" i="21" s="1"/>
  <c r="BB17" i="21" s="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D16" i="21" s="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BD14" i="21"/>
  <c r="BC14"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BC13" i="21" s="1"/>
  <c r="G13" i="21"/>
  <c r="BD13" i="21" s="1"/>
  <c r="F13" i="21"/>
  <c r="E13" i="21"/>
  <c r="D13" i="21"/>
  <c r="C13" i="21"/>
  <c r="B13" i="21"/>
  <c r="BE13" i="21" s="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BD11" i="21"/>
  <c r="BC11"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BE11" i="21" s="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BD10" i="21" s="1"/>
  <c r="F10" i="21"/>
  <c r="E10" i="21"/>
  <c r="D10" i="21"/>
  <c r="C10" i="21"/>
  <c r="B10" i="21"/>
  <c r="BD9" i="21"/>
  <c r="BC9"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BD8" i="21"/>
  <c r="BC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BE8" i="21" s="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D6" i="21"/>
  <c r="BC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BC5" i="21" s="1"/>
  <c r="G5" i="21"/>
  <c r="BD5" i="21" s="1"/>
  <c r="F5" i="21"/>
  <c r="E5" i="21"/>
  <c r="D5" i="21"/>
  <c r="C5" i="21"/>
  <c r="B5" i="21"/>
  <c r="BE5" i="21" s="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BD3" i="21"/>
  <c r="BC3"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BE3" i="21" s="1"/>
  <c r="R151" i="15"/>
  <c r="Q151" i="15"/>
  <c r="P151" i="15"/>
  <c r="M151" i="15"/>
  <c r="A151" i="15"/>
  <c r="S150" i="15"/>
  <c r="R150" i="15"/>
  <c r="Q150" i="15"/>
  <c r="O150" i="15"/>
  <c r="N150" i="15"/>
  <c r="M150" i="15"/>
  <c r="I150" i="15"/>
  <c r="H150" i="15"/>
  <c r="G150" i="15"/>
  <c r="F150" i="15"/>
  <c r="E150" i="15"/>
  <c r="D150" i="15"/>
  <c r="B150" i="15"/>
  <c r="A150" i="15"/>
  <c r="U149" i="15"/>
  <c r="T149" i="15"/>
  <c r="S149" i="15"/>
  <c r="R149" i="15"/>
  <c r="O149" i="15"/>
  <c r="N149" i="15"/>
  <c r="M149" i="15"/>
  <c r="K149" i="15"/>
  <c r="J149" i="15"/>
  <c r="I149" i="15"/>
  <c r="H149" i="15"/>
  <c r="E149" i="15"/>
  <c r="C149" i="15"/>
  <c r="B149" i="15"/>
  <c r="A149" i="15"/>
  <c r="U148" i="15"/>
  <c r="Q148" i="15"/>
  <c r="J148" i="15"/>
  <c r="A148" i="15"/>
  <c r="U147" i="15"/>
  <c r="T147" i="15"/>
  <c r="S147" i="15"/>
  <c r="P147" i="15"/>
  <c r="N147" i="15"/>
  <c r="M147" i="15"/>
  <c r="K147" i="15"/>
  <c r="J147" i="15"/>
  <c r="G147" i="15"/>
  <c r="F147" i="15"/>
  <c r="E147" i="15"/>
  <c r="B147" i="15"/>
  <c r="A147" i="15"/>
  <c r="A146" i="15"/>
  <c r="R145" i="15"/>
  <c r="E145" i="15"/>
  <c r="B145" i="15"/>
  <c r="A145" i="15"/>
  <c r="U144" i="15"/>
  <c r="T144" i="15"/>
  <c r="N144" i="15"/>
  <c r="M144" i="15"/>
  <c r="L144" i="15"/>
  <c r="K144" i="15"/>
  <c r="I144"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M228" i="14"/>
  <c r="AL228" i="14"/>
  <c r="AK228" i="14"/>
  <c r="AN228" i="14" s="1"/>
  <c r="AJ228" i="14"/>
  <c r="AI228" i="14"/>
  <c r="AH228" i="14"/>
  <c r="AF228" i="14"/>
  <c r="AE228" i="14"/>
  <c r="AD228" i="14"/>
  <c r="AC228" i="14"/>
  <c r="AA228" i="14"/>
  <c r="X228" i="14"/>
  <c r="W228" i="14"/>
  <c r="T228" i="14"/>
  <c r="R228" i="14"/>
  <c r="Q228" i="14"/>
  <c r="P228" i="14"/>
  <c r="O228" i="14"/>
  <c r="N228" i="14"/>
  <c r="M228" i="14" s="1"/>
  <c r="L228" i="14"/>
  <c r="D228" i="14" s="1"/>
  <c r="J228" i="14"/>
  <c r="K228" i="14" s="1"/>
  <c r="I228" i="14"/>
  <c r="H228" i="14"/>
  <c r="F228" i="14"/>
  <c r="G228" i="14" s="1"/>
  <c r="E228" i="14"/>
  <c r="A228" i="14"/>
  <c r="AM227" i="14"/>
  <c r="AL227" i="14"/>
  <c r="AK227" i="14"/>
  <c r="AN227" i="14" s="1"/>
  <c r="AJ227" i="14"/>
  <c r="AB227" i="14" s="1"/>
  <c r="AI227" i="14"/>
  <c r="AH227" i="14"/>
  <c r="AF227" i="14"/>
  <c r="AE227" i="14"/>
  <c r="AD227" i="14"/>
  <c r="AG227" i="14" s="1"/>
  <c r="AC227" i="14"/>
  <c r="AA227" i="14"/>
  <c r="Z227" i="14"/>
  <c r="S227" i="14" s="1"/>
  <c r="X227" i="14"/>
  <c r="T227" i="14" s="1"/>
  <c r="W227" i="14"/>
  <c r="R227" i="14"/>
  <c r="Q227" i="14"/>
  <c r="P227" i="14"/>
  <c r="O227" i="14"/>
  <c r="N227" i="14"/>
  <c r="M227" i="14" s="1"/>
  <c r="J227" i="14"/>
  <c r="I227" i="14"/>
  <c r="H227" i="14"/>
  <c r="G227" i="14"/>
  <c r="F227" i="14"/>
  <c r="E227" i="14"/>
  <c r="A227" i="14"/>
  <c r="AM226" i="14"/>
  <c r="AL226" i="14"/>
  <c r="AN226" i="14" s="1"/>
  <c r="AK226" i="14"/>
  <c r="AI226" i="14"/>
  <c r="AH226" i="14"/>
  <c r="AJ226" i="14" s="1"/>
  <c r="AG226" i="14"/>
  <c r="AF226" i="14"/>
  <c r="AE226" i="14"/>
  <c r="AD226" i="14"/>
  <c r="AC226" i="14"/>
  <c r="AA226" i="14"/>
  <c r="X226" i="14"/>
  <c r="T226" i="14" s="1"/>
  <c r="W226" i="14"/>
  <c r="R226" i="14"/>
  <c r="Q226" i="14"/>
  <c r="P226" i="14"/>
  <c r="O226" i="14"/>
  <c r="N226" i="14"/>
  <c r="M226" i="14" s="1"/>
  <c r="L226" i="14"/>
  <c r="K226" i="14"/>
  <c r="J226" i="14"/>
  <c r="I226" i="14"/>
  <c r="H226" i="14"/>
  <c r="F226" i="14"/>
  <c r="E226" i="14"/>
  <c r="A226" i="14"/>
  <c r="AM225" i="14"/>
  <c r="AL225" i="14"/>
  <c r="AN225" i="14" s="1"/>
  <c r="AK225" i="14"/>
  <c r="AJ225" i="14"/>
  <c r="AI225" i="14"/>
  <c r="AH225" i="14"/>
  <c r="AF225" i="14"/>
  <c r="AE225" i="14"/>
  <c r="AD225" i="14"/>
  <c r="AC225" i="14"/>
  <c r="AA225" i="14"/>
  <c r="W225" i="14"/>
  <c r="X225" i="14" s="1"/>
  <c r="T225" i="14" s="1"/>
  <c r="R225" i="14"/>
  <c r="Q225" i="14"/>
  <c r="M225" i="14" s="1"/>
  <c r="P225" i="14"/>
  <c r="O225" i="14"/>
  <c r="N225" i="14"/>
  <c r="J225" i="14"/>
  <c r="I225" i="14"/>
  <c r="H225" i="14"/>
  <c r="F225" i="14"/>
  <c r="G225" i="14" s="1"/>
  <c r="E225" i="14"/>
  <c r="A225" i="14"/>
  <c r="AM224" i="14"/>
  <c r="AL224" i="14"/>
  <c r="AK224" i="14"/>
  <c r="AN224" i="14" s="1"/>
  <c r="AI224" i="14"/>
  <c r="AJ224" i="14" s="1"/>
  <c r="AH224" i="14"/>
  <c r="AG224" i="14"/>
  <c r="AF224" i="14"/>
  <c r="AE224" i="14"/>
  <c r="AD224" i="14"/>
  <c r="AC224" i="14"/>
  <c r="AA224" i="14"/>
  <c r="X224" i="14"/>
  <c r="T224" i="14" s="1"/>
  <c r="W224" i="14"/>
  <c r="R224" i="14"/>
  <c r="Q224" i="14"/>
  <c r="P224" i="14"/>
  <c r="O224" i="14"/>
  <c r="N224" i="14"/>
  <c r="M224" i="14" s="1"/>
  <c r="J224" i="14"/>
  <c r="K224" i="14" s="1"/>
  <c r="I224" i="14"/>
  <c r="H224" i="14"/>
  <c r="L224" i="14" s="1"/>
  <c r="D224" i="14" s="1"/>
  <c r="F224" i="14"/>
  <c r="G224" i="14" s="1"/>
  <c r="E224" i="14"/>
  <c r="A224" i="14"/>
  <c r="AM223" i="14"/>
  <c r="AL223" i="14"/>
  <c r="AN223" i="14" s="1"/>
  <c r="AK223" i="14"/>
  <c r="AI223" i="14"/>
  <c r="AH223" i="14"/>
  <c r="AJ223" i="14" s="1"/>
  <c r="AF223" i="14"/>
  <c r="AE223" i="14"/>
  <c r="AD223" i="14"/>
  <c r="AC223" i="14"/>
  <c r="AG223" i="14" s="1"/>
  <c r="AA223" i="14"/>
  <c r="W223" i="14"/>
  <c r="X223" i="14" s="1"/>
  <c r="T223" i="14" s="1"/>
  <c r="R223" i="14"/>
  <c r="Q223" i="14"/>
  <c r="P223" i="14"/>
  <c r="O223" i="14"/>
  <c r="N223" i="14"/>
  <c r="M223" i="14"/>
  <c r="K223" i="14"/>
  <c r="L223" i="14" s="1"/>
  <c r="D223" i="14" s="1"/>
  <c r="J223" i="14"/>
  <c r="I223" i="14"/>
  <c r="H223" i="14"/>
  <c r="F223" i="14"/>
  <c r="E223" i="14"/>
  <c r="G223" i="14" s="1"/>
  <c r="A223" i="14"/>
  <c r="AM222" i="14"/>
  <c r="AL222" i="14"/>
  <c r="AK222" i="14"/>
  <c r="AN222" i="14" s="1"/>
  <c r="AI222" i="14"/>
  <c r="AH222" i="14"/>
  <c r="AF222" i="14"/>
  <c r="AE222" i="14"/>
  <c r="AD222" i="14"/>
  <c r="AC222" i="14"/>
  <c r="AG222" i="14" s="1"/>
  <c r="AA222" i="14"/>
  <c r="W222" i="14"/>
  <c r="X222" i="14" s="1"/>
  <c r="T222" i="14" s="1"/>
  <c r="R222" i="14"/>
  <c r="Q222" i="14"/>
  <c r="P222" i="14"/>
  <c r="O222" i="14"/>
  <c r="M222" i="14" s="1"/>
  <c r="N222" i="14"/>
  <c r="J222" i="14"/>
  <c r="K222" i="14" s="1"/>
  <c r="I222" i="14"/>
  <c r="H222" i="14"/>
  <c r="G222" i="14"/>
  <c r="F222" i="14"/>
  <c r="E222" i="14"/>
  <c r="A222" i="14"/>
  <c r="AN221" i="14"/>
  <c r="AM221" i="14"/>
  <c r="AL221" i="14"/>
  <c r="AK221" i="14"/>
  <c r="AI221" i="14"/>
  <c r="AH221" i="14"/>
  <c r="AJ221" i="14" s="1"/>
  <c r="AF221" i="14"/>
  <c r="AE221" i="14"/>
  <c r="AG221" i="14" s="1"/>
  <c r="AD221" i="14"/>
  <c r="AC221" i="14"/>
  <c r="AA221" i="14"/>
  <c r="W221" i="14"/>
  <c r="X221" i="14" s="1"/>
  <c r="T221" i="14" s="1"/>
  <c r="R221" i="14"/>
  <c r="Q221" i="14"/>
  <c r="P221" i="14"/>
  <c r="O221" i="14"/>
  <c r="N221" i="14"/>
  <c r="M221" i="14"/>
  <c r="J221" i="14"/>
  <c r="K221" i="14" s="1"/>
  <c r="L221" i="14" s="1"/>
  <c r="I221" i="14"/>
  <c r="H221" i="14"/>
  <c r="G221" i="14"/>
  <c r="F221" i="14"/>
  <c r="E221" i="14"/>
  <c r="A221" i="14"/>
  <c r="AM220" i="14"/>
  <c r="AL220" i="14"/>
  <c r="AK220" i="14"/>
  <c r="AJ220" i="14"/>
  <c r="AI220" i="14"/>
  <c r="AH220" i="14"/>
  <c r="AF220" i="14"/>
  <c r="AE220" i="14"/>
  <c r="AD220" i="14"/>
  <c r="AC220" i="14"/>
  <c r="AA220" i="14"/>
  <c r="X220" i="14"/>
  <c r="W220" i="14"/>
  <c r="T220" i="14"/>
  <c r="R220" i="14"/>
  <c r="Q220" i="14"/>
  <c r="P220" i="14"/>
  <c r="O220" i="14"/>
  <c r="N220" i="14"/>
  <c r="J220" i="14"/>
  <c r="K220" i="14" s="1"/>
  <c r="L220" i="14" s="1"/>
  <c r="D220" i="14" s="1"/>
  <c r="I220" i="14"/>
  <c r="H220" i="14"/>
  <c r="F220" i="14"/>
  <c r="G220" i="14" s="1"/>
  <c r="E220" i="14"/>
  <c r="A220" i="14"/>
  <c r="AM219" i="14"/>
  <c r="AL219" i="14"/>
  <c r="AK219" i="14"/>
  <c r="AN219" i="14" s="1"/>
  <c r="AJ219" i="14"/>
  <c r="AB219" i="14" s="1"/>
  <c r="Z219" i="14" s="1"/>
  <c r="S219" i="14" s="1"/>
  <c r="AI219" i="14"/>
  <c r="AH219" i="14"/>
  <c r="AF219" i="14"/>
  <c r="AE219" i="14"/>
  <c r="AD219" i="14"/>
  <c r="AG219" i="14" s="1"/>
  <c r="AC219" i="14"/>
  <c r="AA219" i="14"/>
  <c r="X219" i="14"/>
  <c r="T219" i="14" s="1"/>
  <c r="W219" i="14"/>
  <c r="R219" i="14"/>
  <c r="Q219" i="14"/>
  <c r="P219" i="14"/>
  <c r="O219" i="14"/>
  <c r="N219" i="14"/>
  <c r="M219" i="14" s="1"/>
  <c r="J219" i="14"/>
  <c r="I219" i="14"/>
  <c r="H219" i="14"/>
  <c r="G219" i="14"/>
  <c r="F219" i="14"/>
  <c r="E219" i="14"/>
  <c r="A219" i="14"/>
  <c r="AM218" i="14"/>
  <c r="AL218" i="14"/>
  <c r="AK218" i="14"/>
  <c r="AI218" i="14"/>
  <c r="AH218" i="14"/>
  <c r="AJ218" i="14" s="1"/>
  <c r="AG218" i="14"/>
  <c r="AF218" i="14"/>
  <c r="AE218" i="14"/>
  <c r="AD218" i="14"/>
  <c r="AC218" i="14"/>
  <c r="AA218" i="14"/>
  <c r="X218" i="14"/>
  <c r="W218" i="14"/>
  <c r="T218" i="14"/>
  <c r="R218" i="14"/>
  <c r="Q218" i="14"/>
  <c r="P218" i="14"/>
  <c r="O218" i="14"/>
  <c r="N218" i="14"/>
  <c r="M218" i="14" s="1"/>
  <c r="L218" i="14"/>
  <c r="K218" i="14"/>
  <c r="J218" i="14"/>
  <c r="I218" i="14"/>
  <c r="H218" i="14"/>
  <c r="F218" i="14"/>
  <c r="E218" i="14"/>
  <c r="A218" i="14"/>
  <c r="AM217" i="14"/>
  <c r="AL217" i="14"/>
  <c r="AN217" i="14" s="1"/>
  <c r="AK217" i="14"/>
  <c r="AJ217" i="14"/>
  <c r="AI217" i="14"/>
  <c r="AH217" i="14"/>
  <c r="AF217" i="14"/>
  <c r="AE217" i="14"/>
  <c r="AD217" i="14"/>
  <c r="AC217" i="14"/>
  <c r="AG217" i="14" s="1"/>
  <c r="AB217" i="14"/>
  <c r="AA217" i="14"/>
  <c r="W217" i="14"/>
  <c r="X217" i="14" s="1"/>
  <c r="T217" i="14" s="1"/>
  <c r="R217" i="14"/>
  <c r="Q217" i="14"/>
  <c r="M217" i="14" s="1"/>
  <c r="P217" i="14"/>
  <c r="O217" i="14"/>
  <c r="N217" i="14"/>
  <c r="J217" i="14"/>
  <c r="I217" i="14"/>
  <c r="K217" i="14" s="1"/>
  <c r="H217" i="14"/>
  <c r="F217" i="14"/>
  <c r="E217" i="14"/>
  <c r="G217" i="14" s="1"/>
  <c r="A217" i="14"/>
  <c r="AM216" i="14"/>
  <c r="AL216" i="14"/>
  <c r="AK216" i="14"/>
  <c r="AN216" i="14" s="1"/>
  <c r="AI216" i="14"/>
  <c r="AJ216" i="14" s="1"/>
  <c r="AH216" i="14"/>
  <c r="AG216" i="14"/>
  <c r="AF216" i="14"/>
  <c r="AE216" i="14"/>
  <c r="AD216" i="14"/>
  <c r="AC216" i="14"/>
  <c r="AA216" i="14"/>
  <c r="X216" i="14"/>
  <c r="T216" i="14" s="1"/>
  <c r="W216" i="14"/>
  <c r="R216" i="14"/>
  <c r="Q216" i="14"/>
  <c r="P216" i="14"/>
  <c r="O216" i="14"/>
  <c r="N216" i="14"/>
  <c r="J216" i="14"/>
  <c r="K216" i="14" s="1"/>
  <c r="I216" i="14"/>
  <c r="H216" i="14"/>
  <c r="F216" i="14"/>
  <c r="G216" i="14" s="1"/>
  <c r="E216" i="14"/>
  <c r="A216" i="14"/>
  <c r="AM215" i="14"/>
  <c r="AL215" i="14"/>
  <c r="AN215" i="14" s="1"/>
  <c r="AK215" i="14"/>
  <c r="AI215" i="14"/>
  <c r="AH215" i="14"/>
  <c r="AJ215" i="14" s="1"/>
  <c r="AF215" i="14"/>
  <c r="AE215" i="14"/>
  <c r="AD215" i="14"/>
  <c r="AC215" i="14"/>
  <c r="AG215" i="14" s="1"/>
  <c r="AA215" i="14"/>
  <c r="W215" i="14"/>
  <c r="X215" i="14" s="1"/>
  <c r="T215" i="14" s="1"/>
  <c r="R215" i="14"/>
  <c r="Q215" i="14"/>
  <c r="P215" i="14"/>
  <c r="O215" i="14"/>
  <c r="N215" i="14"/>
  <c r="M215" i="14"/>
  <c r="K215" i="14"/>
  <c r="L215" i="14" s="1"/>
  <c r="J215" i="14"/>
  <c r="I215" i="14"/>
  <c r="H215" i="14"/>
  <c r="F215" i="14"/>
  <c r="E215" i="14"/>
  <c r="G215" i="14" s="1"/>
  <c r="A215" i="14"/>
  <c r="AM214" i="14"/>
  <c r="AL214" i="14"/>
  <c r="AK214" i="14"/>
  <c r="AI214" i="14"/>
  <c r="AH214" i="14"/>
  <c r="AF214" i="14"/>
  <c r="AE214" i="14"/>
  <c r="AD214" i="14"/>
  <c r="AC214" i="14"/>
  <c r="AA214" i="14"/>
  <c r="W214" i="14"/>
  <c r="X214" i="14" s="1"/>
  <c r="T214" i="14" s="1"/>
  <c r="R214" i="14"/>
  <c r="Q214" i="14"/>
  <c r="P214" i="14"/>
  <c r="O214" i="14"/>
  <c r="N214" i="14"/>
  <c r="J214" i="14"/>
  <c r="I214" i="14"/>
  <c r="H214" i="14"/>
  <c r="G214" i="14"/>
  <c r="F214" i="14"/>
  <c r="E214" i="14"/>
  <c r="A214" i="14"/>
  <c r="AM213" i="14"/>
  <c r="AL213" i="14"/>
  <c r="AN213" i="14" s="1"/>
  <c r="AK213" i="14"/>
  <c r="AI213" i="14"/>
  <c r="AH213" i="14"/>
  <c r="AF213" i="14"/>
  <c r="AE213" i="14"/>
  <c r="AD213" i="14"/>
  <c r="AC213" i="14"/>
  <c r="AA213" i="14"/>
  <c r="W213" i="14"/>
  <c r="X213" i="14" s="1"/>
  <c r="T213" i="14" s="1"/>
  <c r="R213" i="14"/>
  <c r="Q213" i="14"/>
  <c r="P213" i="14"/>
  <c r="O213" i="14"/>
  <c r="N213" i="14"/>
  <c r="J213" i="14"/>
  <c r="I213" i="14"/>
  <c r="H213" i="14"/>
  <c r="F213" i="14"/>
  <c r="G213" i="14" s="1"/>
  <c r="E213" i="14"/>
  <c r="A213" i="14"/>
  <c r="AM212" i="14"/>
  <c r="AL212" i="14"/>
  <c r="AK212" i="14"/>
  <c r="AJ212" i="14"/>
  <c r="AI212" i="14"/>
  <c r="AH212" i="14"/>
  <c r="AF212" i="14"/>
  <c r="AE212" i="14"/>
  <c r="AD212" i="14"/>
  <c r="AC212" i="14"/>
  <c r="AA212" i="14"/>
  <c r="X212" i="14"/>
  <c r="T212" i="14" s="1"/>
  <c r="W212" i="14"/>
  <c r="R212" i="14"/>
  <c r="Q212" i="14"/>
  <c r="P212" i="14"/>
  <c r="O212" i="14"/>
  <c r="N212" i="14"/>
  <c r="J212" i="14"/>
  <c r="I212" i="14"/>
  <c r="H212" i="14"/>
  <c r="F212" i="14"/>
  <c r="G212" i="14" s="1"/>
  <c r="E212" i="14"/>
  <c r="A212" i="14"/>
  <c r="AM211" i="14"/>
  <c r="AL211" i="14"/>
  <c r="AK211" i="14"/>
  <c r="AI211" i="14"/>
  <c r="AH211" i="14"/>
  <c r="AJ211" i="14" s="1"/>
  <c r="AF211" i="14"/>
  <c r="AE211" i="14"/>
  <c r="AD211" i="14"/>
  <c r="AC211" i="14"/>
  <c r="AA211" i="14"/>
  <c r="W211" i="14"/>
  <c r="X211" i="14" s="1"/>
  <c r="T211" i="14" s="1"/>
  <c r="R211" i="14"/>
  <c r="Q211" i="14"/>
  <c r="P211" i="14"/>
  <c r="O211" i="14"/>
  <c r="N211" i="14"/>
  <c r="J211" i="14"/>
  <c r="I211" i="14"/>
  <c r="H211" i="14"/>
  <c r="F211" i="14"/>
  <c r="G211" i="14" s="1"/>
  <c r="E211" i="14"/>
  <c r="A211" i="14"/>
  <c r="AM210" i="14"/>
  <c r="AL210" i="14"/>
  <c r="AK210" i="14"/>
  <c r="AI210" i="14"/>
  <c r="AH210" i="14"/>
  <c r="AG210" i="14"/>
  <c r="AF210" i="14"/>
  <c r="AE210" i="14"/>
  <c r="AD210" i="14"/>
  <c r="AC210" i="14"/>
  <c r="AA210" i="14"/>
  <c r="X210" i="14"/>
  <c r="T210" i="14" s="1"/>
  <c r="W210" i="14"/>
  <c r="R210" i="14"/>
  <c r="Q210" i="14"/>
  <c r="P210" i="14"/>
  <c r="O210" i="14"/>
  <c r="N210" i="14"/>
  <c r="J210" i="14"/>
  <c r="I210" i="14"/>
  <c r="K210" i="14" s="1"/>
  <c r="H210" i="14"/>
  <c r="F210" i="14"/>
  <c r="E210" i="14"/>
  <c r="A210" i="14"/>
  <c r="AM209" i="14"/>
  <c r="AL209" i="14"/>
  <c r="AN209" i="14" s="1"/>
  <c r="AK209" i="14"/>
  <c r="AJ209" i="14"/>
  <c r="AI209" i="14"/>
  <c r="AH209" i="14"/>
  <c r="AF209" i="14"/>
  <c r="AE209" i="14"/>
  <c r="AD209" i="14"/>
  <c r="AC209" i="14"/>
  <c r="AA209" i="14"/>
  <c r="W209" i="14"/>
  <c r="X209" i="14" s="1"/>
  <c r="T209" i="14" s="1"/>
  <c r="R209" i="14"/>
  <c r="Q209" i="14"/>
  <c r="M209" i="14" s="1"/>
  <c r="P209" i="14"/>
  <c r="O209" i="14"/>
  <c r="N209" i="14"/>
  <c r="J209" i="14"/>
  <c r="I209" i="14"/>
  <c r="H209" i="14"/>
  <c r="F209" i="14"/>
  <c r="E209" i="14"/>
  <c r="G209" i="14" s="1"/>
  <c r="A209" i="14"/>
  <c r="AM208" i="14"/>
  <c r="AL208" i="14"/>
  <c r="AK208" i="14"/>
  <c r="AN208" i="14" s="1"/>
  <c r="AI208" i="14"/>
  <c r="AH208" i="14"/>
  <c r="AF208" i="14"/>
  <c r="AE208" i="14"/>
  <c r="AD208" i="14"/>
  <c r="AC208" i="14"/>
  <c r="AA208" i="14"/>
  <c r="W208" i="14"/>
  <c r="X208" i="14" s="1"/>
  <c r="T208" i="14" s="1"/>
  <c r="R208" i="14"/>
  <c r="Q208" i="14"/>
  <c r="P208" i="14"/>
  <c r="O208" i="14"/>
  <c r="N208" i="14"/>
  <c r="J208" i="14"/>
  <c r="K208" i="14" s="1"/>
  <c r="I208" i="14"/>
  <c r="H208" i="14"/>
  <c r="L208" i="14" s="1"/>
  <c r="F208" i="14"/>
  <c r="E208" i="14"/>
  <c r="A208" i="14"/>
  <c r="AM207" i="14"/>
  <c r="AL207" i="14"/>
  <c r="AK207" i="14"/>
  <c r="AI207" i="14"/>
  <c r="AH207" i="14"/>
  <c r="AJ207" i="14" s="1"/>
  <c r="AF207" i="14"/>
  <c r="AE207" i="14"/>
  <c r="AD207" i="14"/>
  <c r="AC207" i="14"/>
  <c r="AA207" i="14"/>
  <c r="W207" i="14"/>
  <c r="X207" i="14" s="1"/>
  <c r="T207" i="14" s="1"/>
  <c r="R207" i="14"/>
  <c r="Q207" i="14"/>
  <c r="P207" i="14"/>
  <c r="O207" i="14"/>
  <c r="M207" i="14" s="1"/>
  <c r="N207" i="14"/>
  <c r="J207" i="14"/>
  <c r="K207" i="14" s="1"/>
  <c r="L207" i="14" s="1"/>
  <c r="I207" i="14"/>
  <c r="H207" i="14"/>
  <c r="F207" i="14"/>
  <c r="E207" i="14"/>
  <c r="G207" i="14" s="1"/>
  <c r="A207" i="14"/>
  <c r="AM206" i="14"/>
  <c r="AL206" i="14"/>
  <c r="AK206" i="14"/>
  <c r="AN206" i="14" s="1"/>
  <c r="AI206" i="14"/>
  <c r="AH206" i="14"/>
  <c r="AF206" i="14"/>
  <c r="AE206" i="14"/>
  <c r="AD206" i="14"/>
  <c r="AC206" i="14"/>
  <c r="AA206" i="14"/>
  <c r="X206" i="14"/>
  <c r="T206" i="14" s="1"/>
  <c r="W206" i="14"/>
  <c r="R206" i="14"/>
  <c r="Q206" i="14"/>
  <c r="P206" i="14"/>
  <c r="O206" i="14"/>
  <c r="N206" i="14"/>
  <c r="J206" i="14"/>
  <c r="K206" i="14" s="1"/>
  <c r="I206" i="14"/>
  <c r="H206" i="14"/>
  <c r="F206" i="14"/>
  <c r="G206" i="14" s="1"/>
  <c r="E206" i="14"/>
  <c r="A206" i="14"/>
  <c r="AM205" i="14"/>
  <c r="AL205" i="14"/>
  <c r="AK205" i="14"/>
  <c r="AI205" i="14"/>
  <c r="AH205" i="14"/>
  <c r="AJ205" i="14" s="1"/>
  <c r="AF205" i="14"/>
  <c r="AE205" i="14"/>
  <c r="AD205" i="14"/>
  <c r="AC205" i="14"/>
  <c r="AA205" i="14"/>
  <c r="W205" i="14"/>
  <c r="X205" i="14" s="1"/>
  <c r="T205" i="14" s="1"/>
  <c r="R205" i="14"/>
  <c r="Q205" i="14"/>
  <c r="P205" i="14"/>
  <c r="O205" i="14"/>
  <c r="N205" i="14"/>
  <c r="J205" i="14"/>
  <c r="I205" i="14"/>
  <c r="H205" i="14"/>
  <c r="F205" i="14"/>
  <c r="E205" i="14"/>
  <c r="G205" i="14" s="1"/>
  <c r="A205" i="14"/>
  <c r="AM204" i="14"/>
  <c r="AL204" i="14"/>
  <c r="AK204" i="14"/>
  <c r="AN204" i="14" s="1"/>
  <c r="AI204" i="14"/>
  <c r="AJ204" i="14" s="1"/>
  <c r="AH204" i="14"/>
  <c r="AF204" i="14"/>
  <c r="AE204" i="14"/>
  <c r="AD204" i="14"/>
  <c r="AC204" i="14"/>
  <c r="AA204" i="14"/>
  <c r="W204" i="14"/>
  <c r="X204" i="14" s="1"/>
  <c r="T204" i="14" s="1"/>
  <c r="R204" i="14"/>
  <c r="Q204" i="14"/>
  <c r="P204" i="14"/>
  <c r="O204" i="14"/>
  <c r="N204" i="14"/>
  <c r="J204" i="14"/>
  <c r="K204" i="14" s="1"/>
  <c r="I204" i="14"/>
  <c r="H204" i="14"/>
  <c r="L204" i="14" s="1"/>
  <c r="F204" i="14"/>
  <c r="E204" i="14"/>
  <c r="A204" i="14"/>
  <c r="AM203" i="14"/>
  <c r="AL203" i="14"/>
  <c r="AK203" i="14"/>
  <c r="AN203" i="14" s="1"/>
  <c r="AI203" i="14"/>
  <c r="AH203" i="14"/>
  <c r="AJ203" i="14" s="1"/>
  <c r="AB203" i="14" s="1"/>
  <c r="Z203" i="14" s="1"/>
  <c r="S203" i="14" s="1"/>
  <c r="AF203" i="14"/>
  <c r="AE203" i="14"/>
  <c r="AD203" i="14"/>
  <c r="AG203" i="14" s="1"/>
  <c r="AC203" i="14"/>
  <c r="AA203" i="14"/>
  <c r="X203" i="14"/>
  <c r="T203" i="14" s="1"/>
  <c r="W203" i="14"/>
  <c r="R203" i="14"/>
  <c r="Q203" i="14"/>
  <c r="P203" i="14"/>
  <c r="O203" i="14"/>
  <c r="N203" i="14"/>
  <c r="J203" i="14"/>
  <c r="I203" i="14"/>
  <c r="H203" i="14"/>
  <c r="F203" i="14"/>
  <c r="E203" i="14"/>
  <c r="G203" i="14" s="1"/>
  <c r="A203" i="14"/>
  <c r="AM202" i="14"/>
  <c r="AL202" i="14"/>
  <c r="AK202" i="14"/>
  <c r="AI202" i="14"/>
  <c r="AH202" i="14"/>
  <c r="AJ202" i="14" s="1"/>
  <c r="AF202" i="14"/>
  <c r="AE202" i="14"/>
  <c r="AG202" i="14" s="1"/>
  <c r="AD202" i="14"/>
  <c r="AC202" i="14"/>
  <c r="AA202" i="14"/>
  <c r="X202" i="14"/>
  <c r="T202" i="14" s="1"/>
  <c r="W202" i="14"/>
  <c r="R202" i="14"/>
  <c r="Q202" i="14"/>
  <c r="P202" i="14"/>
  <c r="O202" i="14"/>
  <c r="N202" i="14"/>
  <c r="K202" i="14"/>
  <c r="J202" i="14"/>
  <c r="I202" i="14"/>
  <c r="H202" i="14"/>
  <c r="L202" i="14" s="1"/>
  <c r="F202" i="14"/>
  <c r="E202" i="14"/>
  <c r="A202" i="14"/>
  <c r="AM201" i="14"/>
  <c r="AL201" i="14"/>
  <c r="AN201" i="14" s="1"/>
  <c r="AK201" i="14"/>
  <c r="AI201" i="14"/>
  <c r="AH201" i="14"/>
  <c r="AJ201" i="14" s="1"/>
  <c r="AF201" i="14"/>
  <c r="AE201" i="14"/>
  <c r="AD201" i="14"/>
  <c r="AC201" i="14"/>
  <c r="AA201" i="14"/>
  <c r="W201" i="14"/>
  <c r="X201" i="14" s="1"/>
  <c r="T201" i="14" s="1"/>
  <c r="R201" i="14"/>
  <c r="Q201" i="14"/>
  <c r="M201" i="14" s="1"/>
  <c r="P201" i="14"/>
  <c r="O201" i="14"/>
  <c r="N201" i="14"/>
  <c r="K201" i="14"/>
  <c r="J201" i="14"/>
  <c r="I201" i="14"/>
  <c r="H201" i="14"/>
  <c r="F201" i="14"/>
  <c r="E201" i="14"/>
  <c r="A201" i="14"/>
  <c r="AM200" i="14"/>
  <c r="AL200" i="14"/>
  <c r="AK200" i="14"/>
  <c r="AI200" i="14"/>
  <c r="AJ200" i="14" s="1"/>
  <c r="AH200" i="14"/>
  <c r="AG200" i="14"/>
  <c r="AF200" i="14"/>
  <c r="AE200" i="14"/>
  <c r="AD200" i="14"/>
  <c r="AC200" i="14"/>
  <c r="AA200" i="14"/>
  <c r="X200" i="14"/>
  <c r="T200" i="14" s="1"/>
  <c r="W200" i="14"/>
  <c r="R200" i="14"/>
  <c r="Q200" i="14"/>
  <c r="P200" i="14"/>
  <c r="O200" i="14"/>
  <c r="N200" i="14"/>
  <c r="J200" i="14"/>
  <c r="I200" i="14"/>
  <c r="H200" i="14"/>
  <c r="F200" i="14"/>
  <c r="G200" i="14" s="1"/>
  <c r="E200" i="14"/>
  <c r="A200" i="14"/>
  <c r="AM199" i="14"/>
  <c r="AL199" i="14"/>
  <c r="AK199" i="14"/>
  <c r="AN199" i="14" s="1"/>
  <c r="AI199" i="14"/>
  <c r="AH199" i="14"/>
  <c r="AJ199" i="14" s="1"/>
  <c r="AF199" i="14"/>
  <c r="AE199" i="14"/>
  <c r="AD199" i="14"/>
  <c r="AC199" i="14"/>
  <c r="AA199" i="14"/>
  <c r="W199" i="14"/>
  <c r="X199" i="14" s="1"/>
  <c r="T199" i="14" s="1"/>
  <c r="R199" i="14"/>
  <c r="Q199" i="14"/>
  <c r="P199" i="14"/>
  <c r="O199" i="14"/>
  <c r="M199" i="14" s="1"/>
  <c r="N199" i="14"/>
  <c r="K199" i="14"/>
  <c r="J199" i="14"/>
  <c r="I199" i="14"/>
  <c r="H199" i="14"/>
  <c r="F199" i="14"/>
  <c r="E199" i="14"/>
  <c r="G199" i="14" s="1"/>
  <c r="A199" i="14"/>
  <c r="AM198" i="14"/>
  <c r="AL198" i="14"/>
  <c r="AK198" i="14"/>
  <c r="AI198" i="14"/>
  <c r="AH198" i="14"/>
  <c r="AF198" i="14"/>
  <c r="AE198" i="14"/>
  <c r="AD198" i="14"/>
  <c r="AC198" i="14"/>
  <c r="AA198" i="14"/>
  <c r="X198" i="14"/>
  <c r="W198" i="14"/>
  <c r="T198" i="14"/>
  <c r="R198" i="14"/>
  <c r="Q198" i="14"/>
  <c r="P198" i="14"/>
  <c r="O198" i="14"/>
  <c r="N198" i="14"/>
  <c r="J198" i="14"/>
  <c r="I198" i="14"/>
  <c r="H198" i="14"/>
  <c r="G198" i="14"/>
  <c r="F198" i="14"/>
  <c r="E198" i="14"/>
  <c r="A198" i="14"/>
  <c r="AM197" i="14"/>
  <c r="AL197" i="14"/>
  <c r="AK197" i="14"/>
  <c r="AN197" i="14" s="1"/>
  <c r="AI197" i="14"/>
  <c r="AH197" i="14"/>
  <c r="AF197" i="14"/>
  <c r="AE197" i="14"/>
  <c r="AD197" i="14"/>
  <c r="AC197" i="14"/>
  <c r="AA197" i="14"/>
  <c r="W197" i="14"/>
  <c r="X197" i="14" s="1"/>
  <c r="T197" i="14" s="1"/>
  <c r="R197" i="14"/>
  <c r="Q197" i="14"/>
  <c r="P197" i="14"/>
  <c r="O197" i="14"/>
  <c r="N197" i="14"/>
  <c r="J197" i="14"/>
  <c r="I197" i="14"/>
  <c r="H197" i="14"/>
  <c r="F197" i="14"/>
  <c r="G197" i="14" s="1"/>
  <c r="E197" i="14"/>
  <c r="A197" i="14"/>
  <c r="AM196" i="14"/>
  <c r="AL196" i="14"/>
  <c r="AK196" i="14"/>
  <c r="AI196" i="14"/>
  <c r="AH196" i="14"/>
  <c r="AJ196" i="14" s="1"/>
  <c r="AF196" i="14"/>
  <c r="AE196" i="14"/>
  <c r="AD196" i="14"/>
  <c r="AC196" i="14"/>
  <c r="AG196" i="14" s="1"/>
  <c r="AA196" i="14"/>
  <c r="X196" i="14"/>
  <c r="T196" i="14" s="1"/>
  <c r="W196" i="14"/>
  <c r="R196" i="14"/>
  <c r="Q196" i="14"/>
  <c r="P196" i="14"/>
  <c r="O196" i="14"/>
  <c r="N196" i="14"/>
  <c r="J196" i="14"/>
  <c r="K196" i="14" s="1"/>
  <c r="I196" i="14"/>
  <c r="H196" i="14"/>
  <c r="L196" i="14" s="1"/>
  <c r="F196" i="14"/>
  <c r="E196" i="14"/>
  <c r="A196" i="14"/>
  <c r="AM195" i="14"/>
  <c r="AL195" i="14"/>
  <c r="AK195" i="14"/>
  <c r="AI195" i="14"/>
  <c r="AH195" i="14"/>
  <c r="AJ195" i="14" s="1"/>
  <c r="AF195" i="14"/>
  <c r="AE195" i="14"/>
  <c r="AD195" i="14"/>
  <c r="AG195" i="14" s="1"/>
  <c r="AC195" i="14"/>
  <c r="AA195" i="14"/>
  <c r="X195" i="14"/>
  <c r="T195" i="14" s="1"/>
  <c r="W195" i="14"/>
  <c r="R195" i="14"/>
  <c r="Q195" i="14"/>
  <c r="P195" i="14"/>
  <c r="O195" i="14"/>
  <c r="N195" i="14"/>
  <c r="J195" i="14"/>
  <c r="K195" i="14" s="1"/>
  <c r="I195" i="14"/>
  <c r="H195" i="14"/>
  <c r="F195" i="14"/>
  <c r="G195" i="14" s="1"/>
  <c r="E195" i="14"/>
  <c r="A195" i="14"/>
  <c r="AM194" i="14"/>
  <c r="AL194" i="14"/>
  <c r="AK194" i="14"/>
  <c r="AI194" i="14"/>
  <c r="AH194" i="14"/>
  <c r="AF194" i="14"/>
  <c r="AE194" i="14"/>
  <c r="AD194" i="14"/>
  <c r="AC194" i="14"/>
  <c r="AA194" i="14"/>
  <c r="W194" i="14"/>
  <c r="X194" i="14" s="1"/>
  <c r="T194" i="14" s="1"/>
  <c r="R194" i="14"/>
  <c r="Q194" i="14"/>
  <c r="P194" i="14"/>
  <c r="O194" i="14"/>
  <c r="N194" i="14"/>
  <c r="J194" i="14"/>
  <c r="K194" i="14" s="1"/>
  <c r="I194" i="14"/>
  <c r="H194" i="14"/>
  <c r="F194" i="14"/>
  <c r="E194" i="14"/>
  <c r="A194" i="14"/>
  <c r="AN193" i="14"/>
  <c r="AM193" i="14"/>
  <c r="AL193" i="14"/>
  <c r="AK193" i="14"/>
  <c r="AJ193" i="14"/>
  <c r="AI193" i="14"/>
  <c r="AH193" i="14"/>
  <c r="AF193" i="14"/>
  <c r="AE193" i="14"/>
  <c r="AD193" i="14"/>
  <c r="AC193" i="14"/>
  <c r="AA193" i="14"/>
  <c r="W193" i="14"/>
  <c r="X193" i="14" s="1"/>
  <c r="T193" i="14" s="1"/>
  <c r="R193" i="14"/>
  <c r="Q193" i="14"/>
  <c r="P193" i="14"/>
  <c r="O193" i="14"/>
  <c r="N193" i="14"/>
  <c r="J193" i="14"/>
  <c r="I193" i="14"/>
  <c r="K193" i="14" s="1"/>
  <c r="H193" i="14"/>
  <c r="F193" i="14"/>
  <c r="E193" i="14"/>
  <c r="A193" i="14"/>
  <c r="AM192" i="14"/>
  <c r="AL192" i="14"/>
  <c r="AK192" i="14"/>
  <c r="AI192" i="14"/>
  <c r="AJ192" i="14" s="1"/>
  <c r="AH192" i="14"/>
  <c r="AF192" i="14"/>
  <c r="AE192" i="14"/>
  <c r="AG192" i="14" s="1"/>
  <c r="AD192" i="14"/>
  <c r="AC192" i="14"/>
  <c r="AA192" i="14"/>
  <c r="X192" i="14"/>
  <c r="T192" i="14" s="1"/>
  <c r="W192" i="14"/>
  <c r="R192" i="14"/>
  <c r="Q192" i="14"/>
  <c r="P192" i="14"/>
  <c r="O192" i="14"/>
  <c r="N192" i="14"/>
  <c r="M192" i="14" s="1"/>
  <c r="J192" i="14"/>
  <c r="K192" i="14" s="1"/>
  <c r="I192" i="14"/>
  <c r="H192" i="14"/>
  <c r="F192" i="14"/>
  <c r="E192" i="14"/>
  <c r="A192" i="14"/>
  <c r="AM191" i="14"/>
  <c r="AL191" i="14"/>
  <c r="AK191" i="14"/>
  <c r="AN191" i="14" s="1"/>
  <c r="AI191" i="14"/>
  <c r="AH191" i="14"/>
  <c r="AJ191" i="14" s="1"/>
  <c r="AF191" i="14"/>
  <c r="AE191" i="14"/>
  <c r="AD191" i="14"/>
  <c r="AC191" i="14"/>
  <c r="AA191" i="14"/>
  <c r="W191" i="14"/>
  <c r="X191" i="14" s="1"/>
  <c r="T191" i="14" s="1"/>
  <c r="R191" i="14"/>
  <c r="Q191" i="14"/>
  <c r="P191" i="14"/>
  <c r="O191" i="14"/>
  <c r="N191" i="14"/>
  <c r="J191" i="14"/>
  <c r="I191" i="14"/>
  <c r="K191" i="14" s="1"/>
  <c r="H191" i="14"/>
  <c r="G191" i="14"/>
  <c r="F191" i="14"/>
  <c r="E191" i="14"/>
  <c r="A191" i="14"/>
  <c r="AM190" i="14"/>
  <c r="AL190" i="14"/>
  <c r="AK190" i="14"/>
  <c r="AN190" i="14" s="1"/>
  <c r="AI190" i="14"/>
  <c r="AH190" i="14"/>
  <c r="AF190" i="14"/>
  <c r="AE190" i="14"/>
  <c r="AD190" i="14"/>
  <c r="AC190" i="14"/>
  <c r="AA190" i="14"/>
  <c r="X190" i="14"/>
  <c r="T190" i="14" s="1"/>
  <c r="W190" i="14"/>
  <c r="R190" i="14"/>
  <c r="Q190" i="14"/>
  <c r="P190" i="14"/>
  <c r="O190" i="14"/>
  <c r="N190" i="14"/>
  <c r="J190" i="14"/>
  <c r="I190" i="14"/>
  <c r="H190" i="14"/>
  <c r="G190" i="14"/>
  <c r="F190" i="14"/>
  <c r="E190" i="14"/>
  <c r="A190" i="14"/>
  <c r="AN189" i="14"/>
  <c r="AM189" i="14"/>
  <c r="AL189" i="14"/>
  <c r="AK189" i="14"/>
  <c r="AI189" i="14"/>
  <c r="AH189" i="14"/>
  <c r="AF189" i="14"/>
  <c r="AE189" i="14"/>
  <c r="AD189" i="14"/>
  <c r="AC189" i="14"/>
  <c r="AA189" i="14"/>
  <c r="W189" i="14"/>
  <c r="X189" i="14" s="1"/>
  <c r="T189" i="14" s="1"/>
  <c r="R189" i="14"/>
  <c r="Q189" i="14"/>
  <c r="P189" i="14"/>
  <c r="O189" i="14"/>
  <c r="N189" i="14"/>
  <c r="M189" i="14" s="1"/>
  <c r="J189" i="14"/>
  <c r="I189" i="14"/>
  <c r="H189" i="14"/>
  <c r="F189" i="14"/>
  <c r="G189" i="14" s="1"/>
  <c r="E189" i="14"/>
  <c r="A189" i="14"/>
  <c r="AM188" i="14"/>
  <c r="AL188" i="14"/>
  <c r="AK188" i="14"/>
  <c r="AI188" i="14"/>
  <c r="AH188" i="14"/>
  <c r="AJ188" i="14" s="1"/>
  <c r="AF188" i="14"/>
  <c r="AE188" i="14"/>
  <c r="AD188" i="14"/>
  <c r="AC188" i="14"/>
  <c r="AG188" i="14" s="1"/>
  <c r="AA188" i="14"/>
  <c r="X188" i="14"/>
  <c r="W188" i="14"/>
  <c r="T188" i="14"/>
  <c r="R188" i="14"/>
  <c r="Q188" i="14"/>
  <c r="P188" i="14"/>
  <c r="O188" i="14"/>
  <c r="N188" i="14"/>
  <c r="J188" i="14"/>
  <c r="K188" i="14" s="1"/>
  <c r="I188" i="14"/>
  <c r="H188" i="14"/>
  <c r="F188" i="14"/>
  <c r="E188" i="14"/>
  <c r="A188" i="14"/>
  <c r="AM187" i="14"/>
  <c r="AL187" i="14"/>
  <c r="AK187" i="14"/>
  <c r="AI187" i="14"/>
  <c r="AH187" i="14"/>
  <c r="AJ187" i="14" s="1"/>
  <c r="AF187" i="14"/>
  <c r="AE187" i="14"/>
  <c r="AD187" i="14"/>
  <c r="AG187" i="14" s="1"/>
  <c r="AC187" i="14"/>
  <c r="AA187" i="14"/>
  <c r="W187" i="14"/>
  <c r="X187" i="14" s="1"/>
  <c r="T187" i="14" s="1"/>
  <c r="R187" i="14"/>
  <c r="Q187" i="14"/>
  <c r="P187" i="14"/>
  <c r="O187" i="14"/>
  <c r="N187" i="14"/>
  <c r="J187" i="14"/>
  <c r="I187" i="14"/>
  <c r="H187" i="14"/>
  <c r="F187" i="14"/>
  <c r="E187" i="14"/>
  <c r="A187" i="14"/>
  <c r="AM186" i="14"/>
  <c r="AL186" i="14"/>
  <c r="AK186" i="14"/>
  <c r="AI186" i="14"/>
  <c r="AH186" i="14"/>
  <c r="AJ186" i="14" s="1"/>
  <c r="AF186" i="14"/>
  <c r="AE186" i="14"/>
  <c r="AD186" i="14"/>
  <c r="AG186" i="14" s="1"/>
  <c r="AC186" i="14"/>
  <c r="AA186" i="14"/>
  <c r="W186" i="14"/>
  <c r="X186" i="14" s="1"/>
  <c r="T186" i="14" s="1"/>
  <c r="R186" i="14"/>
  <c r="Q186" i="14"/>
  <c r="P186" i="14"/>
  <c r="O186" i="14"/>
  <c r="N186" i="14"/>
  <c r="K186" i="14"/>
  <c r="L186" i="14" s="1"/>
  <c r="J186" i="14"/>
  <c r="I186" i="14"/>
  <c r="H186" i="14"/>
  <c r="F186" i="14"/>
  <c r="G186" i="14" s="1"/>
  <c r="E186" i="14"/>
  <c r="A186" i="14"/>
  <c r="AM185" i="14"/>
  <c r="AL185" i="14"/>
  <c r="AK185" i="14"/>
  <c r="AN185" i="14" s="1"/>
  <c r="AI185" i="14"/>
  <c r="AH185" i="14"/>
  <c r="AF185" i="14"/>
  <c r="AE185" i="14"/>
  <c r="AD185" i="14"/>
  <c r="AC185" i="14"/>
  <c r="AA185" i="14"/>
  <c r="W185" i="14"/>
  <c r="X185" i="14" s="1"/>
  <c r="T185" i="14"/>
  <c r="R185" i="14"/>
  <c r="Q185" i="14"/>
  <c r="P185" i="14"/>
  <c r="O185" i="14"/>
  <c r="N185" i="14"/>
  <c r="M185" i="14"/>
  <c r="K185" i="14"/>
  <c r="J185" i="14"/>
  <c r="I185" i="14"/>
  <c r="H185" i="14"/>
  <c r="F185" i="14"/>
  <c r="E185" i="14"/>
  <c r="A185" i="14"/>
  <c r="AM184" i="14"/>
  <c r="AL184" i="14"/>
  <c r="AK184" i="14"/>
  <c r="AI184" i="14"/>
  <c r="AH184" i="14"/>
  <c r="AJ184" i="14" s="1"/>
  <c r="AF184" i="14"/>
  <c r="AE184" i="14"/>
  <c r="AD184" i="14"/>
  <c r="AG184" i="14" s="1"/>
  <c r="AC184" i="14"/>
  <c r="AA184" i="14"/>
  <c r="W184" i="14"/>
  <c r="X184" i="14" s="1"/>
  <c r="T184" i="14" s="1"/>
  <c r="R184" i="14"/>
  <c r="Q184" i="14"/>
  <c r="P184" i="14"/>
  <c r="O184" i="14"/>
  <c r="N184" i="14"/>
  <c r="J184" i="14"/>
  <c r="I184" i="14"/>
  <c r="H184" i="14"/>
  <c r="F184" i="14"/>
  <c r="E184" i="14"/>
  <c r="A184" i="14"/>
  <c r="AM183" i="14"/>
  <c r="AL183" i="14"/>
  <c r="AK183" i="14"/>
  <c r="AI183" i="14"/>
  <c r="AH183" i="14"/>
  <c r="AJ183" i="14" s="1"/>
  <c r="AF183" i="14"/>
  <c r="AE183" i="14"/>
  <c r="AD183" i="14"/>
  <c r="AC183" i="14"/>
  <c r="AA183" i="14"/>
  <c r="W183" i="14"/>
  <c r="X183" i="14" s="1"/>
  <c r="T183" i="14" s="1"/>
  <c r="R183" i="14"/>
  <c r="Q183" i="14"/>
  <c r="P183" i="14"/>
  <c r="O183" i="14"/>
  <c r="N183" i="14"/>
  <c r="J183" i="14"/>
  <c r="K183" i="14" s="1"/>
  <c r="I183" i="14"/>
  <c r="H183" i="14"/>
  <c r="F183" i="14"/>
  <c r="G183" i="14" s="1"/>
  <c r="E183" i="14"/>
  <c r="A183" i="14"/>
  <c r="AM182" i="14"/>
  <c r="AL182" i="14"/>
  <c r="AK182" i="14"/>
  <c r="AI182" i="14"/>
  <c r="AH182" i="14"/>
  <c r="AF182" i="14"/>
  <c r="AE182" i="14"/>
  <c r="AD182" i="14"/>
  <c r="AC182" i="14"/>
  <c r="AA182" i="14"/>
  <c r="W182" i="14"/>
  <c r="X182" i="14" s="1"/>
  <c r="T182" i="14" s="1"/>
  <c r="R182" i="14"/>
  <c r="Q182" i="14"/>
  <c r="P182" i="14"/>
  <c r="O182" i="14"/>
  <c r="N182" i="14"/>
  <c r="J182" i="14"/>
  <c r="I182" i="14"/>
  <c r="H182" i="14"/>
  <c r="F182" i="14"/>
  <c r="E182" i="14"/>
  <c r="G182" i="14" s="1"/>
  <c r="A182" i="14"/>
  <c r="AM181" i="14"/>
  <c r="AL181" i="14"/>
  <c r="AK181" i="14"/>
  <c r="AI181" i="14"/>
  <c r="AH181" i="14"/>
  <c r="AJ181" i="14" s="1"/>
  <c r="AF181" i="14"/>
  <c r="AE181" i="14"/>
  <c r="AD181" i="14"/>
  <c r="AC181" i="14"/>
  <c r="AA181" i="14"/>
  <c r="W181" i="14"/>
  <c r="X181" i="14" s="1"/>
  <c r="T181" i="14" s="1"/>
  <c r="R181" i="14"/>
  <c r="Q181" i="14"/>
  <c r="P181" i="14"/>
  <c r="O181" i="14"/>
  <c r="N181" i="14"/>
  <c r="J181" i="14"/>
  <c r="I181" i="14"/>
  <c r="K181" i="14" s="1"/>
  <c r="H181" i="14"/>
  <c r="F181" i="14"/>
  <c r="E181" i="14"/>
  <c r="G181" i="14" s="1"/>
  <c r="A181" i="14"/>
  <c r="AM180" i="14"/>
  <c r="AL180" i="14"/>
  <c r="AK180" i="14"/>
  <c r="AN180" i="14" s="1"/>
  <c r="AI180" i="14"/>
  <c r="AJ180" i="14" s="1"/>
  <c r="AH180" i="14"/>
  <c r="AF180" i="14"/>
  <c r="AE180" i="14"/>
  <c r="AD180" i="14"/>
  <c r="AC180" i="14"/>
  <c r="AA180" i="14"/>
  <c r="W180" i="14"/>
  <c r="X180" i="14" s="1"/>
  <c r="T180" i="14" s="1"/>
  <c r="R180" i="14"/>
  <c r="Q180" i="14"/>
  <c r="P180" i="14"/>
  <c r="O180" i="14"/>
  <c r="N180" i="14"/>
  <c r="J180" i="14"/>
  <c r="I180" i="14"/>
  <c r="H180" i="14"/>
  <c r="F180" i="14"/>
  <c r="G180" i="14" s="1"/>
  <c r="E180" i="14"/>
  <c r="A180" i="14"/>
  <c r="AM179" i="14"/>
  <c r="AL179" i="14"/>
  <c r="AK179" i="14"/>
  <c r="AI179" i="14"/>
  <c r="AH179" i="14"/>
  <c r="AJ179" i="14" s="1"/>
  <c r="AF179" i="14"/>
  <c r="AE179" i="14"/>
  <c r="AD179" i="14"/>
  <c r="AC179" i="14"/>
  <c r="AA179" i="14"/>
  <c r="W179" i="14"/>
  <c r="X179" i="14" s="1"/>
  <c r="T179" i="14" s="1"/>
  <c r="R179" i="14"/>
  <c r="Q179" i="14"/>
  <c r="P179" i="14"/>
  <c r="O179" i="14"/>
  <c r="N179" i="14"/>
  <c r="J179" i="14"/>
  <c r="I179" i="14"/>
  <c r="H179" i="14"/>
  <c r="F179" i="14"/>
  <c r="G179" i="14" s="1"/>
  <c r="E179" i="14"/>
  <c r="A179" i="14"/>
  <c r="AM178" i="14"/>
  <c r="AL178" i="14"/>
  <c r="AK178" i="14"/>
  <c r="AI178" i="14"/>
  <c r="AH178" i="14"/>
  <c r="AF178" i="14"/>
  <c r="AE178" i="14"/>
  <c r="AD178" i="14"/>
  <c r="AC178" i="14"/>
  <c r="AA178" i="14"/>
  <c r="W178" i="14"/>
  <c r="X178" i="14" s="1"/>
  <c r="T178" i="14" s="1"/>
  <c r="R178" i="14"/>
  <c r="Q178" i="14"/>
  <c r="P178" i="14"/>
  <c r="O178" i="14"/>
  <c r="N178" i="14"/>
  <c r="J178" i="14"/>
  <c r="K178" i="14" s="1"/>
  <c r="I178" i="14"/>
  <c r="H178" i="14"/>
  <c r="L178" i="14" s="1"/>
  <c r="F178" i="14"/>
  <c r="E178" i="14"/>
  <c r="A178" i="14"/>
  <c r="AM177" i="14"/>
  <c r="AL177" i="14"/>
  <c r="AK177" i="14"/>
  <c r="AI177" i="14"/>
  <c r="AH177" i="14"/>
  <c r="AJ177" i="14" s="1"/>
  <c r="AF177" i="14"/>
  <c r="AE177" i="14"/>
  <c r="AD177" i="14"/>
  <c r="AC177" i="14"/>
  <c r="AA177" i="14"/>
  <c r="W177" i="14"/>
  <c r="X177" i="14" s="1"/>
  <c r="T177" i="14" s="1"/>
  <c r="R177" i="14"/>
  <c r="Q177" i="14"/>
  <c r="P177" i="14"/>
  <c r="O177" i="14"/>
  <c r="N177" i="14"/>
  <c r="J177" i="14"/>
  <c r="I177" i="14"/>
  <c r="H177" i="14"/>
  <c r="F177" i="14"/>
  <c r="E177" i="14"/>
  <c r="A177" i="14"/>
  <c r="AM176" i="14"/>
  <c r="AL176" i="14"/>
  <c r="AK176" i="14"/>
  <c r="AI176" i="14"/>
  <c r="AJ176" i="14" s="1"/>
  <c r="AH176" i="14"/>
  <c r="AG176" i="14"/>
  <c r="AF176" i="14"/>
  <c r="AE176" i="14"/>
  <c r="AD176" i="14"/>
  <c r="AC176" i="14"/>
  <c r="AA176" i="14"/>
  <c r="W176" i="14"/>
  <c r="X176" i="14" s="1"/>
  <c r="T176" i="14" s="1"/>
  <c r="R176" i="14"/>
  <c r="Q176" i="14"/>
  <c r="P176" i="14"/>
  <c r="O176" i="14"/>
  <c r="N176" i="14"/>
  <c r="J176" i="14"/>
  <c r="I176" i="14"/>
  <c r="H176" i="14"/>
  <c r="F176" i="14"/>
  <c r="E176" i="14"/>
  <c r="A176" i="14"/>
  <c r="AM175" i="14"/>
  <c r="AL175" i="14"/>
  <c r="AK175" i="14"/>
  <c r="AN175" i="14" s="1"/>
  <c r="AI175" i="14"/>
  <c r="AH175" i="14"/>
  <c r="AJ175" i="14" s="1"/>
  <c r="AF175" i="14"/>
  <c r="AE175" i="14"/>
  <c r="AD175" i="14"/>
  <c r="AC175" i="14"/>
  <c r="AA175" i="14"/>
  <c r="W175" i="14"/>
  <c r="X175" i="14" s="1"/>
  <c r="T175" i="14" s="1"/>
  <c r="R175" i="14"/>
  <c r="Q175" i="14"/>
  <c r="P175" i="14"/>
  <c r="O175" i="14"/>
  <c r="M175" i="14" s="1"/>
  <c r="N175" i="14"/>
  <c r="J175" i="14"/>
  <c r="I175" i="14"/>
  <c r="K175" i="14" s="1"/>
  <c r="H175" i="14"/>
  <c r="F175" i="14"/>
  <c r="E175" i="14"/>
  <c r="A175" i="14"/>
  <c r="AM174" i="14"/>
  <c r="AL174" i="14"/>
  <c r="AK174" i="14"/>
  <c r="AI174" i="14"/>
  <c r="AH174" i="14"/>
  <c r="AF174" i="14"/>
  <c r="AE174" i="14"/>
  <c r="AD174" i="14"/>
  <c r="AC174" i="14"/>
  <c r="AG174" i="14" s="1"/>
  <c r="AA174" i="14"/>
  <c r="X174" i="14"/>
  <c r="T174" i="14" s="1"/>
  <c r="W174" i="14"/>
  <c r="R174" i="14"/>
  <c r="Q174" i="14"/>
  <c r="P174" i="14"/>
  <c r="O174" i="14"/>
  <c r="N174" i="14"/>
  <c r="M174" i="14" s="1"/>
  <c r="J174" i="14"/>
  <c r="K174" i="14" s="1"/>
  <c r="I174" i="14"/>
  <c r="H174" i="14"/>
  <c r="F174" i="14"/>
  <c r="E174" i="14"/>
  <c r="A174" i="14"/>
  <c r="AM173" i="14"/>
  <c r="AL173" i="14"/>
  <c r="AK173" i="14"/>
  <c r="AI173" i="14"/>
  <c r="AH173" i="14"/>
  <c r="AJ173" i="14" s="1"/>
  <c r="AF173" i="14"/>
  <c r="AE173" i="14"/>
  <c r="AD173" i="14"/>
  <c r="AC173" i="14"/>
  <c r="AA173" i="14"/>
  <c r="W173" i="14"/>
  <c r="X173" i="14" s="1"/>
  <c r="T173" i="14" s="1"/>
  <c r="R173" i="14"/>
  <c r="Q173" i="14"/>
  <c r="P173" i="14"/>
  <c r="O173" i="14"/>
  <c r="N173" i="14"/>
  <c r="J173" i="14"/>
  <c r="K173" i="14" s="1"/>
  <c r="L173" i="14" s="1"/>
  <c r="I173" i="14"/>
  <c r="H173" i="14"/>
  <c r="F173" i="14"/>
  <c r="E173" i="14"/>
  <c r="A173" i="14"/>
  <c r="AM172" i="14"/>
  <c r="AL172" i="14"/>
  <c r="AK172" i="14"/>
  <c r="AN172" i="14" s="1"/>
  <c r="AI172" i="14"/>
  <c r="AH172" i="14"/>
  <c r="AF172" i="14"/>
  <c r="AE172" i="14"/>
  <c r="AD172" i="14"/>
  <c r="AC172" i="14"/>
  <c r="AA172" i="14"/>
  <c r="X172" i="14"/>
  <c r="T172" i="14" s="1"/>
  <c r="W172" i="14"/>
  <c r="R172" i="14"/>
  <c r="Q172" i="14"/>
  <c r="P172" i="14"/>
  <c r="O172" i="14"/>
  <c r="N172" i="14"/>
  <c r="J172" i="14"/>
  <c r="K172" i="14" s="1"/>
  <c r="I172" i="14"/>
  <c r="H172" i="14"/>
  <c r="F172" i="14"/>
  <c r="G172" i="14" s="1"/>
  <c r="E172" i="14"/>
  <c r="A172" i="14"/>
  <c r="AM171" i="14"/>
  <c r="AL171" i="14"/>
  <c r="AK171" i="14"/>
  <c r="AN171" i="14" s="1"/>
  <c r="AI171" i="14"/>
  <c r="AH171" i="14"/>
  <c r="AJ171" i="14" s="1"/>
  <c r="AF171" i="14"/>
  <c r="AE171" i="14"/>
  <c r="AD171" i="14"/>
  <c r="AC171" i="14"/>
  <c r="AA171" i="14"/>
  <c r="W171" i="14"/>
  <c r="X171" i="14" s="1"/>
  <c r="T171" i="14" s="1"/>
  <c r="R171" i="14"/>
  <c r="Q171" i="14"/>
  <c r="P171" i="14"/>
  <c r="O171" i="14"/>
  <c r="N171" i="14"/>
  <c r="J171" i="14"/>
  <c r="K171" i="14" s="1"/>
  <c r="I171" i="14"/>
  <c r="H171" i="14"/>
  <c r="L171" i="14" s="1"/>
  <c r="F171" i="14"/>
  <c r="E171" i="14"/>
  <c r="A171" i="14"/>
  <c r="AN170" i="14"/>
  <c r="AM170" i="14"/>
  <c r="AL170" i="14"/>
  <c r="AK170" i="14"/>
  <c r="AI170" i="14"/>
  <c r="AH170" i="14"/>
  <c r="AJ170" i="14" s="1"/>
  <c r="AF170" i="14"/>
  <c r="AE170" i="14"/>
  <c r="AD170" i="14"/>
  <c r="AC170" i="14"/>
  <c r="AA170" i="14"/>
  <c r="W170" i="14"/>
  <c r="X170" i="14" s="1"/>
  <c r="T170" i="14" s="1"/>
  <c r="R170" i="14"/>
  <c r="Q170" i="14"/>
  <c r="P170" i="14"/>
  <c r="O170" i="14"/>
  <c r="N170" i="14"/>
  <c r="J170" i="14"/>
  <c r="I170" i="14"/>
  <c r="H170" i="14"/>
  <c r="F170" i="14"/>
  <c r="E170" i="14"/>
  <c r="A170" i="14"/>
  <c r="AM169" i="14"/>
  <c r="AL169" i="14"/>
  <c r="AK169" i="14"/>
  <c r="AI169" i="14"/>
  <c r="AH169" i="14"/>
  <c r="AJ169" i="14" s="1"/>
  <c r="AF169" i="14"/>
  <c r="AE169" i="14"/>
  <c r="AD169" i="14"/>
  <c r="AC169" i="14"/>
  <c r="AA169" i="14"/>
  <c r="X169" i="14"/>
  <c r="T169" i="14" s="1"/>
  <c r="W169" i="14"/>
  <c r="R169" i="14"/>
  <c r="Q169" i="14"/>
  <c r="P169" i="14"/>
  <c r="O169" i="14"/>
  <c r="N169" i="14"/>
  <c r="J169" i="14"/>
  <c r="I169" i="14"/>
  <c r="H169" i="14"/>
  <c r="F169" i="14"/>
  <c r="G169" i="14" s="1"/>
  <c r="E169" i="14"/>
  <c r="A169" i="14"/>
  <c r="AM168" i="14"/>
  <c r="AL168" i="14"/>
  <c r="AK168" i="14"/>
  <c r="AI168" i="14"/>
  <c r="AH168" i="14"/>
  <c r="AG168" i="14"/>
  <c r="AF168" i="14"/>
  <c r="AE168" i="14"/>
  <c r="AD168" i="14"/>
  <c r="AC168" i="14"/>
  <c r="AA168" i="14"/>
  <c r="X168" i="14"/>
  <c r="T168" i="14" s="1"/>
  <c r="W168" i="14"/>
  <c r="R168" i="14"/>
  <c r="Q168" i="14"/>
  <c r="P168" i="14"/>
  <c r="O168" i="14"/>
  <c r="N168" i="14"/>
  <c r="J168" i="14"/>
  <c r="I168" i="14"/>
  <c r="K168" i="14" s="1"/>
  <c r="L168" i="14" s="1"/>
  <c r="D168" i="14" s="1"/>
  <c r="H168" i="14"/>
  <c r="F168" i="14"/>
  <c r="G168" i="14" s="1"/>
  <c r="E168" i="14"/>
  <c r="A168" i="14"/>
  <c r="AM167" i="14"/>
  <c r="AL167" i="14"/>
  <c r="AK167" i="14"/>
  <c r="AI167" i="14"/>
  <c r="AJ167" i="14" s="1"/>
  <c r="AH167" i="14"/>
  <c r="AF167" i="14"/>
  <c r="AE167" i="14"/>
  <c r="AD167" i="14"/>
  <c r="AC167" i="14"/>
  <c r="AA167" i="14"/>
  <c r="W167" i="14"/>
  <c r="X167" i="14" s="1"/>
  <c r="T167" i="14" s="1"/>
  <c r="R167" i="14"/>
  <c r="Q167" i="14"/>
  <c r="P167" i="14"/>
  <c r="O167" i="14"/>
  <c r="N167" i="14"/>
  <c r="K167" i="14"/>
  <c r="L167" i="14" s="1"/>
  <c r="J167" i="14"/>
  <c r="I167" i="14"/>
  <c r="H167" i="14"/>
  <c r="F167" i="14"/>
  <c r="E167" i="14"/>
  <c r="G167" i="14" s="1"/>
  <c r="A167" i="14"/>
  <c r="AM166" i="14"/>
  <c r="AL166" i="14"/>
  <c r="AK166" i="14"/>
  <c r="AN166" i="14" s="1"/>
  <c r="AI166" i="14"/>
  <c r="AH166" i="14"/>
  <c r="AJ166" i="14" s="1"/>
  <c r="AG166" i="14"/>
  <c r="AF166" i="14"/>
  <c r="AE166" i="14"/>
  <c r="AD166" i="14"/>
  <c r="AC166" i="14"/>
  <c r="AA166" i="14"/>
  <c r="W166" i="14"/>
  <c r="X166" i="14" s="1"/>
  <c r="T166" i="14" s="1"/>
  <c r="R166" i="14"/>
  <c r="Q166" i="14"/>
  <c r="P166" i="14"/>
  <c r="O166" i="14"/>
  <c r="N166" i="14"/>
  <c r="J166" i="14"/>
  <c r="I166" i="14"/>
  <c r="H166" i="14"/>
  <c r="F166" i="14"/>
  <c r="E166" i="14"/>
  <c r="A166" i="14"/>
  <c r="AM165" i="14"/>
  <c r="AL165" i="14"/>
  <c r="AK165" i="14"/>
  <c r="AN165" i="14" s="1"/>
  <c r="AI165" i="14"/>
  <c r="AH165" i="14"/>
  <c r="AJ165" i="14" s="1"/>
  <c r="AF165" i="14"/>
  <c r="AE165" i="14"/>
  <c r="AD165" i="14"/>
  <c r="AC165" i="14"/>
  <c r="AA165" i="14"/>
  <c r="W165" i="14"/>
  <c r="X165" i="14" s="1"/>
  <c r="T165" i="14" s="1"/>
  <c r="R165" i="14"/>
  <c r="Q165" i="14"/>
  <c r="P165" i="14"/>
  <c r="O165" i="14"/>
  <c r="N165" i="14"/>
  <c r="J165" i="14"/>
  <c r="K165" i="14" s="1"/>
  <c r="I165" i="14"/>
  <c r="H165" i="14"/>
  <c r="L165" i="14" s="1"/>
  <c r="F165" i="14"/>
  <c r="E165" i="14"/>
  <c r="A165" i="14"/>
  <c r="AM164" i="14"/>
  <c r="AL164" i="14"/>
  <c r="AK164" i="14"/>
  <c r="AI164" i="14"/>
  <c r="AH164" i="14"/>
  <c r="AJ164" i="14" s="1"/>
  <c r="AF164" i="14"/>
  <c r="AE164" i="14"/>
  <c r="AD164" i="14"/>
  <c r="AC164" i="14"/>
  <c r="AA164" i="14"/>
  <c r="X164" i="14"/>
  <c r="T164" i="14" s="1"/>
  <c r="W164" i="14"/>
  <c r="R164" i="14"/>
  <c r="Q164" i="14"/>
  <c r="P164" i="14"/>
  <c r="O164" i="14"/>
  <c r="N164" i="14"/>
  <c r="J164" i="14"/>
  <c r="I164" i="14"/>
  <c r="H164" i="14"/>
  <c r="F164" i="14"/>
  <c r="E164" i="14"/>
  <c r="G164" i="14" s="1"/>
  <c r="A164" i="14"/>
  <c r="AM163" i="14"/>
  <c r="AL163" i="14"/>
  <c r="AK163" i="14"/>
  <c r="AN163" i="14" s="1"/>
  <c r="AI163" i="14"/>
  <c r="AH163" i="14"/>
  <c r="AF163" i="14"/>
  <c r="AE163" i="14"/>
  <c r="AD163" i="14"/>
  <c r="AC163" i="14"/>
  <c r="AA163" i="14"/>
  <c r="W163" i="14"/>
  <c r="X163" i="14" s="1"/>
  <c r="T163" i="14"/>
  <c r="R163" i="14"/>
  <c r="Q163" i="14"/>
  <c r="P163" i="14"/>
  <c r="O163" i="14"/>
  <c r="N163" i="14"/>
  <c r="M163" i="14"/>
  <c r="J163" i="14"/>
  <c r="I163" i="14"/>
  <c r="K163" i="14" s="1"/>
  <c r="L163" i="14" s="1"/>
  <c r="H163" i="14"/>
  <c r="F163" i="14"/>
  <c r="E163" i="14"/>
  <c r="A163" i="14"/>
  <c r="AM162" i="14"/>
  <c r="AL162" i="14"/>
  <c r="AK162" i="14"/>
  <c r="AJ162" i="14"/>
  <c r="AI162" i="14"/>
  <c r="AH162" i="14"/>
  <c r="AF162" i="14"/>
  <c r="AE162" i="14"/>
  <c r="AD162" i="14"/>
  <c r="AC162" i="14"/>
  <c r="AA162" i="14"/>
  <c r="W162" i="14"/>
  <c r="X162" i="14" s="1"/>
  <c r="T162" i="14" s="1"/>
  <c r="R162" i="14"/>
  <c r="Q162" i="14"/>
  <c r="P162" i="14"/>
  <c r="O162" i="14"/>
  <c r="N162" i="14"/>
  <c r="J162" i="14"/>
  <c r="I162" i="14"/>
  <c r="H162" i="14"/>
  <c r="F162" i="14"/>
  <c r="E162" i="14"/>
  <c r="A162" i="14"/>
  <c r="AM161" i="14"/>
  <c r="AL161" i="14"/>
  <c r="AK161" i="14"/>
  <c r="AJ161" i="14"/>
  <c r="AI161" i="14"/>
  <c r="AH161" i="14"/>
  <c r="AF161" i="14"/>
  <c r="AE161" i="14"/>
  <c r="AD161" i="14"/>
  <c r="AC161" i="14"/>
  <c r="AA161" i="14"/>
  <c r="X161" i="14"/>
  <c r="T161" i="14" s="1"/>
  <c r="W161" i="14"/>
  <c r="R161" i="14"/>
  <c r="Q161" i="14"/>
  <c r="P161" i="14"/>
  <c r="O161" i="14"/>
  <c r="N161" i="14"/>
  <c r="J161" i="14"/>
  <c r="I161" i="14"/>
  <c r="H161" i="14"/>
  <c r="F161" i="14"/>
  <c r="G161" i="14" s="1"/>
  <c r="E161" i="14"/>
  <c r="A161" i="14"/>
  <c r="AM160" i="14"/>
  <c r="AL160" i="14"/>
  <c r="AK160" i="14"/>
  <c r="AI160" i="14"/>
  <c r="AH160" i="14"/>
  <c r="AF160" i="14"/>
  <c r="AE160" i="14"/>
  <c r="AD160" i="14"/>
  <c r="AC160" i="14"/>
  <c r="AG160" i="14" s="1"/>
  <c r="AA160" i="14"/>
  <c r="X160" i="14"/>
  <c r="T160" i="14" s="1"/>
  <c r="W160" i="14"/>
  <c r="R160" i="14"/>
  <c r="Q160" i="14"/>
  <c r="P160" i="14"/>
  <c r="O160" i="14"/>
  <c r="N160" i="14"/>
  <c r="K160" i="14"/>
  <c r="L160" i="14" s="1"/>
  <c r="J160" i="14"/>
  <c r="I160" i="14"/>
  <c r="H160" i="14"/>
  <c r="F160" i="14"/>
  <c r="E160" i="14"/>
  <c r="A160" i="14"/>
  <c r="AM159" i="14"/>
  <c r="AL159" i="14"/>
  <c r="AK159" i="14"/>
  <c r="AI159" i="14"/>
  <c r="AH159" i="14"/>
  <c r="AJ159" i="14" s="1"/>
  <c r="AF159" i="14"/>
  <c r="AE159" i="14"/>
  <c r="AD159" i="14"/>
  <c r="AC159" i="14"/>
  <c r="AA159" i="14"/>
  <c r="X159" i="14"/>
  <c r="W159" i="14"/>
  <c r="T159" i="14"/>
  <c r="R159" i="14"/>
  <c r="Q159" i="14"/>
  <c r="P159" i="14"/>
  <c r="O159" i="14"/>
  <c r="N159" i="14"/>
  <c r="J159" i="14"/>
  <c r="I159" i="14"/>
  <c r="K159" i="14" s="1"/>
  <c r="L159" i="14" s="1"/>
  <c r="H159" i="14"/>
  <c r="F159" i="14"/>
  <c r="E159" i="14"/>
  <c r="G159" i="14" s="1"/>
  <c r="A159" i="14"/>
  <c r="AM158" i="14"/>
  <c r="AL158" i="14"/>
  <c r="AK158" i="14"/>
  <c r="AN158" i="14" s="1"/>
  <c r="AI158" i="14"/>
  <c r="AH158" i="14"/>
  <c r="AJ158" i="14" s="1"/>
  <c r="AF158" i="14"/>
  <c r="AE158" i="14"/>
  <c r="AD158" i="14"/>
  <c r="AC158" i="14"/>
  <c r="AA158" i="14"/>
  <c r="X158" i="14"/>
  <c r="T158" i="14" s="1"/>
  <c r="W158" i="14"/>
  <c r="R158" i="14"/>
  <c r="Q158" i="14"/>
  <c r="P158" i="14"/>
  <c r="O158" i="14"/>
  <c r="N158" i="14"/>
  <c r="M158" i="14" s="1"/>
  <c r="J158" i="14"/>
  <c r="I158" i="14"/>
  <c r="K158" i="14" s="1"/>
  <c r="H158" i="14"/>
  <c r="F158" i="14"/>
  <c r="E158" i="14"/>
  <c r="A158" i="14"/>
  <c r="AM157" i="14"/>
  <c r="AL157" i="14"/>
  <c r="AN157" i="14" s="1"/>
  <c r="AK157" i="14"/>
  <c r="AJ157" i="14"/>
  <c r="AI157" i="14"/>
  <c r="AH157" i="14"/>
  <c r="AF157" i="14"/>
  <c r="AE157" i="14"/>
  <c r="AD157" i="14"/>
  <c r="AC157" i="14"/>
  <c r="AA157" i="14"/>
  <c r="W157" i="14"/>
  <c r="X157" i="14" s="1"/>
  <c r="T157" i="14" s="1"/>
  <c r="R157" i="14"/>
  <c r="Q157" i="14"/>
  <c r="P157" i="14"/>
  <c r="O157" i="14"/>
  <c r="N157" i="14"/>
  <c r="J157" i="14"/>
  <c r="K157" i="14" s="1"/>
  <c r="I157" i="14"/>
  <c r="H157" i="14"/>
  <c r="F157" i="14"/>
  <c r="E157" i="14"/>
  <c r="A157" i="14"/>
  <c r="G156" i="14"/>
  <c r="E156" i="14"/>
  <c r="A156" i="14"/>
  <c r="AM155" i="14"/>
  <c r="AK155" i="14"/>
  <c r="AC155" i="14"/>
  <c r="AA155" i="14"/>
  <c r="A155" i="14"/>
  <c r="AL154" i="14"/>
  <c r="AH154" i="14"/>
  <c r="A154" i="14"/>
  <c r="AM153" i="14"/>
  <c r="AL153" i="14"/>
  <c r="X153" i="14"/>
  <c r="T153" i="14" s="1"/>
  <c r="E153" i="14"/>
  <c r="A153" i="14"/>
  <c r="AL152" i="14"/>
  <c r="AK152" i="14"/>
  <c r="AC152" i="14"/>
  <c r="AA152" i="14"/>
  <c r="W152" i="14"/>
  <c r="X152" i="14" s="1"/>
  <c r="T152" i="14" s="1"/>
  <c r="R152" i="14"/>
  <c r="E152" i="14"/>
  <c r="A152" i="14"/>
  <c r="AK151" i="14"/>
  <c r="AI151" i="14"/>
  <c r="AH151" i="14"/>
  <c r="AJ151" i="14" s="1"/>
  <c r="A151" i="14"/>
  <c r="AK150" i="14"/>
  <c r="AH150" i="14"/>
  <c r="AE150" i="14"/>
  <c r="P150" i="14"/>
  <c r="O150" i="14"/>
  <c r="J150" i="14"/>
  <c r="H150" i="14"/>
  <c r="E150" i="14"/>
  <c r="A150" i="14"/>
  <c r="AL149" i="14"/>
  <c r="AK149" i="14"/>
  <c r="AI149" i="14"/>
  <c r="AD149" i="14"/>
  <c r="AC149" i="14"/>
  <c r="R149" i="14"/>
  <c r="Q149" i="14"/>
  <c r="P149" i="14"/>
  <c r="I149" i="14"/>
  <c r="H149" i="14"/>
  <c r="E149" i="14"/>
  <c r="A149" i="14"/>
  <c r="AH148" i="14"/>
  <c r="R148" i="14"/>
  <c r="A148" i="14"/>
  <c r="AM147" i="14"/>
  <c r="AK147" i="14"/>
  <c r="AH147" i="14"/>
  <c r="AF147" i="14"/>
  <c r="AD147" i="14"/>
  <c r="AC147" i="14"/>
  <c r="W147" i="14"/>
  <c r="X147" i="14" s="1"/>
  <c r="T147" i="14" s="1"/>
  <c r="R147" i="14"/>
  <c r="P147" i="14"/>
  <c r="O147" i="14"/>
  <c r="N147" i="14"/>
  <c r="J147" i="14"/>
  <c r="F147" i="14"/>
  <c r="E147" i="14"/>
  <c r="A147" i="14"/>
  <c r="R146" i="14"/>
  <c r="A146" i="14"/>
  <c r="AF145" i="14"/>
  <c r="W145" i="14"/>
  <c r="X145" i="14" s="1"/>
  <c r="T145" i="14" s="1"/>
  <c r="R145" i="14"/>
  <c r="A145" i="14"/>
  <c r="AI144" i="14"/>
  <c r="AE144" i="14"/>
  <c r="AD144" i="14"/>
  <c r="AA144" i="14"/>
  <c r="P144" i="14"/>
  <c r="H144"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G155" i="11"/>
  <c r="D155" i="11" s="1"/>
  <c r="A155" i="11"/>
  <c r="A154" i="11"/>
  <c r="A153" i="11"/>
  <c r="G152" i="11"/>
  <c r="D152"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AA156" i="10"/>
  <c r="X156" i="10"/>
  <c r="P156" i="10"/>
  <c r="O156" i="10"/>
  <c r="K156" i="10"/>
  <c r="G156" i="10"/>
  <c r="D156" i="10"/>
  <c r="C156" i="10"/>
  <c r="B156" i="10"/>
  <c r="A156" i="10"/>
  <c r="Y155" i="10"/>
  <c r="W155" i="10"/>
  <c r="P155" i="10"/>
  <c r="J155" i="10"/>
  <c r="H155" i="10"/>
  <c r="E155" i="10"/>
  <c r="D155" i="10"/>
  <c r="C155" i="10"/>
  <c r="B155" i="10"/>
  <c r="A155" i="10"/>
  <c r="AF154" i="10"/>
  <c r="AC154" i="10"/>
  <c r="X154" i="10"/>
  <c r="V154" i="10"/>
  <c r="K154" i="10"/>
  <c r="I154" i="10"/>
  <c r="E154" i="10"/>
  <c r="D154" i="10"/>
  <c r="C154" i="10"/>
  <c r="B154" i="10"/>
  <c r="A154" i="10"/>
  <c r="AG153" i="10"/>
  <c r="AE153" i="10"/>
  <c r="AD153" i="10"/>
  <c r="Y153" i="10"/>
  <c r="W153" i="10"/>
  <c r="V153" i="10"/>
  <c r="R153" i="10"/>
  <c r="P153" i="10"/>
  <c r="J153" i="10"/>
  <c r="G153" i="10"/>
  <c r="E153" i="10"/>
  <c r="E155" i="3" s="1"/>
  <c r="D153" i="10"/>
  <c r="D155" i="3" s="1"/>
  <c r="C153" i="10"/>
  <c r="B153" i="10"/>
  <c r="A153" i="10"/>
  <c r="AF152" i="10"/>
  <c r="Z152" i="10"/>
  <c r="X152" i="10"/>
  <c r="V152" i="10"/>
  <c r="F152" i="10"/>
  <c r="E152" i="10"/>
  <c r="D152" i="10"/>
  <c r="C152" i="10"/>
  <c r="B152" i="10"/>
  <c r="A152" i="10"/>
  <c r="AE151" i="10"/>
  <c r="AD151" i="10"/>
  <c r="E151" i="10"/>
  <c r="E153" i="3" s="1"/>
  <c r="D151" i="10"/>
  <c r="D153" i="3" s="1"/>
  <c r="C151" i="10"/>
  <c r="B151" i="10"/>
  <c r="A151" i="10"/>
  <c r="AE150" i="10"/>
  <c r="AD150" i="10"/>
  <c r="AC150" i="10"/>
  <c r="AA150" i="10"/>
  <c r="Z150" i="10"/>
  <c r="W150" i="10"/>
  <c r="V150" i="10"/>
  <c r="T150" i="10"/>
  <c r="S150" i="10"/>
  <c r="R150" i="10"/>
  <c r="P150" i="10"/>
  <c r="O150" i="10"/>
  <c r="N150" i="10"/>
  <c r="M150" i="10"/>
  <c r="L150" i="10"/>
  <c r="H150" i="10"/>
  <c r="G150" i="10"/>
  <c r="F150" i="10"/>
  <c r="E150" i="10"/>
  <c r="D150" i="10"/>
  <c r="D152" i="3" s="1"/>
  <c r="C150" i="10"/>
  <c r="B150" i="10"/>
  <c r="A150" i="10"/>
  <c r="AF149" i="10"/>
  <c r="AE149" i="10"/>
  <c r="AD149" i="10"/>
  <c r="AA149" i="10"/>
  <c r="Z149" i="10"/>
  <c r="X149" i="10"/>
  <c r="V149" i="10"/>
  <c r="U149" i="10"/>
  <c r="T149" i="10"/>
  <c r="S149" i="10"/>
  <c r="P151" i="3" s="1"/>
  <c r="R149" i="10"/>
  <c r="Q149" i="10"/>
  <c r="P149" i="10"/>
  <c r="N149" i="10"/>
  <c r="M149" i="10"/>
  <c r="I149" i="10"/>
  <c r="H149" i="10"/>
  <c r="F149" i="10"/>
  <c r="E149" i="10"/>
  <c r="E151" i="3" s="1"/>
  <c r="D149" i="10"/>
  <c r="C149" i="10"/>
  <c r="C151" i="3" s="1"/>
  <c r="B149" i="10"/>
  <c r="A149" i="10"/>
  <c r="AG148" i="10"/>
  <c r="AC148" i="10"/>
  <c r="Z148" i="10"/>
  <c r="T148" i="10"/>
  <c r="S148" i="10"/>
  <c r="K148" i="10"/>
  <c r="E148" i="10"/>
  <c r="D148" i="10"/>
  <c r="C148" i="10"/>
  <c r="B148" i="10"/>
  <c r="A148" i="10"/>
  <c r="AG147" i="10"/>
  <c r="AF147" i="10"/>
  <c r="AE147" i="10"/>
  <c r="AD147" i="10"/>
  <c r="AC147" i="10"/>
  <c r="AB147" i="10"/>
  <c r="AA147" i="10"/>
  <c r="Y147" i="10"/>
  <c r="X147" i="10"/>
  <c r="W147" i="10"/>
  <c r="U147" i="10"/>
  <c r="T147" i="10"/>
  <c r="S147" i="10"/>
  <c r="R147" i="10"/>
  <c r="Q147" i="10"/>
  <c r="P147" i="10"/>
  <c r="N147" i="10"/>
  <c r="L147" i="10"/>
  <c r="K147" i="10"/>
  <c r="J147" i="10"/>
  <c r="I147" i="10"/>
  <c r="G147" i="10"/>
  <c r="F147" i="10"/>
  <c r="E147" i="10"/>
  <c r="D147" i="10"/>
  <c r="C147" i="10"/>
  <c r="B147" i="10"/>
  <c r="F149" i="3" s="1"/>
  <c r="A147" i="10"/>
  <c r="C146" i="10"/>
  <c r="A146" i="10"/>
  <c r="X145" i="10"/>
  <c r="V145" i="10"/>
  <c r="S145" i="10"/>
  <c r="H148" i="7" s="1"/>
  <c r="P145" i="10"/>
  <c r="O145" i="10"/>
  <c r="L145" i="10"/>
  <c r="H145" i="10"/>
  <c r="F145" i="10"/>
  <c r="F148" i="6" s="1"/>
  <c r="E145" i="10"/>
  <c r="E148" i="8" s="1"/>
  <c r="D145" i="10"/>
  <c r="D148" i="7" s="1"/>
  <c r="C145" i="10"/>
  <c r="C148" i="6" s="1"/>
  <c r="B145" i="10"/>
  <c r="AD144" i="10"/>
  <c r="AG147" i="8" s="1"/>
  <c r="Z144" i="10"/>
  <c r="AB147" i="8" s="1"/>
  <c r="X144" i="10"/>
  <c r="U144" i="10"/>
  <c r="J147" i="7" s="1"/>
  <c r="S144" i="10"/>
  <c r="O144" i="10"/>
  <c r="N144" i="10"/>
  <c r="M144" i="10"/>
  <c r="E144" i="10"/>
  <c r="E147" i="8" s="1"/>
  <c r="D144" i="10"/>
  <c r="C144" i="10"/>
  <c r="C147" i="7" s="1"/>
  <c r="B144" i="10"/>
  <c r="A144" i="10"/>
  <c r="A147" i="8" s="1"/>
  <c r="I143" i="14"/>
  <c r="E143" i="10"/>
  <c r="D143" i="10"/>
  <c r="D146" i="8" s="1"/>
  <c r="B143" i="10"/>
  <c r="A143" i="10"/>
  <c r="A146" i="8" s="1"/>
  <c r="E142" i="10"/>
  <c r="D142" i="10"/>
  <c r="B142" i="10"/>
  <c r="A142" i="10"/>
  <c r="E141" i="10"/>
  <c r="D141" i="10"/>
  <c r="D144" i="8" s="1"/>
  <c r="B141" i="10"/>
  <c r="A141" i="10"/>
  <c r="E140" i="10"/>
  <c r="D140" i="10"/>
  <c r="B140" i="10"/>
  <c r="A140" i="10"/>
  <c r="E139" i="10"/>
  <c r="D139" i="10"/>
  <c r="B139" i="10"/>
  <c r="A139" i="10"/>
  <c r="E138" i="10"/>
  <c r="D138" i="10"/>
  <c r="B138" i="10"/>
  <c r="A138" i="10"/>
  <c r="A141" i="8" s="1"/>
  <c r="T137" i="15"/>
  <c r="C137" i="15"/>
  <c r="F137" i="14"/>
  <c r="E137" i="14"/>
  <c r="E137" i="10"/>
  <c r="D137" i="10"/>
  <c r="B137" i="10"/>
  <c r="A137" i="10"/>
  <c r="M136" i="15"/>
  <c r="F136" i="14"/>
  <c r="E136" i="10"/>
  <c r="D136" i="10"/>
  <c r="B136" i="10"/>
  <c r="A136" i="10"/>
  <c r="E135" i="10"/>
  <c r="D135" i="10"/>
  <c r="D138" i="8" s="1"/>
  <c r="B135" i="10"/>
  <c r="A135" i="10"/>
  <c r="AL134" i="14"/>
  <c r="AA134" i="10"/>
  <c r="Z134" i="10"/>
  <c r="J134" i="14"/>
  <c r="E134" i="10"/>
  <c r="D134" i="10"/>
  <c r="B134" i="10"/>
  <c r="A134" i="10"/>
  <c r="A137" i="8" s="1"/>
  <c r="AM133" i="14"/>
  <c r="AD133" i="14"/>
  <c r="N133" i="15"/>
  <c r="M133" i="15"/>
  <c r="V133" i="10"/>
  <c r="J133" i="15"/>
  <c r="T133" i="10"/>
  <c r="G133" i="15"/>
  <c r="J133" i="14"/>
  <c r="E133" i="15"/>
  <c r="I133" i="14"/>
  <c r="E133" i="10"/>
  <c r="D133" i="10"/>
  <c r="C133" i="10"/>
  <c r="C136" i="8" s="1"/>
  <c r="B133" i="10"/>
  <c r="A133" i="10"/>
  <c r="E132" i="10"/>
  <c r="D132" i="10"/>
  <c r="B132" i="10"/>
  <c r="A132" i="10"/>
  <c r="E131" i="10"/>
  <c r="D131" i="10"/>
  <c r="B131" i="10"/>
  <c r="A131" i="10"/>
  <c r="E130" i="10"/>
  <c r="D130" i="10"/>
  <c r="B130" i="10"/>
  <c r="A130" i="10"/>
  <c r="E129" i="10"/>
  <c r="D129" i="10"/>
  <c r="D132" i="8" s="1"/>
  <c r="B129" i="10"/>
  <c r="A129" i="10"/>
  <c r="E128" i="10"/>
  <c r="D128" i="10"/>
  <c r="D131" i="8" s="1"/>
  <c r="B128" i="10"/>
  <c r="A128" i="10"/>
  <c r="AF127" i="14"/>
  <c r="Y127" i="10"/>
  <c r="AA130" i="8" s="1"/>
  <c r="E127" i="10"/>
  <c r="D127" i="10"/>
  <c r="B127" i="10"/>
  <c r="A127" i="10"/>
  <c r="AC126" i="10"/>
  <c r="E126" i="10"/>
  <c r="D126" i="10"/>
  <c r="B126" i="10"/>
  <c r="A126" i="10"/>
  <c r="E125" i="10"/>
  <c r="D125" i="10"/>
  <c r="B125" i="10"/>
  <c r="A125" i="10"/>
  <c r="E124" i="10"/>
  <c r="D124" i="10"/>
  <c r="B124" i="10"/>
  <c r="B127" i="8" s="1"/>
  <c r="A124" i="10"/>
  <c r="AE123" i="10"/>
  <c r="AH123" i="14"/>
  <c r="AF123" i="14"/>
  <c r="R123" i="14"/>
  <c r="Q123" i="14"/>
  <c r="J123" i="14"/>
  <c r="E123" i="14"/>
  <c r="E123" i="10"/>
  <c r="D123" i="10"/>
  <c r="B123" i="10"/>
  <c r="A123" i="10"/>
  <c r="AM122" i="14"/>
  <c r="E122" i="10"/>
  <c r="D122" i="10"/>
  <c r="B122" i="10"/>
  <c r="A122" i="10"/>
  <c r="AD121" i="10"/>
  <c r="AI121" i="14"/>
  <c r="U121" i="10"/>
  <c r="E121" i="10"/>
  <c r="D121" i="10"/>
  <c r="B121" i="10"/>
  <c r="A121" i="10"/>
  <c r="E120" i="10"/>
  <c r="D120" i="10"/>
  <c r="D123" i="8" s="1"/>
  <c r="B120" i="10"/>
  <c r="A120" i="10"/>
  <c r="E119" i="10"/>
  <c r="D119" i="10"/>
  <c r="B119" i="10"/>
  <c r="A119" i="10"/>
  <c r="U118" i="10"/>
  <c r="R118" i="10"/>
  <c r="J118" i="10"/>
  <c r="E118" i="10"/>
  <c r="E121" i="8" s="1"/>
  <c r="D118" i="10"/>
  <c r="B118" i="10"/>
  <c r="A118" i="10"/>
  <c r="Z117" i="10"/>
  <c r="E117" i="10"/>
  <c r="D117" i="10"/>
  <c r="D120" i="8" s="1"/>
  <c r="B117" i="10"/>
  <c r="A117" i="10"/>
  <c r="E116" i="10"/>
  <c r="D116" i="10"/>
  <c r="B116" i="10"/>
  <c r="A116" i="10"/>
  <c r="AM115" i="14"/>
  <c r="T115" i="15"/>
  <c r="AL115" i="14"/>
  <c r="AC115" i="10"/>
  <c r="AB115" i="10"/>
  <c r="N115" i="15"/>
  <c r="AD115" i="14"/>
  <c r="M115" i="15"/>
  <c r="AC115" i="14"/>
  <c r="L115" i="15"/>
  <c r="V115" i="10"/>
  <c r="M115" i="10"/>
  <c r="E115" i="15"/>
  <c r="C115" i="15"/>
  <c r="E115" i="10"/>
  <c r="D115" i="10"/>
  <c r="C115" i="10"/>
  <c r="B115" i="10"/>
  <c r="A115" i="10"/>
  <c r="AA114" i="14"/>
  <c r="T114" i="10"/>
  <c r="E114" i="10"/>
  <c r="D114" i="10"/>
  <c r="B114" i="10"/>
  <c r="A114" i="10"/>
  <c r="AE113" i="10"/>
  <c r="N113" i="10"/>
  <c r="E113" i="14"/>
  <c r="E113" i="10"/>
  <c r="D113" i="10"/>
  <c r="B113" i="10"/>
  <c r="A113" i="10"/>
  <c r="E112" i="10"/>
  <c r="D112" i="10"/>
  <c r="B112" i="10"/>
  <c r="A112" i="10"/>
  <c r="E111" i="10"/>
  <c r="D111" i="10"/>
  <c r="B111" i="10"/>
  <c r="A111" i="10"/>
  <c r="A114" i="8" s="1"/>
  <c r="AK110" i="14"/>
  <c r="E110" i="10"/>
  <c r="D110" i="10"/>
  <c r="B110" i="10"/>
  <c r="B113" i="8" s="1"/>
  <c r="A110" i="10"/>
  <c r="E109" i="10"/>
  <c r="D109" i="10"/>
  <c r="B109" i="10"/>
  <c r="A109" i="10"/>
  <c r="T108" i="15"/>
  <c r="AC108" i="10"/>
  <c r="AH108" i="14"/>
  <c r="AA108" i="10"/>
  <c r="M108" i="15"/>
  <c r="R108" i="14"/>
  <c r="I108" i="10"/>
  <c r="E108" i="14"/>
  <c r="E108" i="10"/>
  <c r="D108" i="10"/>
  <c r="B108" i="10"/>
  <c r="B111" i="8" s="1"/>
  <c r="A108" i="10"/>
  <c r="E107" i="10"/>
  <c r="D107" i="10"/>
  <c r="B107" i="10"/>
  <c r="B110" i="8" s="1"/>
  <c r="A107" i="10"/>
  <c r="AF106" i="14"/>
  <c r="E106" i="10"/>
  <c r="D106" i="10"/>
  <c r="B106" i="10"/>
  <c r="A106" i="10"/>
  <c r="E105" i="10"/>
  <c r="D105" i="10"/>
  <c r="B105" i="10"/>
  <c r="A105" i="10"/>
  <c r="E104" i="10"/>
  <c r="D104" i="10"/>
  <c r="B104" i="10"/>
  <c r="A104" i="10"/>
  <c r="E103" i="10"/>
  <c r="D103" i="10"/>
  <c r="B103" i="10"/>
  <c r="A103" i="10"/>
  <c r="E102" i="10"/>
  <c r="D102" i="10"/>
  <c r="B102" i="10"/>
  <c r="A102" i="10"/>
  <c r="E101" i="10"/>
  <c r="D101" i="10"/>
  <c r="B101" i="10"/>
  <c r="A101" i="10"/>
  <c r="R100" i="15"/>
  <c r="AE100" i="14"/>
  <c r="G100" i="15"/>
  <c r="N100" i="14"/>
  <c r="M100" i="14" s="1"/>
  <c r="Q100" i="10"/>
  <c r="K100" i="10"/>
  <c r="H100" i="10"/>
  <c r="E100" i="10"/>
  <c r="D100" i="10"/>
  <c r="B100" i="10"/>
  <c r="A100" i="10"/>
  <c r="E99" i="10"/>
  <c r="D99" i="10"/>
  <c r="B99" i="10"/>
  <c r="B102" i="8" s="1"/>
  <c r="A99" i="10"/>
  <c r="E98" i="10"/>
  <c r="D98" i="10"/>
  <c r="B98" i="10"/>
  <c r="A98" i="10"/>
  <c r="AH97" i="14"/>
  <c r="I97" i="10"/>
  <c r="H97" i="14"/>
  <c r="H97" i="10"/>
  <c r="F97" i="14"/>
  <c r="E97" i="10"/>
  <c r="D97" i="10"/>
  <c r="B97" i="10"/>
  <c r="A97" i="10"/>
  <c r="E96" i="10"/>
  <c r="D96" i="10"/>
  <c r="B96" i="10"/>
  <c r="A96" i="10"/>
  <c r="A99" i="8" s="1"/>
  <c r="T95" i="10"/>
  <c r="E95" i="10"/>
  <c r="D95" i="10"/>
  <c r="B95" i="10"/>
  <c r="A95" i="10"/>
  <c r="E94" i="10"/>
  <c r="D94" i="10"/>
  <c r="B94" i="10"/>
  <c r="A94" i="10"/>
  <c r="AM93" i="14"/>
  <c r="AI93" i="14"/>
  <c r="AH93" i="14"/>
  <c r="AD93" i="14"/>
  <c r="M93" i="15"/>
  <c r="Q93" i="14"/>
  <c r="N93" i="14"/>
  <c r="Q93" i="10"/>
  <c r="I93" i="10"/>
  <c r="C93" i="15"/>
  <c r="F93" i="14"/>
  <c r="E93" i="10"/>
  <c r="D93" i="10"/>
  <c r="B93" i="10"/>
  <c r="A93" i="10"/>
  <c r="E92" i="10"/>
  <c r="D92" i="10"/>
  <c r="B92" i="10"/>
  <c r="A92" i="10"/>
  <c r="E91" i="10"/>
  <c r="D91" i="10"/>
  <c r="B91" i="10"/>
  <c r="A91" i="10"/>
  <c r="A94" i="8" s="1"/>
  <c r="AM90" i="14"/>
  <c r="AA90" i="10"/>
  <c r="T90" i="10"/>
  <c r="N90" i="14"/>
  <c r="F90" i="10"/>
  <c r="E90" i="10"/>
  <c r="D90" i="10"/>
  <c r="B90" i="10"/>
  <c r="A90" i="10"/>
  <c r="AB89" i="10"/>
  <c r="AD92" i="8" s="1"/>
  <c r="E89" i="10"/>
  <c r="D89" i="10"/>
  <c r="B89" i="10"/>
  <c r="A89" i="10"/>
  <c r="E88" i="10"/>
  <c r="D88" i="10"/>
  <c r="AC88" i="10"/>
  <c r="B88" i="10"/>
  <c r="A88" i="10"/>
  <c r="AI87" i="14"/>
  <c r="AD87" i="10"/>
  <c r="AE87" i="14"/>
  <c r="Z87" i="10"/>
  <c r="N87" i="15"/>
  <c r="R87" i="14"/>
  <c r="N87" i="10"/>
  <c r="J87" i="14"/>
  <c r="G87" i="10"/>
  <c r="F87" i="14"/>
  <c r="E87" i="10"/>
  <c r="D87" i="10"/>
  <c r="B87" i="10"/>
  <c r="B90" i="8" s="1"/>
  <c r="A87" i="10"/>
  <c r="H86" i="10"/>
  <c r="E86" i="10"/>
  <c r="D86" i="10"/>
  <c r="B86" i="10"/>
  <c r="A86" i="10"/>
  <c r="A89" i="8" s="1"/>
  <c r="AD85" i="14"/>
  <c r="P85" i="10"/>
  <c r="E85" i="10"/>
  <c r="D85" i="10"/>
  <c r="D88" i="8" s="1"/>
  <c r="B85" i="10"/>
  <c r="A85" i="10"/>
  <c r="O84" i="14"/>
  <c r="E84" i="10"/>
  <c r="E87" i="8" s="1"/>
  <c r="D84" i="10"/>
  <c r="B84" i="10"/>
  <c r="A84" i="10"/>
  <c r="U83" i="15"/>
  <c r="N83" i="15"/>
  <c r="E83" i="14"/>
  <c r="E83" i="10"/>
  <c r="D83" i="10"/>
  <c r="B83" i="10"/>
  <c r="A83" i="10"/>
  <c r="Q82" i="15"/>
  <c r="J82" i="15"/>
  <c r="E82" i="10"/>
  <c r="D82" i="10"/>
  <c r="B82" i="10"/>
  <c r="A82" i="10"/>
  <c r="AD81" i="14"/>
  <c r="K81" i="15"/>
  <c r="E81" i="15"/>
  <c r="E81" i="10"/>
  <c r="D81" i="10"/>
  <c r="B81" i="10"/>
  <c r="A81" i="10"/>
  <c r="AC80" i="10"/>
  <c r="R80" i="10"/>
  <c r="J80" i="10"/>
  <c r="E80" i="10"/>
  <c r="D80" i="10"/>
  <c r="B80" i="10"/>
  <c r="A80" i="10"/>
  <c r="AF79" i="10"/>
  <c r="AK79" i="14"/>
  <c r="AF79" i="14"/>
  <c r="N79" i="15"/>
  <c r="E79" i="10"/>
  <c r="D79" i="10"/>
  <c r="B79" i="10"/>
  <c r="A79" i="10"/>
  <c r="R78" i="10"/>
  <c r="E78" i="10"/>
  <c r="D78" i="10"/>
  <c r="B78" i="10"/>
  <c r="A78" i="10"/>
  <c r="AA77" i="14"/>
  <c r="I77" i="15"/>
  <c r="F77" i="14"/>
  <c r="E77" i="10"/>
  <c r="D77" i="10"/>
  <c r="B77" i="10"/>
  <c r="A77" i="10"/>
  <c r="A80" i="8" s="1"/>
  <c r="AE76" i="10"/>
  <c r="Y76" i="10"/>
  <c r="Q76" i="14"/>
  <c r="O76" i="14"/>
  <c r="F76" i="15"/>
  <c r="J76" i="14"/>
  <c r="E76" i="14"/>
  <c r="E76" i="10"/>
  <c r="D76" i="10"/>
  <c r="B76" i="10"/>
  <c r="B79" i="8" s="1"/>
  <c r="A76" i="10"/>
  <c r="E75" i="10"/>
  <c r="D75" i="10"/>
  <c r="B75" i="10"/>
  <c r="A75" i="10"/>
  <c r="E74" i="10"/>
  <c r="E77" i="8" s="1"/>
  <c r="D74" i="10"/>
  <c r="B74" i="10"/>
  <c r="A74" i="10"/>
  <c r="P73" i="15"/>
  <c r="O73" i="15"/>
  <c r="AA73" i="14"/>
  <c r="Q73" i="10"/>
  <c r="E73" i="14"/>
  <c r="E73" i="10"/>
  <c r="D73" i="10"/>
  <c r="B73" i="10"/>
  <c r="A73" i="10"/>
  <c r="E72" i="10"/>
  <c r="D72" i="10"/>
  <c r="B72" i="10"/>
  <c r="A72" i="10"/>
  <c r="T71" i="15"/>
  <c r="X71" i="10"/>
  <c r="G71" i="10"/>
  <c r="E71" i="10"/>
  <c r="D71" i="10"/>
  <c r="B71" i="10"/>
  <c r="A71" i="10"/>
  <c r="AE70" i="14"/>
  <c r="AA70" i="10"/>
  <c r="E70" i="10"/>
  <c r="E73" i="8" s="1"/>
  <c r="D70" i="10"/>
  <c r="B70" i="10"/>
  <c r="A70" i="10"/>
  <c r="U69" i="10"/>
  <c r="E69" i="10"/>
  <c r="D69" i="10"/>
  <c r="B69" i="10"/>
  <c r="A69" i="10"/>
  <c r="A72" i="8" s="1"/>
  <c r="E68" i="10"/>
  <c r="D68" i="10"/>
  <c r="B68" i="10"/>
  <c r="A68" i="10"/>
  <c r="AE67" i="14"/>
  <c r="J67" i="14"/>
  <c r="K67" i="14" s="1"/>
  <c r="I67" i="14"/>
  <c r="E67" i="10"/>
  <c r="D67" i="10"/>
  <c r="B67" i="10"/>
  <c r="A67" i="10"/>
  <c r="T66" i="10"/>
  <c r="C66" i="15"/>
  <c r="G66" i="10"/>
  <c r="E66" i="10"/>
  <c r="D66" i="10"/>
  <c r="B66" i="10"/>
  <c r="A66" i="10"/>
  <c r="E65" i="10"/>
  <c r="D65" i="10"/>
  <c r="B65" i="10"/>
  <c r="A65" i="10"/>
  <c r="A68" i="8" s="1"/>
  <c r="U64" i="10"/>
  <c r="R64" i="14"/>
  <c r="Q64" i="10"/>
  <c r="M64" i="10"/>
  <c r="F64" i="10"/>
  <c r="E64" i="10"/>
  <c r="D64" i="10"/>
  <c r="B64" i="10"/>
  <c r="B67" i="8" s="1"/>
  <c r="A64" i="10"/>
  <c r="E63" i="10"/>
  <c r="D63" i="10"/>
  <c r="N63" i="15"/>
  <c r="B63" i="10"/>
  <c r="A63" i="10"/>
  <c r="E62" i="10"/>
  <c r="D62" i="10"/>
  <c r="D65" i="8" s="1"/>
  <c r="B62" i="10"/>
  <c r="A62" i="10"/>
  <c r="U61" i="15"/>
  <c r="AF61" i="10"/>
  <c r="AA61" i="10"/>
  <c r="X61" i="10"/>
  <c r="T61" i="10"/>
  <c r="I61" i="10"/>
  <c r="G61" i="10"/>
  <c r="E61" i="10"/>
  <c r="D61" i="10"/>
  <c r="B61" i="10"/>
  <c r="A61" i="10"/>
  <c r="E60" i="10"/>
  <c r="D60" i="10"/>
  <c r="B60" i="10"/>
  <c r="A60" i="10"/>
  <c r="E59" i="10"/>
  <c r="D59" i="10"/>
  <c r="B59" i="10"/>
  <c r="A59" i="10"/>
  <c r="E58" i="10"/>
  <c r="D58" i="10"/>
  <c r="B58" i="10"/>
  <c r="A58" i="10"/>
  <c r="S57" i="15"/>
  <c r="P57" i="10"/>
  <c r="E57" i="10"/>
  <c r="D57" i="10"/>
  <c r="B57" i="10"/>
  <c r="B60" i="8" s="1"/>
  <c r="A57" i="10"/>
  <c r="N56" i="10"/>
  <c r="E56" i="10"/>
  <c r="D56" i="10"/>
  <c r="B56" i="10"/>
  <c r="A56" i="10"/>
  <c r="M55" i="15"/>
  <c r="E55" i="10"/>
  <c r="D55" i="10"/>
  <c r="B55" i="10"/>
  <c r="B58" i="8" s="1"/>
  <c r="A55" i="10"/>
  <c r="E54" i="10"/>
  <c r="D54" i="10"/>
  <c r="B54" i="10"/>
  <c r="A54" i="10"/>
  <c r="AM53" i="14"/>
  <c r="W53" i="14"/>
  <c r="X53" i="14" s="1"/>
  <c r="T53" i="14" s="1"/>
  <c r="E53" i="10"/>
  <c r="D53" i="10"/>
  <c r="B53" i="10"/>
  <c r="A53" i="10"/>
  <c r="W52" i="10"/>
  <c r="E52" i="10"/>
  <c r="D52" i="10"/>
  <c r="B52" i="10"/>
  <c r="A52" i="10"/>
  <c r="R51" i="15"/>
  <c r="AD51" i="10"/>
  <c r="AI51" i="14"/>
  <c r="R51" i="14"/>
  <c r="Q51" i="10"/>
  <c r="E51" i="14"/>
  <c r="E51" i="10"/>
  <c r="D51" i="10"/>
  <c r="B51" i="10"/>
  <c r="A51" i="10"/>
  <c r="E50" i="10"/>
  <c r="D50" i="10"/>
  <c r="B50" i="10"/>
  <c r="A50" i="10"/>
  <c r="AI49" i="14"/>
  <c r="AA49" i="14"/>
  <c r="M49" i="10"/>
  <c r="E49" i="10"/>
  <c r="D49" i="10"/>
  <c r="B49" i="10"/>
  <c r="A49" i="10"/>
  <c r="E48" i="10"/>
  <c r="E51" i="8" s="1"/>
  <c r="D48" i="10"/>
  <c r="B48" i="10"/>
  <c r="A48" i="10"/>
  <c r="Q47" i="14"/>
  <c r="E47" i="10"/>
  <c r="D47" i="10"/>
  <c r="B47" i="10"/>
  <c r="A47" i="10"/>
  <c r="E46" i="10"/>
  <c r="D46" i="10"/>
  <c r="B46" i="10"/>
  <c r="A46" i="10"/>
  <c r="E45" i="10"/>
  <c r="D45" i="10"/>
  <c r="D48" i="7" s="1"/>
  <c r="B45" i="10"/>
  <c r="A45" i="10"/>
  <c r="E44" i="10"/>
  <c r="D44" i="10"/>
  <c r="B44" i="10"/>
  <c r="A44" i="10"/>
  <c r="P43" i="15"/>
  <c r="E43" i="10"/>
  <c r="D43" i="10"/>
  <c r="B43" i="10"/>
  <c r="A43" i="10"/>
  <c r="E42" i="10"/>
  <c r="D42" i="10"/>
  <c r="B42" i="10"/>
  <c r="A42" i="10"/>
  <c r="AM41" i="14"/>
  <c r="P41" i="15"/>
  <c r="N41" i="15"/>
  <c r="L41" i="15"/>
  <c r="K41" i="15"/>
  <c r="T41" i="10"/>
  <c r="I44" i="7" s="1"/>
  <c r="K41" i="10"/>
  <c r="I41" i="14"/>
  <c r="C41" i="15"/>
  <c r="F41" i="14"/>
  <c r="E41" i="10"/>
  <c r="E44" i="8" s="1"/>
  <c r="D41" i="10"/>
  <c r="C41" i="10"/>
  <c r="B41" i="10"/>
  <c r="A41" i="10"/>
  <c r="E40" i="10"/>
  <c r="D40" i="10"/>
  <c r="B40" i="10"/>
  <c r="A40" i="10"/>
  <c r="A43" i="8" s="1"/>
  <c r="AH39" i="14"/>
  <c r="P39" i="15"/>
  <c r="N39" i="14"/>
  <c r="F39" i="15"/>
  <c r="J39" i="14"/>
  <c r="E39" i="10"/>
  <c r="D39" i="10"/>
  <c r="Q39" i="10"/>
  <c r="B39" i="10"/>
  <c r="A39" i="10"/>
  <c r="E38" i="10"/>
  <c r="D38" i="10"/>
  <c r="D41" i="8" s="1"/>
  <c r="B38" i="10"/>
  <c r="A38" i="10"/>
  <c r="E37" i="10"/>
  <c r="D37" i="10"/>
  <c r="B37" i="10"/>
  <c r="A37" i="10"/>
  <c r="A40" i="8" s="1"/>
  <c r="AI36" i="14"/>
  <c r="AC36" i="10"/>
  <c r="AC36" i="14"/>
  <c r="W36" i="14"/>
  <c r="X36" i="14" s="1"/>
  <c r="T36" i="14" s="1"/>
  <c r="Q36" i="10"/>
  <c r="N36" i="14"/>
  <c r="F36" i="14"/>
  <c r="E36" i="10"/>
  <c r="D36" i="10"/>
  <c r="B36" i="10"/>
  <c r="A36" i="10"/>
  <c r="E35" i="10"/>
  <c r="D35" i="10"/>
  <c r="B35" i="10"/>
  <c r="A35" i="10"/>
  <c r="W34" i="14"/>
  <c r="X34" i="14" s="1"/>
  <c r="T34" i="14" s="1"/>
  <c r="E34" i="10"/>
  <c r="D34" i="10"/>
  <c r="B34" i="10"/>
  <c r="A34" i="10"/>
  <c r="AL33" i="14"/>
  <c r="H33" i="15"/>
  <c r="Q33" i="10"/>
  <c r="B33" i="15"/>
  <c r="E33" i="10"/>
  <c r="D33" i="10"/>
  <c r="B33" i="10"/>
  <c r="A33" i="10"/>
  <c r="E32" i="10"/>
  <c r="D32" i="10"/>
  <c r="B32" i="10"/>
  <c r="A32" i="10"/>
  <c r="R31" i="15"/>
  <c r="J31" i="15"/>
  <c r="E31" i="10"/>
  <c r="D31" i="10"/>
  <c r="B31" i="10"/>
  <c r="A31" i="10"/>
  <c r="U30" i="15"/>
  <c r="P30" i="15"/>
  <c r="H30" i="15"/>
  <c r="J30" i="10"/>
  <c r="E30" i="10"/>
  <c r="D30" i="10"/>
  <c r="B30" i="10"/>
  <c r="A30" i="10"/>
  <c r="AD29" i="14"/>
  <c r="W29" i="14"/>
  <c r="X29" i="14" s="1"/>
  <c r="T29" i="14" s="1"/>
  <c r="U29" i="10"/>
  <c r="H29" i="14"/>
  <c r="E29" i="14"/>
  <c r="E29" i="10"/>
  <c r="D29" i="10"/>
  <c r="B29" i="10"/>
  <c r="B32" i="7" s="1"/>
  <c r="A29" i="10"/>
  <c r="E28" i="10"/>
  <c r="D28" i="10"/>
  <c r="AA28" i="14"/>
  <c r="B28" i="10"/>
  <c r="A28" i="10"/>
  <c r="E27" i="10"/>
  <c r="D27" i="10"/>
  <c r="D30" i="8" s="1"/>
  <c r="B27" i="10"/>
  <c r="B30" i="6" s="1"/>
  <c r="A27" i="10"/>
  <c r="A30" i="8" s="1"/>
  <c r="AE26" i="14"/>
  <c r="R26" i="14"/>
  <c r="E26" i="15"/>
  <c r="E26" i="10"/>
  <c r="D26" i="10"/>
  <c r="B26" i="10"/>
  <c r="A26" i="10"/>
  <c r="E25" i="10"/>
  <c r="D25" i="10"/>
  <c r="AA25" i="14"/>
  <c r="B25" i="10"/>
  <c r="A25" i="10"/>
  <c r="A28" i="6" s="1"/>
  <c r="E24" i="10"/>
  <c r="D24" i="10"/>
  <c r="B24" i="10"/>
  <c r="A24" i="10"/>
  <c r="A27" i="7" s="1"/>
  <c r="E23" i="10"/>
  <c r="D23" i="10"/>
  <c r="D26" i="7" s="1"/>
  <c r="B23" i="10"/>
  <c r="B26" i="6" s="1"/>
  <c r="A23" i="10"/>
  <c r="P22" i="15"/>
  <c r="Z22" i="10"/>
  <c r="AB25" i="8" s="1"/>
  <c r="AD22" i="14"/>
  <c r="M22" i="15"/>
  <c r="AA22" i="14"/>
  <c r="K22" i="10"/>
  <c r="I22" i="14"/>
  <c r="C22" i="15"/>
  <c r="G22" i="10"/>
  <c r="E22" i="10"/>
  <c r="D22" i="10"/>
  <c r="C22" i="10"/>
  <c r="B22" i="10"/>
  <c r="A22" i="10"/>
  <c r="N21" i="15"/>
  <c r="AD21" i="14"/>
  <c r="AC21" i="14"/>
  <c r="R21" i="14"/>
  <c r="U21" i="10"/>
  <c r="J24" i="7" s="1"/>
  <c r="E21" i="14"/>
  <c r="E21" i="10"/>
  <c r="D21" i="10"/>
  <c r="B21" i="10"/>
  <c r="A21" i="10"/>
  <c r="A24" i="8" s="1"/>
  <c r="U20" i="15"/>
  <c r="AF20" i="14"/>
  <c r="M20" i="15"/>
  <c r="K20" i="15"/>
  <c r="O20" i="14"/>
  <c r="E20" i="15"/>
  <c r="I20" i="10"/>
  <c r="F20" i="14"/>
  <c r="E20" i="10"/>
  <c r="D20" i="10"/>
  <c r="B20" i="10"/>
  <c r="B23" i="6" s="1"/>
  <c r="A20" i="10"/>
  <c r="T19" i="10"/>
  <c r="E19" i="10"/>
  <c r="D19" i="10"/>
  <c r="D22" i="8" s="1"/>
  <c r="B19" i="10"/>
  <c r="A19" i="10"/>
  <c r="E18" i="10"/>
  <c r="D18" i="10"/>
  <c r="B18" i="10"/>
  <c r="A18" i="10"/>
  <c r="E17" i="10"/>
  <c r="D17" i="10"/>
  <c r="D20" i="8" s="1"/>
  <c r="B17" i="10"/>
  <c r="A17" i="10"/>
  <c r="E16" i="10"/>
  <c r="E19" i="8" s="1"/>
  <c r="D16" i="10"/>
  <c r="B16" i="10"/>
  <c r="A16" i="10"/>
  <c r="T15" i="15"/>
  <c r="AL15" i="14"/>
  <c r="E15" i="10"/>
  <c r="D15" i="10"/>
  <c r="D18" i="6" s="1"/>
  <c r="AD15" i="14"/>
  <c r="B15" i="10"/>
  <c r="A15" i="10"/>
  <c r="AM14" i="14"/>
  <c r="R14" i="15"/>
  <c r="AI14" i="14"/>
  <c r="AD14" i="10"/>
  <c r="M14" i="15"/>
  <c r="AC14" i="14"/>
  <c r="L14" i="15"/>
  <c r="AA14" i="14"/>
  <c r="K14" i="15"/>
  <c r="T14" i="10"/>
  <c r="I17" i="7" s="1"/>
  <c r="N14" i="14"/>
  <c r="Q14" i="10"/>
  <c r="O14" i="10"/>
  <c r="J14" i="14"/>
  <c r="F14" i="14"/>
  <c r="E14" i="10"/>
  <c r="D14" i="10"/>
  <c r="B14" i="10"/>
  <c r="B17" i="8" s="1"/>
  <c r="A14" i="10"/>
  <c r="AF13" i="14"/>
  <c r="AC13" i="14"/>
  <c r="E13" i="14"/>
  <c r="E13" i="10"/>
  <c r="D13" i="10"/>
  <c r="AK13" i="14"/>
  <c r="B13" i="10"/>
  <c r="A13" i="10"/>
  <c r="AM12" i="14"/>
  <c r="AF12" i="10"/>
  <c r="AJ15" i="8" s="1"/>
  <c r="P12" i="15"/>
  <c r="AB12" i="10"/>
  <c r="L12" i="15"/>
  <c r="R12" i="14"/>
  <c r="Q12" i="14"/>
  <c r="F12" i="15"/>
  <c r="K12" i="10"/>
  <c r="E12" i="14"/>
  <c r="E12" i="10"/>
  <c r="E15" i="8" s="1"/>
  <c r="D12" i="10"/>
  <c r="B12" i="10"/>
  <c r="B15" i="6" s="1"/>
  <c r="A12" i="10"/>
  <c r="A15" i="7" s="1"/>
  <c r="E11" i="10"/>
  <c r="E14" i="8" s="1"/>
  <c r="D11" i="10"/>
  <c r="D14" i="8" s="1"/>
  <c r="B11" i="10"/>
  <c r="B14" i="7" s="1"/>
  <c r="A11" i="10"/>
  <c r="E10" i="15"/>
  <c r="E10" i="10"/>
  <c r="D10" i="10"/>
  <c r="B10" i="10"/>
  <c r="A10" i="10"/>
  <c r="A13" i="7" s="1"/>
  <c r="E9" i="10"/>
  <c r="D9" i="10"/>
  <c r="D12" i="8" s="1"/>
  <c r="B9" i="10"/>
  <c r="A9" i="10"/>
  <c r="A12" i="6" s="1"/>
  <c r="D8" i="15"/>
  <c r="E8" i="10"/>
  <c r="E11" i="7" s="1"/>
  <c r="D8" i="10"/>
  <c r="B8" i="10"/>
  <c r="B11" i="8" s="1"/>
  <c r="A8" i="10"/>
  <c r="O7" i="15"/>
  <c r="E7" i="10"/>
  <c r="E10" i="7" s="1"/>
  <c r="D7" i="10"/>
  <c r="D10" i="8" s="1"/>
  <c r="B7" i="10"/>
  <c r="B10" i="8" s="1"/>
  <c r="A7" i="10"/>
  <c r="A10" i="8" s="1"/>
  <c r="AE6" i="14"/>
  <c r="AD6" i="14"/>
  <c r="T6" i="10"/>
  <c r="I9" i="7" s="1"/>
  <c r="E6" i="10"/>
  <c r="D6" i="10"/>
  <c r="D9" i="8" s="1"/>
  <c r="B6" i="10"/>
  <c r="B9" i="8" s="1"/>
  <c r="A6" i="10"/>
  <c r="A9" i="8" s="1"/>
  <c r="U5" i="15"/>
  <c r="Y5" i="10"/>
  <c r="AA8" i="8" s="1"/>
  <c r="W5" i="14"/>
  <c r="X5" i="14" s="1"/>
  <c r="T5" i="14" s="1"/>
  <c r="J5" i="15"/>
  <c r="E5" i="10"/>
  <c r="D5" i="10"/>
  <c r="D8" i="8" s="1"/>
  <c r="B5" i="10"/>
  <c r="A5" i="10"/>
  <c r="A8" i="8" s="1"/>
  <c r="E4" i="10"/>
  <c r="D4" i="10"/>
  <c r="B4" i="10"/>
  <c r="B7" i="8" s="1"/>
  <c r="A4" i="10"/>
  <c r="A7" i="7" s="1"/>
  <c r="D3" i="10"/>
  <c r="B3" i="10"/>
  <c r="B6" i="8" s="1"/>
  <c r="A3" i="10"/>
  <c r="A6" i="8" s="1"/>
  <c r="A2" i="10"/>
  <c r="A1" i="10"/>
  <c r="E146" i="8"/>
  <c r="B146" i="8"/>
  <c r="P146" i="8" s="1"/>
  <c r="G145" i="8"/>
  <c r="E145" i="8"/>
  <c r="D145" i="8"/>
  <c r="B145" i="8"/>
  <c r="A145" i="8"/>
  <c r="E144" i="8"/>
  <c r="B144" i="8"/>
  <c r="A144" i="8"/>
  <c r="E143" i="8"/>
  <c r="D143" i="8"/>
  <c r="B143" i="8"/>
  <c r="A143" i="8"/>
  <c r="F142" i="8"/>
  <c r="E142" i="8"/>
  <c r="P142" i="8" s="1"/>
  <c r="D142" i="8"/>
  <c r="B142" i="8"/>
  <c r="A142" i="8"/>
  <c r="E141" i="8"/>
  <c r="D141" i="8"/>
  <c r="B141" i="8"/>
  <c r="J140" i="8"/>
  <c r="E140" i="8"/>
  <c r="D140" i="8"/>
  <c r="B140" i="8"/>
  <c r="A140" i="8"/>
  <c r="E139" i="8"/>
  <c r="F139" i="8" s="1"/>
  <c r="D139" i="8"/>
  <c r="B139" i="8"/>
  <c r="A139" i="8"/>
  <c r="E138" i="8"/>
  <c r="B138" i="8"/>
  <c r="I138" i="8" s="1"/>
  <c r="A138" i="8"/>
  <c r="AC137" i="8"/>
  <c r="AB137" i="8"/>
  <c r="E137" i="8"/>
  <c r="D137" i="8"/>
  <c r="B137" i="8"/>
  <c r="V137" i="8" s="1"/>
  <c r="Z136" i="8"/>
  <c r="Y136" i="8"/>
  <c r="E136" i="8"/>
  <c r="D136" i="8"/>
  <c r="B136" i="8"/>
  <c r="A136" i="8"/>
  <c r="E135" i="8"/>
  <c r="D135" i="8"/>
  <c r="B135" i="8"/>
  <c r="I135" i="8" s="1"/>
  <c r="A135" i="8"/>
  <c r="E134" i="8"/>
  <c r="D134" i="8"/>
  <c r="B134" i="8"/>
  <c r="S134" i="8" s="1"/>
  <c r="A134" i="8"/>
  <c r="E133" i="8"/>
  <c r="D133" i="8"/>
  <c r="B133" i="8"/>
  <c r="U133" i="8" s="1"/>
  <c r="A133" i="8"/>
  <c r="E132" i="8"/>
  <c r="B132" i="8"/>
  <c r="S132" i="8" s="1"/>
  <c r="A132" i="8"/>
  <c r="E131" i="8"/>
  <c r="B131" i="8"/>
  <c r="J131" i="8" s="1"/>
  <c r="A131" i="8"/>
  <c r="E130" i="8"/>
  <c r="V130" i="8" s="1"/>
  <c r="D130" i="8"/>
  <c r="B130" i="8"/>
  <c r="A130" i="8"/>
  <c r="AF129" i="8"/>
  <c r="E129" i="8"/>
  <c r="D129" i="8"/>
  <c r="B129" i="8"/>
  <c r="A129" i="8"/>
  <c r="F128" i="8"/>
  <c r="E128" i="8"/>
  <c r="D128" i="8"/>
  <c r="B128" i="8"/>
  <c r="S128" i="8" s="1"/>
  <c r="A128" i="8"/>
  <c r="E127" i="8"/>
  <c r="D127" i="8"/>
  <c r="A127" i="8"/>
  <c r="AI126" i="8"/>
  <c r="E126" i="8"/>
  <c r="D126" i="8"/>
  <c r="B126" i="8"/>
  <c r="A126" i="8"/>
  <c r="E125" i="8"/>
  <c r="D125" i="8"/>
  <c r="B125" i="8"/>
  <c r="G125" i="8" s="1"/>
  <c r="A125" i="8"/>
  <c r="AG124" i="8"/>
  <c r="E124" i="8"/>
  <c r="D124" i="8"/>
  <c r="B124" i="8"/>
  <c r="J124" i="8" s="1"/>
  <c r="A124" i="8"/>
  <c r="G123" i="8"/>
  <c r="E123" i="8"/>
  <c r="B123" i="8"/>
  <c r="A123" i="8"/>
  <c r="E122" i="8"/>
  <c r="D122" i="8"/>
  <c r="B122" i="8"/>
  <c r="A122" i="8"/>
  <c r="I121" i="8"/>
  <c r="D121" i="8"/>
  <c r="B121" i="8"/>
  <c r="A121" i="8"/>
  <c r="AB120" i="8"/>
  <c r="V120" i="8"/>
  <c r="E120" i="8"/>
  <c r="B120" i="8"/>
  <c r="M120" i="8" s="1"/>
  <c r="A120" i="8"/>
  <c r="E119" i="8"/>
  <c r="D119" i="8"/>
  <c r="B119" i="8"/>
  <c r="A119" i="8"/>
  <c r="AF118" i="8"/>
  <c r="AD118" i="8"/>
  <c r="Y118" i="8"/>
  <c r="Z118" i="8" s="1"/>
  <c r="E118" i="8"/>
  <c r="D118" i="8"/>
  <c r="C118" i="8"/>
  <c r="B118" i="8"/>
  <c r="V118" i="8" s="1"/>
  <c r="A118" i="8"/>
  <c r="E117" i="8"/>
  <c r="D117" i="8"/>
  <c r="B117" i="8"/>
  <c r="A117" i="8"/>
  <c r="AI116" i="8"/>
  <c r="E116" i="8"/>
  <c r="D116" i="8"/>
  <c r="B116" i="8"/>
  <c r="A116" i="8"/>
  <c r="E115" i="8"/>
  <c r="D115" i="8"/>
  <c r="B115" i="8"/>
  <c r="V115" i="8" s="1"/>
  <c r="A115" i="8"/>
  <c r="E114" i="8"/>
  <c r="D114" i="8"/>
  <c r="B114" i="8"/>
  <c r="V113" i="8"/>
  <c r="E113" i="8"/>
  <c r="J113" i="8" s="1"/>
  <c r="D113" i="8"/>
  <c r="A113" i="8"/>
  <c r="E112" i="8"/>
  <c r="D112" i="8"/>
  <c r="B112" i="8"/>
  <c r="A112" i="8"/>
  <c r="AF111" i="8"/>
  <c r="AC111" i="8"/>
  <c r="E111" i="8"/>
  <c r="D111" i="8"/>
  <c r="A111" i="8"/>
  <c r="M110" i="8"/>
  <c r="E110" i="8"/>
  <c r="D110" i="8"/>
  <c r="A110" i="8"/>
  <c r="E109" i="8"/>
  <c r="F109" i="8" s="1"/>
  <c r="D109" i="8"/>
  <c r="B109" i="8"/>
  <c r="V109" i="8" s="1"/>
  <c r="A109" i="8"/>
  <c r="E108" i="8"/>
  <c r="D108" i="8"/>
  <c r="B108" i="8"/>
  <c r="A108" i="8"/>
  <c r="E107" i="8"/>
  <c r="D107" i="8"/>
  <c r="B107" i="8"/>
  <c r="A107" i="8"/>
  <c r="E106" i="8"/>
  <c r="D106" i="8"/>
  <c r="B106" i="8"/>
  <c r="A106" i="8"/>
  <c r="E105" i="8"/>
  <c r="D105" i="8"/>
  <c r="B105" i="8"/>
  <c r="A105" i="8"/>
  <c r="E104" i="8"/>
  <c r="D104" i="8"/>
  <c r="B104" i="8"/>
  <c r="A104" i="8"/>
  <c r="E103" i="8"/>
  <c r="D103" i="8"/>
  <c r="B103" i="8"/>
  <c r="A103" i="8"/>
  <c r="E102" i="8"/>
  <c r="D102" i="8"/>
  <c r="A102" i="8"/>
  <c r="E101" i="8"/>
  <c r="D101" i="8"/>
  <c r="B101" i="8"/>
  <c r="A101" i="8"/>
  <c r="E100" i="8"/>
  <c r="D100" i="8"/>
  <c r="B100" i="8"/>
  <c r="A100" i="8"/>
  <c r="E99" i="8"/>
  <c r="D99" i="8"/>
  <c r="B99" i="8"/>
  <c r="E98" i="8"/>
  <c r="V98" i="8" s="1"/>
  <c r="D98" i="8"/>
  <c r="B98" i="8"/>
  <c r="A98" i="8"/>
  <c r="E97" i="8"/>
  <c r="D97" i="8"/>
  <c r="B97" i="8"/>
  <c r="J97" i="8" s="1"/>
  <c r="A97" i="8"/>
  <c r="U96" i="8"/>
  <c r="E96" i="8"/>
  <c r="D96" i="8"/>
  <c r="B96" i="8"/>
  <c r="S96" i="8" s="1"/>
  <c r="A96" i="8"/>
  <c r="E95" i="8"/>
  <c r="S95" i="8" s="1"/>
  <c r="D95" i="8"/>
  <c r="B95" i="8"/>
  <c r="A95" i="8"/>
  <c r="F94" i="8"/>
  <c r="E94" i="8"/>
  <c r="D94" i="8"/>
  <c r="B94" i="8"/>
  <c r="V94" i="8" s="1"/>
  <c r="AC93" i="8"/>
  <c r="E93" i="8"/>
  <c r="D93" i="8"/>
  <c r="B93" i="8"/>
  <c r="M93" i="8" s="1"/>
  <c r="A93" i="8"/>
  <c r="E92" i="8"/>
  <c r="J92" i="8" s="1"/>
  <c r="D92" i="8"/>
  <c r="B92" i="8"/>
  <c r="A92" i="8"/>
  <c r="AF91" i="8"/>
  <c r="E91" i="8"/>
  <c r="D91" i="8"/>
  <c r="B91" i="8"/>
  <c r="S91" i="8" s="1"/>
  <c r="A91" i="8"/>
  <c r="AG90" i="8"/>
  <c r="AB90" i="8"/>
  <c r="E90" i="8"/>
  <c r="D90" i="8"/>
  <c r="A90" i="8"/>
  <c r="E89" i="8"/>
  <c r="D89" i="8"/>
  <c r="B89" i="8"/>
  <c r="M89" i="8" s="1"/>
  <c r="E88" i="8"/>
  <c r="B88" i="8"/>
  <c r="S88" i="8" s="1"/>
  <c r="A88" i="8"/>
  <c r="S87" i="8"/>
  <c r="D87" i="8"/>
  <c r="B87" i="8"/>
  <c r="V87" i="8" s="1"/>
  <c r="A87" i="8"/>
  <c r="E86" i="8"/>
  <c r="D86" i="8"/>
  <c r="B86" i="8"/>
  <c r="P86" i="8" s="1"/>
  <c r="A86" i="8"/>
  <c r="E85" i="8"/>
  <c r="F85" i="8" s="1"/>
  <c r="D85" i="8"/>
  <c r="B85" i="8"/>
  <c r="G85" i="8" s="1"/>
  <c r="A85" i="8"/>
  <c r="E84" i="8"/>
  <c r="P84" i="8" s="1"/>
  <c r="D84" i="8"/>
  <c r="B84" i="8"/>
  <c r="A84" i="8"/>
  <c r="AF83" i="8"/>
  <c r="E83" i="8"/>
  <c r="D83" i="8"/>
  <c r="B83" i="8"/>
  <c r="A83" i="8"/>
  <c r="AJ82" i="8"/>
  <c r="E82" i="8"/>
  <c r="D82" i="8"/>
  <c r="B82" i="8"/>
  <c r="A82" i="8"/>
  <c r="E81" i="8"/>
  <c r="D81" i="8"/>
  <c r="B81" i="8"/>
  <c r="A81" i="8"/>
  <c r="E80" i="8"/>
  <c r="D80" i="8"/>
  <c r="B80" i="8"/>
  <c r="AI79" i="8"/>
  <c r="AA79" i="8"/>
  <c r="E79" i="8"/>
  <c r="F79" i="8" s="1"/>
  <c r="D79" i="8"/>
  <c r="A79" i="8"/>
  <c r="E78" i="8"/>
  <c r="M78" i="8" s="1"/>
  <c r="D78" i="8"/>
  <c r="B78" i="8"/>
  <c r="A78" i="8"/>
  <c r="D77" i="8"/>
  <c r="B77" i="8"/>
  <c r="M77" i="8" s="1"/>
  <c r="A77" i="8"/>
  <c r="E76" i="8"/>
  <c r="D76" i="8"/>
  <c r="B76" i="8"/>
  <c r="U76" i="8" s="1"/>
  <c r="A76" i="8"/>
  <c r="E75" i="8"/>
  <c r="D75" i="8"/>
  <c r="B75" i="8"/>
  <c r="A75" i="8"/>
  <c r="I74" i="8"/>
  <c r="E74" i="8"/>
  <c r="D74" i="8"/>
  <c r="B74" i="8"/>
  <c r="U74" i="8" s="1"/>
  <c r="A74" i="8"/>
  <c r="AC73" i="8"/>
  <c r="D73" i="8"/>
  <c r="B73" i="8"/>
  <c r="S73" i="8" s="1"/>
  <c r="A73" i="8"/>
  <c r="E72" i="8"/>
  <c r="P72" i="8" s="1"/>
  <c r="D72" i="8"/>
  <c r="B72" i="8"/>
  <c r="E71" i="8"/>
  <c r="D71" i="8"/>
  <c r="B71" i="8"/>
  <c r="A71" i="8"/>
  <c r="E70" i="8"/>
  <c r="D70" i="8"/>
  <c r="B70" i="8"/>
  <c r="A70" i="8"/>
  <c r="E69" i="8"/>
  <c r="D69" i="8"/>
  <c r="B69" i="8"/>
  <c r="A69" i="8"/>
  <c r="E68" i="8"/>
  <c r="D68" i="8"/>
  <c r="B68" i="8"/>
  <c r="E67" i="8"/>
  <c r="D67" i="8"/>
  <c r="A67" i="8"/>
  <c r="E66" i="8"/>
  <c r="M66" i="8" s="1"/>
  <c r="D66" i="8"/>
  <c r="B66" i="8"/>
  <c r="A66" i="8"/>
  <c r="E65" i="8"/>
  <c r="B65" i="8"/>
  <c r="A65" i="8"/>
  <c r="AJ64" i="8"/>
  <c r="AC64" i="8"/>
  <c r="E64" i="8"/>
  <c r="D64" i="8"/>
  <c r="B64" i="8"/>
  <c r="A64" i="8"/>
  <c r="E63" i="8"/>
  <c r="D63" i="8"/>
  <c r="B63" i="8"/>
  <c r="F63" i="8" s="1"/>
  <c r="A63" i="8"/>
  <c r="E62" i="8"/>
  <c r="D62" i="8"/>
  <c r="B62" i="8"/>
  <c r="A62" i="8"/>
  <c r="E61" i="8"/>
  <c r="D61" i="8"/>
  <c r="B61" i="8"/>
  <c r="A61" i="8"/>
  <c r="E60" i="8"/>
  <c r="J60" i="8" s="1"/>
  <c r="D60" i="8"/>
  <c r="A60" i="8"/>
  <c r="E59" i="8"/>
  <c r="D59" i="8"/>
  <c r="B59" i="8"/>
  <c r="A59" i="8"/>
  <c r="E58" i="8"/>
  <c r="D58" i="8"/>
  <c r="A58" i="8"/>
  <c r="E57" i="8"/>
  <c r="D57" i="8"/>
  <c r="B57" i="8"/>
  <c r="P57" i="8" s="1"/>
  <c r="A57" i="8"/>
  <c r="I56" i="8"/>
  <c r="E56" i="8"/>
  <c r="D56" i="8"/>
  <c r="B56" i="8"/>
  <c r="A56" i="8"/>
  <c r="E55" i="8"/>
  <c r="D55" i="8"/>
  <c r="B55" i="8"/>
  <c r="P55" i="8" s="1"/>
  <c r="A55" i="8"/>
  <c r="AG54" i="8"/>
  <c r="E54" i="8"/>
  <c r="D54" i="8"/>
  <c r="B54" i="8"/>
  <c r="F54" i="8" s="1"/>
  <c r="A54" i="8"/>
  <c r="S53" i="8"/>
  <c r="I53" i="8"/>
  <c r="F53" i="8"/>
  <c r="E53" i="8"/>
  <c r="D53" i="8"/>
  <c r="B53" i="8"/>
  <c r="A53" i="8"/>
  <c r="E52" i="8"/>
  <c r="D52" i="8"/>
  <c r="B52" i="8"/>
  <c r="A52" i="8"/>
  <c r="M51" i="8"/>
  <c r="D51" i="8"/>
  <c r="B51" i="8"/>
  <c r="A51" i="8"/>
  <c r="E50" i="8"/>
  <c r="D50" i="8"/>
  <c r="B50" i="8"/>
  <c r="M50" i="8" s="1"/>
  <c r="A50" i="8"/>
  <c r="E49" i="8"/>
  <c r="D49" i="8"/>
  <c r="B49" i="8"/>
  <c r="A49" i="8"/>
  <c r="E48" i="8"/>
  <c r="D48" i="8"/>
  <c r="B48" i="8"/>
  <c r="A48" i="8"/>
  <c r="E47" i="8"/>
  <c r="D47" i="8"/>
  <c r="B47" i="8"/>
  <c r="S47" i="8" s="1"/>
  <c r="A47" i="8"/>
  <c r="E46" i="8"/>
  <c r="D46" i="8"/>
  <c r="B46" i="8"/>
  <c r="A46" i="8"/>
  <c r="E45" i="8"/>
  <c r="D45" i="8"/>
  <c r="B45" i="8"/>
  <c r="A45" i="8"/>
  <c r="F44" i="8"/>
  <c r="D44" i="8"/>
  <c r="C44" i="8"/>
  <c r="B44" i="8"/>
  <c r="U44" i="8" s="1"/>
  <c r="A44" i="8"/>
  <c r="E43" i="8"/>
  <c r="D43" i="8"/>
  <c r="B43" i="8"/>
  <c r="M42" i="8"/>
  <c r="F42" i="8"/>
  <c r="E42" i="8"/>
  <c r="D42" i="8"/>
  <c r="B42" i="8"/>
  <c r="A42" i="8"/>
  <c r="E41" i="8"/>
  <c r="B41" i="8"/>
  <c r="A41" i="8"/>
  <c r="E40" i="8"/>
  <c r="D40" i="8"/>
  <c r="B40" i="8"/>
  <c r="P40" i="8" s="1"/>
  <c r="AF39" i="8"/>
  <c r="E39" i="8"/>
  <c r="D39" i="8"/>
  <c r="B39" i="8"/>
  <c r="S39" i="8" s="1"/>
  <c r="A39" i="8"/>
  <c r="E38" i="8"/>
  <c r="D38" i="8"/>
  <c r="B38" i="8"/>
  <c r="G38" i="8" s="1"/>
  <c r="A38" i="8"/>
  <c r="E37" i="8"/>
  <c r="D37" i="8"/>
  <c r="B37" i="8"/>
  <c r="G37" i="8" s="1"/>
  <c r="A37" i="8"/>
  <c r="E36" i="8"/>
  <c r="D36" i="8"/>
  <c r="B36" i="8"/>
  <c r="A36" i="8"/>
  <c r="E35" i="8"/>
  <c r="D35" i="8"/>
  <c r="B35" i="8"/>
  <c r="V35" i="8" s="1"/>
  <c r="A35" i="8"/>
  <c r="E34" i="8"/>
  <c r="D34" i="8"/>
  <c r="B34" i="8"/>
  <c r="A34" i="8"/>
  <c r="E33" i="8"/>
  <c r="U33" i="8" s="1"/>
  <c r="D33" i="8"/>
  <c r="B33" i="8"/>
  <c r="A33" i="8"/>
  <c r="E32" i="8"/>
  <c r="D32" i="8"/>
  <c r="B32" i="8"/>
  <c r="U32" i="8" s="1"/>
  <c r="E31" i="8"/>
  <c r="D31" i="8"/>
  <c r="B31" i="8"/>
  <c r="A31" i="8"/>
  <c r="E30" i="8"/>
  <c r="B30" i="8"/>
  <c r="I30" i="8" s="1"/>
  <c r="E29" i="8"/>
  <c r="B29" i="8"/>
  <c r="U29" i="8" s="1"/>
  <c r="A29" i="8"/>
  <c r="E28" i="8"/>
  <c r="D28" i="8"/>
  <c r="B28" i="8"/>
  <c r="A28" i="8"/>
  <c r="S27" i="8"/>
  <c r="I27" i="8"/>
  <c r="F27" i="8"/>
  <c r="E27" i="8"/>
  <c r="U27" i="8" s="1"/>
  <c r="B27" i="8"/>
  <c r="A27" i="8"/>
  <c r="E26" i="8"/>
  <c r="D26" i="8"/>
  <c r="B26" i="8"/>
  <c r="A26" i="8"/>
  <c r="E25" i="8"/>
  <c r="U25" i="8" s="1"/>
  <c r="D25" i="8"/>
  <c r="C25" i="8"/>
  <c r="B25" i="8"/>
  <c r="A25" i="8"/>
  <c r="E24" i="8"/>
  <c r="D24" i="8"/>
  <c r="B24" i="8"/>
  <c r="M24" i="8" s="1"/>
  <c r="E23" i="8"/>
  <c r="B23" i="8"/>
  <c r="S23" i="8" s="1"/>
  <c r="A23" i="8"/>
  <c r="E22" i="8"/>
  <c r="B22" i="8"/>
  <c r="A22" i="8"/>
  <c r="E21" i="8"/>
  <c r="D21" i="8"/>
  <c r="B21" i="8"/>
  <c r="A21" i="8"/>
  <c r="E20" i="8"/>
  <c r="B20" i="8"/>
  <c r="A20" i="8"/>
  <c r="I19" i="8"/>
  <c r="B19" i="8"/>
  <c r="S19" i="8" s="1"/>
  <c r="A19" i="8"/>
  <c r="E18" i="8"/>
  <c r="D18" i="8"/>
  <c r="A18" i="8"/>
  <c r="AG17" i="8"/>
  <c r="E17" i="8"/>
  <c r="A17" i="8"/>
  <c r="E16" i="8"/>
  <c r="D16" i="8"/>
  <c r="B16" i="8"/>
  <c r="A16" i="8"/>
  <c r="AD15" i="8"/>
  <c r="B15" i="8"/>
  <c r="B14" i="8"/>
  <c r="A14" i="8"/>
  <c r="E13" i="8"/>
  <c r="F13" i="8" s="1"/>
  <c r="D13" i="8"/>
  <c r="B13" i="8"/>
  <c r="A13" i="8"/>
  <c r="E12" i="8"/>
  <c r="B12" i="8"/>
  <c r="A12" i="8"/>
  <c r="E11" i="8"/>
  <c r="S11" i="8" s="1"/>
  <c r="A11" i="8"/>
  <c r="G10" i="8"/>
  <c r="E10" i="8"/>
  <c r="M10" i="8" s="1"/>
  <c r="E9" i="8"/>
  <c r="E8" i="8"/>
  <c r="B8" i="8"/>
  <c r="V8" i="8" s="1"/>
  <c r="A7" i="8"/>
  <c r="E146" i="7"/>
  <c r="D146" i="7"/>
  <c r="B146" i="7"/>
  <c r="A146" i="7"/>
  <c r="E145" i="7"/>
  <c r="D145" i="7"/>
  <c r="B145" i="7"/>
  <c r="A145" i="7"/>
  <c r="E144" i="7"/>
  <c r="D144" i="7"/>
  <c r="B144" i="7"/>
  <c r="A144" i="7"/>
  <c r="E143" i="7"/>
  <c r="D143" i="7"/>
  <c r="B143" i="7"/>
  <c r="A143" i="7"/>
  <c r="E142" i="7"/>
  <c r="D142" i="7"/>
  <c r="B142" i="7"/>
  <c r="A142" i="7"/>
  <c r="E141" i="7"/>
  <c r="D141" i="7"/>
  <c r="B141" i="7"/>
  <c r="A141" i="7"/>
  <c r="E140" i="7"/>
  <c r="D140" i="7"/>
  <c r="B140" i="7"/>
  <c r="A140" i="7"/>
  <c r="E139" i="7"/>
  <c r="D139" i="7"/>
  <c r="B139" i="7"/>
  <c r="A139" i="7"/>
  <c r="E138" i="7"/>
  <c r="D138" i="7"/>
  <c r="B138" i="7"/>
  <c r="A138" i="7"/>
  <c r="E137" i="7"/>
  <c r="D137" i="7"/>
  <c r="B137" i="7"/>
  <c r="A137" i="7"/>
  <c r="I136" i="7"/>
  <c r="E136" i="7"/>
  <c r="D136" i="7"/>
  <c r="C136" i="7"/>
  <c r="B136" i="7"/>
  <c r="A136" i="7"/>
  <c r="E135" i="7"/>
  <c r="D135" i="7"/>
  <c r="B135" i="7"/>
  <c r="A135" i="7"/>
  <c r="E134" i="7"/>
  <c r="D134" i="7"/>
  <c r="B134" i="7"/>
  <c r="A134" i="7"/>
  <c r="E133" i="7"/>
  <c r="D133" i="7"/>
  <c r="B133" i="7"/>
  <c r="A133" i="7"/>
  <c r="E132" i="7"/>
  <c r="D132" i="7"/>
  <c r="B132" i="7"/>
  <c r="A132" i="7"/>
  <c r="E131" i="7"/>
  <c r="D131" i="7"/>
  <c r="B131" i="7"/>
  <c r="A131" i="7"/>
  <c r="E130" i="7"/>
  <c r="D130" i="7"/>
  <c r="B130" i="7"/>
  <c r="A130" i="7"/>
  <c r="E129" i="7"/>
  <c r="D129" i="7"/>
  <c r="B129" i="7"/>
  <c r="A129" i="7"/>
  <c r="E128" i="7"/>
  <c r="D128" i="7"/>
  <c r="B128" i="7"/>
  <c r="A128" i="7"/>
  <c r="E127" i="7"/>
  <c r="D127" i="7"/>
  <c r="B127" i="7"/>
  <c r="A127" i="7"/>
  <c r="E126" i="7"/>
  <c r="D126" i="7"/>
  <c r="B126" i="7"/>
  <c r="A126" i="7"/>
  <c r="E125" i="7"/>
  <c r="D125" i="7"/>
  <c r="B125" i="7"/>
  <c r="A125" i="7"/>
  <c r="J124" i="7"/>
  <c r="E124" i="7"/>
  <c r="D124" i="7"/>
  <c r="B124" i="7"/>
  <c r="A124" i="7"/>
  <c r="E123" i="7"/>
  <c r="D123" i="7"/>
  <c r="B123" i="7"/>
  <c r="A123" i="7"/>
  <c r="E122" i="7"/>
  <c r="D122" i="7"/>
  <c r="B122" i="7"/>
  <c r="A122" i="7"/>
  <c r="J121" i="7"/>
  <c r="G121" i="7"/>
  <c r="E121" i="7"/>
  <c r="D121" i="7"/>
  <c r="B121" i="7"/>
  <c r="A121" i="7"/>
  <c r="E120" i="7"/>
  <c r="D120" i="7"/>
  <c r="B120" i="7"/>
  <c r="A120" i="7"/>
  <c r="E119" i="7"/>
  <c r="D119" i="7"/>
  <c r="B119" i="7"/>
  <c r="A119" i="7"/>
  <c r="E118" i="7"/>
  <c r="D118" i="7"/>
  <c r="C118" i="7"/>
  <c r="B118" i="7"/>
  <c r="A118" i="7"/>
  <c r="I117" i="7"/>
  <c r="E117" i="7"/>
  <c r="D117" i="7"/>
  <c r="B117" i="7"/>
  <c r="A117" i="7"/>
  <c r="E116" i="7"/>
  <c r="D116" i="7"/>
  <c r="B116" i="7"/>
  <c r="A116" i="7"/>
  <c r="E115" i="7"/>
  <c r="D115" i="7"/>
  <c r="B115" i="7"/>
  <c r="A115" i="7"/>
  <c r="E114" i="7"/>
  <c r="D114" i="7"/>
  <c r="B114" i="7"/>
  <c r="A114" i="7"/>
  <c r="E113" i="7"/>
  <c r="D113" i="7"/>
  <c r="B113" i="7"/>
  <c r="A113" i="7"/>
  <c r="E112" i="7"/>
  <c r="D112" i="7"/>
  <c r="B112" i="7"/>
  <c r="A112" i="7"/>
  <c r="E111" i="7"/>
  <c r="D111" i="7"/>
  <c r="B111" i="7"/>
  <c r="A111" i="7"/>
  <c r="E110" i="7"/>
  <c r="D110" i="7"/>
  <c r="B110" i="7"/>
  <c r="A110" i="7"/>
  <c r="E109" i="7"/>
  <c r="D109" i="7"/>
  <c r="B109" i="7"/>
  <c r="A109" i="7"/>
  <c r="E108" i="7"/>
  <c r="D108" i="7"/>
  <c r="B108" i="7"/>
  <c r="A108" i="7"/>
  <c r="E107" i="7"/>
  <c r="D107" i="7"/>
  <c r="B107" i="7"/>
  <c r="A107" i="7"/>
  <c r="E106" i="7"/>
  <c r="D106" i="7"/>
  <c r="B106" i="7"/>
  <c r="A106" i="7"/>
  <c r="E105" i="7"/>
  <c r="D105" i="7"/>
  <c r="B105" i="7"/>
  <c r="A105" i="7"/>
  <c r="E104" i="7"/>
  <c r="D104" i="7"/>
  <c r="B104" i="7"/>
  <c r="A104" i="7"/>
  <c r="F103" i="7"/>
  <c r="L103" i="7" s="1"/>
  <c r="E103" i="7"/>
  <c r="D103" i="7"/>
  <c r="B103" i="7"/>
  <c r="A103" i="7"/>
  <c r="E102" i="7"/>
  <c r="D102" i="7"/>
  <c r="B102" i="7"/>
  <c r="A102" i="7"/>
  <c r="E101" i="7"/>
  <c r="D101" i="7"/>
  <c r="B101" i="7"/>
  <c r="A101" i="7"/>
  <c r="E100" i="7"/>
  <c r="D100" i="7"/>
  <c r="B100" i="7"/>
  <c r="A100" i="7"/>
  <c r="E99" i="7"/>
  <c r="D99" i="7"/>
  <c r="B99" i="7"/>
  <c r="A99" i="7"/>
  <c r="I98" i="7"/>
  <c r="E98" i="7"/>
  <c r="D98" i="7"/>
  <c r="B98" i="7"/>
  <c r="A98" i="7"/>
  <c r="E97" i="7"/>
  <c r="D97" i="7"/>
  <c r="B97" i="7"/>
  <c r="A97" i="7"/>
  <c r="F96" i="7"/>
  <c r="E96" i="7"/>
  <c r="D96" i="7"/>
  <c r="B96" i="7"/>
  <c r="A96" i="7"/>
  <c r="E95" i="7"/>
  <c r="D95" i="7"/>
  <c r="B95" i="7"/>
  <c r="A95" i="7"/>
  <c r="E94" i="7"/>
  <c r="D94" i="7"/>
  <c r="B94" i="7"/>
  <c r="A94" i="7"/>
  <c r="I93" i="7"/>
  <c r="E93" i="7"/>
  <c r="D93" i="7"/>
  <c r="B93" i="7"/>
  <c r="A93" i="7"/>
  <c r="E92" i="7"/>
  <c r="D92" i="7"/>
  <c r="B92" i="7"/>
  <c r="A92" i="7"/>
  <c r="E91" i="7"/>
  <c r="D91" i="7"/>
  <c r="B91" i="7"/>
  <c r="A91" i="7"/>
  <c r="E90" i="7"/>
  <c r="D90" i="7"/>
  <c r="B90" i="7"/>
  <c r="A90" i="7"/>
  <c r="E89" i="7"/>
  <c r="D89" i="7"/>
  <c r="B89" i="7"/>
  <c r="A89" i="7"/>
  <c r="E88" i="7"/>
  <c r="D88" i="7"/>
  <c r="B88" i="7"/>
  <c r="A88" i="7"/>
  <c r="E87" i="7"/>
  <c r="D87" i="7"/>
  <c r="B87" i="7"/>
  <c r="A87" i="7"/>
  <c r="E86" i="7"/>
  <c r="D86" i="7"/>
  <c r="B86" i="7"/>
  <c r="A86" i="7"/>
  <c r="E85" i="7"/>
  <c r="D85" i="7"/>
  <c r="B85" i="7"/>
  <c r="A85" i="7"/>
  <c r="E84" i="7"/>
  <c r="D84" i="7"/>
  <c r="B84" i="7"/>
  <c r="A84" i="7"/>
  <c r="G83" i="7"/>
  <c r="E83" i="7"/>
  <c r="D83" i="7"/>
  <c r="B83" i="7"/>
  <c r="A83" i="7"/>
  <c r="E82" i="7"/>
  <c r="D82" i="7"/>
  <c r="B82" i="7"/>
  <c r="A82" i="7"/>
  <c r="G81" i="7"/>
  <c r="E81" i="7"/>
  <c r="D81" i="7"/>
  <c r="B81" i="7"/>
  <c r="A81" i="7"/>
  <c r="E80" i="7"/>
  <c r="D80" i="7"/>
  <c r="B80" i="7"/>
  <c r="A80" i="7"/>
  <c r="E79" i="7"/>
  <c r="D79" i="7"/>
  <c r="B79" i="7"/>
  <c r="A79" i="7"/>
  <c r="E78" i="7"/>
  <c r="D78" i="7"/>
  <c r="B78" i="7"/>
  <c r="A78" i="7"/>
  <c r="E77" i="7"/>
  <c r="D77" i="7"/>
  <c r="B77" i="7"/>
  <c r="A77" i="7"/>
  <c r="F76" i="7"/>
  <c r="E76" i="7"/>
  <c r="D76" i="7"/>
  <c r="B76" i="7"/>
  <c r="A76" i="7"/>
  <c r="E75" i="7"/>
  <c r="D75" i="7"/>
  <c r="B75" i="7"/>
  <c r="A75" i="7"/>
  <c r="E74" i="7"/>
  <c r="D74" i="7"/>
  <c r="B74" i="7"/>
  <c r="A74" i="7"/>
  <c r="E73" i="7"/>
  <c r="D73" i="7"/>
  <c r="B73" i="7"/>
  <c r="A73" i="7"/>
  <c r="J72" i="7"/>
  <c r="E72" i="7"/>
  <c r="D72" i="7"/>
  <c r="B72" i="7"/>
  <c r="A72" i="7"/>
  <c r="E71" i="7"/>
  <c r="D71" i="7"/>
  <c r="B71" i="7"/>
  <c r="A71" i="7"/>
  <c r="E70" i="7"/>
  <c r="D70" i="7"/>
  <c r="B70" i="7"/>
  <c r="A70" i="7"/>
  <c r="I69" i="7"/>
  <c r="E69" i="7"/>
  <c r="D69" i="7"/>
  <c r="B69" i="7"/>
  <c r="A69" i="7"/>
  <c r="E68" i="7"/>
  <c r="D68" i="7"/>
  <c r="B68" i="7"/>
  <c r="A68" i="7"/>
  <c r="J67" i="7"/>
  <c r="F67" i="7"/>
  <c r="E67" i="7"/>
  <c r="D67" i="7"/>
  <c r="B67" i="7"/>
  <c r="A67" i="7"/>
  <c r="E66" i="7"/>
  <c r="D66" i="7"/>
  <c r="B66" i="7"/>
  <c r="A66" i="7"/>
  <c r="E65" i="7"/>
  <c r="D65" i="7"/>
  <c r="B65" i="7"/>
  <c r="A65" i="7"/>
  <c r="I64" i="7"/>
  <c r="O64" i="7" s="1"/>
  <c r="E64" i="7"/>
  <c r="D64" i="7"/>
  <c r="B64" i="7"/>
  <c r="A64" i="7"/>
  <c r="E63" i="7"/>
  <c r="D63" i="7"/>
  <c r="B63" i="7"/>
  <c r="A63" i="7"/>
  <c r="E62" i="7"/>
  <c r="D62" i="7"/>
  <c r="B62" i="7"/>
  <c r="A62" i="7"/>
  <c r="E61" i="7"/>
  <c r="D61" i="7"/>
  <c r="B61" i="7"/>
  <c r="A61" i="7"/>
  <c r="E60" i="7"/>
  <c r="D60" i="7"/>
  <c r="B60" i="7"/>
  <c r="A60" i="7"/>
  <c r="E59" i="7"/>
  <c r="D59" i="7"/>
  <c r="B59" i="7"/>
  <c r="A59" i="7"/>
  <c r="E58" i="7"/>
  <c r="D58" i="7"/>
  <c r="B58" i="7"/>
  <c r="A58" i="7"/>
  <c r="E57" i="7"/>
  <c r="D57" i="7"/>
  <c r="B57" i="7"/>
  <c r="A57" i="7"/>
  <c r="E56" i="7"/>
  <c r="D56" i="7"/>
  <c r="B56" i="7"/>
  <c r="A56" i="7"/>
  <c r="E55" i="7"/>
  <c r="D55" i="7"/>
  <c r="B55" i="7"/>
  <c r="A55" i="7"/>
  <c r="F54" i="7"/>
  <c r="E54" i="7"/>
  <c r="D54" i="7"/>
  <c r="B54" i="7"/>
  <c r="A54" i="7"/>
  <c r="E53" i="7"/>
  <c r="D53" i="7"/>
  <c r="B53" i="7"/>
  <c r="A53" i="7"/>
  <c r="E52" i="7"/>
  <c r="D52" i="7"/>
  <c r="B52" i="7"/>
  <c r="A52" i="7"/>
  <c r="E51" i="7"/>
  <c r="D51" i="7"/>
  <c r="B51" i="7"/>
  <c r="A51" i="7"/>
  <c r="E50" i="7"/>
  <c r="D50" i="7"/>
  <c r="B50" i="7"/>
  <c r="A50" i="7"/>
  <c r="E49" i="7"/>
  <c r="D49" i="7"/>
  <c r="B49" i="7"/>
  <c r="A49" i="7"/>
  <c r="E48" i="7"/>
  <c r="B48" i="7"/>
  <c r="A48" i="7"/>
  <c r="E47" i="7"/>
  <c r="D47" i="7"/>
  <c r="B47" i="7"/>
  <c r="A47" i="7"/>
  <c r="E46" i="7"/>
  <c r="D46" i="7"/>
  <c r="B46" i="7"/>
  <c r="A46" i="7"/>
  <c r="E45" i="7"/>
  <c r="D45" i="7"/>
  <c r="B45" i="7"/>
  <c r="A45" i="7"/>
  <c r="E44" i="7"/>
  <c r="D44" i="7"/>
  <c r="C44" i="7"/>
  <c r="B44" i="7"/>
  <c r="A44" i="7"/>
  <c r="E43" i="7"/>
  <c r="D43" i="7"/>
  <c r="B43" i="7"/>
  <c r="A43" i="7"/>
  <c r="F42" i="7"/>
  <c r="E42" i="7"/>
  <c r="D42" i="7"/>
  <c r="B42" i="7"/>
  <c r="E41" i="7"/>
  <c r="D41" i="7"/>
  <c r="B41" i="7"/>
  <c r="A41" i="7"/>
  <c r="E40" i="7"/>
  <c r="D40" i="7"/>
  <c r="B40" i="7"/>
  <c r="F39" i="7"/>
  <c r="E39" i="7"/>
  <c r="D39" i="7"/>
  <c r="B39" i="7"/>
  <c r="A39" i="7"/>
  <c r="E38" i="7"/>
  <c r="B38" i="7"/>
  <c r="A38" i="7"/>
  <c r="E37" i="7"/>
  <c r="D37" i="7"/>
  <c r="B37" i="7"/>
  <c r="A37" i="7"/>
  <c r="F36" i="7"/>
  <c r="E36" i="7"/>
  <c r="D36" i="7"/>
  <c r="B36" i="7"/>
  <c r="A36" i="7"/>
  <c r="E35" i="7"/>
  <c r="B35" i="7"/>
  <c r="A35" i="7"/>
  <c r="E34" i="7"/>
  <c r="D34" i="7"/>
  <c r="B34" i="7"/>
  <c r="E33" i="7"/>
  <c r="D33" i="7"/>
  <c r="B33" i="7"/>
  <c r="A33" i="7"/>
  <c r="J32" i="7"/>
  <c r="E32" i="7"/>
  <c r="D32" i="7"/>
  <c r="A32" i="7"/>
  <c r="E31" i="7"/>
  <c r="D31" i="7"/>
  <c r="B31" i="7"/>
  <c r="A31" i="7"/>
  <c r="E30" i="7"/>
  <c r="D30" i="7"/>
  <c r="B30" i="7"/>
  <c r="A30" i="7"/>
  <c r="E29" i="7"/>
  <c r="B29" i="7"/>
  <c r="A29" i="7"/>
  <c r="D28" i="7"/>
  <c r="A28" i="7"/>
  <c r="E27" i="7"/>
  <c r="B27" i="7"/>
  <c r="E26" i="7"/>
  <c r="B26" i="7"/>
  <c r="A26" i="7"/>
  <c r="E25" i="7"/>
  <c r="D25" i="7"/>
  <c r="C25" i="7"/>
  <c r="B25" i="7"/>
  <c r="A25" i="7"/>
  <c r="E24" i="7"/>
  <c r="D24" i="7"/>
  <c r="B24" i="7"/>
  <c r="A24" i="7"/>
  <c r="E23" i="7"/>
  <c r="B23" i="7"/>
  <c r="A23" i="7"/>
  <c r="I22" i="7"/>
  <c r="E22" i="7"/>
  <c r="D22" i="7"/>
  <c r="B22" i="7"/>
  <c r="A22" i="7"/>
  <c r="D21" i="7"/>
  <c r="B21" i="7"/>
  <c r="A21" i="7"/>
  <c r="E20" i="7"/>
  <c r="D20" i="7"/>
  <c r="E19" i="7"/>
  <c r="A19" i="7"/>
  <c r="E18" i="7"/>
  <c r="D18" i="7"/>
  <c r="B18" i="7"/>
  <c r="A18" i="7"/>
  <c r="F17" i="7"/>
  <c r="E17" i="7"/>
  <c r="B17" i="7"/>
  <c r="A17" i="7"/>
  <c r="E16" i="7"/>
  <c r="D16" i="7"/>
  <c r="B16" i="7"/>
  <c r="A16" i="7"/>
  <c r="B15" i="7"/>
  <c r="E14" i="7"/>
  <c r="D14" i="7"/>
  <c r="A14" i="7"/>
  <c r="E13" i="7"/>
  <c r="D13" i="7"/>
  <c r="B13" i="7"/>
  <c r="E12" i="7"/>
  <c r="A12" i="7"/>
  <c r="B11" i="7"/>
  <c r="A11" i="7"/>
  <c r="B10" i="7"/>
  <c r="A10" i="7"/>
  <c r="E9" i="7"/>
  <c r="D9" i="7"/>
  <c r="A9" i="7"/>
  <c r="E8" i="7"/>
  <c r="D8" i="7"/>
  <c r="B8" i="7"/>
  <c r="B7" i="7"/>
  <c r="A6" i="7"/>
  <c r="E146" i="6"/>
  <c r="D146" i="6"/>
  <c r="B146" i="6"/>
  <c r="A146" i="6"/>
  <c r="E145" i="6"/>
  <c r="D145" i="6"/>
  <c r="B145" i="6"/>
  <c r="A145" i="6"/>
  <c r="E144" i="6"/>
  <c r="D144" i="6"/>
  <c r="B144" i="6"/>
  <c r="A144" i="6"/>
  <c r="E143" i="6"/>
  <c r="D143" i="6"/>
  <c r="B143" i="6"/>
  <c r="A143" i="6"/>
  <c r="E142" i="6"/>
  <c r="D142" i="6"/>
  <c r="B142" i="6"/>
  <c r="A142" i="6"/>
  <c r="E141" i="6"/>
  <c r="D141" i="6"/>
  <c r="B141" i="6"/>
  <c r="A141" i="6"/>
  <c r="E140" i="6"/>
  <c r="D140" i="6"/>
  <c r="B140" i="6"/>
  <c r="A140" i="6"/>
  <c r="E139" i="6"/>
  <c r="D139" i="6"/>
  <c r="B139" i="6"/>
  <c r="A139" i="6"/>
  <c r="E138" i="6"/>
  <c r="D138" i="6"/>
  <c r="B138" i="6"/>
  <c r="A138" i="6"/>
  <c r="E137" i="6"/>
  <c r="D137" i="6"/>
  <c r="B137" i="6"/>
  <c r="A137" i="6"/>
  <c r="E136" i="6"/>
  <c r="D136" i="6"/>
  <c r="C136" i="6"/>
  <c r="B136" i="6"/>
  <c r="A136" i="6"/>
  <c r="E135" i="6"/>
  <c r="D135" i="6"/>
  <c r="B135" i="6"/>
  <c r="A135" i="6"/>
  <c r="E134" i="6"/>
  <c r="D134" i="6"/>
  <c r="B134" i="6"/>
  <c r="A134" i="6"/>
  <c r="E133" i="6"/>
  <c r="D133" i="6"/>
  <c r="B133" i="6"/>
  <c r="A133" i="6"/>
  <c r="E132" i="6"/>
  <c r="D132" i="6"/>
  <c r="B132" i="6"/>
  <c r="A132" i="6"/>
  <c r="E131" i="6"/>
  <c r="D131" i="6"/>
  <c r="B131" i="6"/>
  <c r="A131" i="6"/>
  <c r="E130" i="6"/>
  <c r="D130" i="6"/>
  <c r="B130" i="6"/>
  <c r="A130" i="6"/>
  <c r="E129" i="6"/>
  <c r="D129" i="6"/>
  <c r="B129" i="6"/>
  <c r="A129" i="6"/>
  <c r="E128" i="6"/>
  <c r="D128" i="6"/>
  <c r="B128" i="6"/>
  <c r="A128" i="6"/>
  <c r="E127" i="6"/>
  <c r="D127" i="6"/>
  <c r="B127" i="6"/>
  <c r="A127" i="6"/>
  <c r="E126" i="6"/>
  <c r="D126" i="6"/>
  <c r="B126" i="6"/>
  <c r="A126" i="6"/>
  <c r="E125" i="6"/>
  <c r="D125" i="6"/>
  <c r="B125" i="6"/>
  <c r="A125" i="6"/>
  <c r="E124" i="6"/>
  <c r="D124" i="6"/>
  <c r="B124" i="6"/>
  <c r="A124" i="6"/>
  <c r="E123" i="6"/>
  <c r="D123" i="6"/>
  <c r="B123" i="6"/>
  <c r="A123" i="6"/>
  <c r="E122" i="6"/>
  <c r="D122" i="6"/>
  <c r="B122" i="6"/>
  <c r="A122" i="6"/>
  <c r="E121" i="6"/>
  <c r="D121" i="6"/>
  <c r="B121" i="6"/>
  <c r="A121" i="6"/>
  <c r="E120" i="6"/>
  <c r="D120" i="6"/>
  <c r="B120" i="6"/>
  <c r="A120" i="6"/>
  <c r="E119" i="6"/>
  <c r="D119" i="6"/>
  <c r="B119" i="6"/>
  <c r="A119" i="6"/>
  <c r="E118" i="6"/>
  <c r="D118" i="6"/>
  <c r="C118" i="6"/>
  <c r="B118" i="6"/>
  <c r="A118" i="6"/>
  <c r="E117" i="6"/>
  <c r="D117" i="6"/>
  <c r="B117" i="6"/>
  <c r="A117" i="6"/>
  <c r="E116" i="6"/>
  <c r="D116" i="6"/>
  <c r="B116" i="6"/>
  <c r="A116" i="6"/>
  <c r="E115" i="6"/>
  <c r="D115" i="6"/>
  <c r="B115" i="6"/>
  <c r="A115" i="6"/>
  <c r="E114" i="6"/>
  <c r="D114" i="6"/>
  <c r="B114" i="6"/>
  <c r="A114" i="6"/>
  <c r="E113" i="6"/>
  <c r="D113" i="6"/>
  <c r="B113" i="6"/>
  <c r="A113" i="6"/>
  <c r="E112" i="6"/>
  <c r="D112" i="6"/>
  <c r="B112" i="6"/>
  <c r="A112" i="6"/>
  <c r="S111" i="6"/>
  <c r="E111" i="6"/>
  <c r="D111" i="6"/>
  <c r="B111" i="6"/>
  <c r="A111" i="6"/>
  <c r="E110" i="6"/>
  <c r="D110" i="6"/>
  <c r="B110" i="6"/>
  <c r="A110" i="6"/>
  <c r="E109" i="6"/>
  <c r="D109" i="6"/>
  <c r="B109" i="6"/>
  <c r="A109" i="6"/>
  <c r="E108" i="6"/>
  <c r="D108" i="6"/>
  <c r="B108" i="6"/>
  <c r="A108" i="6"/>
  <c r="E107" i="6"/>
  <c r="D107" i="6"/>
  <c r="B107" i="6"/>
  <c r="A107" i="6"/>
  <c r="E106" i="6"/>
  <c r="D106" i="6"/>
  <c r="B106" i="6"/>
  <c r="A106" i="6"/>
  <c r="E105" i="6"/>
  <c r="D105" i="6"/>
  <c r="B105" i="6"/>
  <c r="A105" i="6"/>
  <c r="E104" i="6"/>
  <c r="D104" i="6"/>
  <c r="B104" i="6"/>
  <c r="A104" i="6"/>
  <c r="T103" i="6"/>
  <c r="U103" i="6" s="1"/>
  <c r="P103" i="6"/>
  <c r="Q103" i="6" s="1"/>
  <c r="R103" i="6" s="1"/>
  <c r="O103" i="6"/>
  <c r="E103" i="6"/>
  <c r="D103" i="6"/>
  <c r="B103" i="6"/>
  <c r="A103" i="6"/>
  <c r="E102" i="6"/>
  <c r="D102" i="6"/>
  <c r="B102" i="6"/>
  <c r="A102" i="6"/>
  <c r="E101" i="6"/>
  <c r="D101" i="6"/>
  <c r="B101" i="6"/>
  <c r="A101" i="6"/>
  <c r="T100" i="6"/>
  <c r="U100" i="6" s="1"/>
  <c r="S100" i="6"/>
  <c r="O100" i="6"/>
  <c r="E100" i="6"/>
  <c r="D100" i="6"/>
  <c r="B100" i="6"/>
  <c r="A100" i="6"/>
  <c r="E99" i="6"/>
  <c r="D99" i="6"/>
  <c r="B99" i="6"/>
  <c r="A99" i="6"/>
  <c r="E98" i="6"/>
  <c r="D98" i="6"/>
  <c r="B98" i="6"/>
  <c r="A98" i="6"/>
  <c r="E97" i="6"/>
  <c r="D97" i="6"/>
  <c r="B97" i="6"/>
  <c r="A97" i="6"/>
  <c r="S96" i="6"/>
  <c r="E96" i="6"/>
  <c r="D96" i="6"/>
  <c r="B96" i="6"/>
  <c r="A96" i="6"/>
  <c r="E95" i="6"/>
  <c r="D95" i="6"/>
  <c r="B95" i="6"/>
  <c r="A95" i="6"/>
  <c r="E94" i="6"/>
  <c r="D94" i="6"/>
  <c r="B94" i="6"/>
  <c r="A94" i="6"/>
  <c r="F93" i="6"/>
  <c r="E93" i="6"/>
  <c r="D93" i="6"/>
  <c r="B93" i="6"/>
  <c r="G93" i="6" s="1"/>
  <c r="H93" i="6" s="1"/>
  <c r="A93" i="6"/>
  <c r="E92" i="6"/>
  <c r="D92" i="6"/>
  <c r="B92" i="6"/>
  <c r="A92" i="6"/>
  <c r="E91" i="6"/>
  <c r="D91" i="6"/>
  <c r="B91" i="6"/>
  <c r="A91" i="6"/>
  <c r="J90" i="6"/>
  <c r="E90" i="6"/>
  <c r="D90" i="6"/>
  <c r="B90" i="6"/>
  <c r="A90" i="6"/>
  <c r="O89" i="6"/>
  <c r="E89" i="6"/>
  <c r="D89" i="6"/>
  <c r="B89" i="6"/>
  <c r="A89" i="6"/>
  <c r="E88" i="6"/>
  <c r="D88" i="6"/>
  <c r="B88" i="6"/>
  <c r="A88" i="6"/>
  <c r="E87" i="6"/>
  <c r="D87" i="6"/>
  <c r="B87" i="6"/>
  <c r="A87" i="6"/>
  <c r="E86" i="6"/>
  <c r="D86" i="6"/>
  <c r="B86" i="6"/>
  <c r="A86" i="6"/>
  <c r="E85" i="6"/>
  <c r="D85" i="6"/>
  <c r="B85" i="6"/>
  <c r="A85" i="6"/>
  <c r="E84" i="6"/>
  <c r="D84" i="6"/>
  <c r="B84" i="6"/>
  <c r="A84" i="6"/>
  <c r="E83" i="6"/>
  <c r="D83" i="6"/>
  <c r="B83" i="6"/>
  <c r="A83" i="6"/>
  <c r="E82" i="6"/>
  <c r="D82" i="6"/>
  <c r="B82" i="6"/>
  <c r="A82" i="6"/>
  <c r="E81" i="6"/>
  <c r="D81" i="6"/>
  <c r="B81" i="6"/>
  <c r="A81" i="6"/>
  <c r="E80" i="6"/>
  <c r="D80" i="6"/>
  <c r="B80" i="6"/>
  <c r="A80" i="6"/>
  <c r="E79" i="6"/>
  <c r="D79" i="6"/>
  <c r="B79" i="6"/>
  <c r="A79" i="6"/>
  <c r="E78" i="6"/>
  <c r="D78" i="6"/>
  <c r="B78" i="6"/>
  <c r="A78" i="6"/>
  <c r="E77" i="6"/>
  <c r="D77" i="6"/>
  <c r="B77" i="6"/>
  <c r="A77" i="6"/>
  <c r="E76" i="6"/>
  <c r="D76" i="6"/>
  <c r="B76" i="6"/>
  <c r="A76" i="6"/>
  <c r="E75" i="6"/>
  <c r="D75" i="6"/>
  <c r="B75" i="6"/>
  <c r="A75" i="6"/>
  <c r="J74" i="6"/>
  <c r="E74" i="6"/>
  <c r="D74" i="6"/>
  <c r="B74" i="6"/>
  <c r="A74" i="6"/>
  <c r="E73" i="6"/>
  <c r="D73" i="6"/>
  <c r="B73" i="6"/>
  <c r="A73" i="6"/>
  <c r="E72" i="6"/>
  <c r="D72" i="6"/>
  <c r="B72" i="6"/>
  <c r="A72" i="6"/>
  <c r="E71" i="6"/>
  <c r="D71" i="6"/>
  <c r="B71" i="6"/>
  <c r="A71" i="6"/>
  <c r="E70" i="6"/>
  <c r="D70" i="6"/>
  <c r="B70" i="6"/>
  <c r="A70" i="6"/>
  <c r="J69" i="6"/>
  <c r="E69" i="6"/>
  <c r="D69" i="6"/>
  <c r="B69" i="6"/>
  <c r="A69" i="6"/>
  <c r="E68" i="6"/>
  <c r="D68" i="6"/>
  <c r="B68" i="6"/>
  <c r="A68" i="6"/>
  <c r="F67" i="6"/>
  <c r="E67" i="6"/>
  <c r="D67" i="6"/>
  <c r="B67" i="6"/>
  <c r="A67" i="6"/>
  <c r="E66" i="6"/>
  <c r="D66" i="6"/>
  <c r="B66" i="6"/>
  <c r="A66" i="6"/>
  <c r="E65" i="6"/>
  <c r="D65" i="6"/>
  <c r="B65" i="6"/>
  <c r="A65" i="6"/>
  <c r="S64" i="6"/>
  <c r="J64" i="6"/>
  <c r="E64" i="6"/>
  <c r="D64" i="6"/>
  <c r="B64" i="6"/>
  <c r="A64" i="6"/>
  <c r="E63" i="6"/>
  <c r="D63" i="6"/>
  <c r="B63" i="6"/>
  <c r="A63" i="6"/>
  <c r="E62" i="6"/>
  <c r="D62" i="6"/>
  <c r="B62" i="6"/>
  <c r="A62" i="6"/>
  <c r="E61" i="6"/>
  <c r="D61" i="6"/>
  <c r="B61" i="6"/>
  <c r="A61" i="6"/>
  <c r="E60" i="6"/>
  <c r="D60" i="6"/>
  <c r="B60" i="6"/>
  <c r="A60" i="6"/>
  <c r="E59" i="6"/>
  <c r="D59" i="6"/>
  <c r="B59" i="6"/>
  <c r="A59" i="6"/>
  <c r="E58" i="6"/>
  <c r="D58" i="6"/>
  <c r="B58" i="6"/>
  <c r="A58" i="6"/>
  <c r="E57" i="6"/>
  <c r="D57" i="6"/>
  <c r="B57" i="6"/>
  <c r="A57" i="6"/>
  <c r="E56" i="6"/>
  <c r="D56" i="6"/>
  <c r="B56" i="6"/>
  <c r="A56" i="6"/>
  <c r="E55" i="6"/>
  <c r="D55" i="6"/>
  <c r="B55" i="6"/>
  <c r="A55" i="6"/>
  <c r="E54" i="6"/>
  <c r="D54" i="6"/>
  <c r="B54" i="6"/>
  <c r="A54" i="6"/>
  <c r="E53" i="6"/>
  <c r="D53" i="6"/>
  <c r="B53" i="6"/>
  <c r="A53" i="6"/>
  <c r="E52" i="6"/>
  <c r="D52" i="6"/>
  <c r="B52" i="6"/>
  <c r="A52" i="6"/>
  <c r="E51" i="6"/>
  <c r="D51" i="6"/>
  <c r="B51" i="6"/>
  <c r="A51" i="6"/>
  <c r="E50" i="6"/>
  <c r="D50" i="6"/>
  <c r="B50" i="6"/>
  <c r="A50" i="6"/>
  <c r="E49" i="6"/>
  <c r="D49" i="6"/>
  <c r="B49" i="6"/>
  <c r="A49" i="6"/>
  <c r="E48" i="6"/>
  <c r="D48" i="6"/>
  <c r="B48" i="6"/>
  <c r="A48" i="6"/>
  <c r="E47" i="6"/>
  <c r="D47" i="6"/>
  <c r="B47" i="6"/>
  <c r="A47" i="6"/>
  <c r="E46" i="6"/>
  <c r="D46" i="6"/>
  <c r="B46" i="6"/>
  <c r="A46" i="6"/>
  <c r="E45" i="6"/>
  <c r="D45" i="6"/>
  <c r="B45" i="6"/>
  <c r="A45" i="6"/>
  <c r="E44" i="6"/>
  <c r="D44" i="6"/>
  <c r="C44" i="6"/>
  <c r="B44" i="6"/>
  <c r="A44" i="6"/>
  <c r="E43" i="6"/>
  <c r="D43" i="6"/>
  <c r="B43" i="6"/>
  <c r="A43" i="6"/>
  <c r="E42" i="6"/>
  <c r="D42" i="6"/>
  <c r="B42" i="6"/>
  <c r="E41" i="6"/>
  <c r="D41" i="6"/>
  <c r="B41" i="6"/>
  <c r="A41" i="6"/>
  <c r="E40" i="6"/>
  <c r="D40" i="6"/>
  <c r="B40" i="6"/>
  <c r="E39" i="6"/>
  <c r="D39" i="6"/>
  <c r="B39" i="6"/>
  <c r="A39" i="6"/>
  <c r="E38" i="6"/>
  <c r="B38" i="6"/>
  <c r="A38" i="6"/>
  <c r="E37" i="6"/>
  <c r="D37" i="6"/>
  <c r="B37" i="6"/>
  <c r="A37" i="6"/>
  <c r="E36" i="6"/>
  <c r="D36" i="6"/>
  <c r="B36" i="6"/>
  <c r="A36" i="6"/>
  <c r="E35" i="6"/>
  <c r="B35" i="6"/>
  <c r="A35" i="6"/>
  <c r="E34" i="6"/>
  <c r="D34" i="6"/>
  <c r="B34" i="6"/>
  <c r="E33" i="6"/>
  <c r="D33" i="6"/>
  <c r="B33" i="6"/>
  <c r="A33" i="6"/>
  <c r="E32" i="6"/>
  <c r="D32" i="6"/>
  <c r="B32" i="6"/>
  <c r="E31" i="6"/>
  <c r="D31" i="6"/>
  <c r="B31" i="6"/>
  <c r="A31" i="6"/>
  <c r="E30" i="6"/>
  <c r="D30" i="6"/>
  <c r="A30" i="6"/>
  <c r="E29" i="6"/>
  <c r="D29" i="6"/>
  <c r="B29" i="6"/>
  <c r="A29" i="6"/>
  <c r="D28" i="6"/>
  <c r="E27" i="6"/>
  <c r="D27" i="6"/>
  <c r="B27" i="6"/>
  <c r="A27" i="6"/>
  <c r="E26" i="6"/>
  <c r="D26" i="6"/>
  <c r="A26" i="6"/>
  <c r="J25" i="6"/>
  <c r="E25" i="6"/>
  <c r="D25" i="6"/>
  <c r="C25" i="6"/>
  <c r="B25" i="6"/>
  <c r="A25" i="6"/>
  <c r="E24" i="6"/>
  <c r="D24" i="6"/>
  <c r="B24" i="6"/>
  <c r="A24" i="6"/>
  <c r="S23" i="6"/>
  <c r="E23" i="6"/>
  <c r="D23" i="6"/>
  <c r="A23" i="6"/>
  <c r="E22" i="6"/>
  <c r="D22" i="6"/>
  <c r="B22" i="6"/>
  <c r="A22" i="6"/>
  <c r="D21" i="6"/>
  <c r="B21" i="6"/>
  <c r="A21" i="6"/>
  <c r="E20" i="6"/>
  <c r="D20" i="6"/>
  <c r="E19" i="6"/>
  <c r="D19" i="6"/>
  <c r="A19" i="6"/>
  <c r="E18" i="6"/>
  <c r="A18" i="6"/>
  <c r="E17" i="6"/>
  <c r="D17" i="6"/>
  <c r="B17" i="6"/>
  <c r="A17" i="6"/>
  <c r="E16" i="6"/>
  <c r="D16" i="6"/>
  <c r="B16" i="6"/>
  <c r="A16" i="6"/>
  <c r="E15" i="6"/>
  <c r="D15" i="6"/>
  <c r="A15" i="6"/>
  <c r="E14" i="6"/>
  <c r="D14" i="6"/>
  <c r="B14" i="6"/>
  <c r="A14" i="6"/>
  <c r="E13" i="6"/>
  <c r="D13" i="6"/>
  <c r="B13" i="6"/>
  <c r="A13" i="6"/>
  <c r="E12" i="6"/>
  <c r="D12" i="6"/>
  <c r="E11" i="6"/>
  <c r="D11" i="6"/>
  <c r="B11" i="6"/>
  <c r="A11" i="6"/>
  <c r="E10" i="6"/>
  <c r="D10" i="6"/>
  <c r="B10" i="6"/>
  <c r="E9" i="6"/>
  <c r="D9" i="6"/>
  <c r="E8" i="6"/>
  <c r="D8" i="6"/>
  <c r="B8" i="6"/>
  <c r="D7" i="6"/>
  <c r="A7" i="6"/>
  <c r="D6" i="6"/>
  <c r="A79" i="5" a="1"/>
  <c r="A79" i="5" s="1"/>
  <c r="E79" i="5" s="1"/>
  <c r="A78" i="5" a="1"/>
  <c r="A78" i="5" s="1"/>
  <c r="B78" i="5" s="1"/>
  <c r="A77" i="5" a="1"/>
  <c r="A77" i="5" s="1"/>
  <c r="A76" i="5" a="1"/>
  <c r="A76" i="5" s="1"/>
  <c r="A75" i="5" a="1"/>
  <c r="A75" i="5" s="1"/>
  <c r="A74" i="5" a="1"/>
  <c r="A74" i="5" s="1"/>
  <c r="A73" i="5" a="1"/>
  <c r="A73" i="5" s="1"/>
  <c r="A72" i="5" a="1"/>
  <c r="A72" i="5" s="1"/>
  <c r="D72" i="5" s="1"/>
  <c r="A71" i="5" a="1"/>
  <c r="A71" i="5" s="1"/>
  <c r="A70" i="5" a="1"/>
  <c r="A70" i="5" s="1"/>
  <c r="B70" i="5" s="1"/>
  <c r="A69" i="5" a="1"/>
  <c r="A69" i="5" s="1"/>
  <c r="A68" i="5" a="1"/>
  <c r="A68" i="5" s="1"/>
  <c r="D68" i="5" s="1"/>
  <c r="A67" i="5" a="1"/>
  <c r="A67" i="5" s="1"/>
  <c r="A66" i="5" a="1"/>
  <c r="A66" i="5" s="1"/>
  <c r="A65" i="5" a="1"/>
  <c r="A65" i="5" s="1"/>
  <c r="A64" i="5" a="1"/>
  <c r="A64" i="5" s="1"/>
  <c r="D64" i="5" s="1"/>
  <c r="A63" i="5" a="1"/>
  <c r="A63" i="5" s="1"/>
  <c r="A62" i="5" a="1"/>
  <c r="A62" i="5" s="1"/>
  <c r="B62" i="5" s="1"/>
  <c r="A61" i="5" a="1"/>
  <c r="A61" i="5" s="1"/>
  <c r="A60" i="5" a="1"/>
  <c r="A60" i="5" s="1"/>
  <c r="A59" i="5" a="1"/>
  <c r="A59" i="5" s="1"/>
  <c r="E59" i="5" s="1"/>
  <c r="A58" i="5" a="1"/>
  <c r="A58" i="5" s="1"/>
  <c r="A57" i="5" a="1"/>
  <c r="A57" i="5" s="1"/>
  <c r="A56" i="5" a="1"/>
  <c r="A56" i="5" s="1"/>
  <c r="A55" i="5" a="1"/>
  <c r="A55" i="5" s="1"/>
  <c r="A54" i="5" a="1"/>
  <c r="A54" i="5" s="1"/>
  <c r="A53" i="5" a="1"/>
  <c r="A53" i="5" s="1"/>
  <c r="A52" i="5" a="1"/>
  <c r="A52" i="5" s="1"/>
  <c r="A51" i="5" a="1"/>
  <c r="A51" i="5" s="1"/>
  <c r="D51" i="5" s="1"/>
  <c r="A50" i="5" a="1"/>
  <c r="A50" i="5" s="1"/>
  <c r="B50" i="5" s="1"/>
  <c r="A49" i="5" a="1"/>
  <c r="A49" i="5" s="1"/>
  <c r="A48" i="5" a="1"/>
  <c r="A48" i="5" s="1"/>
  <c r="D48" i="5" s="1"/>
  <c r="A47" i="5" a="1"/>
  <c r="A47" i="5" s="1"/>
  <c r="E47" i="5" s="1"/>
  <c r="A46" i="5" a="1"/>
  <c r="A46" i="5" s="1"/>
  <c r="B46" i="5" s="1"/>
  <c r="A45" i="5" a="1"/>
  <c r="A45" i="5" s="1"/>
  <c r="A44" i="5" a="1"/>
  <c r="A44" i="5" s="1"/>
  <c r="A43" i="5" a="1"/>
  <c r="A43" i="5" s="1"/>
  <c r="A42" i="5" a="1"/>
  <c r="A42" i="5" s="1"/>
  <c r="A41" i="5" a="1"/>
  <c r="A41" i="5" s="1"/>
  <c r="A40" i="5" a="1"/>
  <c r="A40" i="5" s="1"/>
  <c r="D40" i="5" s="1"/>
  <c r="A39" i="5" a="1"/>
  <c r="A39" i="5" s="1"/>
  <c r="A38" i="5" a="1"/>
  <c r="A38" i="5" s="1"/>
  <c r="B38" i="5" s="1"/>
  <c r="A37" i="5" a="1"/>
  <c r="A37" i="5" s="1"/>
  <c r="A36" i="5" a="1"/>
  <c r="A36" i="5" s="1"/>
  <c r="D36" i="5" s="1"/>
  <c r="A35" i="5" a="1"/>
  <c r="A35" i="5" s="1"/>
  <c r="E35" i="5" s="1"/>
  <c r="A34" i="5" a="1"/>
  <c r="A34" i="5" s="1"/>
  <c r="A33" i="5" a="1"/>
  <c r="A33" i="5" s="1"/>
  <c r="A32" i="5" a="1"/>
  <c r="A32" i="5" s="1"/>
  <c r="D32" i="5" s="1"/>
  <c r="A31" i="5" a="1"/>
  <c r="A31" i="5" s="1"/>
  <c r="A30" i="5" a="1"/>
  <c r="A30" i="5" s="1"/>
  <c r="B30" i="5" s="1"/>
  <c r="A29" i="5" a="1"/>
  <c r="A29" i="5" s="1"/>
  <c r="A28" i="5" a="1"/>
  <c r="A28" i="5" s="1"/>
  <c r="A27" i="5" a="1"/>
  <c r="A27" i="5" s="1"/>
  <c r="D27" i="5" s="1"/>
  <c r="A26" i="5" a="1"/>
  <c r="A26" i="5" s="1"/>
  <c r="A25" i="5" a="1"/>
  <c r="A25" i="5" s="1"/>
  <c r="A24" i="5" a="1"/>
  <c r="A24" i="5" s="1"/>
  <c r="A23" i="5" a="1"/>
  <c r="A23" i="5" s="1"/>
  <c r="E23" i="5" s="1"/>
  <c r="A22" i="5" a="1"/>
  <c r="A22" i="5" s="1"/>
  <c r="A21" i="5" a="1"/>
  <c r="A21" i="5" s="1"/>
  <c r="A20" i="5" a="1"/>
  <c r="A20" i="5" s="1"/>
  <c r="A19" i="5" a="1"/>
  <c r="A19" i="5" s="1"/>
  <c r="A18" i="5" a="1"/>
  <c r="A18" i="5" s="1"/>
  <c r="B18" i="5" s="1"/>
  <c r="A17" i="5" a="1"/>
  <c r="A17" i="5" s="1"/>
  <c r="A16" i="5" a="1"/>
  <c r="A16" i="5" s="1"/>
  <c r="D16" i="5" s="1"/>
  <c r="A15" i="5" a="1"/>
  <c r="A15" i="5" s="1"/>
  <c r="A14" i="5" a="1"/>
  <c r="A14" i="5" s="1"/>
  <c r="B14" i="5" s="1"/>
  <c r="A13" i="5" a="1"/>
  <c r="A13" i="5" s="1"/>
  <c r="A12" i="5" a="1"/>
  <c r="A12" i="5" s="1"/>
  <c r="A11" i="5" a="1"/>
  <c r="A11" i="5" s="1"/>
  <c r="A10" i="5" a="1"/>
  <c r="A10" i="5" s="1"/>
  <c r="A9" i="5" a="1"/>
  <c r="A9" i="5" s="1"/>
  <c r="D8" i="5"/>
  <c r="A8" i="5" a="1"/>
  <c r="A8" i="5" s="1"/>
  <c r="A7" i="5" a="1"/>
  <c r="A7" i="5" s="1"/>
  <c r="A6" i="5" a="1"/>
  <c r="A6" i="5"/>
  <c r="B6" i="5" s="1"/>
  <c r="A5" i="5" a="1"/>
  <c r="A5" i="5" s="1"/>
  <c r="A1" i="5"/>
  <c r="A131" i="4" a="1"/>
  <c r="A131" i="4" s="1"/>
  <c r="E131" i="4" s="1"/>
  <c r="A130" i="4" a="1"/>
  <c r="A130" i="4" s="1"/>
  <c r="A129" i="4" a="1"/>
  <c r="A129" i="4" s="1"/>
  <c r="A128" i="4" a="1"/>
  <c r="A128" i="4" s="1"/>
  <c r="A127" i="4" a="1"/>
  <c r="A127" i="4" s="1"/>
  <c r="A126" i="4" a="1"/>
  <c r="A126" i="4" s="1"/>
  <c r="E126" i="4" s="1"/>
  <c r="A125" i="4" a="1"/>
  <c r="A125" i="4" s="1"/>
  <c r="A124" i="4" a="1"/>
  <c r="A124" i="4" s="1"/>
  <c r="A123" i="4" a="1"/>
  <c r="A123" i="4" s="1"/>
  <c r="E123" i="4" s="1"/>
  <c r="A122" i="4" a="1"/>
  <c r="A122" i="4" s="1"/>
  <c r="E122" i="4" s="1"/>
  <c r="A121" i="4" a="1"/>
  <c r="A121" i="4" s="1"/>
  <c r="D121" i="4" s="1"/>
  <c r="A120" i="4" a="1"/>
  <c r="A120" i="4" s="1"/>
  <c r="A119" i="4" a="1"/>
  <c r="A119" i="4" s="1"/>
  <c r="A118" i="4" a="1"/>
  <c r="A118" i="4" s="1"/>
  <c r="A117" i="4" a="1"/>
  <c r="A117" i="4" s="1"/>
  <c r="A116" i="4" a="1"/>
  <c r="A116" i="4" s="1"/>
  <c r="B116" i="4" s="1"/>
  <c r="A115" i="4" a="1"/>
  <c r="A115" i="4" s="1"/>
  <c r="E115" i="4" s="1"/>
  <c r="A114" i="4" a="1"/>
  <c r="A114" i="4" s="1"/>
  <c r="A113" i="4" a="1"/>
  <c r="A113" i="4" s="1"/>
  <c r="D113" i="4" s="1"/>
  <c r="A112" i="4" a="1"/>
  <c r="A112" i="4" s="1"/>
  <c r="B112" i="4" s="1"/>
  <c r="A111" i="4" a="1"/>
  <c r="A111" i="4" s="1"/>
  <c r="E111" i="4" s="1"/>
  <c r="A110" i="4" a="1"/>
  <c r="A110" i="4" s="1"/>
  <c r="E110" i="4" s="1"/>
  <c r="A109" i="4" a="1"/>
  <c r="A109" i="4" s="1"/>
  <c r="A108" i="4" a="1"/>
  <c r="A108" i="4" s="1"/>
  <c r="B108" i="4" s="1"/>
  <c r="A107" i="4" a="1"/>
  <c r="A107" i="4" s="1"/>
  <c r="A106" i="4" a="1"/>
  <c r="A106" i="4" s="1"/>
  <c r="A105" i="4" a="1"/>
  <c r="A105" i="4" s="1"/>
  <c r="D105" i="4" s="1"/>
  <c r="A104" i="4" a="1"/>
  <c r="A104" i="4" s="1"/>
  <c r="A103" i="4" a="1"/>
  <c r="A103" i="4" s="1"/>
  <c r="A102" i="4" a="1"/>
  <c r="A102" i="4" s="1"/>
  <c r="E102" i="4" s="1"/>
  <c r="A101" i="4" a="1"/>
  <c r="A101" i="4" s="1"/>
  <c r="D101" i="4" s="1"/>
  <c r="A100" i="4" a="1"/>
  <c r="A100" i="4" s="1"/>
  <c r="B100" i="4" s="1"/>
  <c r="A99" i="4" a="1"/>
  <c r="A99" i="4" s="1"/>
  <c r="E99" i="4" s="1"/>
  <c r="A98" i="4" a="1"/>
  <c r="A98" i="4" s="1"/>
  <c r="A97" i="4" a="1"/>
  <c r="A97" i="4" s="1"/>
  <c r="A96" i="4" a="1"/>
  <c r="A96" i="4" s="1"/>
  <c r="A95" i="4" a="1"/>
  <c r="A95" i="4" s="1"/>
  <c r="A94" i="4" a="1"/>
  <c r="A94" i="4" s="1"/>
  <c r="E94" i="4" s="1"/>
  <c r="A93" i="4" a="1"/>
  <c r="A93" i="4" s="1"/>
  <c r="A92" i="4" a="1"/>
  <c r="A92" i="4" s="1"/>
  <c r="A91" i="4" a="1"/>
  <c r="A91" i="4" s="1"/>
  <c r="E91" i="4" s="1"/>
  <c r="A90" i="4" a="1"/>
  <c r="A90" i="4" s="1"/>
  <c r="E90" i="4" s="1"/>
  <c r="A89" i="4" a="1"/>
  <c r="A89" i="4" s="1"/>
  <c r="D89" i="4" s="1"/>
  <c r="A88" i="4" a="1"/>
  <c r="A88" i="4" s="1"/>
  <c r="A87" i="4" a="1"/>
  <c r="A87" i="4" s="1"/>
  <c r="A86" i="4" a="1"/>
  <c r="A86" i="4" s="1"/>
  <c r="A85" i="4" a="1"/>
  <c r="A85" i="4" s="1"/>
  <c r="A84" i="4" a="1"/>
  <c r="A84" i="4" s="1"/>
  <c r="B84" i="4" s="1"/>
  <c r="A83" i="4" a="1"/>
  <c r="A83" i="4" s="1"/>
  <c r="E83" i="4" s="1"/>
  <c r="A82" i="4" a="1"/>
  <c r="A82" i="4" s="1"/>
  <c r="A81" i="4" a="1"/>
  <c r="A81" i="4" s="1"/>
  <c r="D81" i="4" s="1"/>
  <c r="A80" i="4" a="1"/>
  <c r="A80" i="4" s="1"/>
  <c r="B80" i="4" s="1"/>
  <c r="A79" i="4" a="1"/>
  <c r="A79" i="4" s="1"/>
  <c r="E79" i="4" s="1"/>
  <c r="A78" i="4" a="1"/>
  <c r="A78" i="4" s="1"/>
  <c r="E78" i="4" s="1"/>
  <c r="A77" i="4" a="1"/>
  <c r="A77" i="4" s="1"/>
  <c r="A76" i="4" a="1"/>
  <c r="A76" i="4" s="1"/>
  <c r="D76" i="4" s="1"/>
  <c r="A75" i="4" a="1"/>
  <c r="A75" i="4" s="1"/>
  <c r="E75" i="4" s="1"/>
  <c r="A74" i="4" a="1"/>
  <c r="A74" i="4" s="1"/>
  <c r="E74" i="4" s="1"/>
  <c r="A73" i="4" a="1"/>
  <c r="A73" i="4" s="1"/>
  <c r="D73" i="4" s="1"/>
  <c r="A72" i="4" a="1"/>
  <c r="A72" i="4" s="1"/>
  <c r="D72" i="4" s="1"/>
  <c r="A71" i="4" a="1"/>
  <c r="A71" i="4" s="1"/>
  <c r="E71" i="4" s="1"/>
  <c r="A70" i="4" a="1"/>
  <c r="A70" i="4" s="1"/>
  <c r="A69" i="4" a="1"/>
  <c r="A69" i="4" s="1"/>
  <c r="D69" i="4" s="1"/>
  <c r="A68" i="4" a="1"/>
  <c r="A68" i="4" s="1"/>
  <c r="D68" i="4" s="1"/>
  <c r="A67" i="4" a="1"/>
  <c r="A67" i="4" s="1"/>
  <c r="E67" i="4" s="1"/>
  <c r="A66" i="4" a="1"/>
  <c r="A66" i="4" s="1"/>
  <c r="E66" i="4" s="1"/>
  <c r="A65" i="4" a="1"/>
  <c r="A65" i="4" s="1"/>
  <c r="A64" i="4" a="1"/>
  <c r="A64" i="4" s="1"/>
  <c r="A63" i="4" a="1"/>
  <c r="A63" i="4" s="1"/>
  <c r="E63" i="4" s="1"/>
  <c r="A62" i="4" a="1"/>
  <c r="A62" i="4" s="1"/>
  <c r="A61" i="4" a="1"/>
  <c r="A61" i="4" s="1"/>
  <c r="D61" i="4" s="1"/>
  <c r="A60" i="4" a="1"/>
  <c r="A60" i="4" s="1"/>
  <c r="A59" i="4" a="1"/>
  <c r="A59" i="4" s="1"/>
  <c r="E59" i="4" s="1"/>
  <c r="A58" i="4" a="1"/>
  <c r="A58" i="4" s="1"/>
  <c r="E58" i="4" s="1"/>
  <c r="A57" i="4" a="1"/>
  <c r="A57" i="4" s="1"/>
  <c r="A56" i="4" a="1"/>
  <c r="A56" i="4" s="1"/>
  <c r="D56" i="4" s="1"/>
  <c r="A55" i="4" a="1"/>
  <c r="A55" i="4" s="1"/>
  <c r="A54" i="4" a="1"/>
  <c r="A54" i="4" s="1"/>
  <c r="A53" i="4" a="1"/>
  <c r="A53" i="4" s="1"/>
  <c r="D53" i="4" s="1"/>
  <c r="A52" i="4" a="1"/>
  <c r="A52" i="4" s="1"/>
  <c r="D52" i="4" s="1"/>
  <c r="A51" i="4" a="1"/>
  <c r="A51" i="4" s="1"/>
  <c r="E51" i="4" s="1"/>
  <c r="A50" i="4" a="1"/>
  <c r="A50" i="4" s="1"/>
  <c r="A49" i="4" a="1"/>
  <c r="A49" i="4" s="1"/>
  <c r="A48" i="4" a="1"/>
  <c r="A48" i="4" s="1"/>
  <c r="D48" i="4" s="1"/>
  <c r="A47" i="4" a="1"/>
  <c r="A47" i="4" s="1"/>
  <c r="A46" i="4" a="1"/>
  <c r="A46" i="4" s="1"/>
  <c r="E46" i="4" s="1"/>
  <c r="A45" i="4" a="1"/>
  <c r="A45" i="4" s="1"/>
  <c r="A44" i="4" a="1"/>
  <c r="A44" i="4" s="1"/>
  <c r="D44" i="4" s="1"/>
  <c r="A43" i="4" a="1"/>
  <c r="A43" i="4" s="1"/>
  <c r="E43" i="4" s="1"/>
  <c r="A42" i="4" a="1"/>
  <c r="A42" i="4" s="1"/>
  <c r="E42" i="4" s="1"/>
  <c r="A41" i="4" a="1"/>
  <c r="A41" i="4" s="1"/>
  <c r="D41" i="4" s="1"/>
  <c r="A40" i="4" a="1"/>
  <c r="A40" i="4" s="1"/>
  <c r="D40" i="4" s="1"/>
  <c r="A39" i="4" a="1"/>
  <c r="A39" i="4" s="1"/>
  <c r="E39" i="4" s="1"/>
  <c r="A38" i="4" a="1"/>
  <c r="A38" i="4" s="1"/>
  <c r="A37" i="4" a="1"/>
  <c r="A37" i="4" s="1"/>
  <c r="D37" i="4" s="1"/>
  <c r="A36" i="4" a="1"/>
  <c r="A36" i="4" s="1"/>
  <c r="D36" i="4" s="1"/>
  <c r="A35" i="4" a="1"/>
  <c r="A35" i="4" s="1"/>
  <c r="E35" i="4" s="1"/>
  <c r="A34" i="4" a="1"/>
  <c r="A34" i="4" s="1"/>
  <c r="E34" i="4" s="1"/>
  <c r="A33" i="4" a="1"/>
  <c r="A33" i="4" s="1"/>
  <c r="A32" i="4" a="1"/>
  <c r="A32" i="4" s="1"/>
  <c r="D32" i="4" s="1"/>
  <c r="A31" i="4" a="1"/>
  <c r="A31" i="4" s="1"/>
  <c r="E31" i="4" s="1"/>
  <c r="A30" i="4" a="1"/>
  <c r="A30" i="4" s="1"/>
  <c r="A29" i="4" a="1"/>
  <c r="A29" i="4" s="1"/>
  <c r="D29" i="4" s="1"/>
  <c r="A28" i="4" a="1"/>
  <c r="A28" i="4" s="1"/>
  <c r="D28" i="4" s="1"/>
  <c r="A27" i="4" a="1"/>
  <c r="A27" i="4" s="1"/>
  <c r="E27" i="4" s="1"/>
  <c r="A26" i="4" a="1"/>
  <c r="A26" i="4" s="1"/>
  <c r="E26" i="4" s="1"/>
  <c r="A25" i="4" a="1"/>
  <c r="A25" i="4" s="1"/>
  <c r="A24" i="4" a="1"/>
  <c r="A24" i="4" s="1"/>
  <c r="D24" i="4" s="1"/>
  <c r="A23" i="4" a="1"/>
  <c r="A23" i="4" s="1"/>
  <c r="A22" i="4" a="1"/>
  <c r="A22" i="4" s="1"/>
  <c r="A21" i="4" a="1"/>
  <c r="A21" i="4" s="1"/>
  <c r="D21" i="4" s="1"/>
  <c r="A20" i="4" a="1"/>
  <c r="A20" i="4" s="1"/>
  <c r="D20" i="4" s="1"/>
  <c r="A19" i="4" a="1"/>
  <c r="A19" i="4" s="1"/>
  <c r="E19" i="4" s="1"/>
  <c r="A18" i="4" a="1"/>
  <c r="A18" i="4" s="1"/>
  <c r="A17" i="4" a="1"/>
  <c r="A17" i="4" s="1"/>
  <c r="A16" i="4" a="1"/>
  <c r="A16" i="4" s="1"/>
  <c r="D16" i="4" s="1"/>
  <c r="A15" i="4" a="1"/>
  <c r="A15" i="4" s="1"/>
  <c r="A14" i="4" a="1"/>
  <c r="A14" i="4" s="1"/>
  <c r="E14" i="4" s="1"/>
  <c r="A13" i="4" a="1"/>
  <c r="A13" i="4" s="1"/>
  <c r="A12" i="4" a="1"/>
  <c r="A12" i="4" s="1"/>
  <c r="D12" i="4" s="1"/>
  <c r="A11" i="4" a="1"/>
  <c r="A11" i="4" s="1"/>
  <c r="E11" i="4" s="1"/>
  <c r="A10" i="4" a="1"/>
  <c r="A10" i="4" s="1"/>
  <c r="E10" i="4" s="1"/>
  <c r="A9" i="4" a="1"/>
  <c r="A9" i="4" s="1"/>
  <c r="D9" i="4" s="1"/>
  <c r="A8" i="4" a="1"/>
  <c r="A8" i="4" s="1"/>
  <c r="D8" i="4" s="1"/>
  <c r="A7" i="4" a="1"/>
  <c r="A7" i="4" s="1"/>
  <c r="E7" i="4" s="1"/>
  <c r="A6" i="4" a="1"/>
  <c r="A6" i="4" s="1"/>
  <c r="D5" i="4"/>
  <c r="A5" i="4" a="1"/>
  <c r="A5" i="4" s="1"/>
  <c r="A1" i="4"/>
  <c r="U155" i="3"/>
  <c r="T155" i="3"/>
  <c r="S155" i="3"/>
  <c r="R155" i="3"/>
  <c r="Q155" i="3"/>
  <c r="P155" i="3"/>
  <c r="O155" i="3"/>
  <c r="N155" i="3"/>
  <c r="M155" i="3"/>
  <c r="L155" i="3"/>
  <c r="J155" i="3"/>
  <c r="F155" i="3"/>
  <c r="C155" i="3"/>
  <c r="A155" i="3"/>
  <c r="T154" i="3"/>
  <c r="S154" i="3"/>
  <c r="N154" i="3"/>
  <c r="M154" i="3"/>
  <c r="L154" i="3"/>
  <c r="F154" i="3"/>
  <c r="D154" i="3"/>
  <c r="C154" i="3"/>
  <c r="A154" i="3"/>
  <c r="T153" i="3"/>
  <c r="S153" i="3"/>
  <c r="R153" i="3" s="1"/>
  <c r="F153" i="3"/>
  <c r="T152" i="3"/>
  <c r="R152" i="3" s="1"/>
  <c r="S152" i="3"/>
  <c r="E152" i="3"/>
  <c r="C152" i="3"/>
  <c r="J152" i="3" s="1"/>
  <c r="T151" i="3"/>
  <c r="R151" i="3" s="1"/>
  <c r="S151" i="3"/>
  <c r="D151" i="3"/>
  <c r="E150" i="3"/>
  <c r="C150" i="3"/>
  <c r="A150" i="3"/>
  <c r="E149" i="3"/>
  <c r="A149" i="3"/>
  <c r="E148" i="3"/>
  <c r="D148" i="3"/>
  <c r="F147" i="3"/>
  <c r="E147" i="3"/>
  <c r="D147" i="3"/>
  <c r="F146" i="3"/>
  <c r="E146" i="3"/>
  <c r="A146" i="3"/>
  <c r="F145" i="3"/>
  <c r="E145" i="3"/>
  <c r="D145" i="3"/>
  <c r="B145" i="3"/>
  <c r="A145" i="3"/>
  <c r="F144" i="3"/>
  <c r="E144" i="3"/>
  <c r="D144" i="3"/>
  <c r="B144" i="3"/>
  <c r="A144" i="3"/>
  <c r="F143" i="3"/>
  <c r="E143" i="3"/>
  <c r="D143" i="3"/>
  <c r="B143" i="3"/>
  <c r="A143" i="3"/>
  <c r="F142" i="3"/>
  <c r="E142" i="3"/>
  <c r="D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B137" i="3"/>
  <c r="A137" i="3"/>
  <c r="F136" i="3"/>
  <c r="E136" i="3"/>
  <c r="D136" i="3"/>
  <c r="B136" i="3"/>
  <c r="A136" i="3"/>
  <c r="F135" i="3"/>
  <c r="E135" i="3"/>
  <c r="D135" i="3"/>
  <c r="C135" i="3"/>
  <c r="B135" i="3"/>
  <c r="A135" i="3"/>
  <c r="F134" i="3"/>
  <c r="E134" i="3"/>
  <c r="D134" i="3"/>
  <c r="B134" i="3"/>
  <c r="A134" i="3"/>
  <c r="F133" i="3"/>
  <c r="E133" i="3"/>
  <c r="D133" i="3"/>
  <c r="B133" i="3"/>
  <c r="A133" i="3"/>
  <c r="F132" i="3"/>
  <c r="E132" i="3"/>
  <c r="D132" i="3"/>
  <c r="B132" i="3"/>
  <c r="A132" i="3"/>
  <c r="F131" i="3"/>
  <c r="E131" i="3"/>
  <c r="D131" i="3"/>
  <c r="B131" i="3"/>
  <c r="A131" i="3"/>
  <c r="F130" i="3"/>
  <c r="E130" i="3"/>
  <c r="D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C117" i="3"/>
  <c r="U117" i="3" s="1"/>
  <c r="B117" i="3"/>
  <c r="A117" i="3"/>
  <c r="F116" i="3"/>
  <c r="E116" i="3"/>
  <c r="D116" i="3"/>
  <c r="B116" i="3"/>
  <c r="A116" i="3"/>
  <c r="F115" i="3"/>
  <c r="E115" i="3"/>
  <c r="D115" i="3"/>
  <c r="B115" i="3"/>
  <c r="A115" i="3"/>
  <c r="F114" i="3"/>
  <c r="E114" i="3"/>
  <c r="D114" i="3"/>
  <c r="B114" i="3"/>
  <c r="A114" i="3"/>
  <c r="F113" i="3"/>
  <c r="E113" i="3"/>
  <c r="D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B53" i="3"/>
  <c r="A53" i="3"/>
  <c r="F52" i="3"/>
  <c r="E52" i="3"/>
  <c r="D52" i="3"/>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B46" i="3"/>
  <c r="A46" i="3"/>
  <c r="F45" i="3"/>
  <c r="E45" i="3"/>
  <c r="D45" i="3"/>
  <c r="B45" i="3"/>
  <c r="A45" i="3"/>
  <c r="F44" i="3"/>
  <c r="E44" i="3"/>
  <c r="D44" i="3"/>
  <c r="B44" i="3"/>
  <c r="A44" i="3"/>
  <c r="F43" i="3"/>
  <c r="E43" i="3"/>
  <c r="D43" i="3"/>
  <c r="C43" i="3"/>
  <c r="U43" i="3" s="1"/>
  <c r="B43" i="3"/>
  <c r="A43" i="3"/>
  <c r="F42" i="3"/>
  <c r="E42" i="3"/>
  <c r="D42" i="3"/>
  <c r="B42" i="3"/>
  <c r="A42" i="3"/>
  <c r="F41" i="3"/>
  <c r="E41" i="3"/>
  <c r="D41" i="3"/>
  <c r="B41" i="3"/>
  <c r="A41" i="3"/>
  <c r="F40" i="3"/>
  <c r="E40" i="3"/>
  <c r="D40" i="3"/>
  <c r="B40" i="3"/>
  <c r="A40" i="3"/>
  <c r="F39" i="3"/>
  <c r="E39" i="3"/>
  <c r="D39" i="3"/>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B25" i="3"/>
  <c r="A25" i="3"/>
  <c r="F24" i="3"/>
  <c r="E24" i="3"/>
  <c r="D24" i="3"/>
  <c r="C24" i="3"/>
  <c r="U24" i="3" s="1"/>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B7" i="3"/>
  <c r="A7" i="3"/>
  <c r="F6" i="3"/>
  <c r="E6" i="3"/>
  <c r="D6" i="3"/>
  <c r="B6" i="3"/>
  <c r="A6" i="3"/>
  <c r="D5" i="3"/>
  <c r="B5" i="3"/>
  <c r="A5" i="3"/>
  <c r="F72" i="8" l="1"/>
  <c r="F29" i="8"/>
  <c r="S31" i="8"/>
  <c r="V59" i="8"/>
  <c r="U63" i="8"/>
  <c r="I109" i="8"/>
  <c r="M129" i="8"/>
  <c r="U129" i="8"/>
  <c r="U130" i="8"/>
  <c r="J132" i="8"/>
  <c r="AB166" i="14"/>
  <c r="L210" i="14"/>
  <c r="U8" i="8"/>
  <c r="M14" i="8"/>
  <c r="I24" i="8"/>
  <c r="I29" i="8"/>
  <c r="S35" i="8"/>
  <c r="P38" i="8"/>
  <c r="J49" i="8"/>
  <c r="G63" i="8"/>
  <c r="U66" i="8"/>
  <c r="S74" i="8"/>
  <c r="G77" i="8"/>
  <c r="J94" i="8"/>
  <c r="V117" i="8"/>
  <c r="S123" i="8"/>
  <c r="U123" i="8"/>
  <c r="U124" i="8"/>
  <c r="M111" i="8"/>
  <c r="M172" i="14"/>
  <c r="AG172" i="14"/>
  <c r="M191" i="14"/>
  <c r="M213" i="14"/>
  <c r="F19" i="8"/>
  <c r="I23" i="8"/>
  <c r="M26" i="8"/>
  <c r="U28" i="8"/>
  <c r="I34" i="8"/>
  <c r="U35" i="8"/>
  <c r="I38" i="8"/>
  <c r="U42" i="8"/>
  <c r="U45" i="8"/>
  <c r="U56" i="8"/>
  <c r="V62" i="8"/>
  <c r="M63" i="8"/>
  <c r="F76" i="8"/>
  <c r="V77" i="8"/>
  <c r="P81" i="8"/>
  <c r="G93" i="8"/>
  <c r="F113" i="8"/>
  <c r="F124" i="8"/>
  <c r="AN176" i="14"/>
  <c r="AB176" i="14" s="1"/>
  <c r="Z176" i="14" s="1"/>
  <c r="S176" i="14" s="1"/>
  <c r="M183" i="14"/>
  <c r="AG183" i="14"/>
  <c r="M204" i="14"/>
  <c r="J20" i="8"/>
  <c r="I93" i="6"/>
  <c r="M23" i="8"/>
  <c r="J37" i="8"/>
  <c r="U38" i="8"/>
  <c r="J47" i="8"/>
  <c r="V63" i="8"/>
  <c r="I76" i="8"/>
  <c r="P77" i="8"/>
  <c r="D159" i="14"/>
  <c r="D167" i="14"/>
  <c r="L185" i="14"/>
  <c r="L194" i="14"/>
  <c r="AN195" i="14"/>
  <c r="AB195" i="14" s="1"/>
  <c r="Z195" i="14" s="1"/>
  <c r="S195" i="14" s="1"/>
  <c r="M202" i="14"/>
  <c r="J13" i="8"/>
  <c r="U19" i="8"/>
  <c r="U23" i="8"/>
  <c r="P37" i="8"/>
  <c r="V38" i="8"/>
  <c r="F49" i="8"/>
  <c r="M65" i="8"/>
  <c r="S76" i="8"/>
  <c r="P92" i="8"/>
  <c r="P95" i="8"/>
  <c r="F117" i="8"/>
  <c r="I123" i="8"/>
  <c r="V131" i="8"/>
  <c r="AG158" i="14"/>
  <c r="AB158" i="14" s="1"/>
  <c r="Z158" i="14" s="1"/>
  <c r="M166" i="14"/>
  <c r="M167" i="14"/>
  <c r="M176" i="14"/>
  <c r="M177" i="14"/>
  <c r="AJ185" i="14"/>
  <c r="AN188" i="14"/>
  <c r="M197" i="14"/>
  <c r="AG198" i="14"/>
  <c r="AG208" i="14"/>
  <c r="V23" i="8"/>
  <c r="S33" i="8"/>
  <c r="V37" i="8"/>
  <c r="G64" i="8"/>
  <c r="V68" i="8"/>
  <c r="I70" i="8"/>
  <c r="F87" i="8"/>
  <c r="S92" i="8"/>
  <c r="S109" i="8"/>
  <c r="I120" i="8"/>
  <c r="J123" i="8"/>
  <c r="P141" i="8"/>
  <c r="V141" i="8"/>
  <c r="S141" i="8"/>
  <c r="G141" i="8"/>
  <c r="U60" i="8"/>
  <c r="U110" i="8"/>
  <c r="V127" i="8"/>
  <c r="AG161" i="14"/>
  <c r="M171" i="14"/>
  <c r="AN173" i="14"/>
  <c r="AN205" i="14"/>
  <c r="AB205" i="14" s="1"/>
  <c r="Z205" i="14" s="1"/>
  <c r="D207" i="14"/>
  <c r="D149" i="7"/>
  <c r="D149" i="6"/>
  <c r="D149" i="8"/>
  <c r="P48" i="8"/>
  <c r="V76" i="8"/>
  <c r="U82" i="8"/>
  <c r="P125" i="8"/>
  <c r="V142" i="8"/>
  <c r="S143" i="8"/>
  <c r="K133" i="14"/>
  <c r="M160" i="14"/>
  <c r="AN160" i="14"/>
  <c r="AN161" i="14"/>
  <c r="AB161" i="14" s="1"/>
  <c r="Z161" i="14" s="1"/>
  <c r="S161" i="14" s="1"/>
  <c r="AJ163" i="14"/>
  <c r="M173" i="14"/>
  <c r="AG173" i="14"/>
  <c r="AN174" i="14"/>
  <c r="M180" i="14"/>
  <c r="K189" i="14"/>
  <c r="L189" i="14" s="1"/>
  <c r="D189" i="14" s="1"/>
  <c r="G192" i="14"/>
  <c r="G193" i="14"/>
  <c r="AJ197" i="14"/>
  <c r="G208" i="14"/>
  <c r="D208" i="14" s="1"/>
  <c r="AG211" i="14"/>
  <c r="AB211" i="14" s="1"/>
  <c r="Z211" i="14" s="1"/>
  <c r="M212" i="14"/>
  <c r="AN212" i="14"/>
  <c r="K213" i="14"/>
  <c r="L213" i="14" s="1"/>
  <c r="D213" i="14" s="1"/>
  <c r="AJ214" i="14"/>
  <c r="AB214" i="14" s="1"/>
  <c r="AG157" i="14"/>
  <c r="AB157" i="14" s="1"/>
  <c r="Z157" i="14" s="1"/>
  <c r="S157" i="14" s="1"/>
  <c r="B157" i="14" s="1"/>
  <c r="AN162" i="14"/>
  <c r="K166" i="14"/>
  <c r="AN167" i="14"/>
  <c r="AJ168" i="14"/>
  <c r="L169" i="14"/>
  <c r="K176" i="14"/>
  <c r="L176" i="14" s="1"/>
  <c r="K177" i="14"/>
  <c r="L177" i="14" s="1"/>
  <c r="D177" i="14" s="1"/>
  <c r="AN178" i="14"/>
  <c r="L181" i="14"/>
  <c r="D181" i="14" s="1"/>
  <c r="G184" i="14"/>
  <c r="G185" i="14"/>
  <c r="G188" i="14"/>
  <c r="K190" i="14"/>
  <c r="L190" i="14" s="1"/>
  <c r="D190" i="14" s="1"/>
  <c r="L193" i="14"/>
  <c r="D193" i="14" s="1"/>
  <c r="AG194" i="14"/>
  <c r="AN196" i="14"/>
  <c r="AB196" i="14" s="1"/>
  <c r="K197" i="14"/>
  <c r="L197" i="14" s="1"/>
  <c r="D197" i="14" s="1"/>
  <c r="G201" i="14"/>
  <c r="K205" i="14"/>
  <c r="L205" i="14" s="1"/>
  <c r="D205" i="14" s="1"/>
  <c r="AJ208" i="14"/>
  <c r="AJ210" i="14"/>
  <c r="K214" i="14"/>
  <c r="AN214" i="14"/>
  <c r="G142" i="8"/>
  <c r="M162" i="14"/>
  <c r="K164" i="14"/>
  <c r="M165" i="14"/>
  <c r="AN168" i="14"/>
  <c r="K169" i="14"/>
  <c r="AN169" i="14"/>
  <c r="AB169" i="14" s="1"/>
  <c r="Z169" i="14" s="1"/>
  <c r="S169" i="14" s="1"/>
  <c r="G174" i="14"/>
  <c r="AN177" i="14"/>
  <c r="AB177" i="14" s="1"/>
  <c r="Z177" i="14" s="1"/>
  <c r="S177" i="14" s="1"/>
  <c r="AN179" i="14"/>
  <c r="AB179" i="14" s="1"/>
  <c r="Z179" i="14" s="1"/>
  <c r="S179" i="14" s="1"/>
  <c r="K180" i="14"/>
  <c r="L180" i="14" s="1"/>
  <c r="D180" i="14" s="1"/>
  <c r="AG180" i="14"/>
  <c r="AB180" i="14" s="1"/>
  <c r="Z180" i="14" s="1"/>
  <c r="S180" i="14" s="1"/>
  <c r="B180" i="14" s="1"/>
  <c r="K182" i="14"/>
  <c r="L182" i="14" s="1"/>
  <c r="D182" i="14" s="1"/>
  <c r="AN182" i="14"/>
  <c r="K187" i="14"/>
  <c r="M190" i="14"/>
  <c r="AN192" i="14"/>
  <c r="AJ194" i="14"/>
  <c r="K198" i="14"/>
  <c r="L198" i="14" s="1"/>
  <c r="D198" i="14" s="1"/>
  <c r="AG205" i="14"/>
  <c r="M206" i="14"/>
  <c r="AN207" i="14"/>
  <c r="M208" i="14"/>
  <c r="AG214" i="14"/>
  <c r="U64" i="8"/>
  <c r="U71" i="8"/>
  <c r="I142" i="8"/>
  <c r="G146" i="8"/>
  <c r="M164" i="14"/>
  <c r="AG164" i="14"/>
  <c r="M168" i="14"/>
  <c r="M169" i="14"/>
  <c r="AG169" i="14"/>
  <c r="AG170" i="14"/>
  <c r="AG175" i="14"/>
  <c r="AB175" i="14" s="1"/>
  <c r="Z175" i="14" s="1"/>
  <c r="S175" i="14" s="1"/>
  <c r="AG177" i="14"/>
  <c r="AG178" i="14"/>
  <c r="AG179" i="14"/>
  <c r="AN181" i="14"/>
  <c r="AN186" i="14"/>
  <c r="L188" i="14"/>
  <c r="AG191" i="14"/>
  <c r="AN198" i="14"/>
  <c r="M205" i="14"/>
  <c r="AG206" i="14"/>
  <c r="AG207" i="14"/>
  <c r="M210" i="14"/>
  <c r="M142" i="8"/>
  <c r="G157" i="14"/>
  <c r="M157" i="14"/>
  <c r="M159" i="14"/>
  <c r="AN159" i="14"/>
  <c r="AJ160" i="14"/>
  <c r="AJ174" i="14"/>
  <c r="AN183" i="14"/>
  <c r="M184" i="14"/>
  <c r="AN184" i="14"/>
  <c r="AB184" i="14" s="1"/>
  <c r="Z184" i="14" s="1"/>
  <c r="S184" i="14" s="1"/>
  <c r="AJ189" i="14"/>
  <c r="G196" i="14"/>
  <c r="D196" i="14" s="1"/>
  <c r="K200" i="14"/>
  <c r="L200" i="14" s="1"/>
  <c r="D200" i="14" s="1"/>
  <c r="AN200" i="14"/>
  <c r="G204" i="14"/>
  <c r="D204" i="14" s="1"/>
  <c r="M211" i="14"/>
  <c r="AN211" i="14"/>
  <c r="K212" i="14"/>
  <c r="L212" i="14" s="1"/>
  <c r="D212" i="14" s="1"/>
  <c r="AJ213" i="14"/>
  <c r="B81" i="5"/>
  <c r="D81" i="5"/>
  <c r="E81" i="5"/>
  <c r="U152" i="3"/>
  <c r="B80" i="5"/>
  <c r="D80" i="5"/>
  <c r="E80" i="5"/>
  <c r="B56" i="4"/>
  <c r="V9" i="8"/>
  <c r="I9" i="8"/>
  <c r="U9" i="8"/>
  <c r="S9" i="8"/>
  <c r="D7" i="5"/>
  <c r="E7" i="5"/>
  <c r="B7" i="5"/>
  <c r="T7" i="5" s="1"/>
  <c r="D15" i="5"/>
  <c r="E15" i="5"/>
  <c r="S8" i="8"/>
  <c r="V15" i="8"/>
  <c r="G15" i="8"/>
  <c r="V20" i="8"/>
  <c r="P20" i="8"/>
  <c r="V41" i="8"/>
  <c r="U41" i="8"/>
  <c r="S41" i="8"/>
  <c r="I47" i="8"/>
  <c r="V51" i="8"/>
  <c r="J51" i="8"/>
  <c r="S54" i="8"/>
  <c r="I60" i="8"/>
  <c r="F64" i="8"/>
  <c r="V70" i="8"/>
  <c r="U115" i="8"/>
  <c r="J115" i="8"/>
  <c r="U135" i="8"/>
  <c r="J135" i="8"/>
  <c r="S135" i="8"/>
  <c r="G135" i="8"/>
  <c r="V138" i="8"/>
  <c r="C4" i="10"/>
  <c r="F4" i="10"/>
  <c r="U4" i="10"/>
  <c r="J7" i="7" s="1"/>
  <c r="N6" i="15"/>
  <c r="B19" i="7"/>
  <c r="B19" i="6"/>
  <c r="A9" i="6"/>
  <c r="D10" i="7"/>
  <c r="E15" i="7"/>
  <c r="U10" i="8"/>
  <c r="M15" i="8"/>
  <c r="F20" i="8"/>
  <c r="V26" i="8"/>
  <c r="S26" i="8"/>
  <c r="V31" i="8"/>
  <c r="I31" i="8"/>
  <c r="M41" i="8"/>
  <c r="S45" i="8"/>
  <c r="I45" i="8"/>
  <c r="F45" i="8"/>
  <c r="U47" i="8"/>
  <c r="P51" i="8"/>
  <c r="G59" i="8"/>
  <c r="P60" i="8"/>
  <c r="I78" i="8"/>
  <c r="G79" i="8"/>
  <c r="H79" i="8" s="1"/>
  <c r="F81" i="8"/>
  <c r="V92" i="8"/>
  <c r="G98" i="8"/>
  <c r="F98" i="8"/>
  <c r="F111" i="8"/>
  <c r="P111" i="8"/>
  <c r="G134" i="8"/>
  <c r="U134" i="8"/>
  <c r="F134" i="8"/>
  <c r="J4" i="14"/>
  <c r="AF4" i="10"/>
  <c r="AJ7" i="8" s="1"/>
  <c r="U5" i="10"/>
  <c r="J8" i="7" s="1"/>
  <c r="P8" i="7" s="1"/>
  <c r="Z6" i="10"/>
  <c r="AB9" i="8" s="1"/>
  <c r="AM6" i="14"/>
  <c r="M11" i="8"/>
  <c r="J11" i="8"/>
  <c r="H14" i="15"/>
  <c r="V100" i="6"/>
  <c r="G8" i="8"/>
  <c r="I17" i="8"/>
  <c r="S17" i="8"/>
  <c r="G20" i="8"/>
  <c r="I41" i="8"/>
  <c r="P44" i="8"/>
  <c r="G51" i="8"/>
  <c r="M57" i="8"/>
  <c r="S78" i="8"/>
  <c r="M79" i="8"/>
  <c r="G81" i="8"/>
  <c r="H81" i="8" s="1"/>
  <c r="U84" i="8"/>
  <c r="S84" i="8"/>
  <c r="M96" i="8"/>
  <c r="F96" i="8"/>
  <c r="F115" i="8"/>
  <c r="I130" i="8"/>
  <c r="J130" i="8"/>
  <c r="S130" i="8"/>
  <c r="M130" i="8"/>
  <c r="F135" i="8"/>
  <c r="F145" i="8"/>
  <c r="S145" i="8"/>
  <c r="Q4" i="14"/>
  <c r="AD4" i="10"/>
  <c r="AG7" i="8" s="1"/>
  <c r="AD12" i="14"/>
  <c r="U21" i="8"/>
  <c r="S21" i="8"/>
  <c r="G21" i="8"/>
  <c r="S126" i="8"/>
  <c r="I126" i="8"/>
  <c r="M133" i="8"/>
  <c r="V133" i="8"/>
  <c r="I133" i="8"/>
  <c r="J133" i="8"/>
  <c r="U136" i="8"/>
  <c r="G136" i="8"/>
  <c r="S137" i="8"/>
  <c r="F137" i="8"/>
  <c r="J137" i="8"/>
  <c r="K137" i="8" s="1"/>
  <c r="V33" i="8"/>
  <c r="F33" i="8"/>
  <c r="S60" i="8"/>
  <c r="G60" i="8"/>
  <c r="M60" i="8"/>
  <c r="V60" i="8"/>
  <c r="G68" i="8"/>
  <c r="P79" i="8"/>
  <c r="M81" i="8"/>
  <c r="G97" i="8"/>
  <c r="U97" i="8"/>
  <c r="G126" i="8"/>
  <c r="F133" i="8"/>
  <c r="E4" i="14"/>
  <c r="B9" i="6"/>
  <c r="B9" i="7"/>
  <c r="F5" i="3"/>
  <c r="E24" i="4"/>
  <c r="A8" i="6"/>
  <c r="B6" i="7"/>
  <c r="F8" i="8"/>
  <c r="F11" i="8"/>
  <c r="G17" i="8"/>
  <c r="J19" i="8"/>
  <c r="K19" i="8" s="1"/>
  <c r="S20" i="8"/>
  <c r="J23" i="8"/>
  <c r="I25" i="8"/>
  <c r="J26" i="8"/>
  <c r="J27" i="8"/>
  <c r="K27" i="8" s="1"/>
  <c r="F31" i="8"/>
  <c r="M37" i="8"/>
  <c r="S37" i="8"/>
  <c r="I44" i="8"/>
  <c r="J45" i="8"/>
  <c r="I59" i="8"/>
  <c r="J63" i="8"/>
  <c r="I68" i="8"/>
  <c r="U79" i="8"/>
  <c r="U93" i="8"/>
  <c r="F93" i="8"/>
  <c r="H93" i="8" s="1"/>
  <c r="S94" i="8"/>
  <c r="U94" i="8"/>
  <c r="S98" i="8"/>
  <c r="I110" i="8"/>
  <c r="F120" i="8"/>
  <c r="P122" i="8"/>
  <c r="M125" i="8"/>
  <c r="P126" i="8"/>
  <c r="G133" i="8"/>
  <c r="I134" i="8"/>
  <c r="M135" i="8"/>
  <c r="F136" i="8"/>
  <c r="I137" i="8"/>
  <c r="S139" i="8"/>
  <c r="I145" i="8"/>
  <c r="Z4" i="10"/>
  <c r="AB7" i="8" s="1"/>
  <c r="AL4" i="14"/>
  <c r="AC5" i="10"/>
  <c r="AF8" i="8" s="1"/>
  <c r="C6" i="10"/>
  <c r="R6" i="15"/>
  <c r="E7" i="15"/>
  <c r="AI9" i="14"/>
  <c r="S13" i="15"/>
  <c r="C17" i="10"/>
  <c r="F17" i="14"/>
  <c r="X17" i="10"/>
  <c r="AL17" i="14"/>
  <c r="AM17" i="14"/>
  <c r="AA17" i="14"/>
  <c r="P21" i="8"/>
  <c r="G73" i="8"/>
  <c r="V73" i="8"/>
  <c r="U78" i="8"/>
  <c r="U144" i="8"/>
  <c r="M144" i="8"/>
  <c r="M16" i="8"/>
  <c r="P16" i="8"/>
  <c r="F17" i="8"/>
  <c r="H17" i="8" s="1"/>
  <c r="U20" i="8"/>
  <c r="F35" i="8"/>
  <c r="M43" i="8"/>
  <c r="S75" i="8"/>
  <c r="P75" i="8"/>
  <c r="F77" i="8"/>
  <c r="H77" i="8" s="1"/>
  <c r="I77" i="8"/>
  <c r="U77" i="8"/>
  <c r="G84" i="8"/>
  <c r="G96" i="8"/>
  <c r="H96" i="8" s="1"/>
  <c r="P121" i="8"/>
  <c r="J121" i="8"/>
  <c r="K121" i="8" s="1"/>
  <c r="U121" i="8"/>
  <c r="V126" i="8"/>
  <c r="P133" i="8"/>
  <c r="P135" i="8"/>
  <c r="M137" i="8"/>
  <c r="J141" i="8"/>
  <c r="M141" i="8"/>
  <c r="S144" i="8"/>
  <c r="B12" i="7"/>
  <c r="B12" i="6"/>
  <c r="P15" i="8"/>
  <c r="J8" i="8"/>
  <c r="U13" i="8"/>
  <c r="V13" i="8"/>
  <c r="S25" i="8"/>
  <c r="V29" i="8"/>
  <c r="S29" i="8"/>
  <c r="M44" i="8"/>
  <c r="U54" i="8"/>
  <c r="M59" i="8"/>
  <c r="M70" i="8"/>
  <c r="F95" i="8"/>
  <c r="H95" i="8" s="1"/>
  <c r="G95" i="8"/>
  <c r="F130" i="8"/>
  <c r="P145" i="8"/>
  <c r="H5" i="10"/>
  <c r="O8" i="6" s="1"/>
  <c r="J12" i="15"/>
  <c r="B6" i="6"/>
  <c r="A10" i="6"/>
  <c r="D12" i="7"/>
  <c r="M8" i="8"/>
  <c r="V11" i="8"/>
  <c r="A15" i="8"/>
  <c r="M17" i="8"/>
  <c r="U31" i="8"/>
  <c r="I33" i="8"/>
  <c r="I35" i="8"/>
  <c r="U37" i="8"/>
  <c r="V44" i="8"/>
  <c r="F47" i="8"/>
  <c r="J54" i="8"/>
  <c r="U58" i="8"/>
  <c r="F60" i="8"/>
  <c r="I65" i="8"/>
  <c r="F66" i="8"/>
  <c r="G70" i="8"/>
  <c r="J73" i="8"/>
  <c r="V74" i="8"/>
  <c r="F74" i="8"/>
  <c r="M82" i="8"/>
  <c r="M84" i="8"/>
  <c r="J85" i="8"/>
  <c r="F92" i="8"/>
  <c r="J95" i="8"/>
  <c r="J96" i="8"/>
  <c r="F97" i="8"/>
  <c r="G121" i="8"/>
  <c r="P130" i="8"/>
  <c r="S133" i="8"/>
  <c r="V135" i="8"/>
  <c r="U137" i="8"/>
  <c r="I140" i="8"/>
  <c r="K140" i="8" s="1"/>
  <c r="G140" i="8"/>
  <c r="F144" i="8"/>
  <c r="T4" i="15"/>
  <c r="J6" i="14"/>
  <c r="C9" i="10"/>
  <c r="AA9" i="14"/>
  <c r="W9" i="14"/>
  <c r="X9" i="14" s="1"/>
  <c r="T9" i="14" s="1"/>
  <c r="U12" i="10"/>
  <c r="J15" i="7" s="1"/>
  <c r="T12" i="15"/>
  <c r="P14" i="14"/>
  <c r="E28" i="7"/>
  <c r="E28" i="6"/>
  <c r="D29" i="8"/>
  <c r="D29" i="7"/>
  <c r="A32" i="8"/>
  <c r="A32" i="6"/>
  <c r="S124" i="8"/>
  <c r="I125" i="8"/>
  <c r="F125" i="8"/>
  <c r="H125" i="8" s="1"/>
  <c r="S125" i="8"/>
  <c r="V128" i="8"/>
  <c r="G128" i="8"/>
  <c r="K6" i="15"/>
  <c r="C9" i="15"/>
  <c r="K12" i="15"/>
  <c r="AA12" i="14"/>
  <c r="AL12" i="14"/>
  <c r="U12" i="15"/>
  <c r="D17" i="8"/>
  <c r="D17" i="7"/>
  <c r="E15" i="14"/>
  <c r="AF18" i="14"/>
  <c r="U20" i="10"/>
  <c r="J23" i="7" s="1"/>
  <c r="AC20" i="14"/>
  <c r="F19" i="14"/>
  <c r="R19" i="14"/>
  <c r="O20" i="15"/>
  <c r="AM20" i="14"/>
  <c r="N16" i="15"/>
  <c r="E17" i="14"/>
  <c r="N20" i="14"/>
  <c r="Q20" i="10"/>
  <c r="F23" i="7" s="1"/>
  <c r="W25" i="14"/>
  <c r="X25" i="14" s="1"/>
  <c r="T25" i="14" s="1"/>
  <c r="O27" i="14"/>
  <c r="AF12" i="14"/>
  <c r="AH12" i="14"/>
  <c r="Q13" i="15"/>
  <c r="N13" i="15"/>
  <c r="K14" i="10"/>
  <c r="B15" i="15"/>
  <c r="Y19" i="10"/>
  <c r="AA22" i="8" s="1"/>
  <c r="C20" i="10"/>
  <c r="AD20" i="14"/>
  <c r="J20" i="14"/>
  <c r="R20" i="14"/>
  <c r="C24" i="10"/>
  <c r="AC24" i="14"/>
  <c r="O24" i="14"/>
  <c r="F24" i="14"/>
  <c r="P19" i="8"/>
  <c r="A20" i="7"/>
  <c r="A20" i="6"/>
  <c r="Q22" i="14"/>
  <c r="Q15" i="14"/>
  <c r="J15" i="14"/>
  <c r="H16" i="14"/>
  <c r="AC17" i="10"/>
  <c r="AF20" i="8" s="1"/>
  <c r="AC25" i="10"/>
  <c r="AF28" i="8" s="1"/>
  <c r="Q25" i="14"/>
  <c r="Q20" i="14"/>
  <c r="AB27" i="10"/>
  <c r="AD30" i="8" s="1"/>
  <c r="K33" i="10"/>
  <c r="AD33" i="14"/>
  <c r="Z33" i="10"/>
  <c r="AB36" i="8" s="1"/>
  <c r="AM39" i="14"/>
  <c r="S40" i="15"/>
  <c r="A34" i="7"/>
  <c r="A34" i="6"/>
  <c r="C31" i="15"/>
  <c r="D38" i="7"/>
  <c r="D38" i="6"/>
  <c r="I36" i="10"/>
  <c r="S39" i="6" s="1"/>
  <c r="I36" i="14"/>
  <c r="F38" i="8"/>
  <c r="H38" i="8" s="1"/>
  <c r="M49" i="8"/>
  <c r="I49" i="8"/>
  <c r="K49" i="8" s="1"/>
  <c r="S63" i="8"/>
  <c r="P63" i="8"/>
  <c r="M68" i="8"/>
  <c r="V81" i="8"/>
  <c r="U81" i="8"/>
  <c r="S85" i="8"/>
  <c r="G92" i="8"/>
  <c r="U92" i="8"/>
  <c r="P112" i="8"/>
  <c r="P116" i="8"/>
  <c r="F116" i="8"/>
  <c r="M118" i="8"/>
  <c r="P123" i="8"/>
  <c r="J4" i="15"/>
  <c r="AE4" i="14"/>
  <c r="P4" i="15"/>
  <c r="AL6" i="14"/>
  <c r="H9" i="15"/>
  <c r="N10" i="15"/>
  <c r="C12" i="10"/>
  <c r="N12" i="14"/>
  <c r="O14" i="14"/>
  <c r="Z15" i="10"/>
  <c r="AB18" i="8" s="1"/>
  <c r="AK15" i="14"/>
  <c r="AH17" i="14"/>
  <c r="E21" i="7"/>
  <c r="E21" i="6"/>
  <c r="C20" i="15"/>
  <c r="G20" i="15"/>
  <c r="AB20" i="10"/>
  <c r="AD23" i="8" s="1"/>
  <c r="M21" i="10"/>
  <c r="F22" i="14"/>
  <c r="AA24" i="14"/>
  <c r="O25" i="15"/>
  <c r="H27" i="14"/>
  <c r="M27" i="10"/>
  <c r="C33" i="10"/>
  <c r="AA33" i="14"/>
  <c r="AE33" i="14"/>
  <c r="AM33" i="14"/>
  <c r="Q36" i="14"/>
  <c r="A42" i="7"/>
  <c r="A42" i="6"/>
  <c r="AF39" i="14"/>
  <c r="N22" i="15"/>
  <c r="F27" i="14"/>
  <c r="C31" i="10"/>
  <c r="N31" i="14"/>
  <c r="I31" i="14"/>
  <c r="AE31" i="14"/>
  <c r="K39" i="15"/>
  <c r="AI41" i="14"/>
  <c r="R41" i="15"/>
  <c r="S32" i="15"/>
  <c r="F31" i="10"/>
  <c r="F34" i="6" s="1"/>
  <c r="D35" i="7"/>
  <c r="D35" i="6"/>
  <c r="F33" i="14"/>
  <c r="O33" i="10"/>
  <c r="H35" i="14"/>
  <c r="O39" i="14"/>
  <c r="U39" i="15"/>
  <c r="W31" i="14"/>
  <c r="X31" i="14" s="1"/>
  <c r="T31" i="14" s="1"/>
  <c r="N33" i="10"/>
  <c r="N33" i="15"/>
  <c r="A40" i="7"/>
  <c r="A40" i="6"/>
  <c r="U39" i="10"/>
  <c r="J42" i="7" s="1"/>
  <c r="R39" i="14"/>
  <c r="M39" i="15"/>
  <c r="P27" i="8"/>
  <c r="M27" i="8"/>
  <c r="V27" i="8"/>
  <c r="S36" i="8"/>
  <c r="M38" i="8"/>
  <c r="G42" i="8"/>
  <c r="V49" i="8"/>
  <c r="I63" i="8"/>
  <c r="I79" i="8"/>
  <c r="V79" i="8"/>
  <c r="I81" i="8"/>
  <c r="M85" i="8"/>
  <c r="M92" i="8"/>
  <c r="I95" i="8"/>
  <c r="U95" i="8"/>
  <c r="J109" i="8"/>
  <c r="S117" i="8"/>
  <c r="I117" i="8"/>
  <c r="V139" i="8"/>
  <c r="U142" i="8"/>
  <c r="M145" i="8"/>
  <c r="V145" i="8"/>
  <c r="D6" i="8"/>
  <c r="D6" i="7"/>
  <c r="AD4" i="14"/>
  <c r="AH5" i="14"/>
  <c r="O6" i="10"/>
  <c r="O6" i="14"/>
  <c r="AD6" i="10"/>
  <c r="AG9" i="8" s="1"/>
  <c r="N8" i="15"/>
  <c r="N9" i="10"/>
  <c r="F12" i="10"/>
  <c r="H12" i="15"/>
  <c r="O12" i="15"/>
  <c r="AC12" i="10"/>
  <c r="AF15" i="8" s="1"/>
  <c r="Y13" i="10"/>
  <c r="AA16" i="8" s="1"/>
  <c r="AH13" i="14"/>
  <c r="C14" i="10"/>
  <c r="AE14" i="14"/>
  <c r="B18" i="6"/>
  <c r="B18" i="8"/>
  <c r="R17" i="15"/>
  <c r="AA20" i="14"/>
  <c r="AE20" i="14"/>
  <c r="P20" i="15"/>
  <c r="T20" i="15"/>
  <c r="C21" i="10"/>
  <c r="O22" i="10"/>
  <c r="I33" i="14"/>
  <c r="R33" i="14"/>
  <c r="AC33" i="14"/>
  <c r="H34" i="14"/>
  <c r="O36" i="14"/>
  <c r="AK48" i="14"/>
  <c r="O33" i="14"/>
  <c r="AI35" i="14"/>
  <c r="AB39" i="10"/>
  <c r="AD42" i="8" s="1"/>
  <c r="AD41" i="14"/>
  <c r="AA41" i="10"/>
  <c r="AC44" i="8" s="1"/>
  <c r="O53" i="14"/>
  <c r="Z53" i="10"/>
  <c r="AB56" i="8" s="1"/>
  <c r="G60" i="10"/>
  <c r="J63" i="6" s="1"/>
  <c r="F60" i="14"/>
  <c r="M19" i="15"/>
  <c r="H20" i="15"/>
  <c r="H22" i="15"/>
  <c r="N27" i="14"/>
  <c r="K27" i="15"/>
  <c r="AA31" i="14"/>
  <c r="J33" i="14"/>
  <c r="K33" i="14" s="1"/>
  <c r="E39" i="14"/>
  <c r="E40" i="14"/>
  <c r="I41" i="15"/>
  <c r="Z41" i="10"/>
  <c r="AB44" i="8" s="1"/>
  <c r="AC45" i="10"/>
  <c r="AF48" i="8" s="1"/>
  <c r="O52" i="14"/>
  <c r="V25" i="8"/>
  <c r="M53" i="8"/>
  <c r="G69" i="8"/>
  <c r="J75" i="8"/>
  <c r="V78" i="8"/>
  <c r="V90" i="8"/>
  <c r="P96" i="8"/>
  <c r="U113" i="8"/>
  <c r="U120" i="8"/>
  <c r="S121" i="8"/>
  <c r="U141" i="8"/>
  <c r="S146" i="8"/>
  <c r="X4" i="10"/>
  <c r="AF4" i="14"/>
  <c r="AI4" i="14"/>
  <c r="P5" i="10"/>
  <c r="N6" i="14"/>
  <c r="M6" i="15"/>
  <c r="K8" i="15"/>
  <c r="AM8" i="14"/>
  <c r="X9" i="10"/>
  <c r="AC9" i="10"/>
  <c r="AF12" i="8" s="1"/>
  <c r="W12" i="14"/>
  <c r="X12" i="14" s="1"/>
  <c r="T12" i="14" s="1"/>
  <c r="AE13" i="10"/>
  <c r="AI16" i="8" s="1"/>
  <c r="Q14" i="14"/>
  <c r="U14" i="15"/>
  <c r="L17" i="15"/>
  <c r="AF17" i="10"/>
  <c r="AJ20" i="8" s="1"/>
  <c r="M20" i="10"/>
  <c r="AF20" i="10"/>
  <c r="AJ23" i="8" s="1"/>
  <c r="O21" i="14"/>
  <c r="L22" i="15"/>
  <c r="AI22" i="14"/>
  <c r="U22" i="15"/>
  <c r="AD26" i="14"/>
  <c r="J27" i="14"/>
  <c r="AC27" i="14"/>
  <c r="Q28" i="14"/>
  <c r="AE28" i="14"/>
  <c r="K31" i="15"/>
  <c r="AL31" i="14"/>
  <c r="AA35" i="14"/>
  <c r="L36" i="15"/>
  <c r="E48" i="14"/>
  <c r="AC49" i="14"/>
  <c r="Y49" i="10"/>
  <c r="AA52" i="8" s="1"/>
  <c r="F45" i="14"/>
  <c r="W48" i="14"/>
  <c r="X48" i="14" s="1"/>
  <c r="T48" i="14" s="1"/>
  <c r="F52" i="14"/>
  <c r="L52" i="10"/>
  <c r="AD56" i="14"/>
  <c r="AA64" i="10"/>
  <c r="AC67" i="8" s="1"/>
  <c r="J45" i="14"/>
  <c r="AM45" i="14"/>
  <c r="R48" i="15"/>
  <c r="N49" i="14"/>
  <c r="H52" i="10"/>
  <c r="O55" i="6" s="1"/>
  <c r="AK52" i="14"/>
  <c r="AI52" i="14"/>
  <c r="T53" i="10"/>
  <c r="I56" i="7" s="1"/>
  <c r="F56" i="15"/>
  <c r="O56" i="10"/>
  <c r="M57" i="15"/>
  <c r="AC57" i="14"/>
  <c r="Q30" i="14"/>
  <c r="AC31" i="10"/>
  <c r="AF34" i="8" s="1"/>
  <c r="F33" i="10"/>
  <c r="X33" i="10"/>
  <c r="K34" i="10"/>
  <c r="C39" i="10"/>
  <c r="Q39" i="14"/>
  <c r="F39" i="14"/>
  <c r="G39" i="14" s="1"/>
  <c r="L41" i="10"/>
  <c r="W44" i="6" s="1"/>
  <c r="AA41" i="14"/>
  <c r="F45" i="15"/>
  <c r="F49" i="14"/>
  <c r="G49" i="10"/>
  <c r="J52" i="6" s="1"/>
  <c r="AA53" i="10"/>
  <c r="AC56" i="8" s="1"/>
  <c r="C56" i="10"/>
  <c r="AA56" i="10"/>
  <c r="AC59" i="8" s="1"/>
  <c r="F56" i="14"/>
  <c r="E56" i="15"/>
  <c r="R56" i="15"/>
  <c r="F56" i="10"/>
  <c r="F59" i="6" s="1"/>
  <c r="AF56" i="10"/>
  <c r="AJ59" i="8" s="1"/>
  <c r="AH75" i="14"/>
  <c r="AL41" i="14"/>
  <c r="O44" i="15"/>
  <c r="C45" i="10"/>
  <c r="T45" i="15"/>
  <c r="AH45" i="14"/>
  <c r="O45" i="15"/>
  <c r="AC45" i="14"/>
  <c r="E45" i="14"/>
  <c r="H45" i="15"/>
  <c r="AE49" i="10"/>
  <c r="AI52" i="8" s="1"/>
  <c r="AK49" i="14"/>
  <c r="P56" i="15"/>
  <c r="AI59" i="14"/>
  <c r="H59" i="10"/>
  <c r="O62" i="6" s="1"/>
  <c r="L59" i="15"/>
  <c r="S59" i="10"/>
  <c r="H62" i="7" s="1"/>
  <c r="G59" i="15"/>
  <c r="O59" i="15"/>
  <c r="T59" i="15"/>
  <c r="X45" i="10"/>
  <c r="R53" i="14"/>
  <c r="O53" i="15"/>
  <c r="W57" i="10"/>
  <c r="AC57" i="10"/>
  <c r="AF60" i="8" s="1"/>
  <c r="AD61" i="10"/>
  <c r="AG64" i="8" s="1"/>
  <c r="B62" i="15"/>
  <c r="Q62" i="15"/>
  <c r="Q70" i="14"/>
  <c r="D72" i="15"/>
  <c r="N52" i="10"/>
  <c r="C53" i="10"/>
  <c r="R53" i="15"/>
  <c r="AC53" i="14"/>
  <c r="I53" i="10"/>
  <c r="S56" i="6" s="1"/>
  <c r="C53" i="15"/>
  <c r="X53" i="10"/>
  <c r="AD53" i="14"/>
  <c r="J56" i="15"/>
  <c r="J59" i="14"/>
  <c r="Q59" i="14"/>
  <c r="X59" i="10"/>
  <c r="AF59" i="10"/>
  <c r="AJ62" i="8" s="1"/>
  <c r="C64" i="10"/>
  <c r="I64" i="14"/>
  <c r="K64" i="14" s="1"/>
  <c r="F64" i="14"/>
  <c r="N64" i="14"/>
  <c r="AI67" i="14"/>
  <c r="AE42" i="10"/>
  <c r="AI45" i="8" s="1"/>
  <c r="F43" i="14"/>
  <c r="N44" i="10"/>
  <c r="R44" i="14"/>
  <c r="N45" i="14"/>
  <c r="AM47" i="14"/>
  <c r="AM49" i="14"/>
  <c r="F51" i="10"/>
  <c r="F54" i="6" s="1"/>
  <c r="N53" i="15"/>
  <c r="AC55" i="10"/>
  <c r="AF58" i="8" s="1"/>
  <c r="J56" i="14"/>
  <c r="X56" i="10"/>
  <c r="M57" i="10"/>
  <c r="O61" i="15"/>
  <c r="AI61" i="14"/>
  <c r="X64" i="10"/>
  <c r="AI64" i="14"/>
  <c r="L70" i="10"/>
  <c r="R70" i="15"/>
  <c r="C70" i="15"/>
  <c r="J70" i="15"/>
  <c r="Y70" i="10"/>
  <c r="AA73" i="8" s="1"/>
  <c r="G64" i="15"/>
  <c r="O72" i="14"/>
  <c r="C75" i="10"/>
  <c r="I75" i="10"/>
  <c r="S78" i="6" s="1"/>
  <c r="Q75" i="14"/>
  <c r="O30" i="10"/>
  <c r="AD30" i="10"/>
  <c r="AG33" i="8" s="1"/>
  <c r="X31" i="10"/>
  <c r="P31" i="15"/>
  <c r="AF33" i="10"/>
  <c r="AJ36" i="8" s="1"/>
  <c r="C36" i="10"/>
  <c r="C36" i="15"/>
  <c r="G39" i="15"/>
  <c r="H39" i="15"/>
  <c r="AI39" i="14"/>
  <c r="AJ39" i="14" s="1"/>
  <c r="F45" i="10"/>
  <c r="F48" i="6" s="1"/>
  <c r="E45" i="15"/>
  <c r="I49" i="14"/>
  <c r="R49" i="14"/>
  <c r="O98" i="12"/>
  <c r="I53" i="14"/>
  <c r="AI53" i="14"/>
  <c r="N56" i="15"/>
  <c r="AE57" i="10"/>
  <c r="AI60" i="8" s="1"/>
  <c r="M60" i="10"/>
  <c r="AI60" i="14"/>
  <c r="I61" i="14"/>
  <c r="Q61" i="10"/>
  <c r="F64" i="7" s="1"/>
  <c r="L64" i="7" s="1"/>
  <c r="N62" i="14"/>
  <c r="M62" i="14" s="1"/>
  <c r="N64" i="10"/>
  <c r="AC60" i="14"/>
  <c r="O64" i="14"/>
  <c r="H70" i="10"/>
  <c r="O73" i="6" s="1"/>
  <c r="T70" i="10"/>
  <c r="I73" i="7" s="1"/>
  <c r="U72" i="15"/>
  <c r="C59" i="15"/>
  <c r="S63" i="15"/>
  <c r="F70" i="10"/>
  <c r="F73" i="6" s="1"/>
  <c r="L64" i="10"/>
  <c r="W67" i="6" s="1"/>
  <c r="T67" i="15"/>
  <c r="Q56" i="14"/>
  <c r="L56" i="15"/>
  <c r="AH57" i="14"/>
  <c r="O60" i="14"/>
  <c r="AM61" i="14"/>
  <c r="J64" i="15"/>
  <c r="K64" i="15"/>
  <c r="H67" i="14"/>
  <c r="L67" i="14" s="1"/>
  <c r="J67" i="10"/>
  <c r="C71" i="15"/>
  <c r="AE73" i="14"/>
  <c r="AL73" i="14"/>
  <c r="H72" i="15"/>
  <c r="N75" i="10"/>
  <c r="O75" i="10"/>
  <c r="G75" i="15"/>
  <c r="Z81" i="10"/>
  <c r="AB84" i="8" s="1"/>
  <c r="AB64" i="10"/>
  <c r="AD67" i="8" s="1"/>
  <c r="X66" i="10"/>
  <c r="AA70" i="14"/>
  <c r="AC70" i="14"/>
  <c r="AF70" i="10"/>
  <c r="AJ73" i="8" s="1"/>
  <c r="AD72" i="10"/>
  <c r="AG75" i="8" s="1"/>
  <c r="K73" i="10"/>
  <c r="N73" i="10"/>
  <c r="AB73" i="10"/>
  <c r="AD76" i="8" s="1"/>
  <c r="AK74" i="14"/>
  <c r="N77" i="15"/>
  <c r="F80" i="14"/>
  <c r="O83" i="14"/>
  <c r="H83" i="15"/>
  <c r="W84" i="10"/>
  <c r="AF27" i="14"/>
  <c r="AI30" i="14"/>
  <c r="F31" i="15"/>
  <c r="L31" i="15"/>
  <c r="AA33" i="10"/>
  <c r="AC36" i="8" s="1"/>
  <c r="R33" i="15"/>
  <c r="AF35" i="14"/>
  <c r="AA36" i="14"/>
  <c r="AE36" i="14"/>
  <c r="AA39" i="14"/>
  <c r="AE39" i="14"/>
  <c r="AL39" i="14"/>
  <c r="H40" i="14"/>
  <c r="AC41" i="14"/>
  <c r="AF41" i="10"/>
  <c r="AJ44" i="8" s="1"/>
  <c r="F44" i="14"/>
  <c r="G45" i="15"/>
  <c r="AD45" i="10"/>
  <c r="AG48" i="8" s="1"/>
  <c r="Q49" i="15"/>
  <c r="L53" i="10"/>
  <c r="W56" i="6" s="1"/>
  <c r="O53" i="10"/>
  <c r="K53" i="15"/>
  <c r="Q55" i="15"/>
  <c r="C56" i="15"/>
  <c r="AC56" i="10"/>
  <c r="AF59" i="8" s="1"/>
  <c r="K57" i="10"/>
  <c r="AF57" i="14"/>
  <c r="AK57" i="14"/>
  <c r="F59" i="14"/>
  <c r="I59" i="14"/>
  <c r="AA60" i="14"/>
  <c r="L61" i="10"/>
  <c r="W64" i="6" s="1"/>
  <c r="K61" i="15"/>
  <c r="AE61" i="14"/>
  <c r="AL61" i="14"/>
  <c r="H64" i="15"/>
  <c r="R64" i="15"/>
  <c r="AM67" i="14"/>
  <c r="R67" i="10"/>
  <c r="G70" i="7" s="1"/>
  <c r="I67" i="10"/>
  <c r="S70" i="6" s="1"/>
  <c r="S69" i="15"/>
  <c r="H69" i="14"/>
  <c r="F70" i="14"/>
  <c r="I70" i="14"/>
  <c r="L70" i="15"/>
  <c r="AA72" i="10"/>
  <c r="AC75" i="8" s="1"/>
  <c r="F73" i="10"/>
  <c r="J75" i="14"/>
  <c r="L76" i="10"/>
  <c r="W79" i="6" s="1"/>
  <c r="G77" i="10"/>
  <c r="J80" i="6" s="1"/>
  <c r="J81" i="15"/>
  <c r="Q81" i="14"/>
  <c r="K72" i="15"/>
  <c r="AF73" i="14"/>
  <c r="D74" i="15"/>
  <c r="M75" i="15"/>
  <c r="H80" i="14"/>
  <c r="I75" i="14"/>
  <c r="AC77" i="14"/>
  <c r="N81" i="15"/>
  <c r="AL45" i="14"/>
  <c r="AC48" i="10"/>
  <c r="AF51" i="8" s="1"/>
  <c r="B51" i="15"/>
  <c r="W51" i="14"/>
  <c r="X51" i="14" s="1"/>
  <c r="T51" i="14" s="1"/>
  <c r="AD51" i="14"/>
  <c r="F53" i="15"/>
  <c r="J53" i="15"/>
  <c r="AF56" i="14"/>
  <c r="R60" i="14"/>
  <c r="C61" i="10"/>
  <c r="N61" i="10"/>
  <c r="W61" i="14"/>
  <c r="X61" i="14" s="1"/>
  <c r="T61" i="14" s="1"/>
  <c r="F62" i="10"/>
  <c r="F65" i="6" s="1"/>
  <c r="H70" i="14"/>
  <c r="J72" i="10"/>
  <c r="O72" i="15"/>
  <c r="C73" i="10"/>
  <c r="J73" i="14"/>
  <c r="AC75" i="10"/>
  <c r="AF78" i="8" s="1"/>
  <c r="AL75" i="14"/>
  <c r="T76" i="10"/>
  <c r="I79" i="7" s="1"/>
  <c r="AI80" i="14"/>
  <c r="AD86" i="14"/>
  <c r="C88" i="10"/>
  <c r="M88" i="10"/>
  <c r="J88" i="14"/>
  <c r="N88" i="10"/>
  <c r="Q88" i="14"/>
  <c r="C77" i="15"/>
  <c r="L77" i="15"/>
  <c r="P80" i="10"/>
  <c r="W80" i="10"/>
  <c r="C81" i="10"/>
  <c r="F81" i="15"/>
  <c r="F81" i="14"/>
  <c r="I83" i="14"/>
  <c r="I83" i="10"/>
  <c r="S86" i="6" s="1"/>
  <c r="AM83" i="14"/>
  <c r="R84" i="15"/>
  <c r="N85" i="15"/>
  <c r="K87" i="15"/>
  <c r="AH90" i="14"/>
  <c r="D67" i="15"/>
  <c r="AA67" i="10"/>
  <c r="AC70" i="8" s="1"/>
  <c r="D70" i="15"/>
  <c r="M70" i="15"/>
  <c r="O70" i="15"/>
  <c r="AL70" i="14"/>
  <c r="H72" i="14"/>
  <c r="AA72" i="14"/>
  <c r="AE72" i="14"/>
  <c r="AH74" i="14"/>
  <c r="AF75" i="14"/>
  <c r="AC76" i="14"/>
  <c r="AK76" i="14"/>
  <c r="I77" i="14"/>
  <c r="I77" i="10"/>
  <c r="S80" i="6" s="1"/>
  <c r="J78" i="10"/>
  <c r="M81" i="10"/>
  <c r="L81" i="15"/>
  <c r="F82" i="15"/>
  <c r="G86" i="10"/>
  <c r="U88" i="10"/>
  <c r="J91" i="7" s="1"/>
  <c r="P91" i="7" s="1"/>
  <c r="AD81" i="10"/>
  <c r="AG84" i="8" s="1"/>
  <c r="AB85" i="10"/>
  <c r="AD88" i="8" s="1"/>
  <c r="F87" i="10"/>
  <c r="AD87" i="14"/>
  <c r="AM87" i="14"/>
  <c r="AE88" i="14"/>
  <c r="N83" i="14"/>
  <c r="Q83" i="10"/>
  <c r="F86" i="7" s="1"/>
  <c r="H84" i="15"/>
  <c r="W86" i="14"/>
  <c r="X86" i="14" s="1"/>
  <c r="T86" i="14" s="1"/>
  <c r="Q86" i="15"/>
  <c r="AL87" i="14"/>
  <c r="AL93" i="14"/>
  <c r="T93" i="15"/>
  <c r="AA99" i="14"/>
  <c r="W85" i="10"/>
  <c r="N87" i="14"/>
  <c r="Q87" i="10"/>
  <c r="F90" i="7" s="1"/>
  <c r="D93" i="15"/>
  <c r="K56" i="10"/>
  <c r="AB56" i="10"/>
  <c r="AD59" i="8" s="1"/>
  <c r="AL57" i="14"/>
  <c r="F59" i="10"/>
  <c r="E59" i="15"/>
  <c r="Y60" i="10"/>
  <c r="AA63" i="8" s="1"/>
  <c r="AD60" i="10"/>
  <c r="AG63" i="8" s="1"/>
  <c r="F61" i="14"/>
  <c r="N61" i="14"/>
  <c r="M61" i="14" s="1"/>
  <c r="R61" i="14"/>
  <c r="AF61" i="14"/>
  <c r="N62" i="10"/>
  <c r="Z62" i="10"/>
  <c r="AB65" i="8" s="1"/>
  <c r="J64" i="14"/>
  <c r="P64" i="15"/>
  <c r="J70" i="14"/>
  <c r="P71" i="15"/>
  <c r="O73" i="10"/>
  <c r="L73" i="15"/>
  <c r="AF73" i="10"/>
  <c r="AJ76" i="8" s="1"/>
  <c r="E75" i="15"/>
  <c r="AE75" i="14"/>
  <c r="B76" i="15"/>
  <c r="C77" i="10"/>
  <c r="AF77" i="14"/>
  <c r="O77" i="14"/>
  <c r="AD79" i="10"/>
  <c r="AG82" i="8" s="1"/>
  <c r="O80" i="14"/>
  <c r="AF81" i="14"/>
  <c r="R81" i="15"/>
  <c r="C83" i="10"/>
  <c r="P83" i="15"/>
  <c r="AL83" i="14"/>
  <c r="R83" i="14"/>
  <c r="AD83" i="10"/>
  <c r="AG86" i="8" s="1"/>
  <c r="F83" i="10"/>
  <c r="O83" i="10"/>
  <c r="AD89" i="14"/>
  <c r="E90" i="14"/>
  <c r="I90" i="10"/>
  <c r="S93" i="6" s="1"/>
  <c r="L90" i="10"/>
  <c r="W93" i="6" s="1"/>
  <c r="H93" i="10"/>
  <c r="O87" i="14"/>
  <c r="H93" i="14"/>
  <c r="F100" i="14"/>
  <c r="H101" i="14"/>
  <c r="AI103" i="14"/>
  <c r="D103" i="15"/>
  <c r="L103" i="15"/>
  <c r="E114" i="14"/>
  <c r="P114" i="14"/>
  <c r="AC93" i="10"/>
  <c r="AF96" i="8" s="1"/>
  <c r="AH109" i="14"/>
  <c r="R109" i="10"/>
  <c r="G112" i="7" s="1"/>
  <c r="AC109" i="14"/>
  <c r="F112" i="14"/>
  <c r="M114" i="15"/>
  <c r="H115" i="15"/>
  <c r="H101" i="10"/>
  <c r="AF101" i="14"/>
  <c r="C108" i="15"/>
  <c r="C114" i="10"/>
  <c r="AB114" i="10"/>
  <c r="AD117" i="8" s="1"/>
  <c r="AD114" i="14"/>
  <c r="H114" i="15"/>
  <c r="P81" i="15"/>
  <c r="E83" i="15"/>
  <c r="N84" i="10"/>
  <c r="H86" i="14"/>
  <c r="AK86" i="14"/>
  <c r="W87" i="14"/>
  <c r="X87" i="14" s="1"/>
  <c r="T87" i="14" s="1"/>
  <c r="Q90" i="14"/>
  <c r="C97" i="15"/>
  <c r="Y97" i="10"/>
  <c r="AA100" i="8" s="1"/>
  <c r="AA97" i="10"/>
  <c r="AC100" i="8" s="1"/>
  <c r="F102" i="14"/>
  <c r="AC102" i="14"/>
  <c r="AA113" i="14"/>
  <c r="E99" i="14"/>
  <c r="P99" i="15"/>
  <c r="H101" i="15"/>
  <c r="F9" i="13"/>
  <c r="O102" i="14"/>
  <c r="Q93" i="15"/>
  <c r="M97" i="15"/>
  <c r="E102" i="15"/>
  <c r="AA105" i="14"/>
  <c r="B105" i="15"/>
  <c r="AH105" i="14"/>
  <c r="P105" i="15"/>
  <c r="AF110" i="10"/>
  <c r="AJ113" i="8" s="1"/>
  <c r="AI110" i="14"/>
  <c r="L110" i="15"/>
  <c r="P113" i="10"/>
  <c r="P75" i="15"/>
  <c r="F76" i="10"/>
  <c r="F79" i="6" s="1"/>
  <c r="J76" i="15"/>
  <c r="AA79" i="14"/>
  <c r="AI79" i="14"/>
  <c r="H80" i="15"/>
  <c r="O81" i="10"/>
  <c r="X81" i="10"/>
  <c r="M83" i="10"/>
  <c r="G83" i="15"/>
  <c r="AA83" i="14"/>
  <c r="C87" i="15"/>
  <c r="X87" i="10"/>
  <c r="U87" i="15"/>
  <c r="AC90" i="10"/>
  <c r="AF93" i="8" s="1"/>
  <c r="H95" i="10"/>
  <c r="O98" i="6" s="1"/>
  <c r="E115" i="14"/>
  <c r="F115" i="10"/>
  <c r="F118" i="6" s="1"/>
  <c r="AD106" i="14"/>
  <c r="F108" i="10"/>
  <c r="F111" i="6" s="1"/>
  <c r="U108" i="10"/>
  <c r="J111" i="7" s="1"/>
  <c r="AF108" i="10"/>
  <c r="AJ111" i="8" s="1"/>
  <c r="AA110" i="10"/>
  <c r="AC113" i="8" s="1"/>
  <c r="W114" i="14"/>
  <c r="X114" i="14" s="1"/>
  <c r="T114" i="14" s="1"/>
  <c r="N115" i="10"/>
  <c r="AF120" i="14"/>
  <c r="F122" i="14"/>
  <c r="C122" i="15"/>
  <c r="G122" i="10"/>
  <c r="J125" i="6" s="1"/>
  <c r="H123" i="14"/>
  <c r="X75" i="10"/>
  <c r="S76" i="15"/>
  <c r="O77" i="10"/>
  <c r="AD77" i="14"/>
  <c r="AI81" i="14"/>
  <c r="X83" i="10"/>
  <c r="L84" i="10"/>
  <c r="W87" i="6" s="1"/>
  <c r="D86" i="15"/>
  <c r="E87" i="14"/>
  <c r="G87" i="14" s="1"/>
  <c r="L87" i="10"/>
  <c r="W90" i="6" s="1"/>
  <c r="Q87" i="14"/>
  <c r="R88" i="14"/>
  <c r="AH88" i="14"/>
  <c r="C90" i="10"/>
  <c r="AL90" i="14"/>
  <c r="AI90" i="14"/>
  <c r="AC90" i="14"/>
  <c r="N90" i="10"/>
  <c r="AA90" i="14"/>
  <c r="I93" i="14"/>
  <c r="AA93" i="10"/>
  <c r="AC96" i="8" s="1"/>
  <c r="AC97" i="14"/>
  <c r="AC100" i="10"/>
  <c r="AF103" i="8" s="1"/>
  <c r="N100" i="10"/>
  <c r="P104" i="10"/>
  <c r="F113" i="10"/>
  <c r="F116" i="6" s="1"/>
  <c r="Q114" i="14"/>
  <c r="AC114" i="10"/>
  <c r="AF117" i="8" s="1"/>
  <c r="W115" i="14"/>
  <c r="X115" i="14" s="1"/>
  <c r="T115" i="14" s="1"/>
  <c r="G118" i="10"/>
  <c r="J121" i="6" s="1"/>
  <c r="J84" i="14"/>
  <c r="C87" i="10"/>
  <c r="E88" i="14"/>
  <c r="L90" i="15"/>
  <c r="AE90" i="14"/>
  <c r="Z93" i="10"/>
  <c r="AB96" i="8" s="1"/>
  <c r="AE93" i="14"/>
  <c r="R101" i="14"/>
  <c r="AC101" i="10"/>
  <c r="AF104" i="8" s="1"/>
  <c r="S101" i="15"/>
  <c r="O105" i="10"/>
  <c r="O105" i="14"/>
  <c r="J106" i="15"/>
  <c r="T106" i="15"/>
  <c r="C108" i="10"/>
  <c r="AM108" i="14"/>
  <c r="AD108" i="14"/>
  <c r="B113" i="15"/>
  <c r="O113" i="10"/>
  <c r="AH114" i="14"/>
  <c r="F115" i="14"/>
  <c r="J115" i="15"/>
  <c r="O117" i="14"/>
  <c r="P120" i="15"/>
  <c r="M121" i="10"/>
  <c r="O90" i="14"/>
  <c r="O93" i="15"/>
  <c r="AD97" i="14"/>
  <c r="H100" i="14"/>
  <c r="O101" i="14"/>
  <c r="AH101" i="14"/>
  <c r="R102" i="14"/>
  <c r="I103" i="14"/>
  <c r="Q108" i="14"/>
  <c r="AI113" i="14"/>
  <c r="G115" i="10"/>
  <c r="J118" i="6" s="1"/>
  <c r="AA115" i="14"/>
  <c r="AI115" i="14"/>
  <c r="AC120" i="10"/>
  <c r="AF123" i="8" s="1"/>
  <c r="C128" i="10"/>
  <c r="F128" i="14"/>
  <c r="AD128" i="14"/>
  <c r="E128" i="14"/>
  <c r="G128" i="15"/>
  <c r="AI128" i="14"/>
  <c r="AL99" i="14"/>
  <c r="AL101" i="14"/>
  <c r="C104" i="15"/>
  <c r="P105" i="10"/>
  <c r="AK106" i="14"/>
  <c r="K108" i="10"/>
  <c r="J109" i="10"/>
  <c r="W113" i="10"/>
  <c r="F114" i="10"/>
  <c r="F117" i="6" s="1"/>
  <c r="AC114" i="14"/>
  <c r="O128" i="15"/>
  <c r="AF118" i="14"/>
  <c r="N118" i="14"/>
  <c r="AC118" i="14"/>
  <c r="Y121" i="10"/>
  <c r="AA124" i="8" s="1"/>
  <c r="AF122" i="14"/>
  <c r="N126" i="14"/>
  <c r="M126" i="14" s="1"/>
  <c r="W139" i="10"/>
  <c r="AD139" i="14"/>
  <c r="P139" i="10"/>
  <c r="M117" i="15"/>
  <c r="R117" i="15"/>
  <c r="AK120" i="14"/>
  <c r="H120" i="10"/>
  <c r="O123" i="6" s="1"/>
  <c r="AE127" i="14"/>
  <c r="C122" i="10"/>
  <c r="E122" i="14"/>
  <c r="AL122" i="14"/>
  <c r="AH122" i="14"/>
  <c r="T122" i="10"/>
  <c r="I125" i="7" s="1"/>
  <c r="X122" i="10"/>
  <c r="AC122" i="14"/>
  <c r="R122" i="15"/>
  <c r="F133" i="10"/>
  <c r="F136" i="6" s="1"/>
  <c r="E133" i="14"/>
  <c r="S126" i="10"/>
  <c r="H129" i="7" s="1"/>
  <c r="W126" i="10"/>
  <c r="U126" i="10"/>
  <c r="J129" i="7" s="1"/>
  <c r="P129" i="7" s="1"/>
  <c r="K126" i="10"/>
  <c r="J128" i="14"/>
  <c r="AH128" i="14"/>
  <c r="AL131" i="14"/>
  <c r="AA131" i="14"/>
  <c r="AE131" i="14"/>
  <c r="X131" i="10"/>
  <c r="I140" i="10"/>
  <c r="S143" i="6" s="1"/>
  <c r="K108" i="15"/>
  <c r="AA108" i="14"/>
  <c r="AE108" i="14"/>
  <c r="AM110" i="14"/>
  <c r="Q113" i="14"/>
  <c r="N113" i="15"/>
  <c r="L114" i="10"/>
  <c r="W117" i="6" s="1"/>
  <c r="J114" i="15"/>
  <c r="C117" i="15"/>
  <c r="W117" i="10"/>
  <c r="AD117" i="14"/>
  <c r="N120" i="10"/>
  <c r="J36" i="12"/>
  <c r="AF120" i="10"/>
  <c r="AJ123" i="8" s="1"/>
  <c r="AD121" i="14"/>
  <c r="R122" i="14"/>
  <c r="AE123" i="14"/>
  <c r="Q128" i="14"/>
  <c r="B149" i="8"/>
  <c r="B149" i="7"/>
  <c r="R126" i="14"/>
  <c r="U128" i="15"/>
  <c r="AH86" i="14"/>
  <c r="AF87" i="10"/>
  <c r="AJ90" i="8" s="1"/>
  <c r="I90" i="14"/>
  <c r="AA93" i="14"/>
  <c r="O95" i="14"/>
  <c r="E100" i="14"/>
  <c r="U100" i="15"/>
  <c r="AE101" i="10"/>
  <c r="AI104" i="8" s="1"/>
  <c r="AM101" i="14"/>
  <c r="AF102" i="14"/>
  <c r="E103" i="14"/>
  <c r="AE103" i="14"/>
  <c r="Z106" i="10"/>
  <c r="AB109" i="8" s="1"/>
  <c r="Z108" i="10"/>
  <c r="AB111" i="8" s="1"/>
  <c r="O109" i="14"/>
  <c r="O110" i="10"/>
  <c r="O110" i="14"/>
  <c r="AH113" i="14"/>
  <c r="O115" i="10"/>
  <c r="AD115" i="10"/>
  <c r="AG118" i="8" s="1"/>
  <c r="AH118" i="8" s="1"/>
  <c r="AD116" i="14"/>
  <c r="P117" i="10"/>
  <c r="Y118" i="10"/>
  <c r="AA121" i="8" s="1"/>
  <c r="N121" i="10"/>
  <c r="F125" i="15"/>
  <c r="J126" i="14"/>
  <c r="C139" i="15"/>
  <c r="N133" i="14"/>
  <c r="Q133" i="10"/>
  <c r="F136" i="7" s="1"/>
  <c r="I134" i="14"/>
  <c r="C140" i="10"/>
  <c r="AH140" i="14"/>
  <c r="Z140" i="10"/>
  <c r="AB143" i="8" s="1"/>
  <c r="AC140" i="10"/>
  <c r="AF143" i="8" s="1"/>
  <c r="AK141" i="14"/>
  <c r="AB123" i="10"/>
  <c r="AD126" i="8" s="1"/>
  <c r="E126" i="15"/>
  <c r="F126" i="15"/>
  <c r="J126" i="15"/>
  <c r="W126" i="14"/>
  <c r="X126" i="14" s="1"/>
  <c r="T126" i="14" s="1"/>
  <c r="C128" i="15"/>
  <c r="J131" i="14"/>
  <c r="I133" i="10"/>
  <c r="S136" i="6" s="1"/>
  <c r="K133" i="10"/>
  <c r="E135" i="15"/>
  <c r="A147" i="7"/>
  <c r="A147" i="6"/>
  <c r="H117" i="14"/>
  <c r="AF117" i="10"/>
  <c r="AJ120" i="8" s="1"/>
  <c r="AE118" i="10"/>
  <c r="AI121" i="8" s="1"/>
  <c r="AH121" i="14"/>
  <c r="M122" i="15"/>
  <c r="Z123" i="10"/>
  <c r="AB126" i="8" s="1"/>
  <c r="J174" i="12"/>
  <c r="Q131" i="8" s="1"/>
  <c r="R128" i="15"/>
  <c r="M134" i="10"/>
  <c r="N134" i="15"/>
  <c r="W108" i="14"/>
  <c r="X108" i="14" s="1"/>
  <c r="T108" i="14" s="1"/>
  <c r="L108" i="15"/>
  <c r="O108" i="15"/>
  <c r="J110" i="10"/>
  <c r="AF110" i="14"/>
  <c r="F114" i="15"/>
  <c r="Z115" i="10"/>
  <c r="AB118" i="8" s="1"/>
  <c r="AH115" i="14"/>
  <c r="U115" i="15"/>
  <c r="F118" i="14"/>
  <c r="J121" i="10"/>
  <c r="K121" i="15"/>
  <c r="AK121" i="14"/>
  <c r="K122" i="15"/>
  <c r="AE126" i="14"/>
  <c r="M128" i="10"/>
  <c r="P128" i="15"/>
  <c r="H136" i="14"/>
  <c r="I115" i="14"/>
  <c r="AF115" i="14"/>
  <c r="R115" i="15"/>
  <c r="AB118" i="10"/>
  <c r="AD121" i="8" s="1"/>
  <c r="Q122" i="14"/>
  <c r="Z122" i="10"/>
  <c r="AB125" i="8" s="1"/>
  <c r="N123" i="15"/>
  <c r="AL123" i="14"/>
  <c r="C126" i="15"/>
  <c r="O126" i="15"/>
  <c r="AA128" i="14"/>
  <c r="Z128" i="10"/>
  <c r="AB131" i="8" s="1"/>
  <c r="N133" i="10"/>
  <c r="W133" i="14"/>
  <c r="X133" i="14" s="1"/>
  <c r="T133" i="14" s="1"/>
  <c r="AC133" i="14"/>
  <c r="T135" i="15"/>
  <c r="D146" i="3"/>
  <c r="D147" i="6"/>
  <c r="R137" i="15"/>
  <c r="N134" i="14"/>
  <c r="AH134" i="14"/>
  <c r="N140" i="10"/>
  <c r="AA122" i="14"/>
  <c r="AE122" i="14"/>
  <c r="AD122" i="10"/>
  <c r="AG125" i="8" s="1"/>
  <c r="P126" i="10"/>
  <c r="AH126" i="14"/>
  <c r="AD127" i="14"/>
  <c r="F128" i="15"/>
  <c r="C131" i="15"/>
  <c r="Q134" i="14"/>
  <c r="AD134" i="14"/>
  <c r="O134" i="15"/>
  <c r="T134" i="15"/>
  <c r="S136" i="15"/>
  <c r="D136" i="15"/>
  <c r="C137" i="10"/>
  <c r="G137" i="15"/>
  <c r="N137" i="14"/>
  <c r="I146" i="14"/>
  <c r="M134" i="15"/>
  <c r="F142" i="14"/>
  <c r="U145" i="15"/>
  <c r="E145" i="14"/>
  <c r="AK127" i="14"/>
  <c r="C134" i="10"/>
  <c r="G134" i="15"/>
  <c r="E134" i="15"/>
  <c r="H134" i="15"/>
  <c r="Z137" i="10"/>
  <c r="AB140" i="8" s="1"/>
  <c r="L140" i="10"/>
  <c r="W143" i="6" s="1"/>
  <c r="C143" i="10"/>
  <c r="N143" i="14"/>
  <c r="O139" i="10"/>
  <c r="C147" i="6"/>
  <c r="W146" i="14"/>
  <c r="X146" i="14" s="1"/>
  <c r="T146" i="14" s="1"/>
  <c r="X146" i="10"/>
  <c r="AI146" i="14"/>
  <c r="AL145" i="14"/>
  <c r="AC144" i="10"/>
  <c r="AF147" i="8" s="1"/>
  <c r="AH147" i="8" s="1"/>
  <c r="I144" i="14"/>
  <c r="G144" i="10"/>
  <c r="J147" i="6" s="1"/>
  <c r="J145" i="10"/>
  <c r="AF144" i="10"/>
  <c r="AJ147" i="8" s="1"/>
  <c r="Q144" i="14"/>
  <c r="K144" i="10"/>
  <c r="F144" i="14"/>
  <c r="AF133" i="14"/>
  <c r="U133" i="15"/>
  <c r="AE134" i="14"/>
  <c r="L137" i="15"/>
  <c r="I140" i="14"/>
  <c r="N140" i="14"/>
  <c r="W140" i="14"/>
  <c r="X140" i="14" s="1"/>
  <c r="T140" i="14" s="1"/>
  <c r="AL140" i="14"/>
  <c r="X148" i="6"/>
  <c r="Y148" i="6" s="1"/>
  <c r="AA146" i="14"/>
  <c r="F146" i="14"/>
  <c r="S145" i="15"/>
  <c r="D145" i="15"/>
  <c r="R144" i="15"/>
  <c r="H144" i="15"/>
  <c r="Q144" i="10"/>
  <c r="F147" i="7" s="1"/>
  <c r="I144" i="10"/>
  <c r="S147" i="6" s="1"/>
  <c r="AG145" i="10"/>
  <c r="AK148" i="8" s="1"/>
  <c r="AL144" i="14"/>
  <c r="R144" i="14"/>
  <c r="E144" i="15"/>
  <c r="T81" i="5"/>
  <c r="T133" i="4"/>
  <c r="B132" i="4"/>
  <c r="D132" i="4"/>
  <c r="E132" i="4"/>
  <c r="E133" i="4"/>
  <c r="D133" i="4"/>
  <c r="E43" i="5"/>
  <c r="D43" i="5"/>
  <c r="B43" i="5"/>
  <c r="T43" i="5" s="1"/>
  <c r="K130" i="8"/>
  <c r="B148" i="6"/>
  <c r="B148" i="8"/>
  <c r="B148" i="7"/>
  <c r="AH148" i="8"/>
  <c r="A152" i="3"/>
  <c r="O149" i="6"/>
  <c r="P149" i="3"/>
  <c r="C153" i="3"/>
  <c r="C148" i="8"/>
  <c r="D64" i="4"/>
  <c r="E64" i="4"/>
  <c r="P152" i="3"/>
  <c r="Q150" i="3"/>
  <c r="O150" i="3"/>
  <c r="Q156" i="10"/>
  <c r="N156" i="14"/>
  <c r="F152" i="3"/>
  <c r="B51" i="5"/>
  <c r="T51" i="5" s="1"/>
  <c r="C149" i="3"/>
  <c r="A151" i="3"/>
  <c r="Z156" i="10"/>
  <c r="AD156" i="14"/>
  <c r="U150" i="3"/>
  <c r="J150" i="3"/>
  <c r="D150" i="3"/>
  <c r="D63" i="5"/>
  <c r="E63" i="5"/>
  <c r="E51" i="5"/>
  <c r="B147" i="6"/>
  <c r="B147" i="8"/>
  <c r="A149" i="8"/>
  <c r="A149" i="7"/>
  <c r="A149" i="6"/>
  <c r="D149" i="3"/>
  <c r="B52" i="4"/>
  <c r="E27" i="5"/>
  <c r="B63" i="5"/>
  <c r="T63" i="5" s="1"/>
  <c r="H42" i="8"/>
  <c r="K47" i="8"/>
  <c r="F148" i="3"/>
  <c r="B149" i="6"/>
  <c r="AC156" i="10"/>
  <c r="AH156" i="14"/>
  <c r="F151" i="3"/>
  <c r="D60" i="4"/>
  <c r="B60" i="4"/>
  <c r="T60" i="4" s="1"/>
  <c r="C149" i="7"/>
  <c r="C148" i="3"/>
  <c r="C149" i="6"/>
  <c r="B147" i="7"/>
  <c r="S150" i="3"/>
  <c r="C147" i="3"/>
  <c r="A148" i="3"/>
  <c r="E154" i="3"/>
  <c r="A147" i="3"/>
  <c r="A148" i="8"/>
  <c r="A148" i="7"/>
  <c r="F150" i="3"/>
  <c r="A153" i="3"/>
  <c r="C148" i="7"/>
  <c r="R155" i="14"/>
  <c r="U155" i="10"/>
  <c r="Q156" i="14"/>
  <c r="T156" i="10"/>
  <c r="H8" i="8"/>
  <c r="K23" i="8"/>
  <c r="H92" i="8"/>
  <c r="H145" i="8"/>
  <c r="D148" i="8"/>
  <c r="D148" i="6"/>
  <c r="D147" i="8"/>
  <c r="AA156" i="14"/>
  <c r="I156" i="10"/>
  <c r="I156" i="14"/>
  <c r="J156" i="14"/>
  <c r="H156" i="14"/>
  <c r="E148" i="7"/>
  <c r="E148" i="6"/>
  <c r="E149" i="7"/>
  <c r="D147" i="7"/>
  <c r="C147" i="8"/>
  <c r="C146" i="3"/>
  <c r="B68" i="4"/>
  <c r="T68" i="4" s="1"/>
  <c r="H136" i="8"/>
  <c r="E147" i="6"/>
  <c r="E147" i="7"/>
  <c r="AN155" i="14"/>
  <c r="W148" i="6"/>
  <c r="Z148" i="6" s="1"/>
  <c r="E149" i="8"/>
  <c r="P149" i="8" s="1"/>
  <c r="AD156" i="10"/>
  <c r="AE156" i="14"/>
  <c r="AC156" i="14"/>
  <c r="O156" i="14"/>
  <c r="AE155" i="14"/>
  <c r="O155" i="10"/>
  <c r="F155" i="10"/>
  <c r="E155" i="14"/>
  <c r="AM154" i="14"/>
  <c r="AG154" i="10"/>
  <c r="H154" i="14"/>
  <c r="H154" i="10"/>
  <c r="F155" i="14"/>
  <c r="G155" i="10"/>
  <c r="O154" i="10"/>
  <c r="X155" i="10"/>
  <c r="O155" i="14"/>
  <c r="R155" i="10"/>
  <c r="AD155" i="14"/>
  <c r="AG155" i="14" s="1"/>
  <c r="AD154" i="14"/>
  <c r="Z154" i="10"/>
  <c r="AE155" i="10"/>
  <c r="N155" i="10"/>
  <c r="AD155" i="10"/>
  <c r="AI155" i="14"/>
  <c r="AF155" i="14"/>
  <c r="AB155" i="10"/>
  <c r="AA155" i="10"/>
  <c r="Z155" i="10"/>
  <c r="Y154" i="10"/>
  <c r="AC154" i="14"/>
  <c r="P154" i="10"/>
  <c r="I153" i="14"/>
  <c r="AK153" i="14"/>
  <c r="AN153" i="14" s="1"/>
  <c r="Q153" i="14"/>
  <c r="T153" i="10"/>
  <c r="H153" i="14"/>
  <c r="W155" i="14"/>
  <c r="X155" i="14" s="1"/>
  <c r="T155" i="14" s="1"/>
  <c r="AA154" i="14"/>
  <c r="F154" i="14"/>
  <c r="AC153" i="10"/>
  <c r="O153" i="14"/>
  <c r="Q153" i="10"/>
  <c r="AE153" i="14"/>
  <c r="AA153" i="10"/>
  <c r="J153" i="14"/>
  <c r="L153" i="10"/>
  <c r="AC153" i="14"/>
  <c r="I153" i="10"/>
  <c r="AM152" i="14"/>
  <c r="AN152" i="14" s="1"/>
  <c r="AB154" i="10"/>
  <c r="F153" i="14"/>
  <c r="G153" i="14" s="1"/>
  <c r="AE152" i="10"/>
  <c r="K109" i="8"/>
  <c r="K123" i="8"/>
  <c r="K135" i="8"/>
  <c r="V155" i="10"/>
  <c r="M155" i="10"/>
  <c r="AH153" i="14"/>
  <c r="AJ153" i="14" s="1"/>
  <c r="AA153" i="14"/>
  <c r="N153" i="14"/>
  <c r="AD152" i="10"/>
  <c r="AD152" i="14"/>
  <c r="F156" i="10"/>
  <c r="AF154" i="14"/>
  <c r="G154" i="10"/>
  <c r="O153" i="10"/>
  <c r="M152" i="10"/>
  <c r="J152" i="14"/>
  <c r="L152" i="10"/>
  <c r="K152" i="10"/>
  <c r="AA151" i="10"/>
  <c r="O151" i="15"/>
  <c r="AE151" i="14"/>
  <c r="M151" i="10"/>
  <c r="N153" i="10"/>
  <c r="U152" i="10"/>
  <c r="Q152" i="14"/>
  <c r="T152" i="10"/>
  <c r="I152" i="14"/>
  <c r="I152" i="10"/>
  <c r="H152" i="10"/>
  <c r="H152" i="14"/>
  <c r="S151" i="15"/>
  <c r="AC151" i="10"/>
  <c r="AF150" i="10"/>
  <c r="AL150" i="14"/>
  <c r="T150" i="15"/>
  <c r="N152" i="14"/>
  <c r="Q152" i="10"/>
  <c r="F153" i="10"/>
  <c r="Y151" i="10"/>
  <c r="AC151" i="14"/>
  <c r="N151" i="10"/>
  <c r="W151" i="14"/>
  <c r="X151" i="14" s="1"/>
  <c r="T151" i="14" s="1"/>
  <c r="J151" i="10"/>
  <c r="AG150" i="10"/>
  <c r="U150" i="15"/>
  <c r="AM150" i="14"/>
  <c r="P150" i="15"/>
  <c r="AF150" i="14"/>
  <c r="AB150" i="10"/>
  <c r="AF152" i="14"/>
  <c r="AB152" i="10"/>
  <c r="Y152" i="10"/>
  <c r="O151" i="14"/>
  <c r="R151" i="10"/>
  <c r="H151" i="15"/>
  <c r="E151" i="14"/>
  <c r="F151" i="10"/>
  <c r="B151" i="15"/>
  <c r="R151" i="14"/>
  <c r="K151" i="15"/>
  <c r="U151" i="10"/>
  <c r="O152" i="10"/>
  <c r="N152" i="10"/>
  <c r="P151" i="10"/>
  <c r="AC150" i="14"/>
  <c r="Q150" i="10"/>
  <c r="K150" i="10"/>
  <c r="W149" i="10"/>
  <c r="AB151" i="10"/>
  <c r="AA150" i="14"/>
  <c r="L150" i="15"/>
  <c r="F150" i="14"/>
  <c r="G150" i="14" s="1"/>
  <c r="C150" i="15"/>
  <c r="X151" i="10"/>
  <c r="AD150" i="14"/>
  <c r="AF151" i="14"/>
  <c r="AI150" i="14"/>
  <c r="AJ150" i="14" s="1"/>
  <c r="Y150" i="10"/>
  <c r="K150" i="15"/>
  <c r="U150" i="10"/>
  <c r="R150" i="14"/>
  <c r="N150" i="14"/>
  <c r="AB149" i="10"/>
  <c r="P149" i="15"/>
  <c r="AF149" i="14"/>
  <c r="W150" i="14"/>
  <c r="X150" i="14" s="1"/>
  <c r="T150" i="14" s="1"/>
  <c r="Q150" i="14"/>
  <c r="J150" i="15"/>
  <c r="J150" i="10"/>
  <c r="Q149" i="15"/>
  <c r="AH149" i="14"/>
  <c r="AJ149" i="14" s="1"/>
  <c r="AC149" i="10"/>
  <c r="N149" i="14"/>
  <c r="X150" i="10"/>
  <c r="AA149" i="14"/>
  <c r="O149" i="10"/>
  <c r="J149" i="10"/>
  <c r="L149" i="15"/>
  <c r="I150" i="10"/>
  <c r="AG149" i="10"/>
  <c r="O149" i="14"/>
  <c r="G149" i="15"/>
  <c r="G149" i="10"/>
  <c r="F149" i="14"/>
  <c r="G149" i="14" s="1"/>
  <c r="AF148" i="10"/>
  <c r="AL148" i="14"/>
  <c r="T148" i="15"/>
  <c r="AM148" i="14"/>
  <c r="I150" i="14"/>
  <c r="K150" i="14" s="1"/>
  <c r="L150" i="14" s="1"/>
  <c r="AM149" i="14"/>
  <c r="AN149" i="14" s="1"/>
  <c r="AE149" i="14"/>
  <c r="Y149" i="10"/>
  <c r="W149" i="14"/>
  <c r="X149" i="14" s="1"/>
  <c r="T149" i="14" s="1"/>
  <c r="D149" i="15"/>
  <c r="L149" i="10"/>
  <c r="F149" i="15"/>
  <c r="J149" i="14"/>
  <c r="AI148" i="14"/>
  <c r="AE148" i="14"/>
  <c r="AA148" i="10"/>
  <c r="N148" i="15"/>
  <c r="AD148" i="14"/>
  <c r="O148" i="15"/>
  <c r="K148" i="15"/>
  <c r="U148" i="10"/>
  <c r="M148" i="10"/>
  <c r="Q148" i="14"/>
  <c r="Q148" i="10"/>
  <c r="N148" i="14"/>
  <c r="G148" i="15"/>
  <c r="R148" i="15"/>
  <c r="AD148" i="10"/>
  <c r="O147" i="15"/>
  <c r="AL147" i="14"/>
  <c r="AN147" i="14" s="1"/>
  <c r="R147" i="15"/>
  <c r="AI147" i="14"/>
  <c r="AJ147" i="14" s="1"/>
  <c r="Q147" i="15"/>
  <c r="AE147" i="14"/>
  <c r="AG147" i="14" s="1"/>
  <c r="L147" i="15"/>
  <c r="AA147" i="14"/>
  <c r="O147" i="10"/>
  <c r="AE146" i="10"/>
  <c r="AI149" i="8" s="1"/>
  <c r="D147" i="15"/>
  <c r="H147" i="14"/>
  <c r="H147" i="10"/>
  <c r="R146" i="15"/>
  <c r="Q147" i="14"/>
  <c r="M147" i="14" s="1"/>
  <c r="Z147" i="10"/>
  <c r="M147" i="10"/>
  <c r="H147" i="15"/>
  <c r="Z145" i="10"/>
  <c r="AB148" i="8" s="1"/>
  <c r="AE148" i="8" s="1"/>
  <c r="N145" i="15"/>
  <c r="AM146" i="14"/>
  <c r="P146" i="10"/>
  <c r="H146" i="14"/>
  <c r="AD146" i="14"/>
  <c r="Z146" i="10"/>
  <c r="AB149" i="8" s="1"/>
  <c r="W146" i="10"/>
  <c r="L146" i="15"/>
  <c r="U146" i="10"/>
  <c r="J149" i="7" s="1"/>
  <c r="AB145" i="10"/>
  <c r="AD148" i="8" s="1"/>
  <c r="I147" i="14"/>
  <c r="K147" i="14" s="1"/>
  <c r="AG146" i="10"/>
  <c r="AK149" i="8" s="1"/>
  <c r="K146" i="15"/>
  <c r="I146" i="10"/>
  <c r="S149" i="6" s="1"/>
  <c r="E146" i="15"/>
  <c r="D146" i="15"/>
  <c r="AD145" i="14"/>
  <c r="AM145" i="14"/>
  <c r="P145" i="15"/>
  <c r="C147" i="15"/>
  <c r="O145" i="15"/>
  <c r="AE145" i="14"/>
  <c r="AF145" i="10"/>
  <c r="AJ148" i="8" s="1"/>
  <c r="T145" i="15"/>
  <c r="AH145" i="14"/>
  <c r="AJ145" i="14" s="1"/>
  <c r="Q145" i="15"/>
  <c r="AE145" i="10"/>
  <c r="AI148" i="8" s="1"/>
  <c r="H145" i="15"/>
  <c r="F145" i="15"/>
  <c r="F145" i="14"/>
  <c r="G145" i="10"/>
  <c r="C145" i="15"/>
  <c r="J145" i="15"/>
  <c r="R145" i="10"/>
  <c r="G148" i="7" s="1"/>
  <c r="AK145" i="14"/>
  <c r="AC145" i="14"/>
  <c r="W145" i="10"/>
  <c r="T145" i="10"/>
  <c r="I148" i="7" s="1"/>
  <c r="AK144" i="14"/>
  <c r="AN144" i="14" s="1"/>
  <c r="AE144" i="10"/>
  <c r="AI147" i="8" s="1"/>
  <c r="S144" i="15"/>
  <c r="R144" i="10"/>
  <c r="G147" i="7" s="1"/>
  <c r="O144" i="14"/>
  <c r="G145" i="15"/>
  <c r="J145" i="14"/>
  <c r="K145" i="14" s="1"/>
  <c r="L145" i="14" s="1"/>
  <c r="O145" i="14"/>
  <c r="Q145" i="10"/>
  <c r="F148" i="7" s="1"/>
  <c r="N145" i="14"/>
  <c r="N145" i="10"/>
  <c r="K145" i="10"/>
  <c r="I145" i="10"/>
  <c r="S148" i="6" s="1"/>
  <c r="I145" i="14"/>
  <c r="K145" i="15"/>
  <c r="F144" i="15"/>
  <c r="L144" i="10"/>
  <c r="AF144" i="14"/>
  <c r="Y144" i="10"/>
  <c r="AA147" i="8" s="1"/>
  <c r="AC144" i="14"/>
  <c r="W144" i="14"/>
  <c r="X144" i="14" s="1"/>
  <c r="T144" i="14" s="1"/>
  <c r="P144" i="10"/>
  <c r="AG144" i="10"/>
  <c r="AK147" i="8" s="1"/>
  <c r="AM144" i="14"/>
  <c r="Q144" i="15"/>
  <c r="AH144" i="14"/>
  <c r="AJ144" i="14" s="1"/>
  <c r="AB144" i="10"/>
  <c r="AD147" i="8" s="1"/>
  <c r="J144" i="15"/>
  <c r="T144" i="10"/>
  <c r="I147" i="7" s="1"/>
  <c r="J144" i="14"/>
  <c r="O144" i="15"/>
  <c r="AA144" i="10"/>
  <c r="AC147" i="8" s="1"/>
  <c r="W144" i="10"/>
  <c r="D144" i="15"/>
  <c r="H144" i="10"/>
  <c r="B31" i="5"/>
  <c r="T31" i="5" s="1"/>
  <c r="E31" i="5"/>
  <c r="D31" i="5"/>
  <c r="B11" i="5"/>
  <c r="T11" i="5" s="1"/>
  <c r="E11" i="5"/>
  <c r="D11" i="5"/>
  <c r="B55" i="5"/>
  <c r="T55" i="5" s="1"/>
  <c r="E55" i="5"/>
  <c r="D55" i="5"/>
  <c r="E71" i="5"/>
  <c r="D71" i="5"/>
  <c r="B71" i="5"/>
  <c r="T71" i="5" s="1"/>
  <c r="D39" i="5"/>
  <c r="B39" i="5"/>
  <c r="T39" i="5" s="1"/>
  <c r="E39" i="5"/>
  <c r="B19" i="5"/>
  <c r="T19" i="5" s="1"/>
  <c r="E19" i="5"/>
  <c r="D19" i="5"/>
  <c r="M152" i="3"/>
  <c r="M149" i="3"/>
  <c r="E67" i="5"/>
  <c r="D67" i="5"/>
  <c r="B67" i="5"/>
  <c r="T67" i="5" s="1"/>
  <c r="B75" i="5"/>
  <c r="T75" i="5" s="1"/>
  <c r="E75" i="5"/>
  <c r="D75" i="5"/>
  <c r="B23" i="5"/>
  <c r="B35" i="5"/>
  <c r="T35" i="5" s="1"/>
  <c r="B79" i="5"/>
  <c r="T79" i="5" s="1"/>
  <c r="D23" i="5"/>
  <c r="D35" i="5"/>
  <c r="B47" i="5"/>
  <c r="T47" i="5" s="1"/>
  <c r="B59" i="5"/>
  <c r="T59" i="5" s="1"/>
  <c r="D79" i="5"/>
  <c r="B24" i="4"/>
  <c r="B28" i="4"/>
  <c r="E32" i="4"/>
  <c r="B36" i="4"/>
  <c r="T36" i="4" s="1"/>
  <c r="B15" i="5"/>
  <c r="T15" i="5" s="1"/>
  <c r="B27" i="5"/>
  <c r="T27" i="5" s="1"/>
  <c r="D47" i="5"/>
  <c r="D59" i="5"/>
  <c r="E36" i="4"/>
  <c r="B20" i="4"/>
  <c r="T20" i="4" s="1"/>
  <c r="E56" i="4"/>
  <c r="E68" i="4"/>
  <c r="E37" i="5"/>
  <c r="D37" i="5"/>
  <c r="B37" i="5"/>
  <c r="E49" i="5"/>
  <c r="D49" i="5"/>
  <c r="B49" i="5"/>
  <c r="T3" i="10"/>
  <c r="I6" i="7" s="1"/>
  <c r="Q3" i="14"/>
  <c r="J3" i="15"/>
  <c r="E5" i="5"/>
  <c r="D5" i="5"/>
  <c r="B5" i="5"/>
  <c r="E17" i="5"/>
  <c r="D17" i="5"/>
  <c r="B17" i="5"/>
  <c r="T62" i="5"/>
  <c r="E73" i="5"/>
  <c r="D73" i="5"/>
  <c r="B73" i="5"/>
  <c r="T30" i="5"/>
  <c r="E41" i="5"/>
  <c r="D41" i="5"/>
  <c r="B41" i="5"/>
  <c r="E9" i="5"/>
  <c r="D9" i="5"/>
  <c r="B9" i="5"/>
  <c r="E65" i="5"/>
  <c r="D65" i="5"/>
  <c r="B65" i="5"/>
  <c r="E33" i="5"/>
  <c r="D33" i="5"/>
  <c r="B33" i="5"/>
  <c r="E69" i="5"/>
  <c r="D69" i="5"/>
  <c r="B69" i="5"/>
  <c r="U153" i="3"/>
  <c r="D7" i="4"/>
  <c r="B7" i="4"/>
  <c r="E16" i="4"/>
  <c r="E29" i="4"/>
  <c r="B29" i="4"/>
  <c r="B34" i="4"/>
  <c r="D34" i="4"/>
  <c r="D39" i="4"/>
  <c r="B39" i="4"/>
  <c r="E48" i="4"/>
  <c r="E61" i="4"/>
  <c r="B61" i="4"/>
  <c r="B66" i="4"/>
  <c r="D66" i="4"/>
  <c r="D71" i="4"/>
  <c r="B71" i="4"/>
  <c r="E80" i="4"/>
  <c r="D80" i="4"/>
  <c r="E81" i="4"/>
  <c r="B81" i="4"/>
  <c r="D91" i="4"/>
  <c r="B91" i="4"/>
  <c r="T100" i="4"/>
  <c r="B102" i="4"/>
  <c r="D102" i="4"/>
  <c r="E112" i="4"/>
  <c r="D112" i="4"/>
  <c r="E113" i="4"/>
  <c r="B113" i="4"/>
  <c r="D123" i="4"/>
  <c r="B123" i="4"/>
  <c r="E6" i="5"/>
  <c r="D6" i="5"/>
  <c r="B36" i="5"/>
  <c r="E36" i="5"/>
  <c r="E38" i="5"/>
  <c r="D38" i="5"/>
  <c r="B68" i="5"/>
  <c r="E68" i="5"/>
  <c r="E70" i="5"/>
  <c r="D70" i="5"/>
  <c r="T12" i="8"/>
  <c r="L12" i="8"/>
  <c r="V12" i="8"/>
  <c r="M12" i="8"/>
  <c r="J12" i="8"/>
  <c r="U12" i="8"/>
  <c r="I12" i="8"/>
  <c r="S12" i="8"/>
  <c r="G12" i="8"/>
  <c r="T24" i="8"/>
  <c r="L24" i="8"/>
  <c r="N24" i="8" s="1"/>
  <c r="U24" i="8"/>
  <c r="P24" i="8"/>
  <c r="F24" i="8"/>
  <c r="S24" i="8"/>
  <c r="G24" i="8"/>
  <c r="J24" i="8"/>
  <c r="I28" i="8"/>
  <c r="T30" i="8"/>
  <c r="L30" i="8"/>
  <c r="V30" i="8"/>
  <c r="M30" i="8"/>
  <c r="G30" i="8"/>
  <c r="S30" i="8"/>
  <c r="F30" i="8"/>
  <c r="P30" i="8"/>
  <c r="J30" i="8"/>
  <c r="K30" i="8" s="1"/>
  <c r="I32" i="8"/>
  <c r="T34" i="8"/>
  <c r="L34" i="8"/>
  <c r="V34" i="8"/>
  <c r="M34" i="8"/>
  <c r="G34" i="8"/>
  <c r="S34" i="8"/>
  <c r="F34" i="8"/>
  <c r="P34" i="8"/>
  <c r="J34" i="8"/>
  <c r="K45" i="8"/>
  <c r="S58" i="8"/>
  <c r="K60" i="8"/>
  <c r="J62" i="8"/>
  <c r="K63" i="8"/>
  <c r="V65" i="8"/>
  <c r="U75" i="8"/>
  <c r="P119" i="8"/>
  <c r="T122" i="8"/>
  <c r="L122" i="8"/>
  <c r="M122" i="8"/>
  <c r="V122" i="8"/>
  <c r="J122" i="8"/>
  <c r="U122" i="8"/>
  <c r="I122" i="8"/>
  <c r="S122" i="8"/>
  <c r="G122" i="8"/>
  <c r="V146" i="8"/>
  <c r="F7" i="6"/>
  <c r="E17" i="4"/>
  <c r="B17" i="4"/>
  <c r="B22" i="4"/>
  <c r="D22" i="4"/>
  <c r="T24" i="4"/>
  <c r="D27" i="4"/>
  <c r="B27" i="4"/>
  <c r="E49" i="4"/>
  <c r="B49" i="4"/>
  <c r="B54" i="4"/>
  <c r="D54" i="4"/>
  <c r="T56" i="4"/>
  <c r="D59" i="4"/>
  <c r="B59" i="4"/>
  <c r="T80" i="4"/>
  <c r="B82" i="4"/>
  <c r="D82" i="4"/>
  <c r="E92" i="4"/>
  <c r="D92" i="4"/>
  <c r="E93" i="4"/>
  <c r="B93" i="4"/>
  <c r="D103" i="4"/>
  <c r="B103" i="4"/>
  <c r="T112" i="4"/>
  <c r="B114" i="4"/>
  <c r="D114" i="4"/>
  <c r="E124" i="4"/>
  <c r="D124" i="4"/>
  <c r="E125" i="4"/>
  <c r="B125" i="4"/>
  <c r="T18" i="5"/>
  <c r="B24" i="5"/>
  <c r="E24" i="5"/>
  <c r="E25" i="5"/>
  <c r="D25" i="5"/>
  <c r="B25" i="5"/>
  <c r="E26" i="5"/>
  <c r="D26" i="5"/>
  <c r="T50" i="5"/>
  <c r="B56" i="5"/>
  <c r="E56" i="5"/>
  <c r="E57" i="5"/>
  <c r="D57" i="5"/>
  <c r="B57" i="5"/>
  <c r="E58" i="5"/>
  <c r="D58" i="5"/>
  <c r="T50" i="8"/>
  <c r="L50" i="8"/>
  <c r="N50" i="8" s="1"/>
  <c r="P50" i="8"/>
  <c r="G50" i="8"/>
  <c r="S50" i="8"/>
  <c r="I50" i="8"/>
  <c r="V50" i="8"/>
  <c r="J50" i="8"/>
  <c r="U50" i="8"/>
  <c r="F50" i="8"/>
  <c r="J55" i="8"/>
  <c r="V55" i="8"/>
  <c r="I55" i="8"/>
  <c r="F55" i="8"/>
  <c r="I86" i="8"/>
  <c r="S86" i="8"/>
  <c r="G86" i="8"/>
  <c r="F86" i="8"/>
  <c r="T89" i="8"/>
  <c r="L89" i="8"/>
  <c r="N89" i="8" s="1"/>
  <c r="P89" i="8"/>
  <c r="G89" i="8"/>
  <c r="U89" i="8"/>
  <c r="J89" i="8"/>
  <c r="V89" i="8"/>
  <c r="I89" i="8"/>
  <c r="S89" i="8"/>
  <c r="F89" i="8"/>
  <c r="T91" i="8"/>
  <c r="L91" i="8"/>
  <c r="G91" i="8"/>
  <c r="F91" i="8"/>
  <c r="P91" i="8"/>
  <c r="M91" i="8"/>
  <c r="U91" i="8"/>
  <c r="I91" i="8"/>
  <c r="V91" i="8"/>
  <c r="B5" i="15"/>
  <c r="E5" i="14"/>
  <c r="F5" i="10"/>
  <c r="U146" i="3"/>
  <c r="R154" i="3"/>
  <c r="E5" i="4"/>
  <c r="B5" i="4"/>
  <c r="B10" i="4"/>
  <c r="D10" i="4"/>
  <c r="B12" i="4"/>
  <c r="D15" i="4"/>
  <c r="B15" i="4"/>
  <c r="E37" i="4"/>
  <c r="B37" i="4"/>
  <c r="B42" i="4"/>
  <c r="D42" i="4"/>
  <c r="B44" i="4"/>
  <c r="D47" i="4"/>
  <c r="B47" i="4"/>
  <c r="E69" i="4"/>
  <c r="B69" i="4"/>
  <c r="B74" i="4"/>
  <c r="D74" i="4"/>
  <c r="B76" i="4"/>
  <c r="D83" i="4"/>
  <c r="B83" i="4"/>
  <c r="B92" i="4"/>
  <c r="B94" i="4"/>
  <c r="D94" i="4"/>
  <c r="E104" i="4"/>
  <c r="D104" i="4"/>
  <c r="E105" i="4"/>
  <c r="B105" i="4"/>
  <c r="D115" i="4"/>
  <c r="B115" i="4"/>
  <c r="B124" i="4"/>
  <c r="B126" i="4"/>
  <c r="D126" i="4"/>
  <c r="T6" i="5"/>
  <c r="B12" i="5"/>
  <c r="E12" i="5"/>
  <c r="E13" i="5"/>
  <c r="D13" i="5"/>
  <c r="B13" i="5"/>
  <c r="E14" i="5"/>
  <c r="D14" i="5"/>
  <c r="D24" i="5"/>
  <c r="T38" i="5"/>
  <c r="B44" i="5"/>
  <c r="E44" i="5"/>
  <c r="E45" i="5"/>
  <c r="D45" i="5"/>
  <c r="B45" i="5"/>
  <c r="E46" i="5"/>
  <c r="D46" i="5"/>
  <c r="D56" i="5"/>
  <c r="T70" i="5"/>
  <c r="B76" i="5"/>
  <c r="E76" i="5"/>
  <c r="E77" i="5"/>
  <c r="D77" i="5"/>
  <c r="B77" i="5"/>
  <c r="E78" i="5"/>
  <c r="D78" i="5"/>
  <c r="T22" i="8"/>
  <c r="L22" i="8"/>
  <c r="S22" i="8"/>
  <c r="J22" i="8"/>
  <c r="G22" i="8"/>
  <c r="F22" i="8"/>
  <c r="P22" i="8"/>
  <c r="V22" i="8"/>
  <c r="I22" i="8"/>
  <c r="T39" i="8"/>
  <c r="L39" i="8"/>
  <c r="F39" i="8"/>
  <c r="G39" i="8"/>
  <c r="P39" i="8"/>
  <c r="M39" i="8"/>
  <c r="U39" i="8"/>
  <c r="I39" i="8"/>
  <c r="V39" i="8"/>
  <c r="T46" i="8"/>
  <c r="L46" i="8"/>
  <c r="S46" i="8"/>
  <c r="I46" i="8"/>
  <c r="V46" i="8"/>
  <c r="J46" i="8"/>
  <c r="U46" i="8"/>
  <c r="G46" i="8"/>
  <c r="F46" i="8"/>
  <c r="T52" i="8"/>
  <c r="L52" i="8"/>
  <c r="P52" i="8"/>
  <c r="G52" i="8"/>
  <c r="U52" i="8"/>
  <c r="J52" i="8"/>
  <c r="V52" i="8"/>
  <c r="I52" i="8"/>
  <c r="S52" i="8"/>
  <c r="W52" i="8" s="1"/>
  <c r="F52" i="8"/>
  <c r="G55" i="8"/>
  <c r="V61" i="8"/>
  <c r="J61" i="8"/>
  <c r="U61" i="8"/>
  <c r="S62" i="8"/>
  <c r="M71" i="8"/>
  <c r="T80" i="8"/>
  <c r="L80" i="8"/>
  <c r="F80" i="8"/>
  <c r="P80" i="8"/>
  <c r="V80" i="8"/>
  <c r="J80" i="8"/>
  <c r="U80" i="8"/>
  <c r="I80" i="8"/>
  <c r="S80" i="8"/>
  <c r="G80" i="8"/>
  <c r="M80" i="8"/>
  <c r="T127" i="8"/>
  <c r="L127" i="8"/>
  <c r="I127" i="8"/>
  <c r="S127" i="8"/>
  <c r="U127" i="8"/>
  <c r="G127" i="8"/>
  <c r="F127" i="8"/>
  <c r="P127" i="8"/>
  <c r="O4" i="10"/>
  <c r="L4" i="15"/>
  <c r="AA4" i="14"/>
  <c r="Q4" i="15"/>
  <c r="AH4" i="14"/>
  <c r="AJ4" i="14" s="1"/>
  <c r="AC4" i="10"/>
  <c r="AF7" i="8" s="1"/>
  <c r="AH7" i="8" s="1"/>
  <c r="H5" i="15"/>
  <c r="R5" i="10"/>
  <c r="G8" i="7" s="1"/>
  <c r="M8" i="7" s="1"/>
  <c r="O5" i="14"/>
  <c r="U135" i="3"/>
  <c r="U151" i="3"/>
  <c r="J151" i="3"/>
  <c r="G155" i="3"/>
  <c r="H155" i="3" s="1"/>
  <c r="I155" i="3" s="1"/>
  <c r="E12" i="4"/>
  <c r="D17" i="4"/>
  <c r="E22" i="4"/>
  <c r="E25" i="4"/>
  <c r="B25" i="4"/>
  <c r="B30" i="4"/>
  <c r="D30" i="4"/>
  <c r="B32" i="4"/>
  <c r="D35" i="4"/>
  <c r="B35" i="4"/>
  <c r="E44" i="4"/>
  <c r="D49" i="4"/>
  <c r="E54" i="4"/>
  <c r="E57" i="4"/>
  <c r="B57" i="4"/>
  <c r="B62" i="4"/>
  <c r="D62" i="4"/>
  <c r="B64" i="4"/>
  <c r="D67" i="4"/>
  <c r="B67" i="4"/>
  <c r="E76" i="4"/>
  <c r="E82" i="4"/>
  <c r="E84" i="4"/>
  <c r="D84" i="4"/>
  <c r="E85" i="4"/>
  <c r="B85" i="4"/>
  <c r="D93" i="4"/>
  <c r="D95" i="4"/>
  <c r="B95" i="4"/>
  <c r="E103" i="4"/>
  <c r="B104" i="4"/>
  <c r="B106" i="4"/>
  <c r="D106" i="4"/>
  <c r="E114" i="4"/>
  <c r="E116" i="4"/>
  <c r="D116" i="4"/>
  <c r="E117" i="4"/>
  <c r="B117" i="4"/>
  <c r="D125" i="4"/>
  <c r="D127" i="4"/>
  <c r="B127" i="4"/>
  <c r="D12" i="5"/>
  <c r="B26" i="5"/>
  <c r="B32" i="5"/>
  <c r="E32" i="5"/>
  <c r="E34" i="5"/>
  <c r="D34" i="5"/>
  <c r="D44" i="5"/>
  <c r="B58" i="5"/>
  <c r="B64" i="5"/>
  <c r="E64" i="5"/>
  <c r="E66" i="5"/>
  <c r="D66" i="5"/>
  <c r="D76" i="5"/>
  <c r="F12" i="8"/>
  <c r="H12" i="8" s="1"/>
  <c r="T14" i="8"/>
  <c r="L14" i="8"/>
  <c r="N14" i="8" s="1"/>
  <c r="S14" i="8"/>
  <c r="I14" i="8"/>
  <c r="V14" i="8"/>
  <c r="J14" i="8"/>
  <c r="U14" i="8"/>
  <c r="G14" i="8"/>
  <c r="J36" i="8"/>
  <c r="V40" i="8"/>
  <c r="I40" i="8"/>
  <c r="U40" i="8"/>
  <c r="G40" i="8"/>
  <c r="F40" i="8"/>
  <c r="M40" i="8"/>
  <c r="P43" i="8"/>
  <c r="T48" i="8"/>
  <c r="L48" i="8"/>
  <c r="S48" i="8"/>
  <c r="I48" i="8"/>
  <c r="V48" i="8"/>
  <c r="J48" i="8"/>
  <c r="U48" i="8"/>
  <c r="G48" i="8"/>
  <c r="F48" i="8"/>
  <c r="G61" i="8"/>
  <c r="P67" i="8"/>
  <c r="T82" i="8"/>
  <c r="L82" i="8"/>
  <c r="N82" i="8" s="1"/>
  <c r="F82" i="8"/>
  <c r="P82" i="8"/>
  <c r="S82" i="8"/>
  <c r="G82" i="8"/>
  <c r="V82" i="8"/>
  <c r="J82" i="8"/>
  <c r="H85" i="8"/>
  <c r="T88" i="8"/>
  <c r="L88" i="8"/>
  <c r="U88" i="8"/>
  <c r="V88" i="8"/>
  <c r="J88" i="8"/>
  <c r="G88" i="8"/>
  <c r="F88" i="8"/>
  <c r="P88" i="8"/>
  <c r="I88" i="8"/>
  <c r="G90" i="8"/>
  <c r="T116" i="8"/>
  <c r="L116" i="8"/>
  <c r="U116" i="8"/>
  <c r="S116" i="8"/>
  <c r="I116" i="8"/>
  <c r="M116" i="8"/>
  <c r="J116" i="8"/>
  <c r="V116" i="8"/>
  <c r="G116" i="8"/>
  <c r="H116" i="8" s="1"/>
  <c r="T118" i="8"/>
  <c r="L118" i="8"/>
  <c r="N118" i="8" s="1"/>
  <c r="U118" i="8"/>
  <c r="S118" i="8"/>
  <c r="G118" i="8"/>
  <c r="F118" i="8"/>
  <c r="P118" i="8"/>
  <c r="J118" i="8"/>
  <c r="F122" i="8"/>
  <c r="H122" i="8" s="1"/>
  <c r="H128" i="8"/>
  <c r="T138" i="8"/>
  <c r="L138" i="8"/>
  <c r="U138" i="8"/>
  <c r="S138" i="8"/>
  <c r="G138" i="8"/>
  <c r="F138" i="8"/>
  <c r="P138" i="8"/>
  <c r="J138" i="8"/>
  <c r="K138" i="8" s="1"/>
  <c r="J143" i="8"/>
  <c r="M4" i="10"/>
  <c r="R4" i="14"/>
  <c r="K4" i="15"/>
  <c r="K5" i="15"/>
  <c r="R5" i="14"/>
  <c r="X7" i="10"/>
  <c r="U154" i="3"/>
  <c r="J154" i="3"/>
  <c r="E13" i="4"/>
  <c r="B13" i="4"/>
  <c r="B18" i="4"/>
  <c r="D18" i="4"/>
  <c r="D23" i="4"/>
  <c r="B23" i="4"/>
  <c r="E45" i="4"/>
  <c r="B45" i="4"/>
  <c r="B50" i="4"/>
  <c r="D50" i="4"/>
  <c r="T52" i="4"/>
  <c r="D55" i="4"/>
  <c r="B55" i="4"/>
  <c r="E77" i="4"/>
  <c r="B77" i="4"/>
  <c r="T84" i="4"/>
  <c r="B86" i="4"/>
  <c r="D86" i="4"/>
  <c r="E96" i="4"/>
  <c r="D96" i="4"/>
  <c r="E97" i="4"/>
  <c r="B97" i="4"/>
  <c r="D107" i="4"/>
  <c r="B107" i="4"/>
  <c r="T116" i="4"/>
  <c r="B118" i="4"/>
  <c r="D118" i="4"/>
  <c r="E128" i="4"/>
  <c r="D128" i="4"/>
  <c r="E129" i="4"/>
  <c r="B129" i="4"/>
  <c r="T14" i="5"/>
  <c r="B20" i="5"/>
  <c r="E20" i="5"/>
  <c r="E21" i="5"/>
  <c r="D21" i="5"/>
  <c r="B21" i="5"/>
  <c r="E22" i="5"/>
  <c r="D22" i="5"/>
  <c r="T46" i="5"/>
  <c r="B52" i="5"/>
  <c r="E52" i="5"/>
  <c r="E53" i="5"/>
  <c r="D53" i="5"/>
  <c r="B53" i="5"/>
  <c r="E54" i="5"/>
  <c r="D54" i="5"/>
  <c r="T78" i="5"/>
  <c r="G116" i="6"/>
  <c r="H116" i="6" s="1"/>
  <c r="I116" i="6" s="1"/>
  <c r="K24" i="8"/>
  <c r="T28" i="8"/>
  <c r="L28" i="8"/>
  <c r="V28" i="8"/>
  <c r="M28" i="8"/>
  <c r="G28" i="8"/>
  <c r="S28" i="8"/>
  <c r="F28" i="8"/>
  <c r="P28" i="8"/>
  <c r="J28" i="8"/>
  <c r="T32" i="8"/>
  <c r="L32" i="8"/>
  <c r="V32" i="8"/>
  <c r="M32" i="8"/>
  <c r="G32" i="8"/>
  <c r="S32" i="8"/>
  <c r="F32" i="8"/>
  <c r="P32" i="8"/>
  <c r="J32" i="8"/>
  <c r="P58" i="8"/>
  <c r="M58" i="8"/>
  <c r="J58" i="8"/>
  <c r="G58" i="8"/>
  <c r="T62" i="8"/>
  <c r="L62" i="8"/>
  <c r="P62" i="8"/>
  <c r="F62" i="8"/>
  <c r="G62" i="8"/>
  <c r="M62" i="8"/>
  <c r="U62" i="8"/>
  <c r="I62" i="8"/>
  <c r="K62" i="8" s="1"/>
  <c r="T71" i="8"/>
  <c r="L71" i="8"/>
  <c r="S71" i="8"/>
  <c r="I71" i="8"/>
  <c r="G71" i="8"/>
  <c r="F71" i="8"/>
  <c r="P71" i="8"/>
  <c r="V71" i="8"/>
  <c r="J71" i="8"/>
  <c r="V83" i="8"/>
  <c r="J83" i="8"/>
  <c r="U83" i="8"/>
  <c r="S83" i="8"/>
  <c r="G83" i="8"/>
  <c r="F83" i="8"/>
  <c r="J114" i="8"/>
  <c r="V114" i="8"/>
  <c r="I114" i="8"/>
  <c r="S114" i="8"/>
  <c r="G114" i="8"/>
  <c r="F114" i="8"/>
  <c r="T119" i="8"/>
  <c r="L119" i="8"/>
  <c r="F119" i="8"/>
  <c r="V119" i="8"/>
  <c r="J119" i="8"/>
  <c r="U119" i="8"/>
  <c r="I119" i="8"/>
  <c r="S119" i="8"/>
  <c r="G119" i="8"/>
  <c r="C3" i="10"/>
  <c r="G4" i="10"/>
  <c r="C4" i="15"/>
  <c r="I4" i="15"/>
  <c r="B6" i="4"/>
  <c r="D6" i="4"/>
  <c r="B8" i="4"/>
  <c r="D11" i="4"/>
  <c r="B11" i="4"/>
  <c r="E15" i="4"/>
  <c r="E20" i="4"/>
  <c r="D25" i="4"/>
  <c r="E30" i="4"/>
  <c r="E33" i="4"/>
  <c r="B33" i="4"/>
  <c r="B38" i="4"/>
  <c r="D38" i="4"/>
  <c r="B40" i="4"/>
  <c r="D43" i="4"/>
  <c r="B43" i="4"/>
  <c r="E47" i="4"/>
  <c r="E52" i="4"/>
  <c r="D57" i="4"/>
  <c r="E62" i="4"/>
  <c r="E65" i="4"/>
  <c r="B65" i="4"/>
  <c r="B70" i="4"/>
  <c r="D70" i="4"/>
  <c r="B72" i="4"/>
  <c r="D75" i="4"/>
  <c r="B75" i="4"/>
  <c r="D85" i="4"/>
  <c r="D87" i="4"/>
  <c r="B87" i="4"/>
  <c r="E95" i="4"/>
  <c r="B96" i="4"/>
  <c r="B98" i="4"/>
  <c r="D98" i="4"/>
  <c r="E106" i="4"/>
  <c r="E108" i="4"/>
  <c r="D108" i="4"/>
  <c r="E109" i="4"/>
  <c r="B109" i="4"/>
  <c r="D117" i="4"/>
  <c r="D119" i="4"/>
  <c r="B119" i="4"/>
  <c r="E127" i="4"/>
  <c r="B128" i="4"/>
  <c r="B130" i="4"/>
  <c r="D130" i="4"/>
  <c r="B8" i="5"/>
  <c r="E8" i="5"/>
  <c r="E10" i="5"/>
  <c r="D10" i="5"/>
  <c r="D20" i="5"/>
  <c r="B34" i="5"/>
  <c r="B40" i="5"/>
  <c r="E40" i="5"/>
  <c r="E42" i="5"/>
  <c r="D42" i="5"/>
  <c r="D52" i="5"/>
  <c r="B66" i="5"/>
  <c r="B72" i="5"/>
  <c r="E72" i="5"/>
  <c r="E74" i="5"/>
  <c r="D74" i="5"/>
  <c r="P12" i="8"/>
  <c r="F14" i="8"/>
  <c r="T16" i="8"/>
  <c r="L16" i="8"/>
  <c r="N16" i="8" s="1"/>
  <c r="F16" i="8"/>
  <c r="U16" i="8"/>
  <c r="J16" i="8"/>
  <c r="V16" i="8"/>
  <c r="I16" i="8"/>
  <c r="S16" i="8"/>
  <c r="G16" i="8"/>
  <c r="M46" i="8"/>
  <c r="M52" i="8"/>
  <c r="T56" i="8"/>
  <c r="L56" i="8"/>
  <c r="P56" i="8"/>
  <c r="G56" i="8"/>
  <c r="M56" i="8"/>
  <c r="S56" i="8"/>
  <c r="F56" i="8"/>
  <c r="V56" i="8"/>
  <c r="J56" i="8"/>
  <c r="K56" i="8" s="1"/>
  <c r="V72" i="8"/>
  <c r="J72" i="8"/>
  <c r="U72" i="8"/>
  <c r="G72" i="8"/>
  <c r="H72" i="8" s="1"/>
  <c r="I75" i="8"/>
  <c r="K75" i="8" s="1"/>
  <c r="P90" i="8"/>
  <c r="M114" i="8"/>
  <c r="T129" i="8"/>
  <c r="L129" i="8"/>
  <c r="N129" i="8" s="1"/>
  <c r="I129" i="8"/>
  <c r="G129" i="8"/>
  <c r="S129" i="8"/>
  <c r="F129" i="8"/>
  <c r="P129" i="8"/>
  <c r="V129" i="8"/>
  <c r="J129" i="8"/>
  <c r="T140" i="8"/>
  <c r="L140" i="8"/>
  <c r="U140" i="8"/>
  <c r="F140" i="8"/>
  <c r="H140" i="8" s="1"/>
  <c r="P140" i="8"/>
  <c r="M140" i="8"/>
  <c r="S140" i="8"/>
  <c r="V140" i="8"/>
  <c r="F4" i="14"/>
  <c r="G4" i="14" s="1"/>
  <c r="J153" i="3"/>
  <c r="E8" i="4"/>
  <c r="D13" i="4"/>
  <c r="E18" i="4"/>
  <c r="E21" i="4"/>
  <c r="B21" i="4"/>
  <c r="B26" i="4"/>
  <c r="D26" i="4"/>
  <c r="T28" i="4"/>
  <c r="D31" i="4"/>
  <c r="B31" i="4"/>
  <c r="E40" i="4"/>
  <c r="D45" i="4"/>
  <c r="E50" i="4"/>
  <c r="E53" i="4"/>
  <c r="B53" i="4"/>
  <c r="B58" i="4"/>
  <c r="D58" i="4"/>
  <c r="D63" i="4"/>
  <c r="B63" i="4"/>
  <c r="E72" i="4"/>
  <c r="D77" i="4"/>
  <c r="B78" i="4"/>
  <c r="D78" i="4"/>
  <c r="E86" i="4"/>
  <c r="E88" i="4"/>
  <c r="D88" i="4"/>
  <c r="E89" i="4"/>
  <c r="B89" i="4"/>
  <c r="D97" i="4"/>
  <c r="D99" i="4"/>
  <c r="B99" i="4"/>
  <c r="E107" i="4"/>
  <c r="T108" i="4"/>
  <c r="B110" i="4"/>
  <c r="D110" i="4"/>
  <c r="E118" i="4"/>
  <c r="E120" i="4"/>
  <c r="D120" i="4"/>
  <c r="E121" i="4"/>
  <c r="B121" i="4"/>
  <c r="D129" i="4"/>
  <c r="D131" i="4"/>
  <c r="B131" i="4"/>
  <c r="B22" i="5"/>
  <c r="B28" i="5"/>
  <c r="E28" i="5"/>
  <c r="E29" i="5"/>
  <c r="D29" i="5"/>
  <c r="B29" i="5"/>
  <c r="E30" i="5"/>
  <c r="D30" i="5"/>
  <c r="B54" i="5"/>
  <c r="B60" i="5"/>
  <c r="E60" i="5"/>
  <c r="E61" i="5"/>
  <c r="D61" i="5"/>
  <c r="B61" i="5"/>
  <c r="E62" i="5"/>
  <c r="D62" i="5"/>
  <c r="M22" i="8"/>
  <c r="T36" i="8"/>
  <c r="L36" i="8"/>
  <c r="V36" i="8"/>
  <c r="M36" i="8"/>
  <c r="P36" i="8"/>
  <c r="F36" i="8"/>
  <c r="G36" i="8"/>
  <c r="U36" i="8"/>
  <c r="I36" i="8"/>
  <c r="V43" i="8"/>
  <c r="J43" i="8"/>
  <c r="U43" i="8"/>
  <c r="I43" i="8"/>
  <c r="K43" i="8" s="1"/>
  <c r="S43" i="8"/>
  <c r="S55" i="8"/>
  <c r="I58" i="8"/>
  <c r="S61" i="8"/>
  <c r="S65" i="8"/>
  <c r="V67" i="8"/>
  <c r="J67" i="8"/>
  <c r="U67" i="8"/>
  <c r="I67" i="8"/>
  <c r="S67" i="8"/>
  <c r="J91" i="8"/>
  <c r="T110" i="8"/>
  <c r="L110" i="8"/>
  <c r="N110" i="8" s="1"/>
  <c r="F110" i="8"/>
  <c r="S110" i="8"/>
  <c r="G110" i="8"/>
  <c r="P110" i="8"/>
  <c r="V110" i="8"/>
  <c r="J110" i="8"/>
  <c r="K110" i="8" s="1"/>
  <c r="T112" i="8"/>
  <c r="L112" i="8"/>
  <c r="V112" i="8"/>
  <c r="M112" i="8"/>
  <c r="J112" i="8"/>
  <c r="U112" i="8"/>
  <c r="I112" i="8"/>
  <c r="S112" i="8"/>
  <c r="G112" i="8"/>
  <c r="F112" i="8"/>
  <c r="J127" i="8"/>
  <c r="U131" i="8"/>
  <c r="T143" i="8"/>
  <c r="L143" i="8"/>
  <c r="F143" i="8"/>
  <c r="G143" i="8"/>
  <c r="P143" i="8"/>
  <c r="M143" i="8"/>
  <c r="U143" i="8"/>
  <c r="I143" i="8"/>
  <c r="V143" i="8"/>
  <c r="J193" i="12"/>
  <c r="J185" i="12"/>
  <c r="J181" i="12"/>
  <c r="J169" i="12"/>
  <c r="J161" i="12"/>
  <c r="Q120" i="8" s="1"/>
  <c r="J157" i="12"/>
  <c r="J153" i="12"/>
  <c r="J149" i="12"/>
  <c r="J145" i="12"/>
  <c r="J141" i="12"/>
  <c r="J137" i="12"/>
  <c r="J125" i="12"/>
  <c r="J117" i="12"/>
  <c r="J109" i="12"/>
  <c r="J105" i="12"/>
  <c r="J97" i="12"/>
  <c r="J93" i="12"/>
  <c r="J85" i="12"/>
  <c r="J73" i="12"/>
  <c r="J69" i="12"/>
  <c r="J65" i="12"/>
  <c r="J57" i="12"/>
  <c r="J53" i="12"/>
  <c r="J45" i="12"/>
  <c r="J37" i="12"/>
  <c r="J25" i="12"/>
  <c r="J21" i="12"/>
  <c r="J17" i="12"/>
  <c r="J13" i="12"/>
  <c r="Q8" i="8" s="1"/>
  <c r="J9" i="12"/>
  <c r="J5" i="12"/>
  <c r="O187" i="12"/>
  <c r="O175" i="12"/>
  <c r="O171" i="12"/>
  <c r="O167" i="12"/>
  <c r="O163" i="12"/>
  <c r="O159" i="12"/>
  <c r="K118" i="6" s="1"/>
  <c r="L118" i="6" s="1"/>
  <c r="M118" i="6" s="1"/>
  <c r="O155" i="12"/>
  <c r="O147" i="12"/>
  <c r="O143" i="12"/>
  <c r="O139" i="12"/>
  <c r="O131" i="12"/>
  <c r="O127" i="12"/>
  <c r="O119" i="12"/>
  <c r="O111" i="12"/>
  <c r="O107" i="12"/>
  <c r="O103" i="12"/>
  <c r="O95" i="12"/>
  <c r="O91" i="12"/>
  <c r="O87" i="12"/>
  <c r="O79" i="12"/>
  <c r="O75" i="12"/>
  <c r="O71" i="12"/>
  <c r="O67" i="12"/>
  <c r="O63" i="12"/>
  <c r="O59" i="12"/>
  <c r="O47" i="12"/>
  <c r="O43" i="12"/>
  <c r="O35" i="12"/>
  <c r="O27" i="12"/>
  <c r="O23" i="12"/>
  <c r="O19" i="12"/>
  <c r="O15" i="12"/>
  <c r="O11" i="12"/>
  <c r="O7" i="12"/>
  <c r="J194" i="12"/>
  <c r="J186" i="12"/>
  <c r="J158" i="12"/>
  <c r="J154" i="12"/>
  <c r="J150" i="12"/>
  <c r="J142" i="12"/>
  <c r="J138" i="12"/>
  <c r="J134" i="12"/>
  <c r="J126" i="12"/>
  <c r="J118" i="12"/>
  <c r="J114" i="12"/>
  <c r="J102" i="12"/>
  <c r="J94" i="12"/>
  <c r="J90" i="12"/>
  <c r="J78" i="12"/>
  <c r="J74" i="12"/>
  <c r="J66" i="12"/>
  <c r="J50" i="12"/>
  <c r="J46" i="12"/>
  <c r="J42" i="12"/>
  <c r="Q23" i="8" s="1"/>
  <c r="J38" i="12"/>
  <c r="J34" i="12"/>
  <c r="J26" i="12"/>
  <c r="Q12" i="8" s="1"/>
  <c r="J22" i="12"/>
  <c r="J18" i="12"/>
  <c r="J14" i="12"/>
  <c r="J10" i="12"/>
  <c r="O184" i="12"/>
  <c r="O152" i="12"/>
  <c r="J127" i="12"/>
  <c r="O114" i="12"/>
  <c r="J95" i="12"/>
  <c r="O88" i="12"/>
  <c r="O69" i="12"/>
  <c r="J63" i="12"/>
  <c r="O50" i="12"/>
  <c r="J44" i="12"/>
  <c r="O37" i="12"/>
  <c r="O24" i="12"/>
  <c r="O18" i="12"/>
  <c r="J12" i="12"/>
  <c r="O5" i="12"/>
  <c r="J184" i="12"/>
  <c r="J171" i="12"/>
  <c r="O164" i="12"/>
  <c r="O158" i="12"/>
  <c r="J152" i="12"/>
  <c r="O145" i="12"/>
  <c r="O132" i="12"/>
  <c r="O126" i="12"/>
  <c r="J107" i="12"/>
  <c r="Q76" i="8" s="1"/>
  <c r="O100" i="12"/>
  <c r="O94" i="12"/>
  <c r="J88" i="12"/>
  <c r="J75" i="12"/>
  <c r="O68" i="12"/>
  <c r="J43" i="12"/>
  <c r="O30" i="12"/>
  <c r="J24" i="12"/>
  <c r="O17" i="12"/>
  <c r="J11" i="12"/>
  <c r="O176" i="12"/>
  <c r="J164" i="12"/>
  <c r="O157" i="12"/>
  <c r="O144" i="12"/>
  <c r="O138" i="12"/>
  <c r="J132" i="12"/>
  <c r="O125" i="12"/>
  <c r="J119" i="12"/>
  <c r="O112" i="12"/>
  <c r="J100" i="12"/>
  <c r="O93" i="12"/>
  <c r="J87" i="12"/>
  <c r="O74" i="12"/>
  <c r="J68" i="12"/>
  <c r="O61" i="12"/>
  <c r="J23" i="12"/>
  <c r="O16" i="12"/>
  <c r="O188" i="12"/>
  <c r="J176" i="12"/>
  <c r="O169" i="12"/>
  <c r="J163" i="12"/>
  <c r="O156" i="12"/>
  <c r="O150" i="12"/>
  <c r="J144" i="12"/>
  <c r="O137" i="12"/>
  <c r="J131" i="12"/>
  <c r="O124" i="12"/>
  <c r="O118" i="12"/>
  <c r="J112" i="12"/>
  <c r="O105" i="12"/>
  <c r="O92" i="12"/>
  <c r="J80" i="12"/>
  <c r="Q48" i="8" s="1"/>
  <c r="R48" i="8" s="1"/>
  <c r="O73" i="12"/>
  <c r="J67" i="12"/>
  <c r="O54" i="12"/>
  <c r="J35" i="12"/>
  <c r="O28" i="12"/>
  <c r="O22" i="12"/>
  <c r="O9" i="12"/>
  <c r="J188" i="12"/>
  <c r="O181" i="12"/>
  <c r="J175" i="12"/>
  <c r="O168" i="12"/>
  <c r="J156" i="12"/>
  <c r="O149" i="12"/>
  <c r="J143" i="12"/>
  <c r="O136" i="12"/>
  <c r="J124" i="12"/>
  <c r="O117" i="12"/>
  <c r="J111" i="12"/>
  <c r="O104" i="12"/>
  <c r="J92" i="12"/>
  <c r="O85" i="12"/>
  <c r="J79" i="12"/>
  <c r="O66" i="12"/>
  <c r="O53" i="12"/>
  <c r="J47" i="12"/>
  <c r="O40" i="12"/>
  <c r="O34" i="12"/>
  <c r="J28" i="12"/>
  <c r="O21" i="12"/>
  <c r="J15" i="12"/>
  <c r="O8" i="12"/>
  <c r="O186" i="12"/>
  <c r="J180" i="12"/>
  <c r="J167" i="12"/>
  <c r="O160" i="12"/>
  <c r="O154" i="12"/>
  <c r="J148" i="12"/>
  <c r="O141" i="12"/>
  <c r="J116" i="12"/>
  <c r="O109" i="12"/>
  <c r="J103" i="12"/>
  <c r="O96" i="12"/>
  <c r="O90" i="12"/>
  <c r="J84" i="12"/>
  <c r="J71" i="12"/>
  <c r="O64" i="12"/>
  <c r="O58" i="12"/>
  <c r="J52" i="12"/>
  <c r="O45" i="12"/>
  <c r="O32" i="12"/>
  <c r="J20" i="12"/>
  <c r="J7" i="12"/>
  <c r="O185" i="12"/>
  <c r="J160" i="12"/>
  <c r="O134" i="12"/>
  <c r="O57" i="12"/>
  <c r="J32" i="12"/>
  <c r="O180" i="12"/>
  <c r="J155" i="12"/>
  <c r="J104" i="12"/>
  <c r="O78" i="12"/>
  <c r="O52" i="12"/>
  <c r="J27" i="12"/>
  <c r="O153" i="12"/>
  <c r="O102" i="12"/>
  <c r="O25" i="12"/>
  <c r="O174" i="12"/>
  <c r="O148" i="12"/>
  <c r="J123" i="12"/>
  <c r="Q78" i="8" s="1"/>
  <c r="O97" i="12"/>
  <c r="O46" i="12"/>
  <c r="O20" i="12"/>
  <c r="J147" i="12"/>
  <c r="J96" i="12"/>
  <c r="O44" i="12"/>
  <c r="J19" i="12"/>
  <c r="J64" i="12"/>
  <c r="O38" i="12"/>
  <c r="O12" i="12"/>
  <c r="J187" i="12"/>
  <c r="J136" i="12"/>
  <c r="O84" i="12"/>
  <c r="J59" i="12"/>
  <c r="J8" i="12"/>
  <c r="O193" i="12"/>
  <c r="J168" i="12"/>
  <c r="O142" i="12"/>
  <c r="J91" i="12"/>
  <c r="Q55" i="8" s="1"/>
  <c r="R55" i="8" s="1"/>
  <c r="J40" i="12"/>
  <c r="O14" i="12"/>
  <c r="E3" i="10"/>
  <c r="O116" i="12"/>
  <c r="O65" i="12"/>
  <c r="N4" i="10"/>
  <c r="W4" i="14"/>
  <c r="X4" i="14" s="1"/>
  <c r="T4" i="14" s="1"/>
  <c r="Q5" i="14"/>
  <c r="T5" i="10"/>
  <c r="I8" i="7" s="1"/>
  <c r="O8" i="7" s="1"/>
  <c r="U148" i="3"/>
  <c r="E6" i="4"/>
  <c r="E9" i="4"/>
  <c r="B9" i="4"/>
  <c r="B14" i="4"/>
  <c r="D14" i="4"/>
  <c r="B16" i="4"/>
  <c r="D19" i="4"/>
  <c r="B19" i="4"/>
  <c r="E23" i="4"/>
  <c r="E28" i="4"/>
  <c r="D33" i="4"/>
  <c r="E38" i="4"/>
  <c r="E41" i="4"/>
  <c r="B41" i="4"/>
  <c r="B46" i="4"/>
  <c r="D46" i="4"/>
  <c r="B48" i="4"/>
  <c r="D51" i="4"/>
  <c r="B51" i="4"/>
  <c r="E55" i="4"/>
  <c r="E60" i="4"/>
  <c r="D65" i="4"/>
  <c r="E70" i="4"/>
  <c r="E73" i="4"/>
  <c r="B73" i="4"/>
  <c r="D79" i="4"/>
  <c r="B79" i="4"/>
  <c r="E87" i="4"/>
  <c r="B88" i="4"/>
  <c r="B90" i="4"/>
  <c r="D90" i="4"/>
  <c r="E98" i="4"/>
  <c r="E100" i="4"/>
  <c r="D100" i="4"/>
  <c r="E101" i="4"/>
  <c r="B101" i="4"/>
  <c r="D109" i="4"/>
  <c r="D111" i="4"/>
  <c r="B111" i="4"/>
  <c r="E119" i="4"/>
  <c r="B120" i="4"/>
  <c r="B122" i="4"/>
  <c r="D122" i="4"/>
  <c r="E130" i="4"/>
  <c r="B10" i="5"/>
  <c r="B16" i="5"/>
  <c r="E16" i="5"/>
  <c r="E18" i="5"/>
  <c r="D18" i="5"/>
  <c r="T23" i="5"/>
  <c r="D28" i="5"/>
  <c r="B42" i="5"/>
  <c r="B48" i="5"/>
  <c r="E48" i="5"/>
  <c r="E50" i="5"/>
  <c r="D50" i="5"/>
  <c r="D60" i="5"/>
  <c r="B74" i="5"/>
  <c r="P14" i="8"/>
  <c r="U22" i="8"/>
  <c r="V24" i="8"/>
  <c r="U30" i="8"/>
  <c r="U34" i="8"/>
  <c r="J39" i="8"/>
  <c r="G43" i="8"/>
  <c r="P46" i="8"/>
  <c r="M48" i="8"/>
  <c r="H49" i="8"/>
  <c r="V57" i="8"/>
  <c r="I57" i="8"/>
  <c r="U57" i="8"/>
  <c r="G57" i="8"/>
  <c r="F57" i="8"/>
  <c r="U65" i="8"/>
  <c r="G67" i="8"/>
  <c r="T69" i="8"/>
  <c r="L69" i="8"/>
  <c r="F69" i="8"/>
  <c r="H69" i="8" s="1"/>
  <c r="M69" i="8"/>
  <c r="V69" i="8"/>
  <c r="J69" i="8"/>
  <c r="U69" i="8"/>
  <c r="I69" i="8"/>
  <c r="S69" i="8"/>
  <c r="P69" i="8"/>
  <c r="T73" i="8"/>
  <c r="L73" i="8"/>
  <c r="F73" i="8"/>
  <c r="H73" i="8" s="1"/>
  <c r="P73" i="8"/>
  <c r="M73" i="8"/>
  <c r="U73" i="8"/>
  <c r="I73" i="8"/>
  <c r="K73" i="8" s="1"/>
  <c r="I82" i="8"/>
  <c r="P83" i="8"/>
  <c r="M88" i="8"/>
  <c r="J90" i="8"/>
  <c r="V111" i="8"/>
  <c r="I111" i="8"/>
  <c r="U111" i="8"/>
  <c r="G111" i="8"/>
  <c r="H111" i="8" s="1"/>
  <c r="P114" i="8"/>
  <c r="I118" i="8"/>
  <c r="M119" i="8"/>
  <c r="M127" i="8"/>
  <c r="S131" i="8"/>
  <c r="T132" i="8"/>
  <c r="L132" i="8"/>
  <c r="V132" i="8"/>
  <c r="M132" i="8"/>
  <c r="G132" i="8"/>
  <c r="F132" i="8"/>
  <c r="P132" i="8"/>
  <c r="U132" i="8"/>
  <c r="I132" i="8"/>
  <c r="K132" i="8" s="1"/>
  <c r="M138" i="8"/>
  <c r="H142" i="8"/>
  <c r="E7" i="8"/>
  <c r="T7" i="8" s="1"/>
  <c r="E7" i="7"/>
  <c r="E7" i="6"/>
  <c r="N5" i="10"/>
  <c r="B7" i="6"/>
  <c r="T8" i="8"/>
  <c r="W8" i="8" s="1"/>
  <c r="L8" i="8"/>
  <c r="N8" i="8" s="1"/>
  <c r="I8" i="8"/>
  <c r="K8" i="8" s="1"/>
  <c r="G9" i="8"/>
  <c r="I11" i="8"/>
  <c r="K11" i="8" s="1"/>
  <c r="U11" i="8"/>
  <c r="G13" i="8"/>
  <c r="H13" i="8" s="1"/>
  <c r="M18" i="8"/>
  <c r="G19" i="8"/>
  <c r="H19" i="8" s="1"/>
  <c r="T20" i="8"/>
  <c r="W20" i="8" s="1"/>
  <c r="L20" i="8"/>
  <c r="I20" i="8"/>
  <c r="K20" i="8" s="1"/>
  <c r="M20" i="8"/>
  <c r="F21" i="8"/>
  <c r="H21" i="8" s="1"/>
  <c r="I26" i="8"/>
  <c r="K26" i="8" s="1"/>
  <c r="P29" i="8"/>
  <c r="P31" i="8"/>
  <c r="P33" i="8"/>
  <c r="P35" i="8"/>
  <c r="T37" i="8"/>
  <c r="W37" i="8" s="1"/>
  <c r="L37" i="8"/>
  <c r="N37" i="8" s="1"/>
  <c r="F37" i="8"/>
  <c r="H37" i="8" s="1"/>
  <c r="G41" i="8"/>
  <c r="I42" i="8"/>
  <c r="V42" i="8"/>
  <c r="G44" i="8"/>
  <c r="H44" i="8" s="1"/>
  <c r="G45" i="8"/>
  <c r="H45" i="8" s="1"/>
  <c r="G47" i="8"/>
  <c r="H47" i="8" s="1"/>
  <c r="G49" i="8"/>
  <c r="S49" i="8"/>
  <c r="G53" i="8"/>
  <c r="H53" i="8" s="1"/>
  <c r="M54" i="8"/>
  <c r="U59" i="8"/>
  <c r="T60" i="8"/>
  <c r="W60" i="8" s="1"/>
  <c r="L60" i="8"/>
  <c r="N60" i="8" s="1"/>
  <c r="T63" i="8"/>
  <c r="W63" i="8" s="1"/>
  <c r="L63" i="8"/>
  <c r="N63" i="8" s="1"/>
  <c r="P64" i="8"/>
  <c r="F65" i="8"/>
  <c r="I66" i="8"/>
  <c r="V66" i="8"/>
  <c r="U68" i="8"/>
  <c r="U70" i="8"/>
  <c r="T74" i="8"/>
  <c r="W74" i="8" s="1"/>
  <c r="L74" i="8"/>
  <c r="G74" i="8"/>
  <c r="H74" i="8" s="1"/>
  <c r="M74" i="8"/>
  <c r="F75" i="8"/>
  <c r="T76" i="8"/>
  <c r="W76" i="8" s="1"/>
  <c r="L76" i="8"/>
  <c r="G76" i="8"/>
  <c r="H76" i="8" s="1"/>
  <c r="M76" i="8"/>
  <c r="G78" i="8"/>
  <c r="T83" i="8"/>
  <c r="L83" i="8"/>
  <c r="I83" i="8"/>
  <c r="M83" i="8"/>
  <c r="F84" i="8"/>
  <c r="H84" i="8" s="1"/>
  <c r="I85" i="8"/>
  <c r="K85" i="8" s="1"/>
  <c r="U85" i="8"/>
  <c r="F90" i="8"/>
  <c r="T92" i="8"/>
  <c r="W92" i="8" s="1"/>
  <c r="L92" i="8"/>
  <c r="N92" i="8" s="1"/>
  <c r="I92" i="8"/>
  <c r="K92" i="8" s="1"/>
  <c r="P93" i="8"/>
  <c r="G94" i="8"/>
  <c r="H94" i="8" s="1"/>
  <c r="T95" i="8"/>
  <c r="L95" i="8"/>
  <c r="V95" i="8"/>
  <c r="M95" i="8"/>
  <c r="T98" i="8"/>
  <c r="L98" i="8"/>
  <c r="U98" i="8"/>
  <c r="J98" i="8"/>
  <c r="M98" i="8"/>
  <c r="G109" i="8"/>
  <c r="H109" i="8" s="1"/>
  <c r="G113" i="8"/>
  <c r="H113" i="8" s="1"/>
  <c r="T114" i="8"/>
  <c r="L114" i="8"/>
  <c r="U114" i="8"/>
  <c r="M124" i="8"/>
  <c r="P128" i="8"/>
  <c r="G131" i="8"/>
  <c r="T135" i="8"/>
  <c r="W135" i="8" s="1"/>
  <c r="L135" i="8"/>
  <c r="N135" i="8" s="1"/>
  <c r="P136" i="8"/>
  <c r="G137" i="8"/>
  <c r="H137" i="8" s="1"/>
  <c r="T141" i="8"/>
  <c r="W141" i="8" s="1"/>
  <c r="L141" i="8"/>
  <c r="N141" i="8" s="1"/>
  <c r="F141" i="8"/>
  <c r="H141" i="8" s="1"/>
  <c r="J144" i="8"/>
  <c r="F146" i="8"/>
  <c r="H146" i="8" s="1"/>
  <c r="O10" i="12"/>
  <c r="R4" i="15"/>
  <c r="H5" i="14"/>
  <c r="AC5" i="14"/>
  <c r="C6" i="15"/>
  <c r="G6" i="10"/>
  <c r="H8" i="10"/>
  <c r="H8" i="14"/>
  <c r="L8" i="15"/>
  <c r="AA8" i="14"/>
  <c r="U8" i="15"/>
  <c r="AG8" i="10"/>
  <c r="AK11" i="8" s="1"/>
  <c r="O31" i="12"/>
  <c r="X10" i="10"/>
  <c r="AG5" i="10"/>
  <c r="AK8" i="8" s="1"/>
  <c r="E6" i="15"/>
  <c r="L6" i="15"/>
  <c r="AI6" i="14"/>
  <c r="D7" i="15"/>
  <c r="H7" i="10"/>
  <c r="AE7" i="14"/>
  <c r="G9" i="15"/>
  <c r="N9" i="14"/>
  <c r="Q9" i="10"/>
  <c r="F12" i="7" s="1"/>
  <c r="D10" i="15"/>
  <c r="H10" i="14"/>
  <c r="H10" i="10"/>
  <c r="C11" i="10"/>
  <c r="S7" i="10"/>
  <c r="H10" i="7" s="1"/>
  <c r="N7" i="15"/>
  <c r="Z7" i="10"/>
  <c r="AB10" i="8" s="1"/>
  <c r="A6" i="6"/>
  <c r="P8" i="8"/>
  <c r="J9" i="8"/>
  <c r="K9" i="8" s="1"/>
  <c r="P10" i="8"/>
  <c r="F10" i="8"/>
  <c r="H10" i="8" s="1"/>
  <c r="T13" i="8"/>
  <c r="L13" i="8"/>
  <c r="S13" i="8"/>
  <c r="I13" i="8"/>
  <c r="K13" i="8" s="1"/>
  <c r="M13" i="8"/>
  <c r="T15" i="8"/>
  <c r="L15" i="8"/>
  <c r="N15" i="8" s="1"/>
  <c r="S15" i="8"/>
  <c r="J15" i="8"/>
  <c r="U15" i="8"/>
  <c r="I15" i="8"/>
  <c r="I21" i="8"/>
  <c r="K21" i="8" s="1"/>
  <c r="J25" i="8"/>
  <c r="K25" i="8" s="1"/>
  <c r="T26" i="8"/>
  <c r="L26" i="8"/>
  <c r="N26" i="8" s="1"/>
  <c r="U26" i="8"/>
  <c r="P26" i="8"/>
  <c r="F26" i="8"/>
  <c r="J29" i="8"/>
  <c r="K29" i="8" s="1"/>
  <c r="J31" i="8"/>
  <c r="K31" i="8" s="1"/>
  <c r="J33" i="8"/>
  <c r="K33" i="8" s="1"/>
  <c r="J35" i="8"/>
  <c r="K35" i="8" s="1"/>
  <c r="J41" i="8"/>
  <c r="K41" i="8" s="1"/>
  <c r="T45" i="8"/>
  <c r="L45" i="8"/>
  <c r="V45" i="8"/>
  <c r="M45" i="8"/>
  <c r="T47" i="8"/>
  <c r="L47" i="8"/>
  <c r="V47" i="8"/>
  <c r="M47" i="8"/>
  <c r="T51" i="8"/>
  <c r="L51" i="8"/>
  <c r="N51" i="8" s="1"/>
  <c r="U51" i="8"/>
  <c r="S51" i="8"/>
  <c r="I51" i="8"/>
  <c r="K51" i="8" s="1"/>
  <c r="S64" i="8"/>
  <c r="J65" i="8"/>
  <c r="K65" i="8" s="1"/>
  <c r="P74" i="8"/>
  <c r="P76" i="8"/>
  <c r="J78" i="8"/>
  <c r="K78" i="8" s="1"/>
  <c r="I84" i="8"/>
  <c r="I87" i="8"/>
  <c r="S93" i="8"/>
  <c r="T97" i="8"/>
  <c r="L97" i="8"/>
  <c r="V97" i="8"/>
  <c r="M97" i="8"/>
  <c r="S97" i="8"/>
  <c r="I97" i="8"/>
  <c r="K97" i="8" s="1"/>
  <c r="P98" i="8"/>
  <c r="T113" i="8"/>
  <c r="L113" i="8"/>
  <c r="S113" i="8"/>
  <c r="I113" i="8"/>
  <c r="K113" i="8" s="1"/>
  <c r="M113" i="8"/>
  <c r="T115" i="8"/>
  <c r="L115" i="8"/>
  <c r="P115" i="8"/>
  <c r="G115" i="8"/>
  <c r="H115" i="8" s="1"/>
  <c r="S115" i="8"/>
  <c r="I115" i="8"/>
  <c r="K115" i="8" s="1"/>
  <c r="M115" i="8"/>
  <c r="T117" i="8"/>
  <c r="L117" i="8"/>
  <c r="P117" i="8"/>
  <c r="G117" i="8"/>
  <c r="H117" i="8" s="1"/>
  <c r="U117" i="8"/>
  <c r="J117" i="8"/>
  <c r="K117" i="8" s="1"/>
  <c r="M117" i="8"/>
  <c r="T121" i="8"/>
  <c r="L121" i="8"/>
  <c r="V121" i="8"/>
  <c r="M121" i="8"/>
  <c r="T123" i="8"/>
  <c r="L123" i="8"/>
  <c r="V123" i="8"/>
  <c r="M123" i="8"/>
  <c r="T126" i="8"/>
  <c r="L126" i="8"/>
  <c r="F126" i="8"/>
  <c r="H126" i="8" s="1"/>
  <c r="U126" i="8"/>
  <c r="J126" i="8"/>
  <c r="K126" i="8" s="1"/>
  <c r="M126" i="8"/>
  <c r="I128" i="8"/>
  <c r="U128" i="8"/>
  <c r="T134" i="8"/>
  <c r="L134" i="8"/>
  <c r="V134" i="8"/>
  <c r="M134" i="8"/>
  <c r="J134" i="8"/>
  <c r="K134" i="8" s="1"/>
  <c r="S136" i="8"/>
  <c r="T137" i="8"/>
  <c r="W137" i="8" s="1"/>
  <c r="L137" i="8"/>
  <c r="N137" i="8" s="1"/>
  <c r="I139" i="8"/>
  <c r="U139" i="8"/>
  <c r="O13" i="12"/>
  <c r="W5" i="10"/>
  <c r="F6" i="15"/>
  <c r="L6" i="10"/>
  <c r="Y6" i="10"/>
  <c r="AA9" i="8" s="1"/>
  <c r="AC6" i="14"/>
  <c r="W7" i="10"/>
  <c r="C8" i="15"/>
  <c r="F8" i="14"/>
  <c r="G8" i="10"/>
  <c r="G9" i="10"/>
  <c r="F9" i="14"/>
  <c r="E9" i="15"/>
  <c r="I9" i="14"/>
  <c r="I9" i="10"/>
  <c r="S12" i="6" s="1"/>
  <c r="T11" i="8"/>
  <c r="L11" i="8"/>
  <c r="N11" i="8" s="1"/>
  <c r="P11" i="8"/>
  <c r="G11" i="8"/>
  <c r="H11" i="8" s="1"/>
  <c r="T21" i="8"/>
  <c r="L21" i="8"/>
  <c r="J21" i="8"/>
  <c r="V21" i="8"/>
  <c r="T41" i="8"/>
  <c r="W41" i="8" s="1"/>
  <c r="L41" i="8"/>
  <c r="N41" i="8" s="1"/>
  <c r="F41" i="8"/>
  <c r="H41" i="8" s="1"/>
  <c r="P42" i="8"/>
  <c r="T49" i="8"/>
  <c r="L49" i="8"/>
  <c r="N49" i="8" s="1"/>
  <c r="U49" i="8"/>
  <c r="T53" i="8"/>
  <c r="L53" i="8"/>
  <c r="N53" i="8" s="1"/>
  <c r="U53" i="8"/>
  <c r="V53" i="8"/>
  <c r="J53" i="8"/>
  <c r="K53" i="8" s="1"/>
  <c r="H60" i="8"/>
  <c r="H63" i="8"/>
  <c r="O63" i="8" s="1"/>
  <c r="I64" i="8"/>
  <c r="T65" i="8"/>
  <c r="L65" i="8"/>
  <c r="N65" i="8" s="1"/>
  <c r="P65" i="8"/>
  <c r="G65" i="8"/>
  <c r="P66" i="8"/>
  <c r="T75" i="8"/>
  <c r="L75" i="8"/>
  <c r="V75" i="8"/>
  <c r="M75" i="8"/>
  <c r="G75" i="8"/>
  <c r="T78" i="8"/>
  <c r="W78" i="8" s="1"/>
  <c r="L78" i="8"/>
  <c r="N78" i="8" s="1"/>
  <c r="F78" i="8"/>
  <c r="P78" i="8"/>
  <c r="R78" i="8" s="1"/>
  <c r="T84" i="8"/>
  <c r="L84" i="8"/>
  <c r="N84" i="8" s="1"/>
  <c r="V84" i="8"/>
  <c r="J84" i="8"/>
  <c r="T90" i="8"/>
  <c r="L90" i="8"/>
  <c r="U90" i="8"/>
  <c r="S90" i="8"/>
  <c r="I90" i="8"/>
  <c r="M90" i="8"/>
  <c r="I93" i="8"/>
  <c r="T94" i="8"/>
  <c r="W94" i="8" s="1"/>
  <c r="L94" i="8"/>
  <c r="I94" i="8"/>
  <c r="K94" i="8" s="1"/>
  <c r="M94" i="8"/>
  <c r="H98" i="8"/>
  <c r="T109" i="8"/>
  <c r="W109" i="8" s="1"/>
  <c r="L109" i="8"/>
  <c r="U109" i="8"/>
  <c r="M109" i="8"/>
  <c r="J128" i="8"/>
  <c r="T131" i="8"/>
  <c r="L131" i="8"/>
  <c r="I131" i="8"/>
  <c r="K131" i="8" s="1"/>
  <c r="P131" i="8"/>
  <c r="F131" i="8"/>
  <c r="M131" i="8"/>
  <c r="H135" i="8"/>
  <c r="O135" i="8" s="1"/>
  <c r="I136" i="8"/>
  <c r="J139" i="8"/>
  <c r="P144" i="8"/>
  <c r="T146" i="8"/>
  <c r="L146" i="8"/>
  <c r="I146" i="8"/>
  <c r="U146" i="8"/>
  <c r="J146" i="8"/>
  <c r="M146" i="8"/>
  <c r="I4" i="14"/>
  <c r="K4" i="14" s="1"/>
  <c r="E4" i="15"/>
  <c r="D5" i="15"/>
  <c r="M5" i="15"/>
  <c r="O5" i="15"/>
  <c r="K6" i="10"/>
  <c r="U6" i="10"/>
  <c r="J9" i="7" s="1"/>
  <c r="R6" i="14"/>
  <c r="AA6" i="14"/>
  <c r="AG6" i="10"/>
  <c r="AK9" i="8" s="1"/>
  <c r="U6" i="15"/>
  <c r="C7" i="10"/>
  <c r="H7" i="14"/>
  <c r="AD7" i="14"/>
  <c r="O8" i="10"/>
  <c r="Z8" i="10"/>
  <c r="AB11" i="8" s="1"/>
  <c r="AD8" i="14"/>
  <c r="R9" i="10"/>
  <c r="G12" i="7" s="1"/>
  <c r="O9" i="14"/>
  <c r="I10" i="10"/>
  <c r="S13" i="6" s="1"/>
  <c r="T9" i="8"/>
  <c r="W9" i="8" s="1"/>
  <c r="L9" i="8"/>
  <c r="F9" i="8"/>
  <c r="P9" i="8"/>
  <c r="M9" i="8"/>
  <c r="T25" i="8"/>
  <c r="W25" i="8" s="1"/>
  <c r="L25" i="8"/>
  <c r="P25" i="8"/>
  <c r="G25" i="8"/>
  <c r="F25" i="8"/>
  <c r="M25" i="8"/>
  <c r="T29" i="8"/>
  <c r="W29" i="8" s="1"/>
  <c r="L29" i="8"/>
  <c r="G29" i="8"/>
  <c r="H29" i="8" s="1"/>
  <c r="M29" i="8"/>
  <c r="T31" i="8"/>
  <c r="W31" i="8" s="1"/>
  <c r="L31" i="8"/>
  <c r="G31" i="8"/>
  <c r="H31" i="8" s="1"/>
  <c r="M31" i="8"/>
  <c r="T33" i="8"/>
  <c r="W33" i="8" s="1"/>
  <c r="L33" i="8"/>
  <c r="G33" i="8"/>
  <c r="H33" i="8" s="1"/>
  <c r="M33" i="8"/>
  <c r="T35" i="8"/>
  <c r="W35" i="8" s="1"/>
  <c r="L35" i="8"/>
  <c r="G35" i="8"/>
  <c r="H35" i="8" s="1"/>
  <c r="M35" i="8"/>
  <c r="P59" i="8"/>
  <c r="T64" i="8"/>
  <c r="L64" i="8"/>
  <c r="V64" i="8"/>
  <c r="M64" i="8"/>
  <c r="J64" i="8"/>
  <c r="P68" i="8"/>
  <c r="P70" i="8"/>
  <c r="P85" i="8"/>
  <c r="T87" i="8"/>
  <c r="L87" i="8"/>
  <c r="P87" i="8"/>
  <c r="G87" i="8"/>
  <c r="H87" i="8" s="1"/>
  <c r="U87" i="8"/>
  <c r="W87" i="8" s="1"/>
  <c r="J87" i="8"/>
  <c r="M87" i="8"/>
  <c r="T93" i="8"/>
  <c r="L93" i="8"/>
  <c r="N93" i="8" s="1"/>
  <c r="J93" i="8"/>
  <c r="V93" i="8"/>
  <c r="T128" i="8"/>
  <c r="L128" i="8"/>
  <c r="T136" i="8"/>
  <c r="L136" i="8"/>
  <c r="V136" i="8"/>
  <c r="M136" i="8"/>
  <c r="J136" i="8"/>
  <c r="T139" i="8"/>
  <c r="L139" i="8"/>
  <c r="P139" i="8"/>
  <c r="G139" i="8"/>
  <c r="H139" i="8" s="1"/>
  <c r="N4" i="14"/>
  <c r="N4" i="15"/>
  <c r="P5" i="15"/>
  <c r="AB5" i="10"/>
  <c r="AD8" i="8" s="1"/>
  <c r="AF5" i="14"/>
  <c r="AM5" i="14"/>
  <c r="G6" i="15"/>
  <c r="R6" i="10"/>
  <c r="G9" i="7" s="1"/>
  <c r="H6" i="15"/>
  <c r="S6" i="10"/>
  <c r="H9" i="7" s="1"/>
  <c r="I6" i="15"/>
  <c r="B7" i="15"/>
  <c r="F7" i="10"/>
  <c r="E7" i="14"/>
  <c r="AE8" i="10"/>
  <c r="AI11" i="8" s="1"/>
  <c r="AK8" i="14"/>
  <c r="S8" i="15"/>
  <c r="R8" i="14"/>
  <c r="W10" i="10"/>
  <c r="I12" i="10"/>
  <c r="S15" i="6" s="1"/>
  <c r="E12" i="15"/>
  <c r="G67" i="6"/>
  <c r="H67" i="6" s="1"/>
  <c r="I67" i="6" s="1"/>
  <c r="A8" i="7"/>
  <c r="I10" i="8"/>
  <c r="V10" i="8"/>
  <c r="P13" i="8"/>
  <c r="F15" i="8"/>
  <c r="H15" i="8" s="1"/>
  <c r="V17" i="8"/>
  <c r="J17" i="8"/>
  <c r="K17" i="8" s="1"/>
  <c r="P17" i="8"/>
  <c r="I18" i="8"/>
  <c r="M21" i="8"/>
  <c r="T23" i="8"/>
  <c r="W23" i="8" s="1"/>
  <c r="L23" i="8"/>
  <c r="N23" i="8" s="1"/>
  <c r="P23" i="8"/>
  <c r="G23" i="8"/>
  <c r="F23" i="8"/>
  <c r="G26" i="8"/>
  <c r="T27" i="8"/>
  <c r="W27" i="8" s="1"/>
  <c r="L27" i="8"/>
  <c r="N27" i="8" s="1"/>
  <c r="G27" i="8"/>
  <c r="H27" i="8" s="1"/>
  <c r="I37" i="8"/>
  <c r="K37" i="8" s="1"/>
  <c r="P41" i="8"/>
  <c r="T43" i="8"/>
  <c r="L43" i="8"/>
  <c r="N43" i="8" s="1"/>
  <c r="F43" i="8"/>
  <c r="P45" i="8"/>
  <c r="P47" i="8"/>
  <c r="P49" i="8"/>
  <c r="F51" i="8"/>
  <c r="H51" i="8" s="1"/>
  <c r="P53" i="8"/>
  <c r="I54" i="8"/>
  <c r="K54" i="8" s="1"/>
  <c r="F59" i="8"/>
  <c r="H59" i="8" s="1"/>
  <c r="T61" i="8"/>
  <c r="L61" i="8"/>
  <c r="I61" i="8"/>
  <c r="K61" i="8" s="1"/>
  <c r="P61" i="8"/>
  <c r="F61" i="8"/>
  <c r="M61" i="8"/>
  <c r="G66" i="8"/>
  <c r="H66" i="8" s="1"/>
  <c r="T67" i="8"/>
  <c r="L67" i="8"/>
  <c r="F67" i="8"/>
  <c r="M67" i="8"/>
  <c r="F68" i="8"/>
  <c r="H68" i="8" s="1"/>
  <c r="F70" i="8"/>
  <c r="H70" i="8" s="1"/>
  <c r="T72" i="8"/>
  <c r="L72" i="8"/>
  <c r="I72" i="8"/>
  <c r="S72" i="8"/>
  <c r="M72" i="8"/>
  <c r="J74" i="8"/>
  <c r="K74" i="8" s="1"/>
  <c r="J76" i="8"/>
  <c r="K76" i="8" s="1"/>
  <c r="P94" i="8"/>
  <c r="K95" i="8"/>
  <c r="P97" i="8"/>
  <c r="I98" i="8"/>
  <c r="P109" i="8"/>
  <c r="P113" i="8"/>
  <c r="G120" i="8"/>
  <c r="H120" i="8" s="1"/>
  <c r="P120" i="8"/>
  <c r="F121" i="8"/>
  <c r="H121" i="8" s="1"/>
  <c r="F123" i="8"/>
  <c r="H123" i="8" s="1"/>
  <c r="I124" i="8"/>
  <c r="K124" i="8" s="1"/>
  <c r="M128" i="8"/>
  <c r="T130" i="8"/>
  <c r="W130" i="8" s="1"/>
  <c r="L130" i="8"/>
  <c r="N130" i="8" s="1"/>
  <c r="G130" i="8"/>
  <c r="H130" i="8" s="1"/>
  <c r="T133" i="8"/>
  <c r="W133" i="8" s="1"/>
  <c r="L133" i="8"/>
  <c r="N133" i="8" s="1"/>
  <c r="P134" i="8"/>
  <c r="P137" i="8"/>
  <c r="M139" i="8"/>
  <c r="I141" i="8"/>
  <c r="K141" i="8" s="1"/>
  <c r="G144" i="8"/>
  <c r="H144" i="8" s="1"/>
  <c r="D7" i="8"/>
  <c r="D7" i="7"/>
  <c r="K4" i="10"/>
  <c r="L4" i="10"/>
  <c r="F4" i="15"/>
  <c r="Q4" i="10"/>
  <c r="F7" i="7" s="1"/>
  <c r="G4" i="15"/>
  <c r="AA4" i="10"/>
  <c r="AC7" i="8" s="1"/>
  <c r="O4" i="15"/>
  <c r="C5" i="10"/>
  <c r="J5" i="10"/>
  <c r="AA5" i="10"/>
  <c r="AC8" i="8" s="1"/>
  <c r="Q5" i="15"/>
  <c r="Q6" i="10"/>
  <c r="F9" i="7" s="1"/>
  <c r="J6" i="15"/>
  <c r="Q6" i="14"/>
  <c r="X6" i="10"/>
  <c r="T6" i="15"/>
  <c r="AF6" i="10"/>
  <c r="AJ9" i="8" s="1"/>
  <c r="D11" i="8"/>
  <c r="D11" i="7"/>
  <c r="U8" i="10"/>
  <c r="J11" i="7" s="1"/>
  <c r="I10" i="14"/>
  <c r="Z10" i="10"/>
  <c r="AB13" i="8" s="1"/>
  <c r="AD10" i="14"/>
  <c r="I12" i="14"/>
  <c r="I13" i="15"/>
  <c r="I7" i="10"/>
  <c r="S10" i="6" s="1"/>
  <c r="I7" i="14"/>
  <c r="P7" i="10"/>
  <c r="AA7" i="10"/>
  <c r="AC10" i="8" s="1"/>
  <c r="K8" i="10"/>
  <c r="M8" i="15"/>
  <c r="AC8" i="14"/>
  <c r="Y8" i="10"/>
  <c r="AA11" i="8" s="1"/>
  <c r="B9" i="15"/>
  <c r="E9" i="14"/>
  <c r="F9" i="10"/>
  <c r="J9" i="10"/>
  <c r="AI12" i="14"/>
  <c r="D13" i="15"/>
  <c r="H13" i="10"/>
  <c r="W13" i="14"/>
  <c r="X13" i="14" s="1"/>
  <c r="T13" i="14" s="1"/>
  <c r="E14" i="15"/>
  <c r="I14" i="10"/>
  <c r="S17" i="6" s="1"/>
  <c r="D15" i="15"/>
  <c r="H15" i="14"/>
  <c r="H15" i="10"/>
  <c r="W15" i="14"/>
  <c r="X15" i="14" s="1"/>
  <c r="T15" i="14" s="1"/>
  <c r="J49" i="12"/>
  <c r="Q18" i="8" s="1"/>
  <c r="Q15" i="15"/>
  <c r="AC15" i="10"/>
  <c r="AF18" i="8" s="1"/>
  <c r="H16" i="15"/>
  <c r="R16" i="10"/>
  <c r="G19" i="7" s="1"/>
  <c r="G17" i="14"/>
  <c r="J39" i="12"/>
  <c r="Q20" i="8" s="1"/>
  <c r="R20" i="8" s="1"/>
  <c r="O17" i="15"/>
  <c r="AA17" i="10"/>
  <c r="AC20" i="8" s="1"/>
  <c r="M18" i="10"/>
  <c r="L19" i="15"/>
  <c r="AA19" i="14"/>
  <c r="K13" i="10"/>
  <c r="AA15" i="10"/>
  <c r="AC18" i="8" s="1"/>
  <c r="AE15" i="14"/>
  <c r="O15" i="15"/>
  <c r="J17" i="15"/>
  <c r="T17" i="10"/>
  <c r="I20" i="7" s="1"/>
  <c r="Y17" i="10"/>
  <c r="AA20" i="8" s="1"/>
  <c r="M17" i="15"/>
  <c r="O19" i="10"/>
  <c r="Z23" i="10"/>
  <c r="AB26" i="8" s="1"/>
  <c r="N23" i="15"/>
  <c r="AD23" i="14"/>
  <c r="J9" i="15"/>
  <c r="C10" i="10"/>
  <c r="D15" i="8"/>
  <c r="D15" i="7"/>
  <c r="N12" i="15"/>
  <c r="Z12" i="10"/>
  <c r="AB15" i="8" s="1"/>
  <c r="AJ12" i="14"/>
  <c r="X14" i="10"/>
  <c r="AB14" i="10"/>
  <c r="AD17" i="8" s="1"/>
  <c r="P14" i="15"/>
  <c r="AH15" i="14"/>
  <c r="J16" i="10"/>
  <c r="O16" i="14"/>
  <c r="R17" i="10"/>
  <c r="G20" i="7" s="1"/>
  <c r="O17" i="14"/>
  <c r="H17" i="15"/>
  <c r="W17" i="14"/>
  <c r="X17" i="14" s="1"/>
  <c r="T17" i="14" s="1"/>
  <c r="AE17" i="14"/>
  <c r="AG17" i="10"/>
  <c r="AK20" i="8" s="1"/>
  <c r="U17" i="15"/>
  <c r="AD18" i="14"/>
  <c r="N18" i="15"/>
  <c r="Z18" i="10"/>
  <c r="AB21" i="8" s="1"/>
  <c r="F9" i="15"/>
  <c r="T9" i="10"/>
  <c r="I12" i="7" s="1"/>
  <c r="L9" i="15"/>
  <c r="Q10" i="10"/>
  <c r="F13" i="7" s="1"/>
  <c r="G10" i="15"/>
  <c r="AC13" i="10"/>
  <c r="AF16" i="8" s="1"/>
  <c r="H13" i="14"/>
  <c r="N13" i="10"/>
  <c r="Z13" i="10"/>
  <c r="AB16" i="8" s="1"/>
  <c r="I14" i="14"/>
  <c r="K14" i="14" s="1"/>
  <c r="S14" i="10"/>
  <c r="H17" i="7" s="1"/>
  <c r="H16" i="10"/>
  <c r="D16" i="15"/>
  <c r="Q17" i="14"/>
  <c r="AC17" i="14"/>
  <c r="H19" i="10"/>
  <c r="D19" i="15"/>
  <c r="H19" i="14"/>
  <c r="AB19" i="10"/>
  <c r="AD22" i="8" s="1"/>
  <c r="P19" i="15"/>
  <c r="AF19" i="14"/>
  <c r="T18" i="8"/>
  <c r="L18" i="8"/>
  <c r="N18" i="8" s="1"/>
  <c r="P18" i="8"/>
  <c r="G18" i="8"/>
  <c r="V18" i="8"/>
  <c r="T19" i="8"/>
  <c r="L19" i="8"/>
  <c r="V19" i="8"/>
  <c r="M19" i="8"/>
  <c r="T54" i="8"/>
  <c r="L54" i="8"/>
  <c r="P54" i="8"/>
  <c r="G54" i="8"/>
  <c r="H54" i="8" s="1"/>
  <c r="V54" i="8"/>
  <c r="T55" i="8"/>
  <c r="L55" i="8"/>
  <c r="U55" i="8"/>
  <c r="M55" i="8"/>
  <c r="T58" i="8"/>
  <c r="L58" i="8"/>
  <c r="F58" i="8"/>
  <c r="H58" i="8" s="1"/>
  <c r="V58" i="8"/>
  <c r="T85" i="8"/>
  <c r="L85" i="8"/>
  <c r="N85" i="8" s="1"/>
  <c r="V85" i="8"/>
  <c r="T86" i="8"/>
  <c r="L86" i="8"/>
  <c r="V86" i="8"/>
  <c r="M86" i="8"/>
  <c r="J86" i="8"/>
  <c r="U86" i="8"/>
  <c r="T96" i="8"/>
  <c r="L96" i="8"/>
  <c r="N96" i="8" s="1"/>
  <c r="I96" i="8"/>
  <c r="K96" i="8" s="1"/>
  <c r="V96" i="8"/>
  <c r="T124" i="8"/>
  <c r="L124" i="8"/>
  <c r="N124" i="8" s="1"/>
  <c r="P124" i="8"/>
  <c r="G124" i="8"/>
  <c r="H124" i="8" s="1"/>
  <c r="V124" i="8"/>
  <c r="W124" i="8" s="1"/>
  <c r="T125" i="8"/>
  <c r="L125" i="8"/>
  <c r="N125" i="8" s="1"/>
  <c r="U125" i="8"/>
  <c r="J125" i="8"/>
  <c r="K125" i="8" s="1"/>
  <c r="V125" i="8"/>
  <c r="T144" i="8"/>
  <c r="L144" i="8"/>
  <c r="N144" i="8" s="1"/>
  <c r="I144" i="8"/>
  <c r="V144" i="8"/>
  <c r="T145" i="8"/>
  <c r="L145" i="8"/>
  <c r="N145" i="8" s="1"/>
  <c r="J145" i="8"/>
  <c r="K145" i="8" s="1"/>
  <c r="U145" i="8"/>
  <c r="T4" i="10"/>
  <c r="I7" i="7" s="1"/>
  <c r="O6" i="15"/>
  <c r="AA6" i="10"/>
  <c r="AC9" i="8" s="1"/>
  <c r="L9" i="10"/>
  <c r="O9" i="10"/>
  <c r="Y9" i="10"/>
  <c r="AA12" i="8" s="1"/>
  <c r="M9" i="15"/>
  <c r="F13" i="10"/>
  <c r="B13" i="15"/>
  <c r="C14" i="15"/>
  <c r="G14" i="10"/>
  <c r="AF14" i="14"/>
  <c r="B17" i="15"/>
  <c r="F17" i="10"/>
  <c r="N17" i="10"/>
  <c r="K18" i="15"/>
  <c r="R18" i="14"/>
  <c r="U18" i="10"/>
  <c r="J21" i="7" s="1"/>
  <c r="AD12" i="10"/>
  <c r="AG15" i="8" s="1"/>
  <c r="R12" i="15"/>
  <c r="F14" i="15"/>
  <c r="L14" i="10"/>
  <c r="W16" i="10"/>
  <c r="B20" i="7"/>
  <c r="B20" i="6"/>
  <c r="F17" i="15"/>
  <c r="L17" i="10"/>
  <c r="Q9" i="14"/>
  <c r="Q9" i="15"/>
  <c r="AH9" i="14"/>
  <c r="AJ9" i="14" s="1"/>
  <c r="AD9" i="10"/>
  <c r="AG12" i="8" s="1"/>
  <c r="AH12" i="8" s="1"/>
  <c r="R9" i="15"/>
  <c r="G12" i="10"/>
  <c r="F12" i="14"/>
  <c r="G12" i="14" s="1"/>
  <c r="L12" i="10"/>
  <c r="J12" i="14"/>
  <c r="M13" i="10"/>
  <c r="AD13" i="14"/>
  <c r="P15" i="10"/>
  <c r="Z16" i="10"/>
  <c r="AB19" i="8" s="1"/>
  <c r="AD16" i="14"/>
  <c r="R16" i="15"/>
  <c r="AI16" i="14"/>
  <c r="AD16" i="10"/>
  <c r="AG19" i="8" s="1"/>
  <c r="J17" i="10"/>
  <c r="P23" i="14"/>
  <c r="T10" i="8"/>
  <c r="L10" i="8"/>
  <c r="N10" i="8" s="1"/>
  <c r="S10" i="8"/>
  <c r="J10" i="8"/>
  <c r="C8" i="10"/>
  <c r="J9" i="14"/>
  <c r="T9" i="15"/>
  <c r="AF9" i="10"/>
  <c r="AJ12" i="8" s="1"/>
  <c r="N10" i="14"/>
  <c r="N12" i="10"/>
  <c r="Q12" i="15"/>
  <c r="K13" i="15"/>
  <c r="P13" i="15"/>
  <c r="AB13" i="10"/>
  <c r="AD16" i="8" s="1"/>
  <c r="N15" i="10"/>
  <c r="W15" i="10"/>
  <c r="S15" i="15"/>
  <c r="AE15" i="10"/>
  <c r="AI18" i="8" s="1"/>
  <c r="P16" i="10"/>
  <c r="J17" i="14"/>
  <c r="F18" i="10"/>
  <c r="B18" i="15"/>
  <c r="E18" i="14"/>
  <c r="W18" i="14"/>
  <c r="X18" i="14" s="1"/>
  <c r="T18" i="14" s="1"/>
  <c r="AG20" i="14"/>
  <c r="AF18" i="10"/>
  <c r="AJ21" i="8" s="1"/>
  <c r="K21" i="10"/>
  <c r="T17" i="8"/>
  <c r="L17" i="8"/>
  <c r="N17" i="8" s="1"/>
  <c r="U17" i="8"/>
  <c r="T38" i="8"/>
  <c r="L38" i="8"/>
  <c r="N38" i="8" s="1"/>
  <c r="J38" i="8"/>
  <c r="K38" i="8" s="1"/>
  <c r="S38" i="8"/>
  <c r="T40" i="8"/>
  <c r="L40" i="8"/>
  <c r="J40" i="8"/>
  <c r="S40" i="8"/>
  <c r="T42" i="8"/>
  <c r="L42" i="8"/>
  <c r="N42" i="8" s="1"/>
  <c r="J42" i="8"/>
  <c r="S42" i="8"/>
  <c r="T44" i="8"/>
  <c r="L44" i="8"/>
  <c r="N44" i="8" s="1"/>
  <c r="J44" i="8"/>
  <c r="K44" i="8" s="1"/>
  <c r="S44" i="8"/>
  <c r="T57" i="8"/>
  <c r="L57" i="8"/>
  <c r="N57" i="8" s="1"/>
  <c r="J57" i="8"/>
  <c r="S57" i="8"/>
  <c r="T59" i="8"/>
  <c r="L59" i="8"/>
  <c r="N59" i="8" s="1"/>
  <c r="J59" i="8"/>
  <c r="K59" i="8" s="1"/>
  <c r="S59" i="8"/>
  <c r="T66" i="8"/>
  <c r="L66" i="8"/>
  <c r="N66" i="8" s="1"/>
  <c r="J66" i="8"/>
  <c r="S66" i="8"/>
  <c r="T68" i="8"/>
  <c r="L68" i="8"/>
  <c r="N68" i="8" s="1"/>
  <c r="J68" i="8"/>
  <c r="K68" i="8" s="1"/>
  <c r="S68" i="8"/>
  <c r="T70" i="8"/>
  <c r="L70" i="8"/>
  <c r="N70" i="8" s="1"/>
  <c r="J70" i="8"/>
  <c r="K70" i="8" s="1"/>
  <c r="S70" i="8"/>
  <c r="T77" i="8"/>
  <c r="L77" i="8"/>
  <c r="N77" i="8" s="1"/>
  <c r="J77" i="8"/>
  <c r="K77" i="8" s="1"/>
  <c r="S77" i="8"/>
  <c r="T79" i="8"/>
  <c r="L79" i="8"/>
  <c r="N79" i="8" s="1"/>
  <c r="J79" i="8"/>
  <c r="K79" i="8" s="1"/>
  <c r="S79" i="8"/>
  <c r="T81" i="8"/>
  <c r="L81" i="8"/>
  <c r="N81" i="8" s="1"/>
  <c r="J81" i="8"/>
  <c r="K81" i="8" s="1"/>
  <c r="S81" i="8"/>
  <c r="T111" i="8"/>
  <c r="L111" i="8"/>
  <c r="N111" i="8" s="1"/>
  <c r="J111" i="8"/>
  <c r="S111" i="8"/>
  <c r="T120" i="8"/>
  <c r="L120" i="8"/>
  <c r="N120" i="8" s="1"/>
  <c r="J120" i="8"/>
  <c r="K120" i="8" s="1"/>
  <c r="S120" i="8"/>
  <c r="T142" i="8"/>
  <c r="L142" i="8"/>
  <c r="N142" i="8" s="1"/>
  <c r="J142" i="8"/>
  <c r="K142" i="8" s="1"/>
  <c r="S142" i="8"/>
  <c r="B4" i="15"/>
  <c r="J6" i="10"/>
  <c r="AB6" i="10"/>
  <c r="AD9" i="8" s="1"/>
  <c r="AG9" i="10"/>
  <c r="AK12" i="8" s="1"/>
  <c r="B12" i="15"/>
  <c r="AA12" i="10"/>
  <c r="AC15" i="8" s="1"/>
  <c r="M14" i="10"/>
  <c r="J14" i="15"/>
  <c r="Y14" i="10"/>
  <c r="AA17" i="8" s="1"/>
  <c r="AL14" i="14"/>
  <c r="C15" i="10"/>
  <c r="Q17" i="15"/>
  <c r="T18" i="15"/>
  <c r="T20" i="10"/>
  <c r="I23" i="7" s="1"/>
  <c r="W20" i="14"/>
  <c r="X20" i="14" s="1"/>
  <c r="T20" i="14" s="1"/>
  <c r="AI20" i="14"/>
  <c r="J21" i="10"/>
  <c r="R21" i="10"/>
  <c r="G24" i="7" s="1"/>
  <c r="H21" i="15"/>
  <c r="AG21" i="10"/>
  <c r="AK24" i="8" s="1"/>
  <c r="U21" i="15"/>
  <c r="J24" i="10"/>
  <c r="R24" i="10"/>
  <c r="G27" i="7" s="1"/>
  <c r="M27" i="7" s="1"/>
  <c r="H24" i="15"/>
  <c r="N25" i="10"/>
  <c r="Y25" i="10"/>
  <c r="AA28" i="8" s="1"/>
  <c r="AC25" i="14"/>
  <c r="M25" i="15"/>
  <c r="D26" i="15"/>
  <c r="H26" i="10"/>
  <c r="H26" i="14"/>
  <c r="U14" i="10"/>
  <c r="J17" i="7" s="1"/>
  <c r="AD17" i="10"/>
  <c r="AG20" i="8" s="1"/>
  <c r="AH20" i="8" s="1"/>
  <c r="C18" i="10"/>
  <c r="F19" i="15"/>
  <c r="J19" i="15"/>
  <c r="AE19" i="10"/>
  <c r="AI22" i="8" s="1"/>
  <c r="D23" i="8"/>
  <c r="D23" i="7"/>
  <c r="AH20" i="14"/>
  <c r="AJ20" i="14" s="1"/>
  <c r="B21" i="15"/>
  <c r="F21" i="10"/>
  <c r="W21" i="14"/>
  <c r="X21" i="14" s="1"/>
  <c r="T21" i="14" s="1"/>
  <c r="Q21" i="15"/>
  <c r="AC21" i="10"/>
  <c r="AF24" i="8" s="1"/>
  <c r="J22" i="14"/>
  <c r="K22" i="14" s="1"/>
  <c r="Q22" i="10"/>
  <c r="F25" i="7" s="1"/>
  <c r="G22" i="15"/>
  <c r="X22" i="10"/>
  <c r="AF22" i="10"/>
  <c r="AJ25" i="8" s="1"/>
  <c r="T22" i="15"/>
  <c r="AD24" i="10"/>
  <c r="AG27" i="8" s="1"/>
  <c r="R24" i="15"/>
  <c r="B28" i="7"/>
  <c r="B28" i="6"/>
  <c r="X26" i="10"/>
  <c r="O38" i="15"/>
  <c r="AE38" i="14"/>
  <c r="AA38" i="10"/>
  <c r="AC41" i="8" s="1"/>
  <c r="P18" i="15"/>
  <c r="C19" i="15"/>
  <c r="M19" i="10"/>
  <c r="U19" i="10"/>
  <c r="J22" i="7" s="1"/>
  <c r="E20" i="14"/>
  <c r="P21" i="15"/>
  <c r="AA22" i="10"/>
  <c r="AC25" i="8" s="1"/>
  <c r="O22" i="15"/>
  <c r="H23" i="10"/>
  <c r="D23" i="15"/>
  <c r="Q25" i="15"/>
  <c r="AH25" i="14"/>
  <c r="T12" i="10"/>
  <c r="I15" i="7" s="1"/>
  <c r="M13" i="15"/>
  <c r="J14" i="10"/>
  <c r="G14" i="15"/>
  <c r="T14" i="15"/>
  <c r="X15" i="10"/>
  <c r="C16" i="10"/>
  <c r="G17" i="10"/>
  <c r="AB18" i="10"/>
  <c r="AD21" i="8" s="1"/>
  <c r="G19" i="10"/>
  <c r="K19" i="15"/>
  <c r="N20" i="10"/>
  <c r="O20" i="10"/>
  <c r="L20" i="15"/>
  <c r="AA20" i="10"/>
  <c r="AC23" i="8" s="1"/>
  <c r="O51" i="12"/>
  <c r="K25" i="6" s="1"/>
  <c r="L25" i="6" s="1"/>
  <c r="M25" i="6" s="1"/>
  <c r="Z21" i="10"/>
  <c r="AB24" i="8" s="1"/>
  <c r="AB21" i="10"/>
  <c r="AD24" i="8" s="1"/>
  <c r="J22" i="10"/>
  <c r="K22" i="15"/>
  <c r="U22" i="10"/>
  <c r="J25" i="7" s="1"/>
  <c r="AL22" i="14"/>
  <c r="O24" i="10"/>
  <c r="L24" i="15"/>
  <c r="AI24" i="14"/>
  <c r="R14" i="10"/>
  <c r="G17" i="7" s="1"/>
  <c r="O14" i="15"/>
  <c r="AF14" i="10"/>
  <c r="AJ17" i="8" s="1"/>
  <c r="AG14" i="10"/>
  <c r="AK17" i="8" s="1"/>
  <c r="K15" i="10"/>
  <c r="L15" i="10"/>
  <c r="T15" i="10"/>
  <c r="I18" i="7" s="1"/>
  <c r="D19" i="8"/>
  <c r="D19" i="7"/>
  <c r="C17" i="15"/>
  <c r="T17" i="15"/>
  <c r="AL18" i="14"/>
  <c r="C19" i="10"/>
  <c r="Z20" i="10"/>
  <c r="AB23" i="8" s="1"/>
  <c r="N20" i="15"/>
  <c r="R20" i="15"/>
  <c r="AD20" i="10"/>
  <c r="AG23" i="8" s="1"/>
  <c r="Y21" i="10"/>
  <c r="AA24" i="8" s="1"/>
  <c r="M21" i="15"/>
  <c r="I22" i="10"/>
  <c r="S25" i="6" s="1"/>
  <c r="E22" i="15"/>
  <c r="M22" i="10"/>
  <c r="N22" i="14"/>
  <c r="AE22" i="14"/>
  <c r="C23" i="10"/>
  <c r="H23" i="14"/>
  <c r="D27" i="8"/>
  <c r="D27" i="7"/>
  <c r="AG24" i="10"/>
  <c r="AK27" i="8" s="1"/>
  <c r="U24" i="15"/>
  <c r="B20" i="15"/>
  <c r="Q20" i="15"/>
  <c r="N21" i="10"/>
  <c r="J51" i="12"/>
  <c r="F22" i="15"/>
  <c r="K23" i="10"/>
  <c r="G24" i="10"/>
  <c r="C24" i="15"/>
  <c r="E26" i="14"/>
  <c r="B26" i="15"/>
  <c r="F26" i="10"/>
  <c r="P32" i="15"/>
  <c r="AF32" i="14"/>
  <c r="AB32" i="10"/>
  <c r="AD35" i="8" s="1"/>
  <c r="O12" i="10"/>
  <c r="C13" i="10"/>
  <c r="R14" i="14"/>
  <c r="M14" i="14" s="1"/>
  <c r="N15" i="15"/>
  <c r="AF15" i="10"/>
  <c r="AJ18" i="8" s="1"/>
  <c r="E17" i="15"/>
  <c r="O17" i="10"/>
  <c r="G17" i="15"/>
  <c r="AI17" i="14"/>
  <c r="AJ17" i="14" s="1"/>
  <c r="J19" i="14"/>
  <c r="Q19" i="14"/>
  <c r="AC19" i="14"/>
  <c r="AK19" i="14"/>
  <c r="F20" i="10"/>
  <c r="G20" i="10"/>
  <c r="I20" i="14"/>
  <c r="K20" i="10"/>
  <c r="L20" i="10"/>
  <c r="AC20" i="10"/>
  <c r="AF23" i="8" s="1"/>
  <c r="K21" i="15"/>
  <c r="AF21" i="14"/>
  <c r="L22" i="10"/>
  <c r="T22" i="10"/>
  <c r="I25" i="7" s="1"/>
  <c r="J22" i="15"/>
  <c r="R22" i="14"/>
  <c r="Y24" i="10"/>
  <c r="AA27" i="8" s="1"/>
  <c r="M24" i="15"/>
  <c r="AM24" i="14"/>
  <c r="P28" i="10"/>
  <c r="J12" i="10"/>
  <c r="R12" i="10"/>
  <c r="G15" i="7" s="1"/>
  <c r="Y12" i="10"/>
  <c r="AA15" i="8" s="1"/>
  <c r="AG12" i="10"/>
  <c r="AK15" i="8" s="1"/>
  <c r="J20" i="10"/>
  <c r="R20" i="10"/>
  <c r="G23" i="7" s="1"/>
  <c r="Y20" i="10"/>
  <c r="AA23" i="8" s="1"/>
  <c r="AG20" i="10"/>
  <c r="AK23" i="8" s="1"/>
  <c r="M25" i="10"/>
  <c r="J25" i="15"/>
  <c r="X25" i="10"/>
  <c r="O26" i="15"/>
  <c r="C27" i="10"/>
  <c r="I27" i="14"/>
  <c r="K27" i="14" s="1"/>
  <c r="L27" i="14" s="1"/>
  <c r="O27" i="10"/>
  <c r="Y27" i="10"/>
  <c r="AA30" i="8" s="1"/>
  <c r="R29" i="14"/>
  <c r="C30" i="10"/>
  <c r="J30" i="14"/>
  <c r="AK30" i="14"/>
  <c r="G31" i="10"/>
  <c r="F31" i="14"/>
  <c r="C33" i="15"/>
  <c r="G33" i="10"/>
  <c r="G33" i="15"/>
  <c r="N33" i="14"/>
  <c r="C35" i="15"/>
  <c r="G35" i="10"/>
  <c r="F35" i="14"/>
  <c r="P35" i="15"/>
  <c r="AB35" i="10"/>
  <c r="AD38" i="8" s="1"/>
  <c r="J36" i="10"/>
  <c r="R36" i="10"/>
  <c r="G39" i="7" s="1"/>
  <c r="H36" i="15"/>
  <c r="X36" i="10"/>
  <c r="P39" i="14"/>
  <c r="AF22" i="14"/>
  <c r="AL27" i="14"/>
  <c r="C28" i="10"/>
  <c r="AC28" i="14"/>
  <c r="C29" i="10"/>
  <c r="I29" i="14"/>
  <c r="J30" i="15"/>
  <c r="T30" i="10"/>
  <c r="I33" i="7" s="1"/>
  <c r="B31" i="15"/>
  <c r="E31" i="14"/>
  <c r="C32" i="10"/>
  <c r="AK32" i="14"/>
  <c r="AB33" i="10"/>
  <c r="AD36" i="8" s="1"/>
  <c r="P33" i="15"/>
  <c r="Z35" i="10"/>
  <c r="AB38" i="8" s="1"/>
  <c r="N35" i="15"/>
  <c r="AD35" i="14"/>
  <c r="N26" i="15"/>
  <c r="P27" i="10"/>
  <c r="L27" i="15"/>
  <c r="AE27" i="10"/>
  <c r="AI30" i="8" s="1"/>
  <c r="O30" i="14"/>
  <c r="AD31" i="10"/>
  <c r="AG34" i="8" s="1"/>
  <c r="AH34" i="8" s="1"/>
  <c r="N32" i="10"/>
  <c r="M32" i="15"/>
  <c r="L34" i="10"/>
  <c r="F34" i="15"/>
  <c r="AA34" i="10"/>
  <c r="AC37" i="8" s="1"/>
  <c r="O34" i="15"/>
  <c r="T36" i="15"/>
  <c r="AL36" i="14"/>
  <c r="AF36" i="10"/>
  <c r="AJ39" i="8" s="1"/>
  <c r="AB22" i="10"/>
  <c r="AD25" i="8" s="1"/>
  <c r="C25" i="10"/>
  <c r="K25" i="15"/>
  <c r="L25" i="15"/>
  <c r="AA25" i="10"/>
  <c r="AC28" i="8" s="1"/>
  <c r="I27" i="10"/>
  <c r="S30" i="6" s="1"/>
  <c r="W27" i="10"/>
  <c r="S27" i="15"/>
  <c r="AM27" i="14"/>
  <c r="L28" i="15"/>
  <c r="O162" i="12"/>
  <c r="R30" i="10"/>
  <c r="G33" i="7" s="1"/>
  <c r="M30" i="15"/>
  <c r="Y30" i="10"/>
  <c r="AA33" i="8" s="1"/>
  <c r="AG30" i="10"/>
  <c r="AK33" i="8" s="1"/>
  <c r="L31" i="10"/>
  <c r="J31" i="14"/>
  <c r="K31" i="14" s="1"/>
  <c r="N31" i="15"/>
  <c r="Z31" i="10"/>
  <c r="AB34" i="8" s="1"/>
  <c r="Q31" i="15"/>
  <c r="AH31" i="14"/>
  <c r="Y32" i="10"/>
  <c r="AA35" i="8" s="1"/>
  <c r="AF33" i="14"/>
  <c r="AG33" i="14" s="1"/>
  <c r="N34" i="10"/>
  <c r="L35" i="15"/>
  <c r="P40" i="10"/>
  <c r="L43" i="15"/>
  <c r="AA43" i="14"/>
  <c r="O22" i="14"/>
  <c r="AC22" i="14"/>
  <c r="AM22" i="14"/>
  <c r="C26" i="10"/>
  <c r="Z26" i="10"/>
  <c r="AB29" i="8" s="1"/>
  <c r="E27" i="15"/>
  <c r="F27" i="15"/>
  <c r="L27" i="10"/>
  <c r="T27" i="15"/>
  <c r="AF27" i="10"/>
  <c r="AJ30" i="8" s="1"/>
  <c r="F29" i="10"/>
  <c r="B29" i="15"/>
  <c r="K29" i="15"/>
  <c r="J58" i="12"/>
  <c r="Q32" i="8" s="1"/>
  <c r="X29" i="10"/>
  <c r="W30" i="10"/>
  <c r="T31" i="10"/>
  <c r="I34" i="7" s="1"/>
  <c r="Q31" i="14"/>
  <c r="J33" i="10"/>
  <c r="J34" i="14"/>
  <c r="J34" i="15"/>
  <c r="Q34" i="15"/>
  <c r="AC34" i="10"/>
  <c r="AF37" i="8" s="1"/>
  <c r="K35" i="15"/>
  <c r="U35" i="10"/>
  <c r="J38" i="7" s="1"/>
  <c r="R35" i="14"/>
  <c r="J72" i="12"/>
  <c r="W37" i="14"/>
  <c r="X37" i="14" s="1"/>
  <c r="T37" i="14" s="1"/>
  <c r="E25" i="14"/>
  <c r="I26" i="10"/>
  <c r="S29" i="6" s="1"/>
  <c r="I26" i="14"/>
  <c r="K26" i="15"/>
  <c r="U27" i="15"/>
  <c r="T28" i="10"/>
  <c r="I31" i="7" s="1"/>
  <c r="Y28" i="10"/>
  <c r="AA31" i="8" s="1"/>
  <c r="M28" i="15"/>
  <c r="O28" i="15"/>
  <c r="D29" i="15"/>
  <c r="I29" i="10"/>
  <c r="S32" i="6" s="1"/>
  <c r="E29" i="15"/>
  <c r="N29" i="15"/>
  <c r="F30" i="15"/>
  <c r="L30" i="10"/>
  <c r="L30" i="15"/>
  <c r="AA30" i="14"/>
  <c r="AE30" i="10"/>
  <c r="AI33" i="8" s="1"/>
  <c r="S30" i="15"/>
  <c r="K31" i="10"/>
  <c r="N31" i="10"/>
  <c r="AI31" i="14"/>
  <c r="W32" i="10"/>
  <c r="E33" i="15"/>
  <c r="B34" i="15"/>
  <c r="F34" i="10"/>
  <c r="P34" i="10"/>
  <c r="AE34" i="14"/>
  <c r="AE35" i="10"/>
  <c r="AI38" i="8" s="1"/>
  <c r="AK35" i="14"/>
  <c r="O35" i="10"/>
  <c r="C38" i="10"/>
  <c r="S41" i="10"/>
  <c r="H44" i="7" s="1"/>
  <c r="R22" i="10"/>
  <c r="G25" i="7" s="1"/>
  <c r="Y22" i="10"/>
  <c r="AA25" i="8" s="1"/>
  <c r="AG22" i="10"/>
  <c r="AK25" i="8" s="1"/>
  <c r="H27" i="10"/>
  <c r="G27" i="15"/>
  <c r="U27" i="10"/>
  <c r="J30" i="7" s="1"/>
  <c r="P27" i="15"/>
  <c r="N28" i="10"/>
  <c r="J28" i="15"/>
  <c r="W28" i="10"/>
  <c r="X28" i="10"/>
  <c r="AA28" i="10"/>
  <c r="AC31" i="8" s="1"/>
  <c r="H29" i="10"/>
  <c r="K29" i="10"/>
  <c r="Z29" i="10"/>
  <c r="AB32" i="8" s="1"/>
  <c r="AC30" i="14"/>
  <c r="R30" i="15"/>
  <c r="I33" i="10"/>
  <c r="S36" i="6" s="1"/>
  <c r="F33" i="15"/>
  <c r="L33" i="10"/>
  <c r="Y33" i="10"/>
  <c r="AA36" i="8" s="1"/>
  <c r="M33" i="15"/>
  <c r="AF34" i="10"/>
  <c r="AJ37" i="8" s="1"/>
  <c r="AL34" i="14"/>
  <c r="D34" i="15"/>
  <c r="H34" i="10"/>
  <c r="Q34" i="14"/>
  <c r="AH34" i="14"/>
  <c r="T34" i="15"/>
  <c r="M35" i="10"/>
  <c r="S35" i="15"/>
  <c r="K37" i="10"/>
  <c r="F25" i="10"/>
  <c r="O25" i="10"/>
  <c r="T25" i="10"/>
  <c r="I28" i="7" s="1"/>
  <c r="R25" i="14"/>
  <c r="AE25" i="14"/>
  <c r="U26" i="10"/>
  <c r="J29" i="7" s="1"/>
  <c r="P29" i="7" s="1"/>
  <c r="AA26" i="10"/>
  <c r="AC29" i="8" s="1"/>
  <c r="J27" i="10"/>
  <c r="H27" i="15"/>
  <c r="AA27" i="14"/>
  <c r="X27" i="10"/>
  <c r="M27" i="15"/>
  <c r="AK27" i="14"/>
  <c r="AG27" i="10"/>
  <c r="AK30" i="8" s="1"/>
  <c r="AB30" i="10"/>
  <c r="AD33" i="8" s="1"/>
  <c r="AF30" i="14"/>
  <c r="AM30" i="14"/>
  <c r="E31" i="15"/>
  <c r="I31" i="10"/>
  <c r="S34" i="6" s="1"/>
  <c r="AC32" i="14"/>
  <c r="R33" i="10"/>
  <c r="G36" i="7" s="1"/>
  <c r="U33" i="10"/>
  <c r="J36" i="7" s="1"/>
  <c r="K33" i="15"/>
  <c r="AG33" i="10"/>
  <c r="AK36" i="8" s="1"/>
  <c r="U33" i="15"/>
  <c r="E34" i="14"/>
  <c r="W34" i="10"/>
  <c r="R35" i="15"/>
  <c r="AD35" i="10"/>
  <c r="AG38" i="8" s="1"/>
  <c r="O72" i="12"/>
  <c r="X37" i="10"/>
  <c r="D42" i="15"/>
  <c r="H42" i="14"/>
  <c r="H42" i="10"/>
  <c r="N39" i="15"/>
  <c r="W40" i="10"/>
  <c r="Z40" i="10"/>
  <c r="AB43" i="8" s="1"/>
  <c r="N40" i="15"/>
  <c r="U40" i="15"/>
  <c r="O41" i="10"/>
  <c r="Q44" i="15"/>
  <c r="AH44" i="14"/>
  <c r="AC44" i="10"/>
  <c r="AF47" i="8" s="1"/>
  <c r="B44" i="15"/>
  <c r="G44" i="14"/>
  <c r="AB44" i="10"/>
  <c r="AD47" i="8" s="1"/>
  <c r="AF44" i="14"/>
  <c r="N48" i="14"/>
  <c r="G48" i="15"/>
  <c r="Q48" i="10"/>
  <c r="F51" i="7" s="1"/>
  <c r="O31" i="10"/>
  <c r="AA31" i="10"/>
  <c r="AC34" i="8" s="1"/>
  <c r="M33" i="10"/>
  <c r="AI33" i="14"/>
  <c r="AH36" i="14"/>
  <c r="AJ36" i="14" s="1"/>
  <c r="AG36" i="10"/>
  <c r="AK39" i="8" s="1"/>
  <c r="B39" i="15"/>
  <c r="J77" i="12"/>
  <c r="Z39" i="10"/>
  <c r="AB42" i="8" s="1"/>
  <c r="AA39" i="10"/>
  <c r="AC42" i="8" s="1"/>
  <c r="O40" i="14"/>
  <c r="AG40" i="10"/>
  <c r="AK43" i="8" s="1"/>
  <c r="E41" i="15"/>
  <c r="N41" i="14"/>
  <c r="P41" i="14"/>
  <c r="X41" i="10"/>
  <c r="F44" i="10"/>
  <c r="J45" i="15"/>
  <c r="T45" i="10"/>
  <c r="I48" i="7" s="1"/>
  <c r="O48" i="7" s="1"/>
  <c r="Q45" i="14"/>
  <c r="P45" i="15"/>
  <c r="AB45" i="10"/>
  <c r="AD48" i="8" s="1"/>
  <c r="AF45" i="14"/>
  <c r="I48" i="14"/>
  <c r="E48" i="15"/>
  <c r="I48" i="10"/>
  <c r="S51" i="6" s="1"/>
  <c r="AE48" i="14"/>
  <c r="O48" i="15"/>
  <c r="AA48" i="10"/>
  <c r="AC51" i="8" s="1"/>
  <c r="E54" i="14"/>
  <c r="B54" i="15"/>
  <c r="F54" i="10"/>
  <c r="Q31" i="10"/>
  <c r="F34" i="7" s="1"/>
  <c r="G31" i="15"/>
  <c r="J61" i="12"/>
  <c r="O31" i="15"/>
  <c r="AF31" i="10"/>
  <c r="AJ34" i="8" s="1"/>
  <c r="T31" i="15"/>
  <c r="J33" i="15"/>
  <c r="E36" i="15"/>
  <c r="N36" i="10"/>
  <c r="O36" i="10"/>
  <c r="G36" i="15"/>
  <c r="J70" i="12"/>
  <c r="Q39" i="8" s="1"/>
  <c r="AA36" i="10"/>
  <c r="AC39" i="8" s="1"/>
  <c r="O36" i="15"/>
  <c r="U36" i="15"/>
  <c r="F39" i="10"/>
  <c r="G39" i="10"/>
  <c r="I39" i="14"/>
  <c r="K39" i="14" s="1"/>
  <c r="K39" i="10"/>
  <c r="L39" i="10"/>
  <c r="L39" i="15"/>
  <c r="O39" i="15"/>
  <c r="AF39" i="10"/>
  <c r="AJ42" i="8" s="1"/>
  <c r="T39" i="15"/>
  <c r="J40" i="10"/>
  <c r="I41" i="10"/>
  <c r="S44" i="6" s="1"/>
  <c r="T41" i="15"/>
  <c r="M44" i="10"/>
  <c r="R45" i="15"/>
  <c r="AI45" i="14"/>
  <c r="F40" i="10"/>
  <c r="K40" i="15"/>
  <c r="M40" i="15"/>
  <c r="AD40" i="14"/>
  <c r="AM40" i="14"/>
  <c r="R41" i="10"/>
  <c r="G44" i="7" s="1"/>
  <c r="H41" i="15"/>
  <c r="E44" i="14"/>
  <c r="C45" i="15"/>
  <c r="G45" i="10"/>
  <c r="O45" i="10"/>
  <c r="O47" i="15"/>
  <c r="AA47" i="10"/>
  <c r="AC50" i="8" s="1"/>
  <c r="AE47" i="14"/>
  <c r="P55" i="14"/>
  <c r="C34" i="10"/>
  <c r="Q36" i="15"/>
  <c r="M39" i="14"/>
  <c r="T39" i="10"/>
  <c r="I42" i="7" s="1"/>
  <c r="B40" i="15"/>
  <c r="M40" i="10"/>
  <c r="U40" i="10"/>
  <c r="J43" i="7" s="1"/>
  <c r="Y40" i="10"/>
  <c r="AA43" i="8" s="1"/>
  <c r="N42" i="10"/>
  <c r="J81" i="12"/>
  <c r="X42" i="10"/>
  <c r="S42" i="15"/>
  <c r="AB43" i="10"/>
  <c r="AD46" i="8" s="1"/>
  <c r="AE43" i="10"/>
  <c r="AI46" i="8" s="1"/>
  <c r="S43" i="15"/>
  <c r="P44" i="15"/>
  <c r="Z45" i="10"/>
  <c r="AB48" i="8" s="1"/>
  <c r="AD45" i="14"/>
  <c r="N45" i="15"/>
  <c r="C46" i="10"/>
  <c r="AD36" i="10"/>
  <c r="AG39" i="8" s="1"/>
  <c r="AH39" i="8" s="1"/>
  <c r="C37" i="10"/>
  <c r="W39" i="14"/>
  <c r="X39" i="14" s="1"/>
  <c r="T39" i="14" s="1"/>
  <c r="AD39" i="14"/>
  <c r="Q39" i="15"/>
  <c r="H40" i="15"/>
  <c r="AE40" i="10"/>
  <c r="AI43" i="8" s="1"/>
  <c r="Y41" i="10"/>
  <c r="AA44" i="8" s="1"/>
  <c r="M41" i="15"/>
  <c r="C43" i="15"/>
  <c r="G44" i="10"/>
  <c r="C44" i="15"/>
  <c r="J44" i="10"/>
  <c r="R44" i="10"/>
  <c r="G47" i="7" s="1"/>
  <c r="H44" i="15"/>
  <c r="AE44" i="10"/>
  <c r="AI47" i="8" s="1"/>
  <c r="S44" i="15"/>
  <c r="AC50" i="10"/>
  <c r="AF53" i="8" s="1"/>
  <c r="Q50" i="15"/>
  <c r="AH50" i="14"/>
  <c r="S51" i="15"/>
  <c r="AE51" i="10"/>
  <c r="AI54" i="8" s="1"/>
  <c r="AK51" i="14"/>
  <c r="S53" i="10"/>
  <c r="H56" i="7" s="1"/>
  <c r="H35" i="10"/>
  <c r="B36" i="15"/>
  <c r="Y36" i="10"/>
  <c r="AA39" i="8" s="1"/>
  <c r="R36" i="15"/>
  <c r="I39" i="10"/>
  <c r="S42" i="6" s="1"/>
  <c r="E39" i="15"/>
  <c r="AC39" i="10"/>
  <c r="AF42" i="8" s="1"/>
  <c r="AH42" i="8" s="1"/>
  <c r="AD39" i="10"/>
  <c r="AG42" i="8" s="1"/>
  <c r="R40" i="10"/>
  <c r="G43" i="7" s="1"/>
  <c r="AC40" i="14"/>
  <c r="G41" i="10"/>
  <c r="J41" i="10"/>
  <c r="G41" i="15"/>
  <c r="O41" i="14"/>
  <c r="G43" i="10"/>
  <c r="Q44" i="14"/>
  <c r="J44" i="15"/>
  <c r="E47" i="15"/>
  <c r="I47" i="10"/>
  <c r="S50" i="6" s="1"/>
  <c r="I47" i="14"/>
  <c r="O33" i="15"/>
  <c r="T33" i="15"/>
  <c r="X34" i="10"/>
  <c r="C35" i="10"/>
  <c r="D35" i="15"/>
  <c r="F36" i="10"/>
  <c r="G36" i="10"/>
  <c r="L36" i="10"/>
  <c r="F36" i="15"/>
  <c r="T36" i="10"/>
  <c r="I39" i="7" s="1"/>
  <c r="J36" i="15"/>
  <c r="M36" i="15"/>
  <c r="N39" i="10"/>
  <c r="O39" i="10"/>
  <c r="R39" i="15"/>
  <c r="C40" i="10"/>
  <c r="H40" i="10"/>
  <c r="D40" i="15"/>
  <c r="R40" i="14"/>
  <c r="Q41" i="10"/>
  <c r="F44" i="7" s="1"/>
  <c r="AD41" i="10"/>
  <c r="AG44" i="8" s="1"/>
  <c r="AG41" i="10"/>
  <c r="AK44" i="8" s="1"/>
  <c r="U41" i="15"/>
  <c r="C42" i="10"/>
  <c r="W42" i="14"/>
  <c r="X42" i="14" s="1"/>
  <c r="T42" i="14" s="1"/>
  <c r="AK42" i="14"/>
  <c r="C43" i="10"/>
  <c r="AF43" i="14"/>
  <c r="AK43" i="14"/>
  <c r="O44" i="14"/>
  <c r="T44" i="10"/>
  <c r="I47" i="7" s="1"/>
  <c r="W44" i="14"/>
  <c r="X44" i="14" s="1"/>
  <c r="T44" i="14" s="1"/>
  <c r="AK44" i="14"/>
  <c r="O80" i="12"/>
  <c r="O47" i="14"/>
  <c r="H47" i="15"/>
  <c r="R47" i="10"/>
  <c r="G50" i="7" s="1"/>
  <c r="E33" i="14"/>
  <c r="G33" i="14" s="1"/>
  <c r="W33" i="14"/>
  <c r="X33" i="14" s="1"/>
  <c r="T33" i="14" s="1"/>
  <c r="AH33" i="14"/>
  <c r="J39" i="10"/>
  <c r="R39" i="10"/>
  <c r="G42" i="7" s="1"/>
  <c r="Y39" i="10"/>
  <c r="AA42" i="8" s="1"/>
  <c r="AG39" i="10"/>
  <c r="AK42" i="8" s="1"/>
  <c r="F41" i="15"/>
  <c r="J41" i="15"/>
  <c r="O41" i="15"/>
  <c r="K45" i="10"/>
  <c r="K45" i="15"/>
  <c r="Q45" i="15"/>
  <c r="O47" i="10"/>
  <c r="P47" i="15"/>
  <c r="F48" i="10"/>
  <c r="Z51" i="10"/>
  <c r="AB54" i="8" s="1"/>
  <c r="D52" i="15"/>
  <c r="J52" i="15"/>
  <c r="W52" i="14"/>
  <c r="X52" i="14" s="1"/>
  <c r="T52" i="14" s="1"/>
  <c r="AC52" i="14"/>
  <c r="AE52" i="14"/>
  <c r="E53" i="15"/>
  <c r="U53" i="10"/>
  <c r="J56" i="7" s="1"/>
  <c r="C55" i="10"/>
  <c r="I56" i="10"/>
  <c r="S59" i="6" s="1"/>
  <c r="I56" i="14"/>
  <c r="K56" i="14" s="1"/>
  <c r="AE56" i="14"/>
  <c r="O120" i="12"/>
  <c r="R41" i="14"/>
  <c r="AF41" i="14"/>
  <c r="U44" i="10"/>
  <c r="J47" i="7" s="1"/>
  <c r="U45" i="15"/>
  <c r="AG47" i="10"/>
  <c r="AK50" i="8" s="1"/>
  <c r="B48" i="15"/>
  <c r="X48" i="10"/>
  <c r="Q48" i="15"/>
  <c r="O49" i="14"/>
  <c r="W49" i="10"/>
  <c r="P49" i="15"/>
  <c r="J50" i="14"/>
  <c r="W50" i="14"/>
  <c r="X50" i="14" s="1"/>
  <c r="T50" i="14" s="1"/>
  <c r="AI50" i="14"/>
  <c r="O89" i="12"/>
  <c r="I51" i="10"/>
  <c r="S54" i="6" s="1"/>
  <c r="T51" i="10"/>
  <c r="I54" i="7" s="1"/>
  <c r="Q51" i="14"/>
  <c r="W51" i="10"/>
  <c r="AH51" i="14"/>
  <c r="AJ51" i="14" s="1"/>
  <c r="T51" i="15"/>
  <c r="T52" i="10"/>
  <c r="I55" i="7" s="1"/>
  <c r="L52" i="15"/>
  <c r="AH52" i="14"/>
  <c r="AF53" i="10"/>
  <c r="AJ56" i="8" s="1"/>
  <c r="D55" i="15"/>
  <c r="H55" i="14"/>
  <c r="H55" i="10"/>
  <c r="M56" i="10"/>
  <c r="R57" i="10"/>
  <c r="G60" i="7" s="1"/>
  <c r="H57" i="15"/>
  <c r="O57" i="14"/>
  <c r="J41" i="14"/>
  <c r="K41" i="14" s="1"/>
  <c r="Q41" i="14"/>
  <c r="AE41" i="14"/>
  <c r="L45" i="15"/>
  <c r="Y45" i="10"/>
  <c r="AA48" i="8" s="1"/>
  <c r="C47" i="10"/>
  <c r="P48" i="10"/>
  <c r="AD48" i="10"/>
  <c r="AG51" i="8" s="1"/>
  <c r="AH51" i="8" s="1"/>
  <c r="AI48" i="14"/>
  <c r="O49" i="10"/>
  <c r="K49" i="15"/>
  <c r="AC49" i="10"/>
  <c r="AF52" i="8" s="1"/>
  <c r="AH49" i="14"/>
  <c r="AJ49" i="14" s="1"/>
  <c r="U49" i="15"/>
  <c r="AG49" i="10"/>
  <c r="AK52" i="8" s="1"/>
  <c r="E51" i="15"/>
  <c r="N53" i="14"/>
  <c r="S56" i="10"/>
  <c r="H59" i="7" s="1"/>
  <c r="O76" i="12"/>
  <c r="M41" i="10"/>
  <c r="U41" i="10"/>
  <c r="J44" i="7" s="1"/>
  <c r="AB41" i="10"/>
  <c r="AD44" i="8" s="1"/>
  <c r="C44" i="10"/>
  <c r="P44" i="10"/>
  <c r="K44" i="15"/>
  <c r="AA44" i="10"/>
  <c r="AC47" i="8" s="1"/>
  <c r="J45" i="10"/>
  <c r="L45" i="10"/>
  <c r="W45" i="14"/>
  <c r="X45" i="14" s="1"/>
  <c r="T45" i="14" s="1"/>
  <c r="C48" i="10"/>
  <c r="C49" i="15"/>
  <c r="Q49" i="10"/>
  <c r="F52" i="7" s="1"/>
  <c r="G49" i="15"/>
  <c r="U49" i="10"/>
  <c r="J52" i="7" s="1"/>
  <c r="M49" i="15"/>
  <c r="N51" i="10"/>
  <c r="N51" i="14"/>
  <c r="J51" i="15"/>
  <c r="AF51" i="10"/>
  <c r="AJ54" i="8" s="1"/>
  <c r="Z52" i="10"/>
  <c r="AB55" i="8" s="1"/>
  <c r="N52" i="15"/>
  <c r="AD52" i="14"/>
  <c r="F53" i="14"/>
  <c r="AL53" i="14"/>
  <c r="C55" i="15"/>
  <c r="G55" i="10"/>
  <c r="F55" i="14"/>
  <c r="Q56" i="10"/>
  <c r="F59" i="7" s="1"/>
  <c r="N56" i="14"/>
  <c r="P65" i="15"/>
  <c r="AF65" i="14"/>
  <c r="AB65" i="10"/>
  <c r="AD68" i="8" s="1"/>
  <c r="H49" i="14"/>
  <c r="H49" i="15"/>
  <c r="AD49" i="14"/>
  <c r="F50" i="15"/>
  <c r="J86" i="12"/>
  <c r="Q53" i="8" s="1"/>
  <c r="R50" i="15"/>
  <c r="U51" i="10"/>
  <c r="J54" i="7" s="1"/>
  <c r="K51" i="15"/>
  <c r="Q51" i="15"/>
  <c r="M52" i="15"/>
  <c r="Y52" i="10"/>
  <c r="AA55" i="8" s="1"/>
  <c r="O52" i="15"/>
  <c r="N53" i="10"/>
  <c r="AA53" i="14"/>
  <c r="L53" i="15"/>
  <c r="Y55" i="10"/>
  <c r="AA58" i="8" s="1"/>
  <c r="AC55" i="14"/>
  <c r="K57" i="15"/>
  <c r="R57" i="14"/>
  <c r="U57" i="10"/>
  <c r="J60" i="7" s="1"/>
  <c r="X58" i="10"/>
  <c r="J47" i="15"/>
  <c r="AF47" i="14"/>
  <c r="AE48" i="10"/>
  <c r="AI51" i="8" s="1"/>
  <c r="S48" i="15"/>
  <c r="AD49" i="10"/>
  <c r="AG52" i="8" s="1"/>
  <c r="R49" i="15"/>
  <c r="C50" i="10"/>
  <c r="L50" i="10"/>
  <c r="K51" i="10"/>
  <c r="L51" i="10"/>
  <c r="J51" i="14"/>
  <c r="P51" i="10"/>
  <c r="J52" i="10"/>
  <c r="J52" i="14"/>
  <c r="Q52" i="15"/>
  <c r="M53" i="10"/>
  <c r="N54" i="10"/>
  <c r="O55" i="14"/>
  <c r="H55" i="15"/>
  <c r="R55" i="10"/>
  <c r="G58" i="7" s="1"/>
  <c r="Y56" i="10"/>
  <c r="AA59" i="8" s="1"/>
  <c r="AC56" i="14"/>
  <c r="M56" i="15"/>
  <c r="J99" i="12"/>
  <c r="Q60" i="8" s="1"/>
  <c r="R60" i="8" s="1"/>
  <c r="W57" i="14"/>
  <c r="X57" i="14" s="1"/>
  <c r="T57" i="14" s="1"/>
  <c r="AB58" i="10"/>
  <c r="AD61" i="8" s="1"/>
  <c r="AF58" i="14"/>
  <c r="P58" i="15"/>
  <c r="G58" i="15"/>
  <c r="N58" i="14"/>
  <c r="M58" i="14" s="1"/>
  <c r="Q58" i="10"/>
  <c r="F61" i="7" s="1"/>
  <c r="L61" i="7" s="1"/>
  <c r="R45" i="10"/>
  <c r="G48" i="7" s="1"/>
  <c r="M48" i="7" s="1"/>
  <c r="AH48" i="14"/>
  <c r="H49" i="10"/>
  <c r="D49" i="15"/>
  <c r="R49" i="10"/>
  <c r="G52" i="7" s="1"/>
  <c r="L49" i="15"/>
  <c r="Z49" i="10"/>
  <c r="AB52" i="8" s="1"/>
  <c r="AF49" i="14"/>
  <c r="S49" i="15"/>
  <c r="AD50" i="10"/>
  <c r="AG53" i="8" s="1"/>
  <c r="C51" i="10"/>
  <c r="G51" i="15"/>
  <c r="AC51" i="10"/>
  <c r="AF54" i="8" s="1"/>
  <c r="AH54" i="8" s="1"/>
  <c r="AL51" i="14"/>
  <c r="F52" i="15"/>
  <c r="H52" i="15"/>
  <c r="AA52" i="10"/>
  <c r="AC55" i="8" s="1"/>
  <c r="AC52" i="10"/>
  <c r="AF55" i="8" s="1"/>
  <c r="R52" i="15"/>
  <c r="AD52" i="10"/>
  <c r="AG55" i="8" s="1"/>
  <c r="S52" i="15"/>
  <c r="B53" i="15"/>
  <c r="F53" i="10"/>
  <c r="Q53" i="15"/>
  <c r="AC53" i="10"/>
  <c r="AF56" i="8" s="1"/>
  <c r="AH53" i="14"/>
  <c r="AJ53" i="14" s="1"/>
  <c r="T53" i="15"/>
  <c r="W54" i="14"/>
  <c r="X54" i="14" s="1"/>
  <c r="T54" i="14" s="1"/>
  <c r="AE55" i="14"/>
  <c r="AA55" i="10"/>
  <c r="AC58" i="8" s="1"/>
  <c r="O55" i="15"/>
  <c r="AH55" i="14"/>
  <c r="R56" i="14"/>
  <c r="K56" i="15"/>
  <c r="U56" i="10"/>
  <c r="J59" i="7" s="1"/>
  <c r="K59" i="10"/>
  <c r="AG45" i="10"/>
  <c r="AK48" i="8" s="1"/>
  <c r="J47" i="10"/>
  <c r="T47" i="10"/>
  <c r="I50" i="7" s="1"/>
  <c r="X47" i="10"/>
  <c r="AB47" i="10"/>
  <c r="AD50" i="8" s="1"/>
  <c r="U47" i="15"/>
  <c r="J48" i="10"/>
  <c r="I49" i="10"/>
  <c r="S52" i="6" s="1"/>
  <c r="E49" i="15"/>
  <c r="N49" i="15"/>
  <c r="I51" i="14"/>
  <c r="F51" i="15"/>
  <c r="N51" i="15"/>
  <c r="C52" i="15"/>
  <c r="G52" i="10"/>
  <c r="O52" i="10"/>
  <c r="Q52" i="14"/>
  <c r="G53" i="10"/>
  <c r="G53" i="15"/>
  <c r="Q53" i="10"/>
  <c r="F56" i="7" s="1"/>
  <c r="Y53" i="10"/>
  <c r="AA56" i="8" s="1"/>
  <c r="M53" i="15"/>
  <c r="C54" i="10"/>
  <c r="K55" i="10"/>
  <c r="B56" i="15"/>
  <c r="E56" i="14"/>
  <c r="G56" i="15"/>
  <c r="I60" i="15"/>
  <c r="K59" i="14"/>
  <c r="P59" i="10"/>
  <c r="AD59" i="10"/>
  <c r="AG62" i="8" s="1"/>
  <c r="O60" i="10"/>
  <c r="AB60" i="10"/>
  <c r="AD63" i="8" s="1"/>
  <c r="AF60" i="14"/>
  <c r="R61" i="10"/>
  <c r="G64" i="7" s="1"/>
  <c r="M64" i="7" s="1"/>
  <c r="O61" i="14"/>
  <c r="I62" i="14"/>
  <c r="M62" i="10"/>
  <c r="Q62" i="10"/>
  <c r="F65" i="7" s="1"/>
  <c r="L65" i="7" s="1"/>
  <c r="G62" i="15"/>
  <c r="L63" i="15"/>
  <c r="AA63" i="14"/>
  <c r="L64" i="15"/>
  <c r="T66" i="15"/>
  <c r="AL66" i="14"/>
  <c r="AF66" i="10"/>
  <c r="AJ69" i="8" s="1"/>
  <c r="J68" i="10"/>
  <c r="C58" i="10"/>
  <c r="O59" i="10"/>
  <c r="AH59" i="14"/>
  <c r="Q59" i="15"/>
  <c r="O115" i="12"/>
  <c r="H60" i="15"/>
  <c r="R60" i="10"/>
  <c r="G63" i="7" s="1"/>
  <c r="M63" i="7" s="1"/>
  <c r="AB61" i="10"/>
  <c r="AD64" i="8" s="1"/>
  <c r="P61" i="15"/>
  <c r="X62" i="10"/>
  <c r="AF64" i="10"/>
  <c r="AJ67" i="8" s="1"/>
  <c r="T64" i="15"/>
  <c r="J66" i="10"/>
  <c r="O66" i="10"/>
  <c r="AC59" i="10"/>
  <c r="AF62" i="8" s="1"/>
  <c r="AH62" i="8" s="1"/>
  <c r="K60" i="10"/>
  <c r="Y61" i="10"/>
  <c r="AA64" i="8" s="1"/>
  <c r="M61" i="15"/>
  <c r="L62" i="10"/>
  <c r="F62" i="15"/>
  <c r="S62" i="15"/>
  <c r="AK62" i="14"/>
  <c r="C63" i="10"/>
  <c r="J63" i="10"/>
  <c r="AE64" i="14"/>
  <c r="AL64" i="14"/>
  <c r="O66" i="15"/>
  <c r="AA66" i="10"/>
  <c r="AC69" i="8" s="1"/>
  <c r="AE66" i="14"/>
  <c r="AI69" i="14"/>
  <c r="R69" i="15"/>
  <c r="AD69" i="10"/>
  <c r="AG72" i="8" s="1"/>
  <c r="I73" i="15"/>
  <c r="AA59" i="10"/>
  <c r="AC62" i="8" s="1"/>
  <c r="AE59" i="14"/>
  <c r="W60" i="10"/>
  <c r="AE62" i="10"/>
  <c r="AI65" i="8" s="1"/>
  <c r="B64" i="15"/>
  <c r="E64" i="14"/>
  <c r="AA64" i="14"/>
  <c r="R66" i="10"/>
  <c r="G69" i="7" s="1"/>
  <c r="O66" i="14"/>
  <c r="H66" i="15"/>
  <c r="AA66" i="14"/>
  <c r="L66" i="15"/>
  <c r="Q59" i="10"/>
  <c r="F62" i="7" s="1"/>
  <c r="J60" i="10"/>
  <c r="U60" i="15"/>
  <c r="AG60" i="10"/>
  <c r="AK63" i="8" s="1"/>
  <c r="AM60" i="14"/>
  <c r="M61" i="10"/>
  <c r="I62" i="10"/>
  <c r="S65" i="6" s="1"/>
  <c r="E62" i="15"/>
  <c r="K62" i="15"/>
  <c r="R62" i="14"/>
  <c r="U62" i="10"/>
  <c r="J65" i="7" s="1"/>
  <c r="P65" i="7" s="1"/>
  <c r="AC62" i="10"/>
  <c r="AF65" i="8" s="1"/>
  <c r="Z63" i="10"/>
  <c r="AB66" i="8" s="1"/>
  <c r="AD63" i="14"/>
  <c r="Y64" i="10"/>
  <c r="AA67" i="8" s="1"/>
  <c r="M64" i="15"/>
  <c r="C65" i="10"/>
  <c r="E67" i="14"/>
  <c r="C49" i="10"/>
  <c r="K52" i="10"/>
  <c r="J98" i="12"/>
  <c r="AD53" i="10"/>
  <c r="AG56" i="8" s="1"/>
  <c r="AG53" i="10"/>
  <c r="AK56" i="8" s="1"/>
  <c r="U53" i="15"/>
  <c r="AA56" i="14"/>
  <c r="X57" i="10"/>
  <c r="L60" i="15"/>
  <c r="J61" i="14"/>
  <c r="K61" i="14" s="1"/>
  <c r="F61" i="15"/>
  <c r="O61" i="10"/>
  <c r="U61" i="10"/>
  <c r="J64" i="7" s="1"/>
  <c r="P64" i="7" s="1"/>
  <c r="AA61" i="14"/>
  <c r="AG61" i="10"/>
  <c r="AK64" i="8" s="1"/>
  <c r="J62" i="14"/>
  <c r="O63" i="10"/>
  <c r="K64" i="10"/>
  <c r="F67" i="10"/>
  <c r="N68" i="10"/>
  <c r="I69" i="15"/>
  <c r="B45" i="15"/>
  <c r="C52" i="10"/>
  <c r="J53" i="10"/>
  <c r="AB53" i="10"/>
  <c r="AD56" i="8" s="1"/>
  <c r="Z56" i="10"/>
  <c r="AB59" i="8" s="1"/>
  <c r="Q56" i="15"/>
  <c r="AH56" i="14"/>
  <c r="AD56" i="10"/>
  <c r="AG59" i="8" s="1"/>
  <c r="AH59" i="8" s="1"/>
  <c r="AI56" i="14"/>
  <c r="J57" i="10"/>
  <c r="N57" i="10"/>
  <c r="Y57" i="10"/>
  <c r="AA60" i="8" s="1"/>
  <c r="P57" i="15"/>
  <c r="AB57" i="10"/>
  <c r="AD60" i="8" s="1"/>
  <c r="Q57" i="15"/>
  <c r="I59" i="10"/>
  <c r="W59" i="10"/>
  <c r="AL59" i="14"/>
  <c r="C60" i="15"/>
  <c r="P60" i="10"/>
  <c r="P60" i="15"/>
  <c r="Q61" i="14"/>
  <c r="J61" i="15"/>
  <c r="AC61" i="14"/>
  <c r="R61" i="15"/>
  <c r="C62" i="10"/>
  <c r="AC64" i="14"/>
  <c r="Q64" i="15"/>
  <c r="W68" i="14"/>
  <c r="X68" i="14" s="1"/>
  <c r="T68" i="14" s="1"/>
  <c r="R53" i="10"/>
  <c r="G56" i="7" s="1"/>
  <c r="H53" i="15"/>
  <c r="L56" i="10"/>
  <c r="T56" i="10"/>
  <c r="I59" i="7" s="1"/>
  <c r="AL56" i="14"/>
  <c r="T56" i="15"/>
  <c r="AG56" i="10"/>
  <c r="AK59" i="8" s="1"/>
  <c r="AM56" i="14"/>
  <c r="U56" i="15"/>
  <c r="AF57" i="10"/>
  <c r="AJ60" i="8" s="1"/>
  <c r="T57" i="15"/>
  <c r="B59" i="15"/>
  <c r="E59" i="14"/>
  <c r="G59" i="14" s="1"/>
  <c r="N59" i="14"/>
  <c r="AA59" i="14"/>
  <c r="R59" i="15"/>
  <c r="F60" i="10"/>
  <c r="E60" i="14"/>
  <c r="B60" i="15"/>
  <c r="AC60" i="10"/>
  <c r="AF63" i="8" s="1"/>
  <c r="AH63" i="8" s="1"/>
  <c r="Q60" i="15"/>
  <c r="AH60" i="14"/>
  <c r="AJ60" i="14" s="1"/>
  <c r="B61" i="15"/>
  <c r="F61" i="10"/>
  <c r="E61" i="14"/>
  <c r="G61" i="14" s="1"/>
  <c r="J61" i="10"/>
  <c r="H61" i="15"/>
  <c r="Q61" i="15"/>
  <c r="AH61" i="14"/>
  <c r="AJ61" i="14" s="1"/>
  <c r="AC61" i="10"/>
  <c r="AF64" i="8" s="1"/>
  <c r="AH64" i="8" s="1"/>
  <c r="E62" i="14"/>
  <c r="N62" i="15"/>
  <c r="AD62" i="14"/>
  <c r="AH62" i="14"/>
  <c r="AE63" i="10"/>
  <c r="AI66" i="8" s="1"/>
  <c r="AK63" i="14"/>
  <c r="J64" i="10"/>
  <c r="O64" i="15"/>
  <c r="AM66" i="14"/>
  <c r="U66" i="15"/>
  <c r="AG66" i="10"/>
  <c r="AK69" i="8" s="1"/>
  <c r="B67" i="15"/>
  <c r="K74" i="15"/>
  <c r="U74" i="10"/>
  <c r="J77" i="7" s="1"/>
  <c r="R74" i="14"/>
  <c r="C57" i="10"/>
  <c r="G59" i="10"/>
  <c r="L59" i="10"/>
  <c r="M60" i="15"/>
  <c r="R60" i="15"/>
  <c r="G64" i="10"/>
  <c r="F67" i="15"/>
  <c r="L67" i="10"/>
  <c r="H67" i="15"/>
  <c r="O67" i="14"/>
  <c r="X68" i="10"/>
  <c r="R69" i="14"/>
  <c r="B70" i="15"/>
  <c r="E70" i="14"/>
  <c r="J70" i="10"/>
  <c r="K70" i="14"/>
  <c r="L70" i="14" s="1"/>
  <c r="AD70" i="10"/>
  <c r="AG73" i="8" s="1"/>
  <c r="AI70" i="14"/>
  <c r="F71" i="14"/>
  <c r="AA71" i="14"/>
  <c r="AL71" i="14"/>
  <c r="U72" i="10"/>
  <c r="J75" i="7" s="1"/>
  <c r="R72" i="14"/>
  <c r="C73" i="15"/>
  <c r="G73" i="10"/>
  <c r="F73" i="14"/>
  <c r="G73" i="14" s="1"/>
  <c r="F75" i="14"/>
  <c r="M75" i="10"/>
  <c r="R75" i="14"/>
  <c r="T75" i="15"/>
  <c r="AF75" i="10"/>
  <c r="AJ78" i="8" s="1"/>
  <c r="N64" i="15"/>
  <c r="AG64" i="10"/>
  <c r="AK67" i="8" s="1"/>
  <c r="H67" i="10"/>
  <c r="Q67" i="14"/>
  <c r="AD67" i="10"/>
  <c r="AG70" i="8" s="1"/>
  <c r="R67" i="15"/>
  <c r="AB72" i="10"/>
  <c r="AD75" i="8" s="1"/>
  <c r="P72" i="15"/>
  <c r="X73" i="10"/>
  <c r="AC74" i="10"/>
  <c r="AF77" i="8" s="1"/>
  <c r="Q74" i="15"/>
  <c r="R75" i="15"/>
  <c r="AD75" i="10"/>
  <c r="AG78" i="8" s="1"/>
  <c r="AH78" i="8" s="1"/>
  <c r="AI75" i="14"/>
  <c r="AJ75" i="14" s="1"/>
  <c r="C66" i="10"/>
  <c r="F66" i="14"/>
  <c r="J66" i="14"/>
  <c r="Q66" i="14"/>
  <c r="AE67" i="10"/>
  <c r="AI70" i="8" s="1"/>
  <c r="S67" i="15"/>
  <c r="AK67" i="14"/>
  <c r="AN67" i="14" s="1"/>
  <c r="C68" i="10"/>
  <c r="K69" i="10"/>
  <c r="M72" i="10"/>
  <c r="T73" i="10"/>
  <c r="I76" i="7" s="1"/>
  <c r="J73" i="15"/>
  <c r="Q76" i="15"/>
  <c r="AC76" i="10"/>
  <c r="AF79" i="8" s="1"/>
  <c r="AM80" i="14"/>
  <c r="U80" i="15"/>
  <c r="AG80" i="10"/>
  <c r="AK83" i="8" s="1"/>
  <c r="P81" i="14"/>
  <c r="J53" i="14"/>
  <c r="K53" i="14" s="1"/>
  <c r="Q53" i="14"/>
  <c r="AE53" i="14"/>
  <c r="D59" i="15"/>
  <c r="F59" i="15"/>
  <c r="J59" i="15"/>
  <c r="C60" i="10"/>
  <c r="C61" i="15"/>
  <c r="T61" i="15"/>
  <c r="C64" i="15"/>
  <c r="F64" i="15"/>
  <c r="O64" i="10"/>
  <c r="R64" i="10"/>
  <c r="G67" i="7" s="1"/>
  <c r="T64" i="10"/>
  <c r="I67" i="7" s="1"/>
  <c r="Z64" i="10"/>
  <c r="AB67" i="8" s="1"/>
  <c r="U64" i="15"/>
  <c r="E67" i="15"/>
  <c r="L67" i="15"/>
  <c r="O67" i="15"/>
  <c r="E68" i="14"/>
  <c r="C69" i="10"/>
  <c r="E70" i="15"/>
  <c r="I70" i="10"/>
  <c r="W70" i="10"/>
  <c r="AH70" i="14"/>
  <c r="Q70" i="15"/>
  <c r="AC70" i="10"/>
  <c r="AF73" i="8" s="1"/>
  <c r="AH73" i="8" s="1"/>
  <c r="U70" i="15"/>
  <c r="AG70" i="10"/>
  <c r="AK73" i="8" s="1"/>
  <c r="AM70" i="14"/>
  <c r="AF71" i="14"/>
  <c r="AB71" i="10"/>
  <c r="AD74" i="8" s="1"/>
  <c r="F71" i="10"/>
  <c r="E71" i="14"/>
  <c r="B71" i="15"/>
  <c r="P71" i="10"/>
  <c r="W71" i="10"/>
  <c r="Q72" i="14"/>
  <c r="J72" i="15"/>
  <c r="T72" i="10"/>
  <c r="I75" i="7" s="1"/>
  <c r="W72" i="10"/>
  <c r="AF72" i="14"/>
  <c r="R72" i="15"/>
  <c r="AI72" i="14"/>
  <c r="E73" i="15"/>
  <c r="I73" i="14"/>
  <c r="K73" i="14" s="1"/>
  <c r="M73" i="10"/>
  <c r="AE74" i="10"/>
  <c r="AI77" i="8" s="1"/>
  <c r="L75" i="10"/>
  <c r="F75" i="15"/>
  <c r="J76" i="10"/>
  <c r="P76" i="10"/>
  <c r="AA76" i="10"/>
  <c r="AC79" i="8" s="1"/>
  <c r="O76" i="15"/>
  <c r="AE76" i="14"/>
  <c r="I83" i="15"/>
  <c r="F66" i="15"/>
  <c r="J66" i="15"/>
  <c r="J67" i="15"/>
  <c r="T67" i="10"/>
  <c r="I70" i="7" s="1"/>
  <c r="AF67" i="14"/>
  <c r="AL67" i="14"/>
  <c r="AF67" i="10"/>
  <c r="AJ70" i="8" s="1"/>
  <c r="K69" i="15"/>
  <c r="O70" i="14"/>
  <c r="R70" i="10"/>
  <c r="G73" i="7" s="1"/>
  <c r="I71" i="15"/>
  <c r="Q73" i="14"/>
  <c r="W73" i="14"/>
  <c r="X73" i="14" s="1"/>
  <c r="T73" i="14" s="1"/>
  <c r="N73" i="15"/>
  <c r="AD73" i="14"/>
  <c r="AI73" i="14"/>
  <c r="AD73" i="10"/>
  <c r="AG76" i="8" s="1"/>
  <c r="O108" i="12"/>
  <c r="H74" i="10"/>
  <c r="D76" i="15"/>
  <c r="H76" i="10"/>
  <c r="H76" i="14"/>
  <c r="N76" i="10"/>
  <c r="R76" i="10"/>
  <c r="G79" i="7" s="1"/>
  <c r="W76" i="10"/>
  <c r="AH76" i="14"/>
  <c r="H79" i="10"/>
  <c r="D79" i="15"/>
  <c r="H79" i="14"/>
  <c r="H69" i="10"/>
  <c r="D69" i="15"/>
  <c r="AE69" i="10"/>
  <c r="AI72" i="8" s="1"/>
  <c r="AK69" i="14"/>
  <c r="P70" i="10"/>
  <c r="AC71" i="10"/>
  <c r="AF74" i="8" s="1"/>
  <c r="Q71" i="15"/>
  <c r="AH71" i="14"/>
  <c r="B72" i="15"/>
  <c r="F72" i="10"/>
  <c r="E72" i="14"/>
  <c r="J72" i="14"/>
  <c r="F72" i="15"/>
  <c r="L72" i="10"/>
  <c r="P72" i="10"/>
  <c r="AG72" i="10"/>
  <c r="AK75" i="8" s="1"/>
  <c r="N74" i="10"/>
  <c r="W74" i="14"/>
  <c r="X74" i="14" s="1"/>
  <c r="T74" i="14" s="1"/>
  <c r="J108" i="12"/>
  <c r="Q77" i="8" s="1"/>
  <c r="R77" i="8" s="1"/>
  <c r="U75" i="10"/>
  <c r="J78" i="7" s="1"/>
  <c r="K75" i="15"/>
  <c r="J129" i="12"/>
  <c r="W76" i="14"/>
  <c r="X76" i="14" s="1"/>
  <c r="T76" i="14" s="1"/>
  <c r="AG78" i="10"/>
  <c r="AK81" i="8" s="1"/>
  <c r="U78" i="15"/>
  <c r="AM78" i="14"/>
  <c r="AA82" i="10"/>
  <c r="AC85" i="8" s="1"/>
  <c r="O82" i="15"/>
  <c r="AE82" i="14"/>
  <c r="K67" i="10"/>
  <c r="AG67" i="10"/>
  <c r="AK70" i="8" s="1"/>
  <c r="C69" i="15"/>
  <c r="F69" i="14"/>
  <c r="O113" i="12"/>
  <c r="O71" i="10"/>
  <c r="L71" i="15"/>
  <c r="AF71" i="10"/>
  <c r="AJ74" i="8" s="1"/>
  <c r="M72" i="15"/>
  <c r="AC72" i="14"/>
  <c r="AH72" i="14"/>
  <c r="Q72" i="15"/>
  <c r="AC72" i="10"/>
  <c r="AF75" i="8" s="1"/>
  <c r="AH75" i="8" s="1"/>
  <c r="L73" i="10"/>
  <c r="F73" i="15"/>
  <c r="O123" i="12"/>
  <c r="J56" i="10"/>
  <c r="R56" i="10"/>
  <c r="G59" i="7" s="1"/>
  <c r="C59" i="10"/>
  <c r="E61" i="15"/>
  <c r="G61" i="15"/>
  <c r="Q64" i="14"/>
  <c r="W64" i="14"/>
  <c r="X64" i="14" s="1"/>
  <c r="T64" i="14" s="1"/>
  <c r="AD64" i="14"/>
  <c r="AD64" i="10"/>
  <c r="AG67" i="8" s="1"/>
  <c r="AM64" i="14"/>
  <c r="C67" i="10"/>
  <c r="O67" i="10"/>
  <c r="AA67" i="14"/>
  <c r="U67" i="15"/>
  <c r="F68" i="10"/>
  <c r="B68" i="15"/>
  <c r="G69" i="10"/>
  <c r="G70" i="15"/>
  <c r="Q70" i="10"/>
  <c r="F73" i="7" s="1"/>
  <c r="K71" i="10"/>
  <c r="Y72" i="10"/>
  <c r="AA75" i="8" s="1"/>
  <c r="AM72" i="14"/>
  <c r="G73" i="15"/>
  <c r="N73" i="14"/>
  <c r="R73" i="14"/>
  <c r="K73" i="15"/>
  <c r="U73" i="10"/>
  <c r="J76" i="7" s="1"/>
  <c r="Q73" i="15"/>
  <c r="AC73" i="10"/>
  <c r="AF76" i="8" s="1"/>
  <c r="C74" i="10"/>
  <c r="S74" i="15"/>
  <c r="Z75" i="10"/>
  <c r="AB78" i="8" s="1"/>
  <c r="AD75" i="14"/>
  <c r="H76" i="15"/>
  <c r="Z76" i="10"/>
  <c r="AB79" i="8" s="1"/>
  <c r="N76" i="15"/>
  <c r="AD76" i="14"/>
  <c r="T77" i="15"/>
  <c r="L79" i="15"/>
  <c r="AL81" i="14"/>
  <c r="J82" i="14"/>
  <c r="Q82" i="14"/>
  <c r="AH82" i="14"/>
  <c r="S82" i="15"/>
  <c r="B84" i="15"/>
  <c r="Y84" i="10"/>
  <c r="AA87" i="8" s="1"/>
  <c r="AC84" i="14"/>
  <c r="M84" i="15"/>
  <c r="Q85" i="10"/>
  <c r="F88" i="7" s="1"/>
  <c r="L88" i="7" s="1"/>
  <c r="N85" i="14"/>
  <c r="M85" i="14" s="1"/>
  <c r="G85" i="15"/>
  <c r="P91" i="14"/>
  <c r="O70" i="10"/>
  <c r="T70" i="15"/>
  <c r="L72" i="15"/>
  <c r="B73" i="15"/>
  <c r="AB75" i="10"/>
  <c r="AD78" i="8" s="1"/>
  <c r="K76" i="10"/>
  <c r="Z77" i="10"/>
  <c r="AB80" i="8" s="1"/>
  <c r="AF77" i="10"/>
  <c r="AJ80" i="8" s="1"/>
  <c r="AG77" i="10"/>
  <c r="AK80" i="8" s="1"/>
  <c r="U77" i="15"/>
  <c r="O79" i="10"/>
  <c r="AB79" i="10"/>
  <c r="AD82" i="8" s="1"/>
  <c r="P79" i="15"/>
  <c r="D80" i="15"/>
  <c r="AH80" i="14"/>
  <c r="AJ80" i="14" s="1"/>
  <c r="F81" i="10"/>
  <c r="B81" i="15"/>
  <c r="K81" i="10"/>
  <c r="I81" i="15"/>
  <c r="N82" i="10"/>
  <c r="AE82" i="10"/>
  <c r="AI85" i="8" s="1"/>
  <c r="L83" i="15"/>
  <c r="AB83" i="10"/>
  <c r="AD86" i="8" s="1"/>
  <c r="F84" i="10"/>
  <c r="L85" i="15"/>
  <c r="AD85" i="10"/>
  <c r="AG88" i="8" s="1"/>
  <c r="AI85" i="14"/>
  <c r="R85" i="15"/>
  <c r="L86" i="15"/>
  <c r="AA86" i="14"/>
  <c r="AE89" i="10"/>
  <c r="AI92" i="8" s="1"/>
  <c r="S89" i="15"/>
  <c r="AK89" i="14"/>
  <c r="F70" i="15"/>
  <c r="C71" i="10"/>
  <c r="T73" i="15"/>
  <c r="E77" i="15"/>
  <c r="G77" i="15"/>
  <c r="AI77" i="14"/>
  <c r="O78" i="14"/>
  <c r="F79" i="14"/>
  <c r="R79" i="14"/>
  <c r="AD79" i="14"/>
  <c r="AL79" i="14"/>
  <c r="C80" i="10"/>
  <c r="H80" i="10"/>
  <c r="I81" i="14"/>
  <c r="G81" i="15"/>
  <c r="K83" i="10"/>
  <c r="U83" i="10"/>
  <c r="J86" i="7" s="1"/>
  <c r="AB84" i="10"/>
  <c r="AD87" i="8" s="1"/>
  <c r="AF84" i="14"/>
  <c r="P84" i="15"/>
  <c r="I85" i="10"/>
  <c r="S88" i="6" s="1"/>
  <c r="I85" i="14"/>
  <c r="E85" i="15"/>
  <c r="T85" i="10"/>
  <c r="I88" i="7" s="1"/>
  <c r="Q85" i="14"/>
  <c r="J85" i="15"/>
  <c r="P85" i="15"/>
  <c r="AF85" i="14"/>
  <c r="S90" i="10"/>
  <c r="H93" i="7" s="1"/>
  <c r="M76" i="15"/>
  <c r="J77" i="10"/>
  <c r="R77" i="10"/>
  <c r="G80" i="7" s="1"/>
  <c r="H77" i="15"/>
  <c r="R79" i="15"/>
  <c r="S81" i="10"/>
  <c r="H84" i="7" s="1"/>
  <c r="AA81" i="14"/>
  <c r="C82" i="10"/>
  <c r="W82" i="14"/>
  <c r="X82" i="14" s="1"/>
  <c r="T82" i="14" s="1"/>
  <c r="AK82" i="14"/>
  <c r="AF83" i="14"/>
  <c r="R83" i="15"/>
  <c r="E84" i="14"/>
  <c r="C85" i="15"/>
  <c r="F85" i="14"/>
  <c r="C78" i="10"/>
  <c r="AE79" i="10"/>
  <c r="AI82" i="8" s="1"/>
  <c r="S79" i="15"/>
  <c r="Q80" i="15"/>
  <c r="U81" i="10"/>
  <c r="J84" i="7" s="1"/>
  <c r="Z83" i="10"/>
  <c r="AB86" i="8" s="1"/>
  <c r="T84" i="10"/>
  <c r="I87" i="7" s="1"/>
  <c r="G85" i="10"/>
  <c r="L85" i="10"/>
  <c r="J85" i="14"/>
  <c r="F85" i="15"/>
  <c r="P86" i="10"/>
  <c r="E87" i="15"/>
  <c r="I87" i="10"/>
  <c r="S90" i="6" s="1"/>
  <c r="I87" i="14"/>
  <c r="K87" i="14" s="1"/>
  <c r="P87" i="14"/>
  <c r="M87" i="14" s="1"/>
  <c r="T94" i="15"/>
  <c r="AF94" i="10"/>
  <c r="AJ97" i="8" s="1"/>
  <c r="AL94" i="14"/>
  <c r="C79" i="15"/>
  <c r="AD80" i="10"/>
  <c r="AG83" i="8" s="1"/>
  <c r="AH83" i="8" s="1"/>
  <c r="R80" i="15"/>
  <c r="N81" i="10"/>
  <c r="T81" i="15"/>
  <c r="L82" i="10"/>
  <c r="T82" i="10"/>
  <c r="I85" i="7" s="1"/>
  <c r="K86" i="10"/>
  <c r="W86" i="10"/>
  <c r="S87" i="10"/>
  <c r="H90" i="7" s="1"/>
  <c r="AG92" i="10"/>
  <c r="AK95" i="8" s="1"/>
  <c r="AM92" i="14"/>
  <c r="U92" i="15"/>
  <c r="C70" i="10"/>
  <c r="C72" i="10"/>
  <c r="AA75" i="10"/>
  <c r="AC78" i="8" s="1"/>
  <c r="O75" i="15"/>
  <c r="C76" i="10"/>
  <c r="K77" i="10"/>
  <c r="X77" i="10"/>
  <c r="Y77" i="10"/>
  <c r="AA80" i="8" s="1"/>
  <c r="M77" i="15"/>
  <c r="AD77" i="10"/>
  <c r="AG80" i="8" s="1"/>
  <c r="R77" i="15"/>
  <c r="AM77" i="14"/>
  <c r="H78" i="15"/>
  <c r="G79" i="10"/>
  <c r="M79" i="10"/>
  <c r="U79" i="10"/>
  <c r="J82" i="7" s="1"/>
  <c r="K79" i="15"/>
  <c r="Z79" i="10"/>
  <c r="AB82" i="8" s="1"/>
  <c r="T79" i="15"/>
  <c r="E81" i="14"/>
  <c r="I81" i="10"/>
  <c r="S84" i="6" s="1"/>
  <c r="AB81" i="10"/>
  <c r="AD84" i="8" s="1"/>
  <c r="AF81" i="10"/>
  <c r="AJ84" i="8" s="1"/>
  <c r="AC82" i="10"/>
  <c r="AF85" i="8" s="1"/>
  <c r="K83" i="15"/>
  <c r="AI83" i="14"/>
  <c r="F84" i="15"/>
  <c r="Q84" i="14"/>
  <c r="AA85" i="14"/>
  <c r="G70" i="10"/>
  <c r="C72" i="15"/>
  <c r="AA73" i="10"/>
  <c r="AC76" i="8" s="1"/>
  <c r="T75" i="10"/>
  <c r="I78" i="7" s="1"/>
  <c r="J75" i="15"/>
  <c r="C79" i="10"/>
  <c r="G80" i="10"/>
  <c r="C80" i="15"/>
  <c r="R81" i="14"/>
  <c r="C83" i="15"/>
  <c r="AD83" i="14"/>
  <c r="J84" i="10"/>
  <c r="J84" i="15"/>
  <c r="P86" i="14"/>
  <c r="P88" i="14"/>
  <c r="C84" i="10"/>
  <c r="R84" i="10"/>
  <c r="G87" i="7" s="1"/>
  <c r="AD84" i="10"/>
  <c r="AG87" i="8" s="1"/>
  <c r="N85" i="10"/>
  <c r="J128" i="12"/>
  <c r="AF85" i="10"/>
  <c r="AJ88" i="8" s="1"/>
  <c r="C86" i="15"/>
  <c r="AC86" i="10"/>
  <c r="AF89" i="8" s="1"/>
  <c r="AE86" i="10"/>
  <c r="AI89" i="8" s="1"/>
  <c r="B87" i="15"/>
  <c r="M87" i="10"/>
  <c r="O87" i="10"/>
  <c r="J87" i="15"/>
  <c r="AC87" i="10"/>
  <c r="AF90" i="8" s="1"/>
  <c r="AH90" i="8" s="1"/>
  <c r="N88" i="15"/>
  <c r="AF88" i="10"/>
  <c r="AJ91" i="8" s="1"/>
  <c r="P89" i="10"/>
  <c r="H89" i="15"/>
  <c r="W89" i="10"/>
  <c r="G90" i="10"/>
  <c r="C91" i="10"/>
  <c r="M92" i="10"/>
  <c r="K92" i="15"/>
  <c r="U92" i="10"/>
  <c r="J95" i="7" s="1"/>
  <c r="W93" i="14"/>
  <c r="X93" i="14" s="1"/>
  <c r="T93" i="14" s="1"/>
  <c r="H95" i="14"/>
  <c r="D95" i="15"/>
  <c r="C96" i="10"/>
  <c r="S101" i="10"/>
  <c r="H104" i="7" s="1"/>
  <c r="B75" i="15"/>
  <c r="J75" i="10"/>
  <c r="R75" i="10"/>
  <c r="G78" i="7" s="1"/>
  <c r="Y75" i="10"/>
  <c r="AA78" i="8" s="1"/>
  <c r="Q75" i="15"/>
  <c r="AG75" i="10"/>
  <c r="AK78" i="8" s="1"/>
  <c r="L81" i="10"/>
  <c r="T81" i="10"/>
  <c r="I84" i="7" s="1"/>
  <c r="AA81" i="10"/>
  <c r="AC84" i="8" s="1"/>
  <c r="B83" i="15"/>
  <c r="J83" i="10"/>
  <c r="R83" i="10"/>
  <c r="G86" i="7" s="1"/>
  <c r="Y83" i="10"/>
  <c r="AA86" i="8" s="1"/>
  <c r="AG83" i="10"/>
  <c r="AK86" i="8" s="1"/>
  <c r="Z85" i="10"/>
  <c r="AB88" i="8" s="1"/>
  <c r="J86" i="10"/>
  <c r="N86" i="15"/>
  <c r="S86" i="15"/>
  <c r="H87" i="15"/>
  <c r="U87" i="10"/>
  <c r="J90" i="7" s="1"/>
  <c r="Z88" i="10"/>
  <c r="AB91" i="8" s="1"/>
  <c r="AA88" i="10"/>
  <c r="AC91" i="8" s="1"/>
  <c r="O88" i="15"/>
  <c r="T88" i="15"/>
  <c r="J89" i="10"/>
  <c r="R89" i="10"/>
  <c r="G92" i="7" s="1"/>
  <c r="C90" i="15"/>
  <c r="X90" i="10"/>
  <c r="Y90" i="10"/>
  <c r="AA93" i="8" s="1"/>
  <c r="M90" i="15"/>
  <c r="AD90" i="10"/>
  <c r="AG93" i="8" s="1"/>
  <c r="AH93" i="8" s="1"/>
  <c r="E91" i="14"/>
  <c r="AJ93" i="14"/>
  <c r="J95" i="15"/>
  <c r="Q95" i="14"/>
  <c r="I88" i="10"/>
  <c r="S91" i="6" s="1"/>
  <c r="Q88" i="10"/>
  <c r="F91" i="7" s="1"/>
  <c r="L91" i="7" s="1"/>
  <c r="P88" i="15"/>
  <c r="F89" i="15"/>
  <c r="J89" i="15"/>
  <c r="N90" i="15"/>
  <c r="X91" i="10"/>
  <c r="F93" i="15"/>
  <c r="L93" i="10"/>
  <c r="Y93" i="10"/>
  <c r="AA96" i="8" s="1"/>
  <c r="AK93" i="14"/>
  <c r="AN93" i="14" s="1"/>
  <c r="S93" i="15"/>
  <c r="O135" i="12"/>
  <c r="Q81" i="15"/>
  <c r="F83" i="15"/>
  <c r="J83" i="15"/>
  <c r="O83" i="15"/>
  <c r="T85" i="15"/>
  <c r="C86" i="10"/>
  <c r="G87" i="15"/>
  <c r="AC87" i="14"/>
  <c r="AH87" i="14"/>
  <c r="AJ87" i="14" s="1"/>
  <c r="E88" i="15"/>
  <c r="G88" i="15"/>
  <c r="Q88" i="15"/>
  <c r="AF89" i="14"/>
  <c r="AM89" i="14"/>
  <c r="E90" i="15"/>
  <c r="J90" i="14"/>
  <c r="K90" i="14" s="1"/>
  <c r="O90" i="15"/>
  <c r="P91" i="10"/>
  <c r="R92" i="14"/>
  <c r="K93" i="10"/>
  <c r="J93" i="15"/>
  <c r="T93" i="10"/>
  <c r="I96" i="7" s="1"/>
  <c r="O87" i="15"/>
  <c r="AB88" i="10"/>
  <c r="AD91" i="8" s="1"/>
  <c r="L89" i="10"/>
  <c r="T89" i="10"/>
  <c r="I92" i="7" s="1"/>
  <c r="Z89" i="10"/>
  <c r="AB92" i="8" s="1"/>
  <c r="N89" i="15"/>
  <c r="J90" i="10"/>
  <c r="O90" i="10"/>
  <c r="G90" i="15"/>
  <c r="Z90" i="10"/>
  <c r="AB93" i="8" s="1"/>
  <c r="T90" i="15"/>
  <c r="F91" i="10"/>
  <c r="K91" i="10"/>
  <c r="K92" i="10"/>
  <c r="P92" i="10"/>
  <c r="W92" i="10"/>
  <c r="AE93" i="10"/>
  <c r="AI96" i="8" s="1"/>
  <c r="C94" i="10"/>
  <c r="J95" i="10"/>
  <c r="M95" i="10"/>
  <c r="U95" i="10"/>
  <c r="J98" i="7" s="1"/>
  <c r="K95" i="15"/>
  <c r="R95" i="14"/>
  <c r="W81" i="14"/>
  <c r="X81" i="14" s="1"/>
  <c r="T81" i="14" s="1"/>
  <c r="AH81" i="14"/>
  <c r="AJ81" i="14" s="1"/>
  <c r="J83" i="14"/>
  <c r="K83" i="14" s="1"/>
  <c r="Q83" i="14"/>
  <c r="AE83" i="14"/>
  <c r="C85" i="10"/>
  <c r="AL85" i="14"/>
  <c r="U86" i="15"/>
  <c r="O133" i="12"/>
  <c r="K90" i="6" s="1"/>
  <c r="L90" i="6" s="1"/>
  <c r="M90" i="6" s="1"/>
  <c r="J87" i="10"/>
  <c r="AA87" i="10"/>
  <c r="AC90" i="8" s="1"/>
  <c r="AB87" i="10"/>
  <c r="AD90" i="8" s="1"/>
  <c r="P87" i="15"/>
  <c r="AG87" i="10"/>
  <c r="AK90" i="8" s="1"/>
  <c r="B88" i="15"/>
  <c r="W88" i="14"/>
  <c r="X88" i="14" s="1"/>
  <c r="T88" i="14" s="1"/>
  <c r="X88" i="10"/>
  <c r="AD88" i="14"/>
  <c r="AL88" i="14"/>
  <c r="C89" i="10"/>
  <c r="O89" i="14"/>
  <c r="F90" i="14"/>
  <c r="G90" i="14" s="1"/>
  <c r="Q90" i="10"/>
  <c r="F93" i="7" s="1"/>
  <c r="R90" i="10"/>
  <c r="G93" i="7" s="1"/>
  <c r="H90" i="15"/>
  <c r="AF90" i="10"/>
  <c r="AJ93" i="8" s="1"/>
  <c r="AG90" i="10"/>
  <c r="AK93" i="8" s="1"/>
  <c r="U90" i="15"/>
  <c r="B91" i="15"/>
  <c r="J93" i="14"/>
  <c r="K93" i="14" s="1"/>
  <c r="L93" i="14" s="1"/>
  <c r="O93" i="14"/>
  <c r="H93" i="15"/>
  <c r="AC93" i="14"/>
  <c r="N86" i="10"/>
  <c r="Z86" i="10"/>
  <c r="AB89" i="8" s="1"/>
  <c r="R87" i="10"/>
  <c r="G90" i="7" s="1"/>
  <c r="J133" i="12"/>
  <c r="Y87" i="10"/>
  <c r="AA90" i="8" s="1"/>
  <c r="Q87" i="15"/>
  <c r="L88" i="10"/>
  <c r="F88" i="15"/>
  <c r="T88" i="10"/>
  <c r="I91" i="7" s="1"/>
  <c r="O91" i="7" s="1"/>
  <c r="J88" i="15"/>
  <c r="P89" i="15"/>
  <c r="U89" i="15"/>
  <c r="F90" i="15"/>
  <c r="C92" i="10"/>
  <c r="G93" i="10"/>
  <c r="J93" i="10"/>
  <c r="O93" i="10"/>
  <c r="U93" i="15"/>
  <c r="AG93" i="10"/>
  <c r="AK96" i="8" s="1"/>
  <c r="AC81" i="10"/>
  <c r="AF84" i="8" s="1"/>
  <c r="AH84" i="8" s="1"/>
  <c r="L83" i="10"/>
  <c r="T83" i="10"/>
  <c r="I86" i="7" s="1"/>
  <c r="AA83" i="10"/>
  <c r="AC86" i="8" s="1"/>
  <c r="F86" i="14"/>
  <c r="P86" i="15"/>
  <c r="F87" i="15"/>
  <c r="T87" i="10"/>
  <c r="I90" i="7" s="1"/>
  <c r="L87" i="15"/>
  <c r="M87" i="15"/>
  <c r="R87" i="15"/>
  <c r="F88" i="10"/>
  <c r="I88" i="14"/>
  <c r="K88" i="14" s="1"/>
  <c r="N88" i="14"/>
  <c r="K88" i="15"/>
  <c r="AF88" i="14"/>
  <c r="J89" i="14"/>
  <c r="Q89" i="14"/>
  <c r="AG89" i="10"/>
  <c r="AK92" i="8" s="1"/>
  <c r="K90" i="10"/>
  <c r="J90" i="15"/>
  <c r="AD90" i="14"/>
  <c r="N93" i="10"/>
  <c r="R93" i="10"/>
  <c r="G96" i="7" s="1"/>
  <c r="L93" i="15"/>
  <c r="AA95" i="14"/>
  <c r="L95" i="15"/>
  <c r="AD93" i="10"/>
  <c r="AG96" i="8" s="1"/>
  <c r="AH96" i="8" s="1"/>
  <c r="Q97" i="10"/>
  <c r="F100" i="7" s="1"/>
  <c r="W97" i="14"/>
  <c r="X97" i="14" s="1"/>
  <c r="T97" i="14" s="1"/>
  <c r="F99" i="10"/>
  <c r="G99" i="10"/>
  <c r="AG100" i="10"/>
  <c r="AK103" i="8" s="1"/>
  <c r="AM100" i="14"/>
  <c r="X101" i="10"/>
  <c r="AC103" i="14"/>
  <c r="M103" i="15"/>
  <c r="Y103" i="10"/>
  <c r="AA106" i="8" s="1"/>
  <c r="F11" i="13"/>
  <c r="W104" i="10"/>
  <c r="S111" i="15"/>
  <c r="AK111" i="14"/>
  <c r="AE111" i="10"/>
  <c r="AI114" i="8" s="1"/>
  <c r="T87" i="15"/>
  <c r="B90" i="15"/>
  <c r="Q90" i="15"/>
  <c r="C93" i="10"/>
  <c r="J95" i="14"/>
  <c r="G97" i="10"/>
  <c r="D97" i="15"/>
  <c r="E97" i="15"/>
  <c r="I97" i="14"/>
  <c r="J97" i="10"/>
  <c r="K97" i="10"/>
  <c r="N4" i="13"/>
  <c r="N97" i="15"/>
  <c r="AE97" i="14"/>
  <c r="O97" i="15"/>
  <c r="G99" i="15"/>
  <c r="N99" i="14"/>
  <c r="T99" i="15"/>
  <c r="AF99" i="10"/>
  <c r="AJ102" i="8" s="1"/>
  <c r="D100" i="15"/>
  <c r="X100" i="10"/>
  <c r="M101" i="10"/>
  <c r="G103" i="15"/>
  <c r="Q103" i="10"/>
  <c r="F106" i="7" s="1"/>
  <c r="N103" i="14"/>
  <c r="F104" i="10"/>
  <c r="E104" i="14"/>
  <c r="B104" i="15"/>
  <c r="E95" i="15"/>
  <c r="P95" i="10"/>
  <c r="X95" i="10"/>
  <c r="M95" i="15"/>
  <c r="N95" i="15"/>
  <c r="AD95" i="14"/>
  <c r="AE95" i="14"/>
  <c r="O95" i="15"/>
  <c r="AA95" i="10"/>
  <c r="AC98" i="8" s="1"/>
  <c r="P95" i="15"/>
  <c r="AB95" i="10"/>
  <c r="AD98" i="8" s="1"/>
  <c r="AF95" i="14"/>
  <c r="AC97" i="10"/>
  <c r="AF100" i="8" s="1"/>
  <c r="Q97" i="15"/>
  <c r="AD97" i="10"/>
  <c r="AG100" i="8" s="1"/>
  <c r="R97" i="15"/>
  <c r="AI97" i="14"/>
  <c r="AK97" i="14"/>
  <c r="S97" i="15"/>
  <c r="AE97" i="10"/>
  <c r="AI100" i="8" s="1"/>
  <c r="AF97" i="10"/>
  <c r="AJ100" i="8" s="1"/>
  <c r="AL97" i="14"/>
  <c r="T97" i="15"/>
  <c r="U97" i="15"/>
  <c r="W99" i="10"/>
  <c r="Q100" i="15"/>
  <c r="C100" i="15"/>
  <c r="G100" i="10"/>
  <c r="Q100" i="14"/>
  <c r="K101" i="10"/>
  <c r="AE102" i="10"/>
  <c r="AI105" i="8" s="1"/>
  <c r="S102" i="15"/>
  <c r="N93" i="15"/>
  <c r="C95" i="10"/>
  <c r="L95" i="10"/>
  <c r="R95" i="10"/>
  <c r="G98" i="7" s="1"/>
  <c r="H95" i="15"/>
  <c r="Y95" i="10"/>
  <c r="AA98" i="8" s="1"/>
  <c r="Z95" i="10"/>
  <c r="AB98" i="8" s="1"/>
  <c r="N97" i="10"/>
  <c r="F99" i="14"/>
  <c r="G99" i="14" s="1"/>
  <c r="L99" i="15"/>
  <c r="B100" i="15"/>
  <c r="F100" i="10"/>
  <c r="M100" i="10"/>
  <c r="O100" i="15"/>
  <c r="AA100" i="10"/>
  <c r="AC103" i="8" s="1"/>
  <c r="AH100" i="14"/>
  <c r="AJ100" i="14" s="1"/>
  <c r="N101" i="10"/>
  <c r="K101" i="15"/>
  <c r="AK102" i="14"/>
  <c r="G103" i="10"/>
  <c r="F103" i="14"/>
  <c r="G103" i="14" s="1"/>
  <c r="C103" i="15"/>
  <c r="M104" i="15"/>
  <c r="Y104" i="10"/>
  <c r="AA107" i="8" s="1"/>
  <c r="AC104" i="14"/>
  <c r="E93" i="15"/>
  <c r="G93" i="15"/>
  <c r="R93" i="15"/>
  <c r="AF93" i="10"/>
  <c r="AJ96" i="8" s="1"/>
  <c r="I95" i="10"/>
  <c r="C99" i="10"/>
  <c r="J100" i="14"/>
  <c r="F100" i="15"/>
  <c r="L100" i="10"/>
  <c r="F8" i="13"/>
  <c r="U101" i="10"/>
  <c r="J104" i="7" s="1"/>
  <c r="P104" i="7" s="1"/>
  <c r="Y101" i="10"/>
  <c r="AA104" i="8" s="1"/>
  <c r="AC101" i="14"/>
  <c r="G104" i="10"/>
  <c r="F104" i="14"/>
  <c r="K104" i="10"/>
  <c r="N104" i="15"/>
  <c r="Z104" i="10"/>
  <c r="AB107" i="8" s="1"/>
  <c r="AD104" i="14"/>
  <c r="P106" i="14"/>
  <c r="AB107" i="10"/>
  <c r="AD110" i="8" s="1"/>
  <c r="AF107" i="14"/>
  <c r="P107" i="15"/>
  <c r="C98" i="10"/>
  <c r="E99" i="15"/>
  <c r="I99" i="14"/>
  <c r="AI100" i="14"/>
  <c r="AD100" i="10"/>
  <c r="AG103" i="8" s="1"/>
  <c r="AH103" i="8" s="1"/>
  <c r="N11" i="13"/>
  <c r="W104" i="14"/>
  <c r="X104" i="14" s="1"/>
  <c r="T104" i="14" s="1"/>
  <c r="AG97" i="10"/>
  <c r="AK100" i="8" s="1"/>
  <c r="AJ97" i="14"/>
  <c r="D99" i="15"/>
  <c r="H99" i="14"/>
  <c r="I99" i="10"/>
  <c r="S102" i="6" s="1"/>
  <c r="P99" i="10"/>
  <c r="AB99" i="10"/>
  <c r="AD102" i="8" s="1"/>
  <c r="AF99" i="14"/>
  <c r="N7" i="13"/>
  <c r="W100" i="14"/>
  <c r="X100" i="14" s="1"/>
  <c r="T100" i="14" s="1"/>
  <c r="W101" i="10"/>
  <c r="AA103" i="14"/>
  <c r="D104" i="15"/>
  <c r="H104" i="10"/>
  <c r="H104" i="14"/>
  <c r="G97" i="15"/>
  <c r="N97" i="14"/>
  <c r="O97" i="14"/>
  <c r="H97" i="15"/>
  <c r="R97" i="10"/>
  <c r="G100" i="7" s="1"/>
  <c r="AM97" i="14"/>
  <c r="F6" i="13"/>
  <c r="B99" i="15"/>
  <c r="H99" i="10"/>
  <c r="O99" i="10"/>
  <c r="AA99" i="10"/>
  <c r="AC102" i="8" s="1"/>
  <c r="AE99" i="14"/>
  <c r="P100" i="14"/>
  <c r="N101" i="15"/>
  <c r="Z101" i="10"/>
  <c r="AB104" i="8" s="1"/>
  <c r="AD101" i="14"/>
  <c r="J103" i="15"/>
  <c r="Q103" i="14"/>
  <c r="T103" i="10"/>
  <c r="I106" i="7" s="1"/>
  <c r="S108" i="10"/>
  <c r="H111" i="7" s="1"/>
  <c r="AG101" i="10"/>
  <c r="AK104" i="8" s="1"/>
  <c r="Y102" i="10"/>
  <c r="AA105" i="8" s="1"/>
  <c r="Z102" i="10"/>
  <c r="AB105" i="8" s="1"/>
  <c r="AG103" i="10"/>
  <c r="AK106" i="8" s="1"/>
  <c r="C105" i="10"/>
  <c r="F105" i="14"/>
  <c r="G105" i="14" s="1"/>
  <c r="R106" i="14"/>
  <c r="X106" i="10"/>
  <c r="X108" i="10"/>
  <c r="M102" i="10"/>
  <c r="C104" i="10"/>
  <c r="AG105" i="10"/>
  <c r="AK108" i="8" s="1"/>
  <c r="AM105" i="14"/>
  <c r="U105" i="15"/>
  <c r="O146" i="12"/>
  <c r="H106" i="14"/>
  <c r="L106" i="10"/>
  <c r="J106" i="14"/>
  <c r="AK109" i="14"/>
  <c r="S109" i="15"/>
  <c r="AE109" i="10"/>
  <c r="AI112" i="8" s="1"/>
  <c r="U110" i="10"/>
  <c r="J113" i="7" s="1"/>
  <c r="R110" i="14"/>
  <c r="K110" i="15"/>
  <c r="AE112" i="14"/>
  <c r="AA112" i="10"/>
  <c r="AC115" i="8" s="1"/>
  <c r="C97" i="10"/>
  <c r="D101" i="15"/>
  <c r="W101" i="14"/>
  <c r="X101" i="14" s="1"/>
  <c r="T101" i="14" s="1"/>
  <c r="C102" i="10"/>
  <c r="C103" i="10"/>
  <c r="H105" i="15"/>
  <c r="M106" i="10"/>
  <c r="W106" i="10"/>
  <c r="AE106" i="14"/>
  <c r="G108" i="10"/>
  <c r="F108" i="14"/>
  <c r="G108" i="14" s="1"/>
  <c r="I108" i="14"/>
  <c r="E108" i="15"/>
  <c r="N108" i="10"/>
  <c r="G108" i="15"/>
  <c r="Q108" i="10"/>
  <c r="F111" i="7" s="1"/>
  <c r="N108" i="14"/>
  <c r="AD108" i="10"/>
  <c r="AG111" i="8" s="1"/>
  <c r="AH111" i="8" s="1"/>
  <c r="AI108" i="14"/>
  <c r="AJ108" i="14" s="1"/>
  <c r="R108" i="15"/>
  <c r="O112" i="15"/>
  <c r="F12" i="13"/>
  <c r="U105" i="10"/>
  <c r="J108" i="7" s="1"/>
  <c r="P108" i="7" s="1"/>
  <c r="K105" i="15"/>
  <c r="X105" i="10"/>
  <c r="T105" i="15"/>
  <c r="AF105" i="10"/>
  <c r="AJ108" i="8" s="1"/>
  <c r="K106" i="10"/>
  <c r="AF106" i="10"/>
  <c r="AJ109" i="8" s="1"/>
  <c r="C107" i="10"/>
  <c r="L108" i="10"/>
  <c r="J108" i="14"/>
  <c r="AC110" i="14"/>
  <c r="M110" i="15"/>
  <c r="Y110" i="10"/>
  <c r="AA113" i="8" s="1"/>
  <c r="J112" i="10"/>
  <c r="F105" i="10"/>
  <c r="E105" i="14"/>
  <c r="C105" i="15"/>
  <c r="G105" i="10"/>
  <c r="L105" i="15"/>
  <c r="AH106" i="14"/>
  <c r="Q106" i="15"/>
  <c r="H110" i="10"/>
  <c r="H110" i="14"/>
  <c r="D110" i="15"/>
  <c r="T111" i="10"/>
  <c r="I114" i="7" s="1"/>
  <c r="Q111" i="14"/>
  <c r="J111" i="15"/>
  <c r="C100" i="10"/>
  <c r="P101" i="10"/>
  <c r="Q101" i="15"/>
  <c r="Q102" i="10"/>
  <c r="F105" i="7" s="1"/>
  <c r="L105" i="7" s="1"/>
  <c r="N102" i="14"/>
  <c r="M102" i="14" s="1"/>
  <c r="H102" i="15"/>
  <c r="R102" i="10"/>
  <c r="G105" i="7" s="1"/>
  <c r="M105" i="7" s="1"/>
  <c r="K102" i="15"/>
  <c r="B103" i="15"/>
  <c r="F103" i="10"/>
  <c r="H103" i="10"/>
  <c r="H103" i="14"/>
  <c r="E103" i="15"/>
  <c r="I103" i="10"/>
  <c r="S106" i="6" s="1"/>
  <c r="F103" i="15"/>
  <c r="N103" i="15"/>
  <c r="Z103" i="10"/>
  <c r="AB106" i="8" s="1"/>
  <c r="AD103" i="14"/>
  <c r="O103" i="15"/>
  <c r="AA103" i="10"/>
  <c r="AC106" i="8" s="1"/>
  <c r="X104" i="10"/>
  <c r="M105" i="10"/>
  <c r="T106" i="10"/>
  <c r="I109" i="7" s="1"/>
  <c r="Q106" i="14"/>
  <c r="K106" i="15"/>
  <c r="J112" i="14"/>
  <c r="F112" i="15"/>
  <c r="L112" i="10"/>
  <c r="AI112" i="14"/>
  <c r="R112" i="15"/>
  <c r="AD112" i="10"/>
  <c r="AG115" i="8" s="1"/>
  <c r="H102" i="10"/>
  <c r="H102" i="14"/>
  <c r="D102" i="15"/>
  <c r="W102" i="10"/>
  <c r="AD102" i="14"/>
  <c r="N102" i="15"/>
  <c r="O103" i="10"/>
  <c r="AC103" i="10"/>
  <c r="AF106" i="8" s="1"/>
  <c r="AH103" i="14"/>
  <c r="AJ103" i="14" s="1"/>
  <c r="AD103" i="10"/>
  <c r="AG106" i="8" s="1"/>
  <c r="R103" i="15"/>
  <c r="U103" i="15"/>
  <c r="J105" i="10"/>
  <c r="AB105" i="10"/>
  <c r="AD108" i="8" s="1"/>
  <c r="AF105" i="14"/>
  <c r="Q105" i="15"/>
  <c r="D106" i="15"/>
  <c r="H106" i="10"/>
  <c r="P106" i="10"/>
  <c r="P106" i="15"/>
  <c r="AB106" i="10"/>
  <c r="AD109" i="8" s="1"/>
  <c r="AC106" i="10"/>
  <c r="AF109" i="8" s="1"/>
  <c r="AL106" i="14"/>
  <c r="O108" i="10"/>
  <c r="R108" i="10"/>
  <c r="G111" i="7" s="1"/>
  <c r="H108" i="15"/>
  <c r="O108" i="14"/>
  <c r="M110" i="10"/>
  <c r="AF101" i="10"/>
  <c r="AJ104" i="8" s="1"/>
  <c r="T101" i="15"/>
  <c r="U101" i="15"/>
  <c r="C102" i="15"/>
  <c r="G102" i="10"/>
  <c r="I102" i="10"/>
  <c r="S105" i="6" s="1"/>
  <c r="I102" i="14"/>
  <c r="J102" i="10"/>
  <c r="M102" i="15"/>
  <c r="O102" i="15"/>
  <c r="AA102" i="10"/>
  <c r="AC105" i="8" s="1"/>
  <c r="AE102" i="14"/>
  <c r="P102" i="15"/>
  <c r="AB102" i="10"/>
  <c r="AD105" i="8" s="1"/>
  <c r="R105" i="14"/>
  <c r="AC105" i="10"/>
  <c r="AF108" i="8" s="1"/>
  <c r="AL105" i="14"/>
  <c r="AA106" i="10"/>
  <c r="AC109" i="8" s="1"/>
  <c r="O106" i="15"/>
  <c r="F108" i="15"/>
  <c r="C111" i="10"/>
  <c r="Y108" i="10"/>
  <c r="AA111" i="8" s="1"/>
  <c r="C109" i="10"/>
  <c r="O110" i="15"/>
  <c r="T110" i="15"/>
  <c r="C112" i="10"/>
  <c r="O56" i="12"/>
  <c r="T113" i="10"/>
  <c r="I116" i="7" s="1"/>
  <c r="J113" i="15"/>
  <c r="B114" i="15"/>
  <c r="F115" i="15"/>
  <c r="L115" i="10"/>
  <c r="J115" i="14"/>
  <c r="K115" i="14" s="1"/>
  <c r="I115" i="15"/>
  <c r="P116" i="10"/>
  <c r="X109" i="10"/>
  <c r="AC109" i="10"/>
  <c r="AF112" i="8" s="1"/>
  <c r="M112" i="10"/>
  <c r="N112" i="10"/>
  <c r="Q112" i="15"/>
  <c r="AE112" i="10"/>
  <c r="AI115" i="8" s="1"/>
  <c r="AK112" i="14"/>
  <c r="T112" i="15"/>
  <c r="AF112" i="10"/>
  <c r="AJ115" i="8" s="1"/>
  <c r="M113" i="10"/>
  <c r="Z113" i="10"/>
  <c r="AB116" i="8" s="1"/>
  <c r="AD113" i="14"/>
  <c r="AJ113" i="14"/>
  <c r="J159" i="12"/>
  <c r="N108" i="15"/>
  <c r="AG108" i="10"/>
  <c r="AK111" i="8" s="1"/>
  <c r="H109" i="14"/>
  <c r="H109" i="15"/>
  <c r="R109" i="14"/>
  <c r="P110" i="10"/>
  <c r="W110" i="10"/>
  <c r="AB110" i="10"/>
  <c r="AD113" i="8" s="1"/>
  <c r="AD110" i="10"/>
  <c r="AG113" i="8" s="1"/>
  <c r="AC112" i="10"/>
  <c r="AF115" i="8" s="1"/>
  <c r="L113" i="10"/>
  <c r="F113" i="15"/>
  <c r="AE114" i="14"/>
  <c r="O114" i="15"/>
  <c r="AA114" i="10"/>
  <c r="AC117" i="8" s="1"/>
  <c r="AG114" i="10"/>
  <c r="AK117" i="8" s="1"/>
  <c r="U114" i="15"/>
  <c r="AM114" i="14"/>
  <c r="AI119" i="14"/>
  <c r="R119" i="15"/>
  <c r="AD119" i="10"/>
  <c r="AG122" i="8" s="1"/>
  <c r="P101" i="15"/>
  <c r="J108" i="10"/>
  <c r="C110" i="10"/>
  <c r="R110" i="15"/>
  <c r="O151" i="12"/>
  <c r="S113" i="15"/>
  <c r="AK113" i="14"/>
  <c r="R114" i="14"/>
  <c r="K114" i="15"/>
  <c r="U114" i="10"/>
  <c r="J117" i="7" s="1"/>
  <c r="K115" i="10"/>
  <c r="T116" i="15"/>
  <c r="AF116" i="10"/>
  <c r="AJ119" i="8" s="1"/>
  <c r="AL116" i="14"/>
  <c r="K109" i="15"/>
  <c r="M109" i="15"/>
  <c r="Q109" i="15"/>
  <c r="AE110" i="10"/>
  <c r="AI113" i="8" s="1"/>
  <c r="AL113" i="8" s="1"/>
  <c r="AG110" i="10"/>
  <c r="AK113" i="8" s="1"/>
  <c r="C112" i="15"/>
  <c r="AA113" i="10"/>
  <c r="AC116" i="8" s="1"/>
  <c r="O113" i="15"/>
  <c r="W113" i="14"/>
  <c r="X113" i="14" s="1"/>
  <c r="T113" i="14" s="1"/>
  <c r="L113" i="15"/>
  <c r="AE113" i="14"/>
  <c r="J114" i="10"/>
  <c r="N114" i="10"/>
  <c r="O114" i="10"/>
  <c r="R114" i="10"/>
  <c r="G117" i="7" s="1"/>
  <c r="O114" i="14"/>
  <c r="Q115" i="10"/>
  <c r="F118" i="7" s="1"/>
  <c r="G115" i="15"/>
  <c r="N115" i="14"/>
  <c r="S115" i="10"/>
  <c r="H118" i="7" s="1"/>
  <c r="K116" i="10"/>
  <c r="W116" i="10"/>
  <c r="J101" i="10"/>
  <c r="R101" i="10"/>
  <c r="G104" i="7" s="1"/>
  <c r="M104" i="7" s="1"/>
  <c r="AB101" i="10"/>
  <c r="AD104" i="8" s="1"/>
  <c r="C106" i="10"/>
  <c r="F106" i="10"/>
  <c r="J108" i="15"/>
  <c r="AC108" i="14"/>
  <c r="Q108" i="15"/>
  <c r="AL108" i="14"/>
  <c r="H109" i="10"/>
  <c r="M109" i="10"/>
  <c r="U109" i="10"/>
  <c r="J112" i="7" s="1"/>
  <c r="AA110" i="14"/>
  <c r="AE110" i="14"/>
  <c r="P110" i="15"/>
  <c r="AL110" i="14"/>
  <c r="AN110" i="14" s="1"/>
  <c r="U110" i="15"/>
  <c r="AH112" i="14"/>
  <c r="AL112" i="14"/>
  <c r="J113" i="14"/>
  <c r="R113" i="15"/>
  <c r="AD113" i="10"/>
  <c r="AG116" i="8" s="1"/>
  <c r="M114" i="10"/>
  <c r="R114" i="15"/>
  <c r="AI114" i="14"/>
  <c r="AJ114" i="14" s="1"/>
  <c r="AD114" i="10"/>
  <c r="AG117" i="8" s="1"/>
  <c r="AH117" i="8" s="1"/>
  <c r="P115" i="14"/>
  <c r="C101" i="10"/>
  <c r="B106" i="15"/>
  <c r="S106" i="15"/>
  <c r="B108" i="15"/>
  <c r="D109" i="15"/>
  <c r="Y109" i="10"/>
  <c r="AA112" i="8" s="1"/>
  <c r="S110" i="15"/>
  <c r="G112" i="10"/>
  <c r="C113" i="15"/>
  <c r="F113" i="14"/>
  <c r="G113" i="14" s="1"/>
  <c r="K113" i="15"/>
  <c r="U113" i="10"/>
  <c r="J116" i="7" s="1"/>
  <c r="J56" i="12"/>
  <c r="Q116" i="8" s="1"/>
  <c r="R116" i="8" s="1"/>
  <c r="Q113" i="15"/>
  <c r="AC113" i="10"/>
  <c r="AF116" i="8" s="1"/>
  <c r="K115" i="15"/>
  <c r="D120" i="15"/>
  <c r="AL120" i="14"/>
  <c r="T120" i="15"/>
  <c r="W121" i="10"/>
  <c r="AF121" i="14"/>
  <c r="P121" i="15"/>
  <c r="AB121" i="10"/>
  <c r="AD124" i="8" s="1"/>
  <c r="R118" i="15"/>
  <c r="AD118" i="10"/>
  <c r="AG121" i="8" s="1"/>
  <c r="N119" i="10"/>
  <c r="J170" i="12"/>
  <c r="Q122" i="8" s="1"/>
  <c r="R122" i="8" s="1"/>
  <c r="T119" i="15"/>
  <c r="AF119" i="10"/>
  <c r="AJ122" i="8" s="1"/>
  <c r="AI120" i="14"/>
  <c r="N120" i="15"/>
  <c r="J122" i="14"/>
  <c r="F122" i="15"/>
  <c r="L122" i="10"/>
  <c r="Y114" i="10"/>
  <c r="AA117" i="8" s="1"/>
  <c r="U115" i="10"/>
  <c r="J118" i="7" s="1"/>
  <c r="Y115" i="10"/>
  <c r="AA118" i="8" s="1"/>
  <c r="AA115" i="10"/>
  <c r="AC118" i="8" s="1"/>
  <c r="O115" i="15"/>
  <c r="AF115" i="10"/>
  <c r="AJ118" i="8" s="1"/>
  <c r="C116" i="10"/>
  <c r="S117" i="15"/>
  <c r="AE117" i="10"/>
  <c r="AI120" i="8" s="1"/>
  <c r="H118" i="15"/>
  <c r="O118" i="14"/>
  <c r="M120" i="10"/>
  <c r="K120" i="15"/>
  <c r="U120" i="10"/>
  <c r="J123" i="7" s="1"/>
  <c r="Z120" i="10"/>
  <c r="AB123" i="8" s="1"/>
  <c r="R120" i="15"/>
  <c r="C121" i="15"/>
  <c r="G121" i="10"/>
  <c r="P121" i="10"/>
  <c r="G122" i="14"/>
  <c r="K114" i="10"/>
  <c r="G115" i="14"/>
  <c r="I115" i="10"/>
  <c r="S118" i="6" s="1"/>
  <c r="P115" i="15"/>
  <c r="AD117" i="10"/>
  <c r="AG120" i="8" s="1"/>
  <c r="AI117" i="14"/>
  <c r="F117" i="14"/>
  <c r="AC117" i="14"/>
  <c r="P118" i="15"/>
  <c r="H120" i="14"/>
  <c r="S120" i="15"/>
  <c r="AE120" i="10"/>
  <c r="AI123" i="8" s="1"/>
  <c r="U121" i="15"/>
  <c r="AM121" i="14"/>
  <c r="AG121" i="10"/>
  <c r="AK124" i="8" s="1"/>
  <c r="W122" i="14"/>
  <c r="X122" i="14" s="1"/>
  <c r="T122" i="14" s="1"/>
  <c r="N116" i="15"/>
  <c r="Q117" i="15"/>
  <c r="O118" i="10"/>
  <c r="L118" i="15"/>
  <c r="AI118" i="14"/>
  <c r="U118" i="15"/>
  <c r="AG118" i="10"/>
  <c r="AK121" i="8" s="1"/>
  <c r="C119" i="10"/>
  <c r="W119" i="14"/>
  <c r="X119" i="14" s="1"/>
  <c r="T119" i="14" s="1"/>
  <c r="AL119" i="14"/>
  <c r="O36" i="12"/>
  <c r="K125" i="6" s="1"/>
  <c r="L125" i="6" s="1"/>
  <c r="M125" i="6" s="1"/>
  <c r="AD120" i="14"/>
  <c r="AD120" i="10"/>
  <c r="AG123" i="8" s="1"/>
  <c r="AH123" i="8" s="1"/>
  <c r="J122" i="10"/>
  <c r="C114" i="15"/>
  <c r="Z114" i="10"/>
  <c r="AB117" i="8" s="1"/>
  <c r="AG115" i="10"/>
  <c r="AK118" i="8" s="1"/>
  <c r="H117" i="15"/>
  <c r="R117" i="10"/>
  <c r="G120" i="7" s="1"/>
  <c r="W117" i="14"/>
  <c r="X117" i="14" s="1"/>
  <c r="T117" i="14" s="1"/>
  <c r="AC117" i="10"/>
  <c r="AF120" i="8" s="1"/>
  <c r="AK117" i="14"/>
  <c r="E118" i="15"/>
  <c r="I118" i="10"/>
  <c r="S121" i="6" s="1"/>
  <c r="G118" i="15"/>
  <c r="Q118" i="10"/>
  <c r="F121" i="7" s="1"/>
  <c r="K120" i="10"/>
  <c r="P120" i="10"/>
  <c r="R120" i="14"/>
  <c r="W120" i="10"/>
  <c r="Q120" i="15"/>
  <c r="F121" i="14"/>
  <c r="AJ121" i="14"/>
  <c r="C113" i="10"/>
  <c r="Q114" i="15"/>
  <c r="J115" i="10"/>
  <c r="R115" i="14"/>
  <c r="AE115" i="14"/>
  <c r="AG115" i="14" s="1"/>
  <c r="Q115" i="15"/>
  <c r="Z116" i="10"/>
  <c r="AB119" i="8" s="1"/>
  <c r="D117" i="15"/>
  <c r="N117" i="15"/>
  <c r="R118" i="14"/>
  <c r="K118" i="15"/>
  <c r="AK118" i="14"/>
  <c r="S118" i="15"/>
  <c r="O121" i="10"/>
  <c r="L114" i="15"/>
  <c r="B115" i="15"/>
  <c r="R115" i="10"/>
  <c r="G118" i="7" s="1"/>
  <c r="X115" i="10"/>
  <c r="G117" i="10"/>
  <c r="J117" i="10"/>
  <c r="Y117" i="10"/>
  <c r="AA120" i="8" s="1"/>
  <c r="AH117" i="14"/>
  <c r="AJ117" i="14" s="1"/>
  <c r="AL117" i="14"/>
  <c r="T117" i="15"/>
  <c r="C118" i="15"/>
  <c r="AA118" i="14"/>
  <c r="M118" i="15"/>
  <c r="AM118" i="14"/>
  <c r="W120" i="14"/>
  <c r="X120" i="14" s="1"/>
  <c r="T120" i="14" s="1"/>
  <c r="M124" i="15"/>
  <c r="AC124" i="14"/>
  <c r="C125" i="10"/>
  <c r="Z121" i="10"/>
  <c r="AB124" i="8" s="1"/>
  <c r="R122" i="10"/>
  <c r="G125" i="7" s="1"/>
  <c r="P122" i="15"/>
  <c r="F123" i="15"/>
  <c r="J123" i="15"/>
  <c r="AA123" i="10"/>
  <c r="AC126" i="8" s="1"/>
  <c r="AC123" i="10"/>
  <c r="AF126" i="8" s="1"/>
  <c r="AF123" i="10"/>
  <c r="AJ126" i="8" s="1"/>
  <c r="F124" i="10"/>
  <c r="B124" i="15"/>
  <c r="G124" i="15"/>
  <c r="Q124" i="10"/>
  <c r="F127" i="7" s="1"/>
  <c r="N124" i="14"/>
  <c r="X124" i="10"/>
  <c r="Y124" i="10"/>
  <c r="AA127" i="8" s="1"/>
  <c r="N124" i="15"/>
  <c r="I126" i="10"/>
  <c r="S129" i="6" s="1"/>
  <c r="I126" i="14"/>
  <c r="Q122" i="15"/>
  <c r="U122" i="15"/>
  <c r="D123" i="15"/>
  <c r="K123" i="15"/>
  <c r="Q123" i="15"/>
  <c r="C124" i="10"/>
  <c r="Z124" i="10"/>
  <c r="AB127" i="8" s="1"/>
  <c r="D126" i="15"/>
  <c r="H126" i="10"/>
  <c r="T126" i="10"/>
  <c r="I129" i="7" s="1"/>
  <c r="O129" i="7" s="1"/>
  <c r="Q126" i="14"/>
  <c r="J127" i="15"/>
  <c r="Q127" i="14"/>
  <c r="T127" i="10"/>
  <c r="I130" i="7" s="1"/>
  <c r="C118" i="10"/>
  <c r="AC121" i="10"/>
  <c r="AF124" i="8" s="1"/>
  <c r="AH124" i="8" s="1"/>
  <c r="AE121" i="10"/>
  <c r="AI124" i="8" s="1"/>
  <c r="B122" i="15"/>
  <c r="M122" i="10"/>
  <c r="O122" i="10"/>
  <c r="J122" i="15"/>
  <c r="H123" i="10"/>
  <c r="O123" i="15"/>
  <c r="AK125" i="14"/>
  <c r="K127" i="10"/>
  <c r="C121" i="10"/>
  <c r="R121" i="14"/>
  <c r="AC121" i="14"/>
  <c r="N121" i="15"/>
  <c r="S121" i="15"/>
  <c r="N122" i="14"/>
  <c r="H122" i="15"/>
  <c r="U122" i="10"/>
  <c r="J125" i="7" s="1"/>
  <c r="Y122" i="10"/>
  <c r="AA125" i="8" s="1"/>
  <c r="AC122" i="10"/>
  <c r="AF125" i="8" s="1"/>
  <c r="AH125" i="8" s="1"/>
  <c r="T122" i="15"/>
  <c r="M123" i="10"/>
  <c r="U123" i="10"/>
  <c r="J126" i="7" s="1"/>
  <c r="AD123" i="14"/>
  <c r="P123" i="15"/>
  <c r="AK123" i="14"/>
  <c r="T123" i="15"/>
  <c r="L126" i="10"/>
  <c r="N126" i="10"/>
  <c r="K127" i="15"/>
  <c r="R127" i="14"/>
  <c r="U127" i="10"/>
  <c r="J130" i="7" s="1"/>
  <c r="G120" i="10"/>
  <c r="AB120" i="10"/>
  <c r="AD123" i="8" s="1"/>
  <c r="L121" i="10"/>
  <c r="Q121" i="15"/>
  <c r="F122" i="10"/>
  <c r="E122" i="15"/>
  <c r="L122" i="15"/>
  <c r="AA122" i="10"/>
  <c r="AC125" i="8" s="1"/>
  <c r="AF122" i="10"/>
  <c r="AJ125" i="8" s="1"/>
  <c r="C123" i="10"/>
  <c r="F123" i="10"/>
  <c r="K123" i="10"/>
  <c r="P123" i="10"/>
  <c r="W123" i="10"/>
  <c r="E124" i="14"/>
  <c r="AD124" i="14"/>
  <c r="F127" i="15"/>
  <c r="J127" i="14"/>
  <c r="L127" i="10"/>
  <c r="C117" i="10"/>
  <c r="C120" i="10"/>
  <c r="K121" i="10"/>
  <c r="M121" i="15"/>
  <c r="R121" i="15"/>
  <c r="G122" i="15"/>
  <c r="B123" i="15"/>
  <c r="S123" i="15"/>
  <c r="H126" i="14"/>
  <c r="AB122" i="10"/>
  <c r="AD125" i="8" s="1"/>
  <c r="AG122" i="10"/>
  <c r="AK125" i="8" s="1"/>
  <c r="L123" i="10"/>
  <c r="T123" i="10"/>
  <c r="I126" i="7" s="1"/>
  <c r="X123" i="10"/>
  <c r="J124" i="10"/>
  <c r="J125" i="14"/>
  <c r="L125" i="10"/>
  <c r="M125" i="10"/>
  <c r="AE125" i="10"/>
  <c r="AI128" i="8" s="1"/>
  <c r="S125" i="15"/>
  <c r="K126" i="14"/>
  <c r="M127" i="10"/>
  <c r="F126" i="14"/>
  <c r="O127" i="15"/>
  <c r="P127" i="10"/>
  <c r="W127" i="10"/>
  <c r="Y128" i="10"/>
  <c r="AA131" i="8" s="1"/>
  <c r="M128" i="15"/>
  <c r="AC128" i="14"/>
  <c r="C129" i="10"/>
  <c r="AG130" i="10"/>
  <c r="AK133" i="8" s="1"/>
  <c r="G131" i="15"/>
  <c r="Q131" i="10"/>
  <c r="F134" i="7" s="1"/>
  <c r="N131" i="14"/>
  <c r="X126" i="10"/>
  <c r="H127" i="14"/>
  <c r="M127" i="15"/>
  <c r="AC127" i="14"/>
  <c r="AG127" i="14" s="1"/>
  <c r="Z127" i="10"/>
  <c r="AB130" i="8" s="1"/>
  <c r="N127" i="15"/>
  <c r="N128" i="14"/>
  <c r="N129" i="10"/>
  <c r="N129" i="15"/>
  <c r="Z129" i="10"/>
  <c r="AB132" i="8" s="1"/>
  <c r="AD129" i="14"/>
  <c r="O130" i="10"/>
  <c r="L130" i="15"/>
  <c r="AA130" i="14"/>
  <c r="P127" i="15"/>
  <c r="AM130" i="14"/>
  <c r="U130" i="15"/>
  <c r="AE130" i="10"/>
  <c r="AI133" i="8" s="1"/>
  <c r="AK130" i="14"/>
  <c r="S130" i="15"/>
  <c r="D131" i="15"/>
  <c r="H131" i="14"/>
  <c r="H131" i="10"/>
  <c r="AA126" i="10"/>
  <c r="AC129" i="8" s="1"/>
  <c r="P126" i="15"/>
  <c r="AF126" i="14"/>
  <c r="AB126" i="10"/>
  <c r="AD129" i="8" s="1"/>
  <c r="Q126" i="15"/>
  <c r="AA127" i="10"/>
  <c r="AC130" i="8" s="1"/>
  <c r="AB127" i="10"/>
  <c r="AD130" i="8" s="1"/>
  <c r="R127" i="15"/>
  <c r="AI127" i="14"/>
  <c r="AE127" i="10"/>
  <c r="AI130" i="8" s="1"/>
  <c r="S127" i="15"/>
  <c r="T128" i="15"/>
  <c r="AF128" i="10"/>
  <c r="AJ131" i="8" s="1"/>
  <c r="AL128" i="14"/>
  <c r="C127" i="15"/>
  <c r="F127" i="14"/>
  <c r="H127" i="10"/>
  <c r="D127" i="15"/>
  <c r="J128" i="10"/>
  <c r="O128" i="10"/>
  <c r="S128" i="10"/>
  <c r="H131" i="7" s="1"/>
  <c r="X128" i="10"/>
  <c r="W132" i="10"/>
  <c r="Q126" i="10"/>
  <c r="F129" i="7" s="1"/>
  <c r="L129" i="7" s="1"/>
  <c r="G126" i="15"/>
  <c r="AF126" i="10"/>
  <c r="AJ129" i="8" s="1"/>
  <c r="T126" i="15"/>
  <c r="G127" i="10"/>
  <c r="E128" i="15"/>
  <c r="I128" i="14"/>
  <c r="K128" i="14" s="1"/>
  <c r="N128" i="10"/>
  <c r="R128" i="10"/>
  <c r="G131" i="7" s="1"/>
  <c r="O128" i="14"/>
  <c r="H128" i="15"/>
  <c r="T130" i="15"/>
  <c r="AF130" i="10"/>
  <c r="AJ133" i="8" s="1"/>
  <c r="AL130" i="14"/>
  <c r="W131" i="10"/>
  <c r="E131" i="15"/>
  <c r="I131" i="10"/>
  <c r="S134" i="6" s="1"/>
  <c r="I131" i="14"/>
  <c r="K131" i="14" s="1"/>
  <c r="Q128" i="10"/>
  <c r="F131" i="7" s="1"/>
  <c r="M129" i="15"/>
  <c r="AC129" i="14"/>
  <c r="Y129" i="10"/>
  <c r="AA132" i="8" s="1"/>
  <c r="G128" i="10"/>
  <c r="O130" i="15"/>
  <c r="AA130" i="10"/>
  <c r="AC133" i="8" s="1"/>
  <c r="AE130" i="14"/>
  <c r="P133" i="14"/>
  <c r="Q128" i="15"/>
  <c r="L131" i="15"/>
  <c r="AF131" i="10"/>
  <c r="AJ134" i="8" s="1"/>
  <c r="G133" i="10"/>
  <c r="R133" i="10"/>
  <c r="G136" i="7" s="1"/>
  <c r="H133" i="15"/>
  <c r="K133" i="15"/>
  <c r="U133" i="10"/>
  <c r="J136" i="7" s="1"/>
  <c r="R133" i="14"/>
  <c r="AE133" i="14"/>
  <c r="AG133" i="14" s="1"/>
  <c r="Q133" i="15"/>
  <c r="AH133" i="14"/>
  <c r="X135" i="10"/>
  <c r="C126" i="10"/>
  <c r="B128" i="15"/>
  <c r="AC128" i="10"/>
  <c r="AF131" i="8" s="1"/>
  <c r="O131" i="15"/>
  <c r="T131" i="15"/>
  <c r="F133" i="14"/>
  <c r="G133" i="14" s="1"/>
  <c r="AC133" i="10"/>
  <c r="AF136" i="8" s="1"/>
  <c r="K134" i="10"/>
  <c r="I135" i="10"/>
  <c r="S138" i="6" s="1"/>
  <c r="I135" i="14"/>
  <c r="Q135" i="10"/>
  <c r="F138" i="7" s="1"/>
  <c r="N135" i="14"/>
  <c r="G135" i="15"/>
  <c r="AD128" i="10"/>
  <c r="AG131" i="8" s="1"/>
  <c r="C131" i="10"/>
  <c r="Q133" i="14"/>
  <c r="W134" i="14"/>
  <c r="X134" i="14" s="1"/>
  <c r="T134" i="14" s="1"/>
  <c r="O172" i="12"/>
  <c r="P139" i="14"/>
  <c r="G131" i="10"/>
  <c r="L131" i="10"/>
  <c r="T131" i="10"/>
  <c r="I134" i="7" s="1"/>
  <c r="AG134" i="10"/>
  <c r="AK137" i="8" s="1"/>
  <c r="U134" i="15"/>
  <c r="AM134" i="14"/>
  <c r="I135" i="15"/>
  <c r="K126" i="15"/>
  <c r="C127" i="10"/>
  <c r="N128" i="15"/>
  <c r="AG128" i="10"/>
  <c r="AK131" i="8" s="1"/>
  <c r="M133" i="10"/>
  <c r="R133" i="15"/>
  <c r="AD133" i="10"/>
  <c r="AG136" i="8" s="1"/>
  <c r="AI133" i="14"/>
  <c r="N134" i="10"/>
  <c r="S135" i="10"/>
  <c r="H138" i="7" s="1"/>
  <c r="C130" i="10"/>
  <c r="O131" i="10"/>
  <c r="AA131" i="10"/>
  <c r="AC134" i="8" s="1"/>
  <c r="C133" i="15"/>
  <c r="F133" i="15"/>
  <c r="L133" i="10"/>
  <c r="O133" i="15"/>
  <c r="AA133" i="10"/>
  <c r="AC136" i="8" s="1"/>
  <c r="C132" i="10"/>
  <c r="J133" i="10"/>
  <c r="K134" i="14"/>
  <c r="L133" i="15"/>
  <c r="B134" i="15"/>
  <c r="Y134" i="10"/>
  <c r="AA137" i="8" s="1"/>
  <c r="P136" i="10"/>
  <c r="W136" i="10"/>
  <c r="Y136" i="10"/>
  <c r="AA139" i="8" s="1"/>
  <c r="N137" i="15"/>
  <c r="C138" i="10"/>
  <c r="J138" i="10"/>
  <c r="R142" i="15"/>
  <c r="AD142" i="10"/>
  <c r="AG145" i="8" s="1"/>
  <c r="AI142" i="14"/>
  <c r="P134" i="15"/>
  <c r="H135" i="10"/>
  <c r="D135" i="15"/>
  <c r="O136" i="10"/>
  <c r="L136" i="15"/>
  <c r="AC137" i="10"/>
  <c r="AF140" i="8" s="1"/>
  <c r="Q137" i="15"/>
  <c r="AF135" i="10"/>
  <c r="AJ138" i="8" s="1"/>
  <c r="F136" i="15"/>
  <c r="J136" i="15"/>
  <c r="G137" i="14"/>
  <c r="N137" i="10"/>
  <c r="AC139" i="14"/>
  <c r="M139" i="15"/>
  <c r="Y139" i="10"/>
  <c r="AA142" i="8" s="1"/>
  <c r="O139" i="15"/>
  <c r="AA139" i="10"/>
  <c r="AC142" i="8" s="1"/>
  <c r="AE139" i="14"/>
  <c r="B133" i="15"/>
  <c r="Y133" i="10"/>
  <c r="AA136" i="8" s="1"/>
  <c r="I134" i="10"/>
  <c r="S137" i="6" s="1"/>
  <c r="Q134" i="10"/>
  <c r="F137" i="7" s="1"/>
  <c r="L137" i="7" s="1"/>
  <c r="AB134" i="10"/>
  <c r="AD137" i="8" s="1"/>
  <c r="C136" i="10"/>
  <c r="L136" i="10"/>
  <c r="T136" i="10"/>
  <c r="I139" i="7" s="1"/>
  <c r="AC136" i="14"/>
  <c r="AD137" i="14"/>
  <c r="AF137" i="10"/>
  <c r="AJ140" i="8" s="1"/>
  <c r="Q134" i="15"/>
  <c r="H136" i="10"/>
  <c r="AE136" i="10"/>
  <c r="AI139" i="8" s="1"/>
  <c r="AH137" i="14"/>
  <c r="E139" i="15"/>
  <c r="R141" i="14"/>
  <c r="K141" i="15"/>
  <c r="U141" i="10"/>
  <c r="J144" i="7" s="1"/>
  <c r="AG133" i="10"/>
  <c r="AK136" i="8" s="1"/>
  <c r="X134" i="10"/>
  <c r="G136" i="10"/>
  <c r="C136" i="15"/>
  <c r="AA136" i="14"/>
  <c r="K137" i="10"/>
  <c r="X137" i="10"/>
  <c r="G139" i="10"/>
  <c r="I139" i="10"/>
  <c r="S142" i="6" s="1"/>
  <c r="J140" i="10"/>
  <c r="AA133" i="14"/>
  <c r="Z133" i="10"/>
  <c r="AB136" i="8" s="1"/>
  <c r="AB133" i="10"/>
  <c r="AD136" i="8" s="1"/>
  <c r="P133" i="15"/>
  <c r="E134" i="14"/>
  <c r="J134" i="10"/>
  <c r="L134" i="10"/>
  <c r="F134" i="15"/>
  <c r="R134" i="10"/>
  <c r="G137" i="7" s="1"/>
  <c r="M137" i="7" s="1"/>
  <c r="T134" i="10"/>
  <c r="I137" i="7" s="1"/>
  <c r="O137" i="7" s="1"/>
  <c r="J134" i="15"/>
  <c r="AC134" i="14"/>
  <c r="AC134" i="10"/>
  <c r="AF137" i="8" s="1"/>
  <c r="H135" i="14"/>
  <c r="AL135" i="14"/>
  <c r="J136" i="14"/>
  <c r="Q136" i="14"/>
  <c r="G137" i="10"/>
  <c r="I137" i="10"/>
  <c r="S140" i="6" s="1"/>
  <c r="W137" i="14"/>
  <c r="X137" i="14" s="1"/>
  <c r="T137" i="14" s="1"/>
  <c r="AL137" i="14"/>
  <c r="I139" i="14"/>
  <c r="K134" i="15"/>
  <c r="AF134" i="14"/>
  <c r="AF134" i="10"/>
  <c r="AJ137" i="8" s="1"/>
  <c r="C135" i="10"/>
  <c r="F137" i="10"/>
  <c r="B137" i="15"/>
  <c r="Q137" i="10"/>
  <c r="F140" i="7" s="1"/>
  <c r="P138" i="10"/>
  <c r="W138" i="10"/>
  <c r="L139" i="15"/>
  <c r="AA139" i="14"/>
  <c r="G140" i="10"/>
  <c r="R140" i="10"/>
  <c r="G143" i="7" s="1"/>
  <c r="H140" i="15"/>
  <c r="Y140" i="10"/>
  <c r="AA143" i="8" s="1"/>
  <c r="O142" i="10"/>
  <c r="C139" i="10"/>
  <c r="N139" i="15"/>
  <c r="E140" i="15"/>
  <c r="X140" i="10"/>
  <c r="AA140" i="10"/>
  <c r="AC143" i="8" s="1"/>
  <c r="AM140" i="14"/>
  <c r="O140" i="10"/>
  <c r="AF141" i="10"/>
  <c r="AJ144" i="8" s="1"/>
  <c r="H142" i="10"/>
  <c r="B143" i="15"/>
  <c r="F143" i="10"/>
  <c r="AH139" i="14"/>
  <c r="E140" i="14"/>
  <c r="C140" i="15"/>
  <c r="F140" i="15"/>
  <c r="J140" i="15"/>
  <c r="O191" i="12"/>
  <c r="E143" i="14"/>
  <c r="AA137" i="14"/>
  <c r="AI137" i="14"/>
  <c r="K139" i="10"/>
  <c r="T140" i="10"/>
  <c r="I143" i="7" s="1"/>
  <c r="AC140" i="14"/>
  <c r="AE140" i="14"/>
  <c r="Z139" i="10"/>
  <c r="AB142" i="8" s="1"/>
  <c r="B140" i="15"/>
  <c r="O140" i="14"/>
  <c r="AG140" i="10"/>
  <c r="AK143" i="8" s="1"/>
  <c r="P141" i="10"/>
  <c r="X141" i="10"/>
  <c r="S141" i="15"/>
  <c r="AE141" i="10"/>
  <c r="AI144" i="8" s="1"/>
  <c r="AL141" i="14"/>
  <c r="C142" i="15"/>
  <c r="G142" i="10"/>
  <c r="H142" i="14"/>
  <c r="J142" i="10"/>
  <c r="H142" i="15"/>
  <c r="R142" i="10"/>
  <c r="G145" i="7" s="1"/>
  <c r="O137" i="10"/>
  <c r="AD137" i="10"/>
  <c r="AG140" i="8" s="1"/>
  <c r="O165" i="12"/>
  <c r="AC139" i="10"/>
  <c r="AF142" i="8" s="1"/>
  <c r="F140" i="10"/>
  <c r="F140" i="14"/>
  <c r="G140" i="14" s="1"/>
  <c r="J140" i="14"/>
  <c r="K140" i="14" s="1"/>
  <c r="J190" i="12"/>
  <c r="Q143" i="8" s="1"/>
  <c r="T140" i="15"/>
  <c r="AF140" i="10"/>
  <c r="AJ143" i="8" s="1"/>
  <c r="K140" i="10"/>
  <c r="Q140" i="10"/>
  <c r="F143" i="7" s="1"/>
  <c r="G140" i="15"/>
  <c r="Q140" i="14"/>
  <c r="M140" i="15"/>
  <c r="O140" i="15"/>
  <c r="Q140" i="15"/>
  <c r="C141" i="10"/>
  <c r="T141" i="15"/>
  <c r="C142" i="10"/>
  <c r="D142" i="15"/>
  <c r="O142" i="14"/>
  <c r="F143" i="14"/>
  <c r="G143" i="14" s="1"/>
  <c r="I143" i="10"/>
  <c r="S146" i="6" s="1"/>
  <c r="Q143" i="10"/>
  <c r="F146" i="7" s="1"/>
  <c r="X143" i="10"/>
  <c r="G143" i="10"/>
  <c r="AA140" i="14"/>
  <c r="N143" i="10"/>
  <c r="E143" i="15"/>
  <c r="G143" i="15"/>
  <c r="N140" i="15"/>
  <c r="J143" i="10"/>
  <c r="G218" i="14"/>
  <c r="D218" i="14" s="1"/>
  <c r="B218" i="14" s="1"/>
  <c r="C225" i="14"/>
  <c r="K225" i="14"/>
  <c r="K144" i="14"/>
  <c r="L144" i="14" s="1"/>
  <c r="AB165" i="14"/>
  <c r="Z165" i="14" s="1"/>
  <c r="AB162" i="14"/>
  <c r="Z162" i="14" s="1"/>
  <c r="S162" i="14" s="1"/>
  <c r="K162" i="14"/>
  <c r="L162" i="14" s="1"/>
  <c r="G175" i="14"/>
  <c r="C175" i="14"/>
  <c r="G155" i="14"/>
  <c r="Z186" i="14"/>
  <c r="S186" i="14" s="1"/>
  <c r="G147" i="14"/>
  <c r="G160" i="14"/>
  <c r="D160" i="14" s="1"/>
  <c r="G173" i="14"/>
  <c r="D173" i="14" s="1"/>
  <c r="D163" i="14"/>
  <c r="AB228" i="14"/>
  <c r="Z228" i="14" s="1"/>
  <c r="S228" i="14" s="1"/>
  <c r="B228" i="14" s="1"/>
  <c r="AB197" i="14"/>
  <c r="Z197" i="14" s="1"/>
  <c r="S197" i="14" s="1"/>
  <c r="B197" i="14" s="1"/>
  <c r="AB168" i="14"/>
  <c r="Z168" i="14" s="1"/>
  <c r="S168" i="14" s="1"/>
  <c r="B168" i="14" s="1"/>
  <c r="L174" i="14"/>
  <c r="D174" i="14" s="1"/>
  <c r="AB212" i="14"/>
  <c r="Z212" i="14" s="1"/>
  <c r="L214" i="14"/>
  <c r="D214" i="14" s="1"/>
  <c r="K149" i="14"/>
  <c r="L149" i="14" s="1"/>
  <c r="D149" i="14" s="1"/>
  <c r="L183" i="14"/>
  <c r="D183" i="14" s="1"/>
  <c r="AB204" i="14"/>
  <c r="Z204" i="14" s="1"/>
  <c r="K209" i="14"/>
  <c r="AB170" i="14"/>
  <c r="AN164" i="14"/>
  <c r="AB164" i="14" s="1"/>
  <c r="Z164" i="14" s="1"/>
  <c r="AG165" i="14"/>
  <c r="Z166" i="14"/>
  <c r="S166" i="14" s="1"/>
  <c r="C169" i="14"/>
  <c r="G170" i="14"/>
  <c r="M170" i="14"/>
  <c r="AG171" i="14"/>
  <c r="AB171" i="14" s="1"/>
  <c r="Z171" i="14" s="1"/>
  <c r="S171" i="14" s="1"/>
  <c r="G178" i="14"/>
  <c r="D178" i="14" s="1"/>
  <c r="K170" i="14"/>
  <c r="L170" i="14" s="1"/>
  <c r="K184" i="14"/>
  <c r="AB188" i="14"/>
  <c r="Z188" i="14" s="1"/>
  <c r="AB202" i="14"/>
  <c r="Z202" i="14" s="1"/>
  <c r="G158" i="14"/>
  <c r="D169" i="14"/>
  <c r="B169" i="14" s="1"/>
  <c r="G177" i="14"/>
  <c r="C187" i="14"/>
  <c r="G187" i="14"/>
  <c r="AB225" i="14"/>
  <c r="L227" i="14"/>
  <c r="D227" i="14" s="1"/>
  <c r="C228" i="14"/>
  <c r="AJ148" i="14"/>
  <c r="L158" i="14"/>
  <c r="AG159" i="14"/>
  <c r="AB159" i="14" s="1"/>
  <c r="Z159" i="14" s="1"/>
  <c r="K161" i="14"/>
  <c r="L161" i="14" s="1"/>
  <c r="D161" i="14" s="1"/>
  <c r="G163" i="14"/>
  <c r="AG163" i="14"/>
  <c r="AB163" i="14" s="1"/>
  <c r="Z163" i="14" s="1"/>
  <c r="S163" i="14" s="1"/>
  <c r="L164" i="14"/>
  <c r="D164" i="14" s="1"/>
  <c r="G166" i="14"/>
  <c r="AG167" i="14"/>
  <c r="AB167" i="14" s="1"/>
  <c r="Z167" i="14" s="1"/>
  <c r="Z170" i="14"/>
  <c r="S170" i="14" s="1"/>
  <c r="K179" i="14"/>
  <c r="L179" i="14" s="1"/>
  <c r="D179" i="14" s="1"/>
  <c r="AB186" i="14"/>
  <c r="L187" i="14"/>
  <c r="D226" i="14"/>
  <c r="G145" i="14"/>
  <c r="D145" i="14" s="1"/>
  <c r="AJ156" i="14"/>
  <c r="M161" i="14"/>
  <c r="G162" i="14"/>
  <c r="AG162" i="14"/>
  <c r="L166" i="14"/>
  <c r="G171" i="14"/>
  <c r="D171" i="14" s="1"/>
  <c r="L172" i="14"/>
  <c r="D172" i="14" s="1"/>
  <c r="M181" i="14"/>
  <c r="AG181" i="14"/>
  <c r="AB181" i="14" s="1"/>
  <c r="Z181" i="14" s="1"/>
  <c r="D186" i="14"/>
  <c r="L192" i="14"/>
  <c r="D192" i="14" s="1"/>
  <c r="M193" i="14"/>
  <c r="M216" i="14"/>
  <c r="B216" i="14" s="1"/>
  <c r="B225" i="14"/>
  <c r="L157" i="14"/>
  <c r="D157" i="14" s="1"/>
  <c r="G165" i="14"/>
  <c r="D165" i="14" s="1"/>
  <c r="AJ172" i="14"/>
  <c r="AB172" i="14" s="1"/>
  <c r="Z172" i="14" s="1"/>
  <c r="AB174" i="14"/>
  <c r="Z174" i="14" s="1"/>
  <c r="D185" i="14"/>
  <c r="AB192" i="14"/>
  <c r="Z192" i="14" s="1"/>
  <c r="L199" i="14"/>
  <c r="D199" i="14" s="1"/>
  <c r="AB199" i="14"/>
  <c r="Z199" i="14" s="1"/>
  <c r="S199" i="14" s="1"/>
  <c r="C201" i="14"/>
  <c r="AG182" i="14"/>
  <c r="M186" i="14"/>
  <c r="AN187" i="14"/>
  <c r="AB187" i="14" s="1"/>
  <c r="Z187" i="14" s="1"/>
  <c r="S187" i="14" s="1"/>
  <c r="AJ190" i="14"/>
  <c r="AG193" i="14"/>
  <c r="AB193" i="14" s="1"/>
  <c r="Z193" i="14" s="1"/>
  <c r="M195" i="14"/>
  <c r="M198" i="14"/>
  <c r="AG201" i="14"/>
  <c r="AB201" i="14" s="1"/>
  <c r="AB208" i="14"/>
  <c r="Z208" i="14" s="1"/>
  <c r="L209" i="14"/>
  <c r="D209" i="14" s="1"/>
  <c r="AN210" i="14"/>
  <c r="AB210" i="14" s="1"/>
  <c r="Z210" i="14" s="1"/>
  <c r="K211" i="14"/>
  <c r="L211" i="14" s="1"/>
  <c r="D211" i="14" s="1"/>
  <c r="AG212" i="14"/>
  <c r="Z217" i="14"/>
  <c r="AB224" i="14"/>
  <c r="Z224" i="14" s="1"/>
  <c r="L225" i="14"/>
  <c r="D225" i="14" s="1"/>
  <c r="K227" i="14"/>
  <c r="C227" i="14"/>
  <c r="AG228" i="14"/>
  <c r="G210" i="14"/>
  <c r="D210" i="14" s="1"/>
  <c r="C216" i="14"/>
  <c r="G226" i="14"/>
  <c r="B227" i="14"/>
  <c r="L175" i="14"/>
  <c r="G176" i="14"/>
  <c r="D176" i="14" s="1"/>
  <c r="AB183" i="14"/>
  <c r="Z183" i="14" s="1"/>
  <c r="S183" i="14" s="1"/>
  <c r="AG185" i="14"/>
  <c r="AB185" i="14" s="1"/>
  <c r="Z185" i="14" s="1"/>
  <c r="L191" i="14"/>
  <c r="D191" i="14" s="1"/>
  <c r="B191" i="14" s="1"/>
  <c r="AG197" i="14"/>
  <c r="AB200" i="14"/>
  <c r="Z200" i="14" s="1"/>
  <c r="S200" i="14" s="1"/>
  <c r="L201" i="14"/>
  <c r="D201" i="14" s="1"/>
  <c r="AN202" i="14"/>
  <c r="K203" i="14"/>
  <c r="L203" i="14" s="1"/>
  <c r="D203" i="14" s="1"/>
  <c r="AG204" i="14"/>
  <c r="AG213" i="14"/>
  <c r="AB213" i="14" s="1"/>
  <c r="Z213" i="14" s="1"/>
  <c r="AB215" i="14"/>
  <c r="Z215" i="14" s="1"/>
  <c r="AB218" i="14"/>
  <c r="AB221" i="14"/>
  <c r="Z221" i="14" s="1"/>
  <c r="S221" i="14" s="1"/>
  <c r="Z225" i="14"/>
  <c r="S225" i="14" s="1"/>
  <c r="M179" i="14"/>
  <c r="AJ182" i="14"/>
  <c r="M188" i="14"/>
  <c r="AG190" i="14"/>
  <c r="M194" i="14"/>
  <c r="AN194" i="14"/>
  <c r="AB194" i="14" s="1"/>
  <c r="Z194" i="14" s="1"/>
  <c r="L195" i="14"/>
  <c r="D195" i="14" s="1"/>
  <c r="L206" i="14"/>
  <c r="D206" i="14" s="1"/>
  <c r="AJ206" i="14"/>
  <c r="AB206" i="14" s="1"/>
  <c r="Z206" i="14" s="1"/>
  <c r="M214" i="14"/>
  <c r="Z214" i="14"/>
  <c r="S214" i="14" s="1"/>
  <c r="L216" i="14"/>
  <c r="D216" i="14" s="1"/>
  <c r="M220" i="14"/>
  <c r="AN220" i="14"/>
  <c r="AJ222" i="14"/>
  <c r="AB222" i="14" s="1"/>
  <c r="Z222" i="14" s="1"/>
  <c r="M178" i="14"/>
  <c r="AJ178" i="14"/>
  <c r="AB178" i="14" s="1"/>
  <c r="Z178" i="14" s="1"/>
  <c r="S178" i="14" s="1"/>
  <c r="M182" i="14"/>
  <c r="L184" i="14"/>
  <c r="D184" i="14" s="1"/>
  <c r="M187" i="14"/>
  <c r="AB191" i="14"/>
  <c r="Z191" i="14" s="1"/>
  <c r="S191" i="14" s="1"/>
  <c r="AJ198" i="14"/>
  <c r="AB198" i="14" s="1"/>
  <c r="Z198" i="14" s="1"/>
  <c r="S198" i="14" s="1"/>
  <c r="AG199" i="14"/>
  <c r="M200" i="14"/>
  <c r="G202" i="14"/>
  <c r="D202" i="14" s="1"/>
  <c r="M203" i="14"/>
  <c r="AG209" i="14"/>
  <c r="AB209" i="14" s="1"/>
  <c r="Z209" i="14" s="1"/>
  <c r="D215" i="14"/>
  <c r="AB216" i="14"/>
  <c r="L217" i="14"/>
  <c r="D217" i="14" s="1"/>
  <c r="Z218" i="14"/>
  <c r="S218" i="14" s="1"/>
  <c r="K219" i="14"/>
  <c r="L219" i="14" s="1"/>
  <c r="D219" i="14" s="1"/>
  <c r="B219" i="14" s="1"/>
  <c r="C219" i="14"/>
  <c r="AG220" i="14"/>
  <c r="D221" i="14"/>
  <c r="B221" i="14" s="1"/>
  <c r="AG225" i="14"/>
  <c r="AG189" i="14"/>
  <c r="AB189" i="14" s="1"/>
  <c r="Z189" i="14" s="1"/>
  <c r="G194" i="14"/>
  <c r="D194" i="14" s="1"/>
  <c r="M196" i="14"/>
  <c r="Z196" i="14"/>
  <c r="S196" i="14" s="1"/>
  <c r="Z201" i="14"/>
  <c r="S201" i="14" s="1"/>
  <c r="AB207" i="14"/>
  <c r="Z207" i="14" s="1"/>
  <c r="S207" i="14" s="1"/>
  <c r="B207" i="14" s="1"/>
  <c r="Z216" i="14"/>
  <c r="S216" i="14" s="1"/>
  <c r="AN218" i="14"/>
  <c r="L222" i="14"/>
  <c r="D222" i="14" s="1"/>
  <c r="AB223" i="14"/>
  <c r="Z223" i="14" s="1"/>
  <c r="S223" i="14" s="1"/>
  <c r="B223" i="14" s="1"/>
  <c r="AB226" i="14"/>
  <c r="Z226" i="14" s="1"/>
  <c r="BE36" i="21"/>
  <c r="BD36" i="21"/>
  <c r="BC29" i="21"/>
  <c r="BE29" i="21"/>
  <c r="BD29" i="21"/>
  <c r="BC4" i="21"/>
  <c r="BD4" i="21"/>
  <c r="BC12" i="21"/>
  <c r="BD12" i="21"/>
  <c r="V149" i="15"/>
  <c r="G149" i="11" s="1"/>
  <c r="D149" i="11" s="1"/>
  <c r="BD7" i="21"/>
  <c r="BC7" i="21"/>
  <c r="BE15" i="21"/>
  <c r="BD15" i="21"/>
  <c r="BE10" i="21"/>
  <c r="BE34" i="21"/>
  <c r="BD34" i="21"/>
  <c r="BD42" i="21"/>
  <c r="BE42" i="21"/>
  <c r="BD50" i="21"/>
  <c r="BE50" i="21"/>
  <c r="BD58" i="21"/>
  <c r="BE58" i="21"/>
  <c r="BD66" i="21"/>
  <c r="BE66" i="21"/>
  <c r="BD74" i="21"/>
  <c r="BE74" i="21"/>
  <c r="BD82" i="21"/>
  <c r="BE82" i="21"/>
  <c r="BE90" i="21"/>
  <c r="BA90" i="21"/>
  <c r="BB90" i="21" s="1"/>
  <c r="BD90" i="21"/>
  <c r="BC90" i="21"/>
  <c r="BE7" i="21"/>
  <c r="BA28" i="21"/>
  <c r="BB28" i="21" s="1"/>
  <c r="BD45" i="21"/>
  <c r="BE45" i="21"/>
  <c r="BD53" i="21"/>
  <c r="BE53" i="21"/>
  <c r="BD61" i="21"/>
  <c r="BE61" i="21"/>
  <c r="BD69" i="21"/>
  <c r="BE69" i="21"/>
  <c r="BD77" i="21"/>
  <c r="BE77" i="21"/>
  <c r="BD85" i="21"/>
  <c r="BE85" i="21"/>
  <c r="V150" i="15"/>
  <c r="G150" i="11" s="1"/>
  <c r="D150" i="11" s="1"/>
  <c r="BE4" i="21"/>
  <c r="BE12" i="21"/>
  <c r="BE17" i="21"/>
  <c r="BD17" i="21"/>
  <c r="BC17" i="21"/>
  <c r="BE20" i="21"/>
  <c r="BE30" i="21"/>
  <c r="BE40" i="21"/>
  <c r="BD40" i="21"/>
  <c r="BE9" i="21"/>
  <c r="BC10" i="21"/>
  <c r="BC16" i="21"/>
  <c r="BC26" i="21"/>
  <c r="BE26" i="21"/>
  <c r="BD26" i="21"/>
  <c r="BD35" i="21"/>
  <c r="BE6" i="21"/>
  <c r="BE14" i="21"/>
  <c r="BA20" i="21"/>
  <c r="BB20" i="21" s="1"/>
  <c r="BD25" i="21"/>
  <c r="BE38" i="21"/>
  <c r="BD38" i="21"/>
  <c r="BC15" i="21"/>
  <c r="BE18" i="21"/>
  <c r="BE22" i="21"/>
  <c r="BE33" i="21"/>
  <c r="BC36" i="21"/>
  <c r="BA3" i="21"/>
  <c r="BB3" i="21" s="1"/>
  <c r="BA4" i="21"/>
  <c r="BB4" i="21" s="1"/>
  <c r="BA5" i="21"/>
  <c r="BB5" i="21" s="1"/>
  <c r="BA6" i="21"/>
  <c r="BB6" i="21" s="1"/>
  <c r="BA7" i="21"/>
  <c r="BB7" i="21" s="1"/>
  <c r="BA8" i="21"/>
  <c r="BB8" i="21" s="1"/>
  <c r="BA9" i="21"/>
  <c r="BB9" i="21" s="1"/>
  <c r="BA10" i="21"/>
  <c r="BB10" i="21" s="1"/>
  <c r="BA11" i="21"/>
  <c r="BB11" i="21" s="1"/>
  <c r="BA12" i="21"/>
  <c r="BB12" i="21" s="1"/>
  <c r="BA13" i="21"/>
  <c r="BB13" i="21" s="1"/>
  <c r="BA14" i="21"/>
  <c r="BB14" i="21" s="1"/>
  <c r="BA18" i="21"/>
  <c r="BB18" i="21" s="1"/>
  <c r="BA21" i="21"/>
  <c r="BB21" i="21" s="1"/>
  <c r="BD22" i="21"/>
  <c r="BC24" i="21"/>
  <c r="BC27" i="21"/>
  <c r="BA29" i="21"/>
  <c r="BB29" i="21" s="1"/>
  <c r="BD30" i="21"/>
  <c r="BC32" i="21"/>
  <c r="BA42" i="21"/>
  <c r="BB42" i="21" s="1"/>
  <c r="BD44" i="21"/>
  <c r="BE44" i="21"/>
  <c r="BC50" i="21"/>
  <c r="BD52" i="21"/>
  <c r="BE52" i="21"/>
  <c r="BC58" i="21"/>
  <c r="BD60" i="21"/>
  <c r="BE60" i="21"/>
  <c r="BC66" i="21"/>
  <c r="BD68" i="21"/>
  <c r="BE68" i="21"/>
  <c r="BC74" i="21"/>
  <c r="BD76" i="21"/>
  <c r="BE76" i="21"/>
  <c r="BC82" i="21"/>
  <c r="BD84" i="21"/>
  <c r="BE84" i="21"/>
  <c r="BE16" i="21"/>
  <c r="BC21" i="21"/>
  <c r="BA26" i="21"/>
  <c r="BB26" i="21" s="1"/>
  <c r="BA34" i="21"/>
  <c r="BB34" i="21" s="1"/>
  <c r="BA36" i="21"/>
  <c r="BB36" i="21" s="1"/>
  <c r="BA38" i="21"/>
  <c r="BB38" i="21" s="1"/>
  <c r="BA40" i="21"/>
  <c r="BB40" i="21" s="1"/>
  <c r="BC42" i="21"/>
  <c r="BA45" i="21"/>
  <c r="BB45" i="21" s="1"/>
  <c r="BD47" i="21"/>
  <c r="BE47" i="21"/>
  <c r="BC53" i="21"/>
  <c r="BD55" i="21"/>
  <c r="BE55" i="21"/>
  <c r="BC61" i="21"/>
  <c r="BD63" i="21"/>
  <c r="BE63" i="21"/>
  <c r="BC69" i="21"/>
  <c r="BD71" i="21"/>
  <c r="BE71" i="21"/>
  <c r="BC77" i="21"/>
  <c r="BD79" i="21"/>
  <c r="BE79" i="21"/>
  <c r="BC85" i="21"/>
  <c r="BC89" i="21"/>
  <c r="BA16" i="21"/>
  <c r="BB16" i="21" s="1"/>
  <c r="BD18" i="21"/>
  <c r="BC20" i="21"/>
  <c r="BE21" i="21"/>
  <c r="BA25" i="21"/>
  <c r="BB25" i="21" s="1"/>
  <c r="BA33" i="21"/>
  <c r="BB33" i="21" s="1"/>
  <c r="BC43" i="21"/>
  <c r="BA46" i="21"/>
  <c r="BB46" i="21" s="1"/>
  <c r="BD48" i="21"/>
  <c r="BE48" i="21"/>
  <c r="BC54" i="21"/>
  <c r="BD56" i="21"/>
  <c r="BE56" i="21"/>
  <c r="BC62" i="21"/>
  <c r="BD64" i="21"/>
  <c r="BE64" i="21"/>
  <c r="BC70" i="21"/>
  <c r="BD72" i="21"/>
  <c r="BE72" i="21"/>
  <c r="BC78" i="21"/>
  <c r="BD80" i="21"/>
  <c r="BE80" i="21"/>
  <c r="BD86" i="21"/>
  <c r="BA15" i="21"/>
  <c r="BB15" i="21" s="1"/>
  <c r="BA22" i="21"/>
  <c r="BB22" i="21" s="1"/>
  <c r="BD23" i="21"/>
  <c r="BC28" i="21"/>
  <c r="BA30" i="21"/>
  <c r="BB30" i="21" s="1"/>
  <c r="BD31" i="21"/>
  <c r="BC33" i="21"/>
  <c r="BA35" i="21"/>
  <c r="BB35" i="21" s="1"/>
  <c r="BA37" i="21"/>
  <c r="BB37" i="21" s="1"/>
  <c r="BA39" i="21"/>
  <c r="BB39" i="21" s="1"/>
  <c r="BA41" i="21"/>
  <c r="BB41" i="21" s="1"/>
  <c r="BD43" i="21"/>
  <c r="BE43" i="21"/>
  <c r="BC46" i="21"/>
  <c r="BC49" i="21"/>
  <c r="BD51" i="21"/>
  <c r="BE51" i="21"/>
  <c r="BC57" i="21"/>
  <c r="BD59" i="21"/>
  <c r="BE59" i="21"/>
  <c r="BC65" i="21"/>
  <c r="BD67" i="21"/>
  <c r="BE67" i="21"/>
  <c r="BC73" i="21"/>
  <c r="BD75" i="21"/>
  <c r="BE75" i="21"/>
  <c r="BC81" i="21"/>
  <c r="BD83" i="21"/>
  <c r="BE83" i="21"/>
  <c r="BA19" i="21"/>
  <c r="BB19" i="21" s="1"/>
  <c r="BD20" i="21"/>
  <c r="BC22" i="21"/>
  <c r="BC25" i="21"/>
  <c r="BC30" i="21"/>
  <c r="BC35" i="21"/>
  <c r="BC37" i="21"/>
  <c r="BC39" i="21"/>
  <c r="BC41" i="21"/>
  <c r="BD46" i="21"/>
  <c r="BE46" i="21"/>
  <c r="BD54" i="21"/>
  <c r="BE54" i="21"/>
  <c r="BD62" i="21"/>
  <c r="BE62" i="21"/>
  <c r="BD70" i="21"/>
  <c r="BE70" i="21"/>
  <c r="BD78" i="21"/>
  <c r="BE78" i="21"/>
  <c r="BE86" i="21"/>
  <c r="BC86" i="21"/>
  <c r="BC19" i="21"/>
  <c r="BA24" i="21"/>
  <c r="BB24" i="21" s="1"/>
  <c r="BE35" i="21"/>
  <c r="BE37" i="21"/>
  <c r="BE39" i="21"/>
  <c r="BD41" i="21"/>
  <c r="BE41" i="21"/>
  <c r="BC47" i="21"/>
  <c r="BD49" i="21"/>
  <c r="BE49" i="21"/>
  <c r="BC55" i="21"/>
  <c r="BD57" i="21"/>
  <c r="BE57" i="21"/>
  <c r="BC63" i="21"/>
  <c r="BD65" i="21"/>
  <c r="BE65" i="21"/>
  <c r="BC71" i="21"/>
  <c r="BD73" i="21"/>
  <c r="BE73" i="21"/>
  <c r="BC79" i="21"/>
  <c r="BD81" i="21"/>
  <c r="BE81" i="21"/>
  <c r="BE87" i="21"/>
  <c r="BE91" i="21"/>
  <c r="BA91" i="21"/>
  <c r="BB91" i="21" s="1"/>
  <c r="BD89" i="21"/>
  <c r="BE93" i="21"/>
  <c r="BC93" i="21"/>
  <c r="BA93" i="21"/>
  <c r="BB93" i="21" s="1"/>
  <c r="BE95" i="21"/>
  <c r="BC95" i="21"/>
  <c r="BA95" i="21"/>
  <c r="BB95" i="21" s="1"/>
  <c r="BE97" i="21"/>
  <c r="BC97" i="21"/>
  <c r="BA97" i="21"/>
  <c r="BB97" i="21" s="1"/>
  <c r="BE99" i="21"/>
  <c r="BC99" i="21"/>
  <c r="BA99" i="21"/>
  <c r="BB99" i="21" s="1"/>
  <c r="BE101" i="21"/>
  <c r="BC101" i="21"/>
  <c r="BA101" i="21"/>
  <c r="BB101" i="21" s="1"/>
  <c r="BE103" i="21"/>
  <c r="BC103" i="21"/>
  <c r="BA103" i="21"/>
  <c r="BB103" i="21" s="1"/>
  <c r="BE105" i="21"/>
  <c r="BC105" i="21"/>
  <c r="BA105" i="21"/>
  <c r="BB105" i="21" s="1"/>
  <c r="BE107" i="21"/>
  <c r="BE109" i="21"/>
  <c r="BE111" i="21"/>
  <c r="BC88" i="21"/>
  <c r="BA47" i="21"/>
  <c r="BB47" i="21" s="1"/>
  <c r="BA48" i="21"/>
  <c r="BB48" i="21" s="1"/>
  <c r="BA49" i="21"/>
  <c r="BB49" i="21" s="1"/>
  <c r="BA50" i="21"/>
  <c r="BB50" i="21" s="1"/>
  <c r="BA51" i="21"/>
  <c r="BB51" i="21" s="1"/>
  <c r="BA52" i="21"/>
  <c r="BB52" i="21" s="1"/>
  <c r="BA53" i="21"/>
  <c r="BB53" i="21" s="1"/>
  <c r="BA54" i="21"/>
  <c r="BB54" i="21" s="1"/>
  <c r="BA55" i="21"/>
  <c r="BB55" i="21" s="1"/>
  <c r="BA56" i="21"/>
  <c r="BB56" i="21" s="1"/>
  <c r="BA57" i="21"/>
  <c r="BB57" i="21" s="1"/>
  <c r="BA58" i="21"/>
  <c r="BB58" i="21" s="1"/>
  <c r="BA59" i="21"/>
  <c r="BB59" i="21" s="1"/>
  <c r="BA60" i="21"/>
  <c r="BB60" i="21" s="1"/>
  <c r="BA61" i="21"/>
  <c r="BB61" i="21" s="1"/>
  <c r="BA62" i="21"/>
  <c r="BB62" i="21" s="1"/>
  <c r="BA63" i="21"/>
  <c r="BB63" i="21" s="1"/>
  <c r="BA64" i="21"/>
  <c r="BB64" i="21" s="1"/>
  <c r="BA65" i="21"/>
  <c r="BB65" i="21" s="1"/>
  <c r="BA66" i="21"/>
  <c r="BB66" i="21" s="1"/>
  <c r="BA67" i="21"/>
  <c r="BB67" i="21" s="1"/>
  <c r="BA68" i="21"/>
  <c r="BB68" i="21" s="1"/>
  <c r="BA69" i="21"/>
  <c r="BB69" i="21" s="1"/>
  <c r="BA70" i="21"/>
  <c r="BB70" i="21" s="1"/>
  <c r="BA71" i="21"/>
  <c r="BB71" i="21" s="1"/>
  <c r="BA72" i="21"/>
  <c r="BB72" i="21" s="1"/>
  <c r="BA73" i="21"/>
  <c r="BB73" i="21" s="1"/>
  <c r="BA74" i="21"/>
  <c r="BB74" i="21" s="1"/>
  <c r="BA75" i="21"/>
  <c r="BB75" i="21" s="1"/>
  <c r="BA76" i="21"/>
  <c r="BB76" i="21" s="1"/>
  <c r="BA77" i="21"/>
  <c r="BB77" i="21" s="1"/>
  <c r="BA78" i="21"/>
  <c r="BB78" i="21" s="1"/>
  <c r="BA79" i="21"/>
  <c r="BB79" i="21" s="1"/>
  <c r="BA80" i="21"/>
  <c r="BB80" i="21" s="1"/>
  <c r="BA81" i="21"/>
  <c r="BB81" i="21" s="1"/>
  <c r="BA82" i="21"/>
  <c r="BB82" i="21" s="1"/>
  <c r="BA83" i="21"/>
  <c r="BB83" i="21" s="1"/>
  <c r="BA84" i="21"/>
  <c r="BB84" i="21" s="1"/>
  <c r="BA85" i="21"/>
  <c r="BB85" i="21" s="1"/>
  <c r="BA86" i="21"/>
  <c r="BB86" i="21" s="1"/>
  <c r="BC87" i="21"/>
  <c r="BE88" i="21"/>
  <c r="BD91" i="21"/>
  <c r="BD93" i="21"/>
  <c r="BD95" i="21"/>
  <c r="BD97" i="21"/>
  <c r="BD99" i="21"/>
  <c r="BD101" i="21"/>
  <c r="BD103" i="21"/>
  <c r="BD105" i="21"/>
  <c r="BD87" i="21"/>
  <c r="BA89" i="21"/>
  <c r="BB89" i="21" s="1"/>
  <c r="BE92" i="21"/>
  <c r="BC92" i="21"/>
  <c r="BA92" i="21"/>
  <c r="BB92" i="21" s="1"/>
  <c r="BE94" i="21"/>
  <c r="BC94" i="21"/>
  <c r="BA94" i="21"/>
  <c r="BB94" i="21" s="1"/>
  <c r="BE96" i="21"/>
  <c r="BC96" i="21"/>
  <c r="BA96" i="21"/>
  <c r="BB96" i="21" s="1"/>
  <c r="BE98" i="21"/>
  <c r="BC98" i="21"/>
  <c r="BA98" i="21"/>
  <c r="BB98" i="21" s="1"/>
  <c r="BE100" i="21"/>
  <c r="BC100" i="21"/>
  <c r="BA100" i="21"/>
  <c r="BB100" i="21" s="1"/>
  <c r="BE102" i="21"/>
  <c r="BC102" i="21"/>
  <c r="BA102" i="21"/>
  <c r="BB102" i="21" s="1"/>
  <c r="BE104" i="21"/>
  <c r="BC104" i="21"/>
  <c r="BA104" i="21"/>
  <c r="BB104" i="21" s="1"/>
  <c r="BE106" i="21"/>
  <c r="BC106" i="21"/>
  <c r="BA106" i="21"/>
  <c r="BB106" i="21" s="1"/>
  <c r="BE108" i="21"/>
  <c r="BE110" i="21"/>
  <c r="BE112" i="21"/>
  <c r="BD164" i="21"/>
  <c r="BA164" i="21"/>
  <c r="BB164" i="21" s="1"/>
  <c r="BC165" i="21"/>
  <c r="BD172" i="21"/>
  <c r="BA172" i="21"/>
  <c r="BB172" i="21" s="1"/>
  <c r="BC173" i="21"/>
  <c r="BD180" i="21"/>
  <c r="BA180" i="21"/>
  <c r="BB180" i="21" s="1"/>
  <c r="BC181" i="21"/>
  <c r="BD188" i="21"/>
  <c r="BA188" i="21"/>
  <c r="BB188" i="21" s="1"/>
  <c r="BC189" i="21"/>
  <c r="BA107" i="21"/>
  <c r="BB107" i="21" s="1"/>
  <c r="BA108" i="21"/>
  <c r="BB108" i="21" s="1"/>
  <c r="BA109" i="21"/>
  <c r="BB109" i="21" s="1"/>
  <c r="BA110" i="21"/>
  <c r="BB110" i="21" s="1"/>
  <c r="BA111" i="21"/>
  <c r="BB111" i="21" s="1"/>
  <c r="BA112" i="21"/>
  <c r="BB112" i="21" s="1"/>
  <c r="BA113" i="21"/>
  <c r="BB113" i="21" s="1"/>
  <c r="BA114" i="21"/>
  <c r="BB114" i="21" s="1"/>
  <c r="BA115" i="21"/>
  <c r="BB115" i="21" s="1"/>
  <c r="BA116" i="21"/>
  <c r="BB116" i="21" s="1"/>
  <c r="BA117" i="21"/>
  <c r="BB117" i="21" s="1"/>
  <c r="BA118" i="21"/>
  <c r="BB118" i="21" s="1"/>
  <c r="BA119" i="21"/>
  <c r="BB119" i="21" s="1"/>
  <c r="BA120" i="21"/>
  <c r="BB120" i="21" s="1"/>
  <c r="BA121" i="21"/>
  <c r="BB121" i="21" s="1"/>
  <c r="BA122" i="21"/>
  <c r="BB122" i="21" s="1"/>
  <c r="BA123" i="21"/>
  <c r="BB123" i="21" s="1"/>
  <c r="BA124" i="21"/>
  <c r="BB124" i="21" s="1"/>
  <c r="BA125" i="21"/>
  <c r="BB125" i="21" s="1"/>
  <c r="BA126" i="21"/>
  <c r="BB126" i="21" s="1"/>
  <c r="BA127" i="21"/>
  <c r="BB127" i="21" s="1"/>
  <c r="BA128" i="21"/>
  <c r="BB128" i="21" s="1"/>
  <c r="BA129" i="21"/>
  <c r="BB129" i="21" s="1"/>
  <c r="BA130" i="21"/>
  <c r="BB130" i="21" s="1"/>
  <c r="BA131" i="21"/>
  <c r="BB131" i="21" s="1"/>
  <c r="BA132" i="21"/>
  <c r="BB132" i="21" s="1"/>
  <c r="BA133" i="21"/>
  <c r="BB133" i="21" s="1"/>
  <c r="BA134" i="21"/>
  <c r="BB134" i="21" s="1"/>
  <c r="BA135" i="21"/>
  <c r="BB135" i="21" s="1"/>
  <c r="BA136" i="21"/>
  <c r="BB136" i="21" s="1"/>
  <c r="BA137" i="21"/>
  <c r="BB137" i="21" s="1"/>
  <c r="BA138" i="21"/>
  <c r="BB138" i="21" s="1"/>
  <c r="BA139" i="21"/>
  <c r="BB139" i="21" s="1"/>
  <c r="BA140" i="21"/>
  <c r="BB140" i="21" s="1"/>
  <c r="BA141" i="21"/>
  <c r="BB141" i="21" s="1"/>
  <c r="BA142" i="21"/>
  <c r="BB142" i="21" s="1"/>
  <c r="BA143" i="21"/>
  <c r="BB143" i="21" s="1"/>
  <c r="BA144" i="21"/>
  <c r="BB144" i="21" s="1"/>
  <c r="BA145" i="21"/>
  <c r="BB145" i="21" s="1"/>
  <c r="BA146" i="21"/>
  <c r="BB146" i="21" s="1"/>
  <c r="BA147" i="21"/>
  <c r="BB147" i="21" s="1"/>
  <c r="BA148" i="21"/>
  <c r="BB148" i="21" s="1"/>
  <c r="BA149" i="21"/>
  <c r="BB149" i="21" s="1"/>
  <c r="BA150" i="21"/>
  <c r="BB150" i="21" s="1"/>
  <c r="BA151" i="21"/>
  <c r="BB151" i="21" s="1"/>
  <c r="BA152" i="21"/>
  <c r="BB152" i="21" s="1"/>
  <c r="BA153" i="21"/>
  <c r="BB153" i="21" s="1"/>
  <c r="BA154" i="21"/>
  <c r="BB154" i="21" s="1"/>
  <c r="BA155" i="21"/>
  <c r="BB155" i="21" s="1"/>
  <c r="BA156" i="21"/>
  <c r="BB156" i="21" s="1"/>
  <c r="BC158" i="21"/>
  <c r="BD160" i="21"/>
  <c r="BA160" i="21"/>
  <c r="BB160" i="21" s="1"/>
  <c r="BC162" i="21"/>
  <c r="BD169" i="21"/>
  <c r="BA169" i="21"/>
  <c r="BB169" i="21" s="1"/>
  <c r="BC170" i="21"/>
  <c r="BD177" i="21"/>
  <c r="BA177" i="21"/>
  <c r="BB177" i="21" s="1"/>
  <c r="BC178" i="21"/>
  <c r="BD185" i="21"/>
  <c r="BA185" i="21"/>
  <c r="BB185" i="21" s="1"/>
  <c r="BC186" i="21"/>
  <c r="BD193" i="21"/>
  <c r="BC193" i="21"/>
  <c r="BA193" i="21"/>
  <c r="BB193" i="21" s="1"/>
  <c r="BC157" i="21"/>
  <c r="BD166" i="21"/>
  <c r="BA166" i="21"/>
  <c r="BB166" i="21" s="1"/>
  <c r="BD174" i="21"/>
  <c r="BA174" i="21"/>
  <c r="BB174" i="21" s="1"/>
  <c r="BD182" i="21"/>
  <c r="BA182" i="21"/>
  <c r="BB182" i="21" s="1"/>
  <c r="BD190" i="21"/>
  <c r="BA190" i="21"/>
  <c r="BB190" i="21" s="1"/>
  <c r="BC107" i="21"/>
  <c r="BC108" i="21"/>
  <c r="BC109" i="21"/>
  <c r="BC110" i="21"/>
  <c r="BC111" i="21"/>
  <c r="BC112" i="21"/>
  <c r="BC113" i="21"/>
  <c r="BC114" i="21"/>
  <c r="BC115" i="21"/>
  <c r="BC116" i="21"/>
  <c r="BC117" i="21"/>
  <c r="BC118" i="21"/>
  <c r="BC119" i="21"/>
  <c r="BC120" i="21"/>
  <c r="BC121" i="21"/>
  <c r="BC122" i="21"/>
  <c r="BC123" i="21"/>
  <c r="BC124" i="21"/>
  <c r="BC125" i="21"/>
  <c r="BC126" i="21"/>
  <c r="BC127" i="21"/>
  <c r="BC128" i="21"/>
  <c r="BC129" i="21"/>
  <c r="BC130" i="21"/>
  <c r="BC131" i="21"/>
  <c r="BC132" i="21"/>
  <c r="BC133" i="21"/>
  <c r="BC134" i="21"/>
  <c r="BC135" i="21"/>
  <c r="BC136" i="21"/>
  <c r="BC137" i="21"/>
  <c r="BC138" i="21"/>
  <c r="BC139" i="21"/>
  <c r="BC140" i="21"/>
  <c r="BC141" i="21"/>
  <c r="BC142" i="21"/>
  <c r="BC143" i="21"/>
  <c r="BC144" i="21"/>
  <c r="BC145" i="21"/>
  <c r="BC146" i="21"/>
  <c r="BC147" i="21"/>
  <c r="BC148" i="21"/>
  <c r="BC149" i="21"/>
  <c r="BC150" i="21"/>
  <c r="BC151" i="21"/>
  <c r="BC152" i="21"/>
  <c r="BC153" i="21"/>
  <c r="BC154" i="21"/>
  <c r="BC155" i="21"/>
  <c r="BC156" i="21"/>
  <c r="BD159" i="21"/>
  <c r="BA159" i="21"/>
  <c r="BB159" i="21" s="1"/>
  <c r="BD163" i="21"/>
  <c r="BA163" i="21"/>
  <c r="BB163" i="21" s="1"/>
  <c r="BC164" i="21"/>
  <c r="BD171" i="21"/>
  <c r="BA171" i="21"/>
  <c r="BB171" i="21" s="1"/>
  <c r="BC172" i="21"/>
  <c r="BD179" i="21"/>
  <c r="BA179" i="21"/>
  <c r="BB179" i="21" s="1"/>
  <c r="BC180" i="21"/>
  <c r="BD187" i="21"/>
  <c r="BA187" i="21"/>
  <c r="BB187" i="21" s="1"/>
  <c r="BC188" i="21"/>
  <c r="BD131" i="21"/>
  <c r="BD168" i="21"/>
  <c r="BA168" i="21"/>
  <c r="BB168" i="21" s="1"/>
  <c r="BD176" i="21"/>
  <c r="BA176" i="21"/>
  <c r="BB176" i="21" s="1"/>
  <c r="BD184" i="21"/>
  <c r="BA184" i="21"/>
  <c r="BB184" i="21" s="1"/>
  <c r="BD192" i="21"/>
  <c r="BA192" i="21"/>
  <c r="BB192" i="21" s="1"/>
  <c r="BD158" i="21"/>
  <c r="BA158" i="21"/>
  <c r="BB158" i="21" s="1"/>
  <c r="BC160" i="21"/>
  <c r="BD162" i="21"/>
  <c r="BA162" i="21"/>
  <c r="BB162" i="21" s="1"/>
  <c r="BD165" i="21"/>
  <c r="BA165" i="21"/>
  <c r="BB165" i="21" s="1"/>
  <c r="BC166" i="21"/>
  <c r="BE169" i="21"/>
  <c r="BD173" i="21"/>
  <c r="BA173" i="21"/>
  <c r="BB173" i="21" s="1"/>
  <c r="BC174" i="21"/>
  <c r="BE177" i="21"/>
  <c r="BD181" i="21"/>
  <c r="BA181" i="21"/>
  <c r="BB181" i="21" s="1"/>
  <c r="BC182" i="21"/>
  <c r="BE185" i="21"/>
  <c r="BD189" i="21"/>
  <c r="BA189" i="21"/>
  <c r="BB189" i="21" s="1"/>
  <c r="BC190" i="21"/>
  <c r="BA157" i="21"/>
  <c r="BB157" i="21" s="1"/>
  <c r="BD170" i="21"/>
  <c r="BA170" i="21"/>
  <c r="BB170" i="21" s="1"/>
  <c r="BD178" i="21"/>
  <c r="BA178" i="21"/>
  <c r="BB178" i="21" s="1"/>
  <c r="BD186" i="21"/>
  <c r="BA186" i="21"/>
  <c r="BB186" i="21" s="1"/>
  <c r="BC159" i="21"/>
  <c r="BD161" i="21"/>
  <c r="BA161" i="21"/>
  <c r="BB161" i="21" s="1"/>
  <c r="BE163" i="21"/>
  <c r="BD167" i="21"/>
  <c r="BA167" i="21"/>
  <c r="BB167" i="21" s="1"/>
  <c r="BC168" i="21"/>
  <c r="BE171" i="21"/>
  <c r="BD175" i="21"/>
  <c r="BA175" i="21"/>
  <c r="BB175" i="21" s="1"/>
  <c r="BC176" i="21"/>
  <c r="BE179" i="21"/>
  <c r="BD183" i="21"/>
  <c r="BA183" i="21"/>
  <c r="BB183" i="21" s="1"/>
  <c r="BC184" i="21"/>
  <c r="BE187" i="21"/>
  <c r="BD191" i="21"/>
  <c r="BA191" i="21"/>
  <c r="BB191" i="21" s="1"/>
  <c r="BC192" i="21"/>
  <c r="S211" i="14" l="1"/>
  <c r="C211" i="14"/>
  <c r="S158" i="14"/>
  <c r="C158" i="14"/>
  <c r="S213" i="14"/>
  <c r="B213" i="14" s="1"/>
  <c r="C213" i="14"/>
  <c r="S205" i="14"/>
  <c r="B205" i="14" s="1"/>
  <c r="C205" i="14"/>
  <c r="B177" i="14"/>
  <c r="B199" i="14"/>
  <c r="AJ137" i="14"/>
  <c r="W123" i="8"/>
  <c r="K15" i="8"/>
  <c r="O15" i="8" s="1"/>
  <c r="W13" i="8"/>
  <c r="K156" i="14"/>
  <c r="L156" i="14" s="1"/>
  <c r="D156" i="14" s="1"/>
  <c r="G45" i="14"/>
  <c r="H134" i="8"/>
  <c r="AB160" i="14"/>
  <c r="Z160" i="14" s="1"/>
  <c r="B178" i="14"/>
  <c r="B179" i="14"/>
  <c r="B171" i="14"/>
  <c r="D175" i="14"/>
  <c r="B175" i="14" s="1"/>
  <c r="D166" i="14"/>
  <c r="B166" i="14" s="1"/>
  <c r="D187" i="14"/>
  <c r="D170" i="14"/>
  <c r="C168" i="14"/>
  <c r="H9" i="8"/>
  <c r="B201" i="14"/>
  <c r="AH140" i="8"/>
  <c r="G7" i="6"/>
  <c r="H7" i="6" s="1"/>
  <c r="I7" i="6" s="1"/>
  <c r="AN145" i="14"/>
  <c r="AL148" i="8"/>
  <c r="H64" i="8"/>
  <c r="B211" i="14"/>
  <c r="B176" i="14"/>
  <c r="C179" i="14"/>
  <c r="B163" i="14"/>
  <c r="K34" i="8"/>
  <c r="AG144" i="14"/>
  <c r="AB144" i="14" s="1"/>
  <c r="Z144" i="14" s="1"/>
  <c r="S144" i="14" s="1"/>
  <c r="K153" i="14"/>
  <c r="L153" i="14" s="1"/>
  <c r="D153" i="14" s="1"/>
  <c r="K75" i="14"/>
  <c r="AJ45" i="14"/>
  <c r="D188" i="14"/>
  <c r="C207" i="14"/>
  <c r="C196" i="14"/>
  <c r="B161" i="14"/>
  <c r="D158" i="14"/>
  <c r="B158" i="14" s="1"/>
  <c r="K12" i="14"/>
  <c r="O37" i="8"/>
  <c r="H14" i="8"/>
  <c r="AB147" i="14"/>
  <c r="Z147" i="14" s="1"/>
  <c r="S147" i="14" s="1"/>
  <c r="B184" i="14"/>
  <c r="H86" i="8"/>
  <c r="AM148" i="8"/>
  <c r="AN148" i="8" s="1"/>
  <c r="T147" i="3" s="1"/>
  <c r="AJ128" i="14"/>
  <c r="AB173" i="14"/>
  <c r="Z173" i="14" s="1"/>
  <c r="O145" i="8"/>
  <c r="W128" i="8"/>
  <c r="K129" i="8"/>
  <c r="K114" i="8"/>
  <c r="N71" i="8"/>
  <c r="H32" i="8"/>
  <c r="AG149" i="14"/>
  <c r="AB149" i="14" s="1"/>
  <c r="Z149" i="14" s="1"/>
  <c r="W53" i="8"/>
  <c r="N123" i="8"/>
  <c r="O137" i="8"/>
  <c r="W98" i="8"/>
  <c r="N83" i="8"/>
  <c r="H57" i="8"/>
  <c r="O33" i="8"/>
  <c r="O125" i="8"/>
  <c r="M149" i="14"/>
  <c r="N33" i="8"/>
  <c r="H55" i="8"/>
  <c r="H71" i="8"/>
  <c r="K55" i="8"/>
  <c r="N134" i="8"/>
  <c r="W95" i="8"/>
  <c r="N20" i="8"/>
  <c r="K82" i="8"/>
  <c r="W39" i="8"/>
  <c r="M150" i="14"/>
  <c r="AN150" i="14"/>
  <c r="H20" i="8"/>
  <c r="T80" i="5"/>
  <c r="V75" i="10"/>
  <c r="Y78" i="8"/>
  <c r="Z78" i="8" s="1"/>
  <c r="P40" i="14"/>
  <c r="X73" i="6"/>
  <c r="Y73" i="6" s="1"/>
  <c r="W73" i="6"/>
  <c r="Q125" i="8"/>
  <c r="R125" i="8" s="1"/>
  <c r="Q126" i="8"/>
  <c r="R126" i="8" s="1"/>
  <c r="G81" i="14"/>
  <c r="K20" i="14"/>
  <c r="O17" i="8"/>
  <c r="H112" i="8"/>
  <c r="N62" i="8"/>
  <c r="AH146" i="14"/>
  <c r="AJ146" i="14" s="1"/>
  <c r="F134" i="10"/>
  <c r="AL126" i="14"/>
  <c r="S122" i="10"/>
  <c r="H125" i="7" s="1"/>
  <c r="C120" i="15"/>
  <c r="R128" i="14"/>
  <c r="U128" i="10"/>
  <c r="J131" i="7" s="1"/>
  <c r="G113" i="10"/>
  <c r="J116" i="6" s="1"/>
  <c r="O122" i="14"/>
  <c r="U102" i="10"/>
  <c r="J105" i="7" s="1"/>
  <c r="P105" i="7" s="1"/>
  <c r="R105" i="10"/>
  <c r="G108" i="7" s="1"/>
  <c r="M108" i="7" s="1"/>
  <c r="N8" i="13"/>
  <c r="T96" i="6"/>
  <c r="U96" i="6" s="1"/>
  <c r="V96" i="6" s="1"/>
  <c r="O96" i="6"/>
  <c r="F83" i="14"/>
  <c r="G83" i="14" s="1"/>
  <c r="G83" i="10"/>
  <c r="J86" i="6" s="1"/>
  <c r="G90" i="6"/>
  <c r="H90" i="6" s="1"/>
  <c r="F90" i="6"/>
  <c r="AM86" i="14"/>
  <c r="C84" i="8"/>
  <c r="C83" i="3"/>
  <c r="C84" i="6"/>
  <c r="C84" i="7"/>
  <c r="Z73" i="10"/>
  <c r="AB76" i="8" s="1"/>
  <c r="N75" i="15"/>
  <c r="AC39" i="14"/>
  <c r="AG39" i="14" s="1"/>
  <c r="S22" i="10"/>
  <c r="H25" i="7" s="1"/>
  <c r="N45" i="10"/>
  <c r="M31" i="10"/>
  <c r="C24" i="7"/>
  <c r="C23" i="3"/>
  <c r="U23" i="3" s="1"/>
  <c r="C24" i="8"/>
  <c r="C24" i="6"/>
  <c r="F18" i="8"/>
  <c r="H18" i="8" s="1"/>
  <c r="J18" i="8"/>
  <c r="S18" i="8"/>
  <c r="AD14" i="14"/>
  <c r="Z14" i="10"/>
  <c r="AB17" i="8" s="1"/>
  <c r="AF31" i="14"/>
  <c r="AB31" i="10"/>
  <c r="AD34" i="8" s="1"/>
  <c r="O12" i="14"/>
  <c r="R27" i="14"/>
  <c r="AL20" i="14"/>
  <c r="G136" i="6"/>
  <c r="H136" i="6" s="1"/>
  <c r="I136" i="6" s="1"/>
  <c r="C12" i="15"/>
  <c r="O42" i="12"/>
  <c r="AB4" i="10"/>
  <c r="AD7" i="8" s="1"/>
  <c r="J20" i="15"/>
  <c r="AJ59" i="14"/>
  <c r="AJ52" i="14"/>
  <c r="N46" i="8"/>
  <c r="B144" i="15"/>
  <c r="O133" i="10"/>
  <c r="Q115" i="14"/>
  <c r="O133" i="14"/>
  <c r="J128" i="15"/>
  <c r="AF128" i="14"/>
  <c r="AF108" i="14"/>
  <c r="AG108" i="14" s="1"/>
  <c r="AB108" i="10"/>
  <c r="AD111" i="8" s="1"/>
  <c r="C90" i="8"/>
  <c r="C90" i="7"/>
  <c r="C89" i="3"/>
  <c r="U89" i="3" s="1"/>
  <c r="C90" i="6"/>
  <c r="F120" i="14"/>
  <c r="P114" i="15"/>
  <c r="C117" i="6"/>
  <c r="C117" i="7"/>
  <c r="C117" i="8"/>
  <c r="C116" i="3"/>
  <c r="AM103" i="14"/>
  <c r="AC83" i="14"/>
  <c r="M83" i="15"/>
  <c r="G86" i="6"/>
  <c r="H86" i="6" s="1"/>
  <c r="F86" i="6"/>
  <c r="C86" i="8"/>
  <c r="C86" i="6"/>
  <c r="C85" i="3"/>
  <c r="C86" i="7"/>
  <c r="I87" i="15"/>
  <c r="P89" i="6"/>
  <c r="Q89" i="6" s="1"/>
  <c r="R89" i="6" s="1"/>
  <c r="J89" i="6"/>
  <c r="C81" i="15"/>
  <c r="AB86" i="10"/>
  <c r="AD89" i="8" s="1"/>
  <c r="V73" i="10"/>
  <c r="Y76" i="8"/>
  <c r="Z76" i="8" s="1"/>
  <c r="R72" i="10"/>
  <c r="G75" i="7" s="1"/>
  <c r="O122" i="12"/>
  <c r="K69" i="6" s="1"/>
  <c r="L69" i="6" s="1"/>
  <c r="M69" i="6" s="1"/>
  <c r="C39" i="8"/>
  <c r="C39" i="6"/>
  <c r="C38" i="3"/>
  <c r="C39" i="7"/>
  <c r="N75" i="14"/>
  <c r="Q75" i="10"/>
  <c r="F78" i="7" s="1"/>
  <c r="N67" i="15"/>
  <c r="M45" i="15"/>
  <c r="O56" i="15"/>
  <c r="M45" i="10"/>
  <c r="I45" i="14"/>
  <c r="K45" i="14" s="1"/>
  <c r="I45" i="10"/>
  <c r="S48" i="6" s="1"/>
  <c r="Q45" i="10"/>
  <c r="F48" i="7" s="1"/>
  <c r="G36" i="6"/>
  <c r="H36" i="6" s="1"/>
  <c r="F36" i="6"/>
  <c r="P52" i="10"/>
  <c r="C39" i="15"/>
  <c r="AE44" i="14"/>
  <c r="AK40" i="14"/>
  <c r="Q33" i="14"/>
  <c r="T33" i="10"/>
  <c r="I36" i="7" s="1"/>
  <c r="F20" i="15"/>
  <c r="D27" i="15"/>
  <c r="AA14" i="10"/>
  <c r="AC17" i="8" s="1"/>
  <c r="R13" i="14"/>
  <c r="U13" i="10"/>
  <c r="J16" i="7" s="1"/>
  <c r="G27" i="10"/>
  <c r="J30" i="6" s="1"/>
  <c r="X12" i="10"/>
  <c r="C12" i="7"/>
  <c r="C11" i="3"/>
  <c r="C12" i="8"/>
  <c r="C12" i="6"/>
  <c r="AE9" i="14"/>
  <c r="G54" i="6"/>
  <c r="H54" i="6" s="1"/>
  <c r="I54" i="6" s="1"/>
  <c r="I6" i="14"/>
  <c r="K6" i="14" s="1"/>
  <c r="I6" i="10"/>
  <c r="S9" i="6" s="1"/>
  <c r="G79" i="6"/>
  <c r="H79" i="6" s="1"/>
  <c r="I79" i="6" s="1"/>
  <c r="J15" i="15"/>
  <c r="AF6" i="14"/>
  <c r="M6" i="10"/>
  <c r="AG102" i="14"/>
  <c r="O39" i="7"/>
  <c r="O12" i="7"/>
  <c r="H24" i="8"/>
  <c r="E144" i="14"/>
  <c r="G144" i="14" s="1"/>
  <c r="D144" i="14" s="1"/>
  <c r="B144" i="14" s="1"/>
  <c r="F144" i="11" s="1"/>
  <c r="C144" i="11" s="1"/>
  <c r="M147" i="7"/>
  <c r="M148" i="7"/>
  <c r="K128" i="15"/>
  <c r="F139" i="14"/>
  <c r="F128" i="10"/>
  <c r="M118" i="10"/>
  <c r="O115" i="14"/>
  <c r="F131" i="15"/>
  <c r="AA128" i="10"/>
  <c r="AC131" i="8" s="1"/>
  <c r="L140" i="15"/>
  <c r="U108" i="15"/>
  <c r="W121" i="14"/>
  <c r="X121" i="14" s="1"/>
  <c r="T121" i="14" s="1"/>
  <c r="AB128" i="10"/>
  <c r="AD131" i="8" s="1"/>
  <c r="M126" i="10"/>
  <c r="V139" i="10"/>
  <c r="Y142" i="8"/>
  <c r="Z142" i="8" s="1"/>
  <c r="O122" i="15"/>
  <c r="X99" i="10"/>
  <c r="W128" i="14"/>
  <c r="X128" i="14" s="1"/>
  <c r="T128" i="14" s="1"/>
  <c r="R113" i="14"/>
  <c r="AF87" i="14"/>
  <c r="K117" i="10"/>
  <c r="E106" i="14"/>
  <c r="C99" i="15"/>
  <c r="AG86" i="10"/>
  <c r="AK89" i="8" s="1"/>
  <c r="W83" i="14"/>
  <c r="X83" i="14" s="1"/>
  <c r="T83" i="14" s="1"/>
  <c r="AL77" i="14"/>
  <c r="F62" i="6"/>
  <c r="G62" i="6"/>
  <c r="H62" i="6" s="1"/>
  <c r="I62" i="6" s="1"/>
  <c r="K88" i="10"/>
  <c r="P73" i="14"/>
  <c r="H74" i="14"/>
  <c r="H59" i="14"/>
  <c r="L59" i="14" s="1"/>
  <c r="H72" i="10"/>
  <c r="J122" i="12"/>
  <c r="Q68" i="8" s="1"/>
  <c r="AC75" i="14"/>
  <c r="AG75" i="14" s="1"/>
  <c r="C77" i="3"/>
  <c r="C78" i="8"/>
  <c r="C78" i="6"/>
  <c r="C78" i="7"/>
  <c r="K75" i="10"/>
  <c r="N70" i="14"/>
  <c r="L61" i="15"/>
  <c r="C56" i="7"/>
  <c r="L56" i="7" s="1"/>
  <c r="C55" i="3"/>
  <c r="U55" i="3" s="1"/>
  <c r="C56" i="8"/>
  <c r="C56" i="6"/>
  <c r="X70" i="10"/>
  <c r="AB49" i="10"/>
  <c r="AD52" i="8" s="1"/>
  <c r="W56" i="14"/>
  <c r="X56" i="14" s="1"/>
  <c r="T56" i="14" s="1"/>
  <c r="M39" i="10"/>
  <c r="C17" i="6"/>
  <c r="C16" i="3"/>
  <c r="C17" i="8"/>
  <c r="C17" i="7"/>
  <c r="J39" i="15"/>
  <c r="C27" i="6"/>
  <c r="C26" i="3"/>
  <c r="C27" i="8"/>
  <c r="C27" i="7"/>
  <c r="V14" i="10"/>
  <c r="Y17" i="8"/>
  <c r="Z17" i="8" s="1"/>
  <c r="Q27" i="10"/>
  <c r="F30" i="7" s="1"/>
  <c r="AE12" i="14"/>
  <c r="G48" i="6"/>
  <c r="H48" i="6" s="1"/>
  <c r="I48" i="6" s="1"/>
  <c r="G12" i="15"/>
  <c r="F6" i="14"/>
  <c r="AE5" i="14"/>
  <c r="M133" i="14"/>
  <c r="AJ112" i="14"/>
  <c r="K116" i="6"/>
  <c r="L116" i="6" s="1"/>
  <c r="M116" i="6" s="1"/>
  <c r="N116" i="6" s="1"/>
  <c r="M115" i="3" s="1"/>
  <c r="M90" i="7"/>
  <c r="AG87" i="14"/>
  <c r="AJ70" i="14"/>
  <c r="G56" i="14"/>
  <c r="AJ31" i="14"/>
  <c r="K9" i="14"/>
  <c r="W85" i="8"/>
  <c r="O130" i="8"/>
  <c r="H61" i="8"/>
  <c r="N25" i="8"/>
  <c r="N90" i="8"/>
  <c r="H75" i="8"/>
  <c r="K30" i="6"/>
  <c r="L30" i="6" s="1"/>
  <c r="M30" i="6" s="1"/>
  <c r="H83" i="8"/>
  <c r="C146" i="15"/>
  <c r="Q146" i="15"/>
  <c r="AD146" i="10"/>
  <c r="AG149" i="8" s="1"/>
  <c r="C144" i="15"/>
  <c r="R134" i="14"/>
  <c r="U134" i="10"/>
  <c r="J137" i="7" s="1"/>
  <c r="P137" i="7" s="1"/>
  <c r="AK136" i="14"/>
  <c r="C140" i="6"/>
  <c r="C140" i="7"/>
  <c r="C139" i="3"/>
  <c r="C140" i="8"/>
  <c r="Q131" i="14"/>
  <c r="O134" i="14"/>
  <c r="F131" i="14"/>
  <c r="AD127" i="10"/>
  <c r="AG130" i="8" s="1"/>
  <c r="N114" i="15"/>
  <c r="G126" i="10"/>
  <c r="J129" i="6" s="1"/>
  <c r="I118" i="14"/>
  <c r="L128" i="15"/>
  <c r="G128" i="14"/>
  <c r="U106" i="10"/>
  <c r="J109" i="7" s="1"/>
  <c r="M101" i="15"/>
  <c r="Z97" i="10"/>
  <c r="AB100" i="8" s="1"/>
  <c r="J114" i="14"/>
  <c r="I95" i="14"/>
  <c r="K95" i="14" s="1"/>
  <c r="L95" i="14" s="1"/>
  <c r="O128" i="12"/>
  <c r="K89" i="6" s="1"/>
  <c r="L89" i="6" s="1"/>
  <c r="M89" i="6" s="1"/>
  <c r="AK101" i="14"/>
  <c r="AN101" i="14" s="1"/>
  <c r="AE106" i="10"/>
  <c r="AI109" i="8" s="1"/>
  <c r="X103" i="10"/>
  <c r="P108" i="15"/>
  <c r="T104" i="6"/>
  <c r="U104" i="6" s="1"/>
  <c r="P104" i="6"/>
  <c r="Q104" i="6" s="1"/>
  <c r="O104" i="6"/>
  <c r="R90" i="15"/>
  <c r="AA87" i="14"/>
  <c r="AF83" i="10"/>
  <c r="AJ86" i="8" s="1"/>
  <c r="AB77" i="10"/>
  <c r="AD80" i="8" s="1"/>
  <c r="I73" i="10"/>
  <c r="S76" i="6" s="1"/>
  <c r="P77" i="15"/>
  <c r="O72" i="10"/>
  <c r="AB67" i="10"/>
  <c r="AD70" i="8" s="1"/>
  <c r="G72" i="10"/>
  <c r="J75" i="6" s="1"/>
  <c r="F72" i="14"/>
  <c r="G72" i="14" s="1"/>
  <c r="I40" i="15"/>
  <c r="O75" i="14"/>
  <c r="H75" i="15"/>
  <c r="V72" i="10"/>
  <c r="Y75" i="8"/>
  <c r="Z75" i="8" s="1"/>
  <c r="V45" i="10"/>
  <c r="Y48" i="8"/>
  <c r="Z48" i="8" s="1"/>
  <c r="C47" i="3"/>
  <c r="U47" i="3" s="1"/>
  <c r="C48" i="8"/>
  <c r="C48" i="7"/>
  <c r="C48" i="6"/>
  <c r="H56" i="15"/>
  <c r="H52" i="14"/>
  <c r="O56" i="14"/>
  <c r="C34" i="8"/>
  <c r="C34" i="6"/>
  <c r="C34" i="7"/>
  <c r="L34" i="7" s="1"/>
  <c r="C33" i="3"/>
  <c r="U33" i="3" s="1"/>
  <c r="C36" i="8"/>
  <c r="C36" i="6"/>
  <c r="C36" i="7"/>
  <c r="C35" i="3"/>
  <c r="AC12" i="14"/>
  <c r="B25" i="15"/>
  <c r="AD22" i="10"/>
  <c r="AG25" i="8" s="1"/>
  <c r="C27" i="15"/>
  <c r="AL9" i="14"/>
  <c r="M12" i="10"/>
  <c r="C9" i="7"/>
  <c r="C8" i="3"/>
  <c r="C9" i="8"/>
  <c r="C9" i="6"/>
  <c r="I4" i="10"/>
  <c r="S7" i="6" s="1"/>
  <c r="H133" i="8"/>
  <c r="O90" i="7"/>
  <c r="K81" i="14"/>
  <c r="AH15" i="8"/>
  <c r="AG14" i="14"/>
  <c r="O27" i="8"/>
  <c r="O148" i="7"/>
  <c r="P148" i="7"/>
  <c r="C146" i="7"/>
  <c r="L146" i="7" s="1"/>
  <c r="C146" i="8"/>
  <c r="C145" i="3"/>
  <c r="C146" i="6"/>
  <c r="C137" i="7"/>
  <c r="C137" i="6"/>
  <c r="C136" i="3"/>
  <c r="C137" i="8"/>
  <c r="H121" i="14"/>
  <c r="H121" i="10"/>
  <c r="O124" i="6" s="1"/>
  <c r="D121" i="15"/>
  <c r="F121" i="15"/>
  <c r="J121" i="14"/>
  <c r="F106" i="15"/>
  <c r="K128" i="10"/>
  <c r="V87" i="10"/>
  <c r="Y90" i="8"/>
  <c r="Z90" i="8" s="1"/>
  <c r="K87" i="10"/>
  <c r="J100" i="15"/>
  <c r="T100" i="10"/>
  <c r="I103" i="7" s="1"/>
  <c r="O103" i="7" s="1"/>
  <c r="G102" i="15"/>
  <c r="F114" i="14"/>
  <c r="G114" i="14" s="1"/>
  <c r="G114" i="10"/>
  <c r="J117" i="6" s="1"/>
  <c r="I114" i="15"/>
  <c r="V77" i="10"/>
  <c r="Y80" i="8"/>
  <c r="Z80" i="8" s="1"/>
  <c r="AJ90" i="14"/>
  <c r="G81" i="10"/>
  <c r="J84" i="6" s="1"/>
  <c r="G76" i="6"/>
  <c r="H76" i="6" s="1"/>
  <c r="F76" i="6"/>
  <c r="V63" i="10"/>
  <c r="Y66" i="8"/>
  <c r="Z66" i="8" s="1"/>
  <c r="Z67" i="10"/>
  <c r="AB70" i="8" s="1"/>
  <c r="AM75" i="14"/>
  <c r="I64" i="10"/>
  <c r="S67" i="6" s="1"/>
  <c r="AF53" i="14"/>
  <c r="AG53" i="14" s="1"/>
  <c r="E64" i="15"/>
  <c r="AE45" i="14"/>
  <c r="AG45" i="14" s="1"/>
  <c r="AA45" i="10"/>
  <c r="AC48" i="8" s="1"/>
  <c r="G56" i="10"/>
  <c r="J59" i="6" s="1"/>
  <c r="AA52" i="14"/>
  <c r="AH48" i="8"/>
  <c r="F15" i="6"/>
  <c r="G15" i="6"/>
  <c r="H15" i="6" s="1"/>
  <c r="C23" i="7"/>
  <c r="C23" i="6"/>
  <c r="C23" i="8"/>
  <c r="C22" i="3"/>
  <c r="R27" i="10"/>
  <c r="G30" i="7" s="1"/>
  <c r="I17" i="10"/>
  <c r="S20" i="6" s="1"/>
  <c r="I17" i="14"/>
  <c r="K17" i="14" s="1"/>
  <c r="AA9" i="10"/>
  <c r="AC12" i="8" s="1"/>
  <c r="G117" i="6"/>
  <c r="H117" i="6" s="1"/>
  <c r="I117" i="6" s="1"/>
  <c r="P6" i="14"/>
  <c r="M6" i="14" s="1"/>
  <c r="O9" i="15"/>
  <c r="G65" i="6"/>
  <c r="H65" i="6" s="1"/>
  <c r="I65" i="6" s="1"/>
  <c r="AJ56" i="14"/>
  <c r="M36" i="7"/>
  <c r="AG6" i="14"/>
  <c r="O134" i="8"/>
  <c r="W51" i="8"/>
  <c r="K143" i="8"/>
  <c r="O192" i="12"/>
  <c r="K146" i="6" s="1"/>
  <c r="L146" i="6" s="1"/>
  <c r="Y147" i="8"/>
  <c r="Z147" i="8" s="1"/>
  <c r="V144" i="10"/>
  <c r="F144" i="10"/>
  <c r="F147" i="6" s="1"/>
  <c r="U140" i="15"/>
  <c r="I146" i="15"/>
  <c r="E137" i="15"/>
  <c r="J131" i="15"/>
  <c r="AJ115" i="14"/>
  <c r="C142" i="3"/>
  <c r="C143" i="8"/>
  <c r="C143" i="6"/>
  <c r="C143" i="7"/>
  <c r="Q122" i="10"/>
  <c r="F125" i="7" s="1"/>
  <c r="C125" i="6"/>
  <c r="C124" i="3"/>
  <c r="C125" i="7"/>
  <c r="C125" i="8"/>
  <c r="C111" i="8"/>
  <c r="C111" i="6"/>
  <c r="C110" i="3"/>
  <c r="C111" i="7"/>
  <c r="P101" i="14"/>
  <c r="L103" i="10"/>
  <c r="W106" i="6" s="1"/>
  <c r="R110" i="10"/>
  <c r="G113" i="7" s="1"/>
  <c r="H110" i="15"/>
  <c r="J103" i="14"/>
  <c r="K103" i="14" s="1"/>
  <c r="L103" i="14" s="1"/>
  <c r="D103" i="14" s="1"/>
  <c r="U77" i="10"/>
  <c r="J80" i="7" s="1"/>
  <c r="AF86" i="14"/>
  <c r="J81" i="14"/>
  <c r="K77" i="15"/>
  <c r="C76" i="7"/>
  <c r="C76" i="8"/>
  <c r="C76" i="6"/>
  <c r="C75" i="3"/>
  <c r="C64" i="8"/>
  <c r="C64" i="7"/>
  <c r="C63" i="3"/>
  <c r="U63" i="3" s="1"/>
  <c r="C64" i="6"/>
  <c r="AH64" i="14"/>
  <c r="AJ64" i="14" s="1"/>
  <c r="U75" i="15"/>
  <c r="C75" i="15"/>
  <c r="G75" i="10"/>
  <c r="J78" i="6" s="1"/>
  <c r="H70" i="15"/>
  <c r="AF64" i="14"/>
  <c r="AG64" i="14" s="1"/>
  <c r="J89" i="12"/>
  <c r="Q54" i="8" s="1"/>
  <c r="K60" i="15"/>
  <c r="U60" i="10"/>
  <c r="J63" i="7" s="1"/>
  <c r="P63" i="7" s="1"/>
  <c r="K53" i="10"/>
  <c r="C59" i="8"/>
  <c r="C59" i="6"/>
  <c r="C58" i="3"/>
  <c r="C59" i="7"/>
  <c r="C42" i="7"/>
  <c r="C42" i="6"/>
  <c r="C42" i="8"/>
  <c r="C41" i="3"/>
  <c r="U41" i="3" s="1"/>
  <c r="X55" i="6"/>
  <c r="Y55" i="6" s="1"/>
  <c r="W55" i="6"/>
  <c r="I56" i="15"/>
  <c r="AF45" i="10"/>
  <c r="AJ48" i="8" s="1"/>
  <c r="AE32" i="10"/>
  <c r="AI35" i="8" s="1"/>
  <c r="R22" i="15"/>
  <c r="V25" i="10"/>
  <c r="Y28" i="8"/>
  <c r="Z28" i="8" s="1"/>
  <c r="C14" i="3"/>
  <c r="C15" i="6"/>
  <c r="C15" i="8"/>
  <c r="C15" i="7"/>
  <c r="M15" i="7" s="1"/>
  <c r="L33" i="15"/>
  <c r="AH21" i="14"/>
  <c r="S19" i="15"/>
  <c r="G111" i="6"/>
  <c r="H111" i="6" s="1"/>
  <c r="I111" i="6" s="1"/>
  <c r="U18" i="8"/>
  <c r="C20" i="8"/>
  <c r="C20" i="6"/>
  <c r="C19" i="3"/>
  <c r="C20" i="7"/>
  <c r="K133" i="8"/>
  <c r="G118" i="6"/>
  <c r="H118" i="6" s="1"/>
  <c r="I118" i="6" s="1"/>
  <c r="N118" i="6" s="1"/>
  <c r="M117" i="3" s="1"/>
  <c r="C7" i="7"/>
  <c r="L7" i="7" s="1"/>
  <c r="C6" i="3"/>
  <c r="C7" i="8"/>
  <c r="C7" i="6"/>
  <c r="G34" i="6"/>
  <c r="H34" i="6" s="1"/>
  <c r="I34" i="6" s="1"/>
  <c r="AH115" i="8"/>
  <c r="AG83" i="14"/>
  <c r="AH55" i="8"/>
  <c r="AG41" i="14"/>
  <c r="M25" i="7"/>
  <c r="AH23" i="8"/>
  <c r="N40" i="8"/>
  <c r="W54" i="8"/>
  <c r="K18" i="8"/>
  <c r="H90" i="8"/>
  <c r="H132" i="8"/>
  <c r="W110" i="8"/>
  <c r="G146" i="10"/>
  <c r="P149" i="6" s="1"/>
  <c r="Q149" i="6" s="1"/>
  <c r="R149" i="6" s="1"/>
  <c r="G144" i="15"/>
  <c r="N144" i="14"/>
  <c r="M144" i="14" s="1"/>
  <c r="Q139" i="15"/>
  <c r="L128" i="10"/>
  <c r="W131" i="6" s="1"/>
  <c r="I137" i="14"/>
  <c r="AE128" i="14"/>
  <c r="AG128" i="14" s="1"/>
  <c r="K122" i="10"/>
  <c r="AD122" i="14"/>
  <c r="AG122" i="14" s="1"/>
  <c r="N122" i="15"/>
  <c r="I128" i="10"/>
  <c r="S131" i="6" s="1"/>
  <c r="AM128" i="14"/>
  <c r="C131" i="6"/>
  <c r="C131" i="8"/>
  <c r="C130" i="3"/>
  <c r="C131" i="7"/>
  <c r="M131" i="7" s="1"/>
  <c r="V114" i="10"/>
  <c r="Y117" i="8"/>
  <c r="Z117" i="8" s="1"/>
  <c r="S112" i="15"/>
  <c r="N106" i="15"/>
  <c r="G100" i="14"/>
  <c r="N83" i="10"/>
  <c r="N77" i="14"/>
  <c r="Q77" i="10"/>
  <c r="F80" i="7" s="1"/>
  <c r="L80" i="7" s="1"/>
  <c r="N81" i="14"/>
  <c r="Q81" i="10"/>
  <c r="F84" i="7" s="1"/>
  <c r="C91" i="8"/>
  <c r="C91" i="7"/>
  <c r="C91" i="6"/>
  <c r="C90" i="3"/>
  <c r="AH73" i="14"/>
  <c r="AJ73" i="14" s="1"/>
  <c r="T83" i="15"/>
  <c r="AI84" i="14"/>
  <c r="E53" i="14"/>
  <c r="G53" i="14" s="1"/>
  <c r="L75" i="15"/>
  <c r="V33" i="10"/>
  <c r="Y36" i="8"/>
  <c r="Z36" i="8" s="1"/>
  <c r="AD67" i="14"/>
  <c r="C67" i="8"/>
  <c r="C67" i="7"/>
  <c r="O67" i="7" s="1"/>
  <c r="C66" i="3"/>
  <c r="C67" i="6"/>
  <c r="P67" i="15"/>
  <c r="L19" i="10"/>
  <c r="W22" i="6" s="1"/>
  <c r="G73" i="6"/>
  <c r="H73" i="6" s="1"/>
  <c r="I73" i="6" s="1"/>
  <c r="AM36" i="14"/>
  <c r="AD31" i="14"/>
  <c r="S33" i="10"/>
  <c r="H36" i="7" s="1"/>
  <c r="K36" i="7" s="1"/>
  <c r="P35" i="3" s="1"/>
  <c r="X20" i="10"/>
  <c r="Q12" i="10"/>
  <c r="F15" i="7" s="1"/>
  <c r="N14" i="15"/>
  <c r="AM21" i="14"/>
  <c r="N17" i="14"/>
  <c r="Q17" i="10"/>
  <c r="F20" i="7" s="1"/>
  <c r="F15" i="15"/>
  <c r="H97" i="8"/>
  <c r="G59" i="6"/>
  <c r="H59" i="6" s="1"/>
  <c r="I59" i="6" s="1"/>
  <c r="U9" i="15"/>
  <c r="I14" i="15"/>
  <c r="AM9" i="14"/>
  <c r="P6" i="15"/>
  <c r="G104" i="14"/>
  <c r="AH120" i="8"/>
  <c r="AH116" i="8"/>
  <c r="L111" i="7"/>
  <c r="AH100" i="8"/>
  <c r="AJ72" i="14"/>
  <c r="AH56" i="8"/>
  <c r="K51" i="14"/>
  <c r="W71" i="8"/>
  <c r="W89" i="8"/>
  <c r="H30" i="8"/>
  <c r="J144" i="10"/>
  <c r="L148" i="7"/>
  <c r="AC146" i="10"/>
  <c r="AF149" i="8" s="1"/>
  <c r="N147" i="7"/>
  <c r="P147" i="7"/>
  <c r="L147" i="7"/>
  <c r="C143" i="15"/>
  <c r="AD140" i="14"/>
  <c r="N117" i="10"/>
  <c r="O190" i="12"/>
  <c r="H117" i="10"/>
  <c r="O120" i="6" s="1"/>
  <c r="I122" i="14"/>
  <c r="K122" i="14" s="1"/>
  <c r="I122" i="10"/>
  <c r="S125" i="6" s="1"/>
  <c r="N129" i="7"/>
  <c r="Q129" i="7" s="1"/>
  <c r="K129" i="7"/>
  <c r="P128" i="3" s="1"/>
  <c r="N122" i="10"/>
  <c r="AH120" i="14"/>
  <c r="AJ120" i="14" s="1"/>
  <c r="AI122" i="14"/>
  <c r="AJ122" i="14" s="1"/>
  <c r="W90" i="14"/>
  <c r="X90" i="14" s="1"/>
  <c r="T90" i="14" s="1"/>
  <c r="C93" i="8"/>
  <c r="C92" i="3"/>
  <c r="C93" i="7"/>
  <c r="O93" i="7" s="1"/>
  <c r="C93" i="6"/>
  <c r="AF114" i="14"/>
  <c r="AG114" i="14" s="1"/>
  <c r="F95" i="15"/>
  <c r="R77" i="14"/>
  <c r="Q99" i="10"/>
  <c r="F102" i="7" s="1"/>
  <c r="M108" i="10"/>
  <c r="AC95" i="14"/>
  <c r="AG95" i="14" s="1"/>
  <c r="Q103" i="15"/>
  <c r="C80" i="7"/>
  <c r="C80" i="8"/>
  <c r="C80" i="6"/>
  <c r="C79" i="3"/>
  <c r="U79" i="3" s="1"/>
  <c r="W85" i="14"/>
  <c r="X85" i="14" s="1"/>
  <c r="T85" i="14" s="1"/>
  <c r="O99" i="15"/>
  <c r="M77" i="10"/>
  <c r="J140" i="12"/>
  <c r="Q95" i="8" s="1"/>
  <c r="R95" i="8" s="1"/>
  <c r="O81" i="15"/>
  <c r="AE81" i="14"/>
  <c r="R73" i="15"/>
  <c r="V56" i="10"/>
  <c r="Y59" i="8"/>
  <c r="Z59" i="8" s="1"/>
  <c r="P53" i="15"/>
  <c r="J36" i="14"/>
  <c r="K36" i="14" s="1"/>
  <c r="AC64" i="10"/>
  <c r="AF67" i="8" s="1"/>
  <c r="AH67" i="8" s="1"/>
  <c r="AA75" i="14"/>
  <c r="L66" i="10"/>
  <c r="W69" i="6" s="1"/>
  <c r="W75" i="14"/>
  <c r="X75" i="14" s="1"/>
  <c r="T75" i="14" s="1"/>
  <c r="I33" i="15"/>
  <c r="F75" i="10"/>
  <c r="E75" i="14"/>
  <c r="G75" i="14" s="1"/>
  <c r="P49" i="10"/>
  <c r="O45" i="14"/>
  <c r="X51" i="10"/>
  <c r="R45" i="14"/>
  <c r="U45" i="10"/>
  <c r="J48" i="7" s="1"/>
  <c r="P48" i="7" s="1"/>
  <c r="O77" i="12"/>
  <c r="J49" i="10"/>
  <c r="AE52" i="10"/>
  <c r="AI55" i="8" s="1"/>
  <c r="X39" i="10"/>
  <c r="R52" i="10"/>
  <c r="G55" i="7" s="1"/>
  <c r="AA45" i="14"/>
  <c r="R31" i="14"/>
  <c r="U31" i="10"/>
  <c r="J34" i="7" s="1"/>
  <c r="V22" i="10"/>
  <c r="Y25" i="8"/>
  <c r="Z25" i="8" s="1"/>
  <c r="E36" i="14"/>
  <c r="G36" i="14" s="1"/>
  <c r="S34" i="10"/>
  <c r="H37" i="7" s="1"/>
  <c r="Q33" i="15"/>
  <c r="AC33" i="10"/>
  <c r="AF36" i="8" s="1"/>
  <c r="AD33" i="10"/>
  <c r="AG36" i="8" s="1"/>
  <c r="U25" i="10"/>
  <c r="J28" i="7" s="1"/>
  <c r="M12" i="15"/>
  <c r="AC9" i="14"/>
  <c r="F15" i="10"/>
  <c r="T132" i="4"/>
  <c r="N140" i="8"/>
  <c r="O140" i="8" s="1"/>
  <c r="W145" i="8"/>
  <c r="O123" i="8"/>
  <c r="N72" i="8"/>
  <c r="H23" i="8"/>
  <c r="R68" i="8"/>
  <c r="N9" i="8"/>
  <c r="W75" i="8"/>
  <c r="N126" i="8"/>
  <c r="O126" i="8" s="1"/>
  <c r="W117" i="8"/>
  <c r="O8" i="8"/>
  <c r="K36" i="8"/>
  <c r="W114" i="8"/>
  <c r="H118" i="8"/>
  <c r="K146" i="10"/>
  <c r="J146" i="10"/>
  <c r="W148" i="14"/>
  <c r="X148" i="14" s="1"/>
  <c r="T148" i="14" s="1"/>
  <c r="P148" i="15"/>
  <c r="AB148" i="10"/>
  <c r="AF148" i="14"/>
  <c r="E148" i="15"/>
  <c r="I148" i="10"/>
  <c r="I148" i="14"/>
  <c r="I148" i="15"/>
  <c r="AL151" i="14"/>
  <c r="T151" i="15"/>
  <c r="AF151" i="10"/>
  <c r="H151" i="10"/>
  <c r="H151" i="14"/>
  <c r="D151" i="15"/>
  <c r="U153" i="10"/>
  <c r="R153" i="14"/>
  <c r="T155" i="10"/>
  <c r="Q155" i="14"/>
  <c r="L154" i="10"/>
  <c r="J154" i="14"/>
  <c r="K154" i="14" s="1"/>
  <c r="L154" i="14" s="1"/>
  <c r="U149" i="3"/>
  <c r="J149" i="3"/>
  <c r="I149" i="8"/>
  <c r="G148" i="6"/>
  <c r="H148" i="6" s="1"/>
  <c r="I148" i="6" s="1"/>
  <c r="O147" i="6"/>
  <c r="P147" i="6"/>
  <c r="Q147" i="6" s="1"/>
  <c r="T147" i="6"/>
  <c r="U147" i="6" s="1"/>
  <c r="V147" i="6" s="1"/>
  <c r="S146" i="10"/>
  <c r="H149" i="7" s="1"/>
  <c r="R148" i="10"/>
  <c r="H148" i="15"/>
  <c r="O148" i="14"/>
  <c r="AA152" i="10"/>
  <c r="AE152" i="14"/>
  <c r="M153" i="10"/>
  <c r="N155" i="14"/>
  <c r="Q155" i="10"/>
  <c r="AK154" i="14"/>
  <c r="AN154" i="14" s="1"/>
  <c r="AE154" i="10"/>
  <c r="F149" i="8"/>
  <c r="O152" i="3"/>
  <c r="Q152" i="3"/>
  <c r="O53" i="8"/>
  <c r="W132" i="8"/>
  <c r="O49" i="8"/>
  <c r="O194" i="12"/>
  <c r="N146" i="10"/>
  <c r="K144" i="8"/>
  <c r="W19" i="8"/>
  <c r="N139" i="8"/>
  <c r="O60" i="8"/>
  <c r="W47" i="8"/>
  <c r="N132" i="8"/>
  <c r="K117" i="6"/>
  <c r="L117" i="6" s="1"/>
  <c r="M117" i="6" s="1"/>
  <c r="H129" i="8"/>
  <c r="O129" i="8" s="1"/>
  <c r="H16" i="8"/>
  <c r="H28" i="8"/>
  <c r="N138" i="8"/>
  <c r="H88" i="8"/>
  <c r="H80" i="8"/>
  <c r="K46" i="8"/>
  <c r="H22" i="8"/>
  <c r="H89" i="8"/>
  <c r="N30" i="8"/>
  <c r="M146" i="15"/>
  <c r="AC146" i="14"/>
  <c r="Y146" i="10"/>
  <c r="AA149" i="8" s="1"/>
  <c r="E146" i="14"/>
  <c r="B146" i="15"/>
  <c r="F146" i="10"/>
  <c r="P146" i="14"/>
  <c r="K149" i="10"/>
  <c r="N148" i="10"/>
  <c r="K151" i="10"/>
  <c r="S152" i="10"/>
  <c r="W154" i="10"/>
  <c r="L155" i="10"/>
  <c r="J155" i="14"/>
  <c r="U154" i="10"/>
  <c r="R154" i="14"/>
  <c r="T148" i="6"/>
  <c r="U148" i="6" s="1"/>
  <c r="V148" i="6" s="1"/>
  <c r="AA148" i="6" s="1"/>
  <c r="Q149" i="8"/>
  <c r="R149" i="8" s="1"/>
  <c r="S149" i="3"/>
  <c r="H65" i="8"/>
  <c r="W144" i="8"/>
  <c r="N128" i="8"/>
  <c r="W90" i="8"/>
  <c r="O147" i="7"/>
  <c r="K147" i="7"/>
  <c r="P146" i="3" s="1"/>
  <c r="O81" i="8"/>
  <c r="O77" i="8"/>
  <c r="N19" i="8"/>
  <c r="W139" i="8"/>
  <c r="K136" i="8"/>
  <c r="O11" i="8"/>
  <c r="N113" i="8"/>
  <c r="O113" i="8" s="1"/>
  <c r="N98" i="8"/>
  <c r="O92" i="8"/>
  <c r="W129" i="8"/>
  <c r="W56" i="8"/>
  <c r="H119" i="8"/>
  <c r="H52" i="8"/>
  <c r="W91" i="8"/>
  <c r="M146" i="10"/>
  <c r="H146" i="15"/>
  <c r="R146" i="10"/>
  <c r="G149" i="7" s="1"/>
  <c r="M149" i="7" s="1"/>
  <c r="O146" i="14"/>
  <c r="J148" i="14"/>
  <c r="K148" i="14" s="1"/>
  <c r="F148" i="15"/>
  <c r="L148" i="10"/>
  <c r="AK148" i="14"/>
  <c r="AN148" i="14" s="1"/>
  <c r="S148" i="15"/>
  <c r="AE148" i="10"/>
  <c r="F151" i="15"/>
  <c r="J151" i="14"/>
  <c r="L151" i="10"/>
  <c r="P152" i="10"/>
  <c r="J151" i="15"/>
  <c r="T151" i="10"/>
  <c r="Q151" i="14"/>
  <c r="L151" i="15"/>
  <c r="AA151" i="14"/>
  <c r="V151" i="10"/>
  <c r="I151" i="14"/>
  <c r="E151" i="15"/>
  <c r="I151" i="10"/>
  <c r="AG152" i="14"/>
  <c r="I155" i="10"/>
  <c r="I155" i="14"/>
  <c r="O154" i="14"/>
  <c r="R154" i="10"/>
  <c r="G147" i="8"/>
  <c r="F147" i="8"/>
  <c r="M147" i="8"/>
  <c r="S147" i="8"/>
  <c r="P147" i="8"/>
  <c r="I147" i="8"/>
  <c r="J147" i="8"/>
  <c r="L147" i="8"/>
  <c r="T147" i="8"/>
  <c r="U147" i="8"/>
  <c r="V147" i="8"/>
  <c r="U149" i="8"/>
  <c r="H50" i="8"/>
  <c r="W146" i="8"/>
  <c r="O146" i="10"/>
  <c r="L147" i="14"/>
  <c r="D147" i="14" s="1"/>
  <c r="H148" i="14"/>
  <c r="L148" i="14" s="1"/>
  <c r="D148" i="15"/>
  <c r="H148" i="10"/>
  <c r="W148" i="10"/>
  <c r="P148" i="14"/>
  <c r="W152" i="10"/>
  <c r="AD151" i="14"/>
  <c r="AG151" i="14" s="1"/>
  <c r="N151" i="15"/>
  <c r="Z151" i="10"/>
  <c r="O151" i="10"/>
  <c r="AM151" i="14"/>
  <c r="U151" i="15"/>
  <c r="AG151" i="10"/>
  <c r="AG150" i="14"/>
  <c r="AB150" i="14" s="1"/>
  <c r="Z150" i="14" s="1"/>
  <c r="Z153" i="10"/>
  <c r="AD153" i="14"/>
  <c r="AF156" i="14"/>
  <c r="AG156" i="14" s="1"/>
  <c r="AB156" i="10"/>
  <c r="N156" i="10"/>
  <c r="M154" i="10"/>
  <c r="S149" i="8"/>
  <c r="O151" i="3"/>
  <c r="Q151" i="3"/>
  <c r="N148" i="7"/>
  <c r="P145" i="14"/>
  <c r="M145" i="14" s="1"/>
  <c r="J146" i="14"/>
  <c r="K146" i="14" s="1"/>
  <c r="L146" i="14" s="1"/>
  <c r="L146" i="10"/>
  <c r="F146" i="15"/>
  <c r="J149" i="6"/>
  <c r="V146" i="10"/>
  <c r="Y149" i="8"/>
  <c r="Z149" i="8" s="1"/>
  <c r="T149" i="3"/>
  <c r="V147" i="10"/>
  <c r="M148" i="15"/>
  <c r="AC148" i="14"/>
  <c r="Y148" i="10"/>
  <c r="P148" i="10"/>
  <c r="F151" i="14"/>
  <c r="G151" i="14" s="1"/>
  <c r="C151" i="15"/>
  <c r="G151" i="10"/>
  <c r="O152" i="14"/>
  <c r="R152" i="10"/>
  <c r="N154" i="10"/>
  <c r="U156" i="10"/>
  <c r="R156" i="14"/>
  <c r="AD154" i="10"/>
  <c r="AI154" i="14"/>
  <c r="AJ154" i="14" s="1"/>
  <c r="K155" i="10"/>
  <c r="E154" i="14"/>
  <c r="G154" i="14" s="1"/>
  <c r="F154" i="10"/>
  <c r="J154" i="10"/>
  <c r="S154" i="10"/>
  <c r="L149" i="8"/>
  <c r="J149" i="8"/>
  <c r="N152" i="3"/>
  <c r="L152" i="3" s="1"/>
  <c r="G152" i="3" s="1"/>
  <c r="H152" i="3" s="1"/>
  <c r="K148" i="7"/>
  <c r="P147" i="3" s="1"/>
  <c r="W88" i="8"/>
  <c r="W142" i="8"/>
  <c r="W111" i="8"/>
  <c r="W79" i="8"/>
  <c r="W70" i="8"/>
  <c r="W66" i="8"/>
  <c r="W57" i="8"/>
  <c r="W42" i="8"/>
  <c r="W38" i="8"/>
  <c r="N58" i="8"/>
  <c r="H67" i="8"/>
  <c r="N61" i="8"/>
  <c r="W84" i="8"/>
  <c r="W11" i="8"/>
  <c r="N115" i="8"/>
  <c r="O115" i="8" s="1"/>
  <c r="K84" i="8"/>
  <c r="W45" i="8"/>
  <c r="N73" i="8"/>
  <c r="O73" i="8" s="1"/>
  <c r="W36" i="8"/>
  <c r="N32" i="8"/>
  <c r="W127" i="8"/>
  <c r="W62" i="8"/>
  <c r="V144" i="15"/>
  <c r="G144" i="11" s="1"/>
  <c r="D144" i="11" s="1"/>
  <c r="W147" i="6"/>
  <c r="X147" i="6"/>
  <c r="Y147" i="6" s="1"/>
  <c r="I145" i="15"/>
  <c r="V145" i="15" s="1"/>
  <c r="G145" i="11" s="1"/>
  <c r="D145" i="11" s="1"/>
  <c r="I147" i="15"/>
  <c r="V147" i="15" s="1"/>
  <c r="G147" i="11" s="1"/>
  <c r="D147" i="11" s="1"/>
  <c r="B148" i="15"/>
  <c r="E148" i="14"/>
  <c r="F148" i="10"/>
  <c r="AA148" i="14"/>
  <c r="L148" i="15"/>
  <c r="J148" i="10"/>
  <c r="N151" i="14"/>
  <c r="G151" i="15"/>
  <c r="Q151" i="10"/>
  <c r="AC152" i="10"/>
  <c r="AH152" i="14"/>
  <c r="AJ152" i="14" s="1"/>
  <c r="F152" i="14"/>
  <c r="G152" i="14" s="1"/>
  <c r="G152" i="10"/>
  <c r="J152" i="10"/>
  <c r="P152" i="14"/>
  <c r="K153" i="10"/>
  <c r="K152" i="14"/>
  <c r="L152" i="14" s="1"/>
  <c r="Q154" i="10"/>
  <c r="N154" i="14"/>
  <c r="M156" i="10"/>
  <c r="W156" i="14"/>
  <c r="X156" i="14" s="1"/>
  <c r="T156" i="14" s="1"/>
  <c r="AE154" i="14"/>
  <c r="AG154" i="14" s="1"/>
  <c r="AB154" i="14" s="1"/>
  <c r="Z154" i="14" s="1"/>
  <c r="AA154" i="10"/>
  <c r="U147" i="3"/>
  <c r="T149" i="8"/>
  <c r="G149" i="8"/>
  <c r="O149" i="3"/>
  <c r="Q149" i="3"/>
  <c r="AB146" i="10"/>
  <c r="AD149" i="8" s="1"/>
  <c r="AF146" i="14"/>
  <c r="P146" i="15"/>
  <c r="AA146" i="10"/>
  <c r="AC149" i="8" s="1"/>
  <c r="AE146" i="14"/>
  <c r="O146" i="15"/>
  <c r="D150" i="14"/>
  <c r="O79" i="8"/>
  <c r="O38" i="8"/>
  <c r="W96" i="8"/>
  <c r="N86" i="8"/>
  <c r="N54" i="8"/>
  <c r="O54" i="8" s="1"/>
  <c r="Q123" i="8"/>
  <c r="R123" i="8" s="1"/>
  <c r="K72" i="8"/>
  <c r="N67" i="8"/>
  <c r="H43" i="8"/>
  <c r="O43" i="8" s="1"/>
  <c r="W21" i="8"/>
  <c r="W134" i="8"/>
  <c r="W121" i="8"/>
  <c r="N117" i="8"/>
  <c r="O117" i="8" s="1"/>
  <c r="N95" i="8"/>
  <c r="O95" i="8" s="1"/>
  <c r="K118" i="8"/>
  <c r="O118" i="8" s="1"/>
  <c r="W73" i="8"/>
  <c r="W143" i="8"/>
  <c r="N36" i="8"/>
  <c r="H62" i="8"/>
  <c r="O62" i="8" s="1"/>
  <c r="N28" i="8"/>
  <c r="H82" i="8"/>
  <c r="H40" i="8"/>
  <c r="K22" i="8"/>
  <c r="K122" i="8"/>
  <c r="K12" i="8"/>
  <c r="AE147" i="8"/>
  <c r="AL147" i="8"/>
  <c r="AG145" i="14"/>
  <c r="AB145" i="14" s="1"/>
  <c r="Z145" i="14" s="1"/>
  <c r="S145" i="14" s="1"/>
  <c r="J148" i="6"/>
  <c r="P148" i="6"/>
  <c r="Q148" i="6" s="1"/>
  <c r="R148" i="6" s="1"/>
  <c r="AB148" i="6" s="1"/>
  <c r="N147" i="3" s="1"/>
  <c r="K148" i="6"/>
  <c r="L148" i="6" s="1"/>
  <c r="T146" i="15"/>
  <c r="AF146" i="10"/>
  <c r="AJ149" i="8" s="1"/>
  <c r="AL149" i="8" s="1"/>
  <c r="AL146" i="14"/>
  <c r="AN146" i="14" s="1"/>
  <c r="G146" i="15"/>
  <c r="N146" i="14"/>
  <c r="Q146" i="10"/>
  <c r="F149" i="7" s="1"/>
  <c r="L149" i="7" s="1"/>
  <c r="Q146" i="14"/>
  <c r="J146" i="15"/>
  <c r="T146" i="10"/>
  <c r="I149" i="7" s="1"/>
  <c r="O149" i="7" s="1"/>
  <c r="AH149" i="8"/>
  <c r="X148" i="10"/>
  <c r="O148" i="10"/>
  <c r="C148" i="15"/>
  <c r="F148" i="14"/>
  <c r="G148" i="10"/>
  <c r="N151" i="3"/>
  <c r="W151" i="10"/>
  <c r="AF153" i="14"/>
  <c r="AB153" i="10"/>
  <c r="AC155" i="10"/>
  <c r="AH155" i="14"/>
  <c r="AJ155" i="14" s="1"/>
  <c r="AB155" i="14" s="1"/>
  <c r="Z155" i="14" s="1"/>
  <c r="S155" i="14" s="1"/>
  <c r="AL156" i="14"/>
  <c r="AN156" i="14" s="1"/>
  <c r="AF156" i="10"/>
  <c r="Q154" i="14"/>
  <c r="T154" i="10"/>
  <c r="P154" i="14"/>
  <c r="M149" i="8"/>
  <c r="V149" i="8"/>
  <c r="T149" i="6"/>
  <c r="U149" i="6" s="1"/>
  <c r="V149" i="6" s="1"/>
  <c r="G148" i="8"/>
  <c r="M148" i="8"/>
  <c r="V148" i="8"/>
  <c r="I148" i="8"/>
  <c r="S148" i="8"/>
  <c r="J148" i="8"/>
  <c r="U148" i="8"/>
  <c r="L148" i="8"/>
  <c r="F148" i="8"/>
  <c r="H148" i="8" s="1"/>
  <c r="P148" i="8"/>
  <c r="Q148" i="8"/>
  <c r="T148" i="8"/>
  <c r="S226" i="14"/>
  <c r="B226" i="14" s="1"/>
  <c r="C226" i="14"/>
  <c r="B202" i="14"/>
  <c r="S206" i="14"/>
  <c r="C206" i="14"/>
  <c r="S210" i="14"/>
  <c r="B210" i="14" s="1"/>
  <c r="C210" i="14"/>
  <c r="S202" i="14"/>
  <c r="C202" i="14"/>
  <c r="S164" i="14"/>
  <c r="B164" i="14" s="1"/>
  <c r="C164" i="14"/>
  <c r="Q79" i="8"/>
  <c r="R79" i="8" s="1"/>
  <c r="Q81" i="8"/>
  <c r="R81" i="8" s="1"/>
  <c r="Q80" i="8"/>
  <c r="R80" i="8" s="1"/>
  <c r="Q82" i="8"/>
  <c r="R82" i="8" s="1"/>
  <c r="S185" i="14"/>
  <c r="B185" i="14" s="1"/>
  <c r="C185" i="14"/>
  <c r="S193" i="14"/>
  <c r="C193" i="14"/>
  <c r="S192" i="14"/>
  <c r="B192" i="14" s="1"/>
  <c r="C192" i="14"/>
  <c r="S188" i="14"/>
  <c r="C188" i="14"/>
  <c r="S165" i="14"/>
  <c r="C165" i="14"/>
  <c r="Q119" i="8"/>
  <c r="Q118" i="8"/>
  <c r="Q117" i="8"/>
  <c r="R117" i="8" s="1"/>
  <c r="Q56" i="8"/>
  <c r="Q57" i="8"/>
  <c r="R57" i="8" s="1"/>
  <c r="K64" i="6"/>
  <c r="L64" i="6" s="1"/>
  <c r="M64" i="6" s="1"/>
  <c r="K63" i="6"/>
  <c r="L63" i="6" s="1"/>
  <c r="M63" i="6" s="1"/>
  <c r="S154" i="14"/>
  <c r="S222" i="14"/>
  <c r="C222" i="14"/>
  <c r="S208" i="14"/>
  <c r="B208" i="14" s="1"/>
  <c r="C208" i="14"/>
  <c r="O120" i="8"/>
  <c r="S194" i="14"/>
  <c r="B194" i="14" s="1"/>
  <c r="C194" i="14"/>
  <c r="S224" i="14"/>
  <c r="B224" i="14" s="1"/>
  <c r="C224" i="14"/>
  <c r="S174" i="14"/>
  <c r="B174" i="14" s="1"/>
  <c r="C174" i="14"/>
  <c r="S212" i="14"/>
  <c r="B212" i="14" s="1"/>
  <c r="C212" i="14"/>
  <c r="Q89" i="8"/>
  <c r="R89" i="8" s="1"/>
  <c r="Q88" i="8"/>
  <c r="R88" i="8" s="1"/>
  <c r="B206" i="14"/>
  <c r="S189" i="14"/>
  <c r="B189" i="14" s="1"/>
  <c r="C189" i="14"/>
  <c r="Q37" i="8"/>
  <c r="R37" i="8" s="1"/>
  <c r="Q36" i="8"/>
  <c r="R36" i="8" s="1"/>
  <c r="Q35" i="8"/>
  <c r="Q34" i="8"/>
  <c r="R34" i="8" s="1"/>
  <c r="Q26" i="8"/>
  <c r="R26" i="8" s="1"/>
  <c r="Q24" i="8"/>
  <c r="Q25" i="8"/>
  <c r="B165" i="14"/>
  <c r="Q90" i="8"/>
  <c r="R90" i="8" s="1"/>
  <c r="Q91" i="8"/>
  <c r="Q47" i="8"/>
  <c r="Q45" i="8"/>
  <c r="R45" i="8" s="1"/>
  <c r="Q46" i="8"/>
  <c r="R46" i="8" s="1"/>
  <c r="Q41" i="8"/>
  <c r="R41" i="8" s="1"/>
  <c r="Q40" i="8"/>
  <c r="R40" i="8" s="1"/>
  <c r="S209" i="14"/>
  <c r="B209" i="14" s="1"/>
  <c r="C209" i="14"/>
  <c r="S181" i="14"/>
  <c r="C181" i="14"/>
  <c r="S167" i="14"/>
  <c r="B167" i="14" s="1"/>
  <c r="C167" i="14"/>
  <c r="S204" i="14"/>
  <c r="B204" i="14" s="1"/>
  <c r="C204" i="14"/>
  <c r="S159" i="14"/>
  <c r="B159" i="14" s="1"/>
  <c r="C159" i="14"/>
  <c r="K74" i="6"/>
  <c r="L74" i="6" s="1"/>
  <c r="M74" i="6" s="1"/>
  <c r="K75" i="6"/>
  <c r="L75" i="6" s="1"/>
  <c r="M75" i="6" s="1"/>
  <c r="Q42" i="8"/>
  <c r="Q43" i="8"/>
  <c r="F142" i="10"/>
  <c r="E142" i="14"/>
  <c r="B142" i="15"/>
  <c r="J142" i="14"/>
  <c r="F142" i="15"/>
  <c r="L142" i="10"/>
  <c r="N142" i="14"/>
  <c r="G142" i="15"/>
  <c r="Q142" i="10"/>
  <c r="F145" i="7" s="1"/>
  <c r="N127" i="14"/>
  <c r="G127" i="15"/>
  <c r="Q127" i="10"/>
  <c r="F130" i="7" s="1"/>
  <c r="R130" i="15"/>
  <c r="AD130" i="10"/>
  <c r="AG133" i="8" s="1"/>
  <c r="AI130" i="14"/>
  <c r="D132" i="15"/>
  <c r="H132" i="10"/>
  <c r="H132" i="14"/>
  <c r="M131" i="10"/>
  <c r="M130" i="15"/>
  <c r="Y130" i="10"/>
  <c r="AA133" i="8" s="1"/>
  <c r="AC130" i="14"/>
  <c r="B131" i="15"/>
  <c r="E131" i="14"/>
  <c r="F131" i="10"/>
  <c r="S126" i="15"/>
  <c r="AE126" i="10"/>
  <c r="AI129" i="8" s="1"/>
  <c r="AK126" i="14"/>
  <c r="AA126" i="14"/>
  <c r="L126" i="15"/>
  <c r="P136" i="7"/>
  <c r="M136" i="7"/>
  <c r="AD131" i="10"/>
  <c r="AG134" i="8" s="1"/>
  <c r="AI131" i="14"/>
  <c r="R131" i="15"/>
  <c r="I129" i="10"/>
  <c r="S132" i="6" s="1"/>
  <c r="E129" i="15"/>
  <c r="I129" i="14"/>
  <c r="AN130" i="14"/>
  <c r="V130" i="10"/>
  <c r="Y133" i="8"/>
  <c r="Z133" i="8" s="1"/>
  <c r="P129" i="10"/>
  <c r="O177" i="12"/>
  <c r="J129" i="14"/>
  <c r="K129" i="14" s="1"/>
  <c r="L129" i="10"/>
  <c r="F129" i="15"/>
  <c r="AE131" i="8"/>
  <c r="X126" i="6"/>
  <c r="Y126" i="6" s="1"/>
  <c r="W126" i="6"/>
  <c r="AC120" i="14"/>
  <c r="Y120" i="10"/>
  <c r="AA123" i="8" s="1"/>
  <c r="M120" i="15"/>
  <c r="E117" i="14"/>
  <c r="B117" i="15"/>
  <c r="F117" i="10"/>
  <c r="N123" i="10"/>
  <c r="AC123" i="14"/>
  <c r="AG123" i="14" s="1"/>
  <c r="M123" i="15"/>
  <c r="Y123" i="10"/>
  <c r="AA126" i="8" s="1"/>
  <c r="AD118" i="14"/>
  <c r="Z118" i="10"/>
  <c r="AB121" i="8" s="1"/>
  <c r="N118" i="15"/>
  <c r="H114" i="14"/>
  <c r="D114" i="15"/>
  <c r="H114" i="10"/>
  <c r="C125" i="15"/>
  <c r="G125" i="10"/>
  <c r="F125" i="14"/>
  <c r="AL121" i="14"/>
  <c r="AN121" i="14" s="1"/>
  <c r="AF121" i="10"/>
  <c r="AJ124" i="8" s="1"/>
  <c r="T121" i="15"/>
  <c r="AK115" i="14"/>
  <c r="AN115" i="14" s="1"/>
  <c r="AB115" i="14" s="1"/>
  <c r="Z115" i="14" s="1"/>
  <c r="S115" i="14" s="1"/>
  <c r="AE115" i="10"/>
  <c r="AI118" i="8" s="1"/>
  <c r="AL118" i="8" s="1"/>
  <c r="S115" i="15"/>
  <c r="I114" i="14"/>
  <c r="K114" i="14" s="1"/>
  <c r="I114" i="10"/>
  <c r="S117" i="6" s="1"/>
  <c r="E114" i="15"/>
  <c r="R124" i="15"/>
  <c r="AD124" i="10"/>
  <c r="AG127" i="8" s="1"/>
  <c r="AI124" i="14"/>
  <c r="X118" i="10"/>
  <c r="AE124" i="14"/>
  <c r="AA124" i="10"/>
  <c r="AC127" i="8" s="1"/>
  <c r="O124" i="15"/>
  <c r="F127" i="6"/>
  <c r="G127" i="6"/>
  <c r="H127" i="6" s="1"/>
  <c r="S127" i="10"/>
  <c r="H130" i="7" s="1"/>
  <c r="W125" i="10"/>
  <c r="AD125" i="14"/>
  <c r="Z125" i="10"/>
  <c r="AB128" i="8" s="1"/>
  <c r="N125" i="15"/>
  <c r="Q119" i="15"/>
  <c r="AC119" i="10"/>
  <c r="AF122" i="8" s="1"/>
  <c r="AH122" i="8" s="1"/>
  <c r="AH119" i="14"/>
  <c r="AJ119" i="14" s="1"/>
  <c r="J113" i="10"/>
  <c r="AL113" i="14"/>
  <c r="T113" i="15"/>
  <c r="AF113" i="10"/>
  <c r="AJ116" i="8" s="1"/>
  <c r="O116" i="15"/>
  <c r="AA116" i="10"/>
  <c r="AC119" i="8" s="1"/>
  <c r="AE116" i="14"/>
  <c r="B119" i="15"/>
  <c r="E119" i="14"/>
  <c r="F119" i="10"/>
  <c r="AE119" i="10"/>
  <c r="AI122" i="8" s="1"/>
  <c r="AK119" i="14"/>
  <c r="S119" i="15"/>
  <c r="Y116" i="10"/>
  <c r="AA119" i="8" s="1"/>
  <c r="M116" i="15"/>
  <c r="AC116" i="14"/>
  <c r="E116" i="14"/>
  <c r="F116" i="10"/>
  <c r="B116" i="15"/>
  <c r="C119" i="7"/>
  <c r="C119" i="6"/>
  <c r="C119" i="8"/>
  <c r="C118" i="3"/>
  <c r="N125" i="7"/>
  <c r="K125" i="7"/>
  <c r="P124" i="3" s="1"/>
  <c r="P121" i="14"/>
  <c r="P109" i="15"/>
  <c r="AF109" i="14"/>
  <c r="AB109" i="10"/>
  <c r="AD112" i="8" s="1"/>
  <c r="O101" i="10"/>
  <c r="F109" i="10"/>
  <c r="E109" i="14"/>
  <c r="B109" i="15"/>
  <c r="AC106" i="14"/>
  <c r="AG106" i="14" s="1"/>
  <c r="M106" i="15"/>
  <c r="Y106" i="10"/>
  <c r="AA109" i="8" s="1"/>
  <c r="AH110" i="14"/>
  <c r="AJ110" i="14" s="1"/>
  <c r="AC110" i="10"/>
  <c r="AF113" i="8" s="1"/>
  <c r="AH113" i="8" s="1"/>
  <c r="Q110" i="15"/>
  <c r="S116" i="10"/>
  <c r="H119" i="7" s="1"/>
  <c r="AM112" i="14"/>
  <c r="U112" i="15"/>
  <c r="AG112" i="10"/>
  <c r="AK115" i="8" s="1"/>
  <c r="W109" i="14"/>
  <c r="X109" i="14" s="1"/>
  <c r="T109" i="14" s="1"/>
  <c r="AA109" i="14"/>
  <c r="L109" i="15"/>
  <c r="AE111" i="8"/>
  <c r="T111" i="15"/>
  <c r="AL111" i="14"/>
  <c r="AF111" i="10"/>
  <c r="AJ114" i="8" s="1"/>
  <c r="L111" i="15"/>
  <c r="AA111" i="14"/>
  <c r="M111" i="10"/>
  <c r="AC111" i="14"/>
  <c r="M111" i="15"/>
  <c r="Y111" i="10"/>
  <c r="AA114" i="8" s="1"/>
  <c r="Y100" i="10"/>
  <c r="AA103" i="8" s="1"/>
  <c r="AC100" i="14"/>
  <c r="M100" i="15"/>
  <c r="K108" i="14"/>
  <c r="AE107" i="10"/>
  <c r="AI110" i="8" s="1"/>
  <c r="S107" i="15"/>
  <c r="AK107" i="14"/>
  <c r="C110" i="7"/>
  <c r="C110" i="6"/>
  <c r="C110" i="8"/>
  <c r="C109" i="3"/>
  <c r="F10" i="13"/>
  <c r="X102" i="10"/>
  <c r="C105" i="8"/>
  <c r="C105" i="7"/>
  <c r="C105" i="6"/>
  <c r="C104" i="3"/>
  <c r="C100" i="7"/>
  <c r="C100" i="8"/>
  <c r="C100" i="6"/>
  <c r="C99" i="3"/>
  <c r="J104" i="10"/>
  <c r="I104" i="14"/>
  <c r="I104" i="10"/>
  <c r="S107" i="6" s="1"/>
  <c r="E104" i="15"/>
  <c r="Y105" i="10"/>
  <c r="AA108" i="8" s="1"/>
  <c r="AC105" i="14"/>
  <c r="M105" i="15"/>
  <c r="C108" i="7"/>
  <c r="C108" i="6"/>
  <c r="G108" i="6" s="1"/>
  <c r="H108" i="6" s="1"/>
  <c r="C108" i="8"/>
  <c r="C107" i="3"/>
  <c r="F97" i="15"/>
  <c r="L97" i="10"/>
  <c r="J97" i="14"/>
  <c r="K97" i="14" s="1"/>
  <c r="L97" i="14" s="1"/>
  <c r="T102" i="6"/>
  <c r="U102" i="6" s="1"/>
  <c r="V102" i="6" s="1"/>
  <c r="P102" i="6"/>
  <c r="Q102" i="6" s="1"/>
  <c r="O102" i="6"/>
  <c r="F5" i="13"/>
  <c r="AE98" i="14"/>
  <c r="AA98" i="10"/>
  <c r="AC101" i="8" s="1"/>
  <c r="O98" i="15"/>
  <c r="S100" i="10"/>
  <c r="H103" i="7" s="1"/>
  <c r="L99" i="10"/>
  <c r="J99" i="14"/>
  <c r="K99" i="14" s="1"/>
  <c r="F99" i="15"/>
  <c r="AD99" i="14"/>
  <c r="N99" i="15"/>
  <c r="Z99" i="10"/>
  <c r="AB102" i="8" s="1"/>
  <c r="P93" i="10"/>
  <c r="O88" i="10"/>
  <c r="X98" i="6"/>
  <c r="Y98" i="6" s="1"/>
  <c r="W98" i="6"/>
  <c r="N95" i="14"/>
  <c r="G95" i="15"/>
  <c r="Q95" i="10"/>
  <c r="F98" i="7" s="1"/>
  <c r="AL100" i="8"/>
  <c r="AB98" i="10"/>
  <c r="AD101" i="8" s="1"/>
  <c r="P98" i="15"/>
  <c r="AF98" i="14"/>
  <c r="M93" i="10"/>
  <c r="AG88" i="10"/>
  <c r="AK91" i="8" s="1"/>
  <c r="AM88" i="14"/>
  <c r="U88" i="15"/>
  <c r="F102" i="6"/>
  <c r="F98" i="10"/>
  <c r="B98" i="15"/>
  <c r="E98" i="14"/>
  <c r="V93" i="10"/>
  <c r="Y96" i="8"/>
  <c r="Z96" i="8" s="1"/>
  <c r="W77" i="10"/>
  <c r="J96" i="6"/>
  <c r="P96" i="6"/>
  <c r="Q96" i="6" s="1"/>
  <c r="R96" i="6" s="1"/>
  <c r="F92" i="10"/>
  <c r="E92" i="14"/>
  <c r="B92" i="15"/>
  <c r="N92" i="10"/>
  <c r="J48" i="12"/>
  <c r="Q97" i="8" s="1"/>
  <c r="R97" i="8" s="1"/>
  <c r="W94" i="14"/>
  <c r="X94" i="14" s="1"/>
  <c r="T94" i="14" s="1"/>
  <c r="AA92" i="14"/>
  <c r="L92" i="15"/>
  <c r="H91" i="15"/>
  <c r="R91" i="10"/>
  <c r="G94" i="7" s="1"/>
  <c r="O91" i="14"/>
  <c r="O89" i="15"/>
  <c r="AA89" i="10"/>
  <c r="AC92" i="8" s="1"/>
  <c r="AE89" i="14"/>
  <c r="AA89" i="14"/>
  <c r="L89" i="15"/>
  <c r="X85" i="10"/>
  <c r="C88" i="8"/>
  <c r="C88" i="7"/>
  <c r="C87" i="3"/>
  <c r="C88" i="6"/>
  <c r="Z94" i="10"/>
  <c r="AB97" i="8" s="1"/>
  <c r="N94" i="15"/>
  <c r="AD94" i="14"/>
  <c r="U94" i="10"/>
  <c r="J97" i="7" s="1"/>
  <c r="R94" i="14"/>
  <c r="K94" i="15"/>
  <c r="J94" i="14"/>
  <c r="F94" i="15"/>
  <c r="L94" i="10"/>
  <c r="I91" i="15"/>
  <c r="N86" i="14"/>
  <c r="Q86" i="10"/>
  <c r="F89" i="7" s="1"/>
  <c r="G86" i="15"/>
  <c r="AE81" i="10"/>
  <c r="AI84" i="8" s="1"/>
  <c r="AK81" i="14"/>
  <c r="S81" i="15"/>
  <c r="J77" i="14"/>
  <c r="K77" i="14" s="1"/>
  <c r="F77" i="15"/>
  <c r="L77" i="10"/>
  <c r="S85" i="15"/>
  <c r="AE85" i="10"/>
  <c r="AI88" i="8" s="1"/>
  <c r="AK85" i="14"/>
  <c r="O84" i="10"/>
  <c r="AE86" i="8"/>
  <c r="P83" i="10"/>
  <c r="Q77" i="15"/>
  <c r="AC77" i="10"/>
  <c r="AF80" i="8" s="1"/>
  <c r="AH80" i="8" s="1"/>
  <c r="AH77" i="14"/>
  <c r="AJ77" i="14" s="1"/>
  <c r="P75" i="10"/>
  <c r="AG73" i="10"/>
  <c r="AK76" i="8" s="1"/>
  <c r="AM73" i="14"/>
  <c r="U73" i="15"/>
  <c r="F96" i="15"/>
  <c r="L96" i="10"/>
  <c r="J96" i="14"/>
  <c r="AG96" i="10"/>
  <c r="AK99" i="8" s="1"/>
  <c r="AM96" i="14"/>
  <c r="U96" i="15"/>
  <c r="X96" i="10"/>
  <c r="I91" i="10"/>
  <c r="S94" i="6" s="1"/>
  <c r="I91" i="14"/>
  <c r="E91" i="15"/>
  <c r="P84" i="10"/>
  <c r="J83" i="6"/>
  <c r="O79" i="14"/>
  <c r="H79" i="15"/>
  <c r="R79" i="10"/>
  <c r="G82" i="7" s="1"/>
  <c r="X78" i="10"/>
  <c r="F80" i="10"/>
  <c r="B80" i="15"/>
  <c r="E80" i="14"/>
  <c r="O76" i="10"/>
  <c r="N72" i="10"/>
  <c r="X72" i="10"/>
  <c r="AK64" i="14"/>
  <c r="AN64" i="14" s="1"/>
  <c r="AE64" i="10"/>
  <c r="AI67" i="8" s="1"/>
  <c r="AL67" i="8" s="1"/>
  <c r="S64" i="15"/>
  <c r="W56" i="10"/>
  <c r="W85" i="6"/>
  <c r="J88" i="6"/>
  <c r="K88" i="6"/>
  <c r="L88" i="6" s="1"/>
  <c r="I78" i="10"/>
  <c r="S81" i="6" s="1"/>
  <c r="E78" i="15"/>
  <c r="I78" i="14"/>
  <c r="F78" i="14"/>
  <c r="G78" i="10"/>
  <c r="C78" i="15"/>
  <c r="W82" i="10"/>
  <c r="AM82" i="14"/>
  <c r="AG82" i="10"/>
  <c r="AK85" i="8" s="1"/>
  <c r="U82" i="15"/>
  <c r="AA82" i="14"/>
  <c r="L82" i="15"/>
  <c r="AD82" i="14"/>
  <c r="N82" i="15"/>
  <c r="Z82" i="10"/>
  <c r="AB85" i="8" s="1"/>
  <c r="W78" i="14"/>
  <c r="X78" i="14" s="1"/>
  <c r="T78" i="14" s="1"/>
  <c r="O80" i="10"/>
  <c r="X80" i="10"/>
  <c r="N71" i="10"/>
  <c r="C73" i="3"/>
  <c r="C74" i="7"/>
  <c r="C74" i="6"/>
  <c r="C74" i="8"/>
  <c r="AC78" i="14"/>
  <c r="Y78" i="10"/>
  <c r="AA81" i="8" s="1"/>
  <c r="M78" i="15"/>
  <c r="P74" i="10"/>
  <c r="T74" i="15"/>
  <c r="AF74" i="10"/>
  <c r="AJ77" i="8" s="1"/>
  <c r="AL74" i="14"/>
  <c r="M69" i="15"/>
  <c r="Y69" i="10"/>
  <c r="AA72" i="8" s="1"/>
  <c r="AC69" i="14"/>
  <c r="F67" i="14"/>
  <c r="G67" i="14" s="1"/>
  <c r="D67" i="14" s="1"/>
  <c r="C67" i="15"/>
  <c r="G67" i="10"/>
  <c r="N67" i="10"/>
  <c r="M66" i="10"/>
  <c r="J106" i="12"/>
  <c r="Q62" i="8" s="1"/>
  <c r="R62" i="8" s="1"/>
  <c r="W59" i="14"/>
  <c r="X59" i="14" s="1"/>
  <c r="T59" i="14" s="1"/>
  <c r="R59" i="14"/>
  <c r="U59" i="10"/>
  <c r="J62" i="7" s="1"/>
  <c r="K59" i="15"/>
  <c r="P53" i="10"/>
  <c r="Z69" i="10"/>
  <c r="AB72" i="8" s="1"/>
  <c r="N69" i="15"/>
  <c r="AD69" i="14"/>
  <c r="Q69" i="14"/>
  <c r="J69" i="15"/>
  <c r="T69" i="10"/>
  <c r="I72" i="7" s="1"/>
  <c r="Z60" i="10"/>
  <c r="AB63" i="8" s="1"/>
  <c r="AD60" i="14"/>
  <c r="N60" i="15"/>
  <c r="AL60" i="14"/>
  <c r="AF60" i="10"/>
  <c r="AJ63" i="8" s="1"/>
  <c r="T60" i="15"/>
  <c r="O99" i="12"/>
  <c r="F68" i="15"/>
  <c r="J68" i="14"/>
  <c r="L68" i="10"/>
  <c r="AL70" i="8"/>
  <c r="G66" i="15"/>
  <c r="Q66" i="10"/>
  <c r="F69" i="7" s="1"/>
  <c r="N66" i="14"/>
  <c r="N66" i="10"/>
  <c r="W66" i="10"/>
  <c r="M74" i="10"/>
  <c r="J76" i="6"/>
  <c r="K76" i="6"/>
  <c r="L76" i="6" s="1"/>
  <c r="G68" i="10"/>
  <c r="C68" i="15"/>
  <c r="F68" i="14"/>
  <c r="G68" i="14" s="1"/>
  <c r="X70" i="6"/>
  <c r="Y70" i="6" s="1"/>
  <c r="W70" i="6"/>
  <c r="X62" i="6"/>
  <c r="Y62" i="6" s="1"/>
  <c r="Z62" i="6" s="1"/>
  <c r="W62" i="6"/>
  <c r="F57" i="14"/>
  <c r="G57" i="10"/>
  <c r="C57" i="15"/>
  <c r="V59" i="10"/>
  <c r="Y62" i="8"/>
  <c r="Z62" i="8" s="1"/>
  <c r="L58" i="15"/>
  <c r="AA58" i="14"/>
  <c r="J62" i="10"/>
  <c r="AG52" i="10"/>
  <c r="AK55" i="8" s="1"/>
  <c r="U52" i="15"/>
  <c r="AM52" i="14"/>
  <c r="N49" i="10"/>
  <c r="H58" i="10"/>
  <c r="H58" i="14"/>
  <c r="D58" i="15"/>
  <c r="C52" i="8"/>
  <c r="C52" i="6"/>
  <c r="C51" i="3"/>
  <c r="C52" i="7"/>
  <c r="AC65" i="10"/>
  <c r="AF68" i="8" s="1"/>
  <c r="Q65" i="15"/>
  <c r="AH65" i="14"/>
  <c r="M65" i="15"/>
  <c r="AC65" i="14"/>
  <c r="Y65" i="10"/>
  <c r="AA68" i="8" s="1"/>
  <c r="F65" i="14"/>
  <c r="C65" i="15"/>
  <c r="G65" i="10"/>
  <c r="AE67" i="8"/>
  <c r="W62" i="14"/>
  <c r="X62" i="14" s="1"/>
  <c r="T62" i="14" s="1"/>
  <c r="R58" i="10"/>
  <c r="G61" i="7" s="1"/>
  <c r="M61" i="7" s="1"/>
  <c r="O58" i="14"/>
  <c r="H58" i="15"/>
  <c r="C63" i="15"/>
  <c r="F63" i="14"/>
  <c r="G63" i="10"/>
  <c r="AH63" i="14"/>
  <c r="AC63" i="10"/>
  <c r="AF66" i="8" s="1"/>
  <c r="Q63" i="15"/>
  <c r="W65" i="6"/>
  <c r="P59" i="14"/>
  <c r="K58" i="10"/>
  <c r="AD58" i="14"/>
  <c r="Z58" i="10"/>
  <c r="AB61" i="8" s="1"/>
  <c r="N58" i="15"/>
  <c r="P54" i="10"/>
  <c r="K54" i="15"/>
  <c r="U54" i="10"/>
  <c r="J57" i="7" s="1"/>
  <c r="R54" i="14"/>
  <c r="AC54" i="14"/>
  <c r="M54" i="15"/>
  <c r="Y54" i="10"/>
  <c r="AA57" i="8" s="1"/>
  <c r="J56" i="6"/>
  <c r="K56" i="6"/>
  <c r="L56" i="6" s="1"/>
  <c r="O50" i="15"/>
  <c r="AE50" i="14"/>
  <c r="AA50" i="10"/>
  <c r="AC53" i="8" s="1"/>
  <c r="O51" i="10"/>
  <c r="E50" i="15"/>
  <c r="I50" i="14"/>
  <c r="I50" i="10"/>
  <c r="S53" i="6" s="1"/>
  <c r="N48" i="10"/>
  <c r="H41" i="14"/>
  <c r="L41" i="14" s="1"/>
  <c r="H41" i="10"/>
  <c r="D41" i="15"/>
  <c r="V41" i="15" s="1"/>
  <c r="G41" i="11" s="1"/>
  <c r="D41" i="11" s="1"/>
  <c r="J31" i="10"/>
  <c r="AE59" i="8"/>
  <c r="X54" i="10"/>
  <c r="O50" i="14"/>
  <c r="H50" i="15"/>
  <c r="R50" i="10"/>
  <c r="G53" i="7" s="1"/>
  <c r="M53" i="7" s="1"/>
  <c r="AM48" i="14"/>
  <c r="U48" i="15"/>
  <c r="AG48" i="10"/>
  <c r="AK51" i="8" s="1"/>
  <c r="J44" i="14"/>
  <c r="F44" i="15"/>
  <c r="L44" i="10"/>
  <c r="AL44" i="14"/>
  <c r="T44" i="15"/>
  <c r="AF44" i="10"/>
  <c r="AJ47" i="8" s="1"/>
  <c r="P36" i="10"/>
  <c r="O83" i="12"/>
  <c r="K52" i="6" s="1"/>
  <c r="L52" i="6" s="1"/>
  <c r="M52" i="6" s="1"/>
  <c r="N47" i="10"/>
  <c r="F54" i="15"/>
  <c r="L54" i="10"/>
  <c r="J54" i="14"/>
  <c r="O50" i="10"/>
  <c r="AK55" i="14"/>
  <c r="S55" i="15"/>
  <c r="AE55" i="10"/>
  <c r="AI58" i="8" s="1"/>
  <c r="J55" i="15"/>
  <c r="T55" i="10"/>
  <c r="I58" i="7" s="1"/>
  <c r="Q55" i="14"/>
  <c r="AA51" i="10"/>
  <c r="AC54" i="8" s="1"/>
  <c r="AE51" i="14"/>
  <c r="O51" i="15"/>
  <c r="J50" i="15"/>
  <c r="Q50" i="14"/>
  <c r="T50" i="10"/>
  <c r="I53" i="7" s="1"/>
  <c r="O53" i="7" s="1"/>
  <c r="F47" i="14"/>
  <c r="C47" i="15"/>
  <c r="G47" i="10"/>
  <c r="I44" i="14"/>
  <c r="I44" i="10"/>
  <c r="S47" i="6" s="1"/>
  <c r="E44" i="15"/>
  <c r="W39" i="10"/>
  <c r="P31" i="10"/>
  <c r="P43" i="10"/>
  <c r="J43" i="10"/>
  <c r="AL43" i="14"/>
  <c r="T43" i="15"/>
  <c r="AF43" i="10"/>
  <c r="AJ46" i="8" s="1"/>
  <c r="W42" i="10"/>
  <c r="M42" i="10"/>
  <c r="AD42" i="14"/>
  <c r="N42" i="15"/>
  <c r="Z42" i="10"/>
  <c r="AB45" i="8" s="1"/>
  <c r="AI42" i="14"/>
  <c r="AD42" i="10"/>
  <c r="AG45" i="8" s="1"/>
  <c r="R42" i="15"/>
  <c r="O40" i="10"/>
  <c r="Q40" i="14"/>
  <c r="J40" i="15"/>
  <c r="T40" i="10"/>
  <c r="I43" i="7" s="1"/>
  <c r="F39" i="6"/>
  <c r="G39" i="6"/>
  <c r="H39" i="6" s="1"/>
  <c r="N35" i="14"/>
  <c r="Q35" i="10"/>
  <c r="F38" i="7" s="1"/>
  <c r="G35" i="15"/>
  <c r="J37" i="10"/>
  <c r="J37" i="14"/>
  <c r="L37" i="10"/>
  <c r="F37" i="15"/>
  <c r="AD46" i="14"/>
  <c r="N46" i="15"/>
  <c r="Z46" i="10"/>
  <c r="AB49" i="8" s="1"/>
  <c r="K46" i="15"/>
  <c r="U46" i="10"/>
  <c r="J49" i="7" s="1"/>
  <c r="R46" i="14"/>
  <c r="X46" i="10"/>
  <c r="AI46" i="14"/>
  <c r="AD46" i="10"/>
  <c r="AG49" i="8" s="1"/>
  <c r="R46" i="15"/>
  <c r="S39" i="10"/>
  <c r="H42" i="7" s="1"/>
  <c r="I34" i="10"/>
  <c r="S37" i="6" s="1"/>
  <c r="I34" i="14"/>
  <c r="E34" i="15"/>
  <c r="AM34" i="14"/>
  <c r="U34" i="15"/>
  <c r="AG34" i="10"/>
  <c r="AK37" i="8" s="1"/>
  <c r="K40" i="10"/>
  <c r="V36" i="10"/>
  <c r="Y39" i="8"/>
  <c r="Z39" i="8" s="1"/>
  <c r="M41" i="14"/>
  <c r="G28" i="6"/>
  <c r="H28" i="6" s="1"/>
  <c r="I28" i="6" s="1"/>
  <c r="F28" i="6"/>
  <c r="P21" i="10"/>
  <c r="AE36" i="8"/>
  <c r="P29" i="15"/>
  <c r="AB29" i="10"/>
  <c r="AD32" i="8" s="1"/>
  <c r="AF29" i="14"/>
  <c r="E24" i="14"/>
  <c r="B24" i="15"/>
  <c r="F24" i="10"/>
  <c r="AL21" i="14"/>
  <c r="AF21" i="10"/>
  <c r="AJ24" i="8" s="1"/>
  <c r="T21" i="15"/>
  <c r="O39" i="12"/>
  <c r="O26" i="12"/>
  <c r="J4" i="10"/>
  <c r="O38" i="14"/>
  <c r="H38" i="15"/>
  <c r="R38" i="10"/>
  <c r="G41" i="7" s="1"/>
  <c r="C38" i="15"/>
  <c r="G38" i="10"/>
  <c r="F38" i="14"/>
  <c r="T38" i="15"/>
  <c r="AL38" i="14"/>
  <c r="AF38" i="10"/>
  <c r="AJ41" i="8" s="1"/>
  <c r="C41" i="8"/>
  <c r="C41" i="6"/>
  <c r="C40" i="3"/>
  <c r="C41" i="7"/>
  <c r="F37" i="6"/>
  <c r="G37" i="6"/>
  <c r="H37" i="6" s="1"/>
  <c r="X30" i="6"/>
  <c r="Y30" i="6" s="1"/>
  <c r="W30" i="6"/>
  <c r="AI26" i="14"/>
  <c r="R26" i="15"/>
  <c r="AD26" i="10"/>
  <c r="AG29" i="8" s="1"/>
  <c r="P24" i="10"/>
  <c r="M32" i="10"/>
  <c r="E28" i="15"/>
  <c r="I28" i="10"/>
  <c r="S31" i="6" s="1"/>
  <c r="I28" i="14"/>
  <c r="R25" i="15"/>
  <c r="AD25" i="10"/>
  <c r="AG28" i="8" s="1"/>
  <c r="AH28" i="8" s="1"/>
  <c r="AI25" i="14"/>
  <c r="P25" i="10"/>
  <c r="I24" i="14"/>
  <c r="E24" i="15"/>
  <c r="I24" i="10"/>
  <c r="S27" i="6" s="1"/>
  <c r="P9" i="10"/>
  <c r="X37" i="6"/>
  <c r="Y37" i="6" s="1"/>
  <c r="W37" i="6"/>
  <c r="V28" i="10"/>
  <c r="Y31" i="8"/>
  <c r="Z31" i="8" s="1"/>
  <c r="J32" i="14"/>
  <c r="L32" i="10"/>
  <c r="F32" i="15"/>
  <c r="C35" i="6"/>
  <c r="C35" i="8"/>
  <c r="C35" i="7"/>
  <c r="C34" i="3"/>
  <c r="H29" i="15"/>
  <c r="O29" i="14"/>
  <c r="R29" i="10"/>
  <c r="G32" i="7" s="1"/>
  <c r="Q29" i="14"/>
  <c r="T29" i="10"/>
  <c r="I32" i="7" s="1"/>
  <c r="J29" i="15"/>
  <c r="J28" i="10"/>
  <c r="R28" i="14"/>
  <c r="U28" i="10"/>
  <c r="J31" i="7" s="1"/>
  <c r="K28" i="15"/>
  <c r="S37" i="10"/>
  <c r="H40" i="7" s="1"/>
  <c r="M39" i="7"/>
  <c r="J38" i="6"/>
  <c r="J36" i="6"/>
  <c r="K36" i="6"/>
  <c r="L36" i="6" s="1"/>
  <c r="O30" i="15"/>
  <c r="AE30" i="14"/>
  <c r="AG30" i="14" s="1"/>
  <c r="AA30" i="10"/>
  <c r="AC33" i="8" s="1"/>
  <c r="K30" i="10"/>
  <c r="E27" i="14"/>
  <c r="B27" i="15"/>
  <c r="F27" i="10"/>
  <c r="O24" i="15"/>
  <c r="AE24" i="14"/>
  <c r="AA24" i="10"/>
  <c r="AC27" i="8" s="1"/>
  <c r="W22" i="14"/>
  <c r="X22" i="14" s="1"/>
  <c r="T22" i="14" s="1"/>
  <c r="C21" i="15"/>
  <c r="F21" i="14"/>
  <c r="G21" i="10"/>
  <c r="M23" i="7"/>
  <c r="Q14" i="15"/>
  <c r="AH14" i="14"/>
  <c r="AJ14" i="14" s="1"/>
  <c r="AC14" i="10"/>
  <c r="AF17" i="8" s="1"/>
  <c r="AH17" i="8" s="1"/>
  <c r="AE15" i="8"/>
  <c r="N9" i="15"/>
  <c r="AD9" i="14"/>
  <c r="Z9" i="10"/>
  <c r="AB12" i="8" s="1"/>
  <c r="W4" i="10"/>
  <c r="O25" i="7"/>
  <c r="P19" i="10"/>
  <c r="R13" i="15"/>
  <c r="AI13" i="14"/>
  <c r="AJ13" i="14" s="1"/>
  <c r="AD13" i="10"/>
  <c r="AG16" i="8" s="1"/>
  <c r="AL13" i="14"/>
  <c r="AF13" i="10"/>
  <c r="AJ16" i="8" s="1"/>
  <c r="T13" i="15"/>
  <c r="P23" i="15"/>
  <c r="AF23" i="14"/>
  <c r="AB23" i="10"/>
  <c r="AD26" i="8" s="1"/>
  <c r="I23" i="10"/>
  <c r="S26" i="6" s="1"/>
  <c r="I23" i="14"/>
  <c r="E23" i="15"/>
  <c r="AI23" i="14"/>
  <c r="R23" i="15"/>
  <c r="AD23" i="10"/>
  <c r="AG26" i="8" s="1"/>
  <c r="U19" i="15"/>
  <c r="AG19" i="10"/>
  <c r="AK22" i="8" s="1"/>
  <c r="AL22" i="8" s="1"/>
  <c r="AM19" i="14"/>
  <c r="T19" i="15"/>
  <c r="AL19" i="14"/>
  <c r="AF19" i="10"/>
  <c r="AJ22" i="8" s="1"/>
  <c r="C22" i="7"/>
  <c r="O22" i="7" s="1"/>
  <c r="C22" i="6"/>
  <c r="C22" i="8"/>
  <c r="C21" i="3"/>
  <c r="O16" i="10"/>
  <c r="W18" i="10"/>
  <c r="F16" i="15"/>
  <c r="J16" i="14"/>
  <c r="L16" i="10"/>
  <c r="E16" i="14"/>
  <c r="F16" i="10"/>
  <c r="B16" i="15"/>
  <c r="I25" i="15"/>
  <c r="L25" i="7"/>
  <c r="H18" i="15"/>
  <c r="O18" i="14"/>
  <c r="R18" i="10"/>
  <c r="G21" i="7" s="1"/>
  <c r="Q18" i="14"/>
  <c r="T18" i="10"/>
  <c r="I21" i="7" s="1"/>
  <c r="J18" i="15"/>
  <c r="P17" i="7"/>
  <c r="O23" i="7"/>
  <c r="D18" i="15"/>
  <c r="H18" i="10"/>
  <c r="H18" i="14"/>
  <c r="J15" i="10"/>
  <c r="C18" i="7"/>
  <c r="C17" i="3"/>
  <c r="C18" i="8"/>
  <c r="C18" i="6"/>
  <c r="F21" i="6"/>
  <c r="G21" i="6"/>
  <c r="H21" i="6" s="1"/>
  <c r="H8" i="15"/>
  <c r="O8" i="14"/>
  <c r="R8" i="10"/>
  <c r="G11" i="7" s="1"/>
  <c r="X8" i="10"/>
  <c r="W10" i="8"/>
  <c r="AF10" i="10"/>
  <c r="AJ13" i="8" s="1"/>
  <c r="T10" i="15"/>
  <c r="AL10" i="14"/>
  <c r="J31" i="12"/>
  <c r="Q13" i="8" s="1"/>
  <c r="R13" i="8" s="1"/>
  <c r="W10" i="14"/>
  <c r="X10" i="14" s="1"/>
  <c r="T10" i="14" s="1"/>
  <c r="W12" i="6"/>
  <c r="S12" i="10"/>
  <c r="H15" i="7" s="1"/>
  <c r="H10" i="15"/>
  <c r="O10" i="14"/>
  <c r="R10" i="10"/>
  <c r="G13" i="7" s="1"/>
  <c r="Q10" i="14"/>
  <c r="T10" i="10"/>
  <c r="I13" i="7" s="1"/>
  <c r="J10" i="15"/>
  <c r="Y11" i="10"/>
  <c r="AA14" i="8" s="1"/>
  <c r="M11" i="15"/>
  <c r="AC11" i="14"/>
  <c r="J7" i="15"/>
  <c r="Q7" i="14"/>
  <c r="C5" i="15"/>
  <c r="F5" i="14"/>
  <c r="G5" i="14" s="1"/>
  <c r="G5" i="10"/>
  <c r="AL5" i="14"/>
  <c r="AF5" i="10"/>
  <c r="AJ8" i="8" s="1"/>
  <c r="T5" i="15"/>
  <c r="K98" i="8"/>
  <c r="O98" i="8" s="1"/>
  <c r="R23" i="8"/>
  <c r="O9" i="8"/>
  <c r="S7" i="15"/>
  <c r="AK7" i="14"/>
  <c r="AE7" i="10"/>
  <c r="AI10" i="8" s="1"/>
  <c r="AM7" i="14"/>
  <c r="AG7" i="10"/>
  <c r="AK10" i="8" s="1"/>
  <c r="U7" i="15"/>
  <c r="P9" i="7"/>
  <c r="N131" i="8"/>
  <c r="K90" i="8"/>
  <c r="O90" i="8" s="1"/>
  <c r="R42" i="8"/>
  <c r="AE9" i="8"/>
  <c r="W97" i="8"/>
  <c r="C11" i="15"/>
  <c r="G11" i="10"/>
  <c r="F11" i="14"/>
  <c r="P11" i="10"/>
  <c r="E11" i="15"/>
  <c r="I11" i="14"/>
  <c r="I11" i="10"/>
  <c r="S14" i="6" s="1"/>
  <c r="AH11" i="14"/>
  <c r="AC11" i="10"/>
  <c r="AF14" i="8" s="1"/>
  <c r="Q11" i="15"/>
  <c r="I7" i="15"/>
  <c r="O141" i="8"/>
  <c r="R35" i="8"/>
  <c r="T111" i="4"/>
  <c r="T73" i="4"/>
  <c r="N143" i="8"/>
  <c r="K67" i="8"/>
  <c r="O67" i="8" s="1"/>
  <c r="W55" i="8"/>
  <c r="T61" i="5"/>
  <c r="T89" i="4"/>
  <c r="T6" i="4"/>
  <c r="K3" i="10"/>
  <c r="AC3" i="14"/>
  <c r="Y3" i="10"/>
  <c r="AA6" i="8" s="1"/>
  <c r="M3" i="15"/>
  <c r="L3" i="15"/>
  <c r="AA3" i="14"/>
  <c r="K71" i="8"/>
  <c r="O71" i="8" s="1"/>
  <c r="T18" i="4"/>
  <c r="N116" i="8"/>
  <c r="H48" i="8"/>
  <c r="N48" i="8"/>
  <c r="K40" i="8"/>
  <c r="T106" i="4"/>
  <c r="L42" i="7"/>
  <c r="T13" i="5"/>
  <c r="T115" i="4"/>
  <c r="T92" i="4"/>
  <c r="T49" i="4"/>
  <c r="W122" i="8"/>
  <c r="H34" i="8"/>
  <c r="W24" i="8"/>
  <c r="W12" i="8"/>
  <c r="T123" i="4"/>
  <c r="T102" i="4"/>
  <c r="T71" i="4"/>
  <c r="T17" i="5"/>
  <c r="AD140" i="10"/>
  <c r="AG143" i="8" s="1"/>
  <c r="AH143" i="8" s="1"/>
  <c r="AI140" i="14"/>
  <c r="AJ140" i="14" s="1"/>
  <c r="R140" i="15"/>
  <c r="U143" i="10"/>
  <c r="J146" i="7" s="1"/>
  <c r="R143" i="14"/>
  <c r="K143" i="15"/>
  <c r="AK140" i="14"/>
  <c r="AN140" i="14" s="1"/>
  <c r="AE140" i="10"/>
  <c r="AI143" i="8" s="1"/>
  <c r="AL143" i="8" s="1"/>
  <c r="S140" i="15"/>
  <c r="AM136" i="14"/>
  <c r="AG136" i="10"/>
  <c r="AK139" i="8" s="1"/>
  <c r="U136" i="15"/>
  <c r="K136" i="10"/>
  <c r="E136" i="14"/>
  <c r="F136" i="10"/>
  <c r="B136" i="15"/>
  <c r="C139" i="7"/>
  <c r="C139" i="8"/>
  <c r="C139" i="6"/>
  <c r="C138" i="3"/>
  <c r="O132" i="10"/>
  <c r="R132" i="15"/>
  <c r="AD132" i="10"/>
  <c r="AG135" i="8" s="1"/>
  <c r="AI132" i="14"/>
  <c r="AL132" i="14"/>
  <c r="T132" i="15"/>
  <c r="AF132" i="10"/>
  <c r="AJ135" i="8" s="1"/>
  <c r="P132" i="15"/>
  <c r="AB132" i="10"/>
  <c r="AD135" i="8" s="1"/>
  <c r="AF132" i="14"/>
  <c r="X127" i="10"/>
  <c r="Z126" i="10"/>
  <c r="AB129" i="8" s="1"/>
  <c r="N126" i="15"/>
  <c r="AD126" i="14"/>
  <c r="AI126" i="14"/>
  <c r="AJ126" i="14" s="1"/>
  <c r="AD126" i="10"/>
  <c r="AG129" i="8" s="1"/>
  <c r="AH129" i="8" s="1"/>
  <c r="R126" i="15"/>
  <c r="H118" i="14"/>
  <c r="H118" i="10"/>
  <c r="D118" i="15"/>
  <c r="I120" i="15"/>
  <c r="O170" i="12"/>
  <c r="F119" i="14"/>
  <c r="G119" i="14" s="1"/>
  <c r="G119" i="10"/>
  <c r="C119" i="15"/>
  <c r="AD119" i="14"/>
  <c r="Z119" i="10"/>
  <c r="AB122" i="8" s="1"/>
  <c r="N119" i="15"/>
  <c r="V118" i="10"/>
  <c r="Y121" i="8"/>
  <c r="Z121" i="8" s="1"/>
  <c r="I117" i="15"/>
  <c r="D113" i="15"/>
  <c r="H113" i="10"/>
  <c r="H113" i="14"/>
  <c r="X116" i="10"/>
  <c r="N116" i="10"/>
  <c r="W125" i="6"/>
  <c r="S121" i="10"/>
  <c r="H124" i="7" s="1"/>
  <c r="AA101" i="14"/>
  <c r="L101" i="15"/>
  <c r="G112" i="15"/>
  <c r="N112" i="14"/>
  <c r="Q112" i="10"/>
  <c r="F115" i="7" s="1"/>
  <c r="W106" i="14"/>
  <c r="X106" i="14" s="1"/>
  <c r="T106" i="14" s="1"/>
  <c r="J146" i="12"/>
  <c r="Q109" i="8" s="1"/>
  <c r="AM106" i="14"/>
  <c r="AN106" i="14" s="1"/>
  <c r="AG106" i="10"/>
  <c r="AK109" i="8" s="1"/>
  <c r="AL109" i="8" s="1"/>
  <c r="U106" i="15"/>
  <c r="J101" i="15"/>
  <c r="Q101" i="14"/>
  <c r="T101" i="10"/>
  <c r="I104" i="7" s="1"/>
  <c r="O104" i="7" s="1"/>
  <c r="P117" i="7"/>
  <c r="G110" i="15"/>
  <c r="Q110" i="10"/>
  <c r="F113" i="7" s="1"/>
  <c r="N110" i="14"/>
  <c r="K110" i="10"/>
  <c r="P116" i="14"/>
  <c r="P112" i="10"/>
  <c r="K112" i="10"/>
  <c r="AI109" i="14"/>
  <c r="AJ109" i="14" s="1"/>
  <c r="AD109" i="10"/>
  <c r="AG112" i="8" s="1"/>
  <c r="R109" i="15"/>
  <c r="D111" i="15"/>
  <c r="H111" i="10"/>
  <c r="H111" i="14"/>
  <c r="P111" i="10"/>
  <c r="U111" i="10"/>
  <c r="J114" i="7" s="1"/>
  <c r="R111" i="14"/>
  <c r="K111" i="15"/>
  <c r="AM111" i="14"/>
  <c r="U111" i="15"/>
  <c r="AG111" i="10"/>
  <c r="AK114" i="8" s="1"/>
  <c r="O109" i="6"/>
  <c r="X106" i="6"/>
  <c r="Y106" i="6" s="1"/>
  <c r="Z106" i="6" s="1"/>
  <c r="O106" i="6"/>
  <c r="T106" i="6"/>
  <c r="U106" i="6" s="1"/>
  <c r="V106" i="6" s="1"/>
  <c r="P106" i="6"/>
  <c r="Q106" i="6" s="1"/>
  <c r="P100" i="10"/>
  <c r="W111" i="6"/>
  <c r="O166" i="12"/>
  <c r="N107" i="14"/>
  <c r="G107" i="15"/>
  <c r="Q107" i="10"/>
  <c r="F110" i="7" s="1"/>
  <c r="H107" i="10"/>
  <c r="H107" i="14"/>
  <c r="D107" i="15"/>
  <c r="N10" i="13"/>
  <c r="W103" i="14"/>
  <c r="X103" i="14" s="1"/>
  <c r="T103" i="14" s="1"/>
  <c r="M103" i="10"/>
  <c r="K102" i="10"/>
  <c r="X97" i="10"/>
  <c r="M104" i="10"/>
  <c r="N104" i="14"/>
  <c r="G104" i="15"/>
  <c r="Q104" i="10"/>
  <c r="F107" i="7" s="1"/>
  <c r="AI105" i="14"/>
  <c r="AJ105" i="14" s="1"/>
  <c r="AD105" i="10"/>
  <c r="AG108" i="8" s="1"/>
  <c r="AH108" i="8" s="1"/>
  <c r="R105" i="15"/>
  <c r="R98" i="14"/>
  <c r="K98" i="15"/>
  <c r="U98" i="10"/>
  <c r="J101" i="7" s="1"/>
  <c r="P101" i="7" s="1"/>
  <c r="P98" i="10"/>
  <c r="C101" i="8"/>
  <c r="C101" i="6"/>
  <c r="C101" i="7"/>
  <c r="C100" i="3"/>
  <c r="T99" i="10"/>
  <c r="I102" i="7" s="1"/>
  <c r="Q99" i="14"/>
  <c r="J99" i="15"/>
  <c r="J99" i="10"/>
  <c r="N95" i="10"/>
  <c r="F88" i="14"/>
  <c r="C88" i="15"/>
  <c r="G88" i="10"/>
  <c r="W95" i="10"/>
  <c r="M98" i="10"/>
  <c r="R93" i="14"/>
  <c r="K93" i="15"/>
  <c r="U93" i="10"/>
  <c r="J96" i="7" s="1"/>
  <c r="Y88" i="10"/>
  <c r="AA91" i="8" s="1"/>
  <c r="AC88" i="14"/>
  <c r="AG88" i="14" s="1"/>
  <c r="M88" i="15"/>
  <c r="AD98" i="14"/>
  <c r="Z98" i="10"/>
  <c r="AB101" i="8" s="1"/>
  <c r="N98" i="15"/>
  <c r="Z92" i="10"/>
  <c r="AB95" i="8" s="1"/>
  <c r="N92" i="15"/>
  <c r="AD92" i="14"/>
  <c r="N91" i="10"/>
  <c r="I84" i="14"/>
  <c r="K84" i="14" s="1"/>
  <c r="E84" i="15"/>
  <c r="I84" i="10"/>
  <c r="S87" i="6" s="1"/>
  <c r="P77" i="10"/>
  <c r="Y92" i="10"/>
  <c r="AA95" i="8" s="1"/>
  <c r="AC92" i="14"/>
  <c r="M92" i="15"/>
  <c r="W92" i="14"/>
  <c r="X92" i="14" s="1"/>
  <c r="T92" i="14" s="1"/>
  <c r="I89" i="10"/>
  <c r="S92" i="6" s="1"/>
  <c r="I89" i="14"/>
  <c r="E89" i="15"/>
  <c r="AI89" i="14"/>
  <c r="R89" i="15"/>
  <c r="AD89" i="10"/>
  <c r="AG92" i="8" s="1"/>
  <c r="AG84" i="10"/>
  <c r="AK87" i="8" s="1"/>
  <c r="U84" i="15"/>
  <c r="AM84" i="14"/>
  <c r="AC94" i="10"/>
  <c r="AF97" i="8" s="1"/>
  <c r="Q94" i="15"/>
  <c r="AH94" i="14"/>
  <c r="AE94" i="10"/>
  <c r="AI97" i="8" s="1"/>
  <c r="AK94" i="14"/>
  <c r="S94" i="15"/>
  <c r="Q94" i="14"/>
  <c r="J94" i="15"/>
  <c r="T94" i="10"/>
  <c r="I97" i="7" s="1"/>
  <c r="I93" i="15"/>
  <c r="Y89" i="10"/>
  <c r="AA92" i="8" s="1"/>
  <c r="M89" i="15"/>
  <c r="AC89" i="14"/>
  <c r="AG89" i="14" s="1"/>
  <c r="R86" i="15"/>
  <c r="AD86" i="10"/>
  <c r="AG89" i="8" s="1"/>
  <c r="AI86" i="14"/>
  <c r="AJ86" i="14" s="1"/>
  <c r="B86" i="15"/>
  <c r="F86" i="10"/>
  <c r="E86" i="14"/>
  <c r="X86" i="10"/>
  <c r="O85" i="10"/>
  <c r="AK73" i="14"/>
  <c r="AN73" i="14" s="1"/>
  <c r="S73" i="15"/>
  <c r="AE73" i="10"/>
  <c r="AI76" i="8" s="1"/>
  <c r="AL76" i="8" s="1"/>
  <c r="J92" i="15"/>
  <c r="T92" i="10"/>
  <c r="I95" i="7" s="1"/>
  <c r="Q92" i="14"/>
  <c r="C84" i="15"/>
  <c r="G84" i="10"/>
  <c r="F84" i="14"/>
  <c r="G84" i="14" s="1"/>
  <c r="W83" i="10"/>
  <c r="W77" i="14"/>
  <c r="X77" i="14" s="1"/>
  <c r="T77" i="14" s="1"/>
  <c r="Y73" i="10"/>
  <c r="AA76" i="8" s="1"/>
  <c r="AC73" i="14"/>
  <c r="AG73" i="14" s="1"/>
  <c r="M73" i="15"/>
  <c r="J96" i="15"/>
  <c r="T96" i="10"/>
  <c r="I99" i="7" s="1"/>
  <c r="Q96" i="14"/>
  <c r="Z96" i="10"/>
  <c r="AB99" i="8" s="1"/>
  <c r="N96" i="15"/>
  <c r="AD96" i="14"/>
  <c r="M96" i="10"/>
  <c r="E96" i="14"/>
  <c r="F96" i="10"/>
  <c r="B96" i="15"/>
  <c r="M91" i="10"/>
  <c r="H84" i="14"/>
  <c r="H84" i="10"/>
  <c r="D84" i="15"/>
  <c r="AC79" i="14"/>
  <c r="M79" i="15"/>
  <c r="Y79" i="10"/>
  <c r="AA82" i="8" s="1"/>
  <c r="M80" i="15"/>
  <c r="Y80" i="10"/>
  <c r="AA83" i="8" s="1"/>
  <c r="AC80" i="14"/>
  <c r="AG76" i="10"/>
  <c r="AK79" i="8" s="1"/>
  <c r="U76" i="15"/>
  <c r="AM76" i="14"/>
  <c r="L76" i="15"/>
  <c r="AA76" i="14"/>
  <c r="N76" i="14"/>
  <c r="Q76" i="10"/>
  <c r="F79" i="7" s="1"/>
  <c r="G76" i="15"/>
  <c r="AL72" i="14"/>
  <c r="T72" i="15"/>
  <c r="AF72" i="10"/>
  <c r="AJ75" i="8" s="1"/>
  <c r="M70" i="10"/>
  <c r="W64" i="10"/>
  <c r="P56" i="10"/>
  <c r="O78" i="10"/>
  <c r="E82" i="15"/>
  <c r="I82" i="10"/>
  <c r="S85" i="6" s="1"/>
  <c r="I82" i="14"/>
  <c r="AD82" i="10"/>
  <c r="AG85" i="8" s="1"/>
  <c r="AI82" i="14"/>
  <c r="R82" i="15"/>
  <c r="C85" i="7"/>
  <c r="C85" i="8"/>
  <c r="C85" i="6"/>
  <c r="C84" i="3"/>
  <c r="N78" i="10"/>
  <c r="P83" i="6"/>
  <c r="Q83" i="6" s="1"/>
  <c r="O83" i="6"/>
  <c r="AL80" i="14"/>
  <c r="T80" i="15"/>
  <c r="AF80" i="10"/>
  <c r="AJ83" i="8" s="1"/>
  <c r="L71" i="10"/>
  <c r="J71" i="14"/>
  <c r="F71" i="15"/>
  <c r="N80" i="10"/>
  <c r="W79" i="10"/>
  <c r="Q78" i="14"/>
  <c r="J78" i="15"/>
  <c r="T78" i="10"/>
  <c r="I81" i="7" s="1"/>
  <c r="Z74" i="10"/>
  <c r="AB77" i="8" s="1"/>
  <c r="AD74" i="14"/>
  <c r="N74" i="15"/>
  <c r="F74" i="14"/>
  <c r="C74" i="15"/>
  <c r="G74" i="10"/>
  <c r="G68" i="15"/>
  <c r="N68" i="14"/>
  <c r="Q68" i="10"/>
  <c r="F71" i="7" s="1"/>
  <c r="M67" i="10"/>
  <c r="W67" i="14"/>
  <c r="X67" i="14" s="1"/>
  <c r="T67" i="14" s="1"/>
  <c r="J121" i="12"/>
  <c r="N59" i="10"/>
  <c r="AF59" i="14"/>
  <c r="AB59" i="10"/>
  <c r="AD62" i="8" s="1"/>
  <c r="P59" i="15"/>
  <c r="S69" i="10"/>
  <c r="H72" i="7" s="1"/>
  <c r="W78" i="6"/>
  <c r="J69" i="10"/>
  <c r="O69" i="10"/>
  <c r="AE69" i="14"/>
  <c r="O69" i="15"/>
  <c r="AA69" i="10"/>
  <c r="AC72" i="8" s="1"/>
  <c r="J60" i="14"/>
  <c r="F60" i="15"/>
  <c r="L60" i="10"/>
  <c r="O68" i="10"/>
  <c r="M68" i="10"/>
  <c r="W66" i="14"/>
  <c r="X66" i="14" s="1"/>
  <c r="T66" i="14" s="1"/>
  <c r="P66" i="10"/>
  <c r="O57" i="10"/>
  <c r="T62" i="10"/>
  <c r="I65" i="7" s="1"/>
  <c r="O65" i="7" s="1"/>
  <c r="J62" i="15"/>
  <c r="Q62" i="14"/>
  <c r="W62" i="10"/>
  <c r="O62" i="14"/>
  <c r="H62" i="15"/>
  <c r="R62" i="10"/>
  <c r="G65" i="7" s="1"/>
  <c r="M65" i="7" s="1"/>
  <c r="I58" i="10"/>
  <c r="S61" i="6" s="1"/>
  <c r="E58" i="15"/>
  <c r="I58" i="14"/>
  <c r="N52" i="14"/>
  <c r="Q52" i="10"/>
  <c r="F55" i="7" s="1"/>
  <c r="G52" i="15"/>
  <c r="K49" i="10"/>
  <c r="G70" i="6"/>
  <c r="H70" i="6" s="1"/>
  <c r="F70" i="6"/>
  <c r="F58" i="14"/>
  <c r="C58" i="15"/>
  <c r="G58" i="10"/>
  <c r="F65" i="10"/>
  <c r="B65" i="15"/>
  <c r="E65" i="14"/>
  <c r="O65" i="10"/>
  <c r="O58" i="10"/>
  <c r="U63" i="10"/>
  <c r="J66" i="7" s="1"/>
  <c r="R63" i="14"/>
  <c r="K63" i="15"/>
  <c r="F63" i="15"/>
  <c r="J63" i="14"/>
  <c r="L63" i="10"/>
  <c r="I63" i="14"/>
  <c r="I63" i="10"/>
  <c r="S66" i="6" s="1"/>
  <c r="E63" i="15"/>
  <c r="AD58" i="10"/>
  <c r="AG61" i="8" s="1"/>
  <c r="R58" i="15"/>
  <c r="AI58" i="14"/>
  <c r="E58" i="14"/>
  <c r="B58" i="15"/>
  <c r="F58" i="10"/>
  <c r="AA54" i="10"/>
  <c r="AC57" i="8" s="1"/>
  <c r="AE54" i="14"/>
  <c r="O54" i="15"/>
  <c r="K54" i="10"/>
  <c r="AM54" i="14"/>
  <c r="U54" i="15"/>
  <c r="AG54" i="10"/>
  <c r="AK57" i="8" s="1"/>
  <c r="P55" i="6"/>
  <c r="Q55" i="6" s="1"/>
  <c r="R55" i="6" s="1"/>
  <c r="K55" i="6"/>
  <c r="L55" i="6" s="1"/>
  <c r="J55" i="6"/>
  <c r="AA51" i="14"/>
  <c r="L51" i="15"/>
  <c r="V49" i="10"/>
  <c r="Y52" i="8"/>
  <c r="Z52" i="8" s="1"/>
  <c r="AF47" i="10"/>
  <c r="AJ50" i="8" s="1"/>
  <c r="T47" i="15"/>
  <c r="AL47" i="14"/>
  <c r="AF36" i="14"/>
  <c r="AB36" i="10"/>
  <c r="AD39" i="8" s="1"/>
  <c r="P36" i="15"/>
  <c r="P33" i="10"/>
  <c r="W53" i="6"/>
  <c r="U50" i="10"/>
  <c r="J53" i="7" s="1"/>
  <c r="P53" i="7" s="1"/>
  <c r="R50" i="14"/>
  <c r="K50" i="15"/>
  <c r="D48" i="15"/>
  <c r="H48" i="10"/>
  <c r="H48" i="14"/>
  <c r="D44" i="15"/>
  <c r="H44" i="14"/>
  <c r="H44" i="10"/>
  <c r="C47" i="7"/>
  <c r="O47" i="7" s="1"/>
  <c r="C47" i="8"/>
  <c r="C46" i="3"/>
  <c r="C47" i="6"/>
  <c r="H36" i="14"/>
  <c r="H36" i="10"/>
  <c r="D36" i="15"/>
  <c r="AD54" i="10"/>
  <c r="AG57" i="8" s="1"/>
  <c r="AI54" i="14"/>
  <c r="R54" i="15"/>
  <c r="H47" i="10"/>
  <c r="D47" i="15"/>
  <c r="H47" i="14"/>
  <c r="W47" i="14"/>
  <c r="X47" i="14" s="1"/>
  <c r="T47" i="14" s="1"/>
  <c r="J83" i="12"/>
  <c r="P58" i="6"/>
  <c r="Q58" i="6" s="1"/>
  <c r="O58" i="6"/>
  <c r="K50" i="14"/>
  <c r="N55" i="10"/>
  <c r="R55" i="15"/>
  <c r="AI55" i="14"/>
  <c r="AJ55" i="14" s="1"/>
  <c r="AD55" i="10"/>
  <c r="AG58" i="8" s="1"/>
  <c r="AH58" i="8" s="1"/>
  <c r="N55" i="14"/>
  <c r="G55" i="15"/>
  <c r="Q55" i="10"/>
  <c r="F58" i="7" s="1"/>
  <c r="P56" i="7"/>
  <c r="N50" i="10"/>
  <c r="K48" i="10"/>
  <c r="Q41" i="15"/>
  <c r="AC41" i="10"/>
  <c r="AF44" i="8" s="1"/>
  <c r="AH44" i="8" s="1"/>
  <c r="AH41" i="14"/>
  <c r="AJ41" i="14" s="1"/>
  <c r="K36" i="10"/>
  <c r="D31" i="15"/>
  <c r="H31" i="14"/>
  <c r="L31" i="14" s="1"/>
  <c r="H31" i="10"/>
  <c r="M43" i="10"/>
  <c r="O43" i="14"/>
  <c r="H43" i="15"/>
  <c r="R43" i="10"/>
  <c r="G46" i="7" s="1"/>
  <c r="E43" i="14"/>
  <c r="F43" i="10"/>
  <c r="B43" i="15"/>
  <c r="K42" i="15"/>
  <c r="U42" i="10"/>
  <c r="J45" i="7" s="1"/>
  <c r="P45" i="7" s="1"/>
  <c r="R42" i="14"/>
  <c r="J42" i="10"/>
  <c r="C45" i="8"/>
  <c r="C45" i="6"/>
  <c r="C45" i="7"/>
  <c r="C44" i="3"/>
  <c r="L40" i="15"/>
  <c r="AA40" i="14"/>
  <c r="AE40" i="14"/>
  <c r="O40" i="15"/>
  <c r="AA40" i="10"/>
  <c r="AC43" i="8" s="1"/>
  <c r="U35" i="15"/>
  <c r="AM35" i="14"/>
  <c r="AG35" i="10"/>
  <c r="AK38" i="8" s="1"/>
  <c r="X35" i="10"/>
  <c r="J44" i="6"/>
  <c r="K44" i="6"/>
  <c r="L44" i="6" s="1"/>
  <c r="N56" i="7"/>
  <c r="K56" i="7"/>
  <c r="P55" i="3" s="1"/>
  <c r="AJ50" i="14"/>
  <c r="H37" i="15"/>
  <c r="O37" i="14"/>
  <c r="R37" i="10"/>
  <c r="G40" i="7" s="1"/>
  <c r="Q37" i="14"/>
  <c r="T37" i="10"/>
  <c r="I40" i="7" s="1"/>
  <c r="J37" i="15"/>
  <c r="H46" i="14"/>
  <c r="H46" i="10"/>
  <c r="D46" i="15"/>
  <c r="P46" i="15"/>
  <c r="AB46" i="10"/>
  <c r="AD49" i="8" s="1"/>
  <c r="AF46" i="14"/>
  <c r="K46" i="10"/>
  <c r="C49" i="8"/>
  <c r="C49" i="7"/>
  <c r="C49" i="6"/>
  <c r="C48" i="3"/>
  <c r="F34" i="14"/>
  <c r="G34" i="14" s="1"/>
  <c r="G34" i="10"/>
  <c r="C34" i="15"/>
  <c r="M44" i="7"/>
  <c r="G42" i="6"/>
  <c r="H42" i="6" s="1"/>
  <c r="F42" i="6"/>
  <c r="V31" i="10"/>
  <c r="Y34" i="8"/>
  <c r="Z34" i="8" s="1"/>
  <c r="AF26" i="10"/>
  <c r="AJ29" i="8" s="1"/>
  <c r="AL26" i="14"/>
  <c r="T26" i="15"/>
  <c r="AF24" i="14"/>
  <c r="AB24" i="10"/>
  <c r="AD27" i="8" s="1"/>
  <c r="P24" i="15"/>
  <c r="H21" i="14"/>
  <c r="H21" i="10"/>
  <c r="D21" i="15"/>
  <c r="AG28" i="10"/>
  <c r="AK31" i="8" s="1"/>
  <c r="U28" i="15"/>
  <c r="AM28" i="14"/>
  <c r="X21" i="10"/>
  <c r="AK14" i="14"/>
  <c r="AN14" i="14" s="1"/>
  <c r="AE14" i="10"/>
  <c r="AI17" i="8" s="1"/>
  <c r="AL17" i="8" s="1"/>
  <c r="S14" i="15"/>
  <c r="AK6" i="14"/>
  <c r="AN6" i="14" s="1"/>
  <c r="AE6" i="10"/>
  <c r="AI9" i="8" s="1"/>
  <c r="AL9" i="8" s="1"/>
  <c r="S6" i="15"/>
  <c r="W38" i="10"/>
  <c r="M38" i="10"/>
  <c r="E38" i="14"/>
  <c r="F38" i="10"/>
  <c r="B38" i="15"/>
  <c r="F32" i="6"/>
  <c r="G32" i="6"/>
  <c r="H32" i="6" s="1"/>
  <c r="K26" i="10"/>
  <c r="C29" i="8"/>
  <c r="C29" i="7"/>
  <c r="C29" i="6"/>
  <c r="C28" i="3"/>
  <c r="H24" i="10"/>
  <c r="H24" i="14"/>
  <c r="D24" i="15"/>
  <c r="F25" i="15"/>
  <c r="L25" i="10"/>
  <c r="J25" i="14"/>
  <c r="W25" i="10"/>
  <c r="H9" i="14"/>
  <c r="D9" i="15"/>
  <c r="H9" i="10"/>
  <c r="X12" i="6" s="1"/>
  <c r="Y12" i="6" s="1"/>
  <c r="K32" i="10"/>
  <c r="Q32" i="14"/>
  <c r="J32" i="15"/>
  <c r="T32" i="10"/>
  <c r="I35" i="7" s="1"/>
  <c r="M29" i="15"/>
  <c r="AC29" i="14"/>
  <c r="Y29" i="10"/>
  <c r="AA32" i="8" s="1"/>
  <c r="AE29" i="14"/>
  <c r="AA29" i="10"/>
  <c r="AC32" i="8" s="1"/>
  <c r="O29" i="15"/>
  <c r="O28" i="14"/>
  <c r="H28" i="15"/>
  <c r="R28" i="10"/>
  <c r="G31" i="7" s="1"/>
  <c r="AF28" i="14"/>
  <c r="AB28" i="10"/>
  <c r="AD31" i="8" s="1"/>
  <c r="P28" i="15"/>
  <c r="J26" i="10"/>
  <c r="I37" i="15"/>
  <c r="P30" i="10"/>
  <c r="G30" i="15"/>
  <c r="N30" i="14"/>
  <c r="Q30" i="10"/>
  <c r="F33" i="7" s="1"/>
  <c r="K27" i="10"/>
  <c r="N27" i="10"/>
  <c r="J24" i="15"/>
  <c r="Q24" i="14"/>
  <c r="T24" i="10"/>
  <c r="I27" i="7" s="1"/>
  <c r="O27" i="7" s="1"/>
  <c r="P20" i="10"/>
  <c r="W14" i="14"/>
  <c r="X14" i="14" s="1"/>
  <c r="T14" i="14" s="1"/>
  <c r="W12" i="10"/>
  <c r="P4" i="10"/>
  <c r="F23" i="6"/>
  <c r="G23" i="6"/>
  <c r="H23" i="6" s="1"/>
  <c r="K16" i="10"/>
  <c r="J13" i="14"/>
  <c r="F13" i="15"/>
  <c r="L13" i="10"/>
  <c r="C16" i="6"/>
  <c r="C16" i="8"/>
  <c r="C16" i="7"/>
  <c r="C15" i="3"/>
  <c r="F29" i="6"/>
  <c r="G29" i="6"/>
  <c r="H29" i="6" s="1"/>
  <c r="I29" i="6" s="1"/>
  <c r="F23" i="15"/>
  <c r="L23" i="10"/>
  <c r="J23" i="14"/>
  <c r="K23" i="14" s="1"/>
  <c r="E23" i="14"/>
  <c r="F23" i="10"/>
  <c r="B23" i="15"/>
  <c r="E19" i="14"/>
  <c r="F19" i="10"/>
  <c r="B19" i="15"/>
  <c r="X18" i="6"/>
  <c r="Y18" i="6" s="1"/>
  <c r="W18" i="6"/>
  <c r="P18" i="10"/>
  <c r="J16" i="15"/>
  <c r="Q16" i="14"/>
  <c r="T16" i="10"/>
  <c r="I19" i="7" s="1"/>
  <c r="N16" i="10"/>
  <c r="F24" i="6"/>
  <c r="G24" i="6"/>
  <c r="H24" i="6" s="1"/>
  <c r="M18" i="15"/>
  <c r="AC18" i="14"/>
  <c r="Y18" i="10"/>
  <c r="AA21" i="8" s="1"/>
  <c r="AE18" i="14"/>
  <c r="AA18" i="10"/>
  <c r="AC21" i="8" s="1"/>
  <c r="O18" i="15"/>
  <c r="O15" i="14"/>
  <c r="R15" i="10"/>
  <c r="G18" i="7" s="1"/>
  <c r="H15" i="15"/>
  <c r="W13" i="10"/>
  <c r="W8" i="10"/>
  <c r="AL8" i="14"/>
  <c r="AF8" i="10"/>
  <c r="AJ11" i="8" s="1"/>
  <c r="T8" i="15"/>
  <c r="S10" i="15"/>
  <c r="AE10" i="10"/>
  <c r="AI13" i="8" s="1"/>
  <c r="AK10" i="14"/>
  <c r="K10" i="15"/>
  <c r="R10" i="14"/>
  <c r="U10" i="10"/>
  <c r="J13" i="7" s="1"/>
  <c r="R8" i="15"/>
  <c r="AI8" i="14"/>
  <c r="AD8" i="10"/>
  <c r="AG11" i="8" s="1"/>
  <c r="M10" i="15"/>
  <c r="AC10" i="14"/>
  <c r="Y10" i="10"/>
  <c r="AA13" i="8" s="1"/>
  <c r="AE10" i="14"/>
  <c r="AA10" i="10"/>
  <c r="AC13" i="8" s="1"/>
  <c r="O10" i="15"/>
  <c r="O20" i="7"/>
  <c r="Q7" i="10"/>
  <c r="F10" i="7" s="1"/>
  <c r="N7" i="14"/>
  <c r="G7" i="15"/>
  <c r="L5" i="10"/>
  <c r="F5" i="15"/>
  <c r="J5" i="14"/>
  <c r="O5" i="10"/>
  <c r="C8" i="6"/>
  <c r="C8" i="7"/>
  <c r="C7" i="3"/>
  <c r="C8" i="8"/>
  <c r="R47" i="8"/>
  <c r="L39" i="7"/>
  <c r="O29" i="12"/>
  <c r="F7" i="14"/>
  <c r="G7" i="14" s="1"/>
  <c r="G7" i="10"/>
  <c r="C7" i="15"/>
  <c r="O41" i="8"/>
  <c r="K12" i="6"/>
  <c r="L12" i="6" s="1"/>
  <c r="M12" i="6" s="1"/>
  <c r="J12" i="6"/>
  <c r="R11" i="10"/>
  <c r="G14" i="7" s="1"/>
  <c r="H11" i="15"/>
  <c r="O11" i="14"/>
  <c r="O11" i="15"/>
  <c r="AA11" i="10"/>
  <c r="AC14" i="8" s="1"/>
  <c r="AE11" i="14"/>
  <c r="K11" i="10"/>
  <c r="O44" i="8"/>
  <c r="L125" i="7"/>
  <c r="T42" i="5"/>
  <c r="T90" i="4"/>
  <c r="T51" i="4"/>
  <c r="T16" i="4"/>
  <c r="O56" i="7"/>
  <c r="T131" i="4"/>
  <c r="L36" i="7"/>
  <c r="T72" i="5"/>
  <c r="T119" i="4"/>
  <c r="T40" i="4"/>
  <c r="N3" i="14"/>
  <c r="Q3" i="10"/>
  <c r="F6" i="7" s="1"/>
  <c r="E3" i="15"/>
  <c r="I3" i="14"/>
  <c r="I3" i="10"/>
  <c r="S6" i="6" s="1"/>
  <c r="J3" i="10"/>
  <c r="R32" i="8"/>
  <c r="T53" i="5"/>
  <c r="T129" i="4"/>
  <c r="T97" i="4"/>
  <c r="T55" i="4"/>
  <c r="T13" i="4"/>
  <c r="W138" i="8"/>
  <c r="R118" i="8"/>
  <c r="O85" i="8"/>
  <c r="O82" i="8"/>
  <c r="O136" i="7"/>
  <c r="T117" i="4"/>
  <c r="T104" i="4"/>
  <c r="T62" i="4"/>
  <c r="T32" i="4"/>
  <c r="N52" i="8"/>
  <c r="W46" i="8"/>
  <c r="W22" i="8"/>
  <c r="P15" i="7"/>
  <c r="T83" i="4"/>
  <c r="T47" i="4"/>
  <c r="T15" i="4"/>
  <c r="F8" i="6"/>
  <c r="G8" i="6"/>
  <c r="H8" i="6" s="1"/>
  <c r="T25" i="5"/>
  <c r="R119" i="8"/>
  <c r="W58" i="8"/>
  <c r="W34" i="8"/>
  <c r="K32" i="8"/>
  <c r="O24" i="8"/>
  <c r="O125" i="7"/>
  <c r="T68" i="5"/>
  <c r="T91" i="4"/>
  <c r="T34" i="4"/>
  <c r="T33" i="5"/>
  <c r="T73" i="5"/>
  <c r="T37" i="5"/>
  <c r="B170" i="14"/>
  <c r="F134" i="14"/>
  <c r="G134" i="14" s="1"/>
  <c r="C134" i="15"/>
  <c r="G134" i="10"/>
  <c r="P145" i="6"/>
  <c r="Q145" i="6" s="1"/>
  <c r="O145" i="6"/>
  <c r="J143" i="6"/>
  <c r="K143" i="6"/>
  <c r="L143" i="6" s="1"/>
  <c r="O135" i="15"/>
  <c r="AA135" i="10"/>
  <c r="AC138" i="8" s="1"/>
  <c r="AE135" i="14"/>
  <c r="E135" i="14"/>
  <c r="F135" i="10"/>
  <c r="B135" i="15"/>
  <c r="P139" i="6"/>
  <c r="Q139" i="6" s="1"/>
  <c r="O139" i="6"/>
  <c r="B214" i="14"/>
  <c r="B198" i="14"/>
  <c r="B181" i="14"/>
  <c r="C170" i="14"/>
  <c r="B183" i="14"/>
  <c r="V137" i="10"/>
  <c r="Y140" i="8"/>
  <c r="Z140" i="8" s="1"/>
  <c r="H134" i="14"/>
  <c r="L134" i="14" s="1"/>
  <c r="H134" i="10"/>
  <c r="X137" i="6" s="1"/>
  <c r="Y137" i="6" s="1"/>
  <c r="D134" i="15"/>
  <c r="N132" i="10"/>
  <c r="AG132" i="10"/>
  <c r="AK135" i="8" s="1"/>
  <c r="AM132" i="14"/>
  <c r="U132" i="15"/>
  <c r="C135" i="6"/>
  <c r="C135" i="8"/>
  <c r="C134" i="3"/>
  <c r="C135" i="7"/>
  <c r="F132" i="10"/>
  <c r="B132" i="15"/>
  <c r="E132" i="14"/>
  <c r="X130" i="6"/>
  <c r="Y130" i="6" s="1"/>
  <c r="W130" i="6"/>
  <c r="R124" i="14"/>
  <c r="U124" i="10"/>
  <c r="J127" i="7" s="1"/>
  <c r="K124" i="15"/>
  <c r="AK124" i="14"/>
  <c r="AE124" i="10"/>
  <c r="AI127" i="8" s="1"/>
  <c r="S124" i="15"/>
  <c r="P120" i="14"/>
  <c r="G119" i="15"/>
  <c r="N119" i="14"/>
  <c r="Q119" i="10"/>
  <c r="F122" i="7" s="1"/>
  <c r="J120" i="6"/>
  <c r="P120" i="6"/>
  <c r="Q120" i="6" s="1"/>
  <c r="R120" i="6" s="1"/>
  <c r="I121" i="15"/>
  <c r="AB220" i="14"/>
  <c r="Z220" i="14" s="1"/>
  <c r="S220" i="14" s="1"/>
  <c r="C177" i="14"/>
  <c r="C176" i="14"/>
  <c r="C214" i="14"/>
  <c r="D162" i="14"/>
  <c r="B162" i="14" s="1"/>
  <c r="C144" i="14"/>
  <c r="H144" i="11" s="1"/>
  <c r="E144" i="11" s="1"/>
  <c r="H143" i="14"/>
  <c r="D143" i="15"/>
  <c r="H143" i="10"/>
  <c r="L143" i="7"/>
  <c r="AE137" i="14"/>
  <c r="AA137" i="10"/>
  <c r="AC140" i="8" s="1"/>
  <c r="O137" i="15"/>
  <c r="W133" i="10"/>
  <c r="J165" i="12"/>
  <c r="Q142" i="8" s="1"/>
  <c r="R142" i="8" s="1"/>
  <c r="W139" i="14"/>
  <c r="X139" i="14" s="1"/>
  <c r="T139" i="14" s="1"/>
  <c r="G146" i="6"/>
  <c r="H146" i="6" s="1"/>
  <c r="F146" i="6"/>
  <c r="J137" i="10"/>
  <c r="N141" i="15"/>
  <c r="AD141" i="14"/>
  <c r="Z141" i="10"/>
  <c r="AB144" i="8" s="1"/>
  <c r="AC135" i="14"/>
  <c r="M135" i="15"/>
  <c r="Y135" i="10"/>
  <c r="AA138" i="8" s="1"/>
  <c r="W135" i="14"/>
  <c r="X135" i="14" s="1"/>
  <c r="T135" i="14" s="1"/>
  <c r="J172" i="12"/>
  <c r="Q138" i="8" s="1"/>
  <c r="R138" i="8" s="1"/>
  <c r="W137" i="6"/>
  <c r="N136" i="15"/>
  <c r="Z136" i="10"/>
  <c r="AB139" i="8" s="1"/>
  <c r="AD136" i="14"/>
  <c r="W136" i="14"/>
  <c r="X136" i="14" s="1"/>
  <c r="T136" i="14" s="1"/>
  <c r="J182" i="12"/>
  <c r="J135" i="10"/>
  <c r="I134" i="15"/>
  <c r="V136" i="10"/>
  <c r="Y139" i="8"/>
  <c r="Z139" i="8" s="1"/>
  <c r="AA138" i="14"/>
  <c r="L138" i="15"/>
  <c r="J138" i="14"/>
  <c r="F138" i="15"/>
  <c r="L138" i="10"/>
  <c r="J132" i="14"/>
  <c r="F132" i="15"/>
  <c r="L132" i="10"/>
  <c r="O132" i="14"/>
  <c r="H132" i="15"/>
  <c r="R132" i="10"/>
  <c r="G135" i="7" s="1"/>
  <c r="M132" i="10"/>
  <c r="K130" i="10"/>
  <c r="Q131" i="15"/>
  <c r="AC131" i="10"/>
  <c r="AF134" i="8" s="1"/>
  <c r="AH134" i="8" s="1"/>
  <c r="AH131" i="14"/>
  <c r="AJ131" i="14" s="1"/>
  <c r="AL127" i="14"/>
  <c r="AF127" i="10"/>
  <c r="AJ130" i="8" s="1"/>
  <c r="T127" i="15"/>
  <c r="S131" i="15"/>
  <c r="AE131" i="10"/>
  <c r="AI134" i="8" s="1"/>
  <c r="AK131" i="14"/>
  <c r="AF131" i="14"/>
  <c r="P131" i="15"/>
  <c r="AB131" i="10"/>
  <c r="AD134" i="8" s="1"/>
  <c r="M130" i="10"/>
  <c r="J130" i="10"/>
  <c r="B126" i="15"/>
  <c r="F126" i="10"/>
  <c r="E126" i="14"/>
  <c r="C129" i="6"/>
  <c r="C129" i="8"/>
  <c r="C129" i="7"/>
  <c r="C128" i="3"/>
  <c r="J136" i="6"/>
  <c r="L131" i="14"/>
  <c r="K129" i="15"/>
  <c r="R129" i="14"/>
  <c r="U129" i="10"/>
  <c r="J132" i="7" s="1"/>
  <c r="P129" i="15"/>
  <c r="AB129" i="10"/>
  <c r="AD132" i="8" s="1"/>
  <c r="AF129" i="14"/>
  <c r="H129" i="15"/>
  <c r="O129" i="14"/>
  <c r="R129" i="10"/>
  <c r="G132" i="7" s="1"/>
  <c r="AE129" i="14"/>
  <c r="O129" i="15"/>
  <c r="AA129" i="10"/>
  <c r="AC132" i="8" s="1"/>
  <c r="AE132" i="8" s="1"/>
  <c r="I126" i="15"/>
  <c r="W124" i="14"/>
  <c r="X124" i="14" s="1"/>
  <c r="T124" i="14" s="1"/>
  <c r="AA120" i="10"/>
  <c r="AC123" i="8" s="1"/>
  <c r="AE120" i="14"/>
  <c r="O120" i="15"/>
  <c r="C123" i="8"/>
  <c r="C123" i="6"/>
  <c r="C123" i="7"/>
  <c r="C122" i="3"/>
  <c r="M117" i="10"/>
  <c r="M124" i="10"/>
  <c r="W123" i="14"/>
  <c r="X123" i="14" s="1"/>
  <c r="T123" i="14" s="1"/>
  <c r="F123" i="14"/>
  <c r="C123" i="15"/>
  <c r="G123" i="10"/>
  <c r="T120" i="10"/>
  <c r="I123" i="7" s="1"/>
  <c r="O123" i="7" s="1"/>
  <c r="Q120" i="14"/>
  <c r="J120" i="15"/>
  <c r="AE117" i="14"/>
  <c r="AA117" i="10"/>
  <c r="AC120" i="8" s="1"/>
  <c r="O117" i="15"/>
  <c r="AE125" i="8"/>
  <c r="Q121" i="14"/>
  <c r="J121" i="15"/>
  <c r="T121" i="10"/>
  <c r="I124" i="7" s="1"/>
  <c r="K118" i="10"/>
  <c r="P115" i="10"/>
  <c r="F118" i="10"/>
  <c r="B118" i="15"/>
  <c r="E118" i="14"/>
  <c r="AF124" i="14"/>
  <c r="AG124" i="14" s="1"/>
  <c r="P124" i="15"/>
  <c r="AB124" i="10"/>
  <c r="AD127" i="8" s="1"/>
  <c r="L124" i="15"/>
  <c r="AA124" i="14"/>
  <c r="G125" i="15"/>
  <c r="N125" i="14"/>
  <c r="Q125" i="10"/>
  <c r="F128" i="7" s="1"/>
  <c r="O125" i="10"/>
  <c r="E119" i="15"/>
  <c r="I119" i="14"/>
  <c r="I119" i="10"/>
  <c r="S122" i="6" s="1"/>
  <c r="AC113" i="14"/>
  <c r="Y113" i="10"/>
  <c r="AA116" i="8" s="1"/>
  <c r="M113" i="15"/>
  <c r="P119" i="10"/>
  <c r="AC119" i="14"/>
  <c r="Y119" i="10"/>
  <c r="AA122" i="8" s="1"/>
  <c r="M119" i="15"/>
  <c r="C122" i="8"/>
  <c r="C122" i="7"/>
  <c r="C122" i="6"/>
  <c r="C121" i="3"/>
  <c r="AK108" i="14"/>
  <c r="AN108" i="14" s="1"/>
  <c r="S108" i="15"/>
  <c r="AE108" i="10"/>
  <c r="AI111" i="8" s="1"/>
  <c r="AL111" i="8" s="1"/>
  <c r="J116" i="15"/>
  <c r="Q116" i="14"/>
  <c r="T116" i="10"/>
  <c r="I119" i="7" s="1"/>
  <c r="W116" i="14"/>
  <c r="X116" i="14" s="1"/>
  <c r="T116" i="14" s="1"/>
  <c r="P118" i="7"/>
  <c r="AE117" i="8"/>
  <c r="O116" i="14"/>
  <c r="R116" i="10"/>
  <c r="G119" i="7" s="1"/>
  <c r="H116" i="15"/>
  <c r="W109" i="10"/>
  <c r="AI101" i="14"/>
  <c r="AJ101" i="14" s="1"/>
  <c r="R101" i="15"/>
  <c r="AD101" i="10"/>
  <c r="AG104" i="8" s="1"/>
  <c r="AH104" i="8" s="1"/>
  <c r="V113" i="10"/>
  <c r="Y116" i="8"/>
  <c r="Z116" i="8" s="1"/>
  <c r="Q106" i="10"/>
  <c r="F109" i="7" s="1"/>
  <c r="N106" i="14"/>
  <c r="G106" i="15"/>
  <c r="F106" i="14"/>
  <c r="G106" i="10"/>
  <c r="C106" i="15"/>
  <c r="L118" i="7"/>
  <c r="AN112" i="14"/>
  <c r="W112" i="10"/>
  <c r="Q109" i="10"/>
  <c r="F112" i="7" s="1"/>
  <c r="N109" i="14"/>
  <c r="G109" i="15"/>
  <c r="J109" i="14"/>
  <c r="F109" i="15"/>
  <c r="L109" i="10"/>
  <c r="E111" i="15"/>
  <c r="I111" i="10"/>
  <c r="S114" i="6" s="1"/>
  <c r="I111" i="14"/>
  <c r="W111" i="10"/>
  <c r="AB111" i="10"/>
  <c r="AD114" i="8" s="1"/>
  <c r="AF111" i="14"/>
  <c r="P111" i="15"/>
  <c r="C114" i="8"/>
  <c r="C114" i="6"/>
  <c r="C114" i="7"/>
  <c r="C113" i="3"/>
  <c r="V105" i="10"/>
  <c r="Y108" i="8"/>
  <c r="Z108" i="8" s="1"/>
  <c r="N104" i="10"/>
  <c r="J100" i="10"/>
  <c r="W100" i="10"/>
  <c r="F108" i="6"/>
  <c r="J107" i="10"/>
  <c r="X107" i="10"/>
  <c r="AF103" i="10"/>
  <c r="AJ106" i="8" s="1"/>
  <c r="T103" i="15"/>
  <c r="AL103" i="14"/>
  <c r="R103" i="14"/>
  <c r="K103" i="15"/>
  <c r="U103" i="10"/>
  <c r="J106" i="7" s="1"/>
  <c r="F102" i="15"/>
  <c r="L102" i="10"/>
  <c r="J102" i="14"/>
  <c r="K102" i="14" s="1"/>
  <c r="L102" i="14" s="1"/>
  <c r="H104" i="15"/>
  <c r="R104" i="10"/>
  <c r="G107" i="7" s="1"/>
  <c r="O104" i="14"/>
  <c r="AI104" i="14"/>
  <c r="AD104" i="10"/>
  <c r="AG107" i="8" s="1"/>
  <c r="R104" i="15"/>
  <c r="E105" i="15"/>
  <c r="I105" i="10"/>
  <c r="S108" i="6" s="1"/>
  <c r="I105" i="14"/>
  <c r="H105" i="14"/>
  <c r="H105" i="10"/>
  <c r="D105" i="15"/>
  <c r="T100" i="15"/>
  <c r="AL100" i="14"/>
  <c r="AF100" i="10"/>
  <c r="AJ103" i="8" s="1"/>
  <c r="N111" i="7"/>
  <c r="O107" i="6"/>
  <c r="P107" i="6"/>
  <c r="Q107" i="6" s="1"/>
  <c r="R107" i="6" s="1"/>
  <c r="T107" i="6"/>
  <c r="U107" i="6" s="1"/>
  <c r="V107" i="6" s="1"/>
  <c r="V103" i="10"/>
  <c r="Y106" i="8"/>
  <c r="Z106" i="8" s="1"/>
  <c r="W98" i="10"/>
  <c r="AH99" i="14"/>
  <c r="AC99" i="10"/>
  <c r="AF102" i="8" s="1"/>
  <c r="Q99" i="15"/>
  <c r="O99" i="14"/>
  <c r="H99" i="15"/>
  <c r="R99" i="10"/>
  <c r="G102" i="7" s="1"/>
  <c r="T98" i="6"/>
  <c r="U98" i="6" s="1"/>
  <c r="V98" i="6" s="1"/>
  <c r="S98" i="6"/>
  <c r="AF90" i="14"/>
  <c r="AG90" i="14" s="1"/>
  <c r="P90" i="15"/>
  <c r="AB90" i="10"/>
  <c r="AD93" i="8" s="1"/>
  <c r="AE93" i="8" s="1"/>
  <c r="AK87" i="14"/>
  <c r="AN87" i="14" s="1"/>
  <c r="S87" i="15"/>
  <c r="AE87" i="10"/>
  <c r="AI90" i="8" s="1"/>
  <c r="AL90" i="8" s="1"/>
  <c r="J106" i="6"/>
  <c r="V99" i="10"/>
  <c r="Y102" i="8"/>
  <c r="Z102" i="8" s="1"/>
  <c r="AK95" i="14"/>
  <c r="AE95" i="10"/>
  <c r="AI98" i="8" s="1"/>
  <c r="S95" i="15"/>
  <c r="E95" i="14"/>
  <c r="F95" i="10"/>
  <c r="B95" i="15"/>
  <c r="W95" i="14"/>
  <c r="X95" i="14" s="1"/>
  <c r="T95" i="14" s="1"/>
  <c r="J135" i="12"/>
  <c r="Q98" i="8" s="1"/>
  <c r="X93" i="10"/>
  <c r="AF93" i="14"/>
  <c r="AG93" i="14" s="1"/>
  <c r="AB93" i="14" s="1"/>
  <c r="Z93" i="14" s="1"/>
  <c r="S93" i="14" s="1"/>
  <c r="P93" i="15"/>
  <c r="AB93" i="10"/>
  <c r="AD96" i="8" s="1"/>
  <c r="AE96" i="8" s="1"/>
  <c r="P90" i="10"/>
  <c r="R88" i="10"/>
  <c r="G91" i="7" s="1"/>
  <c r="M91" i="7" s="1"/>
  <c r="O88" i="14"/>
  <c r="H88" i="15"/>
  <c r="AL114" i="8"/>
  <c r="M98" i="15"/>
  <c r="AC98" i="14"/>
  <c r="AG98" i="14" s="1"/>
  <c r="Y98" i="10"/>
  <c r="AA101" i="8" s="1"/>
  <c r="O95" i="10"/>
  <c r="G86" i="14"/>
  <c r="K85" i="10"/>
  <c r="H77" i="14"/>
  <c r="L77" i="14" s="1"/>
  <c r="H77" i="10"/>
  <c r="D77" i="15"/>
  <c r="AL92" i="14"/>
  <c r="T92" i="15"/>
  <c r="AF92" i="10"/>
  <c r="AJ95" i="8" s="1"/>
  <c r="I92" i="10"/>
  <c r="S95" i="6" s="1"/>
  <c r="E92" i="15"/>
  <c r="I92" i="14"/>
  <c r="AH92" i="14"/>
  <c r="AC92" i="10"/>
  <c r="AF95" i="8" s="1"/>
  <c r="Q92" i="15"/>
  <c r="E89" i="14"/>
  <c r="B89" i="15"/>
  <c r="F89" i="10"/>
  <c r="F85" i="10"/>
  <c r="B85" i="15"/>
  <c r="E85" i="14"/>
  <c r="L84" i="15"/>
  <c r="AA84" i="14"/>
  <c r="O48" i="12"/>
  <c r="F94" i="14"/>
  <c r="C94" i="15"/>
  <c r="G94" i="10"/>
  <c r="AE94" i="14"/>
  <c r="O94" i="15"/>
  <c r="AA94" i="10"/>
  <c r="AC97" i="8" s="1"/>
  <c r="G94" i="6"/>
  <c r="H94" i="6" s="1"/>
  <c r="F94" i="6"/>
  <c r="P90" i="14"/>
  <c r="K89" i="15"/>
  <c r="U89" i="10"/>
  <c r="J92" i="7" s="1"/>
  <c r="R89" i="14"/>
  <c r="AL86" i="14"/>
  <c r="AN86" i="14" s="1"/>
  <c r="T86" i="15"/>
  <c r="AF86" i="10"/>
  <c r="AJ89" i="8" s="1"/>
  <c r="AL89" i="8" s="1"/>
  <c r="P81" i="10"/>
  <c r="W73" i="10"/>
  <c r="F92" i="15"/>
  <c r="L92" i="10"/>
  <c r="J92" i="14"/>
  <c r="H86" i="15"/>
  <c r="O86" i="14"/>
  <c r="R86" i="10"/>
  <c r="G89" i="7" s="1"/>
  <c r="U81" i="15"/>
  <c r="AG81" i="10"/>
  <c r="AK84" i="8" s="1"/>
  <c r="AM81" i="14"/>
  <c r="N77" i="10"/>
  <c r="AE78" i="8"/>
  <c r="R73" i="10"/>
  <c r="G76" i="7" s="1"/>
  <c r="M76" i="7" s="1"/>
  <c r="O73" i="14"/>
  <c r="M73" i="14" s="1"/>
  <c r="H73" i="15"/>
  <c r="F3" i="13"/>
  <c r="O96" i="15"/>
  <c r="AA96" i="10"/>
  <c r="AC99" i="8" s="1"/>
  <c r="AE96" i="14"/>
  <c r="P96" i="10"/>
  <c r="N96" i="10"/>
  <c r="W91" i="10"/>
  <c r="R91" i="14"/>
  <c r="K91" i="15"/>
  <c r="U91" i="10"/>
  <c r="J94" i="7" s="1"/>
  <c r="AD84" i="14"/>
  <c r="N84" i="15"/>
  <c r="Z84" i="10"/>
  <c r="AB87" i="8" s="1"/>
  <c r="N79" i="14"/>
  <c r="Q79" i="10"/>
  <c r="F82" i="7" s="1"/>
  <c r="G79" i="15"/>
  <c r="AM79" i="14"/>
  <c r="AN79" i="14" s="1"/>
  <c r="U79" i="15"/>
  <c r="AG79" i="10"/>
  <c r="AK82" i="8" s="1"/>
  <c r="AL82" i="8" s="1"/>
  <c r="D82" i="15"/>
  <c r="H82" i="10"/>
  <c r="H82" i="14"/>
  <c r="J82" i="6"/>
  <c r="R76" i="15"/>
  <c r="AD76" i="10"/>
  <c r="AG79" i="8" s="1"/>
  <c r="AI76" i="14"/>
  <c r="AJ76" i="14" s="1"/>
  <c r="X76" i="10"/>
  <c r="K72" i="10"/>
  <c r="C75" i="6"/>
  <c r="C75" i="8"/>
  <c r="C75" i="7"/>
  <c r="M75" i="7" s="1"/>
  <c r="C74" i="3"/>
  <c r="U70" i="10"/>
  <c r="J73" i="7" s="1"/>
  <c r="R70" i="14"/>
  <c r="K70" i="15"/>
  <c r="P64" i="10"/>
  <c r="H56" i="14"/>
  <c r="L56" i="14" s="1"/>
  <c r="D56" i="14" s="1"/>
  <c r="D56" i="15"/>
  <c r="H56" i="10"/>
  <c r="S83" i="10"/>
  <c r="H86" i="7" s="1"/>
  <c r="M78" i="10"/>
  <c r="AA78" i="14"/>
  <c r="L78" i="15"/>
  <c r="P82" i="10"/>
  <c r="H78" i="10"/>
  <c r="D78" i="15"/>
  <c r="H78" i="14"/>
  <c r="K80" i="10"/>
  <c r="O130" i="12"/>
  <c r="K79" i="10"/>
  <c r="T71" i="10"/>
  <c r="I74" i="7" s="1"/>
  <c r="O74" i="7" s="1"/>
  <c r="Q71" i="14"/>
  <c r="J71" i="15"/>
  <c r="V85" i="10"/>
  <c r="Y88" i="8"/>
  <c r="Z88" i="8" s="1"/>
  <c r="G84" i="6"/>
  <c r="H84" i="6" s="1"/>
  <c r="F84" i="6"/>
  <c r="V79" i="10"/>
  <c r="Y82" i="8"/>
  <c r="Z82" i="8" s="1"/>
  <c r="I76" i="15"/>
  <c r="F74" i="15"/>
  <c r="J74" i="14"/>
  <c r="L74" i="10"/>
  <c r="W74" i="10"/>
  <c r="O74" i="10"/>
  <c r="H69" i="15"/>
  <c r="O69" i="14"/>
  <c r="R69" i="10"/>
  <c r="G72" i="7" s="1"/>
  <c r="K68" i="10"/>
  <c r="P67" i="10"/>
  <c r="AH67" i="14"/>
  <c r="AJ67" i="14" s="1"/>
  <c r="AC67" i="10"/>
  <c r="AF70" i="8" s="1"/>
  <c r="AH70" i="8" s="1"/>
  <c r="Q67" i="15"/>
  <c r="H66" i="10"/>
  <c r="D66" i="15"/>
  <c r="H66" i="14"/>
  <c r="J59" i="10"/>
  <c r="C62" i="7"/>
  <c r="N62" i="7" s="1"/>
  <c r="C62" i="8"/>
  <c r="C62" i="6"/>
  <c r="C61" i="3"/>
  <c r="H53" i="14"/>
  <c r="L53" i="14" s="1"/>
  <c r="D53" i="15"/>
  <c r="H53" i="10"/>
  <c r="P72" i="6"/>
  <c r="Q72" i="6" s="1"/>
  <c r="O72" i="6"/>
  <c r="P77" i="6"/>
  <c r="Q77" i="6" s="1"/>
  <c r="O77" i="6"/>
  <c r="P69" i="10"/>
  <c r="AA69" i="14"/>
  <c r="L69" i="15"/>
  <c r="C72" i="7"/>
  <c r="P72" i="7" s="1"/>
  <c r="C72" i="6"/>
  <c r="C72" i="8"/>
  <c r="C71" i="3"/>
  <c r="J115" i="12"/>
  <c r="W60" i="14"/>
  <c r="X60" i="14" s="1"/>
  <c r="T60" i="14" s="1"/>
  <c r="Q60" i="14"/>
  <c r="J60" i="15"/>
  <c r="T60" i="10"/>
  <c r="I63" i="7" s="1"/>
  <c r="O63" i="7" s="1"/>
  <c r="O76" i="7"/>
  <c r="J68" i="15"/>
  <c r="T68" i="10"/>
  <c r="I71" i="7" s="1"/>
  <c r="Q68" i="14"/>
  <c r="R68" i="14"/>
  <c r="K68" i="15"/>
  <c r="U68" i="10"/>
  <c r="J71" i="7" s="1"/>
  <c r="E66" i="15"/>
  <c r="I66" i="10"/>
  <c r="S69" i="6" s="1"/>
  <c r="I66" i="14"/>
  <c r="K66" i="14" s="1"/>
  <c r="AH66" i="14"/>
  <c r="Q66" i="15"/>
  <c r="AC66" i="10"/>
  <c r="AF69" i="8" s="1"/>
  <c r="M69" i="10"/>
  <c r="J62" i="6"/>
  <c r="P62" i="6"/>
  <c r="Q62" i="6" s="1"/>
  <c r="R62" i="6" s="1"/>
  <c r="AA57" i="14"/>
  <c r="L57" i="15"/>
  <c r="O59" i="7"/>
  <c r="M56" i="7"/>
  <c r="P64" i="14"/>
  <c r="M64" i="14" s="1"/>
  <c r="P62" i="15"/>
  <c r="AB62" i="10"/>
  <c r="AD65" i="8" s="1"/>
  <c r="AF62" i="14"/>
  <c r="AC62" i="14"/>
  <c r="Y62" i="10"/>
  <c r="AA65" i="8" s="1"/>
  <c r="M62" i="15"/>
  <c r="X52" i="10"/>
  <c r="O110" i="12"/>
  <c r="V60" i="10"/>
  <c r="Y63" i="8"/>
  <c r="Z63" i="8" s="1"/>
  <c r="I52" i="15"/>
  <c r="X49" i="10"/>
  <c r="J65" i="10"/>
  <c r="K65" i="10"/>
  <c r="AA65" i="14"/>
  <c r="L65" i="15"/>
  <c r="S64" i="10"/>
  <c r="H67" i="7" s="1"/>
  <c r="J63" i="15"/>
  <c r="Q63" i="14"/>
  <c r="T63" i="10"/>
  <c r="I66" i="7" s="1"/>
  <c r="I59" i="15"/>
  <c r="J58" i="10"/>
  <c r="N58" i="10"/>
  <c r="V64" i="10"/>
  <c r="Y67" i="8"/>
  <c r="Z67" i="8" s="1"/>
  <c r="C57" i="8"/>
  <c r="C57" i="7"/>
  <c r="C56" i="3"/>
  <c r="C57" i="6"/>
  <c r="J51" i="10"/>
  <c r="P52" i="6"/>
  <c r="Q52" i="6" s="1"/>
  <c r="O52" i="6"/>
  <c r="T52" i="6"/>
  <c r="U52" i="6" s="1"/>
  <c r="V52" i="6" s="1"/>
  <c r="AK41" i="14"/>
  <c r="AN41" i="14" s="1"/>
  <c r="AE41" i="10"/>
  <c r="AI44" i="8" s="1"/>
  <c r="AL44" i="8" s="1"/>
  <c r="S41" i="15"/>
  <c r="R36" i="14"/>
  <c r="U36" i="10"/>
  <c r="J39" i="7" s="1"/>
  <c r="P39" i="7" s="1"/>
  <c r="K36" i="15"/>
  <c r="H50" i="10"/>
  <c r="D50" i="15"/>
  <c r="H50" i="14"/>
  <c r="AK50" i="14"/>
  <c r="S50" i="15"/>
  <c r="AE50" i="10"/>
  <c r="AI53" i="8" s="1"/>
  <c r="L59" i="7"/>
  <c r="G48" i="10"/>
  <c r="F48" i="14"/>
  <c r="C48" i="15"/>
  <c r="M48" i="10"/>
  <c r="R44" i="15"/>
  <c r="AI44" i="14"/>
  <c r="AJ44" i="14" s="1"/>
  <c r="AD44" i="10"/>
  <c r="AG47" i="8" s="1"/>
  <c r="O44" i="10"/>
  <c r="N59" i="7"/>
  <c r="K59" i="7"/>
  <c r="P58" i="3" s="1"/>
  <c r="N47" i="15"/>
  <c r="Z47" i="10"/>
  <c r="AB50" i="8" s="1"/>
  <c r="AD47" i="14"/>
  <c r="AH47" i="14"/>
  <c r="AC47" i="10"/>
  <c r="AF50" i="8" s="1"/>
  <c r="Q47" i="15"/>
  <c r="B50" i="15"/>
  <c r="E50" i="14"/>
  <c r="F50" i="10"/>
  <c r="E55" i="14"/>
  <c r="B55" i="15"/>
  <c r="F55" i="10"/>
  <c r="U55" i="15"/>
  <c r="AM55" i="14"/>
  <c r="AG55" i="10"/>
  <c r="AK58" i="8" s="1"/>
  <c r="X55" i="10"/>
  <c r="F51" i="6"/>
  <c r="G51" i="6"/>
  <c r="H51" i="6" s="1"/>
  <c r="B41" i="15"/>
  <c r="F41" i="10"/>
  <c r="E41" i="14"/>
  <c r="M42" i="7"/>
  <c r="AJ33" i="14"/>
  <c r="I47" i="15"/>
  <c r="F43" i="15"/>
  <c r="L43" i="10"/>
  <c r="J43" i="14"/>
  <c r="AC43" i="14"/>
  <c r="M43" i="15"/>
  <c r="Y43" i="10"/>
  <c r="AA46" i="8" s="1"/>
  <c r="N43" i="10"/>
  <c r="Q42" i="10"/>
  <c r="F45" i="7" s="1"/>
  <c r="L45" i="7" s="1"/>
  <c r="G42" i="15"/>
  <c r="N42" i="14"/>
  <c r="M42" i="14" s="1"/>
  <c r="P42" i="15"/>
  <c r="AB42" i="10"/>
  <c r="AD45" i="8" s="1"/>
  <c r="AF42" i="14"/>
  <c r="O42" i="14"/>
  <c r="H42" i="15"/>
  <c r="R42" i="10"/>
  <c r="G45" i="7" s="1"/>
  <c r="M45" i="7" s="1"/>
  <c r="R40" i="15"/>
  <c r="AD40" i="10"/>
  <c r="AG43" i="8" s="1"/>
  <c r="AI40" i="14"/>
  <c r="I40" i="14"/>
  <c r="I40" i="10"/>
  <c r="S43" i="6" s="1"/>
  <c r="E40" i="15"/>
  <c r="AL35" i="14"/>
  <c r="AF35" i="10"/>
  <c r="AJ38" i="8" s="1"/>
  <c r="T35" i="15"/>
  <c r="S47" i="10"/>
  <c r="H50" i="7" s="1"/>
  <c r="M37" i="15"/>
  <c r="AC37" i="14"/>
  <c r="Y37" i="10"/>
  <c r="AA40" i="8" s="1"/>
  <c r="AE37" i="14"/>
  <c r="AA37" i="10"/>
  <c r="AC40" i="8" s="1"/>
  <c r="O37" i="15"/>
  <c r="I46" i="10"/>
  <c r="S49" i="6" s="1"/>
  <c r="E46" i="15"/>
  <c r="I46" i="14"/>
  <c r="N37" i="10"/>
  <c r="M34" i="10"/>
  <c r="O34" i="10"/>
  <c r="I39" i="15"/>
  <c r="S48" i="10"/>
  <c r="H51" i="7" s="1"/>
  <c r="W42" i="6"/>
  <c r="S37" i="15"/>
  <c r="AK37" i="14"/>
  <c r="AE37" i="10"/>
  <c r="AI40" i="8" s="1"/>
  <c r="F47" i="6"/>
  <c r="G47" i="6"/>
  <c r="H47" i="6" s="1"/>
  <c r="K32" i="15"/>
  <c r="R32" i="14"/>
  <c r="U32" i="10"/>
  <c r="J35" i="7" s="1"/>
  <c r="AN27" i="14"/>
  <c r="R24" i="14"/>
  <c r="U24" i="10"/>
  <c r="J27" i="7" s="1"/>
  <c r="P27" i="7" s="1"/>
  <c r="K24" i="15"/>
  <c r="T28" i="15"/>
  <c r="AF28" i="10"/>
  <c r="AJ31" i="8" s="1"/>
  <c r="AL28" i="14"/>
  <c r="O28" i="10"/>
  <c r="AK22" i="14"/>
  <c r="AN22" i="14" s="1"/>
  <c r="S22" i="15"/>
  <c r="AE22" i="10"/>
  <c r="AI25" i="8" s="1"/>
  <c r="AL25" i="8" s="1"/>
  <c r="N21" i="14"/>
  <c r="Q21" i="10"/>
  <c r="F24" i="7" s="1"/>
  <c r="L24" i="7" s="1"/>
  <c r="G21" i="15"/>
  <c r="W14" i="10"/>
  <c r="W6" i="10"/>
  <c r="K44" i="7"/>
  <c r="P43" i="3" s="1"/>
  <c r="N44" i="7"/>
  <c r="U38" i="10"/>
  <c r="J41" i="7" s="1"/>
  <c r="K38" i="15"/>
  <c r="R38" i="14"/>
  <c r="N38" i="10"/>
  <c r="I31" i="15"/>
  <c r="W33" i="6"/>
  <c r="O34" i="7"/>
  <c r="J26" i="14"/>
  <c r="K26" i="14" s="1"/>
  <c r="F26" i="15"/>
  <c r="L26" i="10"/>
  <c r="J25" i="10"/>
  <c r="AK25" i="14"/>
  <c r="AE25" i="10"/>
  <c r="AI28" i="8" s="1"/>
  <c r="S25" i="15"/>
  <c r="AK17" i="14"/>
  <c r="AN17" i="14" s="1"/>
  <c r="AE17" i="10"/>
  <c r="AI20" i="8" s="1"/>
  <c r="AL20" i="8" s="1"/>
  <c r="S17" i="15"/>
  <c r="AM38" i="14"/>
  <c r="U38" i="15"/>
  <c r="AG38" i="10"/>
  <c r="AK41" i="8" s="1"/>
  <c r="AE32" i="14"/>
  <c r="O32" i="15"/>
  <c r="AA32" i="10"/>
  <c r="AC35" i="8" s="1"/>
  <c r="U29" i="15"/>
  <c r="AM29" i="14"/>
  <c r="AG29" i="10"/>
  <c r="AK32" i="8" s="1"/>
  <c r="C32" i="7"/>
  <c r="C31" i="3"/>
  <c r="C32" i="8"/>
  <c r="C32" i="6"/>
  <c r="K28" i="10"/>
  <c r="C31" i="8"/>
  <c r="C31" i="7"/>
  <c r="C30" i="3"/>
  <c r="C31" i="6"/>
  <c r="N24" i="15"/>
  <c r="Z24" i="10"/>
  <c r="AB27" i="8" s="1"/>
  <c r="AD24" i="14"/>
  <c r="AG24" i="14" s="1"/>
  <c r="X30" i="10"/>
  <c r="AD30" i="14"/>
  <c r="Z30" i="10"/>
  <c r="AB33" i="8" s="1"/>
  <c r="AE33" i="8" s="1"/>
  <c r="N30" i="15"/>
  <c r="G28" i="10"/>
  <c r="F28" i="14"/>
  <c r="C28" i="15"/>
  <c r="W27" i="14"/>
  <c r="X27" i="14" s="1"/>
  <c r="T27" i="14" s="1"/>
  <c r="J54" i="12"/>
  <c r="Q30" i="8" s="1"/>
  <c r="F24" i="15"/>
  <c r="J24" i="14"/>
  <c r="K24" i="14" s="1"/>
  <c r="L24" i="10"/>
  <c r="N14" i="10"/>
  <c r="K9" i="10"/>
  <c r="D4" i="15"/>
  <c r="H4" i="14"/>
  <c r="L4" i="14" s="1"/>
  <c r="D4" i="14" s="1"/>
  <c r="H4" i="10"/>
  <c r="W23" i="6"/>
  <c r="AN19" i="14"/>
  <c r="V17" i="10"/>
  <c r="Y20" i="8"/>
  <c r="Z20" i="8" s="1"/>
  <c r="O41" i="12"/>
  <c r="Q13" i="14"/>
  <c r="J13" i="15"/>
  <c r="T13" i="10"/>
  <c r="I16" i="7" s="1"/>
  <c r="J23" i="15"/>
  <c r="T23" i="10"/>
  <c r="I26" i="7" s="1"/>
  <c r="Q23" i="14"/>
  <c r="Q23" i="10"/>
  <c r="F26" i="7" s="1"/>
  <c r="N23" i="14"/>
  <c r="G23" i="15"/>
  <c r="N23" i="10"/>
  <c r="O19" i="15"/>
  <c r="AE19" i="14"/>
  <c r="AA19" i="10"/>
  <c r="AC22" i="8" s="1"/>
  <c r="N19" i="10"/>
  <c r="V20" i="10"/>
  <c r="Y23" i="8"/>
  <c r="Z23" i="8" s="1"/>
  <c r="O16" i="15"/>
  <c r="AE16" i="14"/>
  <c r="AA16" i="10"/>
  <c r="AC19" i="8" s="1"/>
  <c r="W16" i="14"/>
  <c r="X16" i="14" s="1"/>
  <c r="T16" i="14" s="1"/>
  <c r="J41" i="12"/>
  <c r="Q19" i="8" s="1"/>
  <c r="R19" i="8" s="1"/>
  <c r="I15" i="15"/>
  <c r="U18" i="15"/>
  <c r="AM18" i="14"/>
  <c r="AG18" i="10"/>
  <c r="AK21" i="8" s="1"/>
  <c r="C21" i="7"/>
  <c r="P21" i="7" s="1"/>
  <c r="C21" i="8"/>
  <c r="C21" i="6"/>
  <c r="C20" i="3"/>
  <c r="L26" i="14"/>
  <c r="W23" i="10"/>
  <c r="S20" i="10"/>
  <c r="H23" i="7" s="1"/>
  <c r="I15" i="10"/>
  <c r="S18" i="6" s="1"/>
  <c r="E15" i="15"/>
  <c r="I15" i="14"/>
  <c r="K15" i="14" s="1"/>
  <c r="AC15" i="14"/>
  <c r="Y15" i="10"/>
  <c r="AA18" i="8" s="1"/>
  <c r="M15" i="15"/>
  <c r="H13" i="15"/>
  <c r="R13" i="10"/>
  <c r="G16" i="7" s="1"/>
  <c r="O13" i="14"/>
  <c r="F8" i="15"/>
  <c r="J8" i="14"/>
  <c r="L8" i="10"/>
  <c r="E8" i="14"/>
  <c r="F8" i="10"/>
  <c r="B8" i="15"/>
  <c r="AC10" i="10"/>
  <c r="AF13" i="8" s="1"/>
  <c r="Q10" i="15"/>
  <c r="AH10" i="14"/>
  <c r="P8" i="15"/>
  <c r="AB8" i="10"/>
  <c r="AD11" i="8" s="1"/>
  <c r="AF8" i="14"/>
  <c r="K17" i="7"/>
  <c r="P16" i="3" s="1"/>
  <c r="N17" i="7"/>
  <c r="P13" i="14"/>
  <c r="I12" i="15"/>
  <c r="U10" i="15"/>
  <c r="AM10" i="14"/>
  <c r="AG10" i="10"/>
  <c r="AK13" i="8" s="1"/>
  <c r="C13" i="7"/>
  <c r="C13" i="8"/>
  <c r="C12" i="3"/>
  <c r="C13" i="6"/>
  <c r="I8" i="15"/>
  <c r="K5" i="10"/>
  <c r="L5" i="15"/>
  <c r="AA5" i="14"/>
  <c r="L23" i="7"/>
  <c r="F10" i="6"/>
  <c r="G10" i="6"/>
  <c r="H10" i="6" s="1"/>
  <c r="R25" i="8"/>
  <c r="M12" i="7"/>
  <c r="M7" i="10"/>
  <c r="O7" i="10"/>
  <c r="K139" i="8"/>
  <c r="O139" i="8" s="1"/>
  <c r="R76" i="8"/>
  <c r="O33" i="12"/>
  <c r="K15" i="6" s="1"/>
  <c r="L15" i="6" s="1"/>
  <c r="R11" i="15"/>
  <c r="AI11" i="14"/>
  <c r="AD11" i="10"/>
  <c r="AG14" i="8" s="1"/>
  <c r="G11" i="15"/>
  <c r="N11" i="14"/>
  <c r="Q11" i="10"/>
  <c r="F14" i="7" s="1"/>
  <c r="K66" i="8"/>
  <c r="O66" i="8" s="1"/>
  <c r="I7" i="8"/>
  <c r="F7" i="8"/>
  <c r="U7" i="8"/>
  <c r="S7" i="8"/>
  <c r="Q7" i="8"/>
  <c r="T88" i="4"/>
  <c r="E6" i="7"/>
  <c r="E6" i="8"/>
  <c r="E5" i="3"/>
  <c r="E6" i="6"/>
  <c r="T29" i="5"/>
  <c r="T63" i="4"/>
  <c r="U3" i="10"/>
  <c r="J6" i="7" s="1"/>
  <c r="R3" i="14"/>
  <c r="K3" i="15"/>
  <c r="T40" i="5"/>
  <c r="T75" i="4"/>
  <c r="P5" i="14"/>
  <c r="AC3" i="10"/>
  <c r="AF6" i="8" s="1"/>
  <c r="AH3" i="14"/>
  <c r="Q3" i="15"/>
  <c r="O3" i="15"/>
  <c r="AE3" i="14"/>
  <c r="AA3" i="10"/>
  <c r="AC6" i="8" s="1"/>
  <c r="X3" i="10"/>
  <c r="T20" i="5"/>
  <c r="R43" i="8"/>
  <c r="O117" i="7"/>
  <c r="T32" i="5"/>
  <c r="T57" i="4"/>
  <c r="R39" i="8"/>
  <c r="N22" i="8"/>
  <c r="T76" i="5"/>
  <c r="T105" i="4"/>
  <c r="R91" i="8"/>
  <c r="K89" i="8"/>
  <c r="O89" i="8" s="1"/>
  <c r="T57" i="5"/>
  <c r="T27" i="4"/>
  <c r="O3" i="10"/>
  <c r="R24" i="8"/>
  <c r="T66" i="4"/>
  <c r="T29" i="4"/>
  <c r="T69" i="5"/>
  <c r="T9" i="5"/>
  <c r="S140" i="10"/>
  <c r="H143" i="7" s="1"/>
  <c r="R139" i="15"/>
  <c r="AD139" i="10"/>
  <c r="AG142" i="8" s="1"/>
  <c r="AI139" i="14"/>
  <c r="AA143" i="10"/>
  <c r="AC146" i="8" s="1"/>
  <c r="AE143" i="14"/>
  <c r="O143" i="15"/>
  <c r="J139" i="10"/>
  <c r="AK133" i="14"/>
  <c r="S133" i="15"/>
  <c r="AE133" i="10"/>
  <c r="AI136" i="8" s="1"/>
  <c r="O135" i="14"/>
  <c r="H135" i="15"/>
  <c r="R135" i="10"/>
  <c r="G138" i="7" s="1"/>
  <c r="N135" i="10"/>
  <c r="AH130" i="14"/>
  <c r="AJ130" i="14" s="1"/>
  <c r="Q130" i="15"/>
  <c r="AC130" i="10"/>
  <c r="AF133" i="8" s="1"/>
  <c r="AH133" i="8" s="1"/>
  <c r="U130" i="10"/>
  <c r="J133" i="7" s="1"/>
  <c r="P133" i="7" s="1"/>
  <c r="K130" i="15"/>
  <c r="R130" i="14"/>
  <c r="W129" i="10"/>
  <c r="J129" i="10"/>
  <c r="Q129" i="14"/>
  <c r="J129" i="15"/>
  <c r="T129" i="10"/>
  <c r="I132" i="7" s="1"/>
  <c r="AM120" i="14"/>
  <c r="AN120" i="14" s="1"/>
  <c r="AG120" i="10"/>
  <c r="AK123" i="8" s="1"/>
  <c r="U120" i="15"/>
  <c r="O161" i="12"/>
  <c r="K120" i="6" s="1"/>
  <c r="L120" i="6" s="1"/>
  <c r="M120" i="6" s="1"/>
  <c r="AM123" i="14"/>
  <c r="AN123" i="14" s="1"/>
  <c r="U123" i="15"/>
  <c r="AG123" i="10"/>
  <c r="AK126" i="8" s="1"/>
  <c r="AL126" i="8" s="1"/>
  <c r="F121" i="10"/>
  <c r="E121" i="14"/>
  <c r="B121" i="15"/>
  <c r="C124" i="6"/>
  <c r="C124" i="7"/>
  <c r="P124" i="7" s="1"/>
  <c r="C124" i="8"/>
  <c r="C123" i="3"/>
  <c r="N118" i="10"/>
  <c r="W115" i="10"/>
  <c r="AC124" i="10"/>
  <c r="AF127" i="8" s="1"/>
  <c r="AH127" i="8" s="1"/>
  <c r="Q124" i="15"/>
  <c r="AH124" i="14"/>
  <c r="AJ124" i="14" s="1"/>
  <c r="O124" i="10"/>
  <c r="C127" i="6"/>
  <c r="C126" i="3"/>
  <c r="C127" i="7"/>
  <c r="C127" i="8"/>
  <c r="AE125" i="14"/>
  <c r="AA125" i="10"/>
  <c r="AC128" i="8" s="1"/>
  <c r="O125" i="15"/>
  <c r="C128" i="8"/>
  <c r="C128" i="6"/>
  <c r="C128" i="7"/>
  <c r="C127" i="3"/>
  <c r="O113" i="14"/>
  <c r="H113" i="15"/>
  <c r="R113" i="10"/>
  <c r="G116" i="7" s="1"/>
  <c r="C116" i="8"/>
  <c r="C116" i="6"/>
  <c r="C116" i="7"/>
  <c r="O116" i="7" s="1"/>
  <c r="C115" i="3"/>
  <c r="T143" i="10"/>
  <c r="I146" i="7" s="1"/>
  <c r="Q143" i="14"/>
  <c r="J143" i="15"/>
  <c r="P140" i="10"/>
  <c r="L143" i="15"/>
  <c r="AA143" i="14"/>
  <c r="J189" i="12"/>
  <c r="Q145" i="8" s="1"/>
  <c r="R145" i="8" s="1"/>
  <c r="X145" i="8" s="1"/>
  <c r="S144" i="3" s="1"/>
  <c r="W142" i="14"/>
  <c r="X142" i="14" s="1"/>
  <c r="T142" i="14" s="1"/>
  <c r="AE142" i="14"/>
  <c r="O142" i="15"/>
  <c r="AA142" i="10"/>
  <c r="AC145" i="8" s="1"/>
  <c r="AL142" i="14"/>
  <c r="T142" i="15"/>
  <c r="AF142" i="10"/>
  <c r="AJ145" i="8" s="1"/>
  <c r="O141" i="10"/>
  <c r="L141" i="10"/>
  <c r="J141" i="14"/>
  <c r="F141" i="15"/>
  <c r="R137" i="14"/>
  <c r="K137" i="15"/>
  <c r="U137" i="10"/>
  <c r="J140" i="7" s="1"/>
  <c r="P140" i="7" s="1"/>
  <c r="AL133" i="14"/>
  <c r="T133" i="15"/>
  <c r="AF133" i="10"/>
  <c r="AJ136" i="8" s="1"/>
  <c r="B222" i="14"/>
  <c r="B203" i="14"/>
  <c r="B187" i="14"/>
  <c r="C203" i="14"/>
  <c r="C197" i="14"/>
  <c r="B195" i="14"/>
  <c r="C195" i="14"/>
  <c r="S172" i="14"/>
  <c r="B172" i="14" s="1"/>
  <c r="C172" i="14"/>
  <c r="C218" i="14"/>
  <c r="AL143" i="14"/>
  <c r="T143" i="15"/>
  <c r="AF143" i="10"/>
  <c r="AJ146" i="8" s="1"/>
  <c r="M143" i="10"/>
  <c r="H140" i="14"/>
  <c r="L140" i="14" s="1"/>
  <c r="D140" i="14" s="1"/>
  <c r="D140" i="15"/>
  <c r="H140" i="10"/>
  <c r="AC142" i="10"/>
  <c r="AF145" i="8" s="1"/>
  <c r="AH145" i="8" s="1"/>
  <c r="AH142" i="14"/>
  <c r="AJ142" i="14" s="1"/>
  <c r="Q142" i="15"/>
  <c r="K142" i="10"/>
  <c r="C144" i="3"/>
  <c r="C145" i="6"/>
  <c r="C145" i="8"/>
  <c r="C145" i="7"/>
  <c r="AA141" i="14"/>
  <c r="L141" i="15"/>
  <c r="T141" i="10"/>
  <c r="I144" i="7" s="1"/>
  <c r="Q141" i="14"/>
  <c r="J141" i="15"/>
  <c r="Q137" i="14"/>
  <c r="T137" i="10"/>
  <c r="I140" i="7" s="1"/>
  <c r="O140" i="7" s="1"/>
  <c r="J137" i="15"/>
  <c r="P133" i="10"/>
  <c r="X133" i="10"/>
  <c r="M142" i="15"/>
  <c r="Y142" i="10"/>
  <c r="AA145" i="8" s="1"/>
  <c r="AC142" i="14"/>
  <c r="N139" i="14"/>
  <c r="G139" i="15"/>
  <c r="Q139" i="10"/>
  <c r="F142" i="7" s="1"/>
  <c r="L142" i="15"/>
  <c r="AA142" i="14"/>
  <c r="W141" i="10"/>
  <c r="M143" i="7"/>
  <c r="W135" i="10"/>
  <c r="AM135" i="14"/>
  <c r="U135" i="15"/>
  <c r="AG135" i="10"/>
  <c r="AK138" i="8" s="1"/>
  <c r="AH135" i="14"/>
  <c r="AC135" i="10"/>
  <c r="AF138" i="8" s="1"/>
  <c r="Q135" i="15"/>
  <c r="M138" i="15"/>
  <c r="Y138" i="10"/>
  <c r="AA141" i="8" s="1"/>
  <c r="AC138" i="14"/>
  <c r="AG134" i="14"/>
  <c r="J139" i="6"/>
  <c r="U138" i="15"/>
  <c r="AM138" i="14"/>
  <c r="AG138" i="10"/>
  <c r="AK141" i="8" s="1"/>
  <c r="P135" i="15"/>
  <c r="AB135" i="10"/>
  <c r="AD138" i="8" s="1"/>
  <c r="AF135" i="14"/>
  <c r="O183" i="12"/>
  <c r="O139" i="7"/>
  <c r="I136" i="14"/>
  <c r="E136" i="15"/>
  <c r="I136" i="10"/>
  <c r="S139" i="6" s="1"/>
  <c r="AH136" i="14"/>
  <c r="AC136" i="10"/>
  <c r="AF139" i="8" s="1"/>
  <c r="Q136" i="15"/>
  <c r="S134" i="10"/>
  <c r="H137" i="7" s="1"/>
  <c r="AK128" i="14"/>
  <c r="AN128" i="14" s="1"/>
  <c r="S128" i="15"/>
  <c r="AE128" i="10"/>
  <c r="AI131" i="8" s="1"/>
  <c r="AL131" i="8" s="1"/>
  <c r="E138" i="15"/>
  <c r="I138" i="10"/>
  <c r="S141" i="6" s="1"/>
  <c r="I138" i="14"/>
  <c r="AD138" i="10"/>
  <c r="AG141" i="8" s="1"/>
  <c r="AI138" i="14"/>
  <c r="R138" i="15"/>
  <c r="Q138" i="14"/>
  <c r="J138" i="15"/>
  <c r="T138" i="10"/>
  <c r="I141" i="7" s="1"/>
  <c r="T132" i="10"/>
  <c r="I135" i="7" s="1"/>
  <c r="Q132" i="14"/>
  <c r="J132" i="15"/>
  <c r="AC132" i="14"/>
  <c r="M132" i="15"/>
  <c r="Y132" i="10"/>
  <c r="AA135" i="8" s="1"/>
  <c r="E127" i="14"/>
  <c r="F127" i="10"/>
  <c r="B127" i="15"/>
  <c r="J131" i="10"/>
  <c r="H130" i="10"/>
  <c r="D130" i="15"/>
  <c r="H130" i="14"/>
  <c r="O178" i="12"/>
  <c r="J126" i="10"/>
  <c r="AJ133" i="14"/>
  <c r="X130" i="10"/>
  <c r="AE130" i="8"/>
  <c r="Q129" i="10"/>
  <c r="F132" i="7" s="1"/>
  <c r="G129" i="15"/>
  <c r="N129" i="14"/>
  <c r="U129" i="15"/>
  <c r="AG129" i="10"/>
  <c r="AK132" i="8" s="1"/>
  <c r="AM129" i="14"/>
  <c r="AF129" i="10"/>
  <c r="AJ132" i="8" s="1"/>
  <c r="AL129" i="14"/>
  <c r="T129" i="15"/>
  <c r="C131" i="3"/>
  <c r="C132" i="7"/>
  <c r="C132" i="6"/>
  <c r="C132" i="8"/>
  <c r="G126" i="14"/>
  <c r="W128" i="6"/>
  <c r="P126" i="14"/>
  <c r="L126" i="14"/>
  <c r="X120" i="10"/>
  <c r="W118" i="10"/>
  <c r="R117" i="14"/>
  <c r="K117" i="15"/>
  <c r="U117" i="10"/>
  <c r="J120" i="7" s="1"/>
  <c r="E124" i="15"/>
  <c r="I124" i="10"/>
  <c r="S127" i="6" s="1"/>
  <c r="I124" i="14"/>
  <c r="I123" i="10"/>
  <c r="S126" i="6" s="1"/>
  <c r="I123" i="14"/>
  <c r="K123" i="14" s="1"/>
  <c r="L123" i="14" s="1"/>
  <c r="E123" i="15"/>
  <c r="O123" i="10"/>
  <c r="F125" i="6"/>
  <c r="G125" i="6"/>
  <c r="H125" i="6" s="1"/>
  <c r="N120" i="14"/>
  <c r="Q120" i="10"/>
  <c r="F123" i="7" s="1"/>
  <c r="G120" i="15"/>
  <c r="N117" i="14"/>
  <c r="Q117" i="10"/>
  <c r="F120" i="7" s="1"/>
  <c r="G117" i="15"/>
  <c r="L121" i="15"/>
  <c r="AA121" i="14"/>
  <c r="AE121" i="14"/>
  <c r="AG121" i="14" s="1"/>
  <c r="AB121" i="14" s="1"/>
  <c r="AA121" i="10"/>
  <c r="AC124" i="8" s="1"/>
  <c r="AE124" i="8" s="1"/>
  <c r="O121" i="15"/>
  <c r="AA120" i="14"/>
  <c r="L120" i="15"/>
  <c r="AG117" i="10"/>
  <c r="AK120" i="8" s="1"/>
  <c r="AL120" i="8" s="1"/>
  <c r="AM117" i="14"/>
  <c r="AN117" i="14" s="1"/>
  <c r="U117" i="15"/>
  <c r="H115" i="14"/>
  <c r="D115" i="15"/>
  <c r="V115" i="15" s="1"/>
  <c r="G115" i="11" s="1"/>
  <c r="D115" i="11" s="1"/>
  <c r="H115" i="10"/>
  <c r="J118" i="14"/>
  <c r="K118" i="14" s="1"/>
  <c r="F118" i="15"/>
  <c r="L118" i="10"/>
  <c r="N124" i="10"/>
  <c r="AB125" i="10"/>
  <c r="AD128" i="8" s="1"/>
  <c r="AF125" i="14"/>
  <c r="P125" i="15"/>
  <c r="L125" i="15"/>
  <c r="AA125" i="14"/>
  <c r="AM116" i="14"/>
  <c r="U116" i="15"/>
  <c r="AG116" i="10"/>
  <c r="AK119" i="8" s="1"/>
  <c r="AM113" i="14"/>
  <c r="AN113" i="14" s="1"/>
  <c r="AG113" i="10"/>
  <c r="AK116" i="8" s="1"/>
  <c r="U113" i="15"/>
  <c r="W119" i="10"/>
  <c r="AB119" i="10"/>
  <c r="AD122" i="8" s="1"/>
  <c r="AF119" i="14"/>
  <c r="P119" i="15"/>
  <c r="W108" i="10"/>
  <c r="AF116" i="14"/>
  <c r="P116" i="15"/>
  <c r="AB116" i="10"/>
  <c r="AD119" i="8" s="1"/>
  <c r="J116" i="10"/>
  <c r="P109" i="10"/>
  <c r="AE101" i="14"/>
  <c r="AG101" i="14" s="1"/>
  <c r="AA101" i="10"/>
  <c r="AC104" i="8" s="1"/>
  <c r="AE104" i="8" s="1"/>
  <c r="O101" i="15"/>
  <c r="C104" i="7"/>
  <c r="C104" i="8"/>
  <c r="C103" i="3"/>
  <c r="C104" i="6"/>
  <c r="D112" i="15"/>
  <c r="H112" i="14"/>
  <c r="H112" i="10"/>
  <c r="F110" i="15"/>
  <c r="L110" i="10"/>
  <c r="J110" i="14"/>
  <c r="V108" i="10"/>
  <c r="Y111" i="8"/>
  <c r="Z111" i="8" s="1"/>
  <c r="N106" i="10"/>
  <c r="O106" i="10"/>
  <c r="F112" i="10"/>
  <c r="B112" i="15"/>
  <c r="E112" i="14"/>
  <c r="AD110" i="14"/>
  <c r="N110" i="15"/>
  <c r="Z110" i="10"/>
  <c r="AB113" i="8" s="1"/>
  <c r="AE113" i="8" s="1"/>
  <c r="AH112" i="8"/>
  <c r="AC112" i="14"/>
  <c r="Y112" i="10"/>
  <c r="AA115" i="8" s="1"/>
  <c r="M112" i="15"/>
  <c r="AD112" i="14"/>
  <c r="Z112" i="10"/>
  <c r="AB115" i="8" s="1"/>
  <c r="N112" i="15"/>
  <c r="N109" i="10"/>
  <c r="Q109" i="14"/>
  <c r="J109" i="15"/>
  <c r="T109" i="10"/>
  <c r="I112" i="7" s="1"/>
  <c r="N111" i="10"/>
  <c r="E111" i="14"/>
  <c r="F111" i="10"/>
  <c r="B111" i="15"/>
  <c r="K111" i="10"/>
  <c r="AH106" i="8"/>
  <c r="F106" i="6"/>
  <c r="R100" i="10"/>
  <c r="G103" i="7" s="1"/>
  <c r="M103" i="7" s="1"/>
  <c r="H100" i="15"/>
  <c r="O100" i="14"/>
  <c r="AK100" i="14"/>
  <c r="AE100" i="10"/>
  <c r="AI103" i="8" s="1"/>
  <c r="AL103" i="8" s="1"/>
  <c r="S100" i="15"/>
  <c r="J108" i="6"/>
  <c r="O107" i="10"/>
  <c r="AL107" i="14"/>
  <c r="AF107" i="10"/>
  <c r="AJ110" i="8" s="1"/>
  <c r="T107" i="15"/>
  <c r="P103" i="10"/>
  <c r="AF103" i="14"/>
  <c r="AG103" i="14" s="1"/>
  <c r="P103" i="15"/>
  <c r="AB103" i="10"/>
  <c r="AD106" i="8" s="1"/>
  <c r="O102" i="10"/>
  <c r="AL102" i="14"/>
  <c r="AF102" i="10"/>
  <c r="AJ105" i="8" s="1"/>
  <c r="T102" i="15"/>
  <c r="F97" i="10"/>
  <c r="B97" i="15"/>
  <c r="E97" i="14"/>
  <c r="K104" i="15"/>
  <c r="R104" i="14"/>
  <c r="U104" i="10"/>
  <c r="J107" i="7" s="1"/>
  <c r="J104" i="14"/>
  <c r="K104" i="14" s="1"/>
  <c r="L104" i="14" s="1"/>
  <c r="D104" i="14" s="1"/>
  <c r="F104" i="15"/>
  <c r="L104" i="10"/>
  <c r="L105" i="10"/>
  <c r="F105" i="15"/>
  <c r="J105" i="14"/>
  <c r="K105" i="14" s="1"/>
  <c r="K105" i="10"/>
  <c r="P97" i="14"/>
  <c r="L99" i="14"/>
  <c r="D99" i="14" s="1"/>
  <c r="K98" i="10"/>
  <c r="O98" i="10"/>
  <c r="I100" i="15"/>
  <c r="M99" i="10"/>
  <c r="AC99" i="14"/>
  <c r="AG99" i="14" s="1"/>
  <c r="M99" i="15"/>
  <c r="Y99" i="10"/>
  <c r="AA102" i="8" s="1"/>
  <c r="R90" i="14"/>
  <c r="K90" i="15"/>
  <c r="W87" i="10"/>
  <c r="K95" i="10"/>
  <c r="U95" i="15"/>
  <c r="AM95" i="14"/>
  <c r="AG95" i="10"/>
  <c r="AK98" i="8" s="1"/>
  <c r="AN97" i="14"/>
  <c r="C96" i="8"/>
  <c r="C96" i="6"/>
  <c r="C95" i="3"/>
  <c r="C96" i="7"/>
  <c r="L96" i="7" s="1"/>
  <c r="J88" i="10"/>
  <c r="X98" i="10"/>
  <c r="C95" i="15"/>
  <c r="G95" i="10"/>
  <c r="F95" i="14"/>
  <c r="G95" i="14" s="1"/>
  <c r="D91" i="15"/>
  <c r="H91" i="14"/>
  <c r="H91" i="10"/>
  <c r="F91" i="6"/>
  <c r="G91" i="6"/>
  <c r="H91" i="6" s="1"/>
  <c r="D85" i="15"/>
  <c r="H85" i="14"/>
  <c r="H85" i="10"/>
  <c r="X88" i="6" s="1"/>
  <c r="Y88" i="6" s="1"/>
  <c r="O86" i="7"/>
  <c r="F92" i="14"/>
  <c r="G92" i="14" s="1"/>
  <c r="C92" i="15"/>
  <c r="G92" i="10"/>
  <c r="Q92" i="10"/>
  <c r="F95" i="7" s="1"/>
  <c r="G92" i="15"/>
  <c r="N92" i="14"/>
  <c r="C95" i="8"/>
  <c r="C95" i="7"/>
  <c r="C95" i="6"/>
  <c r="C94" i="3"/>
  <c r="V90" i="10"/>
  <c r="Y93" i="8"/>
  <c r="Z93" i="8" s="1"/>
  <c r="Q89" i="10"/>
  <c r="F92" i="7" s="1"/>
  <c r="N89" i="14"/>
  <c r="G89" i="15"/>
  <c r="N89" i="10"/>
  <c r="P94" i="10"/>
  <c r="M94" i="15"/>
  <c r="AC94" i="14"/>
  <c r="Y94" i="10"/>
  <c r="AA97" i="8" s="1"/>
  <c r="C97" i="8"/>
  <c r="C97" i="6"/>
  <c r="C97" i="7"/>
  <c r="C96" i="3"/>
  <c r="X94" i="10"/>
  <c r="W91" i="14"/>
  <c r="X91" i="14" s="1"/>
  <c r="T91" i="14" s="1"/>
  <c r="M86" i="15"/>
  <c r="AC86" i="14"/>
  <c r="Y86" i="10"/>
  <c r="AA89" i="8" s="1"/>
  <c r="J86" i="14"/>
  <c r="L86" i="10"/>
  <c r="F86" i="15"/>
  <c r="C89" i="6"/>
  <c r="C89" i="7"/>
  <c r="C89" i="8"/>
  <c r="C88" i="3"/>
  <c r="AC83" i="10"/>
  <c r="AF86" i="8" s="1"/>
  <c r="AH86" i="8" s="1"/>
  <c r="AH83" i="14"/>
  <c r="AJ83" i="14" s="1"/>
  <c r="Q83" i="15"/>
  <c r="P73" i="10"/>
  <c r="O86" i="10"/>
  <c r="K85" i="15"/>
  <c r="U85" i="10"/>
  <c r="J88" i="7" s="1"/>
  <c r="P88" i="7" s="1"/>
  <c r="R85" i="14"/>
  <c r="O84" i="7"/>
  <c r="B77" i="15"/>
  <c r="F77" i="10"/>
  <c r="E77" i="14"/>
  <c r="W75" i="10"/>
  <c r="J73" i="10"/>
  <c r="AA96" i="14"/>
  <c r="L96" i="15"/>
  <c r="AF96" i="14"/>
  <c r="AB96" i="10"/>
  <c r="AD99" i="8" s="1"/>
  <c r="P96" i="15"/>
  <c r="K96" i="15"/>
  <c r="U96" i="10"/>
  <c r="J99" i="7" s="1"/>
  <c r="R96" i="14"/>
  <c r="W96" i="14"/>
  <c r="X96" i="14" s="1"/>
  <c r="T96" i="14" s="1"/>
  <c r="N3" i="13"/>
  <c r="AI94" i="14"/>
  <c r="R94" i="15"/>
  <c r="AD94" i="10"/>
  <c r="AG97" i="8" s="1"/>
  <c r="AK91" i="14"/>
  <c r="AE91" i="10"/>
  <c r="AI94" i="8" s="1"/>
  <c r="S91" i="15"/>
  <c r="AF91" i="14"/>
  <c r="P91" i="15"/>
  <c r="AB91" i="10"/>
  <c r="AD94" i="8" s="1"/>
  <c r="J93" i="6"/>
  <c r="AH89" i="8"/>
  <c r="T84" i="15"/>
  <c r="AL84" i="14"/>
  <c r="AF84" i="10"/>
  <c r="AJ87" i="8" s="1"/>
  <c r="C87" i="6"/>
  <c r="C87" i="8"/>
  <c r="C87" i="7"/>
  <c r="O87" i="7" s="1"/>
  <c r="C86" i="3"/>
  <c r="I79" i="14"/>
  <c r="I79" i="10"/>
  <c r="S82" i="6" s="1"/>
  <c r="E79" i="15"/>
  <c r="E79" i="14"/>
  <c r="F79" i="10"/>
  <c r="B79" i="15"/>
  <c r="J80" i="15"/>
  <c r="T80" i="10"/>
  <c r="I83" i="7" s="1"/>
  <c r="Q80" i="14"/>
  <c r="Q78" i="15"/>
  <c r="AC78" i="10"/>
  <c r="AF81" i="8" s="1"/>
  <c r="AH78" i="14"/>
  <c r="P76" i="14"/>
  <c r="O129" i="12"/>
  <c r="K80" i="6" s="1"/>
  <c r="L80" i="6" s="1"/>
  <c r="M80" i="6" s="1"/>
  <c r="AL76" i="14"/>
  <c r="AN76" i="14" s="1"/>
  <c r="AF76" i="10"/>
  <c r="AJ79" i="8" s="1"/>
  <c r="T76" i="15"/>
  <c r="D71" i="15"/>
  <c r="H71" i="10"/>
  <c r="H71" i="14"/>
  <c r="AB70" i="10"/>
  <c r="AD73" i="8" s="1"/>
  <c r="AF70" i="14"/>
  <c r="P70" i="15"/>
  <c r="H64" i="14"/>
  <c r="L64" i="14" s="1"/>
  <c r="D64" i="15"/>
  <c r="H64" i="10"/>
  <c r="K85" i="14"/>
  <c r="K78" i="15"/>
  <c r="U78" i="10"/>
  <c r="J81" i="7" s="1"/>
  <c r="R78" i="14"/>
  <c r="AI78" i="14"/>
  <c r="AD78" i="10"/>
  <c r="AG81" i="8" s="1"/>
  <c r="R78" i="15"/>
  <c r="G82" i="15"/>
  <c r="Q82" i="10"/>
  <c r="F85" i="7" s="1"/>
  <c r="N82" i="14"/>
  <c r="M82" i="10"/>
  <c r="M80" i="7"/>
  <c r="M80" i="10"/>
  <c r="X79" i="10"/>
  <c r="G79" i="14"/>
  <c r="AA71" i="10"/>
  <c r="AC74" i="8" s="1"/>
  <c r="AE71" i="14"/>
  <c r="O71" i="15"/>
  <c r="S76" i="10"/>
  <c r="H79" i="7" s="1"/>
  <c r="P83" i="14"/>
  <c r="M83" i="14" s="1"/>
  <c r="J78" i="14"/>
  <c r="F78" i="15"/>
  <c r="L78" i="10"/>
  <c r="O74" i="15"/>
  <c r="AA74" i="10"/>
  <c r="AC77" i="8" s="1"/>
  <c r="AE74" i="14"/>
  <c r="J74" i="15"/>
  <c r="Q74" i="14"/>
  <c r="T74" i="10"/>
  <c r="I77" i="7" s="1"/>
  <c r="AB74" i="10"/>
  <c r="AD77" i="8" s="1"/>
  <c r="P74" i="15"/>
  <c r="AF74" i="14"/>
  <c r="AA74" i="14"/>
  <c r="L74" i="15"/>
  <c r="S71" i="10"/>
  <c r="H74" i="7" s="1"/>
  <c r="G67" i="15"/>
  <c r="N67" i="14"/>
  <c r="Q67" i="10"/>
  <c r="F70" i="7" s="1"/>
  <c r="K67" i="15"/>
  <c r="U67" i="10"/>
  <c r="J70" i="7" s="1"/>
  <c r="R67" i="14"/>
  <c r="C70" i="8"/>
  <c r="C70" i="6"/>
  <c r="C70" i="7"/>
  <c r="M70" i="7" s="1"/>
  <c r="C69" i="3"/>
  <c r="O59" i="14"/>
  <c r="M59" i="14" s="1"/>
  <c r="R59" i="10"/>
  <c r="G62" i="7" s="1"/>
  <c r="M62" i="7" s="1"/>
  <c r="H59" i="15"/>
  <c r="U57" i="15"/>
  <c r="AG57" i="10"/>
  <c r="AK60" i="8" s="1"/>
  <c r="AL60" i="8" s="1"/>
  <c r="AM57" i="14"/>
  <c r="AN57" i="14" s="1"/>
  <c r="AK45" i="14"/>
  <c r="AN45" i="14" s="1"/>
  <c r="S45" i="15"/>
  <c r="AE45" i="10"/>
  <c r="AI48" i="8" s="1"/>
  <c r="AL48" i="8" s="1"/>
  <c r="P69" i="14"/>
  <c r="T73" i="6"/>
  <c r="U73" i="6" s="1"/>
  <c r="S73" i="6"/>
  <c r="W69" i="10"/>
  <c r="AL69" i="14"/>
  <c r="AF69" i="10"/>
  <c r="AJ72" i="8" s="1"/>
  <c r="T69" i="15"/>
  <c r="AE68" i="14"/>
  <c r="O68" i="15"/>
  <c r="AA68" i="10"/>
  <c r="AC71" i="8" s="1"/>
  <c r="N60" i="10"/>
  <c r="AE60" i="14"/>
  <c r="AA60" i="10"/>
  <c r="AC63" i="8" s="1"/>
  <c r="O60" i="15"/>
  <c r="AH79" i="8"/>
  <c r="N68" i="15"/>
  <c r="AD68" i="14"/>
  <c r="Z68" i="10"/>
  <c r="AB71" i="8" s="1"/>
  <c r="L68" i="15"/>
  <c r="AA68" i="14"/>
  <c r="AF68" i="14"/>
  <c r="AB68" i="10"/>
  <c r="AD71" i="8" s="1"/>
  <c r="P68" i="15"/>
  <c r="C69" i="8"/>
  <c r="C69" i="7"/>
  <c r="O69" i="7" s="1"/>
  <c r="C69" i="6"/>
  <c r="C68" i="3"/>
  <c r="G71" i="14"/>
  <c r="AF68" i="10"/>
  <c r="AJ71" i="8" s="1"/>
  <c r="AL68" i="14"/>
  <c r="T68" i="15"/>
  <c r="AI57" i="14"/>
  <c r="AJ57" i="14" s="1"/>
  <c r="AD57" i="10"/>
  <c r="AG60" i="8" s="1"/>
  <c r="AH60" i="8" s="1"/>
  <c r="R57" i="15"/>
  <c r="F63" i="6"/>
  <c r="G63" i="6"/>
  <c r="H63" i="6" s="1"/>
  <c r="AM62" i="14"/>
  <c r="U62" i="15"/>
  <c r="AG62" i="10"/>
  <c r="AK65" i="8" s="1"/>
  <c r="E52" i="14"/>
  <c r="B52" i="15"/>
  <c r="F52" i="10"/>
  <c r="AL52" i="14"/>
  <c r="AN52" i="14" s="1"/>
  <c r="T52" i="15"/>
  <c r="AF52" i="10"/>
  <c r="AJ55" i="8" s="1"/>
  <c r="AL55" i="8" s="1"/>
  <c r="S52" i="10"/>
  <c r="H55" i="7" s="1"/>
  <c r="H65" i="15"/>
  <c r="O65" i="14"/>
  <c r="R65" i="10"/>
  <c r="G68" i="7" s="1"/>
  <c r="AI65" i="14"/>
  <c r="R65" i="15"/>
  <c r="AD65" i="10"/>
  <c r="AG68" i="8" s="1"/>
  <c r="K63" i="10"/>
  <c r="Y63" i="10"/>
  <c r="AA66" i="8" s="1"/>
  <c r="M63" i="15"/>
  <c r="AC63" i="14"/>
  <c r="N63" i="14"/>
  <c r="Q63" i="10"/>
  <c r="F66" i="7" s="1"/>
  <c r="G63" i="15"/>
  <c r="D59" i="14"/>
  <c r="AE58" i="10"/>
  <c r="AI61" i="8" s="1"/>
  <c r="AK58" i="14"/>
  <c r="S58" i="15"/>
  <c r="W58" i="14"/>
  <c r="X58" i="14" s="1"/>
  <c r="T58" i="14" s="1"/>
  <c r="J120" i="12"/>
  <c r="Q61" i="8" s="1"/>
  <c r="J54" i="10"/>
  <c r="P54" i="15"/>
  <c r="AB54" i="10"/>
  <c r="AD57" i="8" s="1"/>
  <c r="AF54" i="14"/>
  <c r="O51" i="14"/>
  <c r="R51" i="10"/>
  <c r="G54" i="7" s="1"/>
  <c r="H51" i="15"/>
  <c r="M36" i="10"/>
  <c r="H33" i="14"/>
  <c r="L33" i="14" s="1"/>
  <c r="D33" i="14" s="1"/>
  <c r="H33" i="10"/>
  <c r="D33" i="15"/>
  <c r="V33" i="15" s="1"/>
  <c r="G33" i="11" s="1"/>
  <c r="D33" i="11" s="1"/>
  <c r="O86" i="12"/>
  <c r="K50" i="10"/>
  <c r="P52" i="7"/>
  <c r="AC48" i="14"/>
  <c r="M48" i="15"/>
  <c r="Y48" i="10"/>
  <c r="AA51" i="8" s="1"/>
  <c r="R48" i="14"/>
  <c r="U48" i="10"/>
  <c r="J51" i="7" s="1"/>
  <c r="K48" i="15"/>
  <c r="L44" i="15"/>
  <c r="AA44" i="14"/>
  <c r="P44" i="7"/>
  <c r="P57" i="14"/>
  <c r="AC50" i="14"/>
  <c r="M50" i="15"/>
  <c r="Y50" i="10"/>
  <c r="AA53" i="8" s="1"/>
  <c r="M47" i="10"/>
  <c r="C50" i="6"/>
  <c r="C50" i="8"/>
  <c r="C49" i="3"/>
  <c r="C50" i="7"/>
  <c r="M50" i="7" s="1"/>
  <c r="J55" i="10"/>
  <c r="O101" i="12"/>
  <c r="K59" i="6" s="1"/>
  <c r="L59" i="6" s="1"/>
  <c r="M59" i="6" s="1"/>
  <c r="N59" i="6" s="1"/>
  <c r="M58" i="3" s="1"/>
  <c r="AL55" i="14"/>
  <c r="AF55" i="10"/>
  <c r="AJ58" i="8" s="1"/>
  <c r="T55" i="15"/>
  <c r="M51" i="10"/>
  <c r="P39" i="10"/>
  <c r="W46" i="10"/>
  <c r="J43" i="15"/>
  <c r="T43" i="10"/>
  <c r="I46" i="7" s="1"/>
  <c r="Q43" i="14"/>
  <c r="AM43" i="14"/>
  <c r="AN43" i="14" s="1"/>
  <c r="U43" i="15"/>
  <c r="AG43" i="10"/>
  <c r="AK46" i="8" s="1"/>
  <c r="AL46" i="8" s="1"/>
  <c r="W43" i="14"/>
  <c r="X43" i="14" s="1"/>
  <c r="T43" i="14" s="1"/>
  <c r="P42" i="10"/>
  <c r="L42" i="10"/>
  <c r="J42" i="14"/>
  <c r="F42" i="15"/>
  <c r="AC42" i="14"/>
  <c r="M42" i="15"/>
  <c r="Y42" i="10"/>
  <c r="AA45" i="8" s="1"/>
  <c r="N40" i="10"/>
  <c r="AC37" i="10"/>
  <c r="AF40" i="8" s="1"/>
  <c r="AH37" i="14"/>
  <c r="Q37" i="15"/>
  <c r="X39" i="6"/>
  <c r="Y39" i="6" s="1"/>
  <c r="W39" i="6"/>
  <c r="F35" i="15"/>
  <c r="J35" i="14"/>
  <c r="L35" i="10"/>
  <c r="E35" i="14"/>
  <c r="F35" i="10"/>
  <c r="B35" i="15"/>
  <c r="J46" i="6"/>
  <c r="M47" i="7"/>
  <c r="J47" i="6"/>
  <c r="U37" i="15"/>
  <c r="AM37" i="14"/>
  <c r="AG37" i="10"/>
  <c r="AK40" i="8" s="1"/>
  <c r="C40" i="7"/>
  <c r="C40" i="8"/>
  <c r="C39" i="3"/>
  <c r="C40" i="6"/>
  <c r="AA46" i="10"/>
  <c r="AC49" i="8" s="1"/>
  <c r="AE46" i="14"/>
  <c r="O46" i="15"/>
  <c r="Q46" i="14"/>
  <c r="J46" i="15"/>
  <c r="T46" i="10"/>
  <c r="I49" i="7" s="1"/>
  <c r="P46" i="10"/>
  <c r="AH46" i="14"/>
  <c r="AJ46" i="14" s="1"/>
  <c r="Q46" i="15"/>
  <c r="AC46" i="10"/>
  <c r="AF49" i="8" s="1"/>
  <c r="AH49" i="8" s="1"/>
  <c r="D37" i="15"/>
  <c r="H37" i="10"/>
  <c r="H37" i="14"/>
  <c r="K34" i="15"/>
  <c r="R34" i="14"/>
  <c r="U34" i="10"/>
  <c r="J37" i="7" s="1"/>
  <c r="AA34" i="14"/>
  <c r="L34" i="15"/>
  <c r="AF37" i="10"/>
  <c r="AJ40" i="8" s="1"/>
  <c r="T37" i="15"/>
  <c r="AL37" i="14"/>
  <c r="K35" i="10"/>
  <c r="AF42" i="10"/>
  <c r="AJ45" i="8" s="1"/>
  <c r="T42" i="15"/>
  <c r="AL42" i="14"/>
  <c r="V39" i="10"/>
  <c r="Y42" i="8"/>
  <c r="Z42" i="8" s="1"/>
  <c r="W35" i="10"/>
  <c r="J32" i="10"/>
  <c r="M24" i="10"/>
  <c r="AD28" i="10"/>
  <c r="AG31" i="8" s="1"/>
  <c r="R28" i="15"/>
  <c r="AI28" i="14"/>
  <c r="P26" i="10"/>
  <c r="I25" i="10"/>
  <c r="S28" i="6" s="1"/>
  <c r="I25" i="14"/>
  <c r="E25" i="15"/>
  <c r="AE25" i="8"/>
  <c r="P14" i="10"/>
  <c r="P6" i="10"/>
  <c r="O38" i="10"/>
  <c r="R38" i="15"/>
  <c r="AD38" i="10"/>
  <c r="AG41" i="8" s="1"/>
  <c r="AI38" i="14"/>
  <c r="H38" i="10"/>
  <c r="H38" i="14"/>
  <c r="D38" i="15"/>
  <c r="W38" i="14"/>
  <c r="X38" i="14" s="1"/>
  <c r="T38" i="14" s="1"/>
  <c r="AL38" i="8"/>
  <c r="T34" i="10"/>
  <c r="I37" i="7" s="1"/>
  <c r="J26" i="15"/>
  <c r="T26" i="10"/>
  <c r="I29" i="7" s="1"/>
  <c r="O29" i="7" s="1"/>
  <c r="Q26" i="14"/>
  <c r="AG22" i="14"/>
  <c r="G25" i="10"/>
  <c r="C25" i="15"/>
  <c r="F25" i="14"/>
  <c r="G25" i="14" s="1"/>
  <c r="C28" i="6"/>
  <c r="C28" i="8"/>
  <c r="C27" i="3"/>
  <c r="C28" i="7"/>
  <c r="P28" i="7" s="1"/>
  <c r="AE21" i="14"/>
  <c r="AG21" i="14" s="1"/>
  <c r="AA21" i="10"/>
  <c r="AC24" i="8" s="1"/>
  <c r="AE24" i="8" s="1"/>
  <c r="O21" i="15"/>
  <c r="W17" i="10"/>
  <c r="F32" i="10"/>
  <c r="E32" i="14"/>
  <c r="B32" i="15"/>
  <c r="I32" i="14"/>
  <c r="I32" i="10"/>
  <c r="S35" i="6" s="1"/>
  <c r="E32" i="15"/>
  <c r="F29" i="14"/>
  <c r="G29" i="10"/>
  <c r="C29" i="15"/>
  <c r="P37" i="14"/>
  <c r="C30" i="15"/>
  <c r="G30" i="10"/>
  <c r="F30" i="14"/>
  <c r="T30" i="15"/>
  <c r="AL30" i="14"/>
  <c r="AN30" i="14" s="1"/>
  <c r="AF30" i="10"/>
  <c r="AJ33" i="8" s="1"/>
  <c r="AL33" i="8" s="1"/>
  <c r="C33" i="8"/>
  <c r="C33" i="6"/>
  <c r="C33" i="7"/>
  <c r="C32" i="3"/>
  <c r="AD27" i="14"/>
  <c r="N27" i="15"/>
  <c r="Z27" i="10"/>
  <c r="AB30" i="8" s="1"/>
  <c r="AH27" i="14"/>
  <c r="AC27" i="10"/>
  <c r="AF30" i="8" s="1"/>
  <c r="Q27" i="15"/>
  <c r="N22" i="10"/>
  <c r="S20" i="15"/>
  <c r="AK20" i="14"/>
  <c r="AN20" i="14" s="1"/>
  <c r="AE20" i="10"/>
  <c r="AI23" i="8" s="1"/>
  <c r="AL23" i="8" s="1"/>
  <c r="B14" i="15"/>
  <c r="E14" i="14"/>
  <c r="F14" i="10"/>
  <c r="Q6" i="15"/>
  <c r="AH6" i="14"/>
  <c r="AJ6" i="14" s="1"/>
  <c r="AB6" i="14" s="1"/>
  <c r="Z6" i="14" s="1"/>
  <c r="AC6" i="10"/>
  <c r="AF9" i="8" s="1"/>
  <c r="AH9" i="8" s="1"/>
  <c r="J19" i="10"/>
  <c r="AE13" i="14"/>
  <c r="AG13" i="14" s="1"/>
  <c r="O13" i="15"/>
  <c r="AA13" i="10"/>
  <c r="AC16" i="8" s="1"/>
  <c r="AE16" i="8" s="1"/>
  <c r="J27" i="6"/>
  <c r="O23" i="15"/>
  <c r="AA23" i="10"/>
  <c r="AC26" i="8" s="1"/>
  <c r="AE23" i="14"/>
  <c r="X23" i="10"/>
  <c r="W23" i="14"/>
  <c r="X23" i="14" s="1"/>
  <c r="T23" i="14" s="1"/>
  <c r="W19" i="14"/>
  <c r="X19" i="14" s="1"/>
  <c r="T19" i="14" s="1"/>
  <c r="X18" i="10"/>
  <c r="P21" i="14"/>
  <c r="J22" i="6"/>
  <c r="K22" i="6"/>
  <c r="L22" i="6" s="1"/>
  <c r="I16" i="14"/>
  <c r="E16" i="15"/>
  <c r="I16" i="10"/>
  <c r="S19" i="6" s="1"/>
  <c r="AH16" i="14"/>
  <c r="AJ16" i="14" s="1"/>
  <c r="AC16" i="10"/>
  <c r="AF19" i="8" s="1"/>
  <c r="AH19" i="8" s="1"/>
  <c r="Q16" i="15"/>
  <c r="F18" i="14"/>
  <c r="G18" i="14" s="1"/>
  <c r="G18" i="10"/>
  <c r="C18" i="15"/>
  <c r="R16" i="14"/>
  <c r="K16" i="15"/>
  <c r="U16" i="10"/>
  <c r="J19" i="7" s="1"/>
  <c r="P23" i="10"/>
  <c r="R19" i="15"/>
  <c r="AD19" i="10"/>
  <c r="AG22" i="8" s="1"/>
  <c r="AI19" i="14"/>
  <c r="AE16" i="10"/>
  <c r="AI19" i="8" s="1"/>
  <c r="S16" i="15"/>
  <c r="AK16" i="14"/>
  <c r="AM15" i="14"/>
  <c r="AN15" i="14" s="1"/>
  <c r="AG15" i="10"/>
  <c r="AK18" i="8" s="1"/>
  <c r="U15" i="15"/>
  <c r="P13" i="10"/>
  <c r="J8" i="15"/>
  <c r="Q8" i="14"/>
  <c r="T8" i="10"/>
  <c r="I11" i="7" s="1"/>
  <c r="N8" i="10"/>
  <c r="W15" i="6"/>
  <c r="P10" i="15"/>
  <c r="AB10" i="10"/>
  <c r="AD13" i="8" s="1"/>
  <c r="AF10" i="14"/>
  <c r="W17" i="6"/>
  <c r="M8" i="10"/>
  <c r="R54" i="8"/>
  <c r="F10" i="14"/>
  <c r="G10" i="10"/>
  <c r="P13" i="6" s="1"/>
  <c r="Q13" i="6" s="1"/>
  <c r="C10" i="15"/>
  <c r="R5" i="15"/>
  <c r="AI5" i="14"/>
  <c r="AJ5" i="14" s="1"/>
  <c r="AD5" i="10"/>
  <c r="AG8" i="8" s="1"/>
  <c r="AH8" i="8" s="1"/>
  <c r="O144" i="8"/>
  <c r="X123" i="8"/>
  <c r="S122" i="3" s="1"/>
  <c r="O59" i="8"/>
  <c r="H11" i="10"/>
  <c r="H11" i="14"/>
  <c r="D11" i="15"/>
  <c r="AN8" i="14"/>
  <c r="M9" i="7"/>
  <c r="K7" i="10"/>
  <c r="K7" i="15"/>
  <c r="R7" i="14"/>
  <c r="U7" i="10"/>
  <c r="J10" i="7" s="1"/>
  <c r="AA7" i="14"/>
  <c r="L7" i="15"/>
  <c r="H78" i="8"/>
  <c r="O78" i="8" s="1"/>
  <c r="X78" i="8" s="1"/>
  <c r="S77" i="3" s="1"/>
  <c r="N75" i="8"/>
  <c r="N97" i="8"/>
  <c r="N45" i="8"/>
  <c r="O45" i="8" s="1"/>
  <c r="H26" i="8"/>
  <c r="O26" i="8" s="1"/>
  <c r="J11" i="15"/>
  <c r="Q11" i="14"/>
  <c r="T11" i="10"/>
  <c r="I14" i="7" s="1"/>
  <c r="AE11" i="10"/>
  <c r="AI14" i="8" s="1"/>
  <c r="S11" i="15"/>
  <c r="AK11" i="14"/>
  <c r="X11" i="10"/>
  <c r="AD11" i="14"/>
  <c r="Z11" i="10"/>
  <c r="AB14" i="8" s="1"/>
  <c r="N11" i="15"/>
  <c r="O65" i="8"/>
  <c r="K42" i="8"/>
  <c r="O42" i="8" s="1"/>
  <c r="X42" i="8" s="1"/>
  <c r="S41" i="3" s="1"/>
  <c r="O19" i="8"/>
  <c r="U3" i="15"/>
  <c r="AM3" i="14"/>
  <c r="AG3" i="10"/>
  <c r="AK6" i="8" s="1"/>
  <c r="W131" i="8"/>
  <c r="L84" i="7"/>
  <c r="T16" i="5"/>
  <c r="T122" i="4"/>
  <c r="T101" i="4"/>
  <c r="T48" i="4"/>
  <c r="T14" i="4"/>
  <c r="T110" i="4"/>
  <c r="T31" i="4"/>
  <c r="N3" i="10"/>
  <c r="R56" i="8"/>
  <c r="T66" i="5"/>
  <c r="T8" i="5"/>
  <c r="T98" i="4"/>
  <c r="T38" i="4"/>
  <c r="I5" i="15"/>
  <c r="S3" i="15"/>
  <c r="AK3" i="14"/>
  <c r="AE3" i="10"/>
  <c r="AI6" i="8" s="1"/>
  <c r="C3" i="15"/>
  <c r="G3" i="10"/>
  <c r="F3" i="14"/>
  <c r="T3" i="15"/>
  <c r="AL3" i="14"/>
  <c r="AF3" i="10"/>
  <c r="AJ6" i="8" s="1"/>
  <c r="W32" i="8"/>
  <c r="L17" i="7"/>
  <c r="T50" i="4"/>
  <c r="K14" i="8"/>
  <c r="O14" i="8" s="1"/>
  <c r="T64" i="5"/>
  <c r="T26" i="5"/>
  <c r="T95" i="4"/>
  <c r="T30" i="4"/>
  <c r="K127" i="8"/>
  <c r="K52" i="8"/>
  <c r="H46" i="8"/>
  <c r="O46" i="8" s="1"/>
  <c r="T44" i="5"/>
  <c r="T76" i="4"/>
  <c r="T44" i="4"/>
  <c r="T12" i="4"/>
  <c r="H91" i="8"/>
  <c r="T114" i="4"/>
  <c r="T82" i="4"/>
  <c r="R30" i="8"/>
  <c r="O9" i="7"/>
  <c r="T113" i="4"/>
  <c r="T61" i="4"/>
  <c r="V131" i="10"/>
  <c r="Y134" i="8"/>
  <c r="Z134" i="8" s="1"/>
  <c r="W130" i="14"/>
  <c r="X130" i="14" s="1"/>
  <c r="T130" i="14" s="1"/>
  <c r="J178" i="12"/>
  <c r="Q133" i="8" s="1"/>
  <c r="R133" i="8" s="1"/>
  <c r="P130" i="10"/>
  <c r="J140" i="6"/>
  <c r="H130" i="15"/>
  <c r="R130" i="10"/>
  <c r="G133" i="7" s="1"/>
  <c r="M133" i="7" s="1"/>
  <c r="O130" i="14"/>
  <c r="AM143" i="14"/>
  <c r="AG143" i="10"/>
  <c r="AK146" i="8" s="1"/>
  <c r="U143" i="15"/>
  <c r="AD141" i="10"/>
  <c r="AG144" i="8" s="1"/>
  <c r="AI141" i="14"/>
  <c r="R141" i="15"/>
  <c r="AA141" i="10"/>
  <c r="AC144" i="8" s="1"/>
  <c r="AE141" i="14"/>
  <c r="O141" i="15"/>
  <c r="Q141" i="10"/>
  <c r="F144" i="7" s="1"/>
  <c r="G141" i="15"/>
  <c r="N141" i="14"/>
  <c r="O136" i="15"/>
  <c r="AA136" i="10"/>
  <c r="AC139" i="8" s="1"/>
  <c r="AE136" i="14"/>
  <c r="O136" i="14"/>
  <c r="R136" i="10"/>
  <c r="G139" i="7" s="1"/>
  <c r="M139" i="7" s="1"/>
  <c r="H136" i="15"/>
  <c r="O182" i="12"/>
  <c r="K139" i="6" s="1"/>
  <c r="L139" i="6" s="1"/>
  <c r="F138" i="10"/>
  <c r="E138" i="14"/>
  <c r="B138" i="15"/>
  <c r="AE138" i="14"/>
  <c r="O138" i="15"/>
  <c r="AA138" i="10"/>
  <c r="AC141" i="8" s="1"/>
  <c r="L120" i="10"/>
  <c r="J120" i="14"/>
  <c r="F120" i="15"/>
  <c r="I117" i="14"/>
  <c r="I117" i="10"/>
  <c r="E117" i="15"/>
  <c r="AL124" i="8"/>
  <c r="Q118" i="14"/>
  <c r="J118" i="15"/>
  <c r="T118" i="10"/>
  <c r="I121" i="7" s="1"/>
  <c r="O129" i="6"/>
  <c r="T129" i="6"/>
  <c r="U129" i="6" s="1"/>
  <c r="V129" i="6" s="1"/>
  <c r="P129" i="6"/>
  <c r="Q129" i="6" s="1"/>
  <c r="AF124" i="10"/>
  <c r="AJ127" i="8" s="1"/>
  <c r="T124" i="15"/>
  <c r="AL124" i="14"/>
  <c r="J125" i="10"/>
  <c r="AM125" i="14"/>
  <c r="AG125" i="10"/>
  <c r="AK128" i="8" s="1"/>
  <c r="U125" i="15"/>
  <c r="R116" i="15"/>
  <c r="AI116" i="14"/>
  <c r="AD116" i="10"/>
  <c r="AG119" i="8" s="1"/>
  <c r="M118" i="7"/>
  <c r="I113" i="14"/>
  <c r="I113" i="10"/>
  <c r="S116" i="6" s="1"/>
  <c r="E113" i="15"/>
  <c r="X119" i="10"/>
  <c r="J119" i="10"/>
  <c r="O119" i="10"/>
  <c r="AL123" i="8"/>
  <c r="Q119" i="14"/>
  <c r="J119" i="15"/>
  <c r="T119" i="10"/>
  <c r="I122" i="7" s="1"/>
  <c r="G117" i="14"/>
  <c r="S114" i="10"/>
  <c r="H117" i="7" s="1"/>
  <c r="P108" i="10"/>
  <c r="F116" i="15"/>
  <c r="J116" i="14"/>
  <c r="L116" i="10"/>
  <c r="AE116" i="10"/>
  <c r="AI119" i="8" s="1"/>
  <c r="AL119" i="8" s="1"/>
  <c r="AK116" i="14"/>
  <c r="S116" i="15"/>
  <c r="O119" i="15"/>
  <c r="AE119" i="14"/>
  <c r="AA119" i="10"/>
  <c r="AC122" i="8" s="1"/>
  <c r="Q101" i="10"/>
  <c r="F104" i="7" s="1"/>
  <c r="L104" i="7" s="1"/>
  <c r="N101" i="14"/>
  <c r="M101" i="14" s="1"/>
  <c r="G101" i="15"/>
  <c r="X110" i="10"/>
  <c r="G110" i="10"/>
  <c r="P113" i="6" s="1"/>
  <c r="Q113" i="6" s="1"/>
  <c r="F110" i="14"/>
  <c r="C110" i="15"/>
  <c r="I106" i="10"/>
  <c r="S109" i="6" s="1"/>
  <c r="I106" i="14"/>
  <c r="K106" i="14" s="1"/>
  <c r="L106" i="14" s="1"/>
  <c r="E106" i="15"/>
  <c r="AA106" i="14"/>
  <c r="L106" i="15"/>
  <c r="J101" i="14"/>
  <c r="L101" i="10"/>
  <c r="F101" i="15"/>
  <c r="E110" i="15"/>
  <c r="I110" i="10"/>
  <c r="S113" i="6" s="1"/>
  <c r="I110" i="14"/>
  <c r="C113" i="7"/>
  <c r="C113" i="8"/>
  <c r="C113" i="6"/>
  <c r="C112" i="3"/>
  <c r="AL115" i="8"/>
  <c r="AB112" i="10"/>
  <c r="AD115" i="8" s="1"/>
  <c r="AF112" i="14"/>
  <c r="P112" i="15"/>
  <c r="C115" i="8"/>
  <c r="C115" i="7"/>
  <c r="C114" i="3"/>
  <c r="C115" i="6"/>
  <c r="AE109" i="14"/>
  <c r="O109" i="15"/>
  <c r="AA109" i="10"/>
  <c r="AC112" i="8" s="1"/>
  <c r="I108" i="15"/>
  <c r="G111" i="15"/>
  <c r="Q111" i="10"/>
  <c r="F114" i="7" s="1"/>
  <c r="N111" i="14"/>
  <c r="M111" i="7"/>
  <c r="P100" i="15"/>
  <c r="AF100" i="14"/>
  <c r="AB100" i="10"/>
  <c r="AD103" i="8" s="1"/>
  <c r="C103" i="8"/>
  <c r="C103" i="6"/>
  <c r="C103" i="7"/>
  <c r="C102" i="3"/>
  <c r="O113" i="6"/>
  <c r="R107" i="10"/>
  <c r="G110" i="7" s="1"/>
  <c r="H107" i="15"/>
  <c r="O107" i="14"/>
  <c r="E107" i="14"/>
  <c r="B107" i="15"/>
  <c r="F107" i="10"/>
  <c r="L111" i="10"/>
  <c r="J111" i="14"/>
  <c r="K111" i="14" s="1"/>
  <c r="F111" i="15"/>
  <c r="W103" i="10"/>
  <c r="C106" i="7"/>
  <c r="L106" i="7" s="1"/>
  <c r="C106" i="8"/>
  <c r="C106" i="6"/>
  <c r="C105" i="3"/>
  <c r="J102" i="15"/>
  <c r="T102" i="10"/>
  <c r="I105" i="7" s="1"/>
  <c r="O105" i="7" s="1"/>
  <c r="Q102" i="14"/>
  <c r="E102" i="14"/>
  <c r="F102" i="10"/>
  <c r="B102" i="15"/>
  <c r="U100" i="10"/>
  <c r="J103" i="7" s="1"/>
  <c r="P103" i="7" s="1"/>
  <c r="K100" i="15"/>
  <c r="R100" i="14"/>
  <c r="F4" i="13"/>
  <c r="K100" i="6" s="1"/>
  <c r="L100" i="6" s="1"/>
  <c r="AE104" i="10"/>
  <c r="AI107" i="8" s="1"/>
  <c r="S104" i="15"/>
  <c r="AK104" i="14"/>
  <c r="Q104" i="14"/>
  <c r="J104" i="15"/>
  <c r="T104" i="10"/>
  <c r="I107" i="7" s="1"/>
  <c r="G105" i="15"/>
  <c r="Q105" i="10"/>
  <c r="F108" i="7" s="1"/>
  <c r="L108" i="7" s="1"/>
  <c r="N105" i="14"/>
  <c r="M105" i="14" s="1"/>
  <c r="AD102" i="10"/>
  <c r="AG105" i="8" s="1"/>
  <c r="AI102" i="14"/>
  <c r="R102" i="15"/>
  <c r="F7" i="13"/>
  <c r="S97" i="10"/>
  <c r="H100" i="7" s="1"/>
  <c r="N98" i="10"/>
  <c r="L98" i="15"/>
  <c r="AA98" i="14"/>
  <c r="U99" i="10"/>
  <c r="J102" i="7" s="1"/>
  <c r="K99" i="15"/>
  <c r="R99" i="14"/>
  <c r="AM99" i="14"/>
  <c r="U99" i="15"/>
  <c r="AG99" i="10"/>
  <c r="AK102" i="8" s="1"/>
  <c r="M90" i="10"/>
  <c r="P87" i="10"/>
  <c r="AE98" i="8"/>
  <c r="AI95" i="14"/>
  <c r="R95" i="15"/>
  <c r="AD95" i="10"/>
  <c r="AG98" i="8" s="1"/>
  <c r="AK88" i="14"/>
  <c r="AN88" i="14" s="1"/>
  <c r="S88" i="15"/>
  <c r="AE88" i="10"/>
  <c r="AI91" i="8" s="1"/>
  <c r="AE90" i="10"/>
  <c r="AI93" i="8" s="1"/>
  <c r="AL93" i="8" s="1"/>
  <c r="AK90" i="14"/>
  <c r="AN90" i="14" s="1"/>
  <c r="S90" i="15"/>
  <c r="AN111" i="14"/>
  <c r="J98" i="10"/>
  <c r="K89" i="14"/>
  <c r="AH85" i="14"/>
  <c r="AJ85" i="14" s="1"/>
  <c r="Q85" i="15"/>
  <c r="AC85" i="10"/>
  <c r="AF88" i="8" s="1"/>
  <c r="AH88" i="8" s="1"/>
  <c r="W86" i="6"/>
  <c r="J92" i="10"/>
  <c r="O92" i="15"/>
  <c r="AA92" i="10"/>
  <c r="AC95" i="8" s="1"/>
  <c r="AE92" i="14"/>
  <c r="AF91" i="10"/>
  <c r="AJ94" i="8" s="1"/>
  <c r="T91" i="15"/>
  <c r="AL91" i="14"/>
  <c r="I90" i="15"/>
  <c r="W91" i="6"/>
  <c r="AE90" i="8"/>
  <c r="AM90" i="8" s="1"/>
  <c r="O92" i="10"/>
  <c r="X89" i="10"/>
  <c r="W89" i="14"/>
  <c r="X89" i="14" s="1"/>
  <c r="T89" i="14" s="1"/>
  <c r="J139" i="12"/>
  <c r="Q92" i="8" s="1"/>
  <c r="R92" i="8" s="1"/>
  <c r="X92" i="8" s="1"/>
  <c r="S91" i="3" s="1"/>
  <c r="J85" i="10"/>
  <c r="K84" i="10"/>
  <c r="W94" i="10"/>
  <c r="AB94" i="10"/>
  <c r="AD97" i="8" s="1"/>
  <c r="AF94" i="14"/>
  <c r="P94" i="15"/>
  <c r="AL96" i="8"/>
  <c r="W92" i="6"/>
  <c r="N94" i="14"/>
  <c r="G94" i="15"/>
  <c r="Q94" i="10"/>
  <c r="F97" i="7" s="1"/>
  <c r="M89" i="10"/>
  <c r="K86" i="15"/>
  <c r="R86" i="14"/>
  <c r="U86" i="10"/>
  <c r="J89" i="7" s="1"/>
  <c r="P89" i="7" s="1"/>
  <c r="Q86" i="14"/>
  <c r="T86" i="10"/>
  <c r="I89" i="7" s="1"/>
  <c r="O89" i="7" s="1"/>
  <c r="J86" i="15"/>
  <c r="S84" i="15"/>
  <c r="AE84" i="10"/>
  <c r="AI87" i="8" s="1"/>
  <c r="AL87" i="8" s="1"/>
  <c r="AK84" i="14"/>
  <c r="H73" i="14"/>
  <c r="D73" i="15"/>
  <c r="V73" i="15" s="1"/>
  <c r="G73" i="11" s="1"/>
  <c r="D73" i="11" s="1"/>
  <c r="H73" i="10"/>
  <c r="X76" i="6" s="1"/>
  <c r="Y76" i="6" s="1"/>
  <c r="I92" i="15"/>
  <c r="M91" i="15"/>
  <c r="Y91" i="10"/>
  <c r="AA94" i="8" s="1"/>
  <c r="AC91" i="14"/>
  <c r="P90" i="7"/>
  <c r="S83" i="15"/>
  <c r="AE83" i="10"/>
  <c r="AI86" i="8" s="1"/>
  <c r="AL86" i="8" s="1"/>
  <c r="AK83" i="14"/>
  <c r="AN83" i="14" s="1"/>
  <c r="H81" i="15"/>
  <c r="R81" i="10"/>
  <c r="G84" i="7" s="1"/>
  <c r="M84" i="7" s="1"/>
  <c r="O81" i="14"/>
  <c r="M81" i="14" s="1"/>
  <c r="H96" i="10"/>
  <c r="D96" i="15"/>
  <c r="H96" i="14"/>
  <c r="O96" i="10"/>
  <c r="W96" i="10"/>
  <c r="AH96" i="14"/>
  <c r="AC96" i="10"/>
  <c r="AF99" i="8" s="1"/>
  <c r="Q96" i="15"/>
  <c r="G91" i="10"/>
  <c r="F91" i="14"/>
  <c r="G91" i="14" s="1"/>
  <c r="C91" i="15"/>
  <c r="J91" i="14"/>
  <c r="K91" i="14" s="1"/>
  <c r="F91" i="15"/>
  <c r="L91" i="10"/>
  <c r="F79" i="15"/>
  <c r="L79" i="10"/>
  <c r="J79" i="14"/>
  <c r="N79" i="10"/>
  <c r="R71" i="15"/>
  <c r="AD71" i="10"/>
  <c r="AG74" i="8" s="1"/>
  <c r="AH74" i="8" s="1"/>
  <c r="AI71" i="14"/>
  <c r="AJ71" i="14" s="1"/>
  <c r="J73" i="6"/>
  <c r="P73" i="6"/>
  <c r="Q73" i="6" s="1"/>
  <c r="R73" i="6" s="1"/>
  <c r="I86" i="15"/>
  <c r="W78" i="10"/>
  <c r="M76" i="10"/>
  <c r="C79" i="8"/>
  <c r="C78" i="3"/>
  <c r="C79" i="6"/>
  <c r="C79" i="7"/>
  <c r="Z72" i="10"/>
  <c r="AB75" i="8" s="1"/>
  <c r="AE75" i="8" s="1"/>
  <c r="AD72" i="14"/>
  <c r="N72" i="15"/>
  <c r="AE70" i="10"/>
  <c r="AI73" i="8" s="1"/>
  <c r="AL73" i="8" s="1"/>
  <c r="S70" i="15"/>
  <c r="AK70" i="14"/>
  <c r="AN70" i="14" s="1"/>
  <c r="K70" i="10"/>
  <c r="AD61" i="14"/>
  <c r="AG61" i="14" s="1"/>
  <c r="Z61" i="10"/>
  <c r="AB64" i="8" s="1"/>
  <c r="AE64" i="8" s="1"/>
  <c r="AM64" i="8" s="1"/>
  <c r="N61" i="15"/>
  <c r="N90" i="7"/>
  <c r="K90" i="7"/>
  <c r="P89" i="3" s="1"/>
  <c r="P78" i="15"/>
  <c r="AB78" i="10"/>
  <c r="AD81" i="8" s="1"/>
  <c r="AF78" i="14"/>
  <c r="C81" i="6"/>
  <c r="C81" i="8"/>
  <c r="C81" i="7"/>
  <c r="M81" i="7" s="1"/>
  <c r="C80" i="3"/>
  <c r="E82" i="14"/>
  <c r="F82" i="10"/>
  <c r="B82" i="15"/>
  <c r="X82" i="10"/>
  <c r="U82" i="10"/>
  <c r="J85" i="7" s="1"/>
  <c r="R82" i="14"/>
  <c r="K82" i="15"/>
  <c r="O88" i="7"/>
  <c r="V83" i="10"/>
  <c r="Y86" i="8"/>
  <c r="Z86" i="8" s="1"/>
  <c r="N80" i="15"/>
  <c r="Z80" i="10"/>
  <c r="AB83" i="8" s="1"/>
  <c r="AD80" i="14"/>
  <c r="R80" i="14"/>
  <c r="U80" i="10"/>
  <c r="J83" i="7" s="1"/>
  <c r="K80" i="15"/>
  <c r="J71" i="10"/>
  <c r="P79" i="10"/>
  <c r="P77" i="14"/>
  <c r="V70" i="10"/>
  <c r="Y73" i="8"/>
  <c r="Z73" i="8" s="1"/>
  <c r="AK61" i="14"/>
  <c r="AN61" i="14" s="1"/>
  <c r="AB61" i="14" s="1"/>
  <c r="Z61" i="14" s="1"/>
  <c r="S61" i="14" s="1"/>
  <c r="AE61" i="10"/>
  <c r="AI64" i="8" s="1"/>
  <c r="AL64" i="8" s="1"/>
  <c r="S61" i="15"/>
  <c r="K82" i="14"/>
  <c r="B74" i="15"/>
  <c r="E74" i="14"/>
  <c r="F74" i="10"/>
  <c r="I74" i="10"/>
  <c r="S77" i="6" s="1"/>
  <c r="I74" i="14"/>
  <c r="E74" i="15"/>
  <c r="AI74" i="14"/>
  <c r="AJ74" i="14" s="1"/>
  <c r="R74" i="15"/>
  <c r="AD74" i="10"/>
  <c r="AG77" i="8" s="1"/>
  <c r="AH77" i="8" s="1"/>
  <c r="F71" i="6"/>
  <c r="G71" i="6"/>
  <c r="H71" i="6" s="1"/>
  <c r="W67" i="10"/>
  <c r="M66" i="15"/>
  <c r="Y66" i="10"/>
  <c r="AA69" i="8" s="1"/>
  <c r="AC66" i="14"/>
  <c r="AC59" i="14"/>
  <c r="Y59" i="10"/>
  <c r="AA62" i="8" s="1"/>
  <c r="M59" i="15"/>
  <c r="J57" i="15"/>
  <c r="T57" i="10"/>
  <c r="I60" i="7" s="1"/>
  <c r="O60" i="7" s="1"/>
  <c r="Q57" i="14"/>
  <c r="AK53" i="14"/>
  <c r="AN53" i="14" s="1"/>
  <c r="AE53" i="10"/>
  <c r="AI56" i="8" s="1"/>
  <c r="AL56" i="8" s="1"/>
  <c r="S53" i="15"/>
  <c r="W45" i="10"/>
  <c r="W76" i="6"/>
  <c r="AG72" i="14"/>
  <c r="P82" i="6"/>
  <c r="Q82" i="6" s="1"/>
  <c r="O82" i="6"/>
  <c r="O79" i="6"/>
  <c r="X79" i="6"/>
  <c r="Y79" i="6" s="1"/>
  <c r="Z79" i="6" s="1"/>
  <c r="AF69" i="14"/>
  <c r="AB69" i="10"/>
  <c r="AD72" i="8" s="1"/>
  <c r="P69" i="15"/>
  <c r="N69" i="10"/>
  <c r="AE66" i="10"/>
  <c r="AI69" i="8" s="1"/>
  <c r="AL69" i="8" s="1"/>
  <c r="AK66" i="14"/>
  <c r="AN66" i="14" s="1"/>
  <c r="S66" i="15"/>
  <c r="I60" i="14"/>
  <c r="I60" i="10"/>
  <c r="S63" i="6" s="1"/>
  <c r="E60" i="15"/>
  <c r="C63" i="7"/>
  <c r="C63" i="6"/>
  <c r="C63" i="8"/>
  <c r="C62" i="3"/>
  <c r="AG68" i="10"/>
  <c r="AK71" i="8" s="1"/>
  <c r="U68" i="15"/>
  <c r="AM68" i="14"/>
  <c r="C71" i="7"/>
  <c r="C71" i="6"/>
  <c r="C70" i="3"/>
  <c r="C71" i="8"/>
  <c r="K66" i="10"/>
  <c r="AK68" i="14"/>
  <c r="AE68" i="10"/>
  <c r="AI71" i="8" s="1"/>
  <c r="S68" i="15"/>
  <c r="R66" i="15"/>
  <c r="AD66" i="10"/>
  <c r="AG69" i="8" s="1"/>
  <c r="AI66" i="14"/>
  <c r="AE57" i="14"/>
  <c r="AA57" i="10"/>
  <c r="AC60" i="8" s="1"/>
  <c r="O57" i="15"/>
  <c r="C60" i="7"/>
  <c r="M60" i="7" s="1"/>
  <c r="C60" i="6"/>
  <c r="C60" i="8"/>
  <c r="C59" i="3"/>
  <c r="G64" i="6"/>
  <c r="H64" i="6" s="1"/>
  <c r="F64" i="6"/>
  <c r="AD65" i="14"/>
  <c r="N65" i="15"/>
  <c r="Z65" i="10"/>
  <c r="AB68" i="8" s="1"/>
  <c r="AA62" i="10"/>
  <c r="AC65" i="8" s="1"/>
  <c r="O62" i="15"/>
  <c r="AE62" i="14"/>
  <c r="F62" i="14"/>
  <c r="G62" i="14" s="1"/>
  <c r="G62" i="10"/>
  <c r="C62" i="15"/>
  <c r="C65" i="7"/>
  <c r="C65" i="8"/>
  <c r="C64" i="3"/>
  <c r="C65" i="6"/>
  <c r="M52" i="10"/>
  <c r="C55" i="8"/>
  <c r="C55" i="6"/>
  <c r="C54" i="3"/>
  <c r="C55" i="7"/>
  <c r="W65" i="10"/>
  <c r="K62" i="14"/>
  <c r="F49" i="10"/>
  <c r="E49" i="14"/>
  <c r="B49" i="15"/>
  <c r="AF65" i="10"/>
  <c r="AJ68" i="8" s="1"/>
  <c r="T65" i="15"/>
  <c r="AL65" i="14"/>
  <c r="S65" i="15"/>
  <c r="AE65" i="10"/>
  <c r="AI68" i="8" s="1"/>
  <c r="AK65" i="14"/>
  <c r="C68" i="8"/>
  <c r="C68" i="7"/>
  <c r="C68" i="6"/>
  <c r="C67" i="3"/>
  <c r="V66" i="10"/>
  <c r="Y69" i="8"/>
  <c r="Z69" i="8" s="1"/>
  <c r="O63" i="15"/>
  <c r="AA63" i="10"/>
  <c r="AC66" i="8" s="1"/>
  <c r="AE63" i="14"/>
  <c r="P63" i="10"/>
  <c r="R63" i="15"/>
  <c r="AD63" i="10"/>
  <c r="AG66" i="8" s="1"/>
  <c r="AI63" i="14"/>
  <c r="X63" i="10"/>
  <c r="O58" i="15"/>
  <c r="AA58" i="10"/>
  <c r="AC61" i="8" s="1"/>
  <c r="AE58" i="14"/>
  <c r="U65" i="15"/>
  <c r="AG65" i="10"/>
  <c r="AK68" i="8" s="1"/>
  <c r="AM65" i="14"/>
  <c r="M58" i="10"/>
  <c r="AH58" i="14"/>
  <c r="AJ58" i="14" s="1"/>
  <c r="Q58" i="15"/>
  <c r="AC58" i="10"/>
  <c r="AF61" i="8" s="1"/>
  <c r="AH61" i="8" s="1"/>
  <c r="R54" i="10"/>
  <c r="G57" i="7" s="1"/>
  <c r="O54" i="14"/>
  <c r="H54" i="15"/>
  <c r="F54" i="14"/>
  <c r="G54" i="14" s="1"/>
  <c r="C54" i="15"/>
  <c r="G54" i="10"/>
  <c r="D51" i="15"/>
  <c r="H51" i="14"/>
  <c r="L51" i="14" s="1"/>
  <c r="H51" i="10"/>
  <c r="X54" i="6" s="1"/>
  <c r="Y54" i="6" s="1"/>
  <c r="Z54" i="6" s="1"/>
  <c r="AC51" i="14"/>
  <c r="M51" i="15"/>
  <c r="Y51" i="10"/>
  <c r="AA54" i="8" s="1"/>
  <c r="M52" i="7"/>
  <c r="T48" i="15"/>
  <c r="AL48" i="14"/>
  <c r="AN48" i="14" s="1"/>
  <c r="AF48" i="10"/>
  <c r="AJ51" i="8" s="1"/>
  <c r="AM44" i="14"/>
  <c r="AN44" i="14" s="1"/>
  <c r="U44" i="15"/>
  <c r="AG44" i="10"/>
  <c r="AK47" i="8" s="1"/>
  <c r="W41" i="10"/>
  <c r="O70" i="12"/>
  <c r="W54" i="6"/>
  <c r="P50" i="10"/>
  <c r="J48" i="14"/>
  <c r="K48" i="14" s="1"/>
  <c r="L48" i="10"/>
  <c r="F48" i="15"/>
  <c r="AF48" i="14"/>
  <c r="AB48" i="10"/>
  <c r="AD51" i="8" s="1"/>
  <c r="P48" i="15"/>
  <c r="W44" i="10"/>
  <c r="Y44" i="10"/>
  <c r="AA47" i="8" s="1"/>
  <c r="AC44" i="14"/>
  <c r="M44" i="15"/>
  <c r="S57" i="10"/>
  <c r="H60" i="7" s="1"/>
  <c r="I55" i="15"/>
  <c r="G50" i="15"/>
  <c r="N50" i="14"/>
  <c r="Q50" i="10"/>
  <c r="F53" i="7" s="1"/>
  <c r="P47" i="10"/>
  <c r="I44" i="15"/>
  <c r="U50" i="15"/>
  <c r="AM50" i="14"/>
  <c r="AG50" i="10"/>
  <c r="AK53" i="8" s="1"/>
  <c r="F47" i="15"/>
  <c r="J47" i="14"/>
  <c r="K47" i="14" s="1"/>
  <c r="L47" i="10"/>
  <c r="AB55" i="10"/>
  <c r="AD58" i="8" s="1"/>
  <c r="P55" i="15"/>
  <c r="AF55" i="14"/>
  <c r="P55" i="10"/>
  <c r="C58" i="6"/>
  <c r="C58" i="8"/>
  <c r="C57" i="3"/>
  <c r="C58" i="7"/>
  <c r="M58" i="7" s="1"/>
  <c r="AC47" i="14"/>
  <c r="AG47" i="14" s="1"/>
  <c r="M47" i="15"/>
  <c r="Y47" i="10"/>
  <c r="AA50" i="8" s="1"/>
  <c r="J76" i="12"/>
  <c r="Q44" i="8" s="1"/>
  <c r="R44" i="8" s="1"/>
  <c r="W41" i="14"/>
  <c r="X41" i="14" s="1"/>
  <c r="T41" i="14" s="1"/>
  <c r="R43" i="15"/>
  <c r="AI43" i="14"/>
  <c r="AD43" i="10"/>
  <c r="AG46" i="8" s="1"/>
  <c r="O43" i="15"/>
  <c r="AA43" i="10"/>
  <c r="AC46" i="8" s="1"/>
  <c r="AE43" i="14"/>
  <c r="I43" i="14"/>
  <c r="E43" i="15"/>
  <c r="I43" i="10"/>
  <c r="S46" i="6" s="1"/>
  <c r="AH43" i="14"/>
  <c r="AJ43" i="14" s="1"/>
  <c r="AC43" i="10"/>
  <c r="AF46" i="8" s="1"/>
  <c r="Q43" i="15"/>
  <c r="T42" i="10"/>
  <c r="I45" i="7" s="1"/>
  <c r="O45" i="7" s="1"/>
  <c r="Q42" i="14"/>
  <c r="J42" i="15"/>
  <c r="AM42" i="14"/>
  <c r="U42" i="15"/>
  <c r="AG42" i="10"/>
  <c r="AK45" i="8" s="1"/>
  <c r="W40" i="14"/>
  <c r="X40" i="14" s="1"/>
  <c r="T40" i="14" s="1"/>
  <c r="N40" i="14"/>
  <c r="M40" i="14" s="1"/>
  <c r="Q40" i="10"/>
  <c r="F43" i="7" s="1"/>
  <c r="G40" i="15"/>
  <c r="W37" i="10"/>
  <c r="J35" i="15"/>
  <c r="Q35" i="14"/>
  <c r="T35" i="10"/>
  <c r="I38" i="7" s="1"/>
  <c r="N35" i="10"/>
  <c r="F37" i="14"/>
  <c r="G37" i="10"/>
  <c r="C37" i="15"/>
  <c r="J46" i="14"/>
  <c r="K46" i="14" s="1"/>
  <c r="F46" i="15"/>
  <c r="L46" i="10"/>
  <c r="F46" i="10"/>
  <c r="B46" i="15"/>
  <c r="E46" i="14"/>
  <c r="O82" i="12"/>
  <c r="AF46" i="10"/>
  <c r="AJ49" i="8" s="1"/>
  <c r="AL46" i="14"/>
  <c r="T46" i="15"/>
  <c r="P34" i="15"/>
  <c r="AF34" i="14"/>
  <c r="AB34" i="10"/>
  <c r="AD37" i="8" s="1"/>
  <c r="AI34" i="14"/>
  <c r="AJ34" i="14" s="1"/>
  <c r="AD34" i="10"/>
  <c r="AG37" i="8" s="1"/>
  <c r="AH37" i="8" s="1"/>
  <c r="R34" i="15"/>
  <c r="N37" i="15"/>
  <c r="Z37" i="10"/>
  <c r="AB40" i="8" s="1"/>
  <c r="AD37" i="14"/>
  <c r="O62" i="12"/>
  <c r="K38" i="6" s="1"/>
  <c r="L38" i="6" s="1"/>
  <c r="M38" i="6" s="1"/>
  <c r="AC42" i="10"/>
  <c r="AF45" i="8" s="1"/>
  <c r="Q42" i="15"/>
  <c r="AH42" i="14"/>
  <c r="AJ42" i="14" s="1"/>
  <c r="H35" i="15"/>
  <c r="O35" i="14"/>
  <c r="R35" i="10"/>
  <c r="G38" i="7" s="1"/>
  <c r="O45" i="6"/>
  <c r="P36" i="7"/>
  <c r="AC26" i="14"/>
  <c r="M26" i="15"/>
  <c r="Y26" i="10"/>
  <c r="AA29" i="8" s="1"/>
  <c r="O6" i="12"/>
  <c r="K27" i="6" s="1"/>
  <c r="L27" i="6" s="1"/>
  <c r="M27" i="6" s="1"/>
  <c r="T37" i="6"/>
  <c r="U37" i="6" s="1"/>
  <c r="V37" i="6" s="1"/>
  <c r="P37" i="6"/>
  <c r="Q37" i="6" s="1"/>
  <c r="O37" i="6"/>
  <c r="W32" i="14"/>
  <c r="X32" i="14" s="1"/>
  <c r="T32" i="14" s="1"/>
  <c r="N29" i="10"/>
  <c r="Q28" i="15"/>
  <c r="AC28" i="10"/>
  <c r="AF31" i="8" s="1"/>
  <c r="AH28" i="14"/>
  <c r="B28" i="15"/>
  <c r="F28" i="10"/>
  <c r="E28" i="14"/>
  <c r="N26" i="10"/>
  <c r="W22" i="10"/>
  <c r="I21" i="14"/>
  <c r="I21" i="10"/>
  <c r="S24" i="6" s="1"/>
  <c r="E21" i="15"/>
  <c r="H14" i="14"/>
  <c r="L14" i="14" s="1"/>
  <c r="H14" i="10"/>
  <c r="X17" i="6" s="1"/>
  <c r="Y17" i="6" s="1"/>
  <c r="D14" i="15"/>
  <c r="V14" i="15" s="1"/>
  <c r="G14" i="11" s="1"/>
  <c r="D14" i="11" s="1"/>
  <c r="H6" i="14"/>
  <c r="H6" i="10"/>
  <c r="D6" i="15"/>
  <c r="V6" i="15" s="1"/>
  <c r="G6" i="11" s="1"/>
  <c r="D6" i="11" s="1"/>
  <c r="L38" i="15"/>
  <c r="AA38" i="14"/>
  <c r="F38" i="15"/>
  <c r="L38" i="10"/>
  <c r="J38" i="14"/>
  <c r="E38" i="15"/>
  <c r="I38" i="14"/>
  <c r="I38" i="10"/>
  <c r="S41" i="6" s="1"/>
  <c r="AH38" i="14"/>
  <c r="AJ38" i="14" s="1"/>
  <c r="AC38" i="10"/>
  <c r="AF41" i="8" s="1"/>
  <c r="AH41" i="8" s="1"/>
  <c r="Q38" i="15"/>
  <c r="U26" i="15"/>
  <c r="AG26" i="10"/>
  <c r="AK29" i="8" s="1"/>
  <c r="AM26" i="14"/>
  <c r="AL24" i="14"/>
  <c r="T24" i="15"/>
  <c r="AF24" i="10"/>
  <c r="AJ27" i="8" s="1"/>
  <c r="Q21" i="14"/>
  <c r="J21" i="15"/>
  <c r="T21" i="10"/>
  <c r="I24" i="7" s="1"/>
  <c r="O24" i="7" s="1"/>
  <c r="P17" i="10"/>
  <c r="AL30" i="8"/>
  <c r="C32" i="15"/>
  <c r="F32" i="14"/>
  <c r="G32" i="14" s="1"/>
  <c r="G32" i="10"/>
  <c r="P29" i="10"/>
  <c r="O29" i="10"/>
  <c r="W28" i="14"/>
  <c r="X28" i="14" s="1"/>
  <c r="T28" i="14" s="1"/>
  <c r="J55" i="12"/>
  <c r="Q31" i="8" s="1"/>
  <c r="R31" i="8" s="1"/>
  <c r="N28" i="15"/>
  <c r="AD28" i="14"/>
  <c r="AG28" i="14" s="1"/>
  <c r="Z28" i="10"/>
  <c r="AB31" i="8" s="1"/>
  <c r="AE31" i="8" s="1"/>
  <c r="K24" i="10"/>
  <c r="G31" i="14"/>
  <c r="M30" i="10"/>
  <c r="E30" i="14"/>
  <c r="F30" i="10"/>
  <c r="B30" i="15"/>
  <c r="C30" i="7"/>
  <c r="C30" i="6"/>
  <c r="C30" i="8"/>
  <c r="C29" i="3"/>
  <c r="B22" i="15"/>
  <c r="E22" i="14"/>
  <c r="F22" i="10"/>
  <c r="D20" i="15"/>
  <c r="H20" i="14"/>
  <c r="L20" i="14" s="1"/>
  <c r="H20" i="10"/>
  <c r="P12" i="10"/>
  <c r="W6" i="14"/>
  <c r="X6" i="14" s="1"/>
  <c r="T6" i="14" s="1"/>
  <c r="J30" i="12"/>
  <c r="Q9" i="8" s="1"/>
  <c r="AE23" i="10"/>
  <c r="AI26" i="8" s="1"/>
  <c r="S23" i="15"/>
  <c r="AK23" i="14"/>
  <c r="W25" i="6"/>
  <c r="I21" i="15"/>
  <c r="W19" i="10"/>
  <c r="S18" i="15"/>
  <c r="AK18" i="14"/>
  <c r="AN18" i="14" s="1"/>
  <c r="AE18" i="10"/>
  <c r="AI21" i="8" s="1"/>
  <c r="AL21" i="8" s="1"/>
  <c r="U13" i="15"/>
  <c r="AM13" i="14"/>
  <c r="AG13" i="10"/>
  <c r="AK16" i="8" s="1"/>
  <c r="I13" i="14"/>
  <c r="I13" i="10"/>
  <c r="S16" i="6" s="1"/>
  <c r="E13" i="15"/>
  <c r="L23" i="14"/>
  <c r="J23" i="10"/>
  <c r="AF23" i="10"/>
  <c r="AJ26" i="8" s="1"/>
  <c r="AL23" i="14"/>
  <c r="T23" i="15"/>
  <c r="AH23" i="14"/>
  <c r="AJ23" i="14" s="1"/>
  <c r="AC23" i="10"/>
  <c r="AF26" i="8" s="1"/>
  <c r="AH26" i="8" s="1"/>
  <c r="Q23" i="15"/>
  <c r="E19" i="15"/>
  <c r="I19" i="14"/>
  <c r="K19" i="14" s="1"/>
  <c r="L19" i="14" s="1"/>
  <c r="I19" i="10"/>
  <c r="S22" i="6" s="1"/>
  <c r="AH19" i="14"/>
  <c r="AC19" i="10"/>
  <c r="AF22" i="8" s="1"/>
  <c r="AH22" i="8" s="1"/>
  <c r="Q19" i="15"/>
  <c r="M17" i="7"/>
  <c r="V24" i="10"/>
  <c r="Y27" i="8"/>
  <c r="Z27" i="8" s="1"/>
  <c r="C19" i="8"/>
  <c r="C19" i="6"/>
  <c r="C19" i="7"/>
  <c r="C18" i="3"/>
  <c r="Q18" i="10"/>
  <c r="F21" i="7" s="1"/>
  <c r="N18" i="14"/>
  <c r="G18" i="15"/>
  <c r="O18" i="10"/>
  <c r="M16" i="10"/>
  <c r="T29" i="6"/>
  <c r="U29" i="6" s="1"/>
  <c r="V29" i="6" s="1"/>
  <c r="P29" i="6"/>
  <c r="Q29" i="6" s="1"/>
  <c r="O29" i="6"/>
  <c r="M16" i="15"/>
  <c r="Y16" i="10"/>
  <c r="AA19" i="8" s="1"/>
  <c r="AC16" i="14"/>
  <c r="O49" i="12"/>
  <c r="F15" i="14"/>
  <c r="G15" i="10"/>
  <c r="C15" i="15"/>
  <c r="J13" i="10"/>
  <c r="V12" i="10"/>
  <c r="Y15" i="8"/>
  <c r="Z15" i="8" s="1"/>
  <c r="N25" i="7"/>
  <c r="K25" i="7"/>
  <c r="P24" i="3" s="1"/>
  <c r="O8" i="15"/>
  <c r="AE8" i="14"/>
  <c r="AG8" i="14" s="1"/>
  <c r="AA8" i="10"/>
  <c r="AC11" i="8" s="1"/>
  <c r="AE11" i="8" s="1"/>
  <c r="W8" i="14"/>
  <c r="X8" i="14" s="1"/>
  <c r="T8" i="14" s="1"/>
  <c r="J16" i="12"/>
  <c r="Q11" i="8" s="1"/>
  <c r="R11" i="8" s="1"/>
  <c r="X11" i="8" s="1"/>
  <c r="S10" i="3" s="1"/>
  <c r="O124" i="8"/>
  <c r="R18" i="8"/>
  <c r="O10" i="10"/>
  <c r="O18" i="6"/>
  <c r="T18" i="6"/>
  <c r="U18" i="6" s="1"/>
  <c r="V18" i="6" s="1"/>
  <c r="I5" i="14"/>
  <c r="I5" i="10"/>
  <c r="E5" i="15"/>
  <c r="R109" i="8"/>
  <c r="O70" i="8"/>
  <c r="N29" i="8"/>
  <c r="O29" i="8" s="1"/>
  <c r="L7" i="10"/>
  <c r="F7" i="15"/>
  <c r="J7" i="14"/>
  <c r="K7" i="14" s="1"/>
  <c r="L7" i="14" s="1"/>
  <c r="P7" i="15"/>
  <c r="AF7" i="14"/>
  <c r="AB7" i="10"/>
  <c r="AD10" i="8" s="1"/>
  <c r="AI7" i="14"/>
  <c r="AD7" i="10"/>
  <c r="AG10" i="8" s="1"/>
  <c r="R7" i="15"/>
  <c r="K146" i="8"/>
  <c r="N94" i="8"/>
  <c r="O94" i="8" s="1"/>
  <c r="K64" i="8"/>
  <c r="J11" i="6"/>
  <c r="K11" i="6"/>
  <c r="L11" i="6" s="1"/>
  <c r="X9" i="6"/>
  <c r="Y9" i="6" s="1"/>
  <c r="W9" i="6"/>
  <c r="W126" i="8"/>
  <c r="N121" i="8"/>
  <c r="O121" i="8" s="1"/>
  <c r="R8" i="8"/>
  <c r="X8" i="8" s="1"/>
  <c r="S7" i="3" s="1"/>
  <c r="P8" i="14"/>
  <c r="U11" i="10"/>
  <c r="J14" i="7" s="1"/>
  <c r="K11" i="15"/>
  <c r="R11" i="14"/>
  <c r="U11" i="15"/>
  <c r="AG11" i="10"/>
  <c r="AK14" i="8" s="1"/>
  <c r="AM11" i="14"/>
  <c r="T11" i="15"/>
  <c r="AL11" i="14"/>
  <c r="AF11" i="10"/>
  <c r="AJ14" i="8" s="1"/>
  <c r="C14" i="6"/>
  <c r="C14" i="7"/>
  <c r="C14" i="8"/>
  <c r="C13" i="3"/>
  <c r="AF19" i="17" s="1"/>
  <c r="D19" i="17" s="1"/>
  <c r="L12" i="7"/>
  <c r="T10" i="6"/>
  <c r="U10" i="6" s="1"/>
  <c r="V10" i="6" s="1"/>
  <c r="P10" i="6"/>
  <c r="Q10" i="6" s="1"/>
  <c r="O10" i="6"/>
  <c r="V6" i="10"/>
  <c r="Y9" i="8"/>
  <c r="Z9" i="8" s="1"/>
  <c r="W7" i="14"/>
  <c r="X7" i="14" s="1"/>
  <c r="T7" i="14" s="1"/>
  <c r="J29" i="12"/>
  <c r="Q10" i="8" s="1"/>
  <c r="R10" i="8" s="1"/>
  <c r="N74" i="8"/>
  <c r="O74" i="8" s="1"/>
  <c r="G7" i="8"/>
  <c r="O4" i="12"/>
  <c r="L48" i="7"/>
  <c r="T74" i="5"/>
  <c r="T120" i="4"/>
  <c r="T9" i="4"/>
  <c r="R143" i="8"/>
  <c r="N112" i="8"/>
  <c r="H110" i="8"/>
  <c r="O110" i="8" s="1"/>
  <c r="W43" i="8"/>
  <c r="T60" i="5"/>
  <c r="T121" i="4"/>
  <c r="T58" i="4"/>
  <c r="N56" i="8"/>
  <c r="T34" i="5"/>
  <c r="T96" i="4"/>
  <c r="T72" i="4"/>
  <c r="T33" i="4"/>
  <c r="T11" i="4"/>
  <c r="J7" i="6"/>
  <c r="K7" i="6"/>
  <c r="L7" i="6" s="1"/>
  <c r="P3" i="10"/>
  <c r="J3" i="14"/>
  <c r="K3" i="14" s="1"/>
  <c r="L3" i="10"/>
  <c r="F3" i="15"/>
  <c r="N119" i="8"/>
  <c r="W83" i="8"/>
  <c r="T45" i="4"/>
  <c r="O40" i="8"/>
  <c r="W14" i="8"/>
  <c r="P34" i="7"/>
  <c r="T58" i="5"/>
  <c r="T25" i="4"/>
  <c r="V4" i="10"/>
  <c r="Y7" i="8"/>
  <c r="Z7" i="8" s="1"/>
  <c r="N127" i="8"/>
  <c r="T12" i="5"/>
  <c r="L76" i="7"/>
  <c r="T103" i="4"/>
  <c r="T59" i="4"/>
  <c r="T22" i="4"/>
  <c r="K28" i="8"/>
  <c r="O28" i="8" s="1"/>
  <c r="T81" i="4"/>
  <c r="T41" i="5"/>
  <c r="T5" i="5"/>
  <c r="W140" i="10"/>
  <c r="R139" i="14"/>
  <c r="K139" i="15"/>
  <c r="U139" i="10"/>
  <c r="J142" i="7" s="1"/>
  <c r="S139" i="10"/>
  <c r="H142" i="7" s="1"/>
  <c r="V140" i="10"/>
  <c r="Y143" i="8"/>
  <c r="Z143" i="8" s="1"/>
  <c r="AA132" i="10"/>
  <c r="AC135" i="8" s="1"/>
  <c r="AE132" i="14"/>
  <c r="O132" i="15"/>
  <c r="I132" i="14"/>
  <c r="E132" i="15"/>
  <c r="I132" i="10"/>
  <c r="S135" i="6" s="1"/>
  <c r="G130" i="15"/>
  <c r="N130" i="14"/>
  <c r="Q130" i="10"/>
  <c r="F133" i="7" s="1"/>
  <c r="L133" i="7" s="1"/>
  <c r="AD130" i="14"/>
  <c r="N130" i="15"/>
  <c r="Z130" i="10"/>
  <c r="AB133" i="8" s="1"/>
  <c r="L127" i="15"/>
  <c r="AA127" i="14"/>
  <c r="O126" i="14"/>
  <c r="R126" i="10"/>
  <c r="G129" i="7" s="1"/>
  <c r="M129" i="7" s="1"/>
  <c r="H126" i="15"/>
  <c r="S132" i="15"/>
  <c r="AE132" i="10"/>
  <c r="AI135" i="8" s="1"/>
  <c r="AL135" i="8" s="1"/>
  <c r="AK132" i="14"/>
  <c r="J130" i="15"/>
  <c r="Q130" i="14"/>
  <c r="T130" i="10"/>
  <c r="I133" i="7" s="1"/>
  <c r="O133" i="7" s="1"/>
  <c r="AK122" i="14"/>
  <c r="AN122" i="14" s="1"/>
  <c r="S122" i="15"/>
  <c r="AE122" i="10"/>
  <c r="AI125" i="8" s="1"/>
  <c r="AL125" i="8" s="1"/>
  <c r="AM125" i="8" s="1"/>
  <c r="AA123" i="14"/>
  <c r="L123" i="15"/>
  <c r="AI134" i="14"/>
  <c r="AJ134" i="14" s="1"/>
  <c r="R134" i="15"/>
  <c r="AD134" i="10"/>
  <c r="AG137" i="8" s="1"/>
  <c r="M141" i="10"/>
  <c r="F143" i="6"/>
  <c r="G143" i="6"/>
  <c r="H143" i="6" s="1"/>
  <c r="I141" i="10"/>
  <c r="S144" i="6" s="1"/>
  <c r="E141" i="15"/>
  <c r="I141" i="14"/>
  <c r="N136" i="14"/>
  <c r="G136" i="15"/>
  <c r="Q136" i="10"/>
  <c r="F139" i="7" s="1"/>
  <c r="L139" i="7" s="1"/>
  <c r="M136" i="10"/>
  <c r="K132" i="10"/>
  <c r="E130" i="15"/>
  <c r="I130" i="14"/>
  <c r="I130" i="10"/>
  <c r="S133" i="6" s="1"/>
  <c r="C133" i="7"/>
  <c r="C133" i="6"/>
  <c r="C133" i="8"/>
  <c r="C132" i="3"/>
  <c r="AH131" i="8"/>
  <c r="H127" i="15"/>
  <c r="O127" i="14"/>
  <c r="R127" i="10"/>
  <c r="G130" i="7" s="1"/>
  <c r="AC126" i="14"/>
  <c r="AG126" i="14" s="1"/>
  <c r="Y126" i="10"/>
  <c r="AA129" i="8" s="1"/>
  <c r="M126" i="15"/>
  <c r="W132" i="14"/>
  <c r="X132" i="14" s="1"/>
  <c r="T132" i="14" s="1"/>
  <c r="F129" i="10"/>
  <c r="B129" i="15"/>
  <c r="E129" i="14"/>
  <c r="O129" i="10"/>
  <c r="U125" i="10"/>
  <c r="J128" i="7" s="1"/>
  <c r="P128" i="7" s="1"/>
  <c r="R125" i="14"/>
  <c r="K125" i="15"/>
  <c r="E120" i="14"/>
  <c r="F120" i="10"/>
  <c r="B120" i="15"/>
  <c r="O60" i="12"/>
  <c r="K121" i="6" s="1"/>
  <c r="L121" i="6" s="1"/>
  <c r="M121" i="6" s="1"/>
  <c r="C120" i="7"/>
  <c r="M120" i="7" s="1"/>
  <c r="C120" i="8"/>
  <c r="C120" i="6"/>
  <c r="C119" i="3"/>
  <c r="F126" i="6"/>
  <c r="G126" i="6"/>
  <c r="H126" i="6" s="1"/>
  <c r="I126" i="6" s="1"/>
  <c r="AI123" i="14"/>
  <c r="AJ123" i="14" s="1"/>
  <c r="R123" i="15"/>
  <c r="AD123" i="10"/>
  <c r="AG126" i="8" s="1"/>
  <c r="AH126" i="8" s="1"/>
  <c r="T117" i="10"/>
  <c r="I120" i="7" s="1"/>
  <c r="J117" i="15"/>
  <c r="Q117" i="14"/>
  <c r="X114" i="10"/>
  <c r="X125" i="10"/>
  <c r="J124" i="14"/>
  <c r="K124" i="14" s="1"/>
  <c r="F124" i="15"/>
  <c r="L124" i="10"/>
  <c r="AE118" i="14"/>
  <c r="AA118" i="10"/>
  <c r="AC121" i="8" s="1"/>
  <c r="O118" i="15"/>
  <c r="S120" i="10"/>
  <c r="H123" i="7" s="1"/>
  <c r="I101" i="10"/>
  <c r="S104" i="6" s="1"/>
  <c r="V104" i="6" s="1"/>
  <c r="I101" i="14"/>
  <c r="E101" i="15"/>
  <c r="K113" i="14"/>
  <c r="K109" i="10"/>
  <c r="F109" i="6"/>
  <c r="G109" i="6"/>
  <c r="H109" i="6" s="1"/>
  <c r="AI106" i="14"/>
  <c r="AJ106" i="14" s="1"/>
  <c r="AB106" i="14" s="1"/>
  <c r="R106" i="15"/>
  <c r="AD106" i="10"/>
  <c r="AG109" i="8" s="1"/>
  <c r="N118" i="7"/>
  <c r="E110" i="14"/>
  <c r="B110" i="15"/>
  <c r="F110" i="10"/>
  <c r="AF109" i="10"/>
  <c r="AJ112" i="8" s="1"/>
  <c r="T109" i="15"/>
  <c r="AL109" i="14"/>
  <c r="I116" i="15"/>
  <c r="X112" i="10"/>
  <c r="E112" i="15"/>
  <c r="I112" i="14"/>
  <c r="K112" i="14" s="1"/>
  <c r="I112" i="10"/>
  <c r="S115" i="6" s="1"/>
  <c r="I109" i="10"/>
  <c r="S112" i="6" s="1"/>
  <c r="I109" i="14"/>
  <c r="E109" i="15"/>
  <c r="C112" i="7"/>
  <c r="C112" i="6"/>
  <c r="C112" i="8"/>
  <c r="C111" i="3"/>
  <c r="W111" i="14"/>
  <c r="X111" i="14" s="1"/>
  <c r="T111" i="14" s="1"/>
  <c r="X111" i="10"/>
  <c r="AD111" i="14"/>
  <c r="N111" i="15"/>
  <c r="Z111" i="10"/>
  <c r="AB114" i="8" s="1"/>
  <c r="S106" i="10"/>
  <c r="H109" i="7" s="1"/>
  <c r="AG107" i="10"/>
  <c r="AK110" i="8" s="1"/>
  <c r="U107" i="15"/>
  <c r="AM107" i="14"/>
  <c r="T105" i="6"/>
  <c r="U105" i="6" s="1"/>
  <c r="V105" i="6" s="1"/>
  <c r="P105" i="6"/>
  <c r="Q105" i="6" s="1"/>
  <c r="O105" i="6"/>
  <c r="AC107" i="14"/>
  <c r="Y107" i="10"/>
  <c r="AA110" i="8" s="1"/>
  <c r="M107" i="15"/>
  <c r="AF104" i="10"/>
  <c r="AJ107" i="8" s="1"/>
  <c r="T104" i="15"/>
  <c r="AL104" i="14"/>
  <c r="I100" i="14"/>
  <c r="K100" i="14" s="1"/>
  <c r="L100" i="14" s="1"/>
  <c r="D100" i="14" s="1"/>
  <c r="B100" i="14" s="1"/>
  <c r="F100" i="11" s="1"/>
  <c r="C100" i="11" s="1"/>
  <c r="E100" i="15"/>
  <c r="I100" i="10"/>
  <c r="S103" i="6" s="1"/>
  <c r="V103" i="6" s="1"/>
  <c r="W97" i="10"/>
  <c r="AG110" i="14"/>
  <c r="J107" i="15"/>
  <c r="T107" i="10"/>
  <c r="I110" i="7" s="1"/>
  <c r="Q107" i="14"/>
  <c r="L107" i="15"/>
  <c r="AA107" i="14"/>
  <c r="N107" i="10"/>
  <c r="J103" i="10"/>
  <c r="L102" i="15"/>
  <c r="AA102" i="14"/>
  <c r="N102" i="10"/>
  <c r="I101" i="15"/>
  <c r="M97" i="10"/>
  <c r="O104" i="10"/>
  <c r="AE104" i="14"/>
  <c r="O104" i="15"/>
  <c r="AA104" i="10"/>
  <c r="AC107" i="8" s="1"/>
  <c r="R107" i="15"/>
  <c r="AI107" i="14"/>
  <c r="AD107" i="10"/>
  <c r="AG110" i="8" s="1"/>
  <c r="T105" i="10"/>
  <c r="I108" i="7" s="1"/>
  <c r="O108" i="7" s="1"/>
  <c r="J105" i="15"/>
  <c r="Q105" i="14"/>
  <c r="AD105" i="14"/>
  <c r="N105" i="15"/>
  <c r="Z105" i="10"/>
  <c r="AB108" i="8" s="1"/>
  <c r="L97" i="15"/>
  <c r="AA97" i="14"/>
  <c r="O106" i="7"/>
  <c r="U98" i="15"/>
  <c r="AM98" i="14"/>
  <c r="AG98" i="10"/>
  <c r="AK101" i="8" s="1"/>
  <c r="J107" i="6"/>
  <c r="N99" i="10"/>
  <c r="AI99" i="14"/>
  <c r="AD99" i="10"/>
  <c r="AG102" i="8" s="1"/>
  <c r="R99" i="15"/>
  <c r="C102" i="6"/>
  <c r="G102" i="6" s="1"/>
  <c r="H102" i="6" s="1"/>
  <c r="I102" i="6" s="1"/>
  <c r="C102" i="8"/>
  <c r="C102" i="7"/>
  <c r="L102" i="7" s="1"/>
  <c r="C101" i="3"/>
  <c r="O140" i="12"/>
  <c r="K96" i="6" s="1"/>
  <c r="L96" i="6" s="1"/>
  <c r="M96" i="6" s="1"/>
  <c r="H87" i="14"/>
  <c r="D87" i="15"/>
  <c r="V87" i="15" s="1"/>
  <c r="G87" i="11" s="1"/>
  <c r="D87" i="11" s="1"/>
  <c r="H87" i="10"/>
  <c r="F103" i="6"/>
  <c r="G103" i="6"/>
  <c r="H103" i="6" s="1"/>
  <c r="Q95" i="15"/>
  <c r="AC95" i="10"/>
  <c r="AF98" i="8" s="1"/>
  <c r="AH98" i="8" s="1"/>
  <c r="AH95" i="14"/>
  <c r="AJ95" i="14" s="1"/>
  <c r="C98" i="7"/>
  <c r="O98" i="7" s="1"/>
  <c r="C98" i="8"/>
  <c r="C98" i="6"/>
  <c r="C97" i="3"/>
  <c r="W88" i="10"/>
  <c r="AE98" i="10"/>
  <c r="AI101" i="8" s="1"/>
  <c r="AK98" i="14"/>
  <c r="S98" i="15"/>
  <c r="H90" i="10"/>
  <c r="H90" i="14"/>
  <c r="D90" i="15"/>
  <c r="I98" i="14"/>
  <c r="E98" i="15"/>
  <c r="I98" i="10"/>
  <c r="S101" i="6" s="1"/>
  <c r="M88" i="14"/>
  <c r="AE84" i="14"/>
  <c r="O84" i="15"/>
  <c r="AA84" i="10"/>
  <c r="AC87" i="8" s="1"/>
  <c r="AE87" i="8" s="1"/>
  <c r="H92" i="15"/>
  <c r="R92" i="10"/>
  <c r="G95" i="7" s="1"/>
  <c r="O92" i="14"/>
  <c r="AD92" i="10"/>
  <c r="AG95" i="8" s="1"/>
  <c r="AI92" i="14"/>
  <c r="R92" i="15"/>
  <c r="AF89" i="10"/>
  <c r="AJ92" i="8" s="1"/>
  <c r="AL92" i="8" s="1"/>
  <c r="AL89" i="14"/>
  <c r="T89" i="15"/>
  <c r="AH89" i="14"/>
  <c r="AJ89" i="14" s="1"/>
  <c r="Q89" i="15"/>
  <c r="AC89" i="10"/>
  <c r="AF92" i="8" s="1"/>
  <c r="AH92" i="8" s="1"/>
  <c r="I88" i="15"/>
  <c r="O85" i="14"/>
  <c r="H85" i="15"/>
  <c r="R85" i="10"/>
  <c r="G88" i="7" s="1"/>
  <c r="M88" i="7" s="1"/>
  <c r="J94" i="10"/>
  <c r="O94" i="10"/>
  <c r="P93" i="14"/>
  <c r="M93" i="14" s="1"/>
  <c r="S92" i="10"/>
  <c r="H95" i="7" s="1"/>
  <c r="N94" i="10"/>
  <c r="AB87" i="14"/>
  <c r="Z87" i="14" s="1"/>
  <c r="S87" i="14" s="1"/>
  <c r="M86" i="10"/>
  <c r="AE86" i="14"/>
  <c r="O86" i="15"/>
  <c r="AA86" i="10"/>
  <c r="AC89" i="8" s="1"/>
  <c r="W81" i="10"/>
  <c r="H81" i="14"/>
  <c r="D81" i="15"/>
  <c r="H81" i="10"/>
  <c r="X84" i="6" s="1"/>
  <c r="Y84" i="6" s="1"/>
  <c r="P92" i="14"/>
  <c r="J91" i="10"/>
  <c r="M85" i="10"/>
  <c r="D75" i="15"/>
  <c r="H75" i="10"/>
  <c r="X78" i="6" s="1"/>
  <c r="Y78" i="6" s="1"/>
  <c r="H75" i="14"/>
  <c r="K104" i="7"/>
  <c r="P103" i="3" s="1"/>
  <c r="N104" i="7"/>
  <c r="Q104" i="7" s="1"/>
  <c r="E96" i="15"/>
  <c r="I96" i="10"/>
  <c r="S99" i="6" s="1"/>
  <c r="I96" i="14"/>
  <c r="AD96" i="10"/>
  <c r="AG99" i="8" s="1"/>
  <c r="R96" i="15"/>
  <c r="AI96" i="14"/>
  <c r="G96" i="10"/>
  <c r="C96" i="15"/>
  <c r="F96" i="14"/>
  <c r="G96" i="14" s="1"/>
  <c r="C99" i="8"/>
  <c r="C99" i="7"/>
  <c r="C98" i="3"/>
  <c r="C99" i="6"/>
  <c r="O91" i="10"/>
  <c r="Q91" i="14"/>
  <c r="T91" i="10"/>
  <c r="I94" i="7" s="1"/>
  <c r="J91" i="15"/>
  <c r="W84" i="14"/>
  <c r="X84" i="14" s="1"/>
  <c r="T84" i="14" s="1"/>
  <c r="J79" i="15"/>
  <c r="T79" i="10"/>
  <c r="I82" i="7" s="1"/>
  <c r="Q79" i="14"/>
  <c r="W79" i="14"/>
  <c r="X79" i="14" s="1"/>
  <c r="T79" i="14" s="1"/>
  <c r="K71" i="15"/>
  <c r="R71" i="14"/>
  <c r="U71" i="10"/>
  <c r="J74" i="7" s="1"/>
  <c r="P74" i="7" s="1"/>
  <c r="S86" i="10"/>
  <c r="H89" i="7" s="1"/>
  <c r="R76" i="14"/>
  <c r="K76" i="15"/>
  <c r="U76" i="10"/>
  <c r="J79" i="7" s="1"/>
  <c r="I72" i="14"/>
  <c r="K72" i="14" s="1"/>
  <c r="L72" i="14" s="1"/>
  <c r="E72" i="15"/>
  <c r="I72" i="10"/>
  <c r="K78" i="10"/>
  <c r="G85" i="14"/>
  <c r="J82" i="10"/>
  <c r="T82" i="15"/>
  <c r="AF82" i="10"/>
  <c r="AJ85" i="8" s="1"/>
  <c r="AL82" i="14"/>
  <c r="AB82" i="10"/>
  <c r="AD85" i="8" s="1"/>
  <c r="AF82" i="14"/>
  <c r="P82" i="15"/>
  <c r="P86" i="7"/>
  <c r="I80" i="14"/>
  <c r="E80" i="15"/>
  <c r="I80" i="10"/>
  <c r="S83" i="6" s="1"/>
  <c r="AF80" i="14"/>
  <c r="AB80" i="10"/>
  <c r="AD83" i="8" s="1"/>
  <c r="P80" i="15"/>
  <c r="AF78" i="10"/>
  <c r="AJ81" i="8" s="1"/>
  <c r="T78" i="15"/>
  <c r="AL78" i="14"/>
  <c r="S71" i="15"/>
  <c r="AK71" i="14"/>
  <c r="AE71" i="10"/>
  <c r="AI74" i="8" s="1"/>
  <c r="O71" i="14"/>
  <c r="H71" i="15"/>
  <c r="R71" i="10"/>
  <c r="G74" i="7" s="1"/>
  <c r="M74" i="7" s="1"/>
  <c r="AN89" i="14"/>
  <c r="V86" i="10"/>
  <c r="Y89" i="8"/>
  <c r="Z89" i="8" s="1"/>
  <c r="F87" i="6"/>
  <c r="G87" i="6"/>
  <c r="H87" i="6" s="1"/>
  <c r="I87" i="6" s="1"/>
  <c r="V81" i="10"/>
  <c r="Y84" i="8"/>
  <c r="Z84" i="8" s="1"/>
  <c r="N71" i="14"/>
  <c r="Q71" i="10"/>
  <c r="F74" i="7" s="1"/>
  <c r="L74" i="7" s="1"/>
  <c r="G71" i="15"/>
  <c r="W61" i="10"/>
  <c r="E78" i="14"/>
  <c r="B78" i="15"/>
  <c r="F78" i="10"/>
  <c r="H74" i="15"/>
  <c r="O74" i="14"/>
  <c r="R74" i="10"/>
  <c r="G77" i="7" s="1"/>
  <c r="Y74" i="10"/>
  <c r="AA77" i="8" s="1"/>
  <c r="AC74" i="14"/>
  <c r="AG74" i="14" s="1"/>
  <c r="M74" i="15"/>
  <c r="C77" i="7"/>
  <c r="C77" i="6"/>
  <c r="C77" i="8"/>
  <c r="C76" i="3"/>
  <c r="P71" i="14"/>
  <c r="J72" i="6"/>
  <c r="O121" i="12"/>
  <c r="K73" i="6" s="1"/>
  <c r="L73" i="6" s="1"/>
  <c r="M73" i="6" s="1"/>
  <c r="N73" i="6" s="1"/>
  <c r="H60" i="10"/>
  <c r="D60" i="15"/>
  <c r="H60" i="14"/>
  <c r="AM59" i="14"/>
  <c r="AG59" i="10"/>
  <c r="AK62" i="8" s="1"/>
  <c r="U59" i="15"/>
  <c r="F57" i="15"/>
  <c r="L57" i="10"/>
  <c r="J57" i="14"/>
  <c r="P45" i="10"/>
  <c r="F74" i="6"/>
  <c r="G74" i="6"/>
  <c r="H74" i="6" s="1"/>
  <c r="U69" i="15"/>
  <c r="AM69" i="14"/>
  <c r="AG69" i="10"/>
  <c r="AK72" i="8" s="1"/>
  <c r="AL72" i="8" s="1"/>
  <c r="W69" i="14"/>
  <c r="X69" i="14" s="1"/>
  <c r="T69" i="14" s="1"/>
  <c r="E68" i="15"/>
  <c r="I68" i="14"/>
  <c r="I68" i="10"/>
  <c r="S71" i="6" s="1"/>
  <c r="AD68" i="10"/>
  <c r="AG71" i="8" s="1"/>
  <c r="R68" i="15"/>
  <c r="AI68" i="14"/>
  <c r="S67" i="10"/>
  <c r="H70" i="7" s="1"/>
  <c r="AB73" i="14"/>
  <c r="Z73" i="14" s="1"/>
  <c r="S73" i="14" s="1"/>
  <c r="O70" i="6"/>
  <c r="T70" i="6"/>
  <c r="U70" i="6" s="1"/>
  <c r="V70" i="6" s="1"/>
  <c r="P70" i="6"/>
  <c r="Q70" i="6" s="1"/>
  <c r="AC68" i="10"/>
  <c r="AF71" i="8" s="1"/>
  <c r="Q68" i="15"/>
  <c r="AH68" i="14"/>
  <c r="K67" i="6"/>
  <c r="L67" i="6" s="1"/>
  <c r="J67" i="6"/>
  <c r="Q57" i="10"/>
  <c r="F60" i="7" s="1"/>
  <c r="L60" i="7" s="1"/>
  <c r="N57" i="14"/>
  <c r="G57" i="15"/>
  <c r="P60" i="14"/>
  <c r="W59" i="6"/>
  <c r="X59" i="6"/>
  <c r="Y59" i="6" s="1"/>
  <c r="AF62" i="10"/>
  <c r="AJ65" i="8" s="1"/>
  <c r="T62" i="15"/>
  <c r="AL62" i="14"/>
  <c r="AN62" i="14" s="1"/>
  <c r="O62" i="10"/>
  <c r="T62" i="6"/>
  <c r="U62" i="6" s="1"/>
  <c r="S62" i="6"/>
  <c r="R52" i="14"/>
  <c r="K52" i="15"/>
  <c r="U52" i="10"/>
  <c r="J55" i="7" s="1"/>
  <c r="AL49" i="14"/>
  <c r="AN49" i="14" s="1"/>
  <c r="T49" i="15"/>
  <c r="AF49" i="10"/>
  <c r="AJ52" i="8" s="1"/>
  <c r="AL52" i="8" s="1"/>
  <c r="P65" i="10"/>
  <c r="G64" i="14"/>
  <c r="D62" i="15"/>
  <c r="H62" i="14"/>
  <c r="H62" i="10"/>
  <c r="X65" i="6" s="1"/>
  <c r="Y65" i="6" s="1"/>
  <c r="Z65" i="6" s="1"/>
  <c r="T58" i="15"/>
  <c r="AF58" i="10"/>
  <c r="AJ61" i="8" s="1"/>
  <c r="AL58" i="14"/>
  <c r="P56" i="14"/>
  <c r="J49" i="14"/>
  <c r="K49" i="14" s="1"/>
  <c r="L49" i="14" s="1"/>
  <c r="L49" i="10"/>
  <c r="F49" i="15"/>
  <c r="H65" i="10"/>
  <c r="H65" i="14"/>
  <c r="D65" i="15"/>
  <c r="J65" i="14"/>
  <c r="F65" i="15"/>
  <c r="L65" i="10"/>
  <c r="L62" i="7"/>
  <c r="Q65" i="10"/>
  <c r="F68" i="7" s="1"/>
  <c r="L68" i="7" s="1"/>
  <c r="N65" i="14"/>
  <c r="G65" i="15"/>
  <c r="E63" i="14"/>
  <c r="F63" i="10"/>
  <c r="B63" i="15"/>
  <c r="AL63" i="14"/>
  <c r="AF63" i="10"/>
  <c r="AJ66" i="8" s="1"/>
  <c r="T63" i="15"/>
  <c r="U58" i="10"/>
  <c r="J61" i="7" s="1"/>
  <c r="P61" i="7" s="1"/>
  <c r="K58" i="15"/>
  <c r="R58" i="14"/>
  <c r="C61" i="7"/>
  <c r="C61" i="6"/>
  <c r="C60" i="3"/>
  <c r="C61" i="8"/>
  <c r="W65" i="14"/>
  <c r="X65" i="14" s="1"/>
  <c r="T65" i="14" s="1"/>
  <c r="AH54" i="14"/>
  <c r="AJ54" i="14" s="1"/>
  <c r="Q54" i="15"/>
  <c r="AC54" i="10"/>
  <c r="AF57" i="8" s="1"/>
  <c r="AH57" i="8" s="1"/>
  <c r="O54" i="10"/>
  <c r="P59" i="7"/>
  <c r="V53" i="10"/>
  <c r="Y56" i="8"/>
  <c r="Z56" i="8" s="1"/>
  <c r="AM51" i="14"/>
  <c r="AN51" i="14" s="1"/>
  <c r="U51" i="15"/>
  <c r="AG51" i="10"/>
  <c r="AK54" i="8" s="1"/>
  <c r="AL54" i="8" s="1"/>
  <c r="Z44" i="10"/>
  <c r="AB47" i="8" s="1"/>
  <c r="N44" i="15"/>
  <c r="AD44" i="14"/>
  <c r="AK33" i="14"/>
  <c r="AN33" i="14" s="1"/>
  <c r="AE33" i="10"/>
  <c r="AI36" i="8" s="1"/>
  <c r="AL36" i="8" s="1"/>
  <c r="S33" i="15"/>
  <c r="AM31" i="14"/>
  <c r="AG31" i="10"/>
  <c r="AK34" i="8" s="1"/>
  <c r="U31" i="15"/>
  <c r="I53" i="15"/>
  <c r="W50" i="10"/>
  <c r="AD50" i="14"/>
  <c r="Z50" i="10"/>
  <c r="AB53" i="8" s="1"/>
  <c r="N50" i="15"/>
  <c r="I57" i="15"/>
  <c r="G55" i="14"/>
  <c r="N48" i="15"/>
  <c r="Z48" i="10"/>
  <c r="AB51" i="8" s="1"/>
  <c r="AD48" i="14"/>
  <c r="O48" i="10"/>
  <c r="C51" i="8"/>
  <c r="C51" i="6"/>
  <c r="C51" i="7"/>
  <c r="C50" i="3"/>
  <c r="S45" i="10"/>
  <c r="H48" i="7" s="1"/>
  <c r="F50" i="14"/>
  <c r="G50" i="14" s="1"/>
  <c r="C50" i="15"/>
  <c r="G50" i="10"/>
  <c r="AH52" i="8"/>
  <c r="R47" i="14"/>
  <c r="K47" i="15"/>
  <c r="U47" i="10"/>
  <c r="J50" i="7" s="1"/>
  <c r="P50" i="7" s="1"/>
  <c r="AE48" i="8"/>
  <c r="AM48" i="8" s="1"/>
  <c r="AN48" i="8" s="1"/>
  <c r="T47" i="3" s="1"/>
  <c r="S44" i="10"/>
  <c r="H47" i="7" s="1"/>
  <c r="J101" i="12"/>
  <c r="W55" i="14"/>
  <c r="X55" i="14" s="1"/>
  <c r="T55" i="14" s="1"/>
  <c r="O55" i="10"/>
  <c r="W55" i="10"/>
  <c r="S54" i="15"/>
  <c r="AK54" i="14"/>
  <c r="AE54" i="10"/>
  <c r="AI57" i="8" s="1"/>
  <c r="P53" i="14"/>
  <c r="M53" i="14" s="1"/>
  <c r="G47" i="15"/>
  <c r="N47" i="14"/>
  <c r="M47" i="14" s="1"/>
  <c r="Q47" i="10"/>
  <c r="F50" i="7" s="1"/>
  <c r="L50" i="7" s="1"/>
  <c r="S39" i="15"/>
  <c r="AK39" i="14"/>
  <c r="AN39" i="14" s="1"/>
  <c r="AE39" i="10"/>
  <c r="AI42" i="8" s="1"/>
  <c r="AL42" i="8" s="1"/>
  <c r="K43" i="10"/>
  <c r="C46" i="7"/>
  <c r="C46" i="8"/>
  <c r="C46" i="6"/>
  <c r="C45" i="3"/>
  <c r="I42" i="10"/>
  <c r="S45" i="6" s="1"/>
  <c r="E42" i="15"/>
  <c r="I42" i="14"/>
  <c r="AA42" i="10"/>
  <c r="AC45" i="8" s="1"/>
  <c r="AE42" i="14"/>
  <c r="O42" i="15"/>
  <c r="F42" i="14"/>
  <c r="G42" i="10"/>
  <c r="P45" i="6" s="1"/>
  <c r="Q45" i="6" s="1"/>
  <c r="C42" i="15"/>
  <c r="L44" i="7"/>
  <c r="O43" i="6"/>
  <c r="T43" i="6"/>
  <c r="U43" i="6" s="1"/>
  <c r="V43" i="6" s="1"/>
  <c r="AC40" i="10"/>
  <c r="AF43" i="8" s="1"/>
  <c r="AH43" i="8" s="1"/>
  <c r="AH40" i="14"/>
  <c r="AJ40" i="14" s="1"/>
  <c r="Q40" i="15"/>
  <c r="X40" i="10"/>
  <c r="P37" i="10"/>
  <c r="O35" i="15"/>
  <c r="AE35" i="14"/>
  <c r="AA35" i="10"/>
  <c r="AC38" i="8" s="1"/>
  <c r="W35" i="14"/>
  <c r="X35" i="14" s="1"/>
  <c r="T35" i="14" s="1"/>
  <c r="J62" i="12"/>
  <c r="Q38" i="8" s="1"/>
  <c r="R38" i="8" s="1"/>
  <c r="X38" i="8" s="1"/>
  <c r="S37" i="3" s="1"/>
  <c r="I34" i="15"/>
  <c r="P47" i="14"/>
  <c r="O38" i="6"/>
  <c r="P38" i="6"/>
  <c r="Q38" i="6" s="1"/>
  <c r="AL47" i="8"/>
  <c r="AE44" i="8"/>
  <c r="AM44" i="8" s="1"/>
  <c r="O37" i="10"/>
  <c r="Q46" i="10"/>
  <c r="F49" i="7" s="1"/>
  <c r="N46" i="14"/>
  <c r="G46" i="15"/>
  <c r="M46" i="10"/>
  <c r="N46" i="10"/>
  <c r="F46" i="14"/>
  <c r="C46" i="15"/>
  <c r="G46" i="10"/>
  <c r="J34" i="10"/>
  <c r="C37" i="7"/>
  <c r="N37" i="7" s="1"/>
  <c r="C37" i="6"/>
  <c r="C36" i="3"/>
  <c r="C37" i="8"/>
  <c r="K37" i="15"/>
  <c r="U37" i="10"/>
  <c r="J40" i="7" s="1"/>
  <c r="R37" i="14"/>
  <c r="I48" i="15"/>
  <c r="N34" i="15"/>
  <c r="AD34" i="14"/>
  <c r="Z34" i="10"/>
  <c r="AB37" i="8" s="1"/>
  <c r="P35" i="10"/>
  <c r="S31" i="10"/>
  <c r="H34" i="7" s="1"/>
  <c r="M29" i="10"/>
  <c r="AH24" i="14"/>
  <c r="AJ24" i="14" s="1"/>
  <c r="Q24" i="15"/>
  <c r="AC24" i="10"/>
  <c r="AF27" i="8" s="1"/>
  <c r="AH27" i="8" s="1"/>
  <c r="AF17" i="14"/>
  <c r="AB17" i="10"/>
  <c r="AD20" i="8" s="1"/>
  <c r="P17" i="15"/>
  <c r="AF9" i="14"/>
  <c r="AB9" i="10"/>
  <c r="AD12" i="8" s="1"/>
  <c r="P9" i="15"/>
  <c r="AM4" i="14"/>
  <c r="AG4" i="10"/>
  <c r="AK7" i="8" s="1"/>
  <c r="U4" i="15"/>
  <c r="AB38" i="10"/>
  <c r="AD41" i="8" s="1"/>
  <c r="AF38" i="14"/>
  <c r="P38" i="15"/>
  <c r="J38" i="15"/>
  <c r="T38" i="10"/>
  <c r="I41" i="7" s="1"/>
  <c r="Q38" i="14"/>
  <c r="K38" i="10"/>
  <c r="K34" i="14"/>
  <c r="L34" i="14" s="1"/>
  <c r="D34" i="14" s="1"/>
  <c r="F26" i="14"/>
  <c r="G26" i="14" s="1"/>
  <c r="G26" i="10"/>
  <c r="C26" i="15"/>
  <c r="V43" i="10"/>
  <c r="Y46" i="8"/>
  <c r="Z46" i="8" s="1"/>
  <c r="V35" i="10"/>
  <c r="Y38" i="8"/>
  <c r="Z38" i="8" s="1"/>
  <c r="U32" i="15"/>
  <c r="AM32" i="14"/>
  <c r="AG32" i="10"/>
  <c r="AK35" i="8" s="1"/>
  <c r="Q29" i="10"/>
  <c r="F32" i="7" s="1"/>
  <c r="N29" i="14"/>
  <c r="G29" i="15"/>
  <c r="R26" i="10"/>
  <c r="G29" i="7" s="1"/>
  <c r="M29" i="7" s="1"/>
  <c r="H26" i="15"/>
  <c r="O26" i="14"/>
  <c r="R25" i="10"/>
  <c r="G28" i="7" s="1"/>
  <c r="M28" i="7" s="1"/>
  <c r="O25" i="14"/>
  <c r="H25" i="15"/>
  <c r="X24" i="10"/>
  <c r="J21" i="14"/>
  <c r="F21" i="15"/>
  <c r="L21" i="10"/>
  <c r="H17" i="14"/>
  <c r="H17" i="10"/>
  <c r="X20" i="6" s="1"/>
  <c r="Y20" i="6" s="1"/>
  <c r="Z20" i="6" s="1"/>
  <c r="D17" i="15"/>
  <c r="O32" i="10"/>
  <c r="N32" i="14"/>
  <c r="Q32" i="10"/>
  <c r="F35" i="7" s="1"/>
  <c r="L35" i="7" s="1"/>
  <c r="G32" i="15"/>
  <c r="W29" i="10"/>
  <c r="AA29" i="14"/>
  <c r="L29" i="15"/>
  <c r="AK28" i="14"/>
  <c r="S28" i="15"/>
  <c r="AE28" i="10"/>
  <c r="AI31" i="8" s="1"/>
  <c r="AL31" i="8" s="1"/>
  <c r="J34" i="6"/>
  <c r="K34" i="6"/>
  <c r="L34" i="6" s="1"/>
  <c r="U30" i="10"/>
  <c r="J33" i="7" s="1"/>
  <c r="K30" i="15"/>
  <c r="R30" i="14"/>
  <c r="N30" i="10"/>
  <c r="AI27" i="14"/>
  <c r="R27" i="15"/>
  <c r="AD27" i="10"/>
  <c r="AG30" i="8" s="1"/>
  <c r="Q22" i="15"/>
  <c r="AH22" i="14"/>
  <c r="AJ22" i="14" s="1"/>
  <c r="AB22" i="14" s="1"/>
  <c r="Z22" i="14" s="1"/>
  <c r="S22" i="14" s="1"/>
  <c r="AC22" i="10"/>
  <c r="AF25" i="8" s="1"/>
  <c r="AH25" i="8" s="1"/>
  <c r="R21" i="15"/>
  <c r="AI21" i="14"/>
  <c r="AJ21" i="14" s="1"/>
  <c r="AD21" i="10"/>
  <c r="AG24" i="8" s="1"/>
  <c r="AH24" i="8" s="1"/>
  <c r="AE23" i="8"/>
  <c r="AM23" i="8" s="1"/>
  <c r="N17" i="15"/>
  <c r="AD17" i="14"/>
  <c r="Z17" i="10"/>
  <c r="AB20" i="8" s="1"/>
  <c r="N6" i="10"/>
  <c r="C13" i="15"/>
  <c r="F13" i="14"/>
  <c r="G13" i="10"/>
  <c r="P16" i="6" s="1"/>
  <c r="Q16" i="6" s="1"/>
  <c r="O23" i="14"/>
  <c r="H23" i="15"/>
  <c r="R23" i="10"/>
  <c r="G26" i="7" s="1"/>
  <c r="F23" i="14"/>
  <c r="G23" i="14" s="1"/>
  <c r="C23" i="15"/>
  <c r="G23" i="10"/>
  <c r="P26" i="6" s="1"/>
  <c r="Q26" i="6" s="1"/>
  <c r="R26" i="6" s="1"/>
  <c r="C26" i="8"/>
  <c r="C26" i="6"/>
  <c r="C25" i="3"/>
  <c r="C26" i="7"/>
  <c r="K19" i="10"/>
  <c r="J20" i="6"/>
  <c r="K20" i="6"/>
  <c r="L20" i="6" s="1"/>
  <c r="N16" i="14"/>
  <c r="G16" i="15"/>
  <c r="Q16" i="10"/>
  <c r="F19" i="7" s="1"/>
  <c r="P25" i="14"/>
  <c r="AJ25" i="14"/>
  <c r="T26" i="6"/>
  <c r="U26" i="6" s="1"/>
  <c r="V26" i="6" s="1"/>
  <c r="O26" i="6"/>
  <c r="AB20" i="14"/>
  <c r="Z20" i="14" s="1"/>
  <c r="S20" i="14" s="1"/>
  <c r="I18" i="10"/>
  <c r="S21" i="6" s="1"/>
  <c r="I18" i="14"/>
  <c r="E18" i="15"/>
  <c r="AA18" i="14"/>
  <c r="L18" i="15"/>
  <c r="C16" i="15"/>
  <c r="F16" i="14"/>
  <c r="G16" i="14" s="1"/>
  <c r="G16" i="10"/>
  <c r="M24" i="7"/>
  <c r="M15" i="10"/>
  <c r="O15" i="10"/>
  <c r="W120" i="8"/>
  <c r="W81" i="8"/>
  <c r="W77" i="8"/>
  <c r="X77" i="8" s="1"/>
  <c r="S76" i="3" s="1"/>
  <c r="W68" i="8"/>
  <c r="W59" i="8"/>
  <c r="W44" i="8"/>
  <c r="W40" i="8"/>
  <c r="AL18" i="8"/>
  <c r="P10" i="10"/>
  <c r="I8" i="14"/>
  <c r="I8" i="10"/>
  <c r="S11" i="6" s="1"/>
  <c r="E8" i="15"/>
  <c r="AH8" i="14"/>
  <c r="AC8" i="10"/>
  <c r="AF11" i="8" s="1"/>
  <c r="AH11" i="8" s="1"/>
  <c r="Q8" i="15"/>
  <c r="N10" i="10"/>
  <c r="W20" i="6"/>
  <c r="G20" i="6"/>
  <c r="H20" i="6" s="1"/>
  <c r="F20" i="6"/>
  <c r="AE12" i="8"/>
  <c r="S13" i="10"/>
  <c r="H16" i="7" s="1"/>
  <c r="AA10" i="14"/>
  <c r="L10" i="15"/>
  <c r="V19" i="10"/>
  <c r="Y22" i="8"/>
  <c r="Z22" i="8" s="1"/>
  <c r="O16" i="6"/>
  <c r="M5" i="10"/>
  <c r="X7" i="6"/>
  <c r="Y7" i="6" s="1"/>
  <c r="W7" i="6"/>
  <c r="O61" i="8"/>
  <c r="R53" i="8"/>
  <c r="X53" i="8" s="1"/>
  <c r="S52" i="3" s="1"/>
  <c r="O23" i="8"/>
  <c r="K10" i="8"/>
  <c r="O10" i="8" s="1"/>
  <c r="N87" i="8"/>
  <c r="N35" i="8"/>
  <c r="O35" i="8" s="1"/>
  <c r="N7" i="10"/>
  <c r="J7" i="10"/>
  <c r="C10" i="6"/>
  <c r="C10" i="7"/>
  <c r="N10" i="7" s="1"/>
  <c r="C10" i="8"/>
  <c r="C9" i="3"/>
  <c r="N146" i="8"/>
  <c r="H131" i="8"/>
  <c r="O131" i="8" s="1"/>
  <c r="O36" i="7"/>
  <c r="G8" i="14"/>
  <c r="Q124" i="8"/>
  <c r="R124" i="8" s="1"/>
  <c r="W93" i="8"/>
  <c r="W64" i="8"/>
  <c r="J7" i="8"/>
  <c r="S8" i="10"/>
  <c r="H11" i="7" s="1"/>
  <c r="W11" i="10"/>
  <c r="O11" i="10"/>
  <c r="E11" i="14"/>
  <c r="F11" i="10"/>
  <c r="B11" i="15"/>
  <c r="P7" i="14"/>
  <c r="O84" i="8"/>
  <c r="W49" i="8"/>
  <c r="X37" i="8"/>
  <c r="S36" i="3" s="1"/>
  <c r="Q21" i="8"/>
  <c r="R21" i="8" s="1"/>
  <c r="O142" i="8"/>
  <c r="K111" i="8"/>
  <c r="O111" i="8" s="1"/>
  <c r="N69" i="8"/>
  <c r="L20" i="7"/>
  <c r="T46" i="4"/>
  <c r="Q69" i="8"/>
  <c r="R69" i="8" s="1"/>
  <c r="Q67" i="8"/>
  <c r="R67" i="8" s="1"/>
  <c r="W65" i="8"/>
  <c r="L136" i="7"/>
  <c r="T54" i="5"/>
  <c r="T99" i="4"/>
  <c r="T26" i="4"/>
  <c r="W16" i="8"/>
  <c r="T109" i="4"/>
  <c r="W3" i="10"/>
  <c r="J4" i="12"/>
  <c r="W3" i="14"/>
  <c r="X3" i="14" s="1"/>
  <c r="T3" i="14" s="1"/>
  <c r="W28" i="8"/>
  <c r="T52" i="5"/>
  <c r="W118" i="8"/>
  <c r="K116" i="8"/>
  <c r="K48" i="8"/>
  <c r="T67" i="4"/>
  <c r="N80" i="8"/>
  <c r="H39" i="8"/>
  <c r="O22" i="8"/>
  <c r="T74" i="4"/>
  <c r="T42" i="4"/>
  <c r="T10" i="4"/>
  <c r="K50" i="8"/>
  <c r="T24" i="5"/>
  <c r="W30" i="8"/>
  <c r="T36" i="5"/>
  <c r="T65" i="5"/>
  <c r="T49" i="5"/>
  <c r="AF137" i="14"/>
  <c r="P137" i="15"/>
  <c r="AB137" i="10"/>
  <c r="AD140" i="8" s="1"/>
  <c r="P134" i="10"/>
  <c r="AJ139" i="14"/>
  <c r="P137" i="10"/>
  <c r="J145" i="6"/>
  <c r="H137" i="14"/>
  <c r="D137" i="15"/>
  <c r="H137" i="10"/>
  <c r="D139" i="15"/>
  <c r="H139" i="10"/>
  <c r="H139" i="14"/>
  <c r="H137" i="15"/>
  <c r="R137" i="10"/>
  <c r="G140" i="7" s="1"/>
  <c r="M140" i="7" s="1"/>
  <c r="O137" i="14"/>
  <c r="AE138" i="10"/>
  <c r="AI141" i="8" s="1"/>
  <c r="AK138" i="14"/>
  <c r="S138" i="15"/>
  <c r="M138" i="10"/>
  <c r="O138" i="10"/>
  <c r="AB138" i="10"/>
  <c r="AD141" i="8" s="1"/>
  <c r="AF138" i="14"/>
  <c r="P138" i="15"/>
  <c r="W136" i="6"/>
  <c r="P132" i="10"/>
  <c r="R131" i="14"/>
  <c r="K131" i="15"/>
  <c r="U131" i="10"/>
  <c r="J134" i="7" s="1"/>
  <c r="T134" i="6"/>
  <c r="U134" i="6" s="1"/>
  <c r="V134" i="6" s="1"/>
  <c r="O134" i="6"/>
  <c r="P134" i="6"/>
  <c r="Q134" i="6" s="1"/>
  <c r="C221" i="14"/>
  <c r="C183" i="14"/>
  <c r="Q143" i="15"/>
  <c r="AC143" i="10"/>
  <c r="AF146" i="8" s="1"/>
  <c r="AH143" i="14"/>
  <c r="O189" i="12"/>
  <c r="K145" i="6" s="1"/>
  <c r="L145" i="6" s="1"/>
  <c r="M145" i="7"/>
  <c r="I140" i="15"/>
  <c r="J139" i="15"/>
  <c r="T139" i="10"/>
  <c r="I142" i="7" s="1"/>
  <c r="Q139" i="14"/>
  <c r="X139" i="10"/>
  <c r="P135" i="10"/>
  <c r="F135" i="14"/>
  <c r="G135" i="14" s="1"/>
  <c r="C135" i="15"/>
  <c r="G135" i="10"/>
  <c r="C138" i="8"/>
  <c r="C137" i="3"/>
  <c r="C138" i="6"/>
  <c r="C138" i="7"/>
  <c r="AD136" i="10"/>
  <c r="AG139" i="8" s="1"/>
  <c r="R136" i="15"/>
  <c r="AI136" i="14"/>
  <c r="AE136" i="8"/>
  <c r="W128" i="10"/>
  <c r="N127" i="10"/>
  <c r="J130" i="6"/>
  <c r="O130" i="6"/>
  <c r="P130" i="6"/>
  <c r="Q130" i="6" s="1"/>
  <c r="J177" i="12"/>
  <c r="Q132" i="8" s="1"/>
  <c r="R132" i="8" s="1"/>
  <c r="W129" i="14"/>
  <c r="X129" i="14" s="1"/>
  <c r="T129" i="14" s="1"/>
  <c r="H129" i="14"/>
  <c r="D129" i="15"/>
  <c r="H129" i="10"/>
  <c r="S129" i="15"/>
  <c r="AE129" i="10"/>
  <c r="AI132" i="8" s="1"/>
  <c r="AK129" i="14"/>
  <c r="AN129" i="14" s="1"/>
  <c r="F129" i="14"/>
  <c r="G129" i="14" s="1"/>
  <c r="G129" i="10"/>
  <c r="C129" i="15"/>
  <c r="T125" i="15"/>
  <c r="AF125" i="10"/>
  <c r="AJ128" i="8" s="1"/>
  <c r="AL125" i="14"/>
  <c r="AN125" i="14" s="1"/>
  <c r="S123" i="10"/>
  <c r="H126" i="7" s="1"/>
  <c r="M125" i="15"/>
  <c r="Y125" i="10"/>
  <c r="AA128" i="8" s="1"/>
  <c r="AC125" i="14"/>
  <c r="AG125" i="14" s="1"/>
  <c r="H124" i="15"/>
  <c r="O124" i="14"/>
  <c r="R124" i="10"/>
  <c r="G127" i="7" s="1"/>
  <c r="J192" i="12"/>
  <c r="Q146" i="8" s="1"/>
  <c r="R146" i="8" s="1"/>
  <c r="W143" i="14"/>
  <c r="X143" i="14" s="1"/>
  <c r="T143" i="14" s="1"/>
  <c r="O143" i="10"/>
  <c r="P142" i="10"/>
  <c r="M142" i="10"/>
  <c r="Z142" i="10"/>
  <c r="AB145" i="8" s="1"/>
  <c r="AD142" i="14"/>
  <c r="N142" i="15"/>
  <c r="AL139" i="14"/>
  <c r="AF139" i="10"/>
  <c r="AJ142" i="8" s="1"/>
  <c r="T139" i="15"/>
  <c r="L140" i="7"/>
  <c r="M135" i="10"/>
  <c r="O135" i="10"/>
  <c r="P128" i="10"/>
  <c r="G138" i="15"/>
  <c r="Q138" i="10"/>
  <c r="F141" i="7" s="1"/>
  <c r="N138" i="14"/>
  <c r="N138" i="10"/>
  <c r="K138" i="10"/>
  <c r="K135" i="15"/>
  <c r="R135" i="14"/>
  <c r="U135" i="10"/>
  <c r="J138" i="7" s="1"/>
  <c r="AG127" i="10"/>
  <c r="AK130" i="8" s="1"/>
  <c r="U127" i="15"/>
  <c r="AM127" i="14"/>
  <c r="W127" i="14"/>
  <c r="X127" i="14" s="1"/>
  <c r="T127" i="14" s="1"/>
  <c r="J179" i="12"/>
  <c r="W131" i="14"/>
  <c r="X131" i="14" s="1"/>
  <c r="T131" i="14" s="1"/>
  <c r="AC131" i="14"/>
  <c r="M131" i="15"/>
  <c r="Y131" i="10"/>
  <c r="AA134" i="8" s="1"/>
  <c r="M129" i="10"/>
  <c r="AL130" i="8"/>
  <c r="W122" i="10"/>
  <c r="Q123" i="10"/>
  <c r="F126" i="7" s="1"/>
  <c r="N123" i="14"/>
  <c r="G123" i="15"/>
  <c r="V122" i="10"/>
  <c r="Y125" i="8"/>
  <c r="Z125" i="8" s="1"/>
  <c r="P124" i="10"/>
  <c r="K124" i="10"/>
  <c r="P127" i="14"/>
  <c r="R125" i="10"/>
  <c r="G128" i="7" s="1"/>
  <c r="M128" i="7" s="1"/>
  <c r="H125" i="15"/>
  <c r="O125" i="14"/>
  <c r="Q125" i="15"/>
  <c r="AC125" i="10"/>
  <c r="AF128" i="8" s="1"/>
  <c r="AH125" i="14"/>
  <c r="Q116" i="10"/>
  <c r="F119" i="7" s="1"/>
  <c r="G116" i="15"/>
  <c r="N116" i="14"/>
  <c r="P113" i="15"/>
  <c r="AF113" i="14"/>
  <c r="AB113" i="10"/>
  <c r="AD116" i="8" s="1"/>
  <c r="M119" i="10"/>
  <c r="AA119" i="14"/>
  <c r="L119" i="15"/>
  <c r="B200" i="14"/>
  <c r="C180" i="14"/>
  <c r="B188" i="14"/>
  <c r="S215" i="14"/>
  <c r="B215" i="14" s="1"/>
  <c r="C215" i="14"/>
  <c r="C199" i="14"/>
  <c r="C178" i="14"/>
  <c r="W143" i="10"/>
  <c r="M140" i="10"/>
  <c r="W142" i="10"/>
  <c r="U142" i="10"/>
  <c r="J145" i="7" s="1"/>
  <c r="P145" i="7" s="1"/>
  <c r="R142" i="14"/>
  <c r="K142" i="15"/>
  <c r="I142" i="14"/>
  <c r="E142" i="15"/>
  <c r="I142" i="10"/>
  <c r="S145" i="6" s="1"/>
  <c r="N141" i="10"/>
  <c r="O141" i="14"/>
  <c r="H141" i="15"/>
  <c r="R141" i="10"/>
  <c r="G144" i="7" s="1"/>
  <c r="AA134" i="14"/>
  <c r="L134" i="15"/>
  <c r="AK139" i="14"/>
  <c r="S139" i="15"/>
  <c r="AE139" i="10"/>
  <c r="AI142" i="8" s="1"/>
  <c r="AK137" i="14"/>
  <c r="S137" i="15"/>
  <c r="AE137" i="10"/>
  <c r="AI140" i="8" s="1"/>
  <c r="C142" i="8"/>
  <c r="C141" i="3"/>
  <c r="C142" i="7"/>
  <c r="C142" i="6"/>
  <c r="F135" i="15"/>
  <c r="J135" i="14"/>
  <c r="K135" i="14" s="1"/>
  <c r="L135" i="14" s="1"/>
  <c r="D135" i="14" s="1"/>
  <c r="L135" i="10"/>
  <c r="AA135" i="14"/>
  <c r="L135" i="15"/>
  <c r="Z135" i="10"/>
  <c r="AB138" i="8" s="1"/>
  <c r="N135" i="15"/>
  <c r="AD135" i="14"/>
  <c r="X139" i="6"/>
  <c r="Y139" i="6" s="1"/>
  <c r="W139" i="6"/>
  <c r="X136" i="10"/>
  <c r="R136" i="14"/>
  <c r="U136" i="10"/>
  <c r="J139" i="7" s="1"/>
  <c r="P139" i="7" s="1"/>
  <c r="K136" i="15"/>
  <c r="H128" i="14"/>
  <c r="H128" i="10"/>
  <c r="D128" i="15"/>
  <c r="X138" i="10"/>
  <c r="J183" i="12"/>
  <c r="Q141" i="8" s="1"/>
  <c r="R141" i="8" s="1"/>
  <c r="W138" i="14"/>
  <c r="X138" i="14" s="1"/>
  <c r="T138" i="14" s="1"/>
  <c r="N132" i="14"/>
  <c r="G132" i="15"/>
  <c r="Q132" i="10"/>
  <c r="F135" i="7" s="1"/>
  <c r="L135" i="7" s="1"/>
  <c r="E130" i="14"/>
  <c r="F130" i="10"/>
  <c r="B130" i="15"/>
  <c r="AB130" i="10"/>
  <c r="AD133" i="8" s="1"/>
  <c r="AF130" i="14"/>
  <c r="P130" i="15"/>
  <c r="I127" i="14"/>
  <c r="K127" i="14" s="1"/>
  <c r="L127" i="14" s="1"/>
  <c r="D127" i="14" s="1"/>
  <c r="E127" i="15"/>
  <c r="I127" i="10"/>
  <c r="S130" i="6" s="1"/>
  <c r="AH127" i="14"/>
  <c r="AJ127" i="14" s="1"/>
  <c r="AC127" i="10"/>
  <c r="AF130" i="8" s="1"/>
  <c r="AH130" i="8" s="1"/>
  <c r="Q127" i="15"/>
  <c r="J134" i="6"/>
  <c r="N131" i="10"/>
  <c r="AM131" i="14"/>
  <c r="U131" i="15"/>
  <c r="AG131" i="10"/>
  <c r="AK134" i="8" s="1"/>
  <c r="AH132" i="14"/>
  <c r="AJ132" i="14" s="1"/>
  <c r="Q132" i="15"/>
  <c r="AC132" i="10"/>
  <c r="AF135" i="8" s="1"/>
  <c r="AH135" i="8" s="1"/>
  <c r="U132" i="10"/>
  <c r="J135" i="7" s="1"/>
  <c r="P135" i="7" s="1"/>
  <c r="K132" i="15"/>
  <c r="R132" i="14"/>
  <c r="O127" i="10"/>
  <c r="AM126" i="14"/>
  <c r="AG126" i="10"/>
  <c r="AK129" i="8" s="1"/>
  <c r="U126" i="15"/>
  <c r="C132" i="15"/>
  <c r="F132" i="14"/>
  <c r="G132" i="10"/>
  <c r="F130" i="15"/>
  <c r="J130" i="14"/>
  <c r="K130" i="14" s="1"/>
  <c r="L130" i="10"/>
  <c r="J131" i="6"/>
  <c r="K131" i="6"/>
  <c r="L131" i="6" s="1"/>
  <c r="G127" i="14"/>
  <c r="P122" i="10"/>
  <c r="K129" i="10"/>
  <c r="X129" i="10"/>
  <c r="AA129" i="14"/>
  <c r="L129" i="15"/>
  <c r="Q125" i="14"/>
  <c r="T125" i="10"/>
  <c r="I128" i="7" s="1"/>
  <c r="O128" i="7" s="1"/>
  <c r="J125" i="15"/>
  <c r="J120" i="10"/>
  <c r="X117" i="10"/>
  <c r="P125" i="10"/>
  <c r="J123" i="10"/>
  <c r="C126" i="7"/>
  <c r="P126" i="7" s="1"/>
  <c r="C126" i="8"/>
  <c r="C126" i="6"/>
  <c r="C125" i="3"/>
  <c r="J123" i="6"/>
  <c r="K123" i="6"/>
  <c r="L123" i="6" s="1"/>
  <c r="P123" i="6"/>
  <c r="Q123" i="6" s="1"/>
  <c r="R123" i="6" s="1"/>
  <c r="W114" i="10"/>
  <c r="E125" i="15"/>
  <c r="I125" i="14"/>
  <c r="K125" i="14" s="1"/>
  <c r="I125" i="10"/>
  <c r="S128" i="6" s="1"/>
  <c r="P125" i="7"/>
  <c r="H121" i="15"/>
  <c r="R121" i="10"/>
  <c r="G124" i="7" s="1"/>
  <c r="O121" i="14"/>
  <c r="N121" i="14"/>
  <c r="G121" i="15"/>
  <c r="Q121" i="10"/>
  <c r="F124" i="7" s="1"/>
  <c r="AF118" i="10"/>
  <c r="AJ121" i="8" s="1"/>
  <c r="AL121" i="8" s="1"/>
  <c r="AL118" i="14"/>
  <c r="AN118" i="14" s="1"/>
  <c r="T118" i="15"/>
  <c r="O117" i="10"/>
  <c r="N114" i="14"/>
  <c r="M114" i="14" s="1"/>
  <c r="Q114" i="10"/>
  <c r="F117" i="7" s="1"/>
  <c r="L117" i="7" s="1"/>
  <c r="G114" i="15"/>
  <c r="E125" i="14"/>
  <c r="F125" i="10"/>
  <c r="B125" i="15"/>
  <c r="O126" i="6"/>
  <c r="P126" i="6"/>
  <c r="Q126" i="6" s="1"/>
  <c r="T126" i="6"/>
  <c r="U126" i="6" s="1"/>
  <c r="V126" i="6" s="1"/>
  <c r="C121" i="8"/>
  <c r="C121" i="6"/>
  <c r="C121" i="7"/>
  <c r="L121" i="7" s="1"/>
  <c r="C120" i="3"/>
  <c r="W124" i="10"/>
  <c r="I127" i="15"/>
  <c r="J173" i="12"/>
  <c r="W125" i="14"/>
  <c r="X125" i="14" s="1"/>
  <c r="T125" i="14" s="1"/>
  <c r="K125" i="10"/>
  <c r="I116" i="10"/>
  <c r="S119" i="6" s="1"/>
  <c r="E116" i="15"/>
  <c r="I116" i="14"/>
  <c r="H116" i="10"/>
  <c r="D116" i="15"/>
  <c r="H116" i="14"/>
  <c r="N113" i="14"/>
  <c r="Q113" i="10"/>
  <c r="F116" i="7" s="1"/>
  <c r="L116" i="7" s="1"/>
  <c r="G113" i="15"/>
  <c r="R119" i="10"/>
  <c r="G122" i="7" s="1"/>
  <c r="O119" i="14"/>
  <c r="H119" i="15"/>
  <c r="AM119" i="14"/>
  <c r="U119" i="15"/>
  <c r="AG119" i="10"/>
  <c r="AK122" i="8" s="1"/>
  <c r="J124" i="6"/>
  <c r="K124" i="6"/>
  <c r="L124" i="6" s="1"/>
  <c r="P124" i="6"/>
  <c r="Q124" i="6" s="1"/>
  <c r="R124" i="6" s="1"/>
  <c r="P123" i="7"/>
  <c r="O116" i="10"/>
  <c r="R116" i="14"/>
  <c r="K116" i="15"/>
  <c r="U116" i="10"/>
  <c r="J119" i="7" s="1"/>
  <c r="R112" i="10"/>
  <c r="G115" i="7" s="1"/>
  <c r="M115" i="7" s="1"/>
  <c r="O112" i="14"/>
  <c r="H112" i="15"/>
  <c r="U109" i="15"/>
  <c r="AM109" i="14"/>
  <c r="AG109" i="10"/>
  <c r="AK112" i="8" s="1"/>
  <c r="E101" i="14"/>
  <c r="B101" i="15"/>
  <c r="F101" i="10"/>
  <c r="J106" i="10"/>
  <c r="C109" i="8"/>
  <c r="C109" i="6"/>
  <c r="C109" i="7"/>
  <c r="P109" i="7" s="1"/>
  <c r="C108" i="3"/>
  <c r="M117" i="7"/>
  <c r="N110" i="10"/>
  <c r="J151" i="12"/>
  <c r="Q115" i="8" s="1"/>
  <c r="R115" i="8" s="1"/>
  <c r="W112" i="14"/>
  <c r="X112" i="14" s="1"/>
  <c r="T112" i="14" s="1"/>
  <c r="O112" i="10"/>
  <c r="AD109" i="14"/>
  <c r="AG109" i="14" s="1"/>
  <c r="N109" i="15"/>
  <c r="Z109" i="10"/>
  <c r="AB112" i="8" s="1"/>
  <c r="F109" i="14"/>
  <c r="G109" i="14" s="1"/>
  <c r="C109" i="15"/>
  <c r="G109" i="10"/>
  <c r="P112" i="6" s="1"/>
  <c r="Q112" i="6" s="1"/>
  <c r="R112" i="6" s="1"/>
  <c r="AD111" i="10"/>
  <c r="AG114" i="8" s="1"/>
  <c r="AI111" i="14"/>
  <c r="R111" i="15"/>
  <c r="AA111" i="10"/>
  <c r="AC114" i="8" s="1"/>
  <c r="O111" i="15"/>
  <c r="AE111" i="14"/>
  <c r="Q111" i="15"/>
  <c r="AH111" i="14"/>
  <c r="AC111" i="10"/>
  <c r="AF114" i="8" s="1"/>
  <c r="J111" i="10"/>
  <c r="W107" i="10"/>
  <c r="I106" i="15"/>
  <c r="AL104" i="8"/>
  <c r="M107" i="10"/>
  <c r="AC104" i="10"/>
  <c r="AF107" i="8" s="1"/>
  <c r="AH107" i="8" s="1"/>
  <c r="Q104" i="15"/>
  <c r="AH104" i="14"/>
  <c r="AJ104" i="14" s="1"/>
  <c r="Z100" i="10"/>
  <c r="AB103" i="8" s="1"/>
  <c r="N100" i="15"/>
  <c r="AD100" i="14"/>
  <c r="O100" i="10"/>
  <c r="P97" i="10"/>
  <c r="P107" i="10"/>
  <c r="O107" i="15"/>
  <c r="AE107" i="14"/>
  <c r="AA107" i="10"/>
  <c r="AC110" i="8" s="1"/>
  <c r="W107" i="14"/>
  <c r="X107" i="14" s="1"/>
  <c r="T107" i="14" s="1"/>
  <c r="J166" i="12"/>
  <c r="K103" i="10"/>
  <c r="O103" i="14"/>
  <c r="H103" i="15"/>
  <c r="R103" i="10"/>
  <c r="G106" i="7" s="1"/>
  <c r="M106" i="7" s="1"/>
  <c r="AG102" i="10"/>
  <c r="AK105" i="8" s="1"/>
  <c r="U102" i="15"/>
  <c r="AM102" i="14"/>
  <c r="AN102" i="14" s="1"/>
  <c r="W102" i="14"/>
  <c r="X102" i="14" s="1"/>
  <c r="T102" i="14" s="1"/>
  <c r="N9" i="13"/>
  <c r="R97" i="14"/>
  <c r="K97" i="15"/>
  <c r="U97" i="10"/>
  <c r="J100" i="7" s="1"/>
  <c r="P100" i="7" s="1"/>
  <c r="R107" i="14"/>
  <c r="U107" i="10"/>
  <c r="J110" i="7" s="1"/>
  <c r="K107" i="15"/>
  <c r="L104" i="15"/>
  <c r="AA104" i="14"/>
  <c r="C107" i="8"/>
  <c r="C107" i="7"/>
  <c r="C107" i="6"/>
  <c r="K107" i="6" s="1"/>
  <c r="L107" i="6" s="1"/>
  <c r="M107" i="6" s="1"/>
  <c r="C106" i="3"/>
  <c r="K107" i="10"/>
  <c r="O105" i="15"/>
  <c r="AA105" i="10"/>
  <c r="AC108" i="8" s="1"/>
  <c r="AE105" i="14"/>
  <c r="N105" i="10"/>
  <c r="W105" i="10"/>
  <c r="AE105" i="8"/>
  <c r="J97" i="15"/>
  <c r="T97" i="10"/>
  <c r="I100" i="7" s="1"/>
  <c r="O100" i="7" s="1"/>
  <c r="Q97" i="14"/>
  <c r="I97" i="15"/>
  <c r="H98" i="15"/>
  <c r="R98" i="10"/>
  <c r="G101" i="7" s="1"/>
  <c r="M101" i="7" s="1"/>
  <c r="O98" i="14"/>
  <c r="N5" i="13"/>
  <c r="W98" i="14"/>
  <c r="X98" i="14" s="1"/>
  <c r="T98" i="14" s="1"/>
  <c r="J98" i="14"/>
  <c r="K98" i="14" s="1"/>
  <c r="F98" i="15"/>
  <c r="L98" i="10"/>
  <c r="N6" i="13"/>
  <c r="W99" i="14"/>
  <c r="X99" i="14" s="1"/>
  <c r="T99" i="14" s="1"/>
  <c r="K99" i="10"/>
  <c r="W93" i="10"/>
  <c r="AI88" i="14"/>
  <c r="AJ88" i="14" s="1"/>
  <c r="AB88" i="14" s="1"/>
  <c r="R88" i="15"/>
  <c r="AD88" i="10"/>
  <c r="AG91" i="8" s="1"/>
  <c r="AH91" i="8" s="1"/>
  <c r="AF95" i="10"/>
  <c r="AJ98" i="8" s="1"/>
  <c r="T95" i="15"/>
  <c r="AL95" i="14"/>
  <c r="P88" i="10"/>
  <c r="J103" i="6"/>
  <c r="K103" i="6"/>
  <c r="L103" i="6" s="1"/>
  <c r="M103" i="6" s="1"/>
  <c r="AI98" i="14"/>
  <c r="R98" i="15"/>
  <c r="AD98" i="10"/>
  <c r="AG101" i="8" s="1"/>
  <c r="J100" i="6"/>
  <c r="P100" i="6"/>
  <c r="Q100" i="6" s="1"/>
  <c r="R100" i="6" s="1"/>
  <c r="E93" i="14"/>
  <c r="B93" i="15"/>
  <c r="F93" i="10"/>
  <c r="D98" i="15"/>
  <c r="H98" i="14"/>
  <c r="H98" i="10"/>
  <c r="L100" i="7"/>
  <c r="V95" i="10"/>
  <c r="Y98" i="8"/>
  <c r="Z98" i="8" s="1"/>
  <c r="H92" i="10"/>
  <c r="D92" i="15"/>
  <c r="H92" i="14"/>
  <c r="X84" i="10"/>
  <c r="AB92" i="10"/>
  <c r="AD95" i="8" s="1"/>
  <c r="P92" i="15"/>
  <c r="AF92" i="14"/>
  <c r="S91" i="10"/>
  <c r="H94" i="7" s="1"/>
  <c r="F89" i="14"/>
  <c r="G89" i="14" s="1"/>
  <c r="C89" i="15"/>
  <c r="G89" i="10"/>
  <c r="C92" i="7"/>
  <c r="C91" i="3"/>
  <c r="C92" i="8"/>
  <c r="C92" i="6"/>
  <c r="AA85" i="10"/>
  <c r="AC88" i="8" s="1"/>
  <c r="O85" i="15"/>
  <c r="AE85" i="14"/>
  <c r="AC85" i="14"/>
  <c r="M85" i="15"/>
  <c r="Y85" i="10"/>
  <c r="AA88" i="8" s="1"/>
  <c r="P98" i="7"/>
  <c r="K94" i="10"/>
  <c r="M94" i="10"/>
  <c r="AA94" i="14"/>
  <c r="L94" i="15"/>
  <c r="F94" i="10"/>
  <c r="B94" i="15"/>
  <c r="E94" i="14"/>
  <c r="I86" i="14"/>
  <c r="E86" i="15"/>
  <c r="I86" i="10"/>
  <c r="U84" i="10"/>
  <c r="J87" i="7" s="1"/>
  <c r="P87" i="7" s="1"/>
  <c r="K84" i="15"/>
  <c r="R84" i="14"/>
  <c r="AE77" i="14"/>
  <c r="AG77" i="14" s="1"/>
  <c r="O77" i="15"/>
  <c r="AA77" i="10"/>
  <c r="AC80" i="8" s="1"/>
  <c r="AE80" i="8" s="1"/>
  <c r="W96" i="6"/>
  <c r="X96" i="6"/>
  <c r="Y96" i="6" s="1"/>
  <c r="I94" i="14"/>
  <c r="E94" i="15"/>
  <c r="I94" i="10"/>
  <c r="S97" i="6" s="1"/>
  <c r="W84" i="6"/>
  <c r="S75" i="15"/>
  <c r="AE75" i="10"/>
  <c r="AI78" i="8" s="1"/>
  <c r="AL78" i="8" s="1"/>
  <c r="AK75" i="14"/>
  <c r="AN75" i="14" s="1"/>
  <c r="AB75" i="14" s="1"/>
  <c r="Z75" i="14" s="1"/>
  <c r="S75" i="14" s="1"/>
  <c r="G96" i="15"/>
  <c r="N96" i="14"/>
  <c r="Q96" i="10"/>
  <c r="F99" i="7" s="1"/>
  <c r="J96" i="10"/>
  <c r="AE96" i="10"/>
  <c r="AI99" i="8" s="1"/>
  <c r="S96" i="15"/>
  <c r="AK96" i="14"/>
  <c r="Y96" i="10"/>
  <c r="AA99" i="8" s="1"/>
  <c r="M96" i="15"/>
  <c r="AC96" i="14"/>
  <c r="AG96" i="14" s="1"/>
  <c r="AA91" i="14"/>
  <c r="L91" i="15"/>
  <c r="AE91" i="14"/>
  <c r="O91" i="15"/>
  <c r="AA91" i="10"/>
  <c r="AC94" i="8" s="1"/>
  <c r="O79" i="15"/>
  <c r="AA79" i="10"/>
  <c r="AC82" i="8" s="1"/>
  <c r="AE79" i="14"/>
  <c r="AH79" i="14"/>
  <c r="AJ79" i="14" s="1"/>
  <c r="AC79" i="10"/>
  <c r="AF82" i="8" s="1"/>
  <c r="AH82" i="8" s="1"/>
  <c r="Q79" i="15"/>
  <c r="M71" i="10"/>
  <c r="F80" i="15"/>
  <c r="L80" i="10"/>
  <c r="J80" i="14"/>
  <c r="K80" i="14" s="1"/>
  <c r="L80" i="14" s="1"/>
  <c r="P78" i="10"/>
  <c r="S77" i="10"/>
  <c r="H80" i="7" s="1"/>
  <c r="AF76" i="14"/>
  <c r="AG76" i="14" s="1"/>
  <c r="P76" i="15"/>
  <c r="AB76" i="10"/>
  <c r="AD79" i="8" s="1"/>
  <c r="AE79" i="8" s="1"/>
  <c r="S72" i="15"/>
  <c r="AK72" i="14"/>
  <c r="AE72" i="10"/>
  <c r="AI75" i="8" s="1"/>
  <c r="AL75" i="8" s="1"/>
  <c r="W70" i="14"/>
  <c r="X70" i="14" s="1"/>
  <c r="T70" i="14" s="1"/>
  <c r="AD70" i="14"/>
  <c r="AG70" i="14" s="1"/>
  <c r="N70" i="15"/>
  <c r="Z70" i="10"/>
  <c r="AB73" i="8" s="1"/>
  <c r="AE73" i="8" s="1"/>
  <c r="AM73" i="8" s="1"/>
  <c r="K61" i="10"/>
  <c r="W88" i="6"/>
  <c r="P84" i="7"/>
  <c r="Q78" i="10"/>
  <c r="F81" i="7" s="1"/>
  <c r="L81" i="7" s="1"/>
  <c r="G78" i="15"/>
  <c r="N78" i="14"/>
  <c r="O82" i="14"/>
  <c r="H82" i="15"/>
  <c r="R82" i="10"/>
  <c r="G85" i="7" s="1"/>
  <c r="G82" i="10"/>
  <c r="O85" i="7" s="1"/>
  <c r="F82" i="14"/>
  <c r="C82" i="15"/>
  <c r="K82" i="10"/>
  <c r="N84" i="7"/>
  <c r="K84" i="7"/>
  <c r="P83" i="3" s="1"/>
  <c r="L80" i="15"/>
  <c r="AA80" i="14"/>
  <c r="C83" i="8"/>
  <c r="C83" i="7"/>
  <c r="M83" i="7" s="1"/>
  <c r="C83" i="6"/>
  <c r="C82" i="3"/>
  <c r="AD71" i="14"/>
  <c r="Z71" i="10"/>
  <c r="AB74" i="8" s="1"/>
  <c r="N71" i="15"/>
  <c r="AC71" i="14"/>
  <c r="M71" i="15"/>
  <c r="Y71" i="10"/>
  <c r="AA74" i="8" s="1"/>
  <c r="AL85" i="8"/>
  <c r="AE80" i="14"/>
  <c r="O80" i="15"/>
  <c r="AA80" i="10"/>
  <c r="AC83" i="8" s="1"/>
  <c r="I71" i="14"/>
  <c r="I71" i="10"/>
  <c r="S74" i="6" s="1"/>
  <c r="E71" i="15"/>
  <c r="P61" i="10"/>
  <c r="AJ82" i="14"/>
  <c r="U74" i="15"/>
  <c r="AG74" i="10"/>
  <c r="AK77" i="8" s="1"/>
  <c r="AL77" i="8" s="1"/>
  <c r="AM74" i="14"/>
  <c r="Q74" i="10"/>
  <c r="F77" i="7" s="1"/>
  <c r="L77" i="7" s="1"/>
  <c r="N74" i="14"/>
  <c r="G74" i="15"/>
  <c r="F69" i="10"/>
  <c r="E69" i="14"/>
  <c r="G69" i="14" s="1"/>
  <c r="B69" i="15"/>
  <c r="U66" i="10"/>
  <c r="J69" i="7" s="1"/>
  <c r="P69" i="7" s="1"/>
  <c r="K66" i="15"/>
  <c r="R66" i="14"/>
  <c r="S59" i="15"/>
  <c r="AK59" i="14"/>
  <c r="AE59" i="10"/>
  <c r="AI62" i="8" s="1"/>
  <c r="O106" i="12"/>
  <c r="K62" i="6" s="1"/>
  <c r="L62" i="6" s="1"/>
  <c r="M62" i="6" s="1"/>
  <c r="N62" i="6" s="1"/>
  <c r="M61" i="3" s="1"/>
  <c r="W53" i="10"/>
  <c r="H45" i="14"/>
  <c r="D45" i="15"/>
  <c r="H45" i="10"/>
  <c r="X48" i="6" s="1"/>
  <c r="Y48" i="6" s="1"/>
  <c r="F75" i="6"/>
  <c r="G75" i="6"/>
  <c r="H75" i="6" s="1"/>
  <c r="I69" i="10"/>
  <c r="S72" i="6" s="1"/>
  <c r="E69" i="15"/>
  <c r="I69" i="14"/>
  <c r="AC69" i="10"/>
  <c r="AF72" i="8" s="1"/>
  <c r="AH72" i="8" s="1"/>
  <c r="AH69" i="14"/>
  <c r="AJ69" i="14" s="1"/>
  <c r="Q69" i="15"/>
  <c r="V67" i="10"/>
  <c r="Y70" i="8"/>
  <c r="Z70" i="8" s="1"/>
  <c r="AE60" i="10"/>
  <c r="AI63" i="8" s="1"/>
  <c r="AL63" i="8" s="1"/>
  <c r="S60" i="15"/>
  <c r="AK60" i="14"/>
  <c r="AN60" i="14" s="1"/>
  <c r="N60" i="14"/>
  <c r="M60" i="14" s="1"/>
  <c r="Q60" i="10"/>
  <c r="F63" i="7" s="1"/>
  <c r="L63" i="7" s="1"/>
  <c r="G60" i="15"/>
  <c r="N57" i="15"/>
  <c r="Z57" i="10"/>
  <c r="AB60" i="8" s="1"/>
  <c r="AD57" i="14"/>
  <c r="D68" i="15"/>
  <c r="H68" i="14"/>
  <c r="H68" i="10"/>
  <c r="P68" i="10"/>
  <c r="P67" i="14"/>
  <c r="AD66" i="14"/>
  <c r="Z66" i="10"/>
  <c r="AB69" i="8" s="1"/>
  <c r="N66" i="15"/>
  <c r="O68" i="14"/>
  <c r="R68" i="10"/>
  <c r="G71" i="7" s="1"/>
  <c r="M71" i="7" s="1"/>
  <c r="H68" i="15"/>
  <c r="M68" i="15"/>
  <c r="Y68" i="10"/>
  <c r="AA71" i="8" s="1"/>
  <c r="AC68" i="14"/>
  <c r="T59" i="10"/>
  <c r="I62" i="7" s="1"/>
  <c r="I57" i="10"/>
  <c r="S60" i="6" s="1"/>
  <c r="I57" i="14"/>
  <c r="E57" i="15"/>
  <c r="S60" i="10"/>
  <c r="H63" i="7" s="1"/>
  <c r="M63" i="10"/>
  <c r="K62" i="10"/>
  <c r="AA62" i="14"/>
  <c r="L62" i="15"/>
  <c r="AF52" i="14"/>
  <c r="AG52" i="14" s="1"/>
  <c r="AB52" i="14" s="1"/>
  <c r="Z52" i="14" s="1"/>
  <c r="S52" i="14" s="1"/>
  <c r="AB52" i="10"/>
  <c r="AD55" i="8" s="1"/>
  <c r="AE55" i="8" s="1"/>
  <c r="AM55" i="8" s="1"/>
  <c r="P52" i="15"/>
  <c r="W49" i="14"/>
  <c r="X49" i="14" s="1"/>
  <c r="T49" i="14" s="1"/>
  <c r="G70" i="14"/>
  <c r="D70" i="14" s="1"/>
  <c r="AM63" i="14"/>
  <c r="U63" i="15"/>
  <c r="AG63" i="10"/>
  <c r="AK66" i="8" s="1"/>
  <c r="W58" i="10"/>
  <c r="Q49" i="14"/>
  <c r="T49" i="10"/>
  <c r="I52" i="7" s="1"/>
  <c r="O52" i="7" s="1"/>
  <c r="J49" i="15"/>
  <c r="M65" i="10"/>
  <c r="Q65" i="14"/>
  <c r="J65" i="15"/>
  <c r="T65" i="10"/>
  <c r="I68" i="7" s="1"/>
  <c r="O68" i="7" s="1"/>
  <c r="I64" i="15"/>
  <c r="H63" i="10"/>
  <c r="H63" i="14"/>
  <c r="D63" i="15"/>
  <c r="I65" i="10"/>
  <c r="S68" i="6" s="1"/>
  <c r="I65" i="14"/>
  <c r="E65" i="15"/>
  <c r="W63" i="10"/>
  <c r="N63" i="10"/>
  <c r="C66" i="8"/>
  <c r="C66" i="7"/>
  <c r="C65" i="3"/>
  <c r="C66" i="6"/>
  <c r="J58" i="15"/>
  <c r="Q58" i="14"/>
  <c r="T58" i="10"/>
  <c r="I61" i="7" s="1"/>
  <c r="O61" i="7" s="1"/>
  <c r="AC58" i="14"/>
  <c r="M58" i="15"/>
  <c r="Y58" i="10"/>
  <c r="AA61" i="8" s="1"/>
  <c r="N65" i="10"/>
  <c r="AD54" i="14"/>
  <c r="N54" i="15"/>
  <c r="Z54" i="10"/>
  <c r="AB57" i="8" s="1"/>
  <c r="H54" i="14"/>
  <c r="D54" i="15"/>
  <c r="H54" i="10"/>
  <c r="AA54" i="14"/>
  <c r="L54" i="15"/>
  <c r="G56" i="6"/>
  <c r="H56" i="6" s="1"/>
  <c r="F56" i="6"/>
  <c r="C51" i="15"/>
  <c r="G51" i="10"/>
  <c r="F51" i="14"/>
  <c r="C54" i="6"/>
  <c r="C54" i="7"/>
  <c r="C54" i="8"/>
  <c r="C53" i="3"/>
  <c r="AJ48" i="14"/>
  <c r="P41" i="10"/>
  <c r="AC31" i="14"/>
  <c r="AG31" i="14" s="1"/>
  <c r="Y31" i="10"/>
  <c r="AA34" i="8" s="1"/>
  <c r="M31" i="15"/>
  <c r="J50" i="10"/>
  <c r="C53" i="8"/>
  <c r="C53" i="7"/>
  <c r="C53" i="6"/>
  <c r="C52" i="3"/>
  <c r="L52" i="7"/>
  <c r="Q48" i="14"/>
  <c r="T48" i="10"/>
  <c r="I51" i="7" s="1"/>
  <c r="J48" i="15"/>
  <c r="AE47" i="10"/>
  <c r="AI50" i="8" s="1"/>
  <c r="AL50" i="8" s="1"/>
  <c r="AK47" i="14"/>
  <c r="AN47" i="14" s="1"/>
  <c r="S47" i="15"/>
  <c r="W48" i="6"/>
  <c r="N44" i="14"/>
  <c r="G44" i="15"/>
  <c r="Q44" i="10"/>
  <c r="F47" i="7" s="1"/>
  <c r="L47" i="7" s="1"/>
  <c r="AK36" i="14"/>
  <c r="AN36" i="14" s="1"/>
  <c r="S36" i="15"/>
  <c r="AE36" i="10"/>
  <c r="AI39" i="8" s="1"/>
  <c r="AL39" i="8" s="1"/>
  <c r="R47" i="15"/>
  <c r="AI47" i="14"/>
  <c r="AD47" i="10"/>
  <c r="AG50" i="8" s="1"/>
  <c r="W47" i="10"/>
  <c r="X50" i="10"/>
  <c r="M55" i="10"/>
  <c r="R55" i="14"/>
  <c r="K55" i="15"/>
  <c r="U55" i="10"/>
  <c r="J58" i="7" s="1"/>
  <c r="P58" i="7" s="1"/>
  <c r="Z55" i="10"/>
  <c r="AB58" i="8" s="1"/>
  <c r="N55" i="15"/>
  <c r="AD55" i="14"/>
  <c r="Q54" i="10"/>
  <c r="F57" i="7" s="1"/>
  <c r="L57" i="7" s="1"/>
  <c r="G54" i="15"/>
  <c r="N54" i="14"/>
  <c r="T50" i="15"/>
  <c r="AF50" i="10"/>
  <c r="AJ53" i="8" s="1"/>
  <c r="AL50" i="14"/>
  <c r="D39" i="15"/>
  <c r="V39" i="15" s="1"/>
  <c r="G39" i="11" s="1"/>
  <c r="D39" i="11" s="1"/>
  <c r="H39" i="14"/>
  <c r="H39" i="10"/>
  <c r="S31" i="15"/>
  <c r="AK31" i="14"/>
  <c r="AE31" i="10"/>
  <c r="AI34" i="8" s="1"/>
  <c r="AL34" i="8" s="1"/>
  <c r="W43" i="10"/>
  <c r="N43" i="14"/>
  <c r="G43" i="15"/>
  <c r="Q43" i="10"/>
  <c r="F46" i="7" s="1"/>
  <c r="L46" i="7" s="1"/>
  <c r="AN42" i="14"/>
  <c r="F42" i="10"/>
  <c r="B42" i="15"/>
  <c r="E42" i="14"/>
  <c r="K42" i="10"/>
  <c r="O42" i="10"/>
  <c r="AF40" i="14"/>
  <c r="AG40" i="14" s="1"/>
  <c r="P40" i="15"/>
  <c r="AB40" i="10"/>
  <c r="AD43" i="8" s="1"/>
  <c r="AE43" i="8" s="1"/>
  <c r="AL40" i="14"/>
  <c r="AF40" i="10"/>
  <c r="AJ43" i="8" s="1"/>
  <c r="AL43" i="8" s="1"/>
  <c r="T40" i="15"/>
  <c r="J39" i="6"/>
  <c r="K39" i="6"/>
  <c r="L39" i="6" s="1"/>
  <c r="I35" i="14"/>
  <c r="I35" i="10"/>
  <c r="S38" i="6" s="1"/>
  <c r="E35" i="15"/>
  <c r="AH35" i="14"/>
  <c r="AJ35" i="14" s="1"/>
  <c r="AC35" i="10"/>
  <c r="AF38" i="8" s="1"/>
  <c r="AH38" i="8" s="1"/>
  <c r="Q35" i="15"/>
  <c r="AH53" i="8"/>
  <c r="Q37" i="10"/>
  <c r="F40" i="7" s="1"/>
  <c r="L40" i="7" s="1"/>
  <c r="G37" i="15"/>
  <c r="N37" i="14"/>
  <c r="M37" i="14" s="1"/>
  <c r="AA37" i="14"/>
  <c r="L37" i="15"/>
  <c r="M46" i="15"/>
  <c r="AC46" i="14"/>
  <c r="Y46" i="10"/>
  <c r="AA49" i="8" s="1"/>
  <c r="H46" i="15"/>
  <c r="O46" i="14"/>
  <c r="R46" i="10"/>
  <c r="G49" i="7" s="1"/>
  <c r="AG46" i="10"/>
  <c r="AK49" i="8" s="1"/>
  <c r="U46" i="15"/>
  <c r="AM46" i="14"/>
  <c r="O46" i="10"/>
  <c r="S40" i="10"/>
  <c r="H43" i="7" s="1"/>
  <c r="O42" i="7"/>
  <c r="M35" i="15"/>
  <c r="AC35" i="14"/>
  <c r="Y35" i="10"/>
  <c r="AA38" i="8" s="1"/>
  <c r="O34" i="14"/>
  <c r="R34" i="10"/>
  <c r="G37" i="7" s="1"/>
  <c r="H34" i="15"/>
  <c r="F43" i="6"/>
  <c r="G43" i="6"/>
  <c r="H43" i="6" s="1"/>
  <c r="M37" i="10"/>
  <c r="O43" i="10"/>
  <c r="F37" i="10"/>
  <c r="E37" i="14"/>
  <c r="B37" i="15"/>
  <c r="J35" i="10"/>
  <c r="AH47" i="8"/>
  <c r="Q26" i="10"/>
  <c r="F29" i="7" s="1"/>
  <c r="L29" i="7" s="1"/>
  <c r="N26" i="14"/>
  <c r="M26" i="14" s="1"/>
  <c r="G26" i="15"/>
  <c r="AK21" i="14"/>
  <c r="AN21" i="14" s="1"/>
  <c r="AE21" i="10"/>
  <c r="AI24" i="8" s="1"/>
  <c r="AL24" i="8" s="1"/>
  <c r="S21" i="15"/>
  <c r="X36" i="6"/>
  <c r="Y36" i="6" s="1"/>
  <c r="W36" i="6"/>
  <c r="V30" i="10"/>
  <c r="Y33" i="8"/>
  <c r="Z33" i="8" s="1"/>
  <c r="AF29" i="10"/>
  <c r="AJ32" i="8" s="1"/>
  <c r="T29" i="15"/>
  <c r="AL29" i="14"/>
  <c r="AG25" i="10"/>
  <c r="AK28" i="8" s="1"/>
  <c r="AM25" i="14"/>
  <c r="U25" i="15"/>
  <c r="W24" i="14"/>
  <c r="X24" i="14" s="1"/>
  <c r="T24" i="14" s="1"/>
  <c r="J6" i="12"/>
  <c r="P22" i="10"/>
  <c r="R17" i="14"/>
  <c r="U17" i="10"/>
  <c r="J20" i="7" s="1"/>
  <c r="P20" i="7" s="1"/>
  <c r="K17" i="15"/>
  <c r="R9" i="14"/>
  <c r="U9" i="10"/>
  <c r="J12" i="7" s="1"/>
  <c r="P12" i="7" s="1"/>
  <c r="K9" i="15"/>
  <c r="AC4" i="14"/>
  <c r="AG4" i="14" s="1"/>
  <c r="Y4" i="10"/>
  <c r="AA7" i="8" s="1"/>
  <c r="M4" i="15"/>
  <c r="J38" i="10"/>
  <c r="M38" i="15"/>
  <c r="Y38" i="10"/>
  <c r="AA41" i="8" s="1"/>
  <c r="AC38" i="14"/>
  <c r="G38" i="15"/>
  <c r="N38" i="14"/>
  <c r="Q38" i="10"/>
  <c r="F41" i="7" s="1"/>
  <c r="S26" i="15"/>
  <c r="AE26" i="10"/>
  <c r="AI29" i="8" s="1"/>
  <c r="AK26" i="14"/>
  <c r="AN26" i="14" s="1"/>
  <c r="O26" i="10"/>
  <c r="AE24" i="10"/>
  <c r="AI27" i="8" s="1"/>
  <c r="AK24" i="14"/>
  <c r="AN24" i="14" s="1"/>
  <c r="S24" i="15"/>
  <c r="X34" i="6"/>
  <c r="Y34" i="6" s="1"/>
  <c r="W34" i="6"/>
  <c r="M33" i="7"/>
  <c r="M26" i="10"/>
  <c r="G25" i="15"/>
  <c r="Q25" i="10"/>
  <c r="F28" i="7" s="1"/>
  <c r="L28" i="7" s="1"/>
  <c r="N25" i="14"/>
  <c r="P25" i="15"/>
  <c r="AB25" i="10"/>
  <c r="AD28" i="8" s="1"/>
  <c r="AF25" i="14"/>
  <c r="N24" i="14"/>
  <c r="M24" i="14" s="1"/>
  <c r="G24" i="15"/>
  <c r="Q24" i="10"/>
  <c r="F27" i="7" s="1"/>
  <c r="L27" i="7" s="1"/>
  <c r="AK9" i="14"/>
  <c r="AN9" i="14" s="1"/>
  <c r="S9" i="15"/>
  <c r="AE9" i="10"/>
  <c r="AI12" i="8" s="1"/>
  <c r="AL12" i="8" s="1"/>
  <c r="Z32" i="10"/>
  <c r="AB35" i="8" s="1"/>
  <c r="AE35" i="8" s="1"/>
  <c r="AD32" i="14"/>
  <c r="AG32" i="14" s="1"/>
  <c r="N32" i="15"/>
  <c r="L32" i="15"/>
  <c r="AA32" i="14"/>
  <c r="X32" i="10"/>
  <c r="AC29" i="10"/>
  <c r="AF32" i="8" s="1"/>
  <c r="Q29" i="15"/>
  <c r="AH29" i="14"/>
  <c r="AI29" i="14"/>
  <c r="AD29" i="10"/>
  <c r="AG32" i="8" s="1"/>
  <c r="R29" i="15"/>
  <c r="L28" i="10"/>
  <c r="J28" i="14"/>
  <c r="K28" i="14" s="1"/>
  <c r="F28" i="15"/>
  <c r="O55" i="12"/>
  <c r="P26" i="15"/>
  <c r="AB26" i="10"/>
  <c r="AD29" i="8" s="1"/>
  <c r="AF26" i="14"/>
  <c r="G35" i="14"/>
  <c r="H30" i="10"/>
  <c r="X33" i="6" s="1"/>
  <c r="Y33" i="6" s="1"/>
  <c r="D30" i="15"/>
  <c r="H30" i="14"/>
  <c r="W30" i="14"/>
  <c r="X30" i="14" s="1"/>
  <c r="T30" i="14" s="1"/>
  <c r="J162" i="12"/>
  <c r="Q33" i="8" s="1"/>
  <c r="R33" i="8" s="1"/>
  <c r="J27" i="15"/>
  <c r="Q27" i="14"/>
  <c r="T27" i="10"/>
  <c r="I30" i="7" s="1"/>
  <c r="W26" i="10"/>
  <c r="L21" i="15"/>
  <c r="AA21" i="14"/>
  <c r="W20" i="10"/>
  <c r="S12" i="15"/>
  <c r="AK12" i="14"/>
  <c r="AN12" i="14" s="1"/>
  <c r="AE12" i="10"/>
  <c r="AI15" i="8" s="1"/>
  <c r="AL15" i="8" s="1"/>
  <c r="AM15" i="8" s="1"/>
  <c r="B6" i="15"/>
  <c r="E6" i="14"/>
  <c r="F6" i="10"/>
  <c r="O13" i="10"/>
  <c r="N13" i="14"/>
  <c r="M13" i="14" s="1"/>
  <c r="Q13" i="10"/>
  <c r="F16" i="7" s="1"/>
  <c r="G13" i="15"/>
  <c r="I23" i="15"/>
  <c r="M23" i="10"/>
  <c r="AC23" i="14"/>
  <c r="AG23" i="14" s="1"/>
  <c r="M23" i="15"/>
  <c r="Y23" i="10"/>
  <c r="AA26" i="8" s="1"/>
  <c r="O23" i="10"/>
  <c r="G19" i="15"/>
  <c r="N19" i="14"/>
  <c r="Q19" i="10"/>
  <c r="F22" i="7" s="1"/>
  <c r="L22" i="7" s="1"/>
  <c r="K18" i="10"/>
  <c r="AF16" i="14"/>
  <c r="AB16" i="10"/>
  <c r="AD19" i="8" s="1"/>
  <c r="P16" i="15"/>
  <c r="P25" i="7"/>
  <c r="G20" i="14"/>
  <c r="AC18" i="10"/>
  <c r="AF21" i="8" s="1"/>
  <c r="Q18" i="15"/>
  <c r="AH18" i="14"/>
  <c r="X16" i="10"/>
  <c r="P22" i="7"/>
  <c r="AI18" i="14"/>
  <c r="AD18" i="10"/>
  <c r="AG21" i="8" s="1"/>
  <c r="R18" i="15"/>
  <c r="P15" i="14"/>
  <c r="K15" i="15"/>
  <c r="R15" i="14"/>
  <c r="U15" i="10"/>
  <c r="J18" i="7" s="1"/>
  <c r="P18" i="7" s="1"/>
  <c r="AA15" i="14"/>
  <c r="L15" i="15"/>
  <c r="J8" i="10"/>
  <c r="C11" i="8"/>
  <c r="C11" i="7"/>
  <c r="P11" i="7" s="1"/>
  <c r="C11" i="6"/>
  <c r="C10" i="3"/>
  <c r="U43" i="4" s="1"/>
  <c r="J15" i="6"/>
  <c r="M10" i="10"/>
  <c r="J17" i="6"/>
  <c r="F16" i="6"/>
  <c r="G16" i="6"/>
  <c r="H16" i="6" s="1"/>
  <c r="W125" i="8"/>
  <c r="P22" i="6"/>
  <c r="Q22" i="6" s="1"/>
  <c r="X22" i="6"/>
  <c r="Y22" i="6" s="1"/>
  <c r="Z22" i="6" s="1"/>
  <c r="O22" i="6"/>
  <c r="AH16" i="8"/>
  <c r="M20" i="7"/>
  <c r="F10" i="10"/>
  <c r="B10" i="15"/>
  <c r="E10" i="14"/>
  <c r="AI10" i="14"/>
  <c r="R10" i="15"/>
  <c r="AD10" i="10"/>
  <c r="AG13" i="8" s="1"/>
  <c r="L15" i="14"/>
  <c r="F12" i="6"/>
  <c r="G12" i="6"/>
  <c r="H12" i="6" s="1"/>
  <c r="Z5" i="10"/>
  <c r="AB8" i="8" s="1"/>
  <c r="AE8" i="8" s="1"/>
  <c r="N5" i="15"/>
  <c r="AD5" i="14"/>
  <c r="AG5" i="14" s="1"/>
  <c r="N5" i="14"/>
  <c r="M5" i="14" s="1"/>
  <c r="Q5" i="10"/>
  <c r="F8" i="7" s="1"/>
  <c r="L8" i="7" s="1"/>
  <c r="G5" i="15"/>
  <c r="R120" i="8"/>
  <c r="O68" i="8"/>
  <c r="R61" i="8"/>
  <c r="P7" i="8"/>
  <c r="R7" i="8" s="1"/>
  <c r="AL11" i="8"/>
  <c r="N136" i="8"/>
  <c r="N64" i="8"/>
  <c r="Q7" i="15"/>
  <c r="AH7" i="14"/>
  <c r="AJ7" i="14" s="1"/>
  <c r="AC7" i="10"/>
  <c r="AF10" i="8" s="1"/>
  <c r="O7" i="14"/>
  <c r="R7" i="10"/>
  <c r="G10" i="7" s="1"/>
  <c r="M10" i="7" s="1"/>
  <c r="H7" i="15"/>
  <c r="M7" i="8"/>
  <c r="R131" i="8"/>
  <c r="K93" i="8"/>
  <c r="O93" i="8" s="1"/>
  <c r="X60" i="8"/>
  <c r="S59" i="3" s="1"/>
  <c r="N21" i="8"/>
  <c r="O21" i="8" s="1"/>
  <c r="X21" i="8" s="1"/>
  <c r="S20" i="3" s="1"/>
  <c r="G9" i="14"/>
  <c r="W136" i="8"/>
  <c r="K128" i="8"/>
  <c r="W113" i="8"/>
  <c r="R98" i="8"/>
  <c r="N13" i="8"/>
  <c r="O13" i="8" s="1"/>
  <c r="L15" i="7"/>
  <c r="F11" i="15"/>
  <c r="L11" i="10"/>
  <c r="J11" i="14"/>
  <c r="K11" i="14" s="1"/>
  <c r="L11" i="15"/>
  <c r="AA11" i="14"/>
  <c r="N11" i="10"/>
  <c r="O13" i="6"/>
  <c r="T13" i="6"/>
  <c r="U13" i="6" s="1"/>
  <c r="V13" i="6" s="1"/>
  <c r="P11" i="6"/>
  <c r="Q11" i="6" s="1"/>
  <c r="O11" i="6"/>
  <c r="N114" i="8"/>
  <c r="N76" i="8"/>
  <c r="O76" i="8" s="1"/>
  <c r="X76" i="8" s="1"/>
  <c r="S75" i="3" s="1"/>
  <c r="W69" i="8"/>
  <c r="K57" i="8"/>
  <c r="T48" i="5"/>
  <c r="T10" i="5"/>
  <c r="T79" i="4"/>
  <c r="T41" i="4"/>
  <c r="W112" i="8"/>
  <c r="W61" i="8"/>
  <c r="H36" i="8"/>
  <c r="O36" i="8" s="1"/>
  <c r="T28" i="5"/>
  <c r="T53" i="4"/>
  <c r="W140" i="8"/>
  <c r="K16" i="8"/>
  <c r="R12" i="8"/>
  <c r="T130" i="4"/>
  <c r="T87" i="4"/>
  <c r="T70" i="4"/>
  <c r="T8" i="4"/>
  <c r="S5" i="10"/>
  <c r="H8" i="7" s="1"/>
  <c r="F3" i="10"/>
  <c r="B3" i="15"/>
  <c r="E3" i="14"/>
  <c r="R3" i="15"/>
  <c r="AI3" i="14"/>
  <c r="AD3" i="10"/>
  <c r="AG6" i="8" s="1"/>
  <c r="AD3" i="14"/>
  <c r="Z3" i="10"/>
  <c r="AB6" i="8" s="1"/>
  <c r="N3" i="15"/>
  <c r="W119" i="8"/>
  <c r="T21" i="5"/>
  <c r="T118" i="4"/>
  <c r="T86" i="4"/>
  <c r="T23" i="4"/>
  <c r="H138" i="8"/>
  <c r="O138" i="8" s="1"/>
  <c r="W116" i="8"/>
  <c r="W48" i="8"/>
  <c r="T127" i="4"/>
  <c r="T85" i="4"/>
  <c r="H127" i="8"/>
  <c r="W80" i="8"/>
  <c r="N39" i="8"/>
  <c r="Q22" i="8"/>
  <c r="R22" i="8" s="1"/>
  <c r="T77" i="5"/>
  <c r="T126" i="4"/>
  <c r="T69" i="4"/>
  <c r="T37" i="4"/>
  <c r="T5" i="4"/>
  <c r="C5" i="4"/>
  <c r="S4" i="10"/>
  <c r="H7" i="7" s="1"/>
  <c r="N91" i="8"/>
  <c r="W86" i="8"/>
  <c r="W50" i="8"/>
  <c r="T56" i="5"/>
  <c r="T125" i="4"/>
  <c r="T93" i="4"/>
  <c r="T54" i="4"/>
  <c r="T17" i="4"/>
  <c r="N34" i="8"/>
  <c r="N12" i="8"/>
  <c r="T7" i="4"/>
  <c r="AC141" i="10"/>
  <c r="AF144" i="8" s="1"/>
  <c r="AH144" i="8" s="1"/>
  <c r="AH141" i="14"/>
  <c r="AJ141" i="14" s="1"/>
  <c r="Q141" i="15"/>
  <c r="AM141" i="14"/>
  <c r="AN141" i="14" s="1"/>
  <c r="U141" i="15"/>
  <c r="AG141" i="10"/>
  <c r="AK144" i="8" s="1"/>
  <c r="AL144" i="8" s="1"/>
  <c r="P140" i="14"/>
  <c r="M137" i="15"/>
  <c r="Y137" i="10"/>
  <c r="AA140" i="8" s="1"/>
  <c r="AC137" i="14"/>
  <c r="AG137" i="14" s="1"/>
  <c r="K136" i="14"/>
  <c r="L136" i="14" s="1"/>
  <c r="F138" i="14"/>
  <c r="G138" i="14" s="1"/>
  <c r="C138" i="15"/>
  <c r="G138" i="10"/>
  <c r="U138" i="10"/>
  <c r="J141" i="7" s="1"/>
  <c r="R138" i="14"/>
  <c r="K138" i="15"/>
  <c r="C141" i="6"/>
  <c r="C140" i="3"/>
  <c r="C141" i="7"/>
  <c r="C141" i="8"/>
  <c r="AB140" i="10"/>
  <c r="AD143" i="8" s="1"/>
  <c r="AE143" i="8" s="1"/>
  <c r="AM143" i="8" s="1"/>
  <c r="AF140" i="14"/>
  <c r="AG140" i="14" s="1"/>
  <c r="P140" i="15"/>
  <c r="N142" i="10"/>
  <c r="Q142" i="14"/>
  <c r="J142" i="15"/>
  <c r="T142" i="10"/>
  <c r="I145" i="7" s="1"/>
  <c r="O145" i="7" s="1"/>
  <c r="X142" i="10"/>
  <c r="F141" i="14"/>
  <c r="G141" i="10"/>
  <c r="C141" i="15"/>
  <c r="AF141" i="14"/>
  <c r="P141" i="15"/>
  <c r="AB141" i="10"/>
  <c r="AD144" i="8" s="1"/>
  <c r="C144" i="7"/>
  <c r="C144" i="8"/>
  <c r="C143" i="3"/>
  <c r="C144" i="6"/>
  <c r="N136" i="10"/>
  <c r="AE135" i="10"/>
  <c r="AI138" i="8" s="1"/>
  <c r="AL138" i="8" s="1"/>
  <c r="S135" i="15"/>
  <c r="AK135" i="14"/>
  <c r="AN135" i="14" s="1"/>
  <c r="AL133" i="8"/>
  <c r="B220" i="14"/>
  <c r="C223" i="14"/>
  <c r="Y143" i="10"/>
  <c r="AA146" i="8" s="1"/>
  <c r="AC143" i="14"/>
  <c r="M143" i="15"/>
  <c r="AF139" i="14"/>
  <c r="AG139" i="14" s="1"/>
  <c r="P139" i="15"/>
  <c r="AB139" i="10"/>
  <c r="AD142" i="8" s="1"/>
  <c r="AE142" i="8" s="1"/>
  <c r="J137" i="14"/>
  <c r="K137" i="14" s="1"/>
  <c r="L137" i="10"/>
  <c r="F137" i="15"/>
  <c r="H133" i="14"/>
  <c r="L133" i="14" s="1"/>
  <c r="D133" i="14" s="1"/>
  <c r="H133" i="10"/>
  <c r="X136" i="6" s="1"/>
  <c r="Y136" i="6" s="1"/>
  <c r="Z136" i="6" s="1"/>
  <c r="D133" i="15"/>
  <c r="M139" i="10"/>
  <c r="M137" i="10"/>
  <c r="N139" i="10"/>
  <c r="P134" i="14"/>
  <c r="M134" i="14" s="1"/>
  <c r="H138" i="10"/>
  <c r="H138" i="14"/>
  <c r="D138" i="15"/>
  <c r="W134" i="6"/>
  <c r="X134" i="6"/>
  <c r="Y134" i="6" s="1"/>
  <c r="N131" i="15"/>
  <c r="Z131" i="10"/>
  <c r="AB134" i="8" s="1"/>
  <c r="AD131" i="14"/>
  <c r="O131" i="14"/>
  <c r="H131" i="15"/>
  <c r="R131" i="10"/>
  <c r="G134" i="7" s="1"/>
  <c r="AH136" i="8"/>
  <c r="P128" i="14"/>
  <c r="M128" i="14" s="1"/>
  <c r="P118" i="10"/>
  <c r="AF117" i="14"/>
  <c r="AB117" i="10"/>
  <c r="AD120" i="8" s="1"/>
  <c r="AE120" i="8" s="1"/>
  <c r="P117" i="15"/>
  <c r="I121" i="14"/>
  <c r="K121" i="14" s="1"/>
  <c r="I121" i="10"/>
  <c r="E121" i="15"/>
  <c r="O120" i="10"/>
  <c r="L117" i="15"/>
  <c r="AA117" i="14"/>
  <c r="AL114" i="14"/>
  <c r="T114" i="15"/>
  <c r="AF114" i="10"/>
  <c r="AJ117" i="8" s="1"/>
  <c r="C220" i="14"/>
  <c r="S217" i="14"/>
  <c r="B217" i="14" s="1"/>
  <c r="C217" i="14"/>
  <c r="AB190" i="14"/>
  <c r="Z190" i="14" s="1"/>
  <c r="C161" i="14"/>
  <c r="B193" i="14"/>
  <c r="C171" i="14"/>
  <c r="AK143" i="14"/>
  <c r="AN143" i="14" s="1"/>
  <c r="S143" i="15"/>
  <c r="AE143" i="10"/>
  <c r="AI146" i="8" s="1"/>
  <c r="R143" i="10"/>
  <c r="G146" i="7" s="1"/>
  <c r="O143" i="14"/>
  <c r="H143" i="15"/>
  <c r="R140" i="14"/>
  <c r="K140" i="15"/>
  <c r="U140" i="10"/>
  <c r="J143" i="7" s="1"/>
  <c r="P143" i="7" s="1"/>
  <c r="K143" i="10"/>
  <c r="L143" i="10"/>
  <c r="J143" i="14"/>
  <c r="K143" i="14" s="1"/>
  <c r="F143" i="15"/>
  <c r="AB143" i="10"/>
  <c r="AD146" i="8" s="1"/>
  <c r="AF143" i="14"/>
  <c r="P143" i="15"/>
  <c r="F141" i="10"/>
  <c r="E141" i="14"/>
  <c r="B141" i="15"/>
  <c r="J141" i="10"/>
  <c r="F139" i="10"/>
  <c r="E139" i="14"/>
  <c r="B139" i="15"/>
  <c r="F140" i="6"/>
  <c r="G140" i="6"/>
  <c r="H140" i="6" s="1"/>
  <c r="I133" i="15"/>
  <c r="J142" i="6"/>
  <c r="K142" i="6"/>
  <c r="L142" i="6" s="1"/>
  <c r="K135" i="10"/>
  <c r="P131" i="10"/>
  <c r="I120" i="14"/>
  <c r="I120" i="10"/>
  <c r="E120" i="15"/>
  <c r="AK114" i="14"/>
  <c r="AE114" i="10"/>
  <c r="AI117" i="8" s="1"/>
  <c r="S114" i="15"/>
  <c r="S117" i="10"/>
  <c r="H120" i="7" s="1"/>
  <c r="J119" i="14"/>
  <c r="K119" i="14" s="1"/>
  <c r="F119" i="15"/>
  <c r="L119" i="10"/>
  <c r="H108" i="14"/>
  <c r="H108" i="10"/>
  <c r="D108" i="15"/>
  <c r="V108" i="15" s="1"/>
  <c r="G108" i="11" s="1"/>
  <c r="D108" i="11" s="1"/>
  <c r="G116" i="10"/>
  <c r="F116" i="14"/>
  <c r="G116" i="14" s="1"/>
  <c r="C116" i="15"/>
  <c r="M116" i="10"/>
  <c r="Q112" i="14"/>
  <c r="J112" i="15"/>
  <c r="T112" i="10"/>
  <c r="I115" i="7" s="1"/>
  <c r="O115" i="7" s="1"/>
  <c r="AK134" i="14"/>
  <c r="AN134" i="14" s="1"/>
  <c r="S134" i="15"/>
  <c r="AE134" i="10"/>
  <c r="AI137" i="8" s="1"/>
  <c r="AL137" i="8" s="1"/>
  <c r="U142" i="15"/>
  <c r="AG142" i="10"/>
  <c r="AK145" i="8" s="1"/>
  <c r="AM142" i="14"/>
  <c r="B196" i="14"/>
  <c r="C198" i="14"/>
  <c r="AB182" i="14"/>
  <c r="Z182" i="14" s="1"/>
  <c r="C184" i="14"/>
  <c r="C200" i="14"/>
  <c r="B186" i="14"/>
  <c r="C186" i="14"/>
  <c r="C162" i="14"/>
  <c r="C166" i="14"/>
  <c r="C163" i="14"/>
  <c r="C191" i="14"/>
  <c r="C157" i="14"/>
  <c r="P143" i="10"/>
  <c r="Z143" i="10"/>
  <c r="AB146" i="8" s="1"/>
  <c r="AD143" i="14"/>
  <c r="N143" i="15"/>
  <c r="J146" i="6"/>
  <c r="R143" i="15"/>
  <c r="AD143" i="10"/>
  <c r="AG146" i="8" s="1"/>
  <c r="AI143" i="14"/>
  <c r="AE142" i="10"/>
  <c r="AI145" i="8" s="1"/>
  <c r="AK142" i="14"/>
  <c r="AN142" i="14" s="1"/>
  <c r="S142" i="15"/>
  <c r="AB142" i="10"/>
  <c r="AD145" i="8" s="1"/>
  <c r="AF142" i="14"/>
  <c r="P142" i="15"/>
  <c r="K141" i="10"/>
  <c r="J191" i="12"/>
  <c r="Q144" i="8" s="1"/>
  <c r="R144" i="8" s="1"/>
  <c r="W141" i="14"/>
  <c r="X141" i="14" s="1"/>
  <c r="T141" i="14" s="1"/>
  <c r="AC141" i="14"/>
  <c r="M141" i="15"/>
  <c r="Y141" i="10"/>
  <c r="AA144" i="8" s="1"/>
  <c r="O139" i="14"/>
  <c r="H139" i="15"/>
  <c r="R139" i="10"/>
  <c r="G142" i="7" s="1"/>
  <c r="M142" i="7" s="1"/>
  <c r="O134" i="10"/>
  <c r="AH142" i="8"/>
  <c r="W134" i="10"/>
  <c r="O143" i="7"/>
  <c r="W137" i="10"/>
  <c r="D141" i="15"/>
  <c r="H141" i="10"/>
  <c r="H141" i="14"/>
  <c r="AM139" i="14"/>
  <c r="U139" i="15"/>
  <c r="AG139" i="10"/>
  <c r="AK142" i="8" s="1"/>
  <c r="F139" i="15"/>
  <c r="L139" i="10"/>
  <c r="J139" i="14"/>
  <c r="K139" i="14" s="1"/>
  <c r="U137" i="15"/>
  <c r="AG137" i="10"/>
  <c r="AK140" i="8" s="1"/>
  <c r="AM137" i="14"/>
  <c r="J135" i="15"/>
  <c r="Q135" i="14"/>
  <c r="AI135" i="14"/>
  <c r="AD135" i="10"/>
  <c r="AG138" i="8" s="1"/>
  <c r="R135" i="15"/>
  <c r="AH137" i="8"/>
  <c r="P137" i="14"/>
  <c r="P135" i="14"/>
  <c r="S133" i="10"/>
  <c r="H136" i="7" s="1"/>
  <c r="S137" i="10"/>
  <c r="H140" i="7" s="1"/>
  <c r="J136" i="10"/>
  <c r="AL136" i="14"/>
  <c r="T136" i="15"/>
  <c r="AF136" i="10"/>
  <c r="AJ139" i="8" s="1"/>
  <c r="AL139" i="8" s="1"/>
  <c r="AF136" i="14"/>
  <c r="AG136" i="14" s="1"/>
  <c r="AB136" i="10"/>
  <c r="AD139" i="8" s="1"/>
  <c r="AE139" i="8" s="1"/>
  <c r="P136" i="15"/>
  <c r="I137" i="15"/>
  <c r="P138" i="6"/>
  <c r="Q138" i="6" s="1"/>
  <c r="O138" i="6"/>
  <c r="T138" i="6"/>
  <c r="U138" i="6" s="1"/>
  <c r="V138" i="6" s="1"/>
  <c r="H138" i="15"/>
  <c r="O138" i="14"/>
  <c r="R138" i="10"/>
  <c r="G141" i="7" s="1"/>
  <c r="T138" i="15"/>
  <c r="AF138" i="10"/>
  <c r="AJ141" i="8" s="1"/>
  <c r="AL138" i="14"/>
  <c r="AC138" i="10"/>
  <c r="AF141" i="8" s="1"/>
  <c r="AH141" i="8" s="1"/>
  <c r="AH138" i="14"/>
  <c r="AJ138" i="14" s="1"/>
  <c r="Q138" i="15"/>
  <c r="AD138" i="14"/>
  <c r="N138" i="15"/>
  <c r="Z138" i="10"/>
  <c r="AB141" i="8" s="1"/>
  <c r="AE137" i="8"/>
  <c r="L132" i="15"/>
  <c r="AA132" i="14"/>
  <c r="Z132" i="10"/>
  <c r="AB135" i="8" s="1"/>
  <c r="AD132" i="14"/>
  <c r="N132" i="15"/>
  <c r="X132" i="10"/>
  <c r="N130" i="10"/>
  <c r="W130" i="10"/>
  <c r="C130" i="7"/>
  <c r="O130" i="7" s="1"/>
  <c r="C130" i="6"/>
  <c r="C130" i="8"/>
  <c r="C129" i="3"/>
  <c r="O179" i="12"/>
  <c r="K134" i="6" s="1"/>
  <c r="L134" i="6" s="1"/>
  <c r="M134" i="6" s="1"/>
  <c r="C134" i="6"/>
  <c r="C133" i="3"/>
  <c r="C134" i="8"/>
  <c r="C134" i="7"/>
  <c r="O134" i="7" s="1"/>
  <c r="J132" i="10"/>
  <c r="K131" i="10"/>
  <c r="J127" i="10"/>
  <c r="O126" i="10"/>
  <c r="F130" i="14"/>
  <c r="G130" i="14" s="1"/>
  <c r="G130" i="10"/>
  <c r="C130" i="15"/>
  <c r="V128" i="10"/>
  <c r="Y131" i="8"/>
  <c r="Z131" i="8" s="1"/>
  <c r="I128" i="15"/>
  <c r="H122" i="14"/>
  <c r="D122" i="15"/>
  <c r="H122" i="10"/>
  <c r="X125" i="6" s="1"/>
  <c r="Y125" i="6" s="1"/>
  <c r="Z125" i="6" s="1"/>
  <c r="AC129" i="10"/>
  <c r="AF132" i="8" s="1"/>
  <c r="Q129" i="15"/>
  <c r="AH129" i="14"/>
  <c r="AI129" i="14"/>
  <c r="AD129" i="10"/>
  <c r="AG132" i="8" s="1"/>
  <c r="R129" i="15"/>
  <c r="N125" i="10"/>
  <c r="O120" i="14"/>
  <c r="R120" i="10"/>
  <c r="G123" i="7" s="1"/>
  <c r="M123" i="7" s="1"/>
  <c r="H120" i="15"/>
  <c r="U124" i="15"/>
  <c r="AG124" i="10"/>
  <c r="AK127" i="8" s="1"/>
  <c r="AM124" i="14"/>
  <c r="O123" i="14"/>
  <c r="H123" i="15"/>
  <c r="R123" i="10"/>
  <c r="G126" i="7" s="1"/>
  <c r="M126" i="7" s="1"/>
  <c r="W124" i="6"/>
  <c r="X124" i="6"/>
  <c r="Y124" i="6" s="1"/>
  <c r="AC118" i="10"/>
  <c r="AF121" i="8" s="1"/>
  <c r="AH121" i="8" s="1"/>
  <c r="AH118" i="14"/>
  <c r="AJ118" i="14" s="1"/>
  <c r="Q118" i="15"/>
  <c r="P114" i="10"/>
  <c r="X129" i="6"/>
  <c r="Y129" i="6" s="1"/>
  <c r="W129" i="6"/>
  <c r="D125" i="15"/>
  <c r="H125" i="10"/>
  <c r="H125" i="14"/>
  <c r="X121" i="10"/>
  <c r="J60" i="12"/>
  <c r="Q121" i="8" s="1"/>
  <c r="R121" i="8" s="1"/>
  <c r="W118" i="14"/>
  <c r="X118" i="14" s="1"/>
  <c r="T118" i="14" s="1"/>
  <c r="L117" i="10"/>
  <c r="F117" i="15"/>
  <c r="J117" i="14"/>
  <c r="K117" i="14" s="1"/>
  <c r="L117" i="14" s="1"/>
  <c r="D117" i="14" s="1"/>
  <c r="O173" i="12"/>
  <c r="K129" i="6" s="1"/>
  <c r="L129" i="6" s="1"/>
  <c r="M129" i="6" s="1"/>
  <c r="H124" i="14"/>
  <c r="L124" i="14" s="1"/>
  <c r="D124" i="14" s="1"/>
  <c r="D124" i="15"/>
  <c r="H124" i="10"/>
  <c r="C124" i="15"/>
  <c r="F124" i="14"/>
  <c r="G124" i="14" s="1"/>
  <c r="G124" i="10"/>
  <c r="L127" i="7" s="1"/>
  <c r="Q124" i="14"/>
  <c r="J124" i="15"/>
  <c r="T124" i="10"/>
  <c r="I127" i="7" s="1"/>
  <c r="M125" i="7"/>
  <c r="AI125" i="14"/>
  <c r="R125" i="15"/>
  <c r="AD125" i="10"/>
  <c r="AG128" i="8" s="1"/>
  <c r="K113" i="10"/>
  <c r="X113" i="10"/>
  <c r="G121" i="14"/>
  <c r="U119" i="10"/>
  <c r="J122" i="7" s="1"/>
  <c r="R119" i="14"/>
  <c r="K119" i="15"/>
  <c r="K119" i="10"/>
  <c r="P117" i="14"/>
  <c r="D119" i="15"/>
  <c r="H119" i="10"/>
  <c r="H119" i="14"/>
  <c r="AA116" i="14"/>
  <c r="L116" i="15"/>
  <c r="AH116" i="14"/>
  <c r="AJ116" i="14" s="1"/>
  <c r="AC116" i="10"/>
  <c r="AF119" i="8" s="1"/>
  <c r="Q116" i="15"/>
  <c r="AE118" i="8"/>
  <c r="AM118" i="8" s="1"/>
  <c r="AN118" i="8" s="1"/>
  <c r="T117" i="3" s="1"/>
  <c r="K115" i="6"/>
  <c r="L115" i="6" s="1"/>
  <c r="J115" i="6"/>
  <c r="F101" i="14"/>
  <c r="G101" i="10"/>
  <c r="C101" i="15"/>
  <c r="J110" i="15"/>
  <c r="T110" i="10"/>
  <c r="I113" i="7" s="1"/>
  <c r="O113" i="7" s="1"/>
  <c r="Q110" i="14"/>
  <c r="T112" i="6"/>
  <c r="U112" i="6" s="1"/>
  <c r="V112" i="6" s="1"/>
  <c r="O112" i="6"/>
  <c r="P108" i="14"/>
  <c r="M108" i="14" s="1"/>
  <c r="O106" i="14"/>
  <c r="H106" i="15"/>
  <c r="R106" i="10"/>
  <c r="G109" i="7" s="1"/>
  <c r="M115" i="14"/>
  <c r="W110" i="14"/>
  <c r="X110" i="14" s="1"/>
  <c r="T110" i="14" s="1"/>
  <c r="W116" i="6"/>
  <c r="X116" i="6"/>
  <c r="Y116" i="6" s="1"/>
  <c r="Z116" i="6" s="1"/>
  <c r="X118" i="6"/>
  <c r="Y118" i="6" s="1"/>
  <c r="W118" i="6"/>
  <c r="U112" i="10"/>
  <c r="J115" i="7" s="1"/>
  <c r="P115" i="7" s="1"/>
  <c r="R112" i="14"/>
  <c r="K112" i="15"/>
  <c r="AA112" i="14"/>
  <c r="L112" i="15"/>
  <c r="O109" i="10"/>
  <c r="G111" i="10"/>
  <c r="F111" i="14"/>
  <c r="C111" i="15"/>
  <c r="O111" i="10"/>
  <c r="O111" i="14"/>
  <c r="H111" i="15"/>
  <c r="R111" i="10"/>
  <c r="G114" i="7" s="1"/>
  <c r="F107" i="15"/>
  <c r="L107" i="10"/>
  <c r="J107" i="14"/>
  <c r="K107" i="14" s="1"/>
  <c r="K105" i="6"/>
  <c r="L105" i="6" s="1"/>
  <c r="J105" i="6"/>
  <c r="AH109" i="8"/>
  <c r="W115" i="6"/>
  <c r="X115" i="6"/>
  <c r="Y115" i="6" s="1"/>
  <c r="AB104" i="10"/>
  <c r="AD107" i="8" s="1"/>
  <c r="AF104" i="14"/>
  <c r="P104" i="15"/>
  <c r="AA100" i="14"/>
  <c r="L100" i="15"/>
  <c r="C107" i="15"/>
  <c r="G107" i="10"/>
  <c r="F107" i="14"/>
  <c r="G107" i="14" s="1"/>
  <c r="Z107" i="10"/>
  <c r="AB110" i="8" s="1"/>
  <c r="N107" i="15"/>
  <c r="AD107" i="14"/>
  <c r="I107" i="14"/>
  <c r="E107" i="15"/>
  <c r="I107" i="10"/>
  <c r="S110" i="6" s="1"/>
  <c r="AH107" i="14"/>
  <c r="AJ107" i="14" s="1"/>
  <c r="AC107" i="10"/>
  <c r="AF110" i="8" s="1"/>
  <c r="AH110" i="8" s="1"/>
  <c r="Q107" i="15"/>
  <c r="K111" i="6"/>
  <c r="L111" i="6" s="1"/>
  <c r="J111" i="6"/>
  <c r="N103" i="10"/>
  <c r="AK103" i="14"/>
  <c r="AN103" i="14" s="1"/>
  <c r="AE103" i="10"/>
  <c r="AI106" i="8" s="1"/>
  <c r="S103" i="15"/>
  <c r="AH102" i="14"/>
  <c r="AJ102" i="14" s="1"/>
  <c r="Q102" i="15"/>
  <c r="AC102" i="10"/>
  <c r="AF105" i="8" s="1"/>
  <c r="AF97" i="14"/>
  <c r="AG97" i="14" s="1"/>
  <c r="AB97" i="10"/>
  <c r="AD100" i="8" s="1"/>
  <c r="P97" i="15"/>
  <c r="W109" i="6"/>
  <c r="X109" i="6"/>
  <c r="Y109" i="6" s="1"/>
  <c r="U104" i="15"/>
  <c r="AG104" i="10"/>
  <c r="AK107" i="8" s="1"/>
  <c r="AM104" i="14"/>
  <c r="N12" i="13"/>
  <c r="W105" i="14"/>
  <c r="X105" i="14" s="1"/>
  <c r="T105" i="14" s="1"/>
  <c r="AK105" i="14"/>
  <c r="AN105" i="14" s="1"/>
  <c r="S105" i="15"/>
  <c r="AE105" i="10"/>
  <c r="AI108" i="8" s="1"/>
  <c r="AL108" i="8" s="1"/>
  <c r="P102" i="10"/>
  <c r="O97" i="10"/>
  <c r="M100" i="7"/>
  <c r="N98" i="14"/>
  <c r="M98" i="14" s="1"/>
  <c r="G98" i="15"/>
  <c r="Q98" i="10"/>
  <c r="F101" i="7" s="1"/>
  <c r="L101" i="7" s="1"/>
  <c r="AF98" i="10"/>
  <c r="AJ101" i="8" s="1"/>
  <c r="AL98" i="14"/>
  <c r="T98" i="15"/>
  <c r="Q98" i="14"/>
  <c r="J98" i="15"/>
  <c r="T98" i="10"/>
  <c r="I101" i="7" s="1"/>
  <c r="O101" i="7" s="1"/>
  <c r="X103" i="6"/>
  <c r="Y103" i="6" s="1"/>
  <c r="W103" i="6"/>
  <c r="S99" i="15"/>
  <c r="AE99" i="10"/>
  <c r="AI102" i="8" s="1"/>
  <c r="AL102" i="8" s="1"/>
  <c r="AK99" i="14"/>
  <c r="AN99" i="14" s="1"/>
  <c r="AA88" i="14"/>
  <c r="L88" i="15"/>
  <c r="H88" i="14"/>
  <c r="L88" i="14" s="1"/>
  <c r="D88" i="15"/>
  <c r="H88" i="10"/>
  <c r="F107" i="6"/>
  <c r="G107" i="6"/>
  <c r="H107" i="6" s="1"/>
  <c r="AC98" i="10"/>
  <c r="AF101" i="8" s="1"/>
  <c r="Q98" i="15"/>
  <c r="AH98" i="14"/>
  <c r="AJ98" i="14" s="1"/>
  <c r="W90" i="10"/>
  <c r="AE106" i="8"/>
  <c r="J102" i="6"/>
  <c r="C98" i="15"/>
  <c r="F98" i="14"/>
  <c r="G98" i="14" s="1"/>
  <c r="G98" i="10"/>
  <c r="AC91" i="10"/>
  <c r="AF94" i="8" s="1"/>
  <c r="Q91" i="15"/>
  <c r="AH91" i="14"/>
  <c r="N84" i="14"/>
  <c r="G84" i="15"/>
  <c r="Q84" i="10"/>
  <c r="F87" i="7" s="1"/>
  <c r="L87" i="7" s="1"/>
  <c r="AK77" i="14"/>
  <c r="AN77" i="14" s="1"/>
  <c r="AE77" i="10"/>
  <c r="AI80" i="8" s="1"/>
  <c r="AL80" i="8" s="1"/>
  <c r="S77" i="15"/>
  <c r="AE92" i="10"/>
  <c r="AI95" i="8" s="1"/>
  <c r="AL95" i="8" s="1"/>
  <c r="S92" i="15"/>
  <c r="AK92" i="14"/>
  <c r="AN92" i="14" s="1"/>
  <c r="X92" i="10"/>
  <c r="Q91" i="10"/>
  <c r="F94" i="7" s="1"/>
  <c r="G91" i="15"/>
  <c r="N91" i="14"/>
  <c r="M91" i="14" s="1"/>
  <c r="U91" i="15"/>
  <c r="AG91" i="10"/>
  <c r="AK94" i="8" s="1"/>
  <c r="AM91" i="14"/>
  <c r="H89" i="10"/>
  <c r="X92" i="6" s="1"/>
  <c r="Y92" i="6" s="1"/>
  <c r="Z92" i="6" s="1"/>
  <c r="D89" i="15"/>
  <c r="H89" i="14"/>
  <c r="L89" i="14" s="1"/>
  <c r="O89" i="10"/>
  <c r="AM85" i="14"/>
  <c r="AG85" i="10"/>
  <c r="AK88" i="8" s="1"/>
  <c r="U85" i="15"/>
  <c r="D94" i="15"/>
  <c r="H94" i="10"/>
  <c r="H94" i="14"/>
  <c r="H94" i="15"/>
  <c r="R94" i="10"/>
  <c r="G97" i="7" s="1"/>
  <c r="O94" i="14"/>
  <c r="U94" i="15"/>
  <c r="AM94" i="14"/>
  <c r="AG94" i="10"/>
  <c r="AK97" i="8" s="1"/>
  <c r="S93" i="10"/>
  <c r="H96" i="7" s="1"/>
  <c r="M84" i="10"/>
  <c r="Q77" i="14"/>
  <c r="J77" i="15"/>
  <c r="T77" i="10"/>
  <c r="I80" i="7" s="1"/>
  <c r="O80" i="7" s="1"/>
  <c r="K89" i="10"/>
  <c r="Q84" i="15"/>
  <c r="AC84" i="10"/>
  <c r="AF87" i="8" s="1"/>
  <c r="AH87" i="8" s="1"/>
  <c r="AH84" i="14"/>
  <c r="AJ84" i="14" s="1"/>
  <c r="M86" i="7"/>
  <c r="D83" i="15"/>
  <c r="V83" i="15" s="1"/>
  <c r="G83" i="11" s="1"/>
  <c r="D83" i="11" s="1"/>
  <c r="H83" i="10"/>
  <c r="X86" i="6" s="1"/>
  <c r="Y86" i="6" s="1"/>
  <c r="H83" i="14"/>
  <c r="M81" i="15"/>
  <c r="Y81" i="10"/>
  <c r="AA84" i="8" s="1"/>
  <c r="AC81" i="14"/>
  <c r="AG81" i="14" s="1"/>
  <c r="J81" i="10"/>
  <c r="H96" i="15"/>
  <c r="O96" i="14"/>
  <c r="R96" i="10"/>
  <c r="G99" i="7" s="1"/>
  <c r="M99" i="7" s="1"/>
  <c r="K96" i="10"/>
  <c r="AL96" i="14"/>
  <c r="T96" i="15"/>
  <c r="AF96" i="10"/>
  <c r="AJ99" i="8" s="1"/>
  <c r="N91" i="15"/>
  <c r="AD91" i="14"/>
  <c r="Z91" i="10"/>
  <c r="AB94" i="8" s="1"/>
  <c r="AD91" i="10"/>
  <c r="AG94" i="8" s="1"/>
  <c r="AI91" i="14"/>
  <c r="R91" i="15"/>
  <c r="C94" i="8"/>
  <c r="C94" i="7"/>
  <c r="C94" i="6"/>
  <c r="C93" i="3"/>
  <c r="M87" i="7"/>
  <c r="J79" i="10"/>
  <c r="C82" i="6"/>
  <c r="C81" i="3"/>
  <c r="C82" i="8"/>
  <c r="C82" i="7"/>
  <c r="P82" i="7" s="1"/>
  <c r="AH85" i="8"/>
  <c r="S80" i="15"/>
  <c r="AK80" i="14"/>
  <c r="AN80" i="14" s="1"/>
  <c r="AE80" i="10"/>
  <c r="AI83" i="8" s="1"/>
  <c r="AL83" i="8" s="1"/>
  <c r="C76" i="15"/>
  <c r="G76" i="10"/>
  <c r="F76" i="14"/>
  <c r="I76" i="14"/>
  <c r="K76" i="14" s="1"/>
  <c r="L76" i="14" s="1"/>
  <c r="I76" i="10"/>
  <c r="S79" i="6" s="1"/>
  <c r="E76" i="15"/>
  <c r="W72" i="14"/>
  <c r="X72" i="14" s="1"/>
  <c r="T72" i="14" s="1"/>
  <c r="N72" i="14"/>
  <c r="G72" i="15"/>
  <c r="Q72" i="10"/>
  <c r="F75" i="7" s="1"/>
  <c r="L75" i="7" s="1"/>
  <c r="N70" i="10"/>
  <c r="C73" i="8"/>
  <c r="C73" i="6"/>
  <c r="C72" i="3"/>
  <c r="C73" i="7"/>
  <c r="O73" i="7" s="1"/>
  <c r="AK56" i="14"/>
  <c r="AN56" i="14" s="1"/>
  <c r="S56" i="15"/>
  <c r="AE56" i="10"/>
  <c r="AI59" i="8" s="1"/>
  <c r="AL59" i="8" s="1"/>
  <c r="AD78" i="14"/>
  <c r="N78" i="15"/>
  <c r="Z78" i="10"/>
  <c r="AB81" i="8" s="1"/>
  <c r="AN82" i="14"/>
  <c r="AC82" i="14"/>
  <c r="AG82" i="14" s="1"/>
  <c r="Y82" i="10"/>
  <c r="AA85" i="8" s="1"/>
  <c r="M82" i="15"/>
  <c r="O82" i="10"/>
  <c r="O78" i="15"/>
  <c r="AA78" i="10"/>
  <c r="AC81" i="8" s="1"/>
  <c r="AE78" i="14"/>
  <c r="N80" i="14"/>
  <c r="G80" i="15"/>
  <c r="Q80" i="10"/>
  <c r="F83" i="7" s="1"/>
  <c r="J113" i="12"/>
  <c r="W71" i="14"/>
  <c r="X71" i="14" s="1"/>
  <c r="T71" i="14" s="1"/>
  <c r="AM71" i="14"/>
  <c r="U71" i="15"/>
  <c r="AG71" i="10"/>
  <c r="AK74" i="8" s="1"/>
  <c r="W80" i="14"/>
  <c r="X80" i="14" s="1"/>
  <c r="T80" i="14" s="1"/>
  <c r="J130" i="12"/>
  <c r="AK78" i="14"/>
  <c r="AN78" i="14" s="1"/>
  <c r="AE78" i="10"/>
  <c r="AI81" i="8" s="1"/>
  <c r="AL81" i="8" s="1"/>
  <c r="S78" i="15"/>
  <c r="H61" i="14"/>
  <c r="L61" i="14" s="1"/>
  <c r="D61" i="14" s="1"/>
  <c r="B61" i="14" s="1"/>
  <c r="F61" i="11" s="1"/>
  <c r="C61" i="11" s="1"/>
  <c r="H61" i="10"/>
  <c r="D61" i="15"/>
  <c r="J74" i="10"/>
  <c r="K74" i="10"/>
  <c r="X74" i="10"/>
  <c r="AH76" i="8"/>
  <c r="P76" i="7"/>
  <c r="AC67" i="14"/>
  <c r="AG67" i="14" s="1"/>
  <c r="Y67" i="10"/>
  <c r="AA70" i="8" s="1"/>
  <c r="M67" i="15"/>
  <c r="X67" i="10"/>
  <c r="N59" i="15"/>
  <c r="Z59" i="10"/>
  <c r="AB62" i="8" s="1"/>
  <c r="AD59" i="14"/>
  <c r="M59" i="10"/>
  <c r="M59" i="7"/>
  <c r="V71" i="10"/>
  <c r="Y74" i="8"/>
  <c r="Z74" i="8" s="1"/>
  <c r="W75" i="6"/>
  <c r="X75" i="6"/>
  <c r="Y75" i="6" s="1"/>
  <c r="M79" i="7"/>
  <c r="G69" i="15"/>
  <c r="N69" i="14"/>
  <c r="Q69" i="10"/>
  <c r="F72" i="7" s="1"/>
  <c r="L72" i="7" s="1"/>
  <c r="J69" i="14"/>
  <c r="F69" i="15"/>
  <c r="L69" i="10"/>
  <c r="I67" i="15"/>
  <c r="X60" i="10"/>
  <c r="D57" i="15"/>
  <c r="H57" i="10"/>
  <c r="H57" i="14"/>
  <c r="W68" i="10"/>
  <c r="E66" i="14"/>
  <c r="B66" i="15"/>
  <c r="F66" i="10"/>
  <c r="AB66" i="10"/>
  <c r="AD69" i="8" s="1"/>
  <c r="AF66" i="14"/>
  <c r="P66" i="15"/>
  <c r="X69" i="10"/>
  <c r="E57" i="14"/>
  <c r="F57" i="10"/>
  <c r="B57" i="15"/>
  <c r="P77" i="7"/>
  <c r="P62" i="10"/>
  <c r="AI62" i="14"/>
  <c r="AJ62" i="14" s="1"/>
  <c r="AD62" i="10"/>
  <c r="AG65" i="8" s="1"/>
  <c r="R62" i="15"/>
  <c r="I52" i="14"/>
  <c r="K52" i="14" s="1"/>
  <c r="L52" i="14" s="1"/>
  <c r="E52" i="15"/>
  <c r="V52" i="15" s="1"/>
  <c r="G52" i="11" s="1"/>
  <c r="D52" i="11" s="1"/>
  <c r="I52" i="10"/>
  <c r="H63" i="15"/>
  <c r="O63" i="14"/>
  <c r="R63" i="10"/>
  <c r="G66" i="7" s="1"/>
  <c r="M66" i="7" s="1"/>
  <c r="F58" i="15"/>
  <c r="L58" i="10"/>
  <c r="J58" i="14"/>
  <c r="K58" i="14" s="1"/>
  <c r="AE49" i="14"/>
  <c r="AG49" i="14" s="1"/>
  <c r="AA49" i="10"/>
  <c r="AC52" i="8" s="1"/>
  <c r="AE52" i="8" s="1"/>
  <c r="AM52" i="8" s="1"/>
  <c r="O49" i="15"/>
  <c r="X65" i="10"/>
  <c r="K65" i="15"/>
  <c r="U65" i="10"/>
  <c r="J68" i="7" s="1"/>
  <c r="P68" i="7" s="1"/>
  <c r="R65" i="14"/>
  <c r="AE65" i="14"/>
  <c r="O65" i="15"/>
  <c r="AA65" i="10"/>
  <c r="AC68" i="8" s="1"/>
  <c r="AH65" i="8"/>
  <c r="AL65" i="8"/>
  <c r="AM58" i="14"/>
  <c r="AG58" i="10"/>
  <c r="AK61" i="8" s="1"/>
  <c r="U58" i="15"/>
  <c r="P63" i="15"/>
  <c r="AF63" i="14"/>
  <c r="AB63" i="10"/>
  <c r="AD66" i="8" s="1"/>
  <c r="W63" i="14"/>
  <c r="X63" i="14" s="1"/>
  <c r="T63" i="14" s="1"/>
  <c r="J110" i="12"/>
  <c r="Q66" i="8" s="1"/>
  <c r="R66" i="8" s="1"/>
  <c r="G60" i="14"/>
  <c r="P58" i="10"/>
  <c r="W54" i="10"/>
  <c r="M54" i="10"/>
  <c r="T54" i="15"/>
  <c r="AF54" i="10"/>
  <c r="AJ57" i="8" s="1"/>
  <c r="AL54" i="14"/>
  <c r="AE56" i="8"/>
  <c r="AM56" i="8" s="1"/>
  <c r="P51" i="15"/>
  <c r="AB51" i="10"/>
  <c r="AD54" i="8" s="1"/>
  <c r="AF51" i="14"/>
  <c r="W48" i="10"/>
  <c r="W33" i="10"/>
  <c r="O31" i="14"/>
  <c r="R31" i="10"/>
  <c r="G34" i="7" s="1"/>
  <c r="M34" i="7" s="1"/>
  <c r="H31" i="15"/>
  <c r="AG56" i="14"/>
  <c r="L50" i="15"/>
  <c r="AA50" i="14"/>
  <c r="M50" i="10"/>
  <c r="AL51" i="8"/>
  <c r="M56" i="14"/>
  <c r="J58" i="6"/>
  <c r="K58" i="6"/>
  <c r="L58" i="6" s="1"/>
  <c r="R48" i="10"/>
  <c r="G51" i="7" s="1"/>
  <c r="H48" i="15"/>
  <c r="O48" i="14"/>
  <c r="AA48" i="14"/>
  <c r="L48" i="15"/>
  <c r="L47" i="15"/>
  <c r="AA47" i="14"/>
  <c r="X44" i="10"/>
  <c r="W36" i="10"/>
  <c r="S55" i="10"/>
  <c r="H58" i="7" s="1"/>
  <c r="E47" i="14"/>
  <c r="B47" i="15"/>
  <c r="F47" i="10"/>
  <c r="J54" i="15"/>
  <c r="T54" i="10"/>
  <c r="I57" i="7" s="1"/>
  <c r="O57" i="7" s="1"/>
  <c r="Q54" i="14"/>
  <c r="V52" i="10"/>
  <c r="Y55" i="8"/>
  <c r="Z55" i="8" s="1"/>
  <c r="L55" i="15"/>
  <c r="AA55" i="14"/>
  <c r="F55" i="15"/>
  <c r="J55" i="14"/>
  <c r="L55" i="10"/>
  <c r="I55" i="14"/>
  <c r="E55" i="15"/>
  <c r="I55" i="10"/>
  <c r="S58" i="6" s="1"/>
  <c r="I54" i="10"/>
  <c r="S57" i="6" s="1"/>
  <c r="E54" i="15"/>
  <c r="I54" i="14"/>
  <c r="AB50" i="10"/>
  <c r="AD53" i="8" s="1"/>
  <c r="AF50" i="14"/>
  <c r="P50" i="15"/>
  <c r="K47" i="10"/>
  <c r="K44" i="10"/>
  <c r="N41" i="10"/>
  <c r="AE42" i="8"/>
  <c r="AM42" i="8" s="1"/>
  <c r="N36" i="15"/>
  <c r="AD36" i="14"/>
  <c r="AG36" i="14" s="1"/>
  <c r="Z36" i="10"/>
  <c r="AB39" i="8" s="1"/>
  <c r="AE39" i="8" s="1"/>
  <c r="W31" i="10"/>
  <c r="U43" i="10"/>
  <c r="J46" i="7" s="1"/>
  <c r="P46" i="7" s="1"/>
  <c r="K43" i="15"/>
  <c r="R43" i="14"/>
  <c r="Z43" i="10"/>
  <c r="AB46" i="8" s="1"/>
  <c r="AD43" i="14"/>
  <c r="N43" i="15"/>
  <c r="X43" i="10"/>
  <c r="O81" i="12"/>
  <c r="K47" i="6" s="1"/>
  <c r="L47" i="6" s="1"/>
  <c r="M47" i="6" s="1"/>
  <c r="AA42" i="14"/>
  <c r="L42" i="15"/>
  <c r="C40" i="15"/>
  <c r="F40" i="14"/>
  <c r="G40" i="10"/>
  <c r="P43" i="6" s="1"/>
  <c r="Q43" i="6" s="1"/>
  <c r="R43" i="6" s="1"/>
  <c r="J40" i="14"/>
  <c r="K40" i="14" s="1"/>
  <c r="L40" i="14" s="1"/>
  <c r="F40" i="15"/>
  <c r="V40" i="15" s="1"/>
  <c r="G40" i="11" s="1"/>
  <c r="D40" i="11" s="1"/>
  <c r="L40" i="10"/>
  <c r="C43" i="7"/>
  <c r="C43" i="6"/>
  <c r="C43" i="8"/>
  <c r="C42" i="3"/>
  <c r="C38" i="8"/>
  <c r="C38" i="6"/>
  <c r="C38" i="7"/>
  <c r="P38" i="7" s="1"/>
  <c r="C37" i="3"/>
  <c r="P37" i="15"/>
  <c r="AB37" i="10"/>
  <c r="AD40" i="8" s="1"/>
  <c r="AF37" i="14"/>
  <c r="V41" i="10"/>
  <c r="Y44" i="8"/>
  <c r="Z44" i="8" s="1"/>
  <c r="I37" i="10"/>
  <c r="S40" i="6" s="1"/>
  <c r="E37" i="15"/>
  <c r="I37" i="14"/>
  <c r="AI37" i="14"/>
  <c r="AD37" i="10"/>
  <c r="AG40" i="8" s="1"/>
  <c r="R37" i="15"/>
  <c r="J46" i="10"/>
  <c r="S46" i="15"/>
  <c r="AK46" i="14"/>
  <c r="AE46" i="10"/>
  <c r="AI49" i="8" s="1"/>
  <c r="W46" i="14"/>
  <c r="X46" i="14" s="1"/>
  <c r="T46" i="14" s="1"/>
  <c r="J82" i="12"/>
  <c r="Q49" i="8" s="1"/>
  <c r="R49" i="8" s="1"/>
  <c r="AA46" i="14"/>
  <c r="L46" i="15"/>
  <c r="Q34" i="10"/>
  <c r="F37" i="7" s="1"/>
  <c r="L37" i="7" s="1"/>
  <c r="N34" i="14"/>
  <c r="G34" i="15"/>
  <c r="AC34" i="14"/>
  <c r="AG34" i="14" s="1"/>
  <c r="Y34" i="10"/>
  <c r="AA37" i="8" s="1"/>
  <c r="M34" i="15"/>
  <c r="J48" i="6"/>
  <c r="K48" i="6"/>
  <c r="L48" i="6" s="1"/>
  <c r="P48" i="14"/>
  <c r="H43" i="10"/>
  <c r="D43" i="15"/>
  <c r="H43" i="14"/>
  <c r="J42" i="6"/>
  <c r="K42" i="6"/>
  <c r="L42" i="6" s="1"/>
  <c r="F57" i="6"/>
  <c r="G57" i="6"/>
  <c r="H57" i="6" s="1"/>
  <c r="I57" i="6" s="1"/>
  <c r="S34" i="15"/>
  <c r="AE34" i="10"/>
  <c r="AI37" i="8" s="1"/>
  <c r="AL37" i="8" s="1"/>
  <c r="AK34" i="14"/>
  <c r="AN34" i="14" s="1"/>
  <c r="L51" i="7"/>
  <c r="AC32" i="10"/>
  <c r="AF35" i="8" s="1"/>
  <c r="Q32" i="15"/>
  <c r="AH32" i="14"/>
  <c r="G28" i="15"/>
  <c r="N28" i="14"/>
  <c r="Q28" i="10"/>
  <c r="F31" i="7" s="1"/>
  <c r="L31" i="7" s="1"/>
  <c r="W21" i="10"/>
  <c r="S29" i="15"/>
  <c r="AK29" i="14"/>
  <c r="AE29" i="10"/>
  <c r="AI32" i="8" s="1"/>
  <c r="O32" i="6"/>
  <c r="T32" i="6"/>
  <c r="U32" i="6" s="1"/>
  <c r="V32" i="6" s="1"/>
  <c r="P32" i="6"/>
  <c r="Q32" i="6" s="1"/>
  <c r="O30" i="6"/>
  <c r="T30" i="6"/>
  <c r="U30" i="6" s="1"/>
  <c r="V30" i="6" s="1"/>
  <c r="Z25" i="10"/>
  <c r="AB28" i="8" s="1"/>
  <c r="AE28" i="8" s="1"/>
  <c r="AD25" i="14"/>
  <c r="AG25" i="14" s="1"/>
  <c r="N25" i="15"/>
  <c r="N24" i="10"/>
  <c r="H22" i="14"/>
  <c r="L22" i="14" s="1"/>
  <c r="H22" i="10"/>
  <c r="X25" i="6" s="1"/>
  <c r="Y25" i="6" s="1"/>
  <c r="Z25" i="6" s="1"/>
  <c r="D22" i="15"/>
  <c r="M17" i="10"/>
  <c r="M9" i="10"/>
  <c r="O4" i="14"/>
  <c r="R4" i="10"/>
  <c r="G7" i="7" s="1"/>
  <c r="M7" i="7" s="1"/>
  <c r="H4" i="15"/>
  <c r="P38" i="10"/>
  <c r="AE38" i="10"/>
  <c r="AI41" i="8" s="1"/>
  <c r="AL41" i="8" s="1"/>
  <c r="S38" i="15"/>
  <c r="AK38" i="14"/>
  <c r="AN38" i="14" s="1"/>
  <c r="X38" i="10"/>
  <c r="AD38" i="14"/>
  <c r="Z38" i="10"/>
  <c r="AB41" i="8" s="1"/>
  <c r="N38" i="15"/>
  <c r="P31" i="14"/>
  <c r="O31" i="7"/>
  <c r="Q26" i="15"/>
  <c r="AC26" i="10"/>
  <c r="AF29" i="8" s="1"/>
  <c r="AH29" i="8" s="1"/>
  <c r="AH26" i="14"/>
  <c r="AJ26" i="14" s="1"/>
  <c r="AA26" i="14"/>
  <c r="L26" i="15"/>
  <c r="W24" i="10"/>
  <c r="H32" i="15"/>
  <c r="R32" i="10"/>
  <c r="G35" i="7" s="1"/>
  <c r="M35" i="7" s="1"/>
  <c r="O32" i="14"/>
  <c r="V27" i="10"/>
  <c r="Y30" i="8"/>
  <c r="Z30" i="8" s="1"/>
  <c r="T25" i="15"/>
  <c r="AF25" i="10"/>
  <c r="AJ28" i="8" s="1"/>
  <c r="AL25" i="14"/>
  <c r="H25" i="14"/>
  <c r="D25" i="15"/>
  <c r="H25" i="10"/>
  <c r="W9" i="10"/>
  <c r="P32" i="10"/>
  <c r="R32" i="15"/>
  <c r="AI32" i="14"/>
  <c r="AD32" i="10"/>
  <c r="AG35" i="8" s="1"/>
  <c r="AL32" i="14"/>
  <c r="AF32" i="10"/>
  <c r="AJ35" i="8" s="1"/>
  <c r="AL35" i="8" s="1"/>
  <c r="T32" i="15"/>
  <c r="O33" i="7"/>
  <c r="J29" i="10"/>
  <c r="J29" i="14"/>
  <c r="K29" i="14" s="1"/>
  <c r="L29" i="14" s="1"/>
  <c r="L29" i="10"/>
  <c r="F29" i="15"/>
  <c r="H28" i="14"/>
  <c r="H28" i="10"/>
  <c r="D28" i="15"/>
  <c r="M28" i="10"/>
  <c r="H32" i="14"/>
  <c r="D32" i="15"/>
  <c r="H32" i="10"/>
  <c r="E30" i="15"/>
  <c r="I30" i="14"/>
  <c r="K30" i="14" s="1"/>
  <c r="I30" i="10"/>
  <c r="S33" i="6" s="1"/>
  <c r="AH30" i="14"/>
  <c r="AJ30" i="14" s="1"/>
  <c r="Q30" i="15"/>
  <c r="AC30" i="10"/>
  <c r="AF33" i="8" s="1"/>
  <c r="AH33" i="8" s="1"/>
  <c r="O27" i="15"/>
  <c r="AE27" i="14"/>
  <c r="AA27" i="10"/>
  <c r="AC30" i="8" s="1"/>
  <c r="W26" i="14"/>
  <c r="X26" i="14" s="1"/>
  <c r="T26" i="14" s="1"/>
  <c r="K25" i="10"/>
  <c r="O21" i="10"/>
  <c r="K17" i="10"/>
  <c r="D12" i="15"/>
  <c r="V12" i="15" s="1"/>
  <c r="G12" i="11" s="1"/>
  <c r="D12" i="11" s="1"/>
  <c r="H12" i="14"/>
  <c r="L12" i="14" s="1"/>
  <c r="D12" i="14" s="1"/>
  <c r="H12" i="10"/>
  <c r="X15" i="6" s="1"/>
  <c r="Y15" i="6" s="1"/>
  <c r="S4" i="15"/>
  <c r="AK4" i="14"/>
  <c r="AN4" i="14" s="1"/>
  <c r="AE4" i="10"/>
  <c r="AI7" i="8" s="1"/>
  <c r="AL7" i="8" s="1"/>
  <c r="K23" i="6"/>
  <c r="L23" i="6" s="1"/>
  <c r="J23" i="6"/>
  <c r="O19" i="14"/>
  <c r="H19" i="15"/>
  <c r="R19" i="10"/>
  <c r="G22" i="7" s="1"/>
  <c r="M22" i="7" s="1"/>
  <c r="L13" i="15"/>
  <c r="AA13" i="14"/>
  <c r="X13" i="10"/>
  <c r="S23" i="10"/>
  <c r="H26" i="7" s="1"/>
  <c r="K23" i="15"/>
  <c r="R23" i="14"/>
  <c r="U23" i="10"/>
  <c r="J26" i="7" s="1"/>
  <c r="AM23" i="14"/>
  <c r="U23" i="15"/>
  <c r="AG23" i="10"/>
  <c r="AK26" i="8" s="1"/>
  <c r="AA23" i="14"/>
  <c r="L23" i="15"/>
  <c r="P20" i="14"/>
  <c r="M20" i="14" s="1"/>
  <c r="X19" i="10"/>
  <c r="AD19" i="14"/>
  <c r="AG19" i="14" s="1"/>
  <c r="Z19" i="10"/>
  <c r="AB22" i="8" s="1"/>
  <c r="AE22" i="8" s="1"/>
  <c r="N19" i="15"/>
  <c r="L16" i="15"/>
  <c r="AA16" i="14"/>
  <c r="S15" i="10"/>
  <c r="H18" i="7" s="1"/>
  <c r="U16" i="15"/>
  <c r="AG16" i="10"/>
  <c r="AK19" i="8" s="1"/>
  <c r="AM16" i="14"/>
  <c r="AL16" i="14"/>
  <c r="AF16" i="10"/>
  <c r="AJ19" i="8" s="1"/>
  <c r="T16" i="15"/>
  <c r="S25" i="10"/>
  <c r="H28" i="7" s="1"/>
  <c r="J18" i="10"/>
  <c r="J18" i="14"/>
  <c r="K18" i="14" s="1"/>
  <c r="L18" i="10"/>
  <c r="F18" i="15"/>
  <c r="N18" i="10"/>
  <c r="Q15" i="10"/>
  <c r="F18" i="7" s="1"/>
  <c r="L18" i="7" s="1"/>
  <c r="G15" i="15"/>
  <c r="N15" i="14"/>
  <c r="P15" i="15"/>
  <c r="AF15" i="14"/>
  <c r="AB15" i="10"/>
  <c r="AD18" i="8" s="1"/>
  <c r="AI15" i="14"/>
  <c r="AJ15" i="14" s="1"/>
  <c r="AD15" i="10"/>
  <c r="AG18" i="8" s="1"/>
  <c r="AH18" i="8" s="1"/>
  <c r="R15" i="15"/>
  <c r="AE17" i="8"/>
  <c r="S21" i="10"/>
  <c r="H24" i="7" s="1"/>
  <c r="I20" i="15"/>
  <c r="P8" i="10"/>
  <c r="N8" i="14"/>
  <c r="M8" i="14" s="1"/>
  <c r="Q8" i="10"/>
  <c r="F11" i="7" s="1"/>
  <c r="G8" i="15"/>
  <c r="K10" i="10"/>
  <c r="N55" i="8"/>
  <c r="P19" i="6"/>
  <c r="Q19" i="6" s="1"/>
  <c r="O19" i="6"/>
  <c r="T19" i="6"/>
  <c r="U19" i="6" s="1"/>
  <c r="V19" i="6" s="1"/>
  <c r="V9" i="10"/>
  <c r="Y12" i="8"/>
  <c r="Z12" i="8" s="1"/>
  <c r="J10" i="10"/>
  <c r="J10" i="14"/>
  <c r="K10" i="14" s="1"/>
  <c r="L10" i="14" s="1"/>
  <c r="L10" i="10"/>
  <c r="F10" i="15"/>
  <c r="L9" i="7"/>
  <c r="AK5" i="14"/>
  <c r="AN5" i="14" s="1"/>
  <c r="S5" i="15"/>
  <c r="AE5" i="10"/>
  <c r="AI8" i="8" s="1"/>
  <c r="X5" i="10"/>
  <c r="W72" i="8"/>
  <c r="O51" i="8"/>
  <c r="W17" i="8"/>
  <c r="K9" i="7"/>
  <c r="P8" i="3" s="1"/>
  <c r="N9" i="7"/>
  <c r="N31" i="8"/>
  <c r="O31" i="8" s="1"/>
  <c r="H25" i="8"/>
  <c r="O25" i="8" s="1"/>
  <c r="R9" i="8"/>
  <c r="AF7" i="10"/>
  <c r="AJ10" i="8" s="1"/>
  <c r="T7" i="15"/>
  <c r="AL7" i="14"/>
  <c r="AC7" i="14"/>
  <c r="AG7" i="14" s="1"/>
  <c r="M7" i="15"/>
  <c r="Y7" i="10"/>
  <c r="AA10" i="8" s="1"/>
  <c r="L7" i="8"/>
  <c r="N109" i="8"/>
  <c r="O109" i="8" s="1"/>
  <c r="J11" i="10"/>
  <c r="W115" i="8"/>
  <c r="K87" i="8"/>
  <c r="O87" i="8" s="1"/>
  <c r="N47" i="8"/>
  <c r="O47" i="8" s="1"/>
  <c r="W26" i="8"/>
  <c r="W15" i="8"/>
  <c r="M11" i="10"/>
  <c r="AB11" i="10"/>
  <c r="AD14" i="8" s="1"/>
  <c r="AF11" i="14"/>
  <c r="P11" i="15"/>
  <c r="W11" i="14"/>
  <c r="X11" i="14" s="1"/>
  <c r="T11" i="14" s="1"/>
  <c r="J33" i="12"/>
  <c r="V8" i="10"/>
  <c r="Y11" i="8"/>
  <c r="Z11" i="8" s="1"/>
  <c r="J9" i="6"/>
  <c r="K9" i="6"/>
  <c r="L9" i="6" s="1"/>
  <c r="K83" i="8"/>
  <c r="O83" i="8" s="1"/>
  <c r="O17" i="7"/>
  <c r="K69" i="8"/>
  <c r="O69" i="8" s="1"/>
  <c r="T19" i="4"/>
  <c r="AB3" i="10"/>
  <c r="AD6" i="8" s="1"/>
  <c r="AF3" i="14"/>
  <c r="P3" i="15"/>
  <c r="H143" i="8"/>
  <c r="K112" i="8"/>
  <c r="O112" i="8" s="1"/>
  <c r="W67" i="8"/>
  <c r="K58" i="8"/>
  <c r="O58" i="8" s="1"/>
  <c r="T22" i="5"/>
  <c r="T78" i="4"/>
  <c r="T21" i="4"/>
  <c r="H56" i="8"/>
  <c r="T128" i="4"/>
  <c r="T65" i="4"/>
  <c r="T43" i="4"/>
  <c r="V7" i="8"/>
  <c r="D3" i="15"/>
  <c r="H3" i="14"/>
  <c r="H3" i="10"/>
  <c r="O3" i="14"/>
  <c r="H3" i="15"/>
  <c r="R3" i="10"/>
  <c r="G6" i="7" s="1"/>
  <c r="C6" i="6"/>
  <c r="P80" i="7"/>
  <c r="C6" i="7"/>
  <c r="C6" i="8"/>
  <c r="P67" i="7"/>
  <c r="L90" i="7"/>
  <c r="P24" i="7"/>
  <c r="P23" i="7"/>
  <c r="P111" i="7"/>
  <c r="L86" i="7"/>
  <c r="O44" i="7"/>
  <c r="C5" i="3"/>
  <c r="AF11" i="17" s="1"/>
  <c r="D11" i="17" s="1"/>
  <c r="K119" i="8"/>
  <c r="O119" i="8" s="1"/>
  <c r="H114" i="8"/>
  <c r="T107" i="4"/>
  <c r="T77" i="4"/>
  <c r="K88" i="8"/>
  <c r="N88" i="8"/>
  <c r="W82" i="8"/>
  <c r="O12" i="8"/>
  <c r="T64" i="4"/>
  <c r="T35" i="4"/>
  <c r="Q127" i="8"/>
  <c r="R127" i="8" s="1"/>
  <c r="K80" i="8"/>
  <c r="O80" i="8" s="1"/>
  <c r="K39" i="8"/>
  <c r="P42" i="7"/>
  <c r="T45" i="5"/>
  <c r="T124" i="4"/>
  <c r="T94" i="4"/>
  <c r="P4" i="14"/>
  <c r="M3" i="10"/>
  <c r="K91" i="8"/>
  <c r="K86" i="8"/>
  <c r="O86" i="8" s="1"/>
  <c r="N122" i="8"/>
  <c r="O122" i="8" s="1"/>
  <c r="X122" i="8" s="1"/>
  <c r="S121" i="3" s="1"/>
  <c r="O96" i="8"/>
  <c r="T39" i="4"/>
  <c r="S149" i="14" l="1"/>
  <c r="B149" i="14" s="1"/>
  <c r="F149" i="11" s="1"/>
  <c r="C149" i="11" s="1"/>
  <c r="C149" i="14"/>
  <c r="H149" i="11" s="1"/>
  <c r="E149" i="11" s="1"/>
  <c r="AB30" i="14"/>
  <c r="Z30" i="14" s="1"/>
  <c r="S30" i="14" s="1"/>
  <c r="AM75" i="8"/>
  <c r="AN75" i="8" s="1"/>
  <c r="T74" i="3" s="1"/>
  <c r="V13" i="15"/>
  <c r="G13" i="11" s="1"/>
  <c r="D13" i="11" s="1"/>
  <c r="AE30" i="8"/>
  <c r="C124" i="4"/>
  <c r="S81" i="5"/>
  <c r="S80" i="5"/>
  <c r="L3" i="14"/>
  <c r="AL8" i="8"/>
  <c r="P78" i="7"/>
  <c r="C19" i="4"/>
  <c r="M69" i="14"/>
  <c r="D89" i="14"/>
  <c r="Z115" i="6"/>
  <c r="P122" i="7"/>
  <c r="L131" i="7"/>
  <c r="X125" i="8"/>
  <c r="S124" i="3" s="1"/>
  <c r="AM43" i="8"/>
  <c r="P54" i="7"/>
  <c r="M98" i="7"/>
  <c r="AE112" i="8"/>
  <c r="G132" i="14"/>
  <c r="P40" i="7"/>
  <c r="M57" i="14"/>
  <c r="L81" i="14"/>
  <c r="D81" i="14" s="1"/>
  <c r="AN132" i="14"/>
  <c r="D7" i="14"/>
  <c r="AH45" i="8"/>
  <c r="AL71" i="8"/>
  <c r="K79" i="14"/>
  <c r="L79" i="14" s="1"/>
  <c r="D79" i="14" s="1"/>
  <c r="AN90" i="8"/>
  <c r="T89" i="3" s="1"/>
  <c r="O14" i="7"/>
  <c r="V56" i="15"/>
  <c r="G56" i="11" s="1"/>
  <c r="D56" i="11" s="1"/>
  <c r="O30" i="8"/>
  <c r="AB64" i="14"/>
  <c r="Z64" i="14" s="1"/>
  <c r="S64" i="14" s="1"/>
  <c r="O15" i="7"/>
  <c r="W18" i="8"/>
  <c r="AF66" i="17"/>
  <c r="D66" i="17" s="1"/>
  <c r="AF25" i="17"/>
  <c r="D25" i="17" s="1"/>
  <c r="AF88" i="17"/>
  <c r="D88" i="17" s="1"/>
  <c r="AF143" i="17"/>
  <c r="D143" i="17" s="1"/>
  <c r="AF70" i="17"/>
  <c r="D70" i="17" s="1"/>
  <c r="AF117" i="17"/>
  <c r="D117" i="17" s="1"/>
  <c r="AF172" i="17"/>
  <c r="D172" i="17" s="1"/>
  <c r="AF20" i="17"/>
  <c r="D20" i="17" s="1"/>
  <c r="AF67" i="17"/>
  <c r="D67" i="17" s="1"/>
  <c r="AB39" i="14"/>
  <c r="Z39" i="14" s="1"/>
  <c r="S39" i="14" s="1"/>
  <c r="M146" i="7"/>
  <c r="Z15" i="6"/>
  <c r="L78" i="7"/>
  <c r="C107" i="4"/>
  <c r="M51" i="7"/>
  <c r="V57" i="15"/>
  <c r="G57" i="11" s="1"/>
  <c r="D57" i="11" s="1"/>
  <c r="O78" i="7"/>
  <c r="M78" i="7"/>
  <c r="K102" i="6"/>
  <c r="L102" i="6" s="1"/>
  <c r="M102" i="6" s="1"/>
  <c r="AL106" i="8"/>
  <c r="AM106" i="8" s="1"/>
  <c r="AN106" i="8" s="1"/>
  <c r="T105" i="3" s="1"/>
  <c r="L119" i="14"/>
  <c r="D119" i="14" s="1"/>
  <c r="Z124" i="6"/>
  <c r="AN136" i="14"/>
  <c r="C147" i="14"/>
  <c r="H147" i="11" s="1"/>
  <c r="E147" i="11" s="1"/>
  <c r="L121" i="14"/>
  <c r="O16" i="8"/>
  <c r="I16" i="6"/>
  <c r="X33" i="8"/>
  <c r="S32" i="3" s="1"/>
  <c r="L41" i="7"/>
  <c r="O51" i="7"/>
  <c r="L129" i="14"/>
  <c r="D129" i="14" s="1"/>
  <c r="R134" i="6"/>
  <c r="AN28" i="14"/>
  <c r="Z78" i="6"/>
  <c r="AJ19" i="14"/>
  <c r="L6" i="14"/>
  <c r="M55" i="7"/>
  <c r="L97" i="7"/>
  <c r="V59" i="15"/>
  <c r="G59" i="11" s="1"/>
  <c r="D59" i="11" s="1"/>
  <c r="I51" i="6"/>
  <c r="L50" i="14"/>
  <c r="AM93" i="8"/>
  <c r="AB152" i="14"/>
  <c r="Z152" i="14" s="1"/>
  <c r="S152" i="14" s="1"/>
  <c r="R104" i="6"/>
  <c r="M80" i="5"/>
  <c r="AF210" i="17"/>
  <c r="D210" i="17" s="1"/>
  <c r="AF26" i="17"/>
  <c r="D26" i="17" s="1"/>
  <c r="AF208" i="17"/>
  <c r="D208" i="17" s="1"/>
  <c r="AF72" i="17"/>
  <c r="D72" i="17" s="1"/>
  <c r="AF103" i="17"/>
  <c r="D103" i="17" s="1"/>
  <c r="AF22" i="17"/>
  <c r="D22" i="17" s="1"/>
  <c r="AF93" i="17"/>
  <c r="D93" i="17" s="1"/>
  <c r="AF156" i="17"/>
  <c r="D156" i="17" s="1"/>
  <c r="AF12" i="17"/>
  <c r="D12" i="17" s="1"/>
  <c r="AF35" i="17"/>
  <c r="D35" i="17" s="1"/>
  <c r="C81" i="5"/>
  <c r="O80" i="5"/>
  <c r="AF154" i="17"/>
  <c r="D154" i="17" s="1"/>
  <c r="AF184" i="17"/>
  <c r="D184" i="17" s="1"/>
  <c r="AF95" i="17"/>
  <c r="D95" i="17" s="1"/>
  <c r="AF85" i="17"/>
  <c r="D85" i="17" s="1"/>
  <c r="AF4" i="17"/>
  <c r="D4" i="17" s="1"/>
  <c r="AN46" i="14"/>
  <c r="AE100" i="8"/>
  <c r="AM100" i="8" s="1"/>
  <c r="V117" i="15"/>
  <c r="G117" i="11" s="1"/>
  <c r="D117" i="11" s="1"/>
  <c r="AM120" i="8"/>
  <c r="AL66" i="8"/>
  <c r="AE60" i="8"/>
  <c r="AM60" i="8" s="1"/>
  <c r="AN72" i="14"/>
  <c r="AB72" i="14" s="1"/>
  <c r="Z72" i="14" s="1"/>
  <c r="S72" i="14" s="1"/>
  <c r="M93" i="7"/>
  <c r="M122" i="7"/>
  <c r="L124" i="7"/>
  <c r="Z139" i="6"/>
  <c r="M145" i="6"/>
  <c r="AJ8" i="14"/>
  <c r="V90" i="15"/>
  <c r="G90" i="11" s="1"/>
  <c r="D90" i="11" s="1"/>
  <c r="Z17" i="6"/>
  <c r="R37" i="6"/>
  <c r="AL79" i="8"/>
  <c r="AM79" i="8" s="1"/>
  <c r="AE27" i="8"/>
  <c r="D53" i="14"/>
  <c r="L84" i="14"/>
  <c r="D84" i="14" s="1"/>
  <c r="R102" i="6"/>
  <c r="M148" i="14"/>
  <c r="O132" i="8"/>
  <c r="Z55" i="6"/>
  <c r="C80" i="5"/>
  <c r="AF146" i="17"/>
  <c r="D146" i="17" s="1"/>
  <c r="AF193" i="17"/>
  <c r="D193" i="17" s="1"/>
  <c r="AF152" i="17"/>
  <c r="D152" i="17" s="1"/>
  <c r="AF40" i="17"/>
  <c r="D40" i="17" s="1"/>
  <c r="AF87" i="17"/>
  <c r="D87" i="17" s="1"/>
  <c r="AF6" i="17"/>
  <c r="D6" i="17" s="1"/>
  <c r="AF45" i="17"/>
  <c r="D45" i="17" s="1"/>
  <c r="AF108" i="17"/>
  <c r="D108" i="17" s="1"/>
  <c r="AF171" i="17"/>
  <c r="D171" i="17" s="1"/>
  <c r="AF18" i="17"/>
  <c r="D18" i="17" s="1"/>
  <c r="AF64" i="17"/>
  <c r="D64" i="17" s="1"/>
  <c r="AF14" i="17"/>
  <c r="D14" i="17" s="1"/>
  <c r="AF124" i="17"/>
  <c r="D124" i="17" s="1"/>
  <c r="V34" i="15"/>
  <c r="G34" i="11" s="1"/>
  <c r="D34" i="11" s="1"/>
  <c r="U80" i="5"/>
  <c r="AM17" i="8"/>
  <c r="AN17" i="8" s="1"/>
  <c r="T16" i="3" s="1"/>
  <c r="V15" i="15"/>
  <c r="G15" i="11" s="1"/>
  <c r="D15" i="11" s="1"/>
  <c r="P30" i="6"/>
  <c r="Q30" i="6" s="1"/>
  <c r="Z75" i="6"/>
  <c r="L83" i="7"/>
  <c r="AL145" i="8"/>
  <c r="AG117" i="14"/>
  <c r="G141" i="14"/>
  <c r="AG68" i="14"/>
  <c r="V86" i="15"/>
  <c r="G86" i="11" s="1"/>
  <c r="D86" i="11" s="1"/>
  <c r="AL105" i="8"/>
  <c r="AM12" i="8"/>
  <c r="V126" i="15"/>
  <c r="G126" i="11" s="1"/>
  <c r="D126" i="11" s="1"/>
  <c r="Z9" i="6"/>
  <c r="AL91" i="8"/>
  <c r="R129" i="6"/>
  <c r="X45" i="8"/>
  <c r="S44" i="3" s="1"/>
  <c r="K78" i="14"/>
  <c r="AM86" i="8"/>
  <c r="I10" i="6"/>
  <c r="AN35" i="14"/>
  <c r="I8" i="6"/>
  <c r="I23" i="6"/>
  <c r="P146" i="7"/>
  <c r="P131" i="7"/>
  <c r="M36" i="6"/>
  <c r="Z98" i="6"/>
  <c r="AF114" i="17"/>
  <c r="D114" i="17" s="1"/>
  <c r="AF153" i="17"/>
  <c r="D153" i="17" s="1"/>
  <c r="AF144" i="17"/>
  <c r="D144" i="17" s="1"/>
  <c r="AF32" i="17"/>
  <c r="D32" i="17" s="1"/>
  <c r="AF15" i="17"/>
  <c r="D15" i="17" s="1"/>
  <c r="AF221" i="17"/>
  <c r="D221" i="17" s="1"/>
  <c r="AF21" i="17"/>
  <c r="D21" i="17" s="1"/>
  <c r="AF100" i="17"/>
  <c r="D100" i="17" s="1"/>
  <c r="AF131" i="17"/>
  <c r="D131" i="17" s="1"/>
  <c r="U81" i="5"/>
  <c r="G111" i="14"/>
  <c r="Z33" i="6"/>
  <c r="AG46" i="14"/>
  <c r="AM80" i="8"/>
  <c r="AN80" i="8" s="1"/>
  <c r="T79" i="3" s="1"/>
  <c r="AL132" i="8"/>
  <c r="M11" i="6"/>
  <c r="L67" i="7"/>
  <c r="O97" i="8"/>
  <c r="X97" i="8" s="1"/>
  <c r="AB45" i="14"/>
  <c r="Z45" i="14" s="1"/>
  <c r="S45" i="14" s="1"/>
  <c r="K108" i="6"/>
  <c r="L108" i="6" s="1"/>
  <c r="M108" i="6" s="1"/>
  <c r="N108" i="6" s="1"/>
  <c r="M67" i="7"/>
  <c r="AA98" i="6"/>
  <c r="M146" i="14"/>
  <c r="AF90" i="17"/>
  <c r="D90" i="17" s="1"/>
  <c r="AF89" i="17"/>
  <c r="D89" i="17" s="1"/>
  <c r="AF136" i="17"/>
  <c r="D136" i="17" s="1"/>
  <c r="AF16" i="17"/>
  <c r="D16" i="17" s="1"/>
  <c r="AF7" i="17"/>
  <c r="D7" i="17" s="1"/>
  <c r="AF173" i="17"/>
  <c r="D173" i="17" s="1"/>
  <c r="AF5" i="17"/>
  <c r="D5" i="17" s="1"/>
  <c r="AF84" i="17"/>
  <c r="D84" i="17" s="1"/>
  <c r="AF115" i="17"/>
  <c r="D115" i="17" s="1"/>
  <c r="S173" i="14"/>
  <c r="B173" i="14" s="1"/>
  <c r="C173" i="14"/>
  <c r="S160" i="14"/>
  <c r="B160" i="14" s="1"/>
  <c r="C160" i="14"/>
  <c r="AN32" i="14"/>
  <c r="O50" i="8"/>
  <c r="O41" i="7"/>
  <c r="AN63" i="14"/>
  <c r="N131" i="7"/>
  <c r="AN65" i="14"/>
  <c r="X19" i="8"/>
  <c r="S18" i="3" s="1"/>
  <c r="N36" i="7"/>
  <c r="M152" i="14"/>
  <c r="C152" i="14" s="1"/>
  <c r="H152" i="11" s="1"/>
  <c r="E152" i="11" s="1"/>
  <c r="AF82" i="17"/>
  <c r="D82" i="17" s="1"/>
  <c r="AF73" i="17"/>
  <c r="D73" i="17" s="1"/>
  <c r="AF120" i="17"/>
  <c r="D120" i="17" s="1"/>
  <c r="AF207" i="17"/>
  <c r="D207" i="17" s="1"/>
  <c r="AF206" i="17"/>
  <c r="D206" i="17" s="1"/>
  <c r="AF141" i="17"/>
  <c r="D141" i="17" s="1"/>
  <c r="AF220" i="17"/>
  <c r="D220" i="17" s="1"/>
  <c r="AF76" i="17"/>
  <c r="D76" i="17" s="1"/>
  <c r="AF91" i="17"/>
  <c r="D91" i="17" s="1"/>
  <c r="AH105" i="8"/>
  <c r="AH119" i="8"/>
  <c r="AM22" i="8"/>
  <c r="AL146" i="8"/>
  <c r="O30" i="7"/>
  <c r="O132" i="4"/>
  <c r="P26" i="7"/>
  <c r="N93" i="7"/>
  <c r="V76" i="15"/>
  <c r="G76" i="11" s="1"/>
  <c r="D76" i="11" s="1"/>
  <c r="Z86" i="6"/>
  <c r="M97" i="7"/>
  <c r="AN114" i="14"/>
  <c r="AL29" i="8"/>
  <c r="AN40" i="14"/>
  <c r="Q84" i="7"/>
  <c r="O92" i="7"/>
  <c r="M124" i="7"/>
  <c r="AL128" i="8"/>
  <c r="V62" i="6"/>
  <c r="AA62" i="6" s="1"/>
  <c r="AN84" i="14"/>
  <c r="AN116" i="14"/>
  <c r="O122" i="7"/>
  <c r="M139" i="6"/>
  <c r="AM113" i="8"/>
  <c r="O146" i="7"/>
  <c r="L13" i="7"/>
  <c r="P41" i="7"/>
  <c r="L93" i="7"/>
  <c r="AB108" i="14"/>
  <c r="Z108" i="14" s="1"/>
  <c r="S108" i="14" s="1"/>
  <c r="AG129" i="14"/>
  <c r="L9" i="14"/>
  <c r="AM147" i="8"/>
  <c r="AN147" i="8" s="1"/>
  <c r="T146" i="3" s="1"/>
  <c r="Q148" i="7"/>
  <c r="P80" i="5" s="1"/>
  <c r="B147" i="14"/>
  <c r="F147" i="11" s="1"/>
  <c r="C147" i="11" s="1"/>
  <c r="B147" i="11" s="1"/>
  <c r="I15" i="6"/>
  <c r="AG12" i="14"/>
  <c r="AB12" i="14" s="1"/>
  <c r="Z12" i="14" s="1"/>
  <c r="AF74" i="17"/>
  <c r="D74" i="17" s="1"/>
  <c r="AF33" i="17"/>
  <c r="D33" i="17" s="1"/>
  <c r="AF104" i="17"/>
  <c r="D104" i="17" s="1"/>
  <c r="AF151" i="17"/>
  <c r="D151" i="17" s="1"/>
  <c r="AF102" i="17"/>
  <c r="D102" i="17" s="1"/>
  <c r="AF133" i="17"/>
  <c r="D133" i="17" s="1"/>
  <c r="AF188" i="17"/>
  <c r="D188" i="17" s="1"/>
  <c r="AF36" i="17"/>
  <c r="D36" i="17" s="1"/>
  <c r="AF75" i="17"/>
  <c r="D75" i="17" s="1"/>
  <c r="O55" i="8"/>
  <c r="X55" i="8" s="1"/>
  <c r="S54" i="3" s="1"/>
  <c r="K151" i="14"/>
  <c r="K147" i="6"/>
  <c r="L147" i="6" s="1"/>
  <c r="M147" i="6" s="1"/>
  <c r="O52" i="8"/>
  <c r="M154" i="14"/>
  <c r="C154" i="14" s="1"/>
  <c r="H154" i="11" s="1"/>
  <c r="E154" i="11" s="1"/>
  <c r="O75" i="8"/>
  <c r="B149" i="11"/>
  <c r="AG148" i="14"/>
  <c r="AB148" i="14" s="1"/>
  <c r="Z148" i="14" s="1"/>
  <c r="AG153" i="14"/>
  <c r="AB153" i="14" s="1"/>
  <c r="Z153" i="14" s="1"/>
  <c r="N117" i="6"/>
  <c r="M116" i="3" s="1"/>
  <c r="O18" i="8"/>
  <c r="X18" i="8" s="1"/>
  <c r="Q94" i="8"/>
  <c r="R94" i="8" s="1"/>
  <c r="O57" i="8"/>
  <c r="X57" i="8" s="1"/>
  <c r="K140" i="6"/>
  <c r="L140" i="6" s="1"/>
  <c r="M140" i="6" s="1"/>
  <c r="G148" i="14"/>
  <c r="Q93" i="8"/>
  <c r="R93" i="8" s="1"/>
  <c r="X93" i="8" s="1"/>
  <c r="Q96" i="8"/>
  <c r="R96" i="8" s="1"/>
  <c r="O136" i="8"/>
  <c r="O32" i="8"/>
  <c r="D154" i="14"/>
  <c r="I152" i="3"/>
  <c r="O128" i="8"/>
  <c r="O133" i="8"/>
  <c r="X133" i="8" s="1"/>
  <c r="O20" i="8"/>
  <c r="X20" i="8" s="1"/>
  <c r="S19" i="3" s="1"/>
  <c r="M85" i="7"/>
  <c r="M116" i="14"/>
  <c r="N138" i="7"/>
  <c r="AE107" i="8"/>
  <c r="O50" i="7"/>
  <c r="V67" i="15"/>
  <c r="G67" i="11" s="1"/>
  <c r="D67" i="11" s="1"/>
  <c r="P95" i="7"/>
  <c r="M89" i="7"/>
  <c r="X32" i="8"/>
  <c r="M44" i="6"/>
  <c r="O72" i="8"/>
  <c r="Z147" i="6"/>
  <c r="K147" i="8"/>
  <c r="Q147" i="7"/>
  <c r="U110" i="3"/>
  <c r="U145" i="3"/>
  <c r="P12" i="14"/>
  <c r="M12" i="14" s="1"/>
  <c r="AM137" i="8"/>
  <c r="AJ143" i="14"/>
  <c r="V23" i="15"/>
  <c r="G23" i="11" s="1"/>
  <c r="D23" i="11" s="1"/>
  <c r="AN109" i="14"/>
  <c r="AB109" i="14" s="1"/>
  <c r="Z109" i="14" s="1"/>
  <c r="S109" i="14" s="1"/>
  <c r="V5" i="15"/>
  <c r="G5" i="11" s="1"/>
  <c r="D5" i="11" s="1"/>
  <c r="AM11" i="8"/>
  <c r="P32" i="7"/>
  <c r="AM78" i="8"/>
  <c r="AN78" i="8" s="1"/>
  <c r="T77" i="3" s="1"/>
  <c r="R77" i="3" s="1"/>
  <c r="B144" i="11"/>
  <c r="I144" i="11" s="1"/>
  <c r="J131" i="4" s="1"/>
  <c r="AM9" i="8"/>
  <c r="P34" i="14"/>
  <c r="S73" i="10"/>
  <c r="H76" i="7" s="1"/>
  <c r="U22" i="3"/>
  <c r="P45" i="14"/>
  <c r="M45" i="14" s="1"/>
  <c r="C45" i="14" s="1"/>
  <c r="H45" i="11" s="1"/>
  <c r="E45" i="11" s="1"/>
  <c r="P123" i="14"/>
  <c r="P75" i="6"/>
  <c r="Q75" i="6" s="1"/>
  <c r="O75" i="6"/>
  <c r="R75" i="6" s="1"/>
  <c r="I86" i="6"/>
  <c r="P7" i="7"/>
  <c r="I90" i="6"/>
  <c r="N90" i="6" s="1"/>
  <c r="M89" i="3" s="1"/>
  <c r="M34" i="14"/>
  <c r="C70" i="4"/>
  <c r="C53" i="4"/>
  <c r="U133" i="4"/>
  <c r="C133" i="4"/>
  <c r="C23" i="4"/>
  <c r="C10" i="5"/>
  <c r="C65" i="4"/>
  <c r="K69" i="14"/>
  <c r="L69" i="14" s="1"/>
  <c r="AB56" i="14"/>
  <c r="Z56" i="14" s="1"/>
  <c r="S56" i="14" s="1"/>
  <c r="T22" i="6"/>
  <c r="U22" i="6" s="1"/>
  <c r="V22" i="6" s="1"/>
  <c r="AJ18" i="14"/>
  <c r="M37" i="7"/>
  <c r="AG57" i="14"/>
  <c r="AB57" i="14" s="1"/>
  <c r="Z57" i="14" s="1"/>
  <c r="S57" i="14" s="1"/>
  <c r="V69" i="15"/>
  <c r="G69" i="11" s="1"/>
  <c r="D69" i="11" s="1"/>
  <c r="V127" i="15"/>
  <c r="G127" i="11" s="1"/>
  <c r="D127" i="11" s="1"/>
  <c r="AN137" i="14"/>
  <c r="AB137" i="14" s="1"/>
  <c r="Z137" i="14" s="1"/>
  <c r="S137" i="14" s="1"/>
  <c r="AN139" i="14"/>
  <c r="AH146" i="8"/>
  <c r="L32" i="7"/>
  <c r="K65" i="14"/>
  <c r="P55" i="7"/>
  <c r="AB89" i="14"/>
  <c r="M95" i="7"/>
  <c r="AM87" i="8"/>
  <c r="M19" i="7"/>
  <c r="O28" i="7"/>
  <c r="X66" i="8"/>
  <c r="S65" i="3" s="1"/>
  <c r="K92" i="14"/>
  <c r="L92" i="14" s="1"/>
  <c r="D92" i="14" s="1"/>
  <c r="L122" i="7"/>
  <c r="AA106" i="6"/>
  <c r="Z30" i="6"/>
  <c r="AM67" i="8"/>
  <c r="K149" i="6"/>
  <c r="L149" i="6" s="1"/>
  <c r="M149" i="6" s="1"/>
  <c r="W147" i="8"/>
  <c r="S132" i="4"/>
  <c r="U130" i="3"/>
  <c r="U6" i="3"/>
  <c r="O7" i="7"/>
  <c r="S75" i="10"/>
  <c r="H78" i="7" s="1"/>
  <c r="I76" i="6"/>
  <c r="T108" i="10"/>
  <c r="I111" i="7" s="1"/>
  <c r="U35" i="3"/>
  <c r="I36" i="6"/>
  <c r="N36" i="6" s="1"/>
  <c r="T128" i="10"/>
  <c r="I131" i="7" s="1"/>
  <c r="G137" i="6"/>
  <c r="H137" i="6" s="1"/>
  <c r="F137" i="6"/>
  <c r="AB114" i="14"/>
  <c r="Z114" i="14" s="1"/>
  <c r="S114" i="14" s="1"/>
  <c r="M6" i="7"/>
  <c r="X69" i="8"/>
  <c r="S68" i="3" s="1"/>
  <c r="O88" i="8"/>
  <c r="X88" i="8" s="1"/>
  <c r="S87" i="3" s="1"/>
  <c r="M4" i="14"/>
  <c r="C4" i="14" s="1"/>
  <c r="H4" i="11" s="1"/>
  <c r="E4" i="11" s="1"/>
  <c r="AJ32" i="14"/>
  <c r="AL49" i="8"/>
  <c r="AH101" i="8"/>
  <c r="M146" i="6"/>
  <c r="V120" i="15"/>
  <c r="G120" i="11" s="1"/>
  <c r="D120" i="11" s="1"/>
  <c r="X68" i="8"/>
  <c r="S67" i="3" s="1"/>
  <c r="I12" i="6"/>
  <c r="I43" i="6"/>
  <c r="AE58" i="8"/>
  <c r="G82" i="14"/>
  <c r="Z84" i="6"/>
  <c r="Z96" i="6"/>
  <c r="AA96" i="6" s="1"/>
  <c r="V97" i="15"/>
  <c r="G97" i="11" s="1"/>
  <c r="D97" i="11" s="1"/>
  <c r="AM105" i="8"/>
  <c r="L19" i="7"/>
  <c r="P33" i="7"/>
  <c r="T38" i="6"/>
  <c r="U38" i="6" s="1"/>
  <c r="V38" i="6" s="1"/>
  <c r="AG104" i="14"/>
  <c r="P113" i="7"/>
  <c r="V100" i="15"/>
  <c r="G100" i="11" s="1"/>
  <c r="D100" i="11" s="1"/>
  <c r="V101" i="15"/>
  <c r="G101" i="11" s="1"/>
  <c r="D101" i="11" s="1"/>
  <c r="I71" i="6"/>
  <c r="AN3" i="14"/>
  <c r="M68" i="7"/>
  <c r="L70" i="7"/>
  <c r="AB128" i="14"/>
  <c r="Z128" i="14" s="1"/>
  <c r="S128" i="14" s="1"/>
  <c r="P47" i="7"/>
  <c r="I108" i="6"/>
  <c r="M143" i="6"/>
  <c r="K63" i="14"/>
  <c r="L63" i="14" s="1"/>
  <c r="D63" i="14" s="1"/>
  <c r="V93" i="15"/>
  <c r="G93" i="11" s="1"/>
  <c r="D93" i="11" s="1"/>
  <c r="AM59" i="8"/>
  <c r="AN59" i="8" s="1"/>
  <c r="T58" i="3" s="1"/>
  <c r="X62" i="8"/>
  <c r="S61" i="3" s="1"/>
  <c r="AE127" i="8"/>
  <c r="Z126" i="6"/>
  <c r="X79" i="8"/>
  <c r="S78" i="3" s="1"/>
  <c r="N148" i="8"/>
  <c r="V146" i="15"/>
  <c r="G146" i="11" s="1"/>
  <c r="D146" i="11" s="1"/>
  <c r="R147" i="6"/>
  <c r="C132" i="4"/>
  <c r="AH36" i="8"/>
  <c r="AM36" i="8" s="1"/>
  <c r="AN36" i="8" s="1"/>
  <c r="F78" i="6"/>
  <c r="G78" i="6"/>
  <c r="H78" i="6" s="1"/>
  <c r="I78" i="6" s="1"/>
  <c r="R129" i="7"/>
  <c r="O128" i="3" s="1"/>
  <c r="I128" i="3" s="1"/>
  <c r="Q128" i="3"/>
  <c r="U19" i="3"/>
  <c r="U75" i="3"/>
  <c r="U142" i="3"/>
  <c r="I75" i="15"/>
  <c r="F131" i="6"/>
  <c r="G131" i="6"/>
  <c r="H131" i="6" s="1"/>
  <c r="U116" i="3"/>
  <c r="I139" i="15"/>
  <c r="U83" i="3"/>
  <c r="P122" i="14"/>
  <c r="M122" i="14" s="1"/>
  <c r="Z73" i="6"/>
  <c r="AB103" i="14"/>
  <c r="Z103" i="14" s="1"/>
  <c r="S103" i="14" s="1"/>
  <c r="V75" i="15"/>
  <c r="G75" i="11" s="1"/>
  <c r="D75" i="11" s="1"/>
  <c r="O120" i="7"/>
  <c r="AG44" i="14"/>
  <c r="AM25" i="8"/>
  <c r="AN25" i="8" s="1"/>
  <c r="T24" i="3" s="1"/>
  <c r="M135" i="14"/>
  <c r="AM96" i="8"/>
  <c r="AM131" i="8"/>
  <c r="U136" i="3"/>
  <c r="I22" i="15"/>
  <c r="U16" i="3"/>
  <c r="U77" i="3"/>
  <c r="P52" i="14"/>
  <c r="V61" i="10"/>
  <c r="Y64" i="8"/>
  <c r="Z64" i="8" s="1"/>
  <c r="AN64" i="8" s="1"/>
  <c r="S88" i="10"/>
  <c r="H91" i="7" s="1"/>
  <c r="P75" i="14"/>
  <c r="M75" i="14" s="1"/>
  <c r="I122" i="15"/>
  <c r="V122" i="15" s="1"/>
  <c r="G122" i="11" s="1"/>
  <c r="D122" i="11" s="1"/>
  <c r="I45" i="15"/>
  <c r="V45" i="15"/>
  <c r="G45" i="11" s="1"/>
  <c r="D45" i="11" s="1"/>
  <c r="O126" i="7"/>
  <c r="AL142" i="8"/>
  <c r="AM142" i="8" s="1"/>
  <c r="AN142" i="8" s="1"/>
  <c r="AL141" i="8"/>
  <c r="V60" i="15"/>
  <c r="G60" i="11" s="1"/>
  <c r="D60" i="11" s="1"/>
  <c r="R105" i="6"/>
  <c r="AL112" i="8"/>
  <c r="AH46" i="8"/>
  <c r="O70" i="7"/>
  <c r="L95" i="7"/>
  <c r="L85" i="14"/>
  <c r="AM104" i="8"/>
  <c r="AN133" i="14"/>
  <c r="AB133" i="14" s="1"/>
  <c r="Z133" i="14" s="1"/>
  <c r="M15" i="6"/>
  <c r="Z137" i="6"/>
  <c r="M55" i="6"/>
  <c r="AM111" i="8"/>
  <c r="P33" i="14"/>
  <c r="M33" i="14" s="1"/>
  <c r="P149" i="7"/>
  <c r="U139" i="3"/>
  <c r="G147" i="6"/>
  <c r="H147" i="6" s="1"/>
  <c r="I147" i="6" s="1"/>
  <c r="N147" i="6" s="1"/>
  <c r="U11" i="3"/>
  <c r="U85" i="3"/>
  <c r="P22" i="14"/>
  <c r="M22" i="14" s="1"/>
  <c r="V22" i="15"/>
  <c r="G22" i="11" s="1"/>
  <c r="D22" i="11" s="1"/>
  <c r="AB4" i="14"/>
  <c r="Z4" i="14" s="1"/>
  <c r="S4" i="14" s="1"/>
  <c r="L28" i="14"/>
  <c r="V25" i="15"/>
  <c r="G25" i="11" s="1"/>
  <c r="D25" i="11" s="1"/>
  <c r="AL32" i="8"/>
  <c r="M48" i="14"/>
  <c r="Z109" i="6"/>
  <c r="V135" i="15"/>
  <c r="G135" i="11" s="1"/>
  <c r="D135" i="11" s="1"/>
  <c r="Z134" i="6"/>
  <c r="P144" i="7"/>
  <c r="C8" i="4"/>
  <c r="C41" i="4"/>
  <c r="AH10" i="8"/>
  <c r="AH21" i="8"/>
  <c r="AL27" i="8"/>
  <c r="Z36" i="6"/>
  <c r="AG55" i="14"/>
  <c r="AB36" i="14"/>
  <c r="Z36" i="14" s="1"/>
  <c r="S36" i="14" s="1"/>
  <c r="AG58" i="14"/>
  <c r="AL62" i="8"/>
  <c r="AB70" i="14"/>
  <c r="Z70" i="14" s="1"/>
  <c r="S70" i="14" s="1"/>
  <c r="AH114" i="8"/>
  <c r="X10" i="8"/>
  <c r="S9" i="3" s="1"/>
  <c r="M26" i="7"/>
  <c r="AG17" i="14"/>
  <c r="AB17" i="14" s="1"/>
  <c r="Z17" i="14" s="1"/>
  <c r="S17" i="14" s="1"/>
  <c r="AE20" i="8"/>
  <c r="AM20" i="8" s="1"/>
  <c r="L62" i="14"/>
  <c r="D62" i="14" s="1"/>
  <c r="B62" i="14" s="1"/>
  <c r="F62" i="11" s="1"/>
  <c r="C62" i="11" s="1"/>
  <c r="R10" i="6"/>
  <c r="O146" i="8"/>
  <c r="I64" i="6"/>
  <c r="T82" i="6"/>
  <c r="U82" i="6" s="1"/>
  <c r="V82" i="6" s="1"/>
  <c r="AB53" i="14"/>
  <c r="Z53" i="14" s="1"/>
  <c r="S53" i="14" s="1"/>
  <c r="B53" i="14" s="1"/>
  <c r="F53" i="11" s="1"/>
  <c r="C53" i="11" s="1"/>
  <c r="V106" i="15"/>
  <c r="G106" i="11" s="1"/>
  <c r="D106" i="11" s="1"/>
  <c r="I47" i="6"/>
  <c r="N47" i="6" s="1"/>
  <c r="R52" i="6"/>
  <c r="I84" i="6"/>
  <c r="AG84" i="14"/>
  <c r="I94" i="6"/>
  <c r="R145" i="6"/>
  <c r="AN10" i="14"/>
  <c r="Z12" i="6"/>
  <c r="I42" i="6"/>
  <c r="M56" i="6"/>
  <c r="I127" i="6"/>
  <c r="W148" i="8"/>
  <c r="R149" i="3"/>
  <c r="U132" i="4"/>
  <c r="G18" i="6"/>
  <c r="H18" i="6" s="1"/>
  <c r="F18" i="6"/>
  <c r="U66" i="3"/>
  <c r="U90" i="3"/>
  <c r="I123" i="15"/>
  <c r="U14" i="3"/>
  <c r="U58" i="3"/>
  <c r="K78" i="6"/>
  <c r="L78" i="6" s="1"/>
  <c r="M78" i="6" s="1"/>
  <c r="U26" i="3"/>
  <c r="U35" i="4"/>
  <c r="U38" i="3"/>
  <c r="T115" i="10"/>
  <c r="I118" i="7" s="1"/>
  <c r="M111" i="6"/>
  <c r="N111" i="6" s="1"/>
  <c r="M110" i="3" s="1"/>
  <c r="AA30" i="6"/>
  <c r="AN29" i="14"/>
  <c r="AM39" i="8"/>
  <c r="V55" i="15"/>
  <c r="G55" i="11" s="1"/>
  <c r="D55" i="11" s="1"/>
  <c r="K55" i="14"/>
  <c r="L55" i="14" s="1"/>
  <c r="D55" i="14" s="1"/>
  <c r="U130" i="4"/>
  <c r="L94" i="7"/>
  <c r="M141" i="7"/>
  <c r="AG141" i="14"/>
  <c r="V7" i="15"/>
  <c r="G7" i="11" s="1"/>
  <c r="D7" i="11" s="1"/>
  <c r="I75" i="6"/>
  <c r="M97" i="14"/>
  <c r="M124" i="6"/>
  <c r="AA126" i="6"/>
  <c r="AL140" i="8"/>
  <c r="R130" i="6"/>
  <c r="AB24" i="14"/>
  <c r="Z24" i="14" s="1"/>
  <c r="S24" i="14" s="1"/>
  <c r="AB49" i="14"/>
  <c r="Z49" i="14" s="1"/>
  <c r="S49" i="14" s="1"/>
  <c r="D72" i="14"/>
  <c r="AB122" i="14"/>
  <c r="Z122" i="14" s="1"/>
  <c r="S122" i="14" s="1"/>
  <c r="M7" i="6"/>
  <c r="N7" i="6" s="1"/>
  <c r="M6" i="3" s="1"/>
  <c r="AB34" i="14"/>
  <c r="Z76" i="6"/>
  <c r="M113" i="7"/>
  <c r="AL6" i="8"/>
  <c r="M22" i="6"/>
  <c r="AN69" i="14"/>
  <c r="P116" i="7"/>
  <c r="AM124" i="8"/>
  <c r="V123" i="15"/>
  <c r="G123" i="11" s="1"/>
  <c r="D123" i="11" s="1"/>
  <c r="AM27" i="8"/>
  <c r="X24" i="8"/>
  <c r="S23" i="3" s="1"/>
  <c r="I24" i="6"/>
  <c r="M148" i="6"/>
  <c r="N148" i="6" s="1"/>
  <c r="M132" i="4"/>
  <c r="P132" i="4"/>
  <c r="U92" i="3"/>
  <c r="U124" i="3"/>
  <c r="U8" i="3"/>
  <c r="U8" i="4"/>
  <c r="P44" i="14"/>
  <c r="M44" i="14" s="1"/>
  <c r="V110" i="10"/>
  <c r="Y113" i="8"/>
  <c r="Z113" i="8" s="1"/>
  <c r="AN113" i="8" s="1"/>
  <c r="T112" i="3" s="1"/>
  <c r="U28" i="5"/>
  <c r="C145" i="14"/>
  <c r="H145" i="11" s="1"/>
  <c r="E145" i="11" s="1"/>
  <c r="B145" i="14"/>
  <c r="F145" i="11" s="1"/>
  <c r="C145" i="11" s="1"/>
  <c r="X117" i="8"/>
  <c r="S116" i="3" s="1"/>
  <c r="AB156" i="14"/>
  <c r="Z156" i="14" s="1"/>
  <c r="S150" i="14"/>
  <c r="B150" i="14" s="1"/>
  <c r="F150" i="11" s="1"/>
  <c r="C150" i="11" s="1"/>
  <c r="C150" i="14"/>
  <c r="H150" i="11" s="1"/>
  <c r="E150" i="11" s="1"/>
  <c r="S153" i="14"/>
  <c r="S31" i="3"/>
  <c r="R22" i="5"/>
  <c r="R147" i="7"/>
  <c r="O146" i="3" s="1"/>
  <c r="Q146" i="3"/>
  <c r="X115" i="8"/>
  <c r="S114" i="3" s="1"/>
  <c r="X12" i="8"/>
  <c r="S11" i="3" s="1"/>
  <c r="X119" i="8"/>
  <c r="S118" i="3" s="1"/>
  <c r="X36" i="8"/>
  <c r="S35" i="3" s="1"/>
  <c r="S156" i="10"/>
  <c r="S153" i="10"/>
  <c r="X149" i="6"/>
  <c r="Y149" i="6" s="1"/>
  <c r="W149" i="6"/>
  <c r="W149" i="8"/>
  <c r="D148" i="14"/>
  <c r="Q147" i="8"/>
  <c r="R147" i="8" s="1"/>
  <c r="N149" i="3"/>
  <c r="L149" i="3" s="1"/>
  <c r="G149" i="3" s="1"/>
  <c r="H149" i="3" s="1"/>
  <c r="I149" i="3" s="1"/>
  <c r="AG146" i="14"/>
  <c r="AB146" i="14" s="1"/>
  <c r="Z146" i="14" s="1"/>
  <c r="K149" i="8"/>
  <c r="K106" i="6"/>
  <c r="L106" i="6" s="1"/>
  <c r="M106" i="6" s="1"/>
  <c r="N147" i="8"/>
  <c r="V148" i="15"/>
  <c r="G148" i="11" s="1"/>
  <c r="D148" i="11" s="1"/>
  <c r="P154" i="3"/>
  <c r="I151" i="15"/>
  <c r="V151" i="15" s="1"/>
  <c r="G151" i="11" s="1"/>
  <c r="D151" i="11" s="1"/>
  <c r="K149" i="7"/>
  <c r="P148" i="3" s="1"/>
  <c r="N149" i="7"/>
  <c r="Q149" i="7" s="1"/>
  <c r="P81" i="5" s="1"/>
  <c r="X95" i="8"/>
  <c r="S94" i="3" s="1"/>
  <c r="X47" i="8"/>
  <c r="S46" i="3" s="1"/>
  <c r="X13" i="8"/>
  <c r="S12" i="3" s="1"/>
  <c r="X23" i="8"/>
  <c r="S22" i="3" s="1"/>
  <c r="X81" i="8"/>
  <c r="S80" i="3" s="1"/>
  <c r="X46" i="8"/>
  <c r="S45" i="3" s="1"/>
  <c r="X89" i="8"/>
  <c r="S88" i="3" s="1"/>
  <c r="B154" i="14"/>
  <c r="F154" i="11" s="1"/>
  <c r="C154" i="11" s="1"/>
  <c r="S155" i="10"/>
  <c r="P156" i="14"/>
  <c r="M156" i="14" s="1"/>
  <c r="P153" i="14"/>
  <c r="M153" i="14" s="1"/>
  <c r="B153" i="14" s="1"/>
  <c r="F153" i="11" s="1"/>
  <c r="C153" i="11" s="1"/>
  <c r="G146" i="14"/>
  <c r="D146" i="14" s="1"/>
  <c r="AN151" i="14"/>
  <c r="AB151" i="14" s="1"/>
  <c r="Z151" i="14" s="1"/>
  <c r="H149" i="8"/>
  <c r="AA147" i="6"/>
  <c r="AB147" i="6" s="1"/>
  <c r="N146" i="3" s="1"/>
  <c r="O56" i="8"/>
  <c r="X56" i="8" s="1"/>
  <c r="S55" i="3" s="1"/>
  <c r="X138" i="8"/>
  <c r="S137" i="3" s="1"/>
  <c r="O116" i="8"/>
  <c r="X116" i="8" s="1"/>
  <c r="S115" i="3" s="1"/>
  <c r="K148" i="8"/>
  <c r="O148" i="8" s="1"/>
  <c r="R148" i="7"/>
  <c r="Q147" i="3"/>
  <c r="M151" i="3"/>
  <c r="L151" i="3" s="1"/>
  <c r="G151" i="3" s="1"/>
  <c r="H151" i="3" s="1"/>
  <c r="I151" i="3" s="1"/>
  <c r="K155" i="14"/>
  <c r="L155" i="14" s="1"/>
  <c r="D155" i="14" s="1"/>
  <c r="AE149" i="8"/>
  <c r="AM149" i="8" s="1"/>
  <c r="AN149" i="8" s="1"/>
  <c r="T148" i="3" s="1"/>
  <c r="S151" i="10"/>
  <c r="X80" i="8"/>
  <c r="S79" i="3" s="1"/>
  <c r="R79" i="3" s="1"/>
  <c r="R24" i="3"/>
  <c r="O143" i="8"/>
  <c r="X143" i="8" s="1"/>
  <c r="S142" i="3" s="1"/>
  <c r="N7" i="8"/>
  <c r="X25" i="8"/>
  <c r="S24" i="3" s="1"/>
  <c r="K130" i="6"/>
  <c r="L130" i="6" s="1"/>
  <c r="M130" i="6" s="1"/>
  <c r="X142" i="8"/>
  <c r="S141" i="3" s="1"/>
  <c r="D152" i="14"/>
  <c r="B152" i="14" s="1"/>
  <c r="F152" i="11" s="1"/>
  <c r="C152" i="11" s="1"/>
  <c r="B152" i="11" s="1"/>
  <c r="I152" i="11" s="1"/>
  <c r="N149" i="8"/>
  <c r="P155" i="14"/>
  <c r="M155" i="14" s="1"/>
  <c r="C155" i="14" s="1"/>
  <c r="H155" i="11" s="1"/>
  <c r="E155" i="11" s="1"/>
  <c r="L151" i="14"/>
  <c r="D151" i="14" s="1"/>
  <c r="X109" i="8"/>
  <c r="S108" i="3" s="1"/>
  <c r="O114" i="8"/>
  <c r="O127" i="8"/>
  <c r="K17" i="6"/>
  <c r="L17" i="6" s="1"/>
  <c r="M17" i="6" s="1"/>
  <c r="X35" i="8"/>
  <c r="S34" i="3" s="1"/>
  <c r="X43" i="8"/>
  <c r="S42" i="3" s="1"/>
  <c r="X54" i="8"/>
  <c r="S53" i="3" s="1"/>
  <c r="R148" i="8"/>
  <c r="T150" i="3"/>
  <c r="R150" i="3" s="1"/>
  <c r="V148" i="10"/>
  <c r="H147" i="8"/>
  <c r="G149" i="6"/>
  <c r="H149" i="6" s="1"/>
  <c r="F149" i="6"/>
  <c r="P151" i="14"/>
  <c r="M151" i="14" s="1"/>
  <c r="C53" i="14"/>
  <c r="H53" i="11" s="1"/>
  <c r="E53" i="11" s="1"/>
  <c r="X94" i="8"/>
  <c r="S93" i="3" s="1"/>
  <c r="K146" i="3"/>
  <c r="AM33" i="8"/>
  <c r="B4" i="14"/>
  <c r="F4" i="11" s="1"/>
  <c r="C4" i="11" s="1"/>
  <c r="AM24" i="8"/>
  <c r="AB76" i="14"/>
  <c r="Z76" i="14" s="1"/>
  <c r="S76" i="14" s="1"/>
  <c r="AB117" i="14"/>
  <c r="X31" i="8"/>
  <c r="S30" i="3" s="1"/>
  <c r="I149" i="11"/>
  <c r="K151" i="3"/>
  <c r="X49" i="8"/>
  <c r="S48" i="3" s="1"/>
  <c r="M72" i="3"/>
  <c r="L64" i="4"/>
  <c r="AB97" i="14"/>
  <c r="AB44" i="14"/>
  <c r="G60" i="6"/>
  <c r="H60" i="6" s="1"/>
  <c r="F60" i="6"/>
  <c r="X72" i="6"/>
  <c r="Y72" i="6" s="1"/>
  <c r="W72" i="6"/>
  <c r="S123" i="6"/>
  <c r="T123" i="6"/>
  <c r="U123" i="6" s="1"/>
  <c r="V117" i="10"/>
  <c r="Y120" i="8"/>
  <c r="Z120" i="8" s="1"/>
  <c r="AN120" i="8" s="1"/>
  <c r="T119" i="3" s="1"/>
  <c r="I131" i="15"/>
  <c r="V131" i="15" s="1"/>
  <c r="G131" i="11" s="1"/>
  <c r="D131" i="11" s="1"/>
  <c r="C93" i="4"/>
  <c r="O93" i="4"/>
  <c r="C56" i="5"/>
  <c r="U69" i="4"/>
  <c r="O8" i="4"/>
  <c r="C79" i="4"/>
  <c r="AM8" i="8"/>
  <c r="S17" i="10"/>
  <c r="H20" i="7" s="1"/>
  <c r="V21" i="10"/>
  <c r="Y24" i="8"/>
  <c r="Z24" i="8" s="1"/>
  <c r="AE7" i="8"/>
  <c r="AM7" i="8" s="1"/>
  <c r="AN7" i="8" s="1"/>
  <c r="J54" i="6"/>
  <c r="K54" i="6"/>
  <c r="L54" i="6" s="1"/>
  <c r="AE71" i="8"/>
  <c r="P79" i="14"/>
  <c r="J85" i="6"/>
  <c r="K85" i="6"/>
  <c r="L85" i="6" s="1"/>
  <c r="AL99" i="8"/>
  <c r="N94" i="7"/>
  <c r="K94" i="7"/>
  <c r="P93" i="3" s="1"/>
  <c r="P94" i="14"/>
  <c r="T101" i="6"/>
  <c r="U101" i="6" s="1"/>
  <c r="V101" i="6" s="1"/>
  <c r="P101" i="6"/>
  <c r="Q101" i="6" s="1"/>
  <c r="O101" i="6"/>
  <c r="Q111" i="8"/>
  <c r="R111" i="8" s="1"/>
  <c r="X111" i="8" s="1"/>
  <c r="Q113" i="8"/>
  <c r="R113" i="8" s="1"/>
  <c r="X113" i="8" s="1"/>
  <c r="Q112" i="8"/>
  <c r="R112" i="8" s="1"/>
  <c r="X112" i="8" s="1"/>
  <c r="Q110" i="8"/>
  <c r="R110" i="8" s="1"/>
  <c r="X110" i="8" s="1"/>
  <c r="S109" i="3" s="1"/>
  <c r="Q114" i="8"/>
  <c r="R114" i="8" s="1"/>
  <c r="I107" i="15"/>
  <c r="O109" i="7"/>
  <c r="J112" i="6"/>
  <c r="K112" i="6"/>
  <c r="L112" i="6" s="1"/>
  <c r="S113" i="10"/>
  <c r="H116" i="7" s="1"/>
  <c r="S132" i="10"/>
  <c r="H135" i="7" s="1"/>
  <c r="P131" i="6"/>
  <c r="Q131" i="6" s="1"/>
  <c r="O131" i="6"/>
  <c r="X131" i="6"/>
  <c r="Y131" i="6" s="1"/>
  <c r="Z131" i="6" s="1"/>
  <c r="T131" i="6"/>
  <c r="U131" i="6" s="1"/>
  <c r="V131" i="6" s="1"/>
  <c r="S141" i="10"/>
  <c r="H144" i="7" s="1"/>
  <c r="Q134" i="8"/>
  <c r="R134" i="8" s="1"/>
  <c r="X134" i="8" s="1"/>
  <c r="S133" i="3" s="1"/>
  <c r="Q136" i="8"/>
  <c r="R136" i="8" s="1"/>
  <c r="Q135" i="8"/>
  <c r="R135" i="8" s="1"/>
  <c r="X135" i="8" s="1"/>
  <c r="S134" i="3" s="1"/>
  <c r="Q137" i="8"/>
  <c r="R137" i="8" s="1"/>
  <c r="X137" i="8" s="1"/>
  <c r="S136" i="3" s="1"/>
  <c r="L141" i="7"/>
  <c r="U137" i="3"/>
  <c r="L139" i="14"/>
  <c r="O140" i="6"/>
  <c r="T140" i="6"/>
  <c r="U140" i="6" s="1"/>
  <c r="V140" i="6" s="1"/>
  <c r="P140" i="6"/>
  <c r="Q140" i="6" s="1"/>
  <c r="C42" i="4"/>
  <c r="U67" i="4"/>
  <c r="P3" i="14"/>
  <c r="U9" i="3"/>
  <c r="X61" i="8"/>
  <c r="S60" i="3" s="1"/>
  <c r="V18" i="10"/>
  <c r="Y21" i="8"/>
  <c r="Z21" i="8" s="1"/>
  <c r="M20" i="6"/>
  <c r="J26" i="6"/>
  <c r="K26" i="6"/>
  <c r="L26" i="6" s="1"/>
  <c r="G13" i="14"/>
  <c r="K49" i="6"/>
  <c r="L49" i="6" s="1"/>
  <c r="J49" i="6"/>
  <c r="AL57" i="8"/>
  <c r="P63" i="14"/>
  <c r="I74" i="6"/>
  <c r="K72" i="6"/>
  <c r="L72" i="6" s="1"/>
  <c r="M72" i="6" s="1"/>
  <c r="I61" i="15"/>
  <c r="I70" i="15"/>
  <c r="V70" i="15" s="1"/>
  <c r="G70" i="11" s="1"/>
  <c r="D70" i="11" s="1"/>
  <c r="Q99" i="8"/>
  <c r="G99" i="8"/>
  <c r="F99" i="8"/>
  <c r="P99" i="8"/>
  <c r="M99" i="8"/>
  <c r="S99" i="8"/>
  <c r="U99" i="8"/>
  <c r="I99" i="8"/>
  <c r="K99" i="8" s="1"/>
  <c r="T99" i="8"/>
  <c r="L99" i="8"/>
  <c r="J99" i="8"/>
  <c r="V99" i="8"/>
  <c r="P93" i="6"/>
  <c r="Q93" i="6" s="1"/>
  <c r="O93" i="6"/>
  <c r="T93" i="6"/>
  <c r="U93" i="6" s="1"/>
  <c r="V93" i="6" s="1"/>
  <c r="X93" i="6"/>
  <c r="Y93" i="6" s="1"/>
  <c r="Z93" i="6" s="1"/>
  <c r="U97" i="3"/>
  <c r="U87" i="4"/>
  <c r="P98" i="14"/>
  <c r="AG107" i="14"/>
  <c r="M112" i="7"/>
  <c r="AE129" i="8"/>
  <c r="V127" i="10"/>
  <c r="Y130" i="8"/>
  <c r="Z130" i="8" s="1"/>
  <c r="N142" i="7"/>
  <c r="K142" i="7"/>
  <c r="P141" i="3" s="1"/>
  <c r="C81" i="4"/>
  <c r="U22" i="4"/>
  <c r="R22" i="4"/>
  <c r="U11" i="4"/>
  <c r="S8" i="6"/>
  <c r="T8" i="6"/>
  <c r="U8" i="6" s="1"/>
  <c r="J18" i="6"/>
  <c r="K18" i="6"/>
  <c r="L18" i="6" s="1"/>
  <c r="V20" i="15"/>
  <c r="G20" i="11" s="1"/>
  <c r="D20" i="11" s="1"/>
  <c r="U29" i="3"/>
  <c r="J35" i="6"/>
  <c r="K35" i="6"/>
  <c r="L35" i="6" s="1"/>
  <c r="S29" i="10"/>
  <c r="H32" i="7" s="1"/>
  <c r="P54" i="6"/>
  <c r="Q54" i="6" s="1"/>
  <c r="T54" i="6"/>
  <c r="U54" i="6" s="1"/>
  <c r="V54" i="6" s="1"/>
  <c r="AA54" i="6" s="1"/>
  <c r="O54" i="6"/>
  <c r="U67" i="3"/>
  <c r="U59" i="4"/>
  <c r="U42" i="5"/>
  <c r="U62" i="3"/>
  <c r="I68" i="15"/>
  <c r="V68" i="15" s="1"/>
  <c r="G68" i="11" s="1"/>
  <c r="D68" i="11" s="1"/>
  <c r="AG66" i="14"/>
  <c r="AN73" i="8"/>
  <c r="P85" i="7"/>
  <c r="U80" i="3"/>
  <c r="W94" i="6"/>
  <c r="X94" i="6"/>
  <c r="Y94" i="6" s="1"/>
  <c r="P89" i="14"/>
  <c r="AE94" i="8"/>
  <c r="K120" i="14"/>
  <c r="L120" i="14" s="1"/>
  <c r="C44" i="5"/>
  <c r="U26" i="5"/>
  <c r="R66" i="5"/>
  <c r="C48" i="4"/>
  <c r="X26" i="8"/>
  <c r="S25" i="3" s="1"/>
  <c r="AL19" i="8"/>
  <c r="P19" i="7"/>
  <c r="AJ27" i="14"/>
  <c r="U32" i="3"/>
  <c r="AN42" i="8"/>
  <c r="T41" i="3" s="1"/>
  <c r="R41" i="3" s="1"/>
  <c r="O40" i="6"/>
  <c r="P40" i="6"/>
  <c r="Q40" i="6" s="1"/>
  <c r="T40" i="6"/>
  <c r="U40" i="6" s="1"/>
  <c r="V40" i="6" s="1"/>
  <c r="AH40" i="8"/>
  <c r="U49" i="3"/>
  <c r="AG50" i="14"/>
  <c r="P51" i="7"/>
  <c r="AG48" i="14"/>
  <c r="AB48" i="14" s="1"/>
  <c r="Z48" i="14" s="1"/>
  <c r="AN58" i="14"/>
  <c r="AE66" i="8"/>
  <c r="I63" i="6"/>
  <c r="M67" i="14"/>
  <c r="V71" i="15"/>
  <c r="G71" i="11" s="1"/>
  <c r="D71" i="11" s="1"/>
  <c r="G82" i="6"/>
  <c r="H82" i="6" s="1"/>
  <c r="F82" i="6"/>
  <c r="K93" i="6"/>
  <c r="L93" i="6" s="1"/>
  <c r="M93" i="6" s="1"/>
  <c r="N93" i="6" s="1"/>
  <c r="M92" i="3" s="1"/>
  <c r="AE97" i="8"/>
  <c r="M89" i="14"/>
  <c r="J95" i="6"/>
  <c r="K95" i="6"/>
  <c r="L95" i="6" s="1"/>
  <c r="O112" i="7"/>
  <c r="AN111" i="8"/>
  <c r="T110" i="3" s="1"/>
  <c r="Z125" i="14"/>
  <c r="S125" i="14" s="1"/>
  <c r="S124" i="10"/>
  <c r="H127" i="7" s="1"/>
  <c r="P120" i="7"/>
  <c r="L132" i="7"/>
  <c r="P130" i="14"/>
  <c r="M130" i="14" s="1"/>
  <c r="L142" i="7"/>
  <c r="K143" i="7"/>
  <c r="P142" i="3" s="1"/>
  <c r="N143" i="7"/>
  <c r="Q143" i="7" s="1"/>
  <c r="C9" i="5"/>
  <c r="C57" i="4"/>
  <c r="X118" i="8"/>
  <c r="S117" i="3" s="1"/>
  <c r="AJ3" i="14"/>
  <c r="P10" i="14"/>
  <c r="M10" i="14" s="1"/>
  <c r="K8" i="14"/>
  <c r="L8" i="14" s="1"/>
  <c r="D8" i="14" s="1"/>
  <c r="AG15" i="14"/>
  <c r="AB15" i="14" s="1"/>
  <c r="Z15" i="14" s="1"/>
  <c r="S15" i="14" s="1"/>
  <c r="M23" i="14"/>
  <c r="AN20" i="8"/>
  <c r="T19" i="3" s="1"/>
  <c r="R19" i="3" s="1"/>
  <c r="P7" i="6"/>
  <c r="Q7" i="6" s="1"/>
  <c r="O7" i="6"/>
  <c r="T7" i="6"/>
  <c r="U7" i="6" s="1"/>
  <c r="V7" i="6" s="1"/>
  <c r="S32" i="10"/>
  <c r="H35" i="7" s="1"/>
  <c r="X29" i="6"/>
  <c r="Y29" i="6" s="1"/>
  <c r="W29" i="6"/>
  <c r="M21" i="14"/>
  <c r="S26" i="10"/>
  <c r="H29" i="7" s="1"/>
  <c r="I35" i="15"/>
  <c r="V35" i="15" s="1"/>
  <c r="G35" i="11" s="1"/>
  <c r="D35" i="11" s="1"/>
  <c r="AL40" i="8"/>
  <c r="N51" i="7"/>
  <c r="K51" i="7"/>
  <c r="P50" i="3" s="1"/>
  <c r="AG43" i="14"/>
  <c r="S54" i="10"/>
  <c r="H57" i="7" s="1"/>
  <c r="M69" i="7"/>
  <c r="Q64" i="8"/>
  <c r="R64" i="8" s="1"/>
  <c r="Q63" i="8"/>
  <c r="R63" i="8" s="1"/>
  <c r="X63" i="8" s="1"/>
  <c r="S62" i="3" s="1"/>
  <c r="Q65" i="8"/>
  <c r="R65" i="8" s="1"/>
  <c r="X65" i="8" s="1"/>
  <c r="V69" i="10"/>
  <c r="Y72" i="8"/>
  <c r="Z72" i="8" s="1"/>
  <c r="V53" i="15"/>
  <c r="G53" i="11" s="1"/>
  <c r="D53" i="11" s="1"/>
  <c r="L78" i="14"/>
  <c r="T59" i="6"/>
  <c r="U59" i="6" s="1"/>
  <c r="V59" i="6" s="1"/>
  <c r="P59" i="6"/>
  <c r="Q59" i="6" s="1"/>
  <c r="R59" i="6" s="1"/>
  <c r="O59" i="6"/>
  <c r="P73" i="7"/>
  <c r="L82" i="14"/>
  <c r="D82" i="14" s="1"/>
  <c r="P92" i="7"/>
  <c r="U113" i="3"/>
  <c r="U102" i="4"/>
  <c r="S110" i="10"/>
  <c r="H113" i="7" s="1"/>
  <c r="F121" i="6"/>
  <c r="G121" i="6"/>
  <c r="H121" i="6" s="1"/>
  <c r="G123" i="14"/>
  <c r="AL134" i="8"/>
  <c r="F135" i="6"/>
  <c r="G135" i="6"/>
  <c r="H135" i="6" s="1"/>
  <c r="O83" i="4"/>
  <c r="C83" i="4"/>
  <c r="C32" i="4"/>
  <c r="L104" i="4"/>
  <c r="C117" i="4"/>
  <c r="U13" i="4"/>
  <c r="C40" i="4"/>
  <c r="C131" i="4"/>
  <c r="X98" i="8"/>
  <c r="S97" i="3" s="1"/>
  <c r="X28" i="6"/>
  <c r="Y28" i="6" s="1"/>
  <c r="W28" i="6"/>
  <c r="F41" i="6"/>
  <c r="G41" i="6"/>
  <c r="H41" i="6" s="1"/>
  <c r="O24" i="6"/>
  <c r="P24" i="6"/>
  <c r="Q24" i="6" s="1"/>
  <c r="T24" i="6"/>
  <c r="U24" i="6" s="1"/>
  <c r="V24" i="6" s="1"/>
  <c r="L47" i="14"/>
  <c r="C64" i="14"/>
  <c r="H64" i="11" s="1"/>
  <c r="E64" i="11" s="1"/>
  <c r="L55" i="7"/>
  <c r="K60" i="14"/>
  <c r="L73" i="7"/>
  <c r="P74" i="14"/>
  <c r="M74" i="14" s="1"/>
  <c r="W74" i="6"/>
  <c r="X74" i="6"/>
  <c r="Y74" i="6" s="1"/>
  <c r="AG79" i="14"/>
  <c r="O97" i="7"/>
  <c r="AE95" i="8"/>
  <c r="O102" i="7"/>
  <c r="S109" i="10"/>
  <c r="H112" i="7" s="1"/>
  <c r="C106" i="4"/>
  <c r="AG3" i="14"/>
  <c r="C61" i="5"/>
  <c r="X141" i="8"/>
  <c r="S140" i="3" s="1"/>
  <c r="G11" i="14"/>
  <c r="AN7" i="14"/>
  <c r="AG11" i="14"/>
  <c r="M11" i="7"/>
  <c r="M21" i="7"/>
  <c r="X19" i="6"/>
  <c r="Y19" i="6" s="1"/>
  <c r="W19" i="6"/>
  <c r="AL16" i="8"/>
  <c r="AM16" i="8" s="1"/>
  <c r="G30" i="6"/>
  <c r="H30" i="6" s="1"/>
  <c r="I30" i="6" s="1"/>
  <c r="N30" i="6" s="1"/>
  <c r="M29" i="3" s="1"/>
  <c r="F30" i="6"/>
  <c r="P31" i="7"/>
  <c r="U31" i="4"/>
  <c r="U34" i="3"/>
  <c r="I37" i="6"/>
  <c r="J41" i="6"/>
  <c r="K41" i="6"/>
  <c r="L41" i="6" s="1"/>
  <c r="AH66" i="8"/>
  <c r="J66" i="6"/>
  <c r="K66" i="6"/>
  <c r="L66" i="6" s="1"/>
  <c r="M66" i="6" s="1"/>
  <c r="AH68" i="8"/>
  <c r="X71" i="6"/>
  <c r="Y71" i="6" s="1"/>
  <c r="W71" i="6"/>
  <c r="AE63" i="8"/>
  <c r="AM63" i="8" s="1"/>
  <c r="AN63" i="8" s="1"/>
  <c r="K96" i="14"/>
  <c r="L96" i="14" s="1"/>
  <c r="D96" i="14" s="1"/>
  <c r="X80" i="6"/>
  <c r="Y80" i="6" s="1"/>
  <c r="W80" i="6"/>
  <c r="AN81" i="14"/>
  <c r="AB81" i="14" s="1"/>
  <c r="Z81" i="14" s="1"/>
  <c r="S81" i="14" s="1"/>
  <c r="L89" i="7"/>
  <c r="V92" i="10"/>
  <c r="Y95" i="8"/>
  <c r="Z95" i="8" s="1"/>
  <c r="F101" i="6"/>
  <c r="G101" i="6"/>
  <c r="H101" i="6" s="1"/>
  <c r="G100" i="8"/>
  <c r="S100" i="8"/>
  <c r="F100" i="8"/>
  <c r="M100" i="8"/>
  <c r="P100" i="8"/>
  <c r="V100" i="8"/>
  <c r="T100" i="8"/>
  <c r="I100" i="8"/>
  <c r="L100" i="8"/>
  <c r="Q100" i="8"/>
  <c r="U100" i="8"/>
  <c r="J100" i="8"/>
  <c r="AN107" i="14"/>
  <c r="U118" i="3"/>
  <c r="P119" i="14"/>
  <c r="M119" i="14" s="1"/>
  <c r="L114" i="14"/>
  <c r="D114" i="14" s="1"/>
  <c r="B114" i="14" s="1"/>
  <c r="F114" i="11" s="1"/>
  <c r="C114" i="11" s="1"/>
  <c r="C114" i="14"/>
  <c r="H114" i="11" s="1"/>
  <c r="E114" i="11" s="1"/>
  <c r="AN126" i="14"/>
  <c r="AE133" i="8"/>
  <c r="AM133" i="8"/>
  <c r="L145" i="7"/>
  <c r="N74" i="6"/>
  <c r="M73" i="3" s="1"/>
  <c r="T31" i="6"/>
  <c r="U31" i="6" s="1"/>
  <c r="V31" i="6" s="1"/>
  <c r="P31" i="6"/>
  <c r="Q31" i="6" s="1"/>
  <c r="R31" i="6" s="1"/>
  <c r="O31" i="6"/>
  <c r="S49" i="10"/>
  <c r="H52" i="7" s="1"/>
  <c r="Q74" i="8"/>
  <c r="R74" i="8" s="1"/>
  <c r="X74" i="8" s="1"/>
  <c r="Q75" i="8"/>
  <c r="R75" i="8" s="1"/>
  <c r="X75" i="8" s="1"/>
  <c r="N96" i="7"/>
  <c r="K96" i="7"/>
  <c r="P95" i="3" s="1"/>
  <c r="R117" i="3"/>
  <c r="W146" i="6"/>
  <c r="X146" i="6"/>
  <c r="Y146" i="6" s="1"/>
  <c r="U143" i="3"/>
  <c r="U77" i="5"/>
  <c r="R23" i="5"/>
  <c r="R47" i="5"/>
  <c r="R15" i="5"/>
  <c r="R112" i="4"/>
  <c r="R84" i="4"/>
  <c r="S80" i="4"/>
  <c r="S31" i="5"/>
  <c r="S52" i="4"/>
  <c r="S108" i="4"/>
  <c r="R7" i="5"/>
  <c r="R28" i="4"/>
  <c r="R11" i="5"/>
  <c r="R39" i="5"/>
  <c r="R60" i="4"/>
  <c r="R30" i="5"/>
  <c r="R78" i="5"/>
  <c r="R75" i="5"/>
  <c r="R68" i="4"/>
  <c r="R50" i="5"/>
  <c r="S46" i="5"/>
  <c r="C43" i="4"/>
  <c r="R78" i="4"/>
  <c r="V42" i="10"/>
  <c r="Y45" i="8"/>
  <c r="Z45" i="8" s="1"/>
  <c r="AH94" i="8"/>
  <c r="S125" i="10"/>
  <c r="H128" i="7" s="1"/>
  <c r="T128" i="6"/>
  <c r="U128" i="6" s="1"/>
  <c r="V128" i="6" s="1"/>
  <c r="P128" i="6"/>
  <c r="Q128" i="6" s="1"/>
  <c r="O128" i="6"/>
  <c r="X142" i="6"/>
  <c r="Y142" i="6" s="1"/>
  <c r="W142" i="6"/>
  <c r="K141" i="6"/>
  <c r="L141" i="6" s="1"/>
  <c r="J141" i="6"/>
  <c r="AE41" i="8"/>
  <c r="AM41" i="8" s="1"/>
  <c r="U48" i="4"/>
  <c r="U53" i="3"/>
  <c r="M73" i="7"/>
  <c r="K80" i="7"/>
  <c r="P79" i="3" s="1"/>
  <c r="N80" i="7"/>
  <c r="Q80" i="7" s="1"/>
  <c r="P70" i="4" s="1"/>
  <c r="S89" i="6"/>
  <c r="T89" i="6"/>
  <c r="U89" i="6" s="1"/>
  <c r="J92" i="6"/>
  <c r="K92" i="6"/>
  <c r="L92" i="6" s="1"/>
  <c r="G104" i="6"/>
  <c r="H104" i="6" s="1"/>
  <c r="F104" i="6"/>
  <c r="I138" i="15"/>
  <c r="V138" i="15" s="1"/>
  <c r="G138" i="11" s="1"/>
  <c r="D138" i="11" s="1"/>
  <c r="L128" i="14"/>
  <c r="D128" i="14" s="1"/>
  <c r="C128" i="14"/>
  <c r="H128" i="11" s="1"/>
  <c r="E128" i="11" s="1"/>
  <c r="M127" i="7"/>
  <c r="AE128" i="8"/>
  <c r="O142" i="7"/>
  <c r="P142" i="6"/>
  <c r="Q142" i="6" s="1"/>
  <c r="O142" i="6"/>
  <c r="T142" i="6"/>
  <c r="U142" i="6" s="1"/>
  <c r="V142" i="6" s="1"/>
  <c r="AB139" i="14"/>
  <c r="Z139" i="14" s="1"/>
  <c r="S139" i="14" s="1"/>
  <c r="R65" i="5"/>
  <c r="R36" i="5"/>
  <c r="C26" i="4"/>
  <c r="C99" i="4"/>
  <c r="C54" i="5"/>
  <c r="X121" i="8"/>
  <c r="S120" i="3" s="1"/>
  <c r="K16" i="7"/>
  <c r="P15" i="3" s="1"/>
  <c r="N16" i="7"/>
  <c r="V8" i="15"/>
  <c r="G8" i="11" s="1"/>
  <c r="D8" i="11" s="1"/>
  <c r="P20" i="6"/>
  <c r="Q20" i="6" s="1"/>
  <c r="O20" i="6"/>
  <c r="T20" i="6"/>
  <c r="U20" i="6" s="1"/>
  <c r="V20" i="6" s="1"/>
  <c r="AA20" i="6" s="1"/>
  <c r="K48" i="7"/>
  <c r="P47" i="3" s="1"/>
  <c r="N48" i="7"/>
  <c r="Q48" i="7" s="1"/>
  <c r="T68" i="6"/>
  <c r="U68" i="6" s="1"/>
  <c r="V68" i="6" s="1"/>
  <c r="O68" i="6"/>
  <c r="P68" i="6"/>
  <c r="Q68" i="6" s="1"/>
  <c r="P66" i="14"/>
  <c r="M66" i="14" s="1"/>
  <c r="S61" i="10"/>
  <c r="H64" i="7" s="1"/>
  <c r="P70" i="14"/>
  <c r="M70" i="14" s="1"/>
  <c r="P79" i="7"/>
  <c r="O94" i="7"/>
  <c r="F113" i="6"/>
  <c r="G113" i="6"/>
  <c r="H113" i="6" s="1"/>
  <c r="I113" i="6" s="1"/>
  <c r="K123" i="7"/>
  <c r="P122" i="3" s="1"/>
  <c r="N123" i="7"/>
  <c r="P142" i="7"/>
  <c r="C41" i="5"/>
  <c r="C96" i="4"/>
  <c r="C58" i="4"/>
  <c r="U121" i="4"/>
  <c r="X124" i="8"/>
  <c r="S123" i="3" s="1"/>
  <c r="P27" i="14"/>
  <c r="M27" i="14" s="1"/>
  <c r="F33" i="6"/>
  <c r="G33" i="6"/>
  <c r="H33" i="6" s="1"/>
  <c r="AE50" i="8"/>
  <c r="U57" i="3"/>
  <c r="P50" i="14"/>
  <c r="J57" i="6"/>
  <c r="K57" i="6"/>
  <c r="L57" i="6" s="1"/>
  <c r="T79" i="6"/>
  <c r="U79" i="6" s="1"/>
  <c r="V79" i="6" s="1"/>
  <c r="AA79" i="6" s="1"/>
  <c r="AE69" i="8"/>
  <c r="O79" i="7"/>
  <c r="X82" i="6"/>
  <c r="Y82" i="6" s="1"/>
  <c r="W82" i="6"/>
  <c r="J94" i="6"/>
  <c r="K94" i="6"/>
  <c r="L94" i="6" s="1"/>
  <c r="M94" i="6" s="1"/>
  <c r="N94" i="6" s="1"/>
  <c r="M93" i="3" s="1"/>
  <c r="AJ96" i="14"/>
  <c r="S89" i="10"/>
  <c r="H92" i="7" s="1"/>
  <c r="I95" i="15"/>
  <c r="V95" i="15" s="1"/>
  <c r="G95" i="11" s="1"/>
  <c r="D95" i="11" s="1"/>
  <c r="P105" i="14"/>
  <c r="O107" i="7"/>
  <c r="AN104" i="14"/>
  <c r="AB104" i="14" s="1"/>
  <c r="Z104" i="14" s="1"/>
  <c r="S104" i="14" s="1"/>
  <c r="P104" i="14"/>
  <c r="I103" i="8"/>
  <c r="S103" i="8"/>
  <c r="G103" i="8"/>
  <c r="Q103" i="8"/>
  <c r="F103" i="8"/>
  <c r="P103" i="8"/>
  <c r="M103" i="8"/>
  <c r="T103" i="8"/>
  <c r="L103" i="8"/>
  <c r="U103" i="8"/>
  <c r="V103" i="8"/>
  <c r="J103" i="8"/>
  <c r="I111" i="15"/>
  <c r="V111" i="15" s="1"/>
  <c r="G111" i="11" s="1"/>
  <c r="D111" i="11" s="1"/>
  <c r="G110" i="14"/>
  <c r="X123" i="6"/>
  <c r="Y123" i="6" s="1"/>
  <c r="W123" i="6"/>
  <c r="C82" i="4"/>
  <c r="O91" i="8"/>
  <c r="X91" i="8" s="1"/>
  <c r="S90" i="3" s="1"/>
  <c r="C12" i="4"/>
  <c r="C76" i="4"/>
  <c r="C30" i="4"/>
  <c r="O50" i="4"/>
  <c r="O66" i="5"/>
  <c r="R110" i="4"/>
  <c r="C122" i="4"/>
  <c r="K21" i="6"/>
  <c r="L21" i="6" s="1"/>
  <c r="J21" i="6"/>
  <c r="G14" i="14"/>
  <c r="I28" i="15"/>
  <c r="V28" i="15" s="1"/>
  <c r="G28" i="11" s="1"/>
  <c r="D28" i="11" s="1"/>
  <c r="G29" i="14"/>
  <c r="O41" i="6"/>
  <c r="T41" i="6"/>
  <c r="U41" i="6" s="1"/>
  <c r="V41" i="6" s="1"/>
  <c r="P41" i="6"/>
  <c r="Q41" i="6" s="1"/>
  <c r="K46" i="6"/>
  <c r="L46" i="6" s="1"/>
  <c r="M46" i="6" s="1"/>
  <c r="AE45" i="8"/>
  <c r="Z44" i="14"/>
  <c r="S44" i="14" s="1"/>
  <c r="G52" i="14"/>
  <c r="D52" i="14" s="1"/>
  <c r="I84" i="15"/>
  <c r="L92" i="7"/>
  <c r="M92" i="14"/>
  <c r="T94" i="6"/>
  <c r="U94" i="6" s="1"/>
  <c r="V94" i="6" s="1"/>
  <c r="P94" i="6"/>
  <c r="Q94" i="6" s="1"/>
  <c r="R94" i="6" s="1"/>
  <c r="O94" i="6"/>
  <c r="X108" i="6"/>
  <c r="Y108" i="6" s="1"/>
  <c r="W108" i="6"/>
  <c r="P115" i="6"/>
  <c r="Q115" i="6" s="1"/>
  <c r="T115" i="6"/>
  <c r="U115" i="6" s="1"/>
  <c r="V115" i="6" s="1"/>
  <c r="AA115" i="6" s="1"/>
  <c r="O115" i="6"/>
  <c r="U103" i="3"/>
  <c r="X121" i="6"/>
  <c r="Y121" i="6" s="1"/>
  <c r="W121" i="6"/>
  <c r="AH139" i="8"/>
  <c r="AM139" i="8" s="1"/>
  <c r="AN139" i="8" s="1"/>
  <c r="AJ135" i="14"/>
  <c r="V142" i="10"/>
  <c r="Y145" i="8"/>
  <c r="Z145" i="8" s="1"/>
  <c r="U61" i="5"/>
  <c r="U115" i="3"/>
  <c r="U114" i="4"/>
  <c r="U126" i="3"/>
  <c r="G124" i="6"/>
  <c r="H124" i="6" s="1"/>
  <c r="F124" i="6"/>
  <c r="R29" i="4"/>
  <c r="U57" i="5"/>
  <c r="R76" i="5"/>
  <c r="C29" i="5"/>
  <c r="C88" i="4"/>
  <c r="P11" i="14"/>
  <c r="M11" i="14" s="1"/>
  <c r="G11" i="6"/>
  <c r="H11" i="6" s="1"/>
  <c r="F11" i="6"/>
  <c r="N23" i="7"/>
  <c r="Q23" i="7" s="1"/>
  <c r="K23" i="7"/>
  <c r="D26" i="14"/>
  <c r="L26" i="7"/>
  <c r="I26" i="15"/>
  <c r="V26" i="15" s="1"/>
  <c r="G26" i="11" s="1"/>
  <c r="D26" i="11" s="1"/>
  <c r="AN37" i="14"/>
  <c r="AE40" i="8"/>
  <c r="AM40" i="8" s="1"/>
  <c r="N50" i="7"/>
  <c r="Q50" i="7" s="1"/>
  <c r="P33" i="5" s="1"/>
  <c r="K50" i="7"/>
  <c r="P49" i="3" s="1"/>
  <c r="G41" i="14"/>
  <c r="S51" i="10"/>
  <c r="H54" i="7" s="1"/>
  <c r="AH50" i="8"/>
  <c r="AL53" i="8"/>
  <c r="V57" i="10"/>
  <c r="Y60" i="8"/>
  <c r="Z60" i="8" s="1"/>
  <c r="AN60" i="8" s="1"/>
  <c r="T59" i="3" s="1"/>
  <c r="R59" i="3" s="1"/>
  <c r="O71" i="7"/>
  <c r="T72" i="6"/>
  <c r="U72" i="6" s="1"/>
  <c r="V72" i="6" s="1"/>
  <c r="L82" i="7"/>
  <c r="P94" i="7"/>
  <c r="K97" i="6"/>
  <c r="L97" i="6" s="1"/>
  <c r="M97" i="6" s="1"/>
  <c r="J97" i="6"/>
  <c r="M96" i="7"/>
  <c r="AL98" i="8"/>
  <c r="AM98" i="8" s="1"/>
  <c r="AN98" i="8" s="1"/>
  <c r="M102" i="7"/>
  <c r="AH102" i="8"/>
  <c r="M106" i="14"/>
  <c r="P132" i="7"/>
  <c r="V138" i="10"/>
  <c r="Y141" i="8"/>
  <c r="Z141" i="8" s="1"/>
  <c r="P130" i="7"/>
  <c r="T145" i="6"/>
  <c r="U145" i="6" s="1"/>
  <c r="V145" i="6" s="1"/>
  <c r="C37" i="5"/>
  <c r="C33" i="5"/>
  <c r="C68" i="5"/>
  <c r="O15" i="4"/>
  <c r="R104" i="4"/>
  <c r="R129" i="4"/>
  <c r="O131" i="4"/>
  <c r="S131" i="4"/>
  <c r="C42" i="5"/>
  <c r="M18" i="7"/>
  <c r="G19" i="14"/>
  <c r="D19" i="14" s="1"/>
  <c r="P9" i="14"/>
  <c r="M9" i="14" s="1"/>
  <c r="O35" i="7"/>
  <c r="L24" i="14"/>
  <c r="O34" i="6"/>
  <c r="T34" i="6"/>
  <c r="U34" i="6" s="1"/>
  <c r="V34" i="6" s="1"/>
  <c r="P34" i="6"/>
  <c r="Q34" i="6" s="1"/>
  <c r="AB41" i="14"/>
  <c r="Z41" i="14" s="1"/>
  <c r="S41" i="14" s="1"/>
  <c r="P39" i="6"/>
  <c r="Q39" i="6" s="1"/>
  <c r="O39" i="6"/>
  <c r="T39" i="6"/>
  <c r="U39" i="6" s="1"/>
  <c r="V39" i="6" s="1"/>
  <c r="T47" i="6"/>
  <c r="U47" i="6" s="1"/>
  <c r="V47" i="6" s="1"/>
  <c r="O47" i="6"/>
  <c r="P47" i="6"/>
  <c r="Q47" i="6" s="1"/>
  <c r="R47" i="6" s="1"/>
  <c r="F61" i="6"/>
  <c r="G61" i="6"/>
  <c r="H61" i="6" s="1"/>
  <c r="K61" i="6"/>
  <c r="L61" i="6" s="1"/>
  <c r="J61" i="6"/>
  <c r="L71" i="7"/>
  <c r="L79" i="7"/>
  <c r="V76" i="10"/>
  <c r="Y79" i="8"/>
  <c r="Z79" i="8" s="1"/>
  <c r="AE83" i="8"/>
  <c r="AM83" i="8" s="1"/>
  <c r="AE92" i="8"/>
  <c r="AM92" i="8" s="1"/>
  <c r="AN94" i="14"/>
  <c r="V107" i="15"/>
  <c r="G107" i="11" s="1"/>
  <c r="D107" i="11" s="1"/>
  <c r="L110" i="7"/>
  <c r="L113" i="14"/>
  <c r="D113" i="14" s="1"/>
  <c r="C17" i="5"/>
  <c r="C71" i="4"/>
  <c r="C49" i="4"/>
  <c r="L106" i="4"/>
  <c r="C18" i="4"/>
  <c r="AJ11" i="14"/>
  <c r="X67" i="8"/>
  <c r="S66" i="3" s="1"/>
  <c r="G47" i="14"/>
  <c r="K54" i="14"/>
  <c r="K44" i="14"/>
  <c r="P57" i="7"/>
  <c r="L58" i="14"/>
  <c r="J60" i="6"/>
  <c r="K60" i="6"/>
  <c r="L60" i="6" s="1"/>
  <c r="M60" i="6" s="1"/>
  <c r="P62" i="7"/>
  <c r="X99" i="6"/>
  <c r="Y99" i="6" s="1"/>
  <c r="Z99" i="6" s="1"/>
  <c r="W99" i="6"/>
  <c r="I96" i="15"/>
  <c r="AL84" i="8"/>
  <c r="P97" i="7"/>
  <c r="V89" i="10"/>
  <c r="Y92" i="8"/>
  <c r="Z92" i="8" s="1"/>
  <c r="AN96" i="8"/>
  <c r="T95" i="3" s="1"/>
  <c r="K103" i="7"/>
  <c r="P102" i="3" s="1"/>
  <c r="N103" i="7"/>
  <c r="Q103" i="7" s="1"/>
  <c r="P92" i="4" s="1"/>
  <c r="AL116" i="8"/>
  <c r="P118" i="14"/>
  <c r="M118" i="14" s="1"/>
  <c r="G120" i="6"/>
  <c r="H120" i="6" s="1"/>
  <c r="I120" i="6" s="1"/>
  <c r="N120" i="6" s="1"/>
  <c r="F120" i="6"/>
  <c r="AE123" i="8"/>
  <c r="AM123" i="8" s="1"/>
  <c r="L130" i="7"/>
  <c r="X13" i="6"/>
  <c r="Y13" i="6" s="1"/>
  <c r="W13" i="6"/>
  <c r="AB32" i="14"/>
  <c r="AN11" i="8"/>
  <c r="T10" i="3" s="1"/>
  <c r="R10" i="3" s="1"/>
  <c r="AN44" i="8"/>
  <c r="T43" i="3" s="1"/>
  <c r="S58" i="10"/>
  <c r="H61" i="7" s="1"/>
  <c r="V112" i="10"/>
  <c r="Y115" i="8"/>
  <c r="Z115" i="8" s="1"/>
  <c r="X21" i="6"/>
  <c r="Y21" i="6" s="1"/>
  <c r="W21" i="6"/>
  <c r="I82" i="15"/>
  <c r="U72" i="3"/>
  <c r="I85" i="15"/>
  <c r="P99" i="14"/>
  <c r="M99" i="14" s="1"/>
  <c r="P136" i="14"/>
  <c r="M136" i="14" s="1"/>
  <c r="M140" i="14"/>
  <c r="V11" i="10"/>
  <c r="Y14" i="8"/>
  <c r="Z14" i="8" s="1"/>
  <c r="G9" i="6"/>
  <c r="H9" i="6" s="1"/>
  <c r="F9" i="6"/>
  <c r="I38" i="15"/>
  <c r="V38" i="15" s="1"/>
  <c r="G38" i="11" s="1"/>
  <c r="D38" i="11" s="1"/>
  <c r="L39" i="14"/>
  <c r="D39" i="14" s="1"/>
  <c r="B39" i="14" s="1"/>
  <c r="F39" i="11" s="1"/>
  <c r="C39" i="11" s="1"/>
  <c r="C39" i="14"/>
  <c r="H39" i="11" s="1"/>
  <c r="E39" i="11" s="1"/>
  <c r="V54" i="10"/>
  <c r="Y57" i="8"/>
  <c r="Z57" i="8" s="1"/>
  <c r="X96" i="8"/>
  <c r="S95" i="3" s="1"/>
  <c r="O52" i="4"/>
  <c r="O75" i="5"/>
  <c r="O112" i="4"/>
  <c r="P31" i="5"/>
  <c r="O80" i="4"/>
  <c r="S43" i="4"/>
  <c r="L65" i="4"/>
  <c r="C128" i="4"/>
  <c r="C78" i="4"/>
  <c r="L11" i="7"/>
  <c r="M23" i="6"/>
  <c r="N23" i="6" s="1"/>
  <c r="L17" i="5" s="1"/>
  <c r="V26" i="10"/>
  <c r="Y29" i="8"/>
  <c r="Z29" i="8" s="1"/>
  <c r="R30" i="6"/>
  <c r="AB30" i="6" s="1"/>
  <c r="N29" i="3" s="1"/>
  <c r="L29" i="3" s="1"/>
  <c r="T46" i="6"/>
  <c r="U46" i="6" s="1"/>
  <c r="V46" i="6" s="1"/>
  <c r="P46" i="6"/>
  <c r="Q46" i="6" s="1"/>
  <c r="O46" i="6"/>
  <c r="K43" i="6"/>
  <c r="L43" i="6" s="1"/>
  <c r="J43" i="6"/>
  <c r="P42" i="14"/>
  <c r="AN55" i="8"/>
  <c r="T54" i="3" s="1"/>
  <c r="R54" i="3" s="1"/>
  <c r="V47" i="10"/>
  <c r="Y50" i="8"/>
  <c r="Z50" i="8" s="1"/>
  <c r="V61" i="15"/>
  <c r="G61" i="11" s="1"/>
  <c r="D61" i="11" s="1"/>
  <c r="P82" i="14"/>
  <c r="G76" i="14"/>
  <c r="D76" i="14" s="1"/>
  <c r="U81" i="3"/>
  <c r="L83" i="14"/>
  <c r="D83" i="14" s="1"/>
  <c r="P97" i="6"/>
  <c r="Q97" i="6" s="1"/>
  <c r="O97" i="6"/>
  <c r="T97" i="6"/>
  <c r="U97" i="6" s="1"/>
  <c r="V97" i="6" s="1"/>
  <c r="P85" i="14"/>
  <c r="N102" i="6"/>
  <c r="M101" i="3" s="1"/>
  <c r="V88" i="15"/>
  <c r="G88" i="11" s="1"/>
  <c r="D88" i="11" s="1"/>
  <c r="Z88" i="14"/>
  <c r="S88" i="14" s="1"/>
  <c r="Z103" i="6"/>
  <c r="W110" i="6"/>
  <c r="X110" i="6"/>
  <c r="Y110" i="6" s="1"/>
  <c r="M109" i="7"/>
  <c r="T122" i="6"/>
  <c r="U122" i="6" s="1"/>
  <c r="V122" i="6" s="1"/>
  <c r="P122" i="6"/>
  <c r="Q122" i="6" s="1"/>
  <c r="O122" i="6"/>
  <c r="I125" i="15"/>
  <c r="P129" i="14"/>
  <c r="M129" i="14" s="1"/>
  <c r="P125" i="6"/>
  <c r="Q125" i="6" s="1"/>
  <c r="O125" i="6"/>
  <c r="T125" i="6"/>
  <c r="U125" i="6" s="1"/>
  <c r="V125" i="6" s="1"/>
  <c r="AA125" i="6" s="1"/>
  <c r="U129" i="3"/>
  <c r="V132" i="10"/>
  <c r="Y135" i="8"/>
  <c r="Z135" i="8" s="1"/>
  <c r="N140" i="7"/>
  <c r="Q140" i="7" s="1"/>
  <c r="K140" i="7"/>
  <c r="P139" i="3" s="1"/>
  <c r="AL117" i="8"/>
  <c r="AM117" i="8" s="1"/>
  <c r="AN117" i="8" s="1"/>
  <c r="T116" i="3" s="1"/>
  <c r="G144" i="6"/>
  <c r="H144" i="6" s="1"/>
  <c r="F144" i="6"/>
  <c r="M134" i="7"/>
  <c r="V133" i="15"/>
  <c r="G133" i="11" s="1"/>
  <c r="D133" i="11" s="1"/>
  <c r="X140" i="6"/>
  <c r="Y140" i="6" s="1"/>
  <c r="Z140" i="6" s="1"/>
  <c r="W140" i="6"/>
  <c r="S136" i="10"/>
  <c r="H139" i="7" s="1"/>
  <c r="C7" i="4"/>
  <c r="S69" i="4"/>
  <c r="O85" i="4"/>
  <c r="C48" i="5"/>
  <c r="X146" i="8"/>
  <c r="S145" i="3" s="1"/>
  <c r="R22" i="6"/>
  <c r="V15" i="10"/>
  <c r="Y18" i="8"/>
  <c r="Z18" i="8" s="1"/>
  <c r="S19" i="10"/>
  <c r="H22" i="7" s="1"/>
  <c r="AH32" i="8"/>
  <c r="Q28" i="8"/>
  <c r="R28" i="8" s="1"/>
  <c r="Q29" i="8"/>
  <c r="R29" i="8" s="1"/>
  <c r="X29" i="8" s="1"/>
  <c r="Q27" i="8"/>
  <c r="R27" i="8" s="1"/>
  <c r="X27" i="8" s="1"/>
  <c r="S26" i="3" s="1"/>
  <c r="AN31" i="14"/>
  <c r="AB31" i="14" s="1"/>
  <c r="Z31" i="14" s="1"/>
  <c r="S31" i="14" s="1"/>
  <c r="L54" i="14"/>
  <c r="D54" i="14" s="1"/>
  <c r="AE61" i="8"/>
  <c r="U65" i="3"/>
  <c r="L45" i="14"/>
  <c r="D45" i="14" s="1"/>
  <c r="AG71" i="14"/>
  <c r="V80" i="10"/>
  <c r="Y83" i="8"/>
  <c r="Z83" i="8" s="1"/>
  <c r="V91" i="10"/>
  <c r="Y94" i="8"/>
  <c r="Z94" i="8" s="1"/>
  <c r="L99" i="7"/>
  <c r="L98" i="14"/>
  <c r="D98" i="14" s="1"/>
  <c r="C93" i="14"/>
  <c r="H93" i="11" s="1"/>
  <c r="E93" i="11" s="1"/>
  <c r="G93" i="14"/>
  <c r="D93" i="14" s="1"/>
  <c r="B93" i="14" s="1"/>
  <c r="F93" i="11" s="1"/>
  <c r="C93" i="11" s="1"/>
  <c r="U106" i="3"/>
  <c r="S107" i="10"/>
  <c r="H110" i="7" s="1"/>
  <c r="U120" i="3"/>
  <c r="U64" i="5"/>
  <c r="F133" i="6"/>
  <c r="G133" i="6"/>
  <c r="H133" i="6" s="1"/>
  <c r="P138" i="14"/>
  <c r="M138" i="14" s="1"/>
  <c r="V135" i="10"/>
  <c r="Y138" i="8"/>
  <c r="Z138" i="8" s="1"/>
  <c r="U141" i="3"/>
  <c r="M144" i="7"/>
  <c r="P141" i="14"/>
  <c r="M141" i="14" s="1"/>
  <c r="AJ125" i="14"/>
  <c r="AB125" i="14" s="1"/>
  <c r="P138" i="7"/>
  <c r="J138" i="6"/>
  <c r="K138" i="6"/>
  <c r="L138" i="6" s="1"/>
  <c r="V137" i="15"/>
  <c r="G137" i="11" s="1"/>
  <c r="D137" i="11" s="1"/>
  <c r="C65" i="5"/>
  <c r="C36" i="5"/>
  <c r="U24" i="5"/>
  <c r="O74" i="4"/>
  <c r="F14" i="6"/>
  <c r="G14" i="6"/>
  <c r="H14" i="6" s="1"/>
  <c r="O18" i="7"/>
  <c r="L17" i="14"/>
  <c r="D17" i="14" s="1"/>
  <c r="L49" i="7"/>
  <c r="U42" i="4"/>
  <c r="U45" i="3"/>
  <c r="AN54" i="14"/>
  <c r="Q59" i="8"/>
  <c r="R59" i="8" s="1"/>
  <c r="X59" i="8" s="1"/>
  <c r="Q58" i="8"/>
  <c r="R58" i="8" s="1"/>
  <c r="X58" i="8" s="1"/>
  <c r="K53" i="6"/>
  <c r="L53" i="6" s="1"/>
  <c r="J53" i="6"/>
  <c r="U45" i="4"/>
  <c r="U50" i="3"/>
  <c r="I63" i="15"/>
  <c r="V63" i="15" s="1"/>
  <c r="G63" i="11" s="1"/>
  <c r="D63" i="11" s="1"/>
  <c r="X52" i="6"/>
  <c r="Y52" i="6" s="1"/>
  <c r="W52" i="6"/>
  <c r="AJ68" i="14"/>
  <c r="M71" i="14"/>
  <c r="AL74" i="8"/>
  <c r="P61" i="14"/>
  <c r="N89" i="7"/>
  <c r="K89" i="7"/>
  <c r="P88" i="3" s="1"/>
  <c r="L75" i="14"/>
  <c r="D75" i="14" s="1"/>
  <c r="B75" i="14" s="1"/>
  <c r="F75" i="11" s="1"/>
  <c r="C75" i="11" s="1"/>
  <c r="C75" i="14"/>
  <c r="H75" i="11" s="1"/>
  <c r="E75" i="11" s="1"/>
  <c r="P84" i="6"/>
  <c r="Q84" i="6" s="1"/>
  <c r="T84" i="6"/>
  <c r="U84" i="6" s="1"/>
  <c r="V84" i="6" s="1"/>
  <c r="AA84" i="6" s="1"/>
  <c r="O84" i="6"/>
  <c r="O110" i="7"/>
  <c r="R59" i="4"/>
  <c r="O45" i="4"/>
  <c r="R34" i="5"/>
  <c r="S6" i="14"/>
  <c r="Q25" i="7"/>
  <c r="G15" i="14"/>
  <c r="AG16" i="14"/>
  <c r="R29" i="6"/>
  <c r="I18" i="15"/>
  <c r="V18" i="15" s="1"/>
  <c r="G18" i="11" s="1"/>
  <c r="D18" i="11" s="1"/>
  <c r="AL26" i="8"/>
  <c r="V38" i="10"/>
  <c r="Y41" i="8"/>
  <c r="Z41" i="8" s="1"/>
  <c r="G37" i="14"/>
  <c r="AE47" i="8"/>
  <c r="AM47" i="8" s="1"/>
  <c r="P68" i="14"/>
  <c r="F85" i="6"/>
  <c r="G85" i="6"/>
  <c r="H85" i="6" s="1"/>
  <c r="F105" i="6"/>
  <c r="G105" i="6"/>
  <c r="H105" i="6" s="1"/>
  <c r="P111" i="14"/>
  <c r="M111" i="14" s="1"/>
  <c r="V106" i="10"/>
  <c r="Y109" i="8"/>
  <c r="Z109" i="8" s="1"/>
  <c r="C113" i="4"/>
  <c r="R82" i="4"/>
  <c r="C26" i="5"/>
  <c r="G3" i="14"/>
  <c r="D3" i="14" s="1"/>
  <c r="C98" i="4"/>
  <c r="C66" i="5"/>
  <c r="C31" i="4"/>
  <c r="C110" i="4"/>
  <c r="U16" i="5"/>
  <c r="I24" i="15"/>
  <c r="K37" i="7"/>
  <c r="P36" i="3" s="1"/>
  <c r="O37" i="7"/>
  <c r="V37" i="15"/>
  <c r="G37" i="11" s="1"/>
  <c r="D37" i="11" s="1"/>
  <c r="W38" i="6"/>
  <c r="X38" i="6"/>
  <c r="Y38" i="6" s="1"/>
  <c r="Z39" i="6"/>
  <c r="N55" i="7"/>
  <c r="K55" i="7"/>
  <c r="P54" i="3" s="1"/>
  <c r="C61" i="14"/>
  <c r="H61" i="11" s="1"/>
  <c r="E61" i="11" s="1"/>
  <c r="V73" i="6"/>
  <c r="AA73" i="6" s="1"/>
  <c r="U45" i="5"/>
  <c r="U69" i="3"/>
  <c r="I80" i="15"/>
  <c r="V80" i="15" s="1"/>
  <c r="G80" i="11" s="1"/>
  <c r="D80" i="11" s="1"/>
  <c r="D64" i="14"/>
  <c r="B64" i="14" s="1"/>
  <c r="F64" i="11" s="1"/>
  <c r="C64" i="11" s="1"/>
  <c r="AJ78" i="14"/>
  <c r="AG86" i="14"/>
  <c r="AB86" i="14" s="1"/>
  <c r="Z86" i="14" s="1"/>
  <c r="S86" i="14" s="1"/>
  <c r="P84" i="14"/>
  <c r="T88" i="6"/>
  <c r="U88" i="6" s="1"/>
  <c r="V88" i="6" s="1"/>
  <c r="P88" i="6"/>
  <c r="Q88" i="6" s="1"/>
  <c r="O88" i="6"/>
  <c r="AE102" i="8"/>
  <c r="G114" i="6"/>
  <c r="H114" i="6" s="1"/>
  <c r="F114" i="6"/>
  <c r="L112" i="14"/>
  <c r="M104" i="8"/>
  <c r="J104" i="8"/>
  <c r="U104" i="8"/>
  <c r="I104" i="8"/>
  <c r="Q104" i="8"/>
  <c r="F104" i="8"/>
  <c r="S104" i="8"/>
  <c r="P104" i="8"/>
  <c r="G104" i="8"/>
  <c r="V104" i="8"/>
  <c r="T104" i="8"/>
  <c r="L104" i="8"/>
  <c r="L134" i="7"/>
  <c r="P133" i="6"/>
  <c r="Q133" i="6" s="1"/>
  <c r="T133" i="6"/>
  <c r="U133" i="6" s="1"/>
  <c r="V133" i="6" s="1"/>
  <c r="O133" i="6"/>
  <c r="I130" i="15"/>
  <c r="V130" i="15" s="1"/>
  <c r="G130" i="11" s="1"/>
  <c r="D130" i="11" s="1"/>
  <c r="O132" i="7"/>
  <c r="C29" i="4"/>
  <c r="C76" i="5"/>
  <c r="AH6" i="8"/>
  <c r="C75" i="4"/>
  <c r="S6" i="8"/>
  <c r="U6" i="8"/>
  <c r="G6" i="8"/>
  <c r="I6" i="8"/>
  <c r="F6" i="8"/>
  <c r="P6" i="8"/>
  <c r="T6" i="8"/>
  <c r="J6" i="8"/>
  <c r="L6" i="8"/>
  <c r="Q6" i="8"/>
  <c r="V6" i="8"/>
  <c r="M6" i="8"/>
  <c r="X126" i="8"/>
  <c r="S125" i="3" s="1"/>
  <c r="S10" i="10"/>
  <c r="H13" i="7" s="1"/>
  <c r="U19" i="4"/>
  <c r="U20" i="3"/>
  <c r="O16" i="7"/>
  <c r="AL28" i="8"/>
  <c r="AM28" i="8" s="1"/>
  <c r="AN28" i="8" s="1"/>
  <c r="Q44" i="7"/>
  <c r="P40" i="4" s="1"/>
  <c r="P26" i="14"/>
  <c r="S46" i="10"/>
  <c r="H49" i="7" s="1"/>
  <c r="G44" i="6"/>
  <c r="H44" i="6" s="1"/>
  <c r="F44" i="6"/>
  <c r="AJ47" i="14"/>
  <c r="AB47" i="14" s="1"/>
  <c r="Z47" i="14" s="1"/>
  <c r="T53" i="6"/>
  <c r="U53" i="6" s="1"/>
  <c r="V53" i="6" s="1"/>
  <c r="P53" i="6"/>
  <c r="Q53" i="6" s="1"/>
  <c r="O53" i="6"/>
  <c r="I54" i="15"/>
  <c r="V54" i="15" s="1"/>
  <c r="G54" i="11" s="1"/>
  <c r="D54" i="11" s="1"/>
  <c r="O66" i="7"/>
  <c r="K67" i="7"/>
  <c r="P66" i="3" s="1"/>
  <c r="N67" i="7"/>
  <c r="Q67" i="7" s="1"/>
  <c r="U66" i="4"/>
  <c r="U74" i="3"/>
  <c r="G88" i="6"/>
  <c r="H88" i="6" s="1"/>
  <c r="F88" i="6"/>
  <c r="V77" i="15"/>
  <c r="G77" i="11" s="1"/>
  <c r="D77" i="11" s="1"/>
  <c r="AE101" i="8"/>
  <c r="F98" i="6"/>
  <c r="G98" i="6"/>
  <c r="H98" i="6" s="1"/>
  <c r="L105" i="14"/>
  <c r="D105" i="14" s="1"/>
  <c r="W112" i="6"/>
  <c r="X112" i="6"/>
  <c r="Y112" i="6" s="1"/>
  <c r="S112" i="10"/>
  <c r="H115" i="7" s="1"/>
  <c r="I110" i="15"/>
  <c r="V110" i="15" s="1"/>
  <c r="G110" i="11" s="1"/>
  <c r="D110" i="11" s="1"/>
  <c r="K109" i="6"/>
  <c r="L109" i="6" s="1"/>
  <c r="M109" i="6" s="1"/>
  <c r="J109" i="6"/>
  <c r="J126" i="6"/>
  <c r="K126" i="6"/>
  <c r="L126" i="6" s="1"/>
  <c r="M132" i="7"/>
  <c r="K136" i="6"/>
  <c r="L136" i="6" s="1"/>
  <c r="M136" i="6" s="1"/>
  <c r="N136" i="6" s="1"/>
  <c r="M135" i="3" s="1"/>
  <c r="M135" i="7"/>
  <c r="Q139" i="8"/>
  <c r="R139" i="8" s="1"/>
  <c r="X139" i="8" s="1"/>
  <c r="S138" i="3" s="1"/>
  <c r="Q140" i="8"/>
  <c r="R140" i="8" s="1"/>
  <c r="X140" i="8" s="1"/>
  <c r="AE138" i="8"/>
  <c r="Z130" i="6"/>
  <c r="D134" i="14"/>
  <c r="R34" i="4"/>
  <c r="O32" i="4"/>
  <c r="X82" i="8"/>
  <c r="S81" i="3" s="1"/>
  <c r="C13" i="4"/>
  <c r="C97" i="4"/>
  <c r="O53" i="5"/>
  <c r="U53" i="5"/>
  <c r="R72" i="5"/>
  <c r="P131" i="4"/>
  <c r="C51" i="4"/>
  <c r="X44" i="8"/>
  <c r="S43" i="3" s="1"/>
  <c r="M7" i="14"/>
  <c r="P13" i="7"/>
  <c r="Z18" i="6"/>
  <c r="U14" i="4"/>
  <c r="U15" i="3"/>
  <c r="S30" i="10"/>
  <c r="H33" i="7" s="1"/>
  <c r="T12" i="6"/>
  <c r="U12" i="6" s="1"/>
  <c r="V12" i="6" s="1"/>
  <c r="AA12" i="6" s="1"/>
  <c r="P12" i="6"/>
  <c r="Q12" i="6" s="1"/>
  <c r="O12" i="6"/>
  <c r="T27" i="6"/>
  <c r="U27" i="6" s="1"/>
  <c r="V27" i="6" s="1"/>
  <c r="O27" i="6"/>
  <c r="P27" i="6"/>
  <c r="Q27" i="6" s="1"/>
  <c r="U48" i="3"/>
  <c r="U44" i="4"/>
  <c r="L46" i="14"/>
  <c r="M40" i="7"/>
  <c r="U41" i="4"/>
  <c r="U44" i="3"/>
  <c r="G43" i="14"/>
  <c r="V47" i="15"/>
  <c r="G47" i="11" s="1"/>
  <c r="D47" i="11" s="1"/>
  <c r="P51" i="6"/>
  <c r="Q51" i="6" s="1"/>
  <c r="T51" i="6"/>
  <c r="U51" i="6" s="1"/>
  <c r="V51" i="6" s="1"/>
  <c r="O51" i="6"/>
  <c r="X63" i="6"/>
  <c r="Y63" i="6" s="1"/>
  <c r="W63" i="6"/>
  <c r="I74" i="15"/>
  <c r="V74" i="15" s="1"/>
  <c r="G74" i="11" s="1"/>
  <c r="D74" i="11" s="1"/>
  <c r="R83" i="6"/>
  <c r="O99" i="7"/>
  <c r="AE76" i="8"/>
  <c r="AM76" i="8" s="1"/>
  <c r="AN76" i="8" s="1"/>
  <c r="P114" i="7"/>
  <c r="P109" i="14"/>
  <c r="V101" i="10"/>
  <c r="Y104" i="8"/>
  <c r="Z104" i="8" s="1"/>
  <c r="AN104" i="8" s="1"/>
  <c r="T103" i="3" s="1"/>
  <c r="O6" i="7"/>
  <c r="S49" i="4"/>
  <c r="O115" i="4"/>
  <c r="C115" i="4"/>
  <c r="O48" i="8"/>
  <c r="X48" i="8" s="1"/>
  <c r="S47" i="3" s="1"/>
  <c r="R47" i="3" s="1"/>
  <c r="C89" i="4"/>
  <c r="L61" i="5"/>
  <c r="K14" i="6"/>
  <c r="L14" i="6" s="1"/>
  <c r="J14" i="6"/>
  <c r="O21" i="7"/>
  <c r="K16" i="14"/>
  <c r="L16" i="14" s="1"/>
  <c r="D16" i="14" s="1"/>
  <c r="AN13" i="14"/>
  <c r="K32" i="14"/>
  <c r="F27" i="6"/>
  <c r="G27" i="6"/>
  <c r="H27" i="6" s="1"/>
  <c r="L38" i="7"/>
  <c r="S36" i="10"/>
  <c r="H39" i="7" s="1"/>
  <c r="G63" i="14"/>
  <c r="G57" i="14"/>
  <c r="K68" i="14"/>
  <c r="L68" i="14" s="1"/>
  <c r="D68" i="14" s="1"/>
  <c r="V82" i="10"/>
  <c r="Y85" i="8"/>
  <c r="Z85" i="8" s="1"/>
  <c r="G78" i="14"/>
  <c r="P96" i="14"/>
  <c r="AN85" i="14"/>
  <c r="AB85" i="14" s="1"/>
  <c r="Z85" i="14" s="1"/>
  <c r="M86" i="14"/>
  <c r="W100" i="6"/>
  <c r="X100" i="6"/>
  <c r="Y100" i="6" s="1"/>
  <c r="U104" i="3"/>
  <c r="U94" i="4"/>
  <c r="I103" i="15"/>
  <c r="V103" i="15" s="1"/>
  <c r="G103" i="11" s="1"/>
  <c r="D103" i="11" s="1"/>
  <c r="AE114" i="8"/>
  <c r="AM114" i="8" s="1"/>
  <c r="V111" i="10"/>
  <c r="Y114" i="8"/>
  <c r="Z114" i="8" s="1"/>
  <c r="V109" i="10"/>
  <c r="Y112" i="8"/>
  <c r="Z112" i="8" s="1"/>
  <c r="G112" i="6"/>
  <c r="H112" i="6" s="1"/>
  <c r="F112" i="6"/>
  <c r="G122" i="6"/>
  <c r="H122" i="6" s="1"/>
  <c r="F122" i="6"/>
  <c r="T117" i="6"/>
  <c r="U117" i="6" s="1"/>
  <c r="V117" i="6" s="1"/>
  <c r="X117" i="6"/>
  <c r="Y117" i="6" s="1"/>
  <c r="Z117" i="6" s="1"/>
  <c r="P117" i="6"/>
  <c r="Q117" i="6" s="1"/>
  <c r="O117" i="6"/>
  <c r="AE126" i="8"/>
  <c r="AM126" i="8" s="1"/>
  <c r="G142" i="14"/>
  <c r="O127" i="7"/>
  <c r="B128" i="14"/>
  <c r="F128" i="11" s="1"/>
  <c r="C128" i="11" s="1"/>
  <c r="Q17" i="8"/>
  <c r="R17" i="8" s="1"/>
  <c r="X17" i="8" s="1"/>
  <c r="Q16" i="8"/>
  <c r="R16" i="8" s="1"/>
  <c r="X16" i="8" s="1"/>
  <c r="Q14" i="8"/>
  <c r="R14" i="8" s="1"/>
  <c r="X14" i="8" s="1"/>
  <c r="S13" i="3" s="1"/>
  <c r="Q15" i="8"/>
  <c r="R15" i="8" s="1"/>
  <c r="X15" i="8" s="1"/>
  <c r="U25" i="5"/>
  <c r="U37" i="3"/>
  <c r="I42" i="15"/>
  <c r="V42" i="15" s="1"/>
  <c r="G42" i="11" s="1"/>
  <c r="D42" i="11" s="1"/>
  <c r="B56" i="14"/>
  <c r="F56" i="11" s="1"/>
  <c r="C56" i="11" s="1"/>
  <c r="M31" i="14"/>
  <c r="Q85" i="8"/>
  <c r="R85" i="8" s="1"/>
  <c r="X85" i="8" s="1"/>
  <c r="Q86" i="8"/>
  <c r="R86" i="8" s="1"/>
  <c r="X86" i="8" s="1"/>
  <c r="Q84" i="8"/>
  <c r="R84" i="8" s="1"/>
  <c r="X84" i="8" s="1"/>
  <c r="Q83" i="8"/>
  <c r="R83" i="8" s="1"/>
  <c r="X83" i="8" s="1"/>
  <c r="Q87" i="8"/>
  <c r="R87" i="8" s="1"/>
  <c r="X87" i="8" s="1"/>
  <c r="P92" i="6"/>
  <c r="Q92" i="6" s="1"/>
  <c r="O92" i="6"/>
  <c r="T92" i="6"/>
  <c r="U92" i="6" s="1"/>
  <c r="V92" i="6" s="1"/>
  <c r="AA92" i="6" s="1"/>
  <c r="M114" i="7"/>
  <c r="J104" i="6"/>
  <c r="K104" i="6"/>
  <c r="L104" i="6" s="1"/>
  <c r="S129" i="10"/>
  <c r="H132" i="7" s="1"/>
  <c r="U133" i="3"/>
  <c r="U71" i="5"/>
  <c r="R138" i="6"/>
  <c r="R7" i="4"/>
  <c r="P93" i="4"/>
  <c r="C69" i="4"/>
  <c r="S85" i="4"/>
  <c r="C118" i="4"/>
  <c r="F6" i="6"/>
  <c r="G6" i="6"/>
  <c r="H6" i="6" s="1"/>
  <c r="R48" i="5"/>
  <c r="R13" i="6"/>
  <c r="V37" i="10"/>
  <c r="Y40" i="8"/>
  <c r="Z40" i="8" s="1"/>
  <c r="I43" i="15"/>
  <c r="V43" i="15" s="1"/>
  <c r="G43" i="11" s="1"/>
  <c r="D43" i="11" s="1"/>
  <c r="U51" i="5"/>
  <c r="U82" i="3"/>
  <c r="C94" i="4"/>
  <c r="C35" i="4"/>
  <c r="C64" i="4"/>
  <c r="U107" i="4"/>
  <c r="U21" i="4"/>
  <c r="AE10" i="8"/>
  <c r="Q9" i="7"/>
  <c r="P8" i="4" s="1"/>
  <c r="R19" i="6"/>
  <c r="N26" i="7"/>
  <c r="K26" i="7"/>
  <c r="P25" i="3" s="1"/>
  <c r="P35" i="6"/>
  <c r="Q35" i="6" s="1"/>
  <c r="R35" i="6" s="1"/>
  <c r="O35" i="6"/>
  <c r="T35" i="6"/>
  <c r="U35" i="6" s="1"/>
  <c r="V35" i="6" s="1"/>
  <c r="O28" i="6"/>
  <c r="T28" i="6"/>
  <c r="U28" i="6" s="1"/>
  <c r="V28" i="6" s="1"/>
  <c r="P28" i="6"/>
  <c r="Q28" i="6" s="1"/>
  <c r="R32" i="6"/>
  <c r="M42" i="6"/>
  <c r="N42" i="6" s="1"/>
  <c r="M41" i="3" s="1"/>
  <c r="AE37" i="8"/>
  <c r="AM37" i="8" s="1"/>
  <c r="X43" i="6"/>
  <c r="Y43" i="6" s="1"/>
  <c r="W43" i="6"/>
  <c r="V55" i="10"/>
  <c r="Y58" i="8"/>
  <c r="Z58" i="8" s="1"/>
  <c r="F50" i="6"/>
  <c r="G50" i="6"/>
  <c r="H50" i="6" s="1"/>
  <c r="N58" i="7"/>
  <c r="K58" i="7"/>
  <c r="P57" i="3" s="1"/>
  <c r="I58" i="15"/>
  <c r="X61" i="6"/>
  <c r="Y61" i="6" s="1"/>
  <c r="W61" i="6"/>
  <c r="T60" i="6"/>
  <c r="U60" i="6" s="1"/>
  <c r="V60" i="6" s="1"/>
  <c r="P60" i="6"/>
  <c r="Q60" i="6" s="1"/>
  <c r="O60" i="6"/>
  <c r="P64" i="6"/>
  <c r="Q64" i="6" s="1"/>
  <c r="O64" i="6"/>
  <c r="X64" i="6"/>
  <c r="Y64" i="6" s="1"/>
  <c r="Z64" i="6" s="1"/>
  <c r="T64" i="6"/>
  <c r="U64" i="6" s="1"/>
  <c r="V64" i="6" s="1"/>
  <c r="J79" i="6"/>
  <c r="K79" i="6"/>
  <c r="L79" i="6" s="1"/>
  <c r="P86" i="6"/>
  <c r="Q86" i="6" s="1"/>
  <c r="O86" i="6"/>
  <c r="T86" i="6"/>
  <c r="U86" i="6" s="1"/>
  <c r="V86" i="6" s="1"/>
  <c r="AA86" i="6" s="1"/>
  <c r="K101" i="6"/>
  <c r="L101" i="6" s="1"/>
  <c r="J101" i="6"/>
  <c r="I107" i="6"/>
  <c r="N107" i="6" s="1"/>
  <c r="S99" i="10"/>
  <c r="H102" i="7" s="1"/>
  <c r="AB107" i="14"/>
  <c r="Z107" i="14" s="1"/>
  <c r="S107" i="14" s="1"/>
  <c r="V100" i="10"/>
  <c r="Y103" i="8"/>
  <c r="Z103" i="8" s="1"/>
  <c r="G101" i="14"/>
  <c r="AJ129" i="14"/>
  <c r="AB129" i="14" s="1"/>
  <c r="Z129" i="14" s="1"/>
  <c r="S129" i="14" s="1"/>
  <c r="AN131" i="8"/>
  <c r="T130" i="3" s="1"/>
  <c r="AE144" i="8"/>
  <c r="AM144" i="8" s="1"/>
  <c r="T111" i="6"/>
  <c r="U111" i="6" s="1"/>
  <c r="V111" i="6" s="1"/>
  <c r="O111" i="6"/>
  <c r="P111" i="6"/>
  <c r="Q111" i="6" s="1"/>
  <c r="M142" i="6"/>
  <c r="V121" i="15"/>
  <c r="G121" i="11" s="1"/>
  <c r="D121" i="11" s="1"/>
  <c r="S131" i="10"/>
  <c r="H134" i="7" s="1"/>
  <c r="O136" i="6"/>
  <c r="T136" i="6"/>
  <c r="U136" i="6" s="1"/>
  <c r="V136" i="6" s="1"/>
  <c r="AA136" i="6" s="1"/>
  <c r="P136" i="6"/>
  <c r="Q136" i="6" s="1"/>
  <c r="AG143" i="14"/>
  <c r="AB143" i="14" s="1"/>
  <c r="Z143" i="14" s="1"/>
  <c r="S143" i="14" s="1"/>
  <c r="J144" i="6"/>
  <c r="K144" i="6"/>
  <c r="L144" i="6" s="1"/>
  <c r="AE140" i="8"/>
  <c r="AM140" i="8" s="1"/>
  <c r="AN140" i="8" s="1"/>
  <c r="AB141" i="14"/>
  <c r="C54" i="4"/>
  <c r="C85" i="4"/>
  <c r="R127" i="4"/>
  <c r="R41" i="4"/>
  <c r="T11" i="6"/>
  <c r="U11" i="6" s="1"/>
  <c r="V11" i="6" s="1"/>
  <c r="AA22" i="6"/>
  <c r="U10" i="3"/>
  <c r="U10" i="5"/>
  <c r="AE26" i="8"/>
  <c r="P17" i="14"/>
  <c r="M17" i="14" s="1"/>
  <c r="L30" i="14"/>
  <c r="M39" i="6"/>
  <c r="L54" i="7"/>
  <c r="AN59" i="14"/>
  <c r="S78" i="10"/>
  <c r="H81" i="7" s="1"/>
  <c r="Z88" i="6"/>
  <c r="AG85" i="14"/>
  <c r="S94" i="10"/>
  <c r="H97" i="7" s="1"/>
  <c r="T95" i="6"/>
  <c r="U95" i="6" s="1"/>
  <c r="V95" i="6" s="1"/>
  <c r="P95" i="6"/>
  <c r="Q95" i="6" s="1"/>
  <c r="O95" i="6"/>
  <c r="AJ111" i="14"/>
  <c r="U98" i="4"/>
  <c r="U108" i="3"/>
  <c r="M121" i="7"/>
  <c r="P121" i="7"/>
  <c r="G128" i="6"/>
  <c r="H128" i="6" s="1"/>
  <c r="F128" i="6"/>
  <c r="M121" i="14"/>
  <c r="M123" i="6"/>
  <c r="I132" i="15"/>
  <c r="M123" i="14"/>
  <c r="J132" i="6"/>
  <c r="K132" i="6"/>
  <c r="L132" i="6" s="1"/>
  <c r="M132" i="6" s="1"/>
  <c r="M137" i="14"/>
  <c r="C137" i="14" s="1"/>
  <c r="H137" i="11" s="1"/>
  <c r="E137" i="11" s="1"/>
  <c r="L137" i="14"/>
  <c r="D137" i="14" s="1"/>
  <c r="U49" i="5"/>
  <c r="S36" i="5"/>
  <c r="P74" i="4"/>
  <c r="I3" i="15"/>
  <c r="V3" i="15" s="1"/>
  <c r="G3" i="15"/>
  <c r="C109" i="4"/>
  <c r="L99" i="4"/>
  <c r="Z7" i="6"/>
  <c r="U25" i="3"/>
  <c r="U23" i="4"/>
  <c r="X24" i="6"/>
  <c r="Y24" i="6" s="1"/>
  <c r="W24" i="6"/>
  <c r="N34" i="7"/>
  <c r="Q34" i="7" s="1"/>
  <c r="P24" i="5" s="1"/>
  <c r="K34" i="7"/>
  <c r="P33" i="3" s="1"/>
  <c r="G42" i="14"/>
  <c r="G66" i="6"/>
  <c r="H66" i="6" s="1"/>
  <c r="F66" i="6"/>
  <c r="Z59" i="6"/>
  <c r="N70" i="7"/>
  <c r="K70" i="7"/>
  <c r="P69" i="3" s="1"/>
  <c r="L60" i="14"/>
  <c r="D60" i="14" s="1"/>
  <c r="B60" i="14" s="1"/>
  <c r="F60" i="11" s="1"/>
  <c r="C60" i="11" s="1"/>
  <c r="AN71" i="14"/>
  <c r="AB71" i="14" s="1"/>
  <c r="Z71" i="14" s="1"/>
  <c r="S71" i="14" s="1"/>
  <c r="S70" i="10"/>
  <c r="H73" i="7" s="1"/>
  <c r="O78" i="6"/>
  <c r="T78" i="6"/>
  <c r="U78" i="6" s="1"/>
  <c r="V78" i="6" s="1"/>
  <c r="AA78" i="6" s="1"/>
  <c r="P78" i="6"/>
  <c r="Q78" i="6" s="1"/>
  <c r="R78" i="6" s="1"/>
  <c r="I103" i="6"/>
  <c r="N103" i="6" s="1"/>
  <c r="L87" i="14"/>
  <c r="D87" i="14" s="1"/>
  <c r="B87" i="14" s="1"/>
  <c r="F87" i="11" s="1"/>
  <c r="C87" i="11" s="1"/>
  <c r="C87" i="14"/>
  <c r="H87" i="11" s="1"/>
  <c r="E87" i="11" s="1"/>
  <c r="U91" i="4"/>
  <c r="U101" i="3"/>
  <c r="S98" i="10"/>
  <c r="H101" i="7" s="1"/>
  <c r="X127" i="6"/>
  <c r="Y127" i="6" s="1"/>
  <c r="W127" i="6"/>
  <c r="F123" i="6"/>
  <c r="G123" i="6"/>
  <c r="H123" i="6" s="1"/>
  <c r="AB134" i="14"/>
  <c r="Z134" i="14" s="1"/>
  <c r="AN143" i="8"/>
  <c r="T142" i="3" s="1"/>
  <c r="R142" i="3" s="1"/>
  <c r="L41" i="5"/>
  <c r="C45" i="4"/>
  <c r="R33" i="4"/>
  <c r="P14" i="7"/>
  <c r="AN15" i="8"/>
  <c r="T14" i="3" s="1"/>
  <c r="AE19" i="8"/>
  <c r="AM19" i="8" s="1"/>
  <c r="U18" i="3"/>
  <c r="S18" i="10"/>
  <c r="H21" i="7" s="1"/>
  <c r="O23" i="6"/>
  <c r="P23" i="6"/>
  <c r="Q23" i="6" s="1"/>
  <c r="T23" i="6"/>
  <c r="U23" i="6" s="1"/>
  <c r="V23" i="6" s="1"/>
  <c r="F25" i="6"/>
  <c r="G25" i="6"/>
  <c r="H25" i="6" s="1"/>
  <c r="L30" i="7"/>
  <c r="M30" i="7"/>
  <c r="K38" i="14"/>
  <c r="L38" i="14" s="1"/>
  <c r="AJ28" i="14"/>
  <c r="AB28" i="14" s="1"/>
  <c r="Z28" i="14" s="1"/>
  <c r="S28" i="14" s="1"/>
  <c r="AE29" i="8"/>
  <c r="AM29" i="8" s="1"/>
  <c r="T45" i="6"/>
  <c r="U45" i="6" s="1"/>
  <c r="V45" i="6" s="1"/>
  <c r="O38" i="7"/>
  <c r="AE54" i="8"/>
  <c r="AM54" i="8" s="1"/>
  <c r="U49" i="4"/>
  <c r="U54" i="3"/>
  <c r="U59" i="3"/>
  <c r="U53" i="4"/>
  <c r="AN68" i="14"/>
  <c r="AE62" i="8"/>
  <c r="AM62" i="8" s="1"/>
  <c r="AN62" i="8" s="1"/>
  <c r="M77" i="14"/>
  <c r="P83" i="7"/>
  <c r="U78" i="3"/>
  <c r="V96" i="15"/>
  <c r="G96" i="11" s="1"/>
  <c r="D96" i="11" s="1"/>
  <c r="P95" i="14"/>
  <c r="M95" i="14" s="1"/>
  <c r="P102" i="7"/>
  <c r="G102" i="14"/>
  <c r="D102" i="14" s="1"/>
  <c r="B102" i="14" s="1"/>
  <c r="F102" i="11" s="1"/>
  <c r="C102" i="11" s="1"/>
  <c r="U105" i="3"/>
  <c r="I104" i="15"/>
  <c r="V104" i="15" s="1"/>
  <c r="G104" i="11" s="1"/>
  <c r="D104" i="11" s="1"/>
  <c r="W114" i="6"/>
  <c r="X114" i="6"/>
  <c r="Y114" i="6" s="1"/>
  <c r="T113" i="6"/>
  <c r="U113" i="6" s="1"/>
  <c r="V113" i="6" s="1"/>
  <c r="X104" i="6"/>
  <c r="Y104" i="6" s="1"/>
  <c r="W104" i="6"/>
  <c r="K113" i="6"/>
  <c r="L113" i="6" s="1"/>
  <c r="J113" i="6"/>
  <c r="X119" i="6"/>
  <c r="Y119" i="6" s="1"/>
  <c r="W119" i="6"/>
  <c r="N117" i="7"/>
  <c r="Q117" i="7" s="1"/>
  <c r="P62" i="5" s="1"/>
  <c r="K117" i="7"/>
  <c r="P116" i="3" s="1"/>
  <c r="L144" i="7"/>
  <c r="R12" i="4"/>
  <c r="U44" i="5"/>
  <c r="U30" i="4"/>
  <c r="C95" i="4"/>
  <c r="L11" i="14"/>
  <c r="D11" i="14" s="1"/>
  <c r="AB5" i="14"/>
  <c r="J13" i="6"/>
  <c r="K13" i="6"/>
  <c r="L13" i="6" s="1"/>
  <c r="AN16" i="14"/>
  <c r="G30" i="14"/>
  <c r="U39" i="3"/>
  <c r="AL61" i="8"/>
  <c r="L66" i="7"/>
  <c r="S65" i="10"/>
  <c r="H68" i="7" s="1"/>
  <c r="U68" i="3"/>
  <c r="P70" i="7"/>
  <c r="X81" i="6"/>
  <c r="Y81" i="6" s="1"/>
  <c r="W81" i="6"/>
  <c r="M82" i="14"/>
  <c r="T74" i="6"/>
  <c r="U74" i="6" s="1"/>
  <c r="V74" i="6" s="1"/>
  <c r="P74" i="6"/>
  <c r="Q74" i="6" s="1"/>
  <c r="O74" i="6"/>
  <c r="P99" i="7"/>
  <c r="G77" i="14"/>
  <c r="D77" i="14" s="1"/>
  <c r="AG94" i="14"/>
  <c r="S84" i="10"/>
  <c r="H87" i="7" s="1"/>
  <c r="AN93" i="8"/>
  <c r="T92" i="3" s="1"/>
  <c r="L91" i="14"/>
  <c r="D91" i="14" s="1"/>
  <c r="J98" i="6"/>
  <c r="P98" i="6"/>
  <c r="Q98" i="6" s="1"/>
  <c r="R98" i="6" s="1"/>
  <c r="AB98" i="6" s="1"/>
  <c r="N97" i="3" s="1"/>
  <c r="K98" i="6"/>
  <c r="L98" i="6" s="1"/>
  <c r="G112" i="14"/>
  <c r="K110" i="14"/>
  <c r="L110" i="14" s="1"/>
  <c r="D110" i="14" s="1"/>
  <c r="V125" i="10"/>
  <c r="Y128" i="8"/>
  <c r="Z128" i="8" s="1"/>
  <c r="V120" i="10"/>
  <c r="Y123" i="8"/>
  <c r="Z123" i="8" s="1"/>
  <c r="L120" i="7"/>
  <c r="L123" i="7"/>
  <c r="D123" i="14"/>
  <c r="D126" i="14"/>
  <c r="B126" i="14" s="1"/>
  <c r="F126" i="11" s="1"/>
  <c r="C126" i="11" s="1"/>
  <c r="AM130" i="8"/>
  <c r="AJ136" i="14"/>
  <c r="AB136" i="14" s="1"/>
  <c r="Z136" i="14" s="1"/>
  <c r="S136" i="14" s="1"/>
  <c r="U144" i="3"/>
  <c r="AL136" i="8"/>
  <c r="AM136" i="8" s="1"/>
  <c r="AN136" i="8" s="1"/>
  <c r="U29" i="4"/>
  <c r="R27" i="4"/>
  <c r="R32" i="5"/>
  <c r="C20" i="5"/>
  <c r="W7" i="8"/>
  <c r="V5" i="10"/>
  <c r="Y8" i="8"/>
  <c r="Z8" i="8" s="1"/>
  <c r="AN8" i="8" s="1"/>
  <c r="T7" i="3" s="1"/>
  <c r="R7" i="3" s="1"/>
  <c r="Q17" i="7"/>
  <c r="I10" i="15"/>
  <c r="V10" i="15" s="1"/>
  <c r="G10" i="11" s="1"/>
  <c r="D10" i="11" s="1"/>
  <c r="AH13" i="8"/>
  <c r="W27" i="6"/>
  <c r="X27" i="6"/>
  <c r="Y27" i="6" s="1"/>
  <c r="G28" i="14"/>
  <c r="U22" i="5"/>
  <c r="U31" i="3"/>
  <c r="I46" i="15"/>
  <c r="V46" i="15" s="1"/>
  <c r="G46" i="11" s="1"/>
  <c r="D46" i="11" s="1"/>
  <c r="AG37" i="14"/>
  <c r="P51" i="14"/>
  <c r="M51" i="14" s="1"/>
  <c r="Q59" i="7"/>
  <c r="AN50" i="14"/>
  <c r="AB50" i="14" s="1"/>
  <c r="Z50" i="14" s="1"/>
  <c r="S50" i="14" s="1"/>
  <c r="U63" i="4"/>
  <c r="U71" i="3"/>
  <c r="R72" i="6"/>
  <c r="M72" i="7"/>
  <c r="X77" i="6"/>
  <c r="Y77" i="6" s="1"/>
  <c r="W77" i="6"/>
  <c r="P85" i="6"/>
  <c r="Q85" i="6" s="1"/>
  <c r="O85" i="6"/>
  <c r="T85" i="6"/>
  <c r="U85" i="6" s="1"/>
  <c r="V85" i="6" s="1"/>
  <c r="V84" i="10"/>
  <c r="Y87" i="8"/>
  <c r="Z87" i="8" s="1"/>
  <c r="AN87" i="8" s="1"/>
  <c r="T86" i="3" s="1"/>
  <c r="AJ92" i="14"/>
  <c r="AN95" i="14"/>
  <c r="AB95" i="14" s="1"/>
  <c r="Z95" i="14" s="1"/>
  <c r="S95" i="14" s="1"/>
  <c r="AJ99" i="14"/>
  <c r="AB99" i="14" s="1"/>
  <c r="Z99" i="14" s="1"/>
  <c r="S99" i="14" s="1"/>
  <c r="X105" i="6"/>
  <c r="Y105" i="6" s="1"/>
  <c r="Z105" i="6" s="1"/>
  <c r="AA105" i="6" s="1"/>
  <c r="AB105" i="6" s="1"/>
  <c r="W105" i="6"/>
  <c r="L109" i="7"/>
  <c r="AE122" i="8"/>
  <c r="AE116" i="8"/>
  <c r="AM116" i="8" s="1"/>
  <c r="AN116" i="8" s="1"/>
  <c r="O124" i="7"/>
  <c r="F129" i="6"/>
  <c r="G129" i="6"/>
  <c r="H129" i="6" s="1"/>
  <c r="AN127" i="14"/>
  <c r="W135" i="6"/>
  <c r="X135" i="6"/>
  <c r="Y135" i="6" s="1"/>
  <c r="Z135" i="6" s="1"/>
  <c r="U120" i="4"/>
  <c r="U134" i="3"/>
  <c r="G138" i="6"/>
  <c r="H138" i="6" s="1"/>
  <c r="F138" i="6"/>
  <c r="C91" i="4"/>
  <c r="C15" i="4"/>
  <c r="R32" i="4"/>
  <c r="U104" i="4"/>
  <c r="U129" i="4"/>
  <c r="L6" i="7"/>
  <c r="C72" i="5"/>
  <c r="U131" i="4"/>
  <c r="K5" i="14"/>
  <c r="L5" i="14" s="1"/>
  <c r="D5" i="14" s="1"/>
  <c r="B5" i="14" s="1"/>
  <c r="F5" i="11" s="1"/>
  <c r="C5" i="11" s="1"/>
  <c r="AE13" i="8"/>
  <c r="AL13" i="8"/>
  <c r="AE21" i="8"/>
  <c r="AM21" i="8" s="1"/>
  <c r="P16" i="7"/>
  <c r="I9" i="15"/>
  <c r="V9" i="15" s="1"/>
  <c r="G9" i="11" s="1"/>
  <c r="D9" i="11" s="1"/>
  <c r="AE32" i="8"/>
  <c r="AM32" i="8"/>
  <c r="Q56" i="7"/>
  <c r="M55" i="14"/>
  <c r="X66" i="6"/>
  <c r="Y66" i="6" s="1"/>
  <c r="W66" i="6"/>
  <c r="G58" i="14"/>
  <c r="Q72" i="8"/>
  <c r="R72" i="8" s="1"/>
  <c r="Q71" i="8"/>
  <c r="R71" i="8" s="1"/>
  <c r="X71" i="8" s="1"/>
  <c r="Q70" i="8"/>
  <c r="R70" i="8" s="1"/>
  <c r="X70" i="8" s="1"/>
  <c r="Q73" i="8"/>
  <c r="R73" i="8" s="1"/>
  <c r="X73" i="8" s="1"/>
  <c r="S72" i="3" s="1"/>
  <c r="K77" i="6"/>
  <c r="L77" i="6" s="1"/>
  <c r="J77" i="6"/>
  <c r="S74" i="10"/>
  <c r="H77" i="7" s="1"/>
  <c r="T83" i="6"/>
  <c r="U83" i="6" s="1"/>
  <c r="V83" i="6" s="1"/>
  <c r="U84" i="3"/>
  <c r="F99" i="6"/>
  <c r="G99" i="6"/>
  <c r="H99" i="6" s="1"/>
  <c r="I99" i="6" s="1"/>
  <c r="J87" i="6"/>
  <c r="K87" i="6"/>
  <c r="L87" i="6" s="1"/>
  <c r="F89" i="6"/>
  <c r="G89" i="6"/>
  <c r="H89" i="6" s="1"/>
  <c r="I89" i="6" s="1"/>
  <c r="N89" i="6" s="1"/>
  <c r="M88" i="3" s="1"/>
  <c r="AL97" i="8"/>
  <c r="AH97" i="8"/>
  <c r="AE91" i="8"/>
  <c r="AM91" i="8" s="1"/>
  <c r="M104" i="14"/>
  <c r="L111" i="14"/>
  <c r="D111" i="14" s="1"/>
  <c r="T116" i="6"/>
  <c r="U116" i="6" s="1"/>
  <c r="V116" i="6" s="1"/>
  <c r="AA116" i="6" s="1"/>
  <c r="P116" i="6"/>
  <c r="Q116" i="6" s="1"/>
  <c r="O116" i="6"/>
  <c r="J122" i="6"/>
  <c r="K122" i="6"/>
  <c r="L122" i="6" s="1"/>
  <c r="M122" i="6" s="1"/>
  <c r="U71" i="4"/>
  <c r="C92" i="4"/>
  <c r="P115" i="4"/>
  <c r="U18" i="4"/>
  <c r="C6" i="4"/>
  <c r="C73" i="4"/>
  <c r="K8" i="6"/>
  <c r="L8" i="6" s="1"/>
  <c r="J8" i="6"/>
  <c r="P8" i="6"/>
  <c r="Q8" i="6" s="1"/>
  <c r="R8" i="6" s="1"/>
  <c r="AE14" i="8"/>
  <c r="U17" i="3"/>
  <c r="F19" i="6"/>
  <c r="G19" i="6"/>
  <c r="H19" i="6" s="1"/>
  <c r="U21" i="3"/>
  <c r="I16" i="15"/>
  <c r="V16" i="15" s="1"/>
  <c r="G16" i="11" s="1"/>
  <c r="D16" i="11" s="1"/>
  <c r="N40" i="7"/>
  <c r="K40" i="7"/>
  <c r="P39" i="3" s="1"/>
  <c r="M32" i="7"/>
  <c r="N42" i="7"/>
  <c r="Q42" i="7" s="1"/>
  <c r="K42" i="7"/>
  <c r="P41" i="3" s="1"/>
  <c r="O43" i="7"/>
  <c r="AL58" i="8"/>
  <c r="AM58" i="8" s="1"/>
  <c r="W57" i="6"/>
  <c r="X57" i="6"/>
  <c r="Y57" i="6" s="1"/>
  <c r="T44" i="6"/>
  <c r="U44" i="6" s="1"/>
  <c r="V44" i="6" s="1"/>
  <c r="O44" i="6"/>
  <c r="X44" i="6"/>
  <c r="Y44" i="6" s="1"/>
  <c r="Z44" i="6" s="1"/>
  <c r="P44" i="6"/>
  <c r="Q44" i="6" s="1"/>
  <c r="G65" i="14"/>
  <c r="AJ65" i="14"/>
  <c r="U51" i="3"/>
  <c r="O61" i="6"/>
  <c r="T61" i="6"/>
  <c r="U61" i="6" s="1"/>
  <c r="V61" i="6" s="1"/>
  <c r="P61" i="6"/>
  <c r="Q61" i="6" s="1"/>
  <c r="P62" i="14"/>
  <c r="L69" i="7"/>
  <c r="AE81" i="8"/>
  <c r="U73" i="3"/>
  <c r="U65" i="4"/>
  <c r="M88" i="6"/>
  <c r="G80" i="14"/>
  <c r="AB77" i="14"/>
  <c r="Z77" i="14" s="1"/>
  <c r="S77" i="14" s="1"/>
  <c r="AL88" i="8"/>
  <c r="K94" i="14"/>
  <c r="L94" i="14" s="1"/>
  <c r="AG105" i="14"/>
  <c r="AB105" i="14" s="1"/>
  <c r="Z105" i="14" s="1"/>
  <c r="U109" i="3"/>
  <c r="AG116" i="14"/>
  <c r="S118" i="10"/>
  <c r="H121" i="7" s="1"/>
  <c r="G125" i="14"/>
  <c r="AG120" i="14"/>
  <c r="AB120" i="14" s="1"/>
  <c r="Z120" i="14" s="1"/>
  <c r="AL129" i="8"/>
  <c r="F145" i="6"/>
  <c r="G145" i="6"/>
  <c r="H145" i="6" s="1"/>
  <c r="X120" i="8"/>
  <c r="S119" i="3" s="1"/>
  <c r="P58" i="14"/>
  <c r="AB84" i="14"/>
  <c r="AE146" i="8"/>
  <c r="AM146" i="8" s="1"/>
  <c r="C125" i="4"/>
  <c r="C127" i="4"/>
  <c r="K8" i="7"/>
  <c r="N8" i="7"/>
  <c r="Q8" i="7" s="1"/>
  <c r="R87" i="4"/>
  <c r="R130" i="4"/>
  <c r="L28" i="5"/>
  <c r="X14" i="6"/>
  <c r="Y14" i="6" s="1"/>
  <c r="W14" i="6"/>
  <c r="AB7" i="14"/>
  <c r="G13" i="6"/>
  <c r="H13" i="6" s="1"/>
  <c r="F13" i="6"/>
  <c r="P19" i="14"/>
  <c r="M19" i="14" s="1"/>
  <c r="W31" i="6"/>
  <c r="X31" i="6"/>
  <c r="Y31" i="6" s="1"/>
  <c r="S38" i="10"/>
  <c r="H41" i="7" s="1"/>
  <c r="M43" i="7"/>
  <c r="F45" i="6"/>
  <c r="G45" i="6"/>
  <c r="H45" i="6" s="1"/>
  <c r="P43" i="14"/>
  <c r="M54" i="14"/>
  <c r="N63" i="7"/>
  <c r="Q63" i="7" s="1"/>
  <c r="K63" i="7"/>
  <c r="P62" i="3" s="1"/>
  <c r="G72" i="6"/>
  <c r="H72" i="6" s="1"/>
  <c r="F72" i="6"/>
  <c r="AB82" i="14"/>
  <c r="Z82" i="14" s="1"/>
  <c r="S79" i="10"/>
  <c r="H82" i="7" s="1"/>
  <c r="D80" i="14"/>
  <c r="Q128" i="8"/>
  <c r="R128" i="8" s="1"/>
  <c r="X128" i="8" s="1"/>
  <c r="Q129" i="8"/>
  <c r="R129" i="8" s="1"/>
  <c r="X129" i="8" s="1"/>
  <c r="S128" i="3" s="1"/>
  <c r="Q130" i="8"/>
  <c r="R130" i="8" s="1"/>
  <c r="X130" i="8" s="1"/>
  <c r="S129" i="3" s="1"/>
  <c r="M131" i="6"/>
  <c r="S138" i="10"/>
  <c r="H141" i="7" s="1"/>
  <c r="X138" i="6"/>
  <c r="Y138" i="6" s="1"/>
  <c r="W138" i="6"/>
  <c r="I141" i="15"/>
  <c r="V141" i="15" s="1"/>
  <c r="G141" i="11" s="1"/>
  <c r="D141" i="11" s="1"/>
  <c r="V119" i="10"/>
  <c r="Y122" i="8"/>
  <c r="Z122" i="8" s="1"/>
  <c r="L119" i="7"/>
  <c r="AG131" i="14"/>
  <c r="T130" i="6"/>
  <c r="U130" i="6" s="1"/>
  <c r="V130" i="6" s="1"/>
  <c r="AA130" i="6" s="1"/>
  <c r="AB130" i="6" s="1"/>
  <c r="I142" i="15"/>
  <c r="V142" i="15" s="1"/>
  <c r="G142" i="11" s="1"/>
  <c r="D142" i="11" s="1"/>
  <c r="AA134" i="6"/>
  <c r="AB134" i="6" s="1"/>
  <c r="AN138" i="14"/>
  <c r="C10" i="4"/>
  <c r="C74" i="4"/>
  <c r="R67" i="4"/>
  <c r="U99" i="4"/>
  <c r="R16" i="6"/>
  <c r="V10" i="10"/>
  <c r="Y13" i="8"/>
  <c r="Z13" i="8" s="1"/>
  <c r="K16" i="6"/>
  <c r="L16" i="6" s="1"/>
  <c r="J16" i="6"/>
  <c r="V29" i="10"/>
  <c r="Y32" i="8"/>
  <c r="Z32" i="8" s="1"/>
  <c r="AN56" i="8"/>
  <c r="T55" i="3" s="1"/>
  <c r="R55" i="3" s="1"/>
  <c r="U68" i="4"/>
  <c r="U76" i="3"/>
  <c r="T75" i="6"/>
  <c r="U75" i="6" s="1"/>
  <c r="S75" i="6"/>
  <c r="O82" i="7"/>
  <c r="V81" i="15"/>
  <c r="G81" i="11" s="1"/>
  <c r="D81" i="11" s="1"/>
  <c r="I98" i="15"/>
  <c r="V98" i="15" s="1"/>
  <c r="G98" i="11" s="1"/>
  <c r="D98" i="11" s="1"/>
  <c r="V97" i="10"/>
  <c r="Y100" i="8"/>
  <c r="Z100" i="8" s="1"/>
  <c r="AN100" i="8" s="1"/>
  <c r="T99" i="3" s="1"/>
  <c r="AB123" i="14"/>
  <c r="Z123" i="14" s="1"/>
  <c r="S123" i="14" s="1"/>
  <c r="G132" i="6"/>
  <c r="H132" i="6" s="1"/>
  <c r="I132" i="6" s="1"/>
  <c r="F132" i="6"/>
  <c r="M130" i="7"/>
  <c r="U119" i="4"/>
  <c r="U132" i="3"/>
  <c r="I143" i="6"/>
  <c r="N143" i="6" s="1"/>
  <c r="M142" i="3" s="1"/>
  <c r="X30" i="8"/>
  <c r="S29" i="3" s="1"/>
  <c r="C59" i="4"/>
  <c r="R103" i="4"/>
  <c r="C58" i="5"/>
  <c r="X28" i="8"/>
  <c r="S27" i="3" s="1"/>
  <c r="X6" i="6"/>
  <c r="Y6" i="6" s="1"/>
  <c r="Z6" i="6" s="1"/>
  <c r="W6" i="6"/>
  <c r="C11" i="4"/>
  <c r="R72" i="4"/>
  <c r="C34" i="5"/>
  <c r="R9" i="4"/>
  <c r="X132" i="8"/>
  <c r="S131" i="3" s="1"/>
  <c r="U13" i="5"/>
  <c r="U13" i="3"/>
  <c r="D23" i="14"/>
  <c r="P17" i="6"/>
  <c r="Q17" i="6" s="1"/>
  <c r="O17" i="6"/>
  <c r="T17" i="6"/>
  <c r="U17" i="6" s="1"/>
  <c r="V17" i="6" s="1"/>
  <c r="AA17" i="6" s="1"/>
  <c r="F49" i="6"/>
  <c r="G49" i="6"/>
  <c r="H49" i="6" s="1"/>
  <c r="AB43" i="14"/>
  <c r="Z43" i="14" s="1"/>
  <c r="S43" i="14" s="1"/>
  <c r="X50" i="6"/>
  <c r="Y50" i="6" s="1"/>
  <c r="W50" i="6"/>
  <c r="M57" i="7"/>
  <c r="AB58" i="14"/>
  <c r="Z58" i="14" s="1"/>
  <c r="P79" i="6"/>
  <c r="Q79" i="6" s="1"/>
  <c r="R79" i="6" s="1"/>
  <c r="AB79" i="6" s="1"/>
  <c r="N78" i="3" s="1"/>
  <c r="Q90" i="7"/>
  <c r="P80" i="4" s="1"/>
  <c r="L73" i="14"/>
  <c r="D73" i="14" s="1"/>
  <c r="B73" i="14" s="1"/>
  <c r="F73" i="11" s="1"/>
  <c r="C73" i="11" s="1"/>
  <c r="C73" i="14"/>
  <c r="H73" i="11" s="1"/>
  <c r="E73" i="11" s="1"/>
  <c r="S95" i="10"/>
  <c r="H98" i="7" s="1"/>
  <c r="N100" i="7"/>
  <c r="Q100" i="7" s="1"/>
  <c r="P89" i="4" s="1"/>
  <c r="K100" i="7"/>
  <c r="P99" i="3" s="1"/>
  <c r="S105" i="10"/>
  <c r="H108" i="7" s="1"/>
  <c r="B105" i="14"/>
  <c r="F105" i="11" s="1"/>
  <c r="C105" i="11" s="1"/>
  <c r="AL107" i="8"/>
  <c r="AM107" i="8" s="1"/>
  <c r="S111" i="10"/>
  <c r="H114" i="7" s="1"/>
  <c r="U60" i="5"/>
  <c r="U114" i="3"/>
  <c r="U76" i="4"/>
  <c r="P44" i="5"/>
  <c r="R64" i="5"/>
  <c r="C50" i="4"/>
  <c r="R50" i="4"/>
  <c r="O8" i="5"/>
  <c r="C8" i="5"/>
  <c r="R122" i="4"/>
  <c r="AN11" i="14"/>
  <c r="V7" i="10"/>
  <c r="Y10" i="8"/>
  <c r="Z10" i="8" s="1"/>
  <c r="O11" i="7"/>
  <c r="V34" i="10"/>
  <c r="Y37" i="8"/>
  <c r="Z37" i="8" s="1"/>
  <c r="AB46" i="14"/>
  <c r="Z46" i="14" s="1"/>
  <c r="S46" i="14" s="1"/>
  <c r="O49" i="7"/>
  <c r="K42" i="14"/>
  <c r="L42" i="14" s="1"/>
  <c r="D42" i="14" s="1"/>
  <c r="AE53" i="8"/>
  <c r="AM53" i="8" s="1"/>
  <c r="M63" i="14"/>
  <c r="V68" i="10"/>
  <c r="Y71" i="8"/>
  <c r="Z71" i="8" s="1"/>
  <c r="O77" i="7"/>
  <c r="K79" i="7"/>
  <c r="P78" i="3" s="1"/>
  <c r="N79" i="7"/>
  <c r="L85" i="7"/>
  <c r="P67" i="6"/>
  <c r="Q67" i="6" s="1"/>
  <c r="T67" i="6"/>
  <c r="U67" i="6" s="1"/>
  <c r="V67" i="6" s="1"/>
  <c r="X67" i="6"/>
  <c r="Y67" i="6" s="1"/>
  <c r="Z67" i="6" s="1"/>
  <c r="O67" i="6"/>
  <c r="I72" i="15"/>
  <c r="O83" i="7"/>
  <c r="U77" i="4"/>
  <c r="U86" i="3"/>
  <c r="AL94" i="8"/>
  <c r="G80" i="6"/>
  <c r="H80" i="6" s="1"/>
  <c r="F80" i="6"/>
  <c r="U88" i="3"/>
  <c r="U79" i="4"/>
  <c r="W89" i="6"/>
  <c r="X89" i="6"/>
  <c r="Y89" i="6" s="1"/>
  <c r="U96" i="3"/>
  <c r="U56" i="5"/>
  <c r="D85" i="14"/>
  <c r="B85" i="14" s="1"/>
  <c r="F85" i="11" s="1"/>
  <c r="C85" i="11" s="1"/>
  <c r="U90" i="10"/>
  <c r="J93" i="7" s="1"/>
  <c r="P107" i="7"/>
  <c r="G97" i="14"/>
  <c r="D97" i="14" s="1"/>
  <c r="Z121" i="14"/>
  <c r="S121" i="14" s="1"/>
  <c r="I124" i="15"/>
  <c r="V124" i="15" s="1"/>
  <c r="G124" i="11" s="1"/>
  <c r="D124" i="11" s="1"/>
  <c r="M117" i="14"/>
  <c r="U118" i="4"/>
  <c r="U131" i="3"/>
  <c r="L138" i="7"/>
  <c r="AE135" i="8"/>
  <c r="AM135" i="8" s="1"/>
  <c r="K137" i="7"/>
  <c r="P136" i="3" s="1"/>
  <c r="N137" i="7"/>
  <c r="Q137" i="7" s="1"/>
  <c r="AG138" i="14"/>
  <c r="U67" i="5"/>
  <c r="U127" i="3"/>
  <c r="M138" i="7"/>
  <c r="C69" i="5"/>
  <c r="C57" i="5"/>
  <c r="S105" i="4"/>
  <c r="U105" i="4"/>
  <c r="C32" i="5"/>
  <c r="C40" i="5"/>
  <c r="I11" i="15"/>
  <c r="V11" i="15" s="1"/>
  <c r="G11" i="11" s="1"/>
  <c r="D11" i="11" s="1"/>
  <c r="U12" i="4"/>
  <c r="U12" i="3"/>
  <c r="V4" i="15"/>
  <c r="G4" i="11" s="1"/>
  <c r="D4" i="11" s="1"/>
  <c r="P32" i="14"/>
  <c r="M32" i="14" s="1"/>
  <c r="P35" i="14"/>
  <c r="M35" i="14" s="1"/>
  <c r="AE46" i="8"/>
  <c r="AM46" i="8" s="1"/>
  <c r="AN46" i="8" s="1"/>
  <c r="P54" i="14"/>
  <c r="U55" i="4"/>
  <c r="U61" i="3"/>
  <c r="X69" i="6"/>
  <c r="Y69" i="6" s="1"/>
  <c r="Z69" i="6" s="1"/>
  <c r="O69" i="6"/>
  <c r="T69" i="6"/>
  <c r="U69" i="6" s="1"/>
  <c r="V69" i="6" s="1"/>
  <c r="P69" i="6"/>
  <c r="Q69" i="6" s="1"/>
  <c r="AB67" i="14"/>
  <c r="Z67" i="14" s="1"/>
  <c r="S67" i="14" s="1"/>
  <c r="K84" i="6"/>
  <c r="L84" i="6" s="1"/>
  <c r="M84" i="6" s="1"/>
  <c r="N84" i="6" s="1"/>
  <c r="M83" i="3" s="1"/>
  <c r="K86" i="6"/>
  <c r="L86" i="6" s="1"/>
  <c r="M86" i="6" s="1"/>
  <c r="N86" i="6" s="1"/>
  <c r="M85" i="3" s="1"/>
  <c r="T81" i="6"/>
  <c r="U81" i="6" s="1"/>
  <c r="V81" i="6" s="1"/>
  <c r="O81" i="6"/>
  <c r="P81" i="6"/>
  <c r="Q81" i="6" s="1"/>
  <c r="N86" i="7"/>
  <c r="Q86" i="7" s="1"/>
  <c r="K86" i="7"/>
  <c r="P85" i="3" s="1"/>
  <c r="M79" i="14"/>
  <c r="P80" i="6"/>
  <c r="Q80" i="6" s="1"/>
  <c r="O80" i="6"/>
  <c r="T80" i="6"/>
  <c r="U80" i="6" s="1"/>
  <c r="V80" i="6" s="1"/>
  <c r="M107" i="7"/>
  <c r="I102" i="15"/>
  <c r="V102" i="15" s="1"/>
  <c r="G102" i="11" s="1"/>
  <c r="D102" i="11" s="1"/>
  <c r="M109" i="14"/>
  <c r="I112" i="15"/>
  <c r="V124" i="10"/>
  <c r="Y127" i="8"/>
  <c r="Z127" i="8" s="1"/>
  <c r="G118" i="14"/>
  <c r="U115" i="4"/>
  <c r="U128" i="3"/>
  <c r="AL127" i="8"/>
  <c r="AM127" i="8" s="1"/>
  <c r="J137" i="6"/>
  <c r="K137" i="6"/>
  <c r="L137" i="6" s="1"/>
  <c r="U68" i="5"/>
  <c r="S15" i="4"/>
  <c r="U32" i="4"/>
  <c r="R55" i="4"/>
  <c r="O40" i="4"/>
  <c r="N131" i="4"/>
  <c r="C16" i="4"/>
  <c r="R42" i="5"/>
  <c r="N12" i="6"/>
  <c r="M11" i="3" s="1"/>
  <c r="G26" i="6"/>
  <c r="H26" i="6" s="1"/>
  <c r="F26" i="6"/>
  <c r="W26" i="6"/>
  <c r="X26" i="6"/>
  <c r="Y26" i="6" s="1"/>
  <c r="K13" i="14"/>
  <c r="L13" i="14" s="1"/>
  <c r="D13" i="14" s="1"/>
  <c r="P30" i="14"/>
  <c r="M30" i="14" s="1"/>
  <c r="C30" i="14" s="1"/>
  <c r="H30" i="11" s="1"/>
  <c r="E30" i="11" s="1"/>
  <c r="M31" i="7"/>
  <c r="U28" i="3"/>
  <c r="M46" i="7"/>
  <c r="Q51" i="8"/>
  <c r="R51" i="8" s="1"/>
  <c r="X51" i="8" s="1"/>
  <c r="Q50" i="8"/>
  <c r="R50" i="8" s="1"/>
  <c r="X50" i="8" s="1"/>
  <c r="Q52" i="8"/>
  <c r="R52" i="8" s="1"/>
  <c r="P50" i="6"/>
  <c r="Q50" i="6" s="1"/>
  <c r="O50" i="6"/>
  <c r="T50" i="6"/>
  <c r="U50" i="6" s="1"/>
  <c r="V50" i="6" s="1"/>
  <c r="L36" i="14"/>
  <c r="D36" i="14" s="1"/>
  <c r="L44" i="14"/>
  <c r="D44" i="14" s="1"/>
  <c r="M52" i="14"/>
  <c r="N72" i="7"/>
  <c r="K72" i="7"/>
  <c r="P71" i="3" s="1"/>
  <c r="M68" i="14"/>
  <c r="V84" i="15"/>
  <c r="G84" i="11" s="1"/>
  <c r="D84" i="11" s="1"/>
  <c r="G88" i="14"/>
  <c r="D88" i="14" s="1"/>
  <c r="C88" i="14"/>
  <c r="H88" i="11" s="1"/>
  <c r="E88" i="11" s="1"/>
  <c r="U90" i="4"/>
  <c r="U100" i="3"/>
  <c r="L107" i="14"/>
  <c r="D107" i="14" s="1"/>
  <c r="T109" i="6"/>
  <c r="U109" i="6" s="1"/>
  <c r="V109" i="6" s="1"/>
  <c r="AA109" i="6" s="1"/>
  <c r="L113" i="7"/>
  <c r="P121" i="6"/>
  <c r="Q121" i="6" s="1"/>
  <c r="O121" i="6"/>
  <c r="T121" i="6"/>
  <c r="U121" i="6" s="1"/>
  <c r="V121" i="6" s="1"/>
  <c r="U138" i="3"/>
  <c r="U73" i="5"/>
  <c r="F139" i="6"/>
  <c r="G139" i="6"/>
  <c r="H139" i="6" s="1"/>
  <c r="C102" i="4"/>
  <c r="C13" i="5"/>
  <c r="V3" i="10"/>
  <c r="Y6" i="8"/>
  <c r="Z6" i="8" s="1"/>
  <c r="U73" i="4"/>
  <c r="O13" i="7"/>
  <c r="L18" i="14"/>
  <c r="D18" i="14" s="1"/>
  <c r="J24" i="6"/>
  <c r="K24" i="6"/>
  <c r="L24" i="6" s="1"/>
  <c r="U40" i="3"/>
  <c r="U37" i="4"/>
  <c r="AN39" i="8"/>
  <c r="S26" i="5" s="1"/>
  <c r="P36" i="14"/>
  <c r="M36" i="14" s="1"/>
  <c r="W47" i="6"/>
  <c r="X47" i="6"/>
  <c r="Y47" i="6" s="1"/>
  <c r="AE68" i="8"/>
  <c r="K71" i="6"/>
  <c r="L71" i="6" s="1"/>
  <c r="J71" i="6"/>
  <c r="O72" i="7"/>
  <c r="AG69" i="14"/>
  <c r="AB69" i="14" s="1"/>
  <c r="Z69" i="14" s="1"/>
  <c r="U78" i="4"/>
  <c r="U87" i="3"/>
  <c r="Z89" i="14"/>
  <c r="S89" i="14" s="1"/>
  <c r="U97" i="4"/>
  <c r="U107" i="3"/>
  <c r="P103" i="14"/>
  <c r="M103" i="14" s="1"/>
  <c r="AL110" i="8"/>
  <c r="AB110" i="14"/>
  <c r="Z110" i="14" s="1"/>
  <c r="S110" i="14" s="1"/>
  <c r="P112" i="7"/>
  <c r="S119" i="10"/>
  <c r="H122" i="7" s="1"/>
  <c r="N130" i="7"/>
  <c r="K130" i="7"/>
  <c r="P129" i="3" s="1"/>
  <c r="J128" i="6"/>
  <c r="K128" i="6"/>
  <c r="L128" i="6" s="1"/>
  <c r="AE121" i="8"/>
  <c r="AM121" i="8" s="1"/>
  <c r="AN121" i="8" s="1"/>
  <c r="X132" i="6"/>
  <c r="Y132" i="6" s="1"/>
  <c r="W132" i="6"/>
  <c r="V126" i="10"/>
  <c r="Y129" i="8"/>
  <c r="Z129" i="8" s="1"/>
  <c r="X114" i="8"/>
  <c r="S113" i="3" s="1"/>
  <c r="N18" i="7"/>
  <c r="Q18" i="7" s="1"/>
  <c r="P16" i="4" s="1"/>
  <c r="K18" i="7"/>
  <c r="P17" i="3" s="1"/>
  <c r="X32" i="6"/>
  <c r="Y32" i="6" s="1"/>
  <c r="W32" i="6"/>
  <c r="U83" i="4"/>
  <c r="U93" i="3"/>
  <c r="J127" i="6"/>
  <c r="K127" i="6"/>
  <c r="L127" i="6" s="1"/>
  <c r="K136" i="7"/>
  <c r="P135" i="3" s="1"/>
  <c r="N136" i="7"/>
  <c r="Q136" i="7" s="1"/>
  <c r="P121" i="4" s="1"/>
  <c r="K119" i="6"/>
  <c r="L119" i="6" s="1"/>
  <c r="J119" i="6"/>
  <c r="Z117" i="14"/>
  <c r="S117" i="14" s="1"/>
  <c r="P131" i="14"/>
  <c r="M131" i="14" s="1"/>
  <c r="T6" i="6"/>
  <c r="U6" i="6" s="1"/>
  <c r="V6" i="6" s="1"/>
  <c r="AA6" i="6" s="1"/>
  <c r="P6" i="6"/>
  <c r="Q6" i="6" s="1"/>
  <c r="R6" i="6" s="1"/>
  <c r="O6" i="6"/>
  <c r="P15" i="6"/>
  <c r="Q15" i="6" s="1"/>
  <c r="O15" i="6"/>
  <c r="T15" i="6"/>
  <c r="U15" i="6" s="1"/>
  <c r="V15" i="6" s="1"/>
  <c r="AA15" i="6" s="1"/>
  <c r="U39" i="4"/>
  <c r="U42" i="3"/>
  <c r="AJ91" i="14"/>
  <c r="M105" i="6"/>
  <c r="J114" i="6"/>
  <c r="K114" i="6"/>
  <c r="L114" i="6" s="1"/>
  <c r="D15" i="14"/>
  <c r="AN33" i="8"/>
  <c r="T32" i="3" s="1"/>
  <c r="R32" i="3" s="1"/>
  <c r="B26" i="14"/>
  <c r="F26" i="11" s="1"/>
  <c r="C26" i="11" s="1"/>
  <c r="P57" i="6"/>
  <c r="Q57" i="6" s="1"/>
  <c r="O57" i="6"/>
  <c r="T57" i="6"/>
  <c r="U57" i="6" s="1"/>
  <c r="V57" i="6" s="1"/>
  <c r="O48" i="6"/>
  <c r="T48" i="6"/>
  <c r="U48" i="6" s="1"/>
  <c r="V48" i="6" s="1"/>
  <c r="P48" i="6"/>
  <c r="Q48" i="6" s="1"/>
  <c r="R48" i="6" s="1"/>
  <c r="AE74" i="8"/>
  <c r="AM74" i="8" s="1"/>
  <c r="AN74" i="8" s="1"/>
  <c r="I79" i="15"/>
  <c r="V79" i="15" s="1"/>
  <c r="G79" i="11" s="1"/>
  <c r="D79" i="11" s="1"/>
  <c r="R84" i="7"/>
  <c r="O83" i="3" s="1"/>
  <c r="Q83" i="3"/>
  <c r="M96" i="14"/>
  <c r="F97" i="6"/>
  <c r="G97" i="6"/>
  <c r="H97" i="6" s="1"/>
  <c r="AE88" i="8"/>
  <c r="AM88" i="8" s="1"/>
  <c r="AN88" i="8" s="1"/>
  <c r="U82" i="4"/>
  <c r="U91" i="3"/>
  <c r="P107" i="8"/>
  <c r="V107" i="8"/>
  <c r="J107" i="8"/>
  <c r="I107" i="8"/>
  <c r="G107" i="8"/>
  <c r="S107" i="8"/>
  <c r="F107" i="8"/>
  <c r="T107" i="8"/>
  <c r="Q107" i="8"/>
  <c r="L107" i="8"/>
  <c r="U107" i="8"/>
  <c r="M107" i="8"/>
  <c r="P113" i="14"/>
  <c r="M113" i="14" s="1"/>
  <c r="V116" i="15"/>
  <c r="G116" i="11" s="1"/>
  <c r="D116" i="11" s="1"/>
  <c r="U113" i="4"/>
  <c r="U125" i="3"/>
  <c r="V128" i="15"/>
  <c r="G128" i="11" s="1"/>
  <c r="D128" i="11" s="1"/>
  <c r="AH128" i="8"/>
  <c r="L126" i="7"/>
  <c r="P132" i="6"/>
  <c r="Q132" i="6" s="1"/>
  <c r="O132" i="6"/>
  <c r="T132" i="6"/>
  <c r="U132" i="6" s="1"/>
  <c r="V132" i="6" s="1"/>
  <c r="P142" i="14"/>
  <c r="M142" i="14" s="1"/>
  <c r="R49" i="5"/>
  <c r="U36" i="5"/>
  <c r="S10" i="4"/>
  <c r="R10" i="4"/>
  <c r="R52" i="5"/>
  <c r="R109" i="4"/>
  <c r="U26" i="4"/>
  <c r="C46" i="4"/>
  <c r="J19" i="6"/>
  <c r="K19" i="6"/>
  <c r="L19" i="6" s="1"/>
  <c r="S63" i="10"/>
  <c r="H66" i="7" s="1"/>
  <c r="S66" i="10"/>
  <c r="H69" i="7" s="1"/>
  <c r="K57" i="14"/>
  <c r="L57" i="14" s="1"/>
  <c r="O63" i="6"/>
  <c r="P63" i="6"/>
  <c r="Q63" i="6" s="1"/>
  <c r="R63" i="6" s="1"/>
  <c r="T63" i="6"/>
  <c r="U63" i="6" s="1"/>
  <c r="V63" i="6" s="1"/>
  <c r="K99" i="6"/>
  <c r="L99" i="6" s="1"/>
  <c r="J99" i="6"/>
  <c r="AN98" i="14"/>
  <c r="AB98" i="14" s="1"/>
  <c r="Z98" i="14" s="1"/>
  <c r="V102" i="8"/>
  <c r="I102" i="8"/>
  <c r="F102" i="8"/>
  <c r="J102" i="8"/>
  <c r="Q102" i="8"/>
  <c r="S102" i="8"/>
  <c r="M102" i="8"/>
  <c r="T102" i="8"/>
  <c r="L102" i="8"/>
  <c r="P102" i="8"/>
  <c r="G102" i="8"/>
  <c r="U102" i="8"/>
  <c r="V102" i="10"/>
  <c r="Y105" i="8"/>
  <c r="Z105" i="8" s="1"/>
  <c r="AN105" i="8" s="1"/>
  <c r="T104" i="3" s="1"/>
  <c r="U100" i="4"/>
  <c r="U111" i="3"/>
  <c r="V123" i="10"/>
  <c r="Y126" i="8"/>
  <c r="Z126" i="8" s="1"/>
  <c r="C5" i="5"/>
  <c r="R81" i="4"/>
  <c r="O22" i="4"/>
  <c r="C103" i="4"/>
  <c r="R12" i="5"/>
  <c r="U72" i="4"/>
  <c r="U58" i="4"/>
  <c r="C121" i="4"/>
  <c r="C9" i="4"/>
  <c r="C74" i="5"/>
  <c r="AA18" i="6"/>
  <c r="P18" i="14"/>
  <c r="M18" i="14" s="1"/>
  <c r="AN23" i="14"/>
  <c r="AB23" i="14" s="1"/>
  <c r="Z23" i="14" s="1"/>
  <c r="C22" i="14"/>
  <c r="H22" i="11" s="1"/>
  <c r="E22" i="11" s="1"/>
  <c r="G22" i="14"/>
  <c r="D22" i="14" s="1"/>
  <c r="B22" i="14" s="1"/>
  <c r="F22" i="11" s="1"/>
  <c r="C22" i="11" s="1"/>
  <c r="S27" i="10"/>
  <c r="H30" i="7" s="1"/>
  <c r="P29" i="14"/>
  <c r="M29" i="14" s="1"/>
  <c r="P9" i="6"/>
  <c r="Q9" i="6" s="1"/>
  <c r="O9" i="6"/>
  <c r="T9" i="6"/>
  <c r="U9" i="6" s="1"/>
  <c r="V9" i="6" s="1"/>
  <c r="AA9" i="6" s="1"/>
  <c r="R45" i="6"/>
  <c r="L43" i="7"/>
  <c r="L53" i="7"/>
  <c r="K60" i="7"/>
  <c r="P59" i="3" s="1"/>
  <c r="N60" i="7"/>
  <c r="C56" i="14"/>
  <c r="H56" i="11" s="1"/>
  <c r="E56" i="11" s="1"/>
  <c r="J65" i="6"/>
  <c r="K65" i="6"/>
  <c r="L65" i="6" s="1"/>
  <c r="U62" i="4"/>
  <c r="U70" i="3"/>
  <c r="O99" i="6"/>
  <c r="P99" i="6"/>
  <c r="Q99" i="6" s="1"/>
  <c r="T99" i="6"/>
  <c r="U99" i="6" s="1"/>
  <c r="V99" i="6" s="1"/>
  <c r="AB90" i="14"/>
  <c r="Z90" i="14" s="1"/>
  <c r="S90" i="14" s="1"/>
  <c r="V98" i="10"/>
  <c r="Y101" i="8"/>
  <c r="Z101" i="8" s="1"/>
  <c r="I105" i="15"/>
  <c r="V105" i="15" s="1"/>
  <c r="G105" i="11" s="1"/>
  <c r="D105" i="11" s="1"/>
  <c r="Q106" i="8"/>
  <c r="F106" i="8"/>
  <c r="J106" i="8"/>
  <c r="U106" i="8"/>
  <c r="T106" i="8"/>
  <c r="I106" i="8"/>
  <c r="L106" i="8"/>
  <c r="N106" i="8" s="1"/>
  <c r="S106" i="8"/>
  <c r="P106" i="8"/>
  <c r="R106" i="8" s="1"/>
  <c r="G106" i="8"/>
  <c r="M106" i="8"/>
  <c r="V106" i="8"/>
  <c r="R113" i="6"/>
  <c r="L114" i="7"/>
  <c r="K101" i="14"/>
  <c r="L101" i="14" s="1"/>
  <c r="C61" i="4"/>
  <c r="C114" i="4"/>
  <c r="C44" i="4"/>
  <c r="C64" i="5"/>
  <c r="C38" i="4"/>
  <c r="R38" i="4"/>
  <c r="S8" i="5"/>
  <c r="C14" i="4"/>
  <c r="O14" i="4"/>
  <c r="C101" i="4"/>
  <c r="U122" i="4"/>
  <c r="K33" i="6"/>
  <c r="L33" i="6" s="1"/>
  <c r="J33" i="6"/>
  <c r="S28" i="10"/>
  <c r="H31" i="7" s="1"/>
  <c r="P43" i="7"/>
  <c r="AJ37" i="14"/>
  <c r="X45" i="6"/>
  <c r="Y45" i="6" s="1"/>
  <c r="W45" i="6"/>
  <c r="AE51" i="8"/>
  <c r="AM51" i="8" s="1"/>
  <c r="M54" i="7"/>
  <c r="AG63" i="14"/>
  <c r="P65" i="14"/>
  <c r="M65" i="14" s="1"/>
  <c r="N74" i="7"/>
  <c r="Q74" i="7" s="1"/>
  <c r="K74" i="7"/>
  <c r="P73" i="3" s="1"/>
  <c r="P81" i="7"/>
  <c r="P72" i="14"/>
  <c r="M72" i="14" s="1"/>
  <c r="AH81" i="8"/>
  <c r="AM81" i="8" s="1"/>
  <c r="AN91" i="14"/>
  <c r="U84" i="4"/>
  <c r="U94" i="3"/>
  <c r="V91" i="15"/>
  <c r="G91" i="11" s="1"/>
  <c r="D91" i="11" s="1"/>
  <c r="AE115" i="8"/>
  <c r="AM115" i="8" s="1"/>
  <c r="X113" i="6"/>
  <c r="Y113" i="6" s="1"/>
  <c r="W113" i="6"/>
  <c r="L115" i="14"/>
  <c r="D115" i="14" s="1"/>
  <c r="B115" i="14" s="1"/>
  <c r="F115" i="11" s="1"/>
  <c r="C115" i="11" s="1"/>
  <c r="C115" i="14"/>
  <c r="H115" i="11" s="1"/>
  <c r="E115" i="11" s="1"/>
  <c r="M120" i="14"/>
  <c r="O135" i="7"/>
  <c r="AH138" i="8"/>
  <c r="M139" i="14"/>
  <c r="Z141" i="14"/>
  <c r="S141" i="14" s="1"/>
  <c r="P143" i="6"/>
  <c r="Q143" i="6" s="1"/>
  <c r="O143" i="6"/>
  <c r="T143" i="6"/>
  <c r="U143" i="6" s="1"/>
  <c r="V143" i="6" s="1"/>
  <c r="X143" i="6"/>
  <c r="Y143" i="6" s="1"/>
  <c r="Z143" i="6" s="1"/>
  <c r="I143" i="15"/>
  <c r="V143" i="15" s="1"/>
  <c r="G143" i="11" s="1"/>
  <c r="D143" i="11" s="1"/>
  <c r="U9" i="5"/>
  <c r="C27" i="4"/>
  <c r="U76" i="5"/>
  <c r="M20" i="5"/>
  <c r="P6" i="7"/>
  <c r="P29" i="5"/>
  <c r="H7" i="8"/>
  <c r="L14" i="7"/>
  <c r="X11" i="6"/>
  <c r="Y11" i="6" s="1"/>
  <c r="W11" i="6"/>
  <c r="M16" i="7"/>
  <c r="AN23" i="8"/>
  <c r="T22" i="3" s="1"/>
  <c r="R22" i="3" s="1"/>
  <c r="X23" i="6"/>
  <c r="Y23" i="6" s="1"/>
  <c r="Z23" i="6" s="1"/>
  <c r="I32" i="15"/>
  <c r="V32" i="15" s="1"/>
  <c r="G32" i="11" s="1"/>
  <c r="D32" i="11" s="1"/>
  <c r="P35" i="7"/>
  <c r="S35" i="10"/>
  <c r="H38" i="7" s="1"/>
  <c r="P46" i="14"/>
  <c r="M46" i="14" s="1"/>
  <c r="K43" i="14"/>
  <c r="AB33" i="14"/>
  <c r="Z33" i="14" s="1"/>
  <c r="S33" i="14" s="1"/>
  <c r="B33" i="14" s="1"/>
  <c r="F33" i="11" s="1"/>
  <c r="C33" i="11" s="1"/>
  <c r="G48" i="14"/>
  <c r="D50" i="14"/>
  <c r="U56" i="3"/>
  <c r="U51" i="4"/>
  <c r="AB62" i="6"/>
  <c r="N61" i="3" s="1"/>
  <c r="L61" i="3" s="1"/>
  <c r="AJ66" i="14"/>
  <c r="AB66" i="14" s="1"/>
  <c r="Z66" i="14" s="1"/>
  <c r="S66" i="14" s="1"/>
  <c r="P56" i="6"/>
  <c r="Q56" i="6" s="1"/>
  <c r="R56" i="6" s="1"/>
  <c r="X56" i="6"/>
  <c r="Y56" i="6" s="1"/>
  <c r="Z56" i="6" s="1"/>
  <c r="O56" i="6"/>
  <c r="T56" i="6"/>
  <c r="U56" i="6" s="1"/>
  <c r="V56" i="6" s="1"/>
  <c r="K74" i="14"/>
  <c r="L74" i="14" s="1"/>
  <c r="K82" i="6"/>
  <c r="L82" i="6" s="1"/>
  <c r="M82" i="6" s="1"/>
  <c r="V82" i="15"/>
  <c r="G82" i="11" s="1"/>
  <c r="D82" i="11" s="1"/>
  <c r="D95" i="14"/>
  <c r="S102" i="10"/>
  <c r="H105" i="7" s="1"/>
  <c r="L112" i="7"/>
  <c r="P112" i="14"/>
  <c r="M112" i="14" s="1"/>
  <c r="P110" i="14"/>
  <c r="M110" i="14" s="1"/>
  <c r="G106" i="14"/>
  <c r="D106" i="14" s="1"/>
  <c r="AB101" i="14"/>
  <c r="Z101" i="14" s="1"/>
  <c r="U121" i="3"/>
  <c r="U110" i="4"/>
  <c r="AG113" i="14"/>
  <c r="AB113" i="14" s="1"/>
  <c r="Z113" i="14" s="1"/>
  <c r="S113" i="14" s="1"/>
  <c r="AN131" i="14"/>
  <c r="AB131" i="14" s="1"/>
  <c r="Z131" i="14" s="1"/>
  <c r="S131" i="14" s="1"/>
  <c r="K138" i="14"/>
  <c r="L138" i="14" s="1"/>
  <c r="D138" i="14" s="1"/>
  <c r="AG135" i="14"/>
  <c r="L143" i="14"/>
  <c r="D143" i="14" s="1"/>
  <c r="P127" i="7"/>
  <c r="V134" i="15"/>
  <c r="G134" i="11" s="1"/>
  <c r="D134" i="11" s="1"/>
  <c r="R139" i="6"/>
  <c r="C73" i="5"/>
  <c r="L91" i="4"/>
  <c r="U15" i="4"/>
  <c r="R47" i="4"/>
  <c r="U117" i="4"/>
  <c r="L55" i="4"/>
  <c r="C53" i="5"/>
  <c r="R40" i="4"/>
  <c r="C119" i="4"/>
  <c r="U16" i="4"/>
  <c r="C90" i="4"/>
  <c r="M14" i="7"/>
  <c r="K10" i="6"/>
  <c r="L10" i="6" s="1"/>
  <c r="J10" i="6"/>
  <c r="L10" i="7"/>
  <c r="O19" i="7"/>
  <c r="AG29" i="14"/>
  <c r="D9" i="14"/>
  <c r="D31" i="14"/>
  <c r="L58" i="7"/>
  <c r="R58" i="6"/>
  <c r="V48" i="15"/>
  <c r="G48" i="11" s="1"/>
  <c r="D48" i="11" s="1"/>
  <c r="AN52" i="8"/>
  <c r="T51" i="3" s="1"/>
  <c r="P66" i="7"/>
  <c r="G68" i="6"/>
  <c r="H68" i="6" s="1"/>
  <c r="F68" i="6"/>
  <c r="M76" i="14"/>
  <c r="AE82" i="8"/>
  <c r="AM82" i="8"/>
  <c r="AN82" i="8" s="1"/>
  <c r="T81" i="3" s="1"/>
  <c r="R81" i="3" s="1"/>
  <c r="T87" i="6"/>
  <c r="U87" i="6" s="1"/>
  <c r="V87" i="6" s="1"/>
  <c r="X87" i="6"/>
  <c r="Y87" i="6" s="1"/>
  <c r="Z87" i="6" s="1"/>
  <c r="P87" i="6"/>
  <c r="Q87" i="6" s="1"/>
  <c r="O87" i="6"/>
  <c r="O95" i="7"/>
  <c r="O96" i="7"/>
  <c r="P96" i="7"/>
  <c r="L107" i="7"/>
  <c r="T110" i="6"/>
  <c r="U110" i="6" s="1"/>
  <c r="V110" i="6" s="1"/>
  <c r="P110" i="6"/>
  <c r="Q110" i="6" s="1"/>
  <c r="O110" i="6"/>
  <c r="P109" i="6"/>
  <c r="Q109" i="6" s="1"/>
  <c r="R109" i="6" s="1"/>
  <c r="AB109" i="6" s="1"/>
  <c r="N108" i="3" s="1"/>
  <c r="L118" i="14"/>
  <c r="AB140" i="14"/>
  <c r="Z140" i="14" s="1"/>
  <c r="S140" i="14" s="1"/>
  <c r="P17" i="5"/>
  <c r="O34" i="8"/>
  <c r="X34" i="8" s="1"/>
  <c r="S33" i="3" s="1"/>
  <c r="U6" i="4"/>
  <c r="X9" i="8"/>
  <c r="S8" i="3" s="1"/>
  <c r="P21" i="6"/>
  <c r="Q21" i="6" s="1"/>
  <c r="O21" i="6"/>
  <c r="T21" i="6"/>
  <c r="U21" i="6" s="1"/>
  <c r="V21" i="6" s="1"/>
  <c r="P16" i="14"/>
  <c r="M16" i="14" s="1"/>
  <c r="X35" i="6"/>
  <c r="Y35" i="6" s="1"/>
  <c r="W35" i="6"/>
  <c r="Z37" i="6"/>
  <c r="AA37" i="6" s="1"/>
  <c r="AB37" i="6" s="1"/>
  <c r="X40" i="6"/>
  <c r="Y40" i="6" s="1"/>
  <c r="W40" i="6"/>
  <c r="AG54" i="14"/>
  <c r="AB54" i="14" s="1"/>
  <c r="Z54" i="14" s="1"/>
  <c r="S54" i="14" s="1"/>
  <c r="AJ63" i="14"/>
  <c r="I62" i="15"/>
  <c r="V62" i="15" s="1"/>
  <c r="G62" i="11" s="1"/>
  <c r="D62" i="11" s="1"/>
  <c r="AG60" i="14"/>
  <c r="AB60" i="14" s="1"/>
  <c r="Z60" i="14" s="1"/>
  <c r="J70" i="6"/>
  <c r="K70" i="6"/>
  <c r="L70" i="6" s="1"/>
  <c r="AN74" i="14"/>
  <c r="AB74" i="14" s="1"/>
  <c r="Z74" i="14" s="1"/>
  <c r="S74" i="14" s="1"/>
  <c r="X97" i="6"/>
  <c r="Y97" i="6" s="1"/>
  <c r="W97" i="6"/>
  <c r="F95" i="6"/>
  <c r="G95" i="6"/>
  <c r="H95" i="6" s="1"/>
  <c r="L98" i="7"/>
  <c r="G108" i="8"/>
  <c r="Q108" i="8"/>
  <c r="V108" i="8"/>
  <c r="J108" i="8"/>
  <c r="U108" i="8"/>
  <c r="I108" i="8"/>
  <c r="T108" i="8"/>
  <c r="S108" i="8"/>
  <c r="L108" i="8"/>
  <c r="F108" i="8"/>
  <c r="P108" i="8"/>
  <c r="M108" i="8"/>
  <c r="AE108" i="8"/>
  <c r="AM108" i="8" s="1"/>
  <c r="AN108" i="8" s="1"/>
  <c r="Q105" i="8"/>
  <c r="F105" i="8"/>
  <c r="P105" i="8"/>
  <c r="S105" i="8"/>
  <c r="I105" i="8"/>
  <c r="G105" i="8"/>
  <c r="V105" i="8"/>
  <c r="J105" i="8"/>
  <c r="T105" i="8"/>
  <c r="L105" i="8"/>
  <c r="U105" i="8"/>
  <c r="M105" i="8"/>
  <c r="AG100" i="14"/>
  <c r="K119" i="7"/>
  <c r="P118" i="3" s="1"/>
  <c r="N119" i="7"/>
  <c r="AN119" i="14"/>
  <c r="I118" i="15"/>
  <c r="V118" i="15" s="1"/>
  <c r="G118" i="11" s="1"/>
  <c r="D118" i="11" s="1"/>
  <c r="AN133" i="8"/>
  <c r="T132" i="3" s="1"/>
  <c r="K142" i="14"/>
  <c r="L142" i="14" s="1"/>
  <c r="N63" i="6"/>
  <c r="M62" i="3" s="1"/>
  <c r="K28" i="7"/>
  <c r="P27" i="3" s="1"/>
  <c r="N28" i="7"/>
  <c r="Q28" i="7" s="1"/>
  <c r="P25" i="4" s="1"/>
  <c r="M84" i="14"/>
  <c r="P125" i="14"/>
  <c r="M125" i="14" s="1"/>
  <c r="T135" i="10"/>
  <c r="I138" i="7" s="1"/>
  <c r="L108" i="14"/>
  <c r="D108" i="14" s="1"/>
  <c r="B108" i="14" s="1"/>
  <c r="F108" i="11" s="1"/>
  <c r="C108" i="11" s="1"/>
  <c r="C108" i="14"/>
  <c r="H108" i="11" s="1"/>
  <c r="E108" i="11" s="1"/>
  <c r="G139" i="14"/>
  <c r="V13" i="10"/>
  <c r="Y16" i="8"/>
  <c r="Z16" i="8" s="1"/>
  <c r="L43" i="14"/>
  <c r="D43" i="14" s="1"/>
  <c r="V50" i="10"/>
  <c r="Y53" i="8"/>
  <c r="Z53" i="8" s="1"/>
  <c r="M115" i="6"/>
  <c r="V116" i="10"/>
  <c r="Y119" i="8"/>
  <c r="Z119" i="8" s="1"/>
  <c r="L141" i="14"/>
  <c r="D141" i="14" s="1"/>
  <c r="N120" i="7"/>
  <c r="Q120" i="7" s="1"/>
  <c r="P108" i="4" s="1"/>
  <c r="K120" i="7"/>
  <c r="P119" i="3" s="1"/>
  <c r="T124" i="6"/>
  <c r="U124" i="6" s="1"/>
  <c r="S124" i="6"/>
  <c r="I136" i="15"/>
  <c r="I17" i="15"/>
  <c r="V17" i="15" s="1"/>
  <c r="G17" i="11" s="1"/>
  <c r="D17" i="11" s="1"/>
  <c r="V32" i="10"/>
  <c r="Y35" i="8"/>
  <c r="Z35" i="8" s="1"/>
  <c r="Z48" i="6"/>
  <c r="I56" i="6"/>
  <c r="N56" i="6" s="1"/>
  <c r="O62" i="7"/>
  <c r="Q62" i="7" s="1"/>
  <c r="K62" i="7"/>
  <c r="P61" i="3" s="1"/>
  <c r="R39" i="4"/>
  <c r="U124" i="4"/>
  <c r="C45" i="5"/>
  <c r="R64" i="4"/>
  <c r="S77" i="4"/>
  <c r="U5" i="4"/>
  <c r="U5" i="3"/>
  <c r="U36" i="4"/>
  <c r="C23" i="5"/>
  <c r="C11" i="5"/>
  <c r="U43" i="5"/>
  <c r="C70" i="5"/>
  <c r="U14" i="5"/>
  <c r="C27" i="5"/>
  <c r="C28" i="4"/>
  <c r="U47" i="5"/>
  <c r="U62" i="5"/>
  <c r="U23" i="5"/>
  <c r="C24" i="4"/>
  <c r="U11" i="5"/>
  <c r="C38" i="5"/>
  <c r="C51" i="5"/>
  <c r="C39" i="5"/>
  <c r="C14" i="5"/>
  <c r="U27" i="5"/>
  <c r="C59" i="5"/>
  <c r="C60" i="4"/>
  <c r="C79" i="5"/>
  <c r="C62" i="5"/>
  <c r="C80" i="4"/>
  <c r="C112" i="4"/>
  <c r="C31" i="5"/>
  <c r="C6" i="5"/>
  <c r="C19" i="5"/>
  <c r="C52" i="4"/>
  <c r="U116" i="4"/>
  <c r="U78" i="5"/>
  <c r="C46" i="5"/>
  <c r="U59" i="5"/>
  <c r="C108" i="4"/>
  <c r="U79" i="5"/>
  <c r="C35" i="5"/>
  <c r="C68" i="4"/>
  <c r="C18" i="5"/>
  <c r="U31" i="5"/>
  <c r="C63" i="5"/>
  <c r="U19" i="5"/>
  <c r="U52" i="4"/>
  <c r="C78" i="5"/>
  <c r="U60" i="4"/>
  <c r="U35" i="5"/>
  <c r="C36" i="4"/>
  <c r="C55" i="5"/>
  <c r="U50" i="5"/>
  <c r="C50" i="5"/>
  <c r="C7" i="5"/>
  <c r="C100" i="4"/>
  <c r="U55" i="5"/>
  <c r="U80" i="4"/>
  <c r="U112" i="4"/>
  <c r="U18" i="5"/>
  <c r="U6" i="5"/>
  <c r="C20" i="4"/>
  <c r="C15" i="5"/>
  <c r="U28" i="4"/>
  <c r="C75" i="5"/>
  <c r="U38" i="5"/>
  <c r="C71" i="5"/>
  <c r="U20" i="4"/>
  <c r="U15" i="5"/>
  <c r="C30" i="5"/>
  <c r="C56" i="4"/>
  <c r="C43" i="5"/>
  <c r="U75" i="5"/>
  <c r="U24" i="4"/>
  <c r="U56" i="4"/>
  <c r="U70" i="5"/>
  <c r="C84" i="4"/>
  <c r="C116" i="4"/>
  <c r="C47" i="5"/>
  <c r="C67" i="5"/>
  <c r="R43" i="4"/>
  <c r="C21" i="4"/>
  <c r="C22" i="5"/>
  <c r="M9" i="6"/>
  <c r="N24" i="7"/>
  <c r="Q24" i="7" s="1"/>
  <c r="K24" i="7"/>
  <c r="P23" i="3" s="1"/>
  <c r="D29" i="14"/>
  <c r="M48" i="6"/>
  <c r="N48" i="6" s="1"/>
  <c r="M47" i="3" s="1"/>
  <c r="V46" i="10"/>
  <c r="Y49" i="8"/>
  <c r="Z49" i="8" s="1"/>
  <c r="S42" i="10"/>
  <c r="H45" i="7" s="1"/>
  <c r="V48" i="10"/>
  <c r="Y51" i="8"/>
  <c r="Z51" i="8" s="1"/>
  <c r="S55" i="6"/>
  <c r="T55" i="6"/>
  <c r="U55" i="6" s="1"/>
  <c r="D69" i="14"/>
  <c r="P91" i="6"/>
  <c r="Q91" i="6" s="1"/>
  <c r="O91" i="6"/>
  <c r="T91" i="6"/>
  <c r="U91" i="6" s="1"/>
  <c r="V91" i="6" s="1"/>
  <c r="V88" i="10"/>
  <c r="Y91" i="8"/>
  <c r="Z91" i="8" s="1"/>
  <c r="L125" i="14"/>
  <c r="D125" i="14" s="1"/>
  <c r="Z129" i="6"/>
  <c r="AA129" i="6" s="1"/>
  <c r="AB129" i="6" s="1"/>
  <c r="AB138" i="14"/>
  <c r="Z138" i="14" s="1"/>
  <c r="S138" i="14" s="1"/>
  <c r="T144" i="6"/>
  <c r="U144" i="6" s="1"/>
  <c r="V144" i="6" s="1"/>
  <c r="P144" i="6"/>
  <c r="Q144" i="6" s="1"/>
  <c r="O144" i="6"/>
  <c r="X122" i="6"/>
  <c r="Y122" i="6" s="1"/>
  <c r="W122" i="6"/>
  <c r="O141" i="6"/>
  <c r="P141" i="6"/>
  <c r="Q141" i="6" s="1"/>
  <c r="T141" i="6"/>
  <c r="U141" i="6" s="1"/>
  <c r="V141" i="6" s="1"/>
  <c r="P141" i="7"/>
  <c r="S93" i="4"/>
  <c r="U93" i="4"/>
  <c r="K7" i="7"/>
  <c r="P6" i="3" s="1"/>
  <c r="N7" i="7"/>
  <c r="Q7" i="7" s="1"/>
  <c r="P6" i="4" s="1"/>
  <c r="R69" i="4"/>
  <c r="C126" i="4"/>
  <c r="R126" i="4"/>
  <c r="X127" i="8"/>
  <c r="S126" i="3" s="1"/>
  <c r="R85" i="4"/>
  <c r="P127" i="4"/>
  <c r="R23" i="4"/>
  <c r="R21" i="5"/>
  <c r="U70" i="4"/>
  <c r="O28" i="5"/>
  <c r="C28" i="5"/>
  <c r="O33" i="6"/>
  <c r="T33" i="6"/>
  <c r="U33" i="6" s="1"/>
  <c r="V33" i="6" s="1"/>
  <c r="AA33" i="6" s="1"/>
  <c r="P33" i="6"/>
  <c r="Q33" i="6" s="1"/>
  <c r="AJ29" i="14"/>
  <c r="Z34" i="6"/>
  <c r="P38" i="14"/>
  <c r="M38" i="14" s="1"/>
  <c r="AE38" i="8"/>
  <c r="AM38" i="8" s="1"/>
  <c r="AN38" i="8" s="1"/>
  <c r="M49" i="7"/>
  <c r="AE49" i="8"/>
  <c r="AM49" i="8" s="1"/>
  <c r="U47" i="4"/>
  <c r="U52" i="3"/>
  <c r="AE34" i="8"/>
  <c r="AM34" i="8" s="1"/>
  <c r="AN34" i="8" s="1"/>
  <c r="G51" i="14"/>
  <c r="D51" i="14" s="1"/>
  <c r="T71" i="6"/>
  <c r="U71" i="6" s="1"/>
  <c r="V71" i="6" s="1"/>
  <c r="P71" i="6"/>
  <c r="Q71" i="6" s="1"/>
  <c r="O71" i="6"/>
  <c r="I78" i="15"/>
  <c r="V78" i="15" s="1"/>
  <c r="G78" i="11" s="1"/>
  <c r="D78" i="11" s="1"/>
  <c r="AB79" i="14"/>
  <c r="Z79" i="14" s="1"/>
  <c r="S79" i="14" s="1"/>
  <c r="AN96" i="14"/>
  <c r="I94" i="15"/>
  <c r="V94" i="15" s="1"/>
  <c r="G94" i="11" s="1"/>
  <c r="D94" i="11" s="1"/>
  <c r="M100" i="6"/>
  <c r="X101" i="6"/>
  <c r="Y101" i="6" s="1"/>
  <c r="W101" i="6"/>
  <c r="V104" i="10"/>
  <c r="Y107" i="8"/>
  <c r="Z107" i="8" s="1"/>
  <c r="P119" i="7"/>
  <c r="I113" i="15"/>
  <c r="V113" i="15" s="1"/>
  <c r="G113" i="11" s="1"/>
  <c r="D113" i="11" s="1"/>
  <c r="V129" i="10"/>
  <c r="Y132" i="8"/>
  <c r="Z132" i="8" s="1"/>
  <c r="AB127" i="14"/>
  <c r="Z127" i="14" s="1"/>
  <c r="S127" i="14" s="1"/>
  <c r="AN125" i="8"/>
  <c r="T124" i="3" s="1"/>
  <c r="R124" i="3" s="1"/>
  <c r="AE134" i="8"/>
  <c r="AM134" i="8" s="1"/>
  <c r="AN134" i="8" s="1"/>
  <c r="N126" i="7"/>
  <c r="K126" i="7"/>
  <c r="P125" i="3" s="1"/>
  <c r="S142" i="10"/>
  <c r="H145" i="7" s="1"/>
  <c r="V139" i="15"/>
  <c r="G139" i="11" s="1"/>
  <c r="D139" i="11" s="1"/>
  <c r="C49" i="5"/>
  <c r="U10" i="4"/>
  <c r="U74" i="4"/>
  <c r="X22" i="8"/>
  <c r="S21" i="3" s="1"/>
  <c r="C67" i="4"/>
  <c r="C52" i="5"/>
  <c r="S3" i="10"/>
  <c r="H6" i="7" s="1"/>
  <c r="K11" i="7"/>
  <c r="P10" i="3" s="1"/>
  <c r="N11" i="7"/>
  <c r="X131" i="8"/>
  <c r="S130" i="3" s="1"/>
  <c r="T16" i="6"/>
  <c r="U16" i="6" s="1"/>
  <c r="V16" i="6" s="1"/>
  <c r="I20" i="6"/>
  <c r="AB8" i="14"/>
  <c r="Z8" i="14" s="1"/>
  <c r="S8" i="14" s="1"/>
  <c r="M34" i="6"/>
  <c r="N34" i="6" s="1"/>
  <c r="M33" i="3" s="1"/>
  <c r="K29" i="6"/>
  <c r="L29" i="6" s="1"/>
  <c r="J29" i="6"/>
  <c r="U33" i="4"/>
  <c r="U36" i="3"/>
  <c r="G46" i="14"/>
  <c r="R38" i="6"/>
  <c r="AB40" i="14"/>
  <c r="Z40" i="14" s="1"/>
  <c r="S40" i="14" s="1"/>
  <c r="C33" i="14"/>
  <c r="H33" i="11" s="1"/>
  <c r="E33" i="11" s="1"/>
  <c r="N47" i="7"/>
  <c r="Q47" i="7" s="1"/>
  <c r="K47" i="7"/>
  <c r="P46" i="3" s="1"/>
  <c r="U40" i="5"/>
  <c r="U60" i="3"/>
  <c r="AH71" i="8"/>
  <c r="AM71" i="8" s="1"/>
  <c r="AE77" i="8"/>
  <c r="AM77" i="8" s="1"/>
  <c r="F81" i="6"/>
  <c r="G81" i="6"/>
  <c r="H81" i="6" s="1"/>
  <c r="U98" i="3"/>
  <c r="R104" i="7"/>
  <c r="O103" i="3" s="1"/>
  <c r="Q103" i="3"/>
  <c r="M92" i="7"/>
  <c r="N95" i="7"/>
  <c r="K95" i="7"/>
  <c r="P94" i="3" s="1"/>
  <c r="AL101" i="8"/>
  <c r="P90" i="6"/>
  <c r="Q90" i="6" s="1"/>
  <c r="T90" i="6"/>
  <c r="U90" i="6" s="1"/>
  <c r="V90" i="6" s="1"/>
  <c r="O90" i="6"/>
  <c r="X90" i="6"/>
  <c r="Y90" i="6" s="1"/>
  <c r="Z90" i="6" s="1"/>
  <c r="O114" i="7"/>
  <c r="AA103" i="6"/>
  <c r="AB103" i="6" s="1"/>
  <c r="N102" i="3" s="1"/>
  <c r="G120" i="14"/>
  <c r="O41" i="5"/>
  <c r="U41" i="5"/>
  <c r="C22" i="4"/>
  <c r="P22" i="4"/>
  <c r="U103" i="4"/>
  <c r="C12" i="5"/>
  <c r="O33" i="4"/>
  <c r="U96" i="4"/>
  <c r="R60" i="5"/>
  <c r="U9" i="4"/>
  <c r="C120" i="4"/>
  <c r="AN9" i="8"/>
  <c r="T8" i="3" s="1"/>
  <c r="X10" i="6"/>
  <c r="Y10" i="6" s="1"/>
  <c r="W10" i="6"/>
  <c r="D20" i="14"/>
  <c r="B20" i="14" s="1"/>
  <c r="F20" i="11" s="1"/>
  <c r="C20" i="11" s="1"/>
  <c r="I27" i="15"/>
  <c r="V27" i="15" s="1"/>
  <c r="G27" i="11" s="1"/>
  <c r="D27" i="11" s="1"/>
  <c r="X41" i="6"/>
  <c r="Y41" i="6" s="1"/>
  <c r="W41" i="6"/>
  <c r="D14" i="14"/>
  <c r="AH31" i="8"/>
  <c r="AM31" i="8" s="1"/>
  <c r="AN31" i="8" s="1"/>
  <c r="M38" i="7"/>
  <c r="M50" i="14"/>
  <c r="W51" i="6"/>
  <c r="X51" i="6"/>
  <c r="Y51" i="6" s="1"/>
  <c r="I50" i="15"/>
  <c r="V50" i="15" s="1"/>
  <c r="G50" i="11" s="1"/>
  <c r="D50" i="11" s="1"/>
  <c r="AL68" i="8"/>
  <c r="G49" i="14"/>
  <c r="D49" i="14" s="1"/>
  <c r="U57" i="4"/>
  <c r="U64" i="3"/>
  <c r="S68" i="10"/>
  <c r="H71" i="7" s="1"/>
  <c r="R82" i="6"/>
  <c r="F77" i="6"/>
  <c r="G77" i="6"/>
  <c r="H77" i="6" s="1"/>
  <c r="AB73" i="6"/>
  <c r="I89" i="15"/>
  <c r="V89" i="15" s="1"/>
  <c r="G89" i="11" s="1"/>
  <c r="D89" i="11" s="1"/>
  <c r="AG91" i="14"/>
  <c r="S104" i="10"/>
  <c r="H107" i="7" s="1"/>
  <c r="U92" i="4"/>
  <c r="U102" i="3"/>
  <c r="O121" i="7"/>
  <c r="U61" i="4"/>
  <c r="R114" i="4"/>
  <c r="U95" i="4"/>
  <c r="U50" i="4"/>
  <c r="K6" i="6"/>
  <c r="L6" i="6" s="1"/>
  <c r="J6" i="6"/>
  <c r="S38" i="4"/>
  <c r="R48" i="4"/>
  <c r="Z7" i="14"/>
  <c r="S7" i="14" s="1"/>
  <c r="T14" i="6"/>
  <c r="U14" i="6" s="1"/>
  <c r="V14" i="6" s="1"/>
  <c r="P14" i="6"/>
  <c r="Q14" i="6" s="1"/>
  <c r="O14" i="6"/>
  <c r="X144" i="8"/>
  <c r="S143" i="3" s="1"/>
  <c r="G10" i="14"/>
  <c r="D10" i="14" s="1"/>
  <c r="AB16" i="14"/>
  <c r="Z16" i="14" s="1"/>
  <c r="S16" i="14" s="1"/>
  <c r="AH30" i="8"/>
  <c r="AM30" i="8" s="1"/>
  <c r="AN30" i="8" s="1"/>
  <c r="P24" i="14"/>
  <c r="F35" i="6"/>
  <c r="G35" i="6"/>
  <c r="H35" i="6" s="1"/>
  <c r="J28" i="6"/>
  <c r="K28" i="6"/>
  <c r="L28" i="6" s="1"/>
  <c r="Q36" i="7"/>
  <c r="P32" i="4" s="1"/>
  <c r="Z34" i="14"/>
  <c r="S34" i="14" s="1"/>
  <c r="B34" i="14" s="1"/>
  <c r="F34" i="11" s="1"/>
  <c r="C34" i="11" s="1"/>
  <c r="K35" i="14"/>
  <c r="L35" i="14" s="1"/>
  <c r="D35" i="14" s="1"/>
  <c r="O55" i="7"/>
  <c r="V44" i="10"/>
  <c r="Y47" i="8"/>
  <c r="Z47" i="8" s="1"/>
  <c r="T36" i="6"/>
  <c r="U36" i="6" s="1"/>
  <c r="V36" i="6" s="1"/>
  <c r="AA36" i="6" s="1"/>
  <c r="P36" i="6"/>
  <c r="Q36" i="6" s="1"/>
  <c r="O36" i="6"/>
  <c r="P80" i="14"/>
  <c r="M80" i="14" s="1"/>
  <c r="S72" i="10"/>
  <c r="H75" i="7" s="1"/>
  <c r="V96" i="10"/>
  <c r="Y99" i="8"/>
  <c r="Z99" i="8" s="1"/>
  <c r="K86" i="14"/>
  <c r="L86" i="14" s="1"/>
  <c r="D86" i="14" s="1"/>
  <c r="V85" i="15"/>
  <c r="G85" i="11" s="1"/>
  <c r="D85" i="11" s="1"/>
  <c r="U85" i="4"/>
  <c r="U95" i="3"/>
  <c r="X107" i="6"/>
  <c r="Y107" i="6" s="1"/>
  <c r="W107" i="6"/>
  <c r="G100" i="6"/>
  <c r="H100" i="6" s="1"/>
  <c r="F100" i="6"/>
  <c r="AN100" i="14"/>
  <c r="G106" i="6"/>
  <c r="H106" i="6" s="1"/>
  <c r="I106" i="6" s="1"/>
  <c r="N106" i="6" s="1"/>
  <c r="F115" i="6"/>
  <c r="G115" i="6"/>
  <c r="H115" i="6" s="1"/>
  <c r="I115" i="6" s="1"/>
  <c r="P124" i="14"/>
  <c r="M124" i="14" s="1"/>
  <c r="L130" i="14"/>
  <c r="D130" i="14" s="1"/>
  <c r="S130" i="10"/>
  <c r="H133" i="7" s="1"/>
  <c r="AE141" i="8"/>
  <c r="AM141" i="8" s="1"/>
  <c r="AG142" i="14"/>
  <c r="V141" i="10"/>
  <c r="Y144" i="8"/>
  <c r="Z144" i="8" s="1"/>
  <c r="K141" i="14"/>
  <c r="V143" i="10"/>
  <c r="Y146" i="8"/>
  <c r="Z146" i="8" s="1"/>
  <c r="P143" i="14"/>
  <c r="M143" i="14" s="1"/>
  <c r="C66" i="4"/>
  <c r="C105" i="4"/>
  <c r="O105" i="4"/>
  <c r="P76" i="5"/>
  <c r="U20" i="5"/>
  <c r="U75" i="4"/>
  <c r="O29" i="5"/>
  <c r="U29" i="5"/>
  <c r="U88" i="4"/>
  <c r="K7" i="8"/>
  <c r="O26" i="7"/>
  <c r="J31" i="6"/>
  <c r="K31" i="6"/>
  <c r="L31" i="6" s="1"/>
  <c r="AN25" i="14"/>
  <c r="AB25" i="14" s="1"/>
  <c r="Z25" i="14" s="1"/>
  <c r="S25" i="14" s="1"/>
  <c r="B42" i="14"/>
  <c r="F42" i="11" s="1"/>
  <c r="C42" i="11" s="1"/>
  <c r="X46" i="6"/>
  <c r="Y46" i="6" s="1"/>
  <c r="W46" i="6"/>
  <c r="I51" i="15"/>
  <c r="V51" i="15" s="1"/>
  <c r="G51" i="11" s="1"/>
  <c r="D51" i="11" s="1"/>
  <c r="K51" i="6"/>
  <c r="L51" i="6" s="1"/>
  <c r="M51" i="6" s="1"/>
  <c r="N51" i="6" s="1"/>
  <c r="M50" i="3" s="1"/>
  <c r="J51" i="6"/>
  <c r="AN67" i="8"/>
  <c r="T66" i="3" s="1"/>
  <c r="R66" i="3" s="1"/>
  <c r="V65" i="10"/>
  <c r="Y68" i="8"/>
  <c r="Z68" i="8" s="1"/>
  <c r="AE65" i="8"/>
  <c r="AM65" i="8" s="1"/>
  <c r="P71" i="7"/>
  <c r="R77" i="6"/>
  <c r="X95" i="6"/>
  <c r="Y95" i="6" s="1"/>
  <c r="W95" i="6"/>
  <c r="M90" i="14"/>
  <c r="G94" i="14"/>
  <c r="AH95" i="8"/>
  <c r="M119" i="7"/>
  <c r="O119" i="7"/>
  <c r="AG119" i="14"/>
  <c r="K132" i="14"/>
  <c r="L132" i="14" s="1"/>
  <c r="D132" i="14" s="1"/>
  <c r="AN124" i="14"/>
  <c r="AB124" i="14" s="1"/>
  <c r="Z124" i="14" s="1"/>
  <c r="S124" i="14" s="1"/>
  <c r="P137" i="6"/>
  <c r="Q137" i="6" s="1"/>
  <c r="O137" i="6"/>
  <c r="T137" i="6"/>
  <c r="U137" i="6" s="1"/>
  <c r="V137" i="6" s="1"/>
  <c r="AA137" i="6" s="1"/>
  <c r="T139" i="6"/>
  <c r="U139" i="6" s="1"/>
  <c r="V139" i="6" s="1"/>
  <c r="AA139" i="6" s="1"/>
  <c r="O33" i="5"/>
  <c r="U33" i="5"/>
  <c r="R25" i="5"/>
  <c r="C104" i="4"/>
  <c r="S117" i="4"/>
  <c r="C55" i="4"/>
  <c r="C129" i="4"/>
  <c r="S53" i="5"/>
  <c r="M3" i="14"/>
  <c r="U40" i="4"/>
  <c r="S119" i="4"/>
  <c r="U72" i="5"/>
  <c r="X41" i="8"/>
  <c r="S40" i="3" s="1"/>
  <c r="AG10" i="14"/>
  <c r="G22" i="6"/>
  <c r="H22" i="6" s="1"/>
  <c r="F22" i="6"/>
  <c r="X16" i="6"/>
  <c r="Y16" i="6" s="1"/>
  <c r="W16" i="6"/>
  <c r="S9" i="10"/>
  <c r="H12" i="7" s="1"/>
  <c r="I30" i="15"/>
  <c r="V30" i="15" s="1"/>
  <c r="G30" i="11" s="1"/>
  <c r="D30" i="11" s="1"/>
  <c r="L33" i="7"/>
  <c r="K25" i="14"/>
  <c r="L25" i="14" s="1"/>
  <c r="D25" i="14" s="1"/>
  <c r="V24" i="15"/>
  <c r="G24" i="11" s="1"/>
  <c r="D24" i="11" s="1"/>
  <c r="V40" i="10"/>
  <c r="Y43" i="8"/>
  <c r="Z43" i="8" s="1"/>
  <c r="AN43" i="8" s="1"/>
  <c r="T42" i="3" s="1"/>
  <c r="R42" i="3" s="1"/>
  <c r="G46" i="6"/>
  <c r="H46" i="6" s="1"/>
  <c r="F46" i="6"/>
  <c r="T58" i="6"/>
  <c r="U58" i="6" s="1"/>
  <c r="V58" i="6" s="1"/>
  <c r="U30" i="5"/>
  <c r="U46" i="3"/>
  <c r="P60" i="7"/>
  <c r="I70" i="6"/>
  <c r="O75" i="7"/>
  <c r="AG80" i="14"/>
  <c r="AB80" i="14" s="1"/>
  <c r="Z80" i="14" s="1"/>
  <c r="S80" i="14" s="1"/>
  <c r="K91" i="6"/>
  <c r="L91" i="6" s="1"/>
  <c r="J91" i="6"/>
  <c r="X111" i="6"/>
  <c r="Y111" i="6" s="1"/>
  <c r="Z111" i="6" s="1"/>
  <c r="P114" i="6"/>
  <c r="Q114" i="6" s="1"/>
  <c r="O114" i="6"/>
  <c r="T114" i="6"/>
  <c r="U114" i="6" s="1"/>
  <c r="V114" i="6" s="1"/>
  <c r="L115" i="7"/>
  <c r="G136" i="14"/>
  <c r="D136" i="14" s="1"/>
  <c r="O17" i="5"/>
  <c r="U17" i="5"/>
  <c r="R123" i="4"/>
  <c r="N115" i="4"/>
  <c r="S106" i="4"/>
  <c r="R111" i="4"/>
  <c r="T7" i="10"/>
  <c r="I10" i="7" s="1"/>
  <c r="AG9" i="14"/>
  <c r="AB9" i="14" s="1"/>
  <c r="Z9" i="14" s="1"/>
  <c r="S9" i="14" s="1"/>
  <c r="G27" i="14"/>
  <c r="D27" i="14" s="1"/>
  <c r="O32" i="7"/>
  <c r="G38" i="14"/>
  <c r="M41" i="7"/>
  <c r="C24" i="14"/>
  <c r="H24" i="11" s="1"/>
  <c r="E24" i="11" s="1"/>
  <c r="G24" i="14"/>
  <c r="P49" i="7"/>
  <c r="I36" i="15"/>
  <c r="V36" i="15" s="1"/>
  <c r="G36" i="11" s="1"/>
  <c r="D36" i="11" s="1"/>
  <c r="J50" i="6"/>
  <c r="K50" i="6"/>
  <c r="L50" i="6" s="1"/>
  <c r="J68" i="6"/>
  <c r="K68" i="6"/>
  <c r="L68" i="6" s="1"/>
  <c r="M68" i="6" s="1"/>
  <c r="AG65" i="14"/>
  <c r="S62" i="10"/>
  <c r="H65" i="7" s="1"/>
  <c r="V58" i="10"/>
  <c r="Y61" i="8"/>
  <c r="Z61" i="8" s="1"/>
  <c r="Z70" i="6"/>
  <c r="AA70" i="6" s="1"/>
  <c r="P75" i="7"/>
  <c r="AE72" i="8"/>
  <c r="AM72" i="8" s="1"/>
  <c r="AG78" i="14"/>
  <c r="J81" i="6"/>
  <c r="K81" i="6"/>
  <c r="L81" i="6" s="1"/>
  <c r="X85" i="6"/>
  <c r="Y85" i="6" s="1"/>
  <c r="Z85" i="6" s="1"/>
  <c r="K83" i="6"/>
  <c r="L83" i="6" s="1"/>
  <c r="M83" i="6" s="1"/>
  <c r="X102" i="6"/>
  <c r="Y102" i="6" s="1"/>
  <c r="W102" i="6"/>
  <c r="U89" i="4"/>
  <c r="U99" i="3"/>
  <c r="AE103" i="8"/>
  <c r="AM103" i="8" s="1"/>
  <c r="AE109" i="8"/>
  <c r="AM109" i="8" s="1"/>
  <c r="AE119" i="8"/>
  <c r="AM119" i="8" s="1"/>
  <c r="V114" i="15"/>
  <c r="G114" i="11" s="1"/>
  <c r="D114" i="11" s="1"/>
  <c r="AG118" i="14"/>
  <c r="AB118" i="14" s="1"/>
  <c r="Z118" i="14" s="1"/>
  <c r="G134" i="6"/>
  <c r="H134" i="6" s="1"/>
  <c r="F134" i="6"/>
  <c r="AG130" i="14"/>
  <c r="AB130" i="14" s="1"/>
  <c r="Z130" i="14" s="1"/>
  <c r="S130" i="14" s="1"/>
  <c r="O135" i="6"/>
  <c r="T135" i="6"/>
  <c r="U135" i="6" s="1"/>
  <c r="V135" i="6" s="1"/>
  <c r="P135" i="6"/>
  <c r="Q135" i="6" s="1"/>
  <c r="N64" i="6"/>
  <c r="M63" i="3" s="1"/>
  <c r="G40" i="14"/>
  <c r="D40" i="14" s="1"/>
  <c r="AE70" i="8"/>
  <c r="AM70" i="8"/>
  <c r="AN70" i="8" s="1"/>
  <c r="S82" i="10"/>
  <c r="H85" i="7" s="1"/>
  <c r="AE84" i="8"/>
  <c r="AM84" i="8" s="1"/>
  <c r="AN84" i="8" s="1"/>
  <c r="AB102" i="14"/>
  <c r="Z102" i="14" s="1"/>
  <c r="V125" i="15"/>
  <c r="G125" i="11" s="1"/>
  <c r="D125" i="11" s="1"/>
  <c r="I129" i="15"/>
  <c r="V129" i="15" s="1"/>
  <c r="G129" i="11" s="1"/>
  <c r="D129" i="11" s="1"/>
  <c r="L55" i="5"/>
  <c r="L80" i="4"/>
  <c r="L6" i="5"/>
  <c r="L52" i="4"/>
  <c r="M50" i="5"/>
  <c r="V16" i="10"/>
  <c r="Y19" i="8"/>
  <c r="Z19" i="8" s="1"/>
  <c r="P49" i="14"/>
  <c r="M49" i="14" s="1"/>
  <c r="C49" i="14" s="1"/>
  <c r="H49" i="11" s="1"/>
  <c r="E49" i="11" s="1"/>
  <c r="F69" i="6"/>
  <c r="G69" i="6"/>
  <c r="H69" i="6" s="1"/>
  <c r="I69" i="6" s="1"/>
  <c r="N69" i="6" s="1"/>
  <c r="M68" i="3" s="1"/>
  <c r="J110" i="6"/>
  <c r="K110" i="6"/>
  <c r="L110" i="6" s="1"/>
  <c r="O127" i="6"/>
  <c r="T127" i="6"/>
  <c r="U127" i="6" s="1"/>
  <c r="V127" i="6" s="1"/>
  <c r="P127" i="6"/>
  <c r="Q127" i="6" s="1"/>
  <c r="F142" i="6"/>
  <c r="G142" i="6"/>
  <c r="H142" i="6" s="1"/>
  <c r="I142" i="6" s="1"/>
  <c r="R17" i="4"/>
  <c r="C37" i="4"/>
  <c r="U126" i="4"/>
  <c r="C77" i="5"/>
  <c r="O127" i="4"/>
  <c r="S127" i="4"/>
  <c r="C86" i="4"/>
  <c r="S8" i="4"/>
  <c r="S70" i="4"/>
  <c r="C87" i="4"/>
  <c r="C130" i="4"/>
  <c r="S53" i="4"/>
  <c r="R28" i="5"/>
  <c r="R11" i="6"/>
  <c r="C6" i="14"/>
  <c r="H6" i="11" s="1"/>
  <c r="E6" i="11" s="1"/>
  <c r="G6" i="14"/>
  <c r="D6" i="14" s="1"/>
  <c r="B6" i="14" s="1"/>
  <c r="F6" i="11" s="1"/>
  <c r="C6" i="11" s="1"/>
  <c r="B6" i="11" s="1"/>
  <c r="F40" i="6"/>
  <c r="G40" i="6"/>
  <c r="H40" i="6" s="1"/>
  <c r="S43" i="10"/>
  <c r="H46" i="7" s="1"/>
  <c r="C39" i="4"/>
  <c r="O124" i="4"/>
  <c r="U64" i="4"/>
  <c r="C77" i="4"/>
  <c r="R107" i="4"/>
  <c r="O43" i="4"/>
  <c r="U128" i="4"/>
  <c r="R19" i="4"/>
  <c r="AN12" i="8"/>
  <c r="T11" i="3" s="1"/>
  <c r="R11" i="3" s="1"/>
  <c r="M15" i="14"/>
  <c r="V23" i="10"/>
  <c r="Y26" i="8"/>
  <c r="Z26" i="8" s="1"/>
  <c r="L32" i="14"/>
  <c r="D32" i="14" s="1"/>
  <c r="D28" i="14"/>
  <c r="O25" i="6"/>
  <c r="P25" i="6"/>
  <c r="Q25" i="6" s="1"/>
  <c r="T25" i="6"/>
  <c r="U25" i="6" s="1"/>
  <c r="V25" i="6" s="1"/>
  <c r="AA25" i="6" s="1"/>
  <c r="AH35" i="8"/>
  <c r="AM35" i="8" s="1"/>
  <c r="W58" i="6"/>
  <c r="X58" i="6"/>
  <c r="Y58" i="6" s="1"/>
  <c r="M58" i="6"/>
  <c r="I49" i="15"/>
  <c r="V49" i="15" s="1"/>
  <c r="G49" i="11" s="1"/>
  <c r="D49" i="11" s="1"/>
  <c r="B61" i="11"/>
  <c r="AE85" i="8"/>
  <c r="AM85" i="8" s="1"/>
  <c r="S85" i="10"/>
  <c r="H88" i="7" s="1"/>
  <c r="I99" i="15"/>
  <c r="V99" i="15" s="1"/>
  <c r="G99" i="11" s="1"/>
  <c r="D99" i="11" s="1"/>
  <c r="B98" i="14"/>
  <c r="F98" i="11" s="1"/>
  <c r="C98" i="11" s="1"/>
  <c r="Z118" i="6"/>
  <c r="AB116" i="14"/>
  <c r="Z116" i="14" s="1"/>
  <c r="X120" i="6"/>
  <c r="Y120" i="6" s="1"/>
  <c r="W120" i="6"/>
  <c r="AH132" i="8"/>
  <c r="AM132" i="8" s="1"/>
  <c r="L122" i="14"/>
  <c r="D122" i="14" s="1"/>
  <c r="B122" i="14" s="1"/>
  <c r="F122" i="11" s="1"/>
  <c r="C122" i="11" s="1"/>
  <c r="C122" i="14"/>
  <c r="H122" i="11" s="1"/>
  <c r="E122" i="11" s="1"/>
  <c r="K133" i="6"/>
  <c r="L133" i="6" s="1"/>
  <c r="J133" i="6"/>
  <c r="S182" i="14"/>
  <c r="B182" i="14" s="1"/>
  <c r="C182" i="14"/>
  <c r="I140" i="6"/>
  <c r="S190" i="14"/>
  <c r="B190" i="14" s="1"/>
  <c r="C190" i="14"/>
  <c r="D121" i="14"/>
  <c r="U74" i="5"/>
  <c r="U140" i="3"/>
  <c r="C17" i="4"/>
  <c r="U17" i="4"/>
  <c r="U127" i="4"/>
  <c r="C21" i="5"/>
  <c r="R53" i="4"/>
  <c r="R79" i="4"/>
  <c r="R10" i="5"/>
  <c r="I19" i="15"/>
  <c r="V19" i="15" s="1"/>
  <c r="G19" i="11" s="1"/>
  <c r="D19" i="11" s="1"/>
  <c r="L16" i="7"/>
  <c r="Z32" i="14"/>
  <c r="S32" i="14" s="1"/>
  <c r="M25" i="14"/>
  <c r="AG38" i="14"/>
  <c r="AB38" i="14" s="1"/>
  <c r="Z38" i="14" s="1"/>
  <c r="S38" i="14" s="1"/>
  <c r="AG35" i="14"/>
  <c r="AB35" i="14" s="1"/>
  <c r="Z35" i="14" s="1"/>
  <c r="S35" i="14" s="1"/>
  <c r="K43" i="7"/>
  <c r="P42" i="3" s="1"/>
  <c r="N43" i="7"/>
  <c r="M43" i="14"/>
  <c r="C43" i="14" s="1"/>
  <c r="H43" i="11" s="1"/>
  <c r="E43" i="11" s="1"/>
  <c r="T42" i="6"/>
  <c r="U42" i="6" s="1"/>
  <c r="V42" i="6" s="1"/>
  <c r="P42" i="6"/>
  <c r="Q42" i="6" s="1"/>
  <c r="O42" i="6"/>
  <c r="T66" i="6"/>
  <c r="U66" i="6" s="1"/>
  <c r="V66" i="6" s="1"/>
  <c r="P66" i="6"/>
  <c r="Q66" i="6" s="1"/>
  <c r="O66" i="6"/>
  <c r="V62" i="10"/>
  <c r="Y65" i="8"/>
  <c r="Z65" i="8" s="1"/>
  <c r="P78" i="14"/>
  <c r="M78" i="14" s="1"/>
  <c r="X83" i="6"/>
  <c r="Y83" i="6" s="1"/>
  <c r="W83" i="6"/>
  <c r="AE99" i="8"/>
  <c r="V94" i="10"/>
  <c r="Y97" i="8"/>
  <c r="Z97" i="8" s="1"/>
  <c r="V92" i="15"/>
  <c r="G92" i="11" s="1"/>
  <c r="D92" i="11" s="1"/>
  <c r="F96" i="6"/>
  <c r="G96" i="6"/>
  <c r="H96" i="6" s="1"/>
  <c r="P110" i="7"/>
  <c r="P107" i="14"/>
  <c r="M107" i="14" s="1"/>
  <c r="O119" i="6"/>
  <c r="T119" i="6"/>
  <c r="U119" i="6" s="1"/>
  <c r="V119" i="6" s="1"/>
  <c r="P119" i="6"/>
  <c r="Q119" i="6" s="1"/>
  <c r="R126" i="6"/>
  <c r="AB126" i="6" s="1"/>
  <c r="N125" i="3" s="1"/>
  <c r="X133" i="6"/>
  <c r="Y133" i="6" s="1"/>
  <c r="W133" i="6"/>
  <c r="K135" i="6"/>
  <c r="L135" i="6" s="1"/>
  <c r="J135" i="6"/>
  <c r="P132" i="14"/>
  <c r="M132" i="14" s="1"/>
  <c r="V134" i="10"/>
  <c r="Y137" i="8"/>
  <c r="Z137" i="8" s="1"/>
  <c r="AN137" i="8" s="1"/>
  <c r="T136" i="3" s="1"/>
  <c r="R136" i="3" s="1"/>
  <c r="P134" i="7"/>
  <c r="S49" i="5"/>
  <c r="U65" i="5"/>
  <c r="C24" i="5"/>
  <c r="O39" i="8"/>
  <c r="X39" i="8" s="1"/>
  <c r="S38" i="3" s="1"/>
  <c r="U109" i="4"/>
  <c r="M26" i="4"/>
  <c r="R54" i="5"/>
  <c r="U46" i="4"/>
  <c r="AN22" i="8"/>
  <c r="T21" i="3" s="1"/>
  <c r="AB21" i="14"/>
  <c r="Z21" i="14" s="1"/>
  <c r="K21" i="14"/>
  <c r="L21" i="14" s="1"/>
  <c r="D21" i="14" s="1"/>
  <c r="J45" i="6"/>
  <c r="K45" i="6"/>
  <c r="L45" i="6" s="1"/>
  <c r="M45" i="6" s="1"/>
  <c r="W68" i="6"/>
  <c r="X68" i="6"/>
  <c r="Y68" i="6" s="1"/>
  <c r="L65" i="14"/>
  <c r="D65" i="14" s="1"/>
  <c r="P65" i="6"/>
  <c r="Q65" i="6" s="1"/>
  <c r="O65" i="6"/>
  <c r="T65" i="6"/>
  <c r="U65" i="6" s="1"/>
  <c r="V65" i="6" s="1"/>
  <c r="AA65" i="6" s="1"/>
  <c r="M67" i="6"/>
  <c r="N67" i="6" s="1"/>
  <c r="M66" i="3" s="1"/>
  <c r="R70" i="6"/>
  <c r="I66" i="15"/>
  <c r="V66" i="15" s="1"/>
  <c r="G66" i="11" s="1"/>
  <c r="D66" i="11" s="1"/>
  <c r="X60" i="6"/>
  <c r="Y60" i="6" s="1"/>
  <c r="W60" i="6"/>
  <c r="M77" i="7"/>
  <c r="V72" i="15"/>
  <c r="G72" i="11" s="1"/>
  <c r="D72" i="11" s="1"/>
  <c r="L90" i="14"/>
  <c r="D90" i="14" s="1"/>
  <c r="C90" i="14"/>
  <c r="H90" i="11" s="1"/>
  <c r="E90" i="11" s="1"/>
  <c r="Z97" i="14"/>
  <c r="S97" i="14" s="1"/>
  <c r="V107" i="10"/>
  <c r="Y110" i="8"/>
  <c r="Z110" i="8" s="1"/>
  <c r="AE110" i="8"/>
  <c r="AM110" i="8" s="1"/>
  <c r="K109" i="7"/>
  <c r="P108" i="3" s="1"/>
  <c r="N109" i="7"/>
  <c r="I109" i="6"/>
  <c r="U63" i="5"/>
  <c r="U119" i="3"/>
  <c r="U81" i="4"/>
  <c r="S22" i="4"/>
  <c r="C25" i="4"/>
  <c r="X40" i="8"/>
  <c r="S39" i="3" s="1"/>
  <c r="C33" i="4"/>
  <c r="C72" i="4"/>
  <c r="C60" i="5"/>
  <c r="O64" i="8"/>
  <c r="X64" i="8" s="1"/>
  <c r="S63" i="3" s="1"/>
  <c r="P18" i="6"/>
  <c r="Q18" i="6" s="1"/>
  <c r="R18" i="6" s="1"/>
  <c r="L21" i="7"/>
  <c r="AN27" i="8"/>
  <c r="T26" i="3" s="1"/>
  <c r="AB19" i="14"/>
  <c r="Z19" i="14" s="1"/>
  <c r="S19" i="14" s="1"/>
  <c r="I29" i="15"/>
  <c r="V29" i="15" s="1"/>
  <c r="G29" i="11" s="1"/>
  <c r="D29" i="11" s="1"/>
  <c r="F31" i="6"/>
  <c r="G31" i="6"/>
  <c r="H31" i="6" s="1"/>
  <c r="I31" i="6" s="1"/>
  <c r="AG26" i="14"/>
  <c r="AB26" i="14" s="1"/>
  <c r="Z26" i="14" s="1"/>
  <c r="X49" i="6"/>
  <c r="Y49" i="6" s="1"/>
  <c r="W49" i="6"/>
  <c r="J40" i="6"/>
  <c r="K40" i="6"/>
  <c r="L40" i="6" s="1"/>
  <c r="S50" i="10"/>
  <c r="H53" i="7" s="1"/>
  <c r="AG51" i="14"/>
  <c r="AB51" i="14" s="1"/>
  <c r="Z51" i="14" s="1"/>
  <c r="G52" i="6"/>
  <c r="H52" i="6" s="1"/>
  <c r="F52" i="6"/>
  <c r="AG59" i="14"/>
  <c r="AN86" i="8"/>
  <c r="T85" i="3" s="1"/>
  <c r="AH99" i="8"/>
  <c r="B81" i="14"/>
  <c r="F81" i="11" s="1"/>
  <c r="C81" i="11" s="1"/>
  <c r="T76" i="6"/>
  <c r="U76" i="6" s="1"/>
  <c r="V76" i="6" s="1"/>
  <c r="AA76" i="6" s="1"/>
  <c r="P76" i="6"/>
  <c r="Q76" i="6" s="1"/>
  <c r="O76" i="6"/>
  <c r="M94" i="14"/>
  <c r="X91" i="6"/>
  <c r="Y91" i="6" s="1"/>
  <c r="Z91" i="6" s="1"/>
  <c r="G110" i="6"/>
  <c r="H110" i="6" s="1"/>
  <c r="F110" i="6"/>
  <c r="M110" i="7"/>
  <c r="U112" i="3"/>
  <c r="U101" i="4"/>
  <c r="Z106" i="14"/>
  <c r="S106" i="14" s="1"/>
  <c r="K116" i="14"/>
  <c r="L116" i="14" s="1"/>
  <c r="D116" i="14" s="1"/>
  <c r="T120" i="6"/>
  <c r="U120" i="6" s="1"/>
  <c r="S120" i="6"/>
  <c r="F141" i="6"/>
  <c r="G141" i="6"/>
  <c r="H141" i="6" s="1"/>
  <c r="R113" i="4"/>
  <c r="R44" i="4"/>
  <c r="U38" i="4"/>
  <c r="U8" i="5"/>
  <c r="C16" i="5"/>
  <c r="AL14" i="8"/>
  <c r="P10" i="7"/>
  <c r="C20" i="14"/>
  <c r="H20" i="11" s="1"/>
  <c r="E20" i="11" s="1"/>
  <c r="F17" i="6"/>
  <c r="G17" i="6"/>
  <c r="H17" i="6" s="1"/>
  <c r="I17" i="6" s="1"/>
  <c r="AG27" i="14"/>
  <c r="S24" i="10"/>
  <c r="H27" i="7" s="1"/>
  <c r="P28" i="14"/>
  <c r="M28" i="14" s="1"/>
  <c r="J32" i="6"/>
  <c r="K32" i="6"/>
  <c r="L32" i="6" s="1"/>
  <c r="U27" i="3"/>
  <c r="U25" i="4"/>
  <c r="AL45" i="8"/>
  <c r="P37" i="7"/>
  <c r="G38" i="6"/>
  <c r="H38" i="6" s="1"/>
  <c r="F38" i="6"/>
  <c r="AG42" i="14"/>
  <c r="AB42" i="14" s="1"/>
  <c r="Z42" i="14" s="1"/>
  <c r="O46" i="7"/>
  <c r="I65" i="15"/>
  <c r="V65" i="15" s="1"/>
  <c r="G65" i="11" s="1"/>
  <c r="D65" i="11" s="1"/>
  <c r="F55" i="6"/>
  <c r="G55" i="6"/>
  <c r="H55" i="6" s="1"/>
  <c r="G66" i="14"/>
  <c r="V74" i="10"/>
  <c r="Y77" i="8"/>
  <c r="Z77" i="8" s="1"/>
  <c r="S80" i="10"/>
  <c r="H83" i="7" s="1"/>
  <c r="V64" i="15"/>
  <c r="G64" i="11" s="1"/>
  <c r="D64" i="11" s="1"/>
  <c r="AB83" i="14"/>
  <c r="Z83" i="14" s="1"/>
  <c r="S83" i="14" s="1"/>
  <c r="B83" i="14" s="1"/>
  <c r="F83" i="11" s="1"/>
  <c r="C83" i="11" s="1"/>
  <c r="AE89" i="8"/>
  <c r="AM89" i="8" s="1"/>
  <c r="AN89" i="8" s="1"/>
  <c r="I91" i="6"/>
  <c r="AG112" i="14"/>
  <c r="AB112" i="14" s="1"/>
  <c r="Z112" i="14" s="1"/>
  <c r="S112" i="14" s="1"/>
  <c r="V112" i="15"/>
  <c r="G112" i="11" s="1"/>
  <c r="D112" i="11" s="1"/>
  <c r="O118" i="6"/>
  <c r="T118" i="6"/>
  <c r="U118" i="6" s="1"/>
  <c r="V118" i="6" s="1"/>
  <c r="P118" i="6"/>
  <c r="Q118" i="6" s="1"/>
  <c r="V121" i="10"/>
  <c r="Y124" i="8"/>
  <c r="Z124" i="8" s="1"/>
  <c r="AN124" i="8" s="1"/>
  <c r="T123" i="3" s="1"/>
  <c r="R123" i="3" s="1"/>
  <c r="I125" i="6"/>
  <c r="N125" i="6" s="1"/>
  <c r="M124" i="3" s="1"/>
  <c r="X128" i="6"/>
  <c r="Y128" i="6" s="1"/>
  <c r="Z128" i="6" s="1"/>
  <c r="G130" i="6"/>
  <c r="H130" i="6" s="1"/>
  <c r="I130" i="6" s="1"/>
  <c r="N130" i="6" s="1"/>
  <c r="F130" i="6"/>
  <c r="AG132" i="14"/>
  <c r="AB132" i="14" s="1"/>
  <c r="Z132" i="14" s="1"/>
  <c r="S132" i="14" s="1"/>
  <c r="O141" i="7"/>
  <c r="V136" i="15"/>
  <c r="G136" i="11" s="1"/>
  <c r="D136" i="11" s="1"/>
  <c r="AE145" i="8"/>
  <c r="AM145" i="8"/>
  <c r="O144" i="7"/>
  <c r="AB142" i="14"/>
  <c r="Z142" i="14" s="1"/>
  <c r="V140" i="15"/>
  <c r="G140" i="11" s="1"/>
  <c r="D140" i="11" s="1"/>
  <c r="W144" i="6"/>
  <c r="X144" i="6"/>
  <c r="Y144" i="6" s="1"/>
  <c r="S143" i="10"/>
  <c r="H146" i="7" s="1"/>
  <c r="M116" i="7"/>
  <c r="U111" i="4"/>
  <c r="U123" i="3"/>
  <c r="C121" i="14"/>
  <c r="H121" i="11" s="1"/>
  <c r="E121" i="11" s="1"/>
  <c r="R9" i="5"/>
  <c r="S66" i="4"/>
  <c r="U32" i="5"/>
  <c r="C63" i="4"/>
  <c r="S11" i="10"/>
  <c r="H14" i="7" s="1"/>
  <c r="Z5" i="14"/>
  <c r="S5" i="14" s="1"/>
  <c r="AJ10" i="14"/>
  <c r="AE18" i="8"/>
  <c r="AM18" i="8" s="1"/>
  <c r="U21" i="5"/>
  <c r="U30" i="3"/>
  <c r="X42" i="6"/>
  <c r="Y42" i="6" s="1"/>
  <c r="Z42" i="6" s="1"/>
  <c r="G58" i="6"/>
  <c r="H58" i="6" s="1"/>
  <c r="F58" i="6"/>
  <c r="F53" i="6"/>
  <c r="G53" i="6"/>
  <c r="H53" i="6" s="1"/>
  <c r="AG62" i="14"/>
  <c r="AB62" i="14" s="1"/>
  <c r="Z62" i="14" s="1"/>
  <c r="AH69" i="8"/>
  <c r="T77" i="6"/>
  <c r="U77" i="6" s="1"/>
  <c r="V77" i="6" s="1"/>
  <c r="L66" i="14"/>
  <c r="V78" i="10"/>
  <c r="Y81" i="8"/>
  <c r="Z81" i="8" s="1"/>
  <c r="Z84" i="14"/>
  <c r="S84" i="14" s="1"/>
  <c r="G92" i="6"/>
  <c r="H92" i="6" s="1"/>
  <c r="F92" i="6"/>
  <c r="P108" i="6"/>
  <c r="Q108" i="6" s="1"/>
  <c r="O108" i="6"/>
  <c r="T108" i="6"/>
  <c r="U108" i="6" s="1"/>
  <c r="V108" i="6" s="1"/>
  <c r="P102" i="14"/>
  <c r="P106" i="7"/>
  <c r="K109" i="14"/>
  <c r="L109" i="14" s="1"/>
  <c r="D109" i="14" s="1"/>
  <c r="L128" i="7"/>
  <c r="U66" i="5"/>
  <c r="U122" i="3"/>
  <c r="X141" i="6"/>
  <c r="Y141" i="6" s="1"/>
  <c r="W141" i="6"/>
  <c r="I146" i="6"/>
  <c r="N146" i="6" s="1"/>
  <c r="M145" i="3" s="1"/>
  <c r="T146" i="6"/>
  <c r="U146" i="6" s="1"/>
  <c r="V146" i="6" s="1"/>
  <c r="O146" i="6"/>
  <c r="P146" i="6"/>
  <c r="Q146" i="6" s="1"/>
  <c r="C34" i="4"/>
  <c r="C25" i="5"/>
  <c r="C47" i="4"/>
  <c r="R83" i="4"/>
  <c r="C62" i="4"/>
  <c r="L53" i="5"/>
  <c r="U7" i="4"/>
  <c r="U7" i="3"/>
  <c r="X8" i="6"/>
  <c r="Y8" i="6" s="1"/>
  <c r="W8" i="6"/>
  <c r="AG18" i="14"/>
  <c r="AB18" i="14" s="1"/>
  <c r="Z18" i="14" s="1"/>
  <c r="S18" i="14" s="1"/>
  <c r="I32" i="6"/>
  <c r="P30" i="7"/>
  <c r="V21" i="15"/>
  <c r="G21" i="11" s="1"/>
  <c r="D21" i="11" s="1"/>
  <c r="J37" i="6"/>
  <c r="K37" i="6"/>
  <c r="L37" i="6" s="1"/>
  <c r="M37" i="6" s="1"/>
  <c r="N37" i="6" s="1"/>
  <c r="M36" i="3" s="1"/>
  <c r="O49" i="6"/>
  <c r="P49" i="6"/>
  <c r="Q49" i="6" s="1"/>
  <c r="T49" i="6"/>
  <c r="U49" i="6" s="1"/>
  <c r="V49" i="6" s="1"/>
  <c r="O40" i="7"/>
  <c r="V31" i="15"/>
  <c r="G31" i="11" s="1"/>
  <c r="D31" i="11" s="1"/>
  <c r="V44" i="15"/>
  <c r="G44" i="11" s="1"/>
  <c r="D44" i="11" s="1"/>
  <c r="L48" i="14"/>
  <c r="D48" i="14" s="1"/>
  <c r="X53" i="6"/>
  <c r="Y53" i="6" s="1"/>
  <c r="Z53" i="6" s="1"/>
  <c r="V51" i="10"/>
  <c r="Y54" i="8"/>
  <c r="Z54" i="8" s="1"/>
  <c r="G74" i="14"/>
  <c r="O81" i="7"/>
  <c r="K71" i="14"/>
  <c r="L71" i="14" s="1"/>
  <c r="D71" i="14" s="1"/>
  <c r="AJ94" i="14"/>
  <c r="AB94" i="14" s="1"/>
  <c r="Z94" i="14" s="1"/>
  <c r="S94" i="14" s="1"/>
  <c r="AG92" i="14"/>
  <c r="F101" i="8"/>
  <c r="Q101" i="8"/>
  <c r="I101" i="8"/>
  <c r="K101" i="8" s="1"/>
  <c r="M101" i="8"/>
  <c r="J101" i="8"/>
  <c r="V101" i="8"/>
  <c r="T101" i="8"/>
  <c r="G101" i="8"/>
  <c r="L101" i="8"/>
  <c r="P101" i="8"/>
  <c r="U101" i="8"/>
  <c r="S101" i="8"/>
  <c r="R106" i="6"/>
  <c r="AB106" i="6" s="1"/>
  <c r="N105" i="3" s="1"/>
  <c r="I109" i="15"/>
  <c r="V109" i="15" s="1"/>
  <c r="G109" i="11" s="1"/>
  <c r="D109" i="11" s="1"/>
  <c r="N124" i="7"/>
  <c r="Q124" i="7" s="1"/>
  <c r="P111" i="4" s="1"/>
  <c r="K124" i="7"/>
  <c r="P123" i="3" s="1"/>
  <c r="AB126" i="14"/>
  <c r="Z126" i="14" s="1"/>
  <c r="U123" i="4"/>
  <c r="C123" i="4"/>
  <c r="R49" i="4"/>
  <c r="U106" i="4"/>
  <c r="R106" i="4"/>
  <c r="AE6" i="8"/>
  <c r="AM6" i="8" s="1"/>
  <c r="R61" i="5"/>
  <c r="C111" i="4"/>
  <c r="X90" i="8"/>
  <c r="S89" i="3" s="1"/>
  <c r="R89" i="3" s="1"/>
  <c r="AH14" i="8"/>
  <c r="AL10" i="8"/>
  <c r="M13" i="7"/>
  <c r="N15" i="7"/>
  <c r="Q15" i="7" s="1"/>
  <c r="P13" i="4" s="1"/>
  <c r="K15" i="7"/>
  <c r="P14" i="3" s="1"/>
  <c r="I21" i="6"/>
  <c r="AB13" i="14"/>
  <c r="Z13" i="14" s="1"/>
  <c r="S13" i="14" s="1"/>
  <c r="S16" i="10"/>
  <c r="H19" i="7" s="1"/>
  <c r="AB14" i="14"/>
  <c r="Z14" i="14" s="1"/>
  <c r="S14" i="14" s="1"/>
  <c r="G21" i="14"/>
  <c r="K37" i="14"/>
  <c r="L37" i="14" s="1"/>
  <c r="D37" i="14" s="1"/>
  <c r="I39" i="6"/>
  <c r="O58" i="7"/>
  <c r="AN55" i="14"/>
  <c r="AB55" i="14" s="1"/>
  <c r="Z55" i="14" s="1"/>
  <c r="S55" i="14" s="1"/>
  <c r="O54" i="7"/>
  <c r="D41" i="14"/>
  <c r="B41" i="14" s="1"/>
  <c r="F41" i="11" s="1"/>
  <c r="C41" i="11" s="1"/>
  <c r="AE57" i="8"/>
  <c r="AM57" i="8" s="1"/>
  <c r="V58" i="15"/>
  <c r="G58" i="11" s="1"/>
  <c r="D58" i="11" s="1"/>
  <c r="M76" i="6"/>
  <c r="F83" i="6"/>
  <c r="G83" i="6"/>
  <c r="H83" i="6" s="1"/>
  <c r="I83" i="6" s="1"/>
  <c r="M82" i="7"/>
  <c r="S96" i="10"/>
  <c r="H99" i="7" s="1"/>
  <c r="M94" i="7"/>
  <c r="AB96" i="6"/>
  <c r="N95" i="3" s="1"/>
  <c r="S103" i="10"/>
  <c r="H106" i="7" s="1"/>
  <c r="AG111" i="14"/>
  <c r="Q125" i="7"/>
  <c r="P112" i="4" s="1"/>
  <c r="F119" i="6"/>
  <c r="G119" i="6"/>
  <c r="H119" i="6" s="1"/>
  <c r="I119" i="15"/>
  <c r="V119" i="15" s="1"/>
  <c r="G119" i="11" s="1"/>
  <c r="D119" i="11" s="1"/>
  <c r="AL122" i="8"/>
  <c r="AM122" i="8" s="1"/>
  <c r="G131" i="14"/>
  <c r="D131" i="14" s="1"/>
  <c r="V132" i="15"/>
  <c r="G132" i="11" s="1"/>
  <c r="D132" i="11" s="1"/>
  <c r="M127" i="14"/>
  <c r="X145" i="6"/>
  <c r="Y145" i="6" s="1"/>
  <c r="W145" i="6"/>
  <c r="N75" i="6"/>
  <c r="M74" i="3" s="1"/>
  <c r="S56" i="3" l="1"/>
  <c r="R51" i="4"/>
  <c r="R37" i="5"/>
  <c r="K149" i="3"/>
  <c r="I147" i="11"/>
  <c r="S17" i="3"/>
  <c r="R16" i="4"/>
  <c r="M107" i="3"/>
  <c r="L97" i="4"/>
  <c r="S92" i="3"/>
  <c r="R55" i="5"/>
  <c r="S148" i="14"/>
  <c r="C148" i="14"/>
  <c r="H148" i="11" s="1"/>
  <c r="E148" i="11" s="1"/>
  <c r="T141" i="3"/>
  <c r="S75" i="5"/>
  <c r="S126" i="4"/>
  <c r="Q126" i="4" s="1"/>
  <c r="S132" i="3"/>
  <c r="R119" i="4"/>
  <c r="R70" i="5"/>
  <c r="S12" i="14"/>
  <c r="B12" i="14" s="1"/>
  <c r="F12" i="11" s="1"/>
  <c r="C12" i="11" s="1"/>
  <c r="C12" i="14"/>
  <c r="H12" i="11" s="1"/>
  <c r="E12" i="11" s="1"/>
  <c r="B12" i="11" s="1"/>
  <c r="S96" i="3"/>
  <c r="R56" i="5"/>
  <c r="R86" i="4"/>
  <c r="B17" i="14"/>
  <c r="F17" i="11" s="1"/>
  <c r="C17" i="11" s="1"/>
  <c r="R140" i="6"/>
  <c r="R119" i="6"/>
  <c r="R108" i="6"/>
  <c r="Z49" i="6"/>
  <c r="AA119" i="6"/>
  <c r="AB119" i="6" s="1"/>
  <c r="Z58" i="6"/>
  <c r="Z46" i="6"/>
  <c r="Z41" i="6"/>
  <c r="R87" i="6"/>
  <c r="AB139" i="6"/>
  <c r="N138" i="3" s="1"/>
  <c r="M19" i="6"/>
  <c r="B73" i="11"/>
  <c r="M16" i="6"/>
  <c r="N16" i="6" s="1"/>
  <c r="M15" i="3" s="1"/>
  <c r="Z114" i="6"/>
  <c r="AA114" i="6" s="1"/>
  <c r="AB114" i="6" s="1"/>
  <c r="AM26" i="8"/>
  <c r="R117" i="6"/>
  <c r="I88" i="6"/>
  <c r="AB22" i="6"/>
  <c r="M61" i="6"/>
  <c r="R39" i="6"/>
  <c r="M21" i="6"/>
  <c r="M141" i="6"/>
  <c r="I121" i="6"/>
  <c r="N121" i="6" s="1"/>
  <c r="M120" i="3" s="1"/>
  <c r="R7" i="6"/>
  <c r="R41" i="5"/>
  <c r="N88" i="6"/>
  <c r="M87" i="3" s="1"/>
  <c r="R80" i="6"/>
  <c r="Z119" i="6"/>
  <c r="C77" i="14"/>
  <c r="H77" i="11" s="1"/>
  <c r="E77" i="11" s="1"/>
  <c r="Z24" i="6"/>
  <c r="R64" i="6"/>
  <c r="S29" i="5"/>
  <c r="M49" i="6"/>
  <c r="I60" i="6"/>
  <c r="N60" i="6" s="1"/>
  <c r="X148" i="8"/>
  <c r="S147" i="3" s="1"/>
  <c r="R147" i="3" s="1"/>
  <c r="C79" i="14"/>
  <c r="H79" i="11" s="1"/>
  <c r="E79" i="11" s="1"/>
  <c r="R92" i="3"/>
  <c r="AN79" i="8"/>
  <c r="T78" i="3" s="1"/>
  <c r="R78" i="3" s="1"/>
  <c r="R71" i="4"/>
  <c r="N78" i="6"/>
  <c r="Z83" i="6"/>
  <c r="Z145" i="6"/>
  <c r="AA146" i="6"/>
  <c r="Q119" i="4"/>
  <c r="Z10" i="6"/>
  <c r="AA10" i="6" s="1"/>
  <c r="AB10" i="6" s="1"/>
  <c r="N9" i="3" s="1"/>
  <c r="R132" i="3"/>
  <c r="AA143" i="6"/>
  <c r="M128" i="6"/>
  <c r="M137" i="6"/>
  <c r="R17" i="6"/>
  <c r="Z66" i="6"/>
  <c r="AA66" i="6" s="1"/>
  <c r="M113" i="6"/>
  <c r="N113" i="6" s="1"/>
  <c r="M112" i="3" s="1"/>
  <c r="Z127" i="6"/>
  <c r="AA127" i="6" s="1"/>
  <c r="R28" i="6"/>
  <c r="R92" i="6"/>
  <c r="AM102" i="8"/>
  <c r="AN102" i="8" s="1"/>
  <c r="I14" i="6"/>
  <c r="O126" i="4"/>
  <c r="R11" i="4"/>
  <c r="Z29" i="6"/>
  <c r="AA29" i="6" s="1"/>
  <c r="B8" i="14"/>
  <c r="F8" i="11" s="1"/>
  <c r="C8" i="11" s="1"/>
  <c r="M35" i="6"/>
  <c r="M26" i="6"/>
  <c r="B150" i="11"/>
  <c r="R137" i="6"/>
  <c r="R42" i="6"/>
  <c r="Q11" i="7"/>
  <c r="P10" i="4" s="1"/>
  <c r="M24" i="6"/>
  <c r="N24" i="6" s="1"/>
  <c r="C109" i="14"/>
  <c r="H109" i="11" s="1"/>
  <c r="E109" i="11" s="1"/>
  <c r="R23" i="6"/>
  <c r="O70" i="4"/>
  <c r="H103" i="8"/>
  <c r="Z146" i="6"/>
  <c r="Z94" i="6"/>
  <c r="N15" i="6"/>
  <c r="AM112" i="8"/>
  <c r="M85" i="4"/>
  <c r="AB100" i="14"/>
  <c r="Z100" i="14" s="1"/>
  <c r="I35" i="6"/>
  <c r="B14" i="14"/>
  <c r="F14" i="11" s="1"/>
  <c r="C14" i="11" s="1"/>
  <c r="K108" i="8"/>
  <c r="B22" i="11"/>
  <c r="AB6" i="6"/>
  <c r="N5" i="3" s="1"/>
  <c r="R81" i="6"/>
  <c r="S122" i="4"/>
  <c r="Q122" i="4" s="1"/>
  <c r="S76" i="5"/>
  <c r="R136" i="6"/>
  <c r="AM10" i="8"/>
  <c r="S18" i="4"/>
  <c r="B114" i="11"/>
  <c r="AM66" i="8"/>
  <c r="AN66" i="8" s="1"/>
  <c r="O81" i="5"/>
  <c r="M46" i="3"/>
  <c r="L30" i="5"/>
  <c r="I150" i="11"/>
  <c r="K152" i="3"/>
  <c r="R44" i="5"/>
  <c r="R54" i="4"/>
  <c r="L60" i="4"/>
  <c r="Q126" i="7"/>
  <c r="P113" i="4" s="1"/>
  <c r="H107" i="8"/>
  <c r="Q89" i="7"/>
  <c r="P79" i="4" s="1"/>
  <c r="R58" i="4"/>
  <c r="N76" i="6"/>
  <c r="M75" i="3" s="1"/>
  <c r="N17" i="6"/>
  <c r="R70" i="4"/>
  <c r="Q70" i="4" s="1"/>
  <c r="Q70" i="7"/>
  <c r="P61" i="4" s="1"/>
  <c r="R116" i="3"/>
  <c r="O147" i="3"/>
  <c r="G147" i="3" s="1"/>
  <c r="AF218" i="17" s="1"/>
  <c r="D218" i="17" s="1"/>
  <c r="I80" i="5" s="1"/>
  <c r="N80" i="5"/>
  <c r="N140" i="6"/>
  <c r="M139" i="3" s="1"/>
  <c r="Q127" i="4"/>
  <c r="L62" i="5"/>
  <c r="R40" i="5"/>
  <c r="L105" i="4"/>
  <c r="C153" i="14"/>
  <c r="H153" i="11" s="1"/>
  <c r="E153" i="11" s="1"/>
  <c r="M147" i="3"/>
  <c r="L147" i="3" s="1"/>
  <c r="L80" i="5"/>
  <c r="K80" i="5" s="1"/>
  <c r="Q109" i="7"/>
  <c r="X52" i="8"/>
  <c r="X72" i="8"/>
  <c r="R18" i="4"/>
  <c r="Q18" i="4" s="1"/>
  <c r="R14" i="5"/>
  <c r="P133" i="4"/>
  <c r="R26" i="3"/>
  <c r="R105" i="8"/>
  <c r="Q22" i="4"/>
  <c r="Q95" i="7"/>
  <c r="P84" i="4" s="1"/>
  <c r="R105" i="4"/>
  <c r="R43" i="5"/>
  <c r="K154" i="3"/>
  <c r="X136" i="8"/>
  <c r="B155" i="14"/>
  <c r="F155" i="11" s="1"/>
  <c r="C155" i="11" s="1"/>
  <c r="B155" i="11" s="1"/>
  <c r="I155" i="11" s="1"/>
  <c r="R16" i="5"/>
  <c r="N104" i="8"/>
  <c r="R62" i="5"/>
  <c r="Q38" i="4"/>
  <c r="B44" i="14"/>
  <c r="F44" i="11" s="1"/>
  <c r="C44" i="11" s="1"/>
  <c r="C44" i="14"/>
  <c r="H44" i="11" s="1"/>
  <c r="E44" i="11" s="1"/>
  <c r="T35" i="3"/>
  <c r="S32" i="4"/>
  <c r="Q32" i="4" s="1"/>
  <c r="M146" i="3"/>
  <c r="L131" i="4"/>
  <c r="B129" i="14"/>
  <c r="F129" i="11" s="1"/>
  <c r="C129" i="11" s="1"/>
  <c r="C129" i="14"/>
  <c r="H129" i="11" s="1"/>
  <c r="E129" i="11" s="1"/>
  <c r="T63" i="3"/>
  <c r="S56" i="4"/>
  <c r="Q56" i="4" s="1"/>
  <c r="S133" i="14"/>
  <c r="B133" i="14" s="1"/>
  <c r="F133" i="11" s="1"/>
  <c r="C133" i="11" s="1"/>
  <c r="C133" i="14"/>
  <c r="H133" i="11" s="1"/>
  <c r="E133" i="11" s="1"/>
  <c r="S50" i="3"/>
  <c r="R45" i="4"/>
  <c r="M35" i="3"/>
  <c r="L32" i="4"/>
  <c r="AN81" i="8"/>
  <c r="T80" i="3" s="1"/>
  <c r="R80" i="3" s="1"/>
  <c r="R118" i="6"/>
  <c r="AB118" i="6" s="1"/>
  <c r="Z60" i="6"/>
  <c r="AM99" i="8"/>
  <c r="L47" i="5"/>
  <c r="R102" i="4"/>
  <c r="R114" i="6"/>
  <c r="R9" i="6"/>
  <c r="AB9" i="6" s="1"/>
  <c r="N8" i="3" s="1"/>
  <c r="N107" i="8"/>
  <c r="R85" i="6"/>
  <c r="AB85" i="6" s="1"/>
  <c r="B45" i="14"/>
  <c r="F45" i="11" s="1"/>
  <c r="C45" i="11" s="1"/>
  <c r="B45" i="11" s="1"/>
  <c r="AM45" i="8"/>
  <c r="AM95" i="8"/>
  <c r="L146" i="3"/>
  <c r="R35" i="3"/>
  <c r="K111" i="7"/>
  <c r="O111" i="7"/>
  <c r="Q111" i="7" s="1"/>
  <c r="P99" i="4" s="1"/>
  <c r="L132" i="4"/>
  <c r="K132" i="4" s="1"/>
  <c r="R76" i="6"/>
  <c r="AB76" i="6" s="1"/>
  <c r="N75" i="3" s="1"/>
  <c r="R63" i="3"/>
  <c r="R21" i="3"/>
  <c r="B122" i="11"/>
  <c r="D94" i="14"/>
  <c r="AM14" i="8"/>
  <c r="R8" i="3"/>
  <c r="B108" i="11"/>
  <c r="I108" i="11" s="1"/>
  <c r="J99" i="4" s="1"/>
  <c r="Z97" i="6"/>
  <c r="AM68" i="8"/>
  <c r="B97" i="14"/>
  <c r="F97" i="11" s="1"/>
  <c r="C97" i="11" s="1"/>
  <c r="C34" i="14"/>
  <c r="H34" i="11" s="1"/>
  <c r="E34" i="11" s="1"/>
  <c r="B128" i="11"/>
  <c r="L42" i="5"/>
  <c r="AA118" i="6"/>
  <c r="L101" i="4"/>
  <c r="S28" i="5"/>
  <c r="AN19" i="8"/>
  <c r="T18" i="3" s="1"/>
  <c r="R18" i="3" s="1"/>
  <c r="AA135" i="6"/>
  <c r="M6" i="6"/>
  <c r="R33" i="6"/>
  <c r="AB33" i="6" s="1"/>
  <c r="N32" i="3" s="1"/>
  <c r="O23" i="4"/>
  <c r="Z122" i="6"/>
  <c r="AA122" i="6" s="1"/>
  <c r="AB122" i="6" s="1"/>
  <c r="U46" i="5"/>
  <c r="D142" i="14"/>
  <c r="AA99" i="6"/>
  <c r="D57" i="14"/>
  <c r="B57" i="14" s="1"/>
  <c r="F57" i="11" s="1"/>
  <c r="C57" i="11" s="1"/>
  <c r="M114" i="6"/>
  <c r="R15" i="6"/>
  <c r="AB15" i="6" s="1"/>
  <c r="N14" i="3" s="1"/>
  <c r="M119" i="6"/>
  <c r="Z32" i="6"/>
  <c r="AA32" i="6" s="1"/>
  <c r="Z132" i="6"/>
  <c r="Z47" i="6"/>
  <c r="I139" i="6"/>
  <c r="N139" i="6" s="1"/>
  <c r="Q79" i="7"/>
  <c r="P50" i="5" s="1"/>
  <c r="R120" i="4"/>
  <c r="O58" i="5"/>
  <c r="L52" i="5"/>
  <c r="I13" i="6"/>
  <c r="Z81" i="6"/>
  <c r="AA81" i="6" s="1"/>
  <c r="AB81" i="6" s="1"/>
  <c r="R31" i="4"/>
  <c r="M144" i="6"/>
  <c r="I122" i="6"/>
  <c r="N122" i="6" s="1"/>
  <c r="R104" i="8"/>
  <c r="Z52" i="6"/>
  <c r="AA52" i="6" s="1"/>
  <c r="AB52" i="6" s="1"/>
  <c r="R34" i="6"/>
  <c r="R71" i="5"/>
  <c r="S63" i="5"/>
  <c r="R18" i="5"/>
  <c r="Z71" i="6"/>
  <c r="S101" i="4"/>
  <c r="R54" i="6"/>
  <c r="AB54" i="6" s="1"/>
  <c r="AN24" i="8"/>
  <c r="V123" i="6"/>
  <c r="R141" i="3"/>
  <c r="L6" i="4"/>
  <c r="O133" i="4"/>
  <c r="I131" i="6"/>
  <c r="I137" i="6"/>
  <c r="N137" i="6" s="1"/>
  <c r="U54" i="4"/>
  <c r="AA87" i="6"/>
  <c r="AB87" i="6" s="1"/>
  <c r="B115" i="11"/>
  <c r="AN54" i="8"/>
  <c r="T53" i="3" s="1"/>
  <c r="R53" i="3" s="1"/>
  <c r="I92" i="6"/>
  <c r="I119" i="6"/>
  <c r="C25" i="14"/>
  <c r="H25" i="11" s="1"/>
  <c r="E25" i="11" s="1"/>
  <c r="L31" i="5"/>
  <c r="AN144" i="8"/>
  <c r="T143" i="3" s="1"/>
  <c r="Z51" i="6"/>
  <c r="AA71" i="6"/>
  <c r="AA91" i="6"/>
  <c r="W105" i="8"/>
  <c r="H108" i="8"/>
  <c r="M70" i="6"/>
  <c r="B33" i="11"/>
  <c r="Q72" i="7"/>
  <c r="P63" i="4" s="1"/>
  <c r="B13" i="14"/>
  <c r="F13" i="11" s="1"/>
  <c r="C13" i="11" s="1"/>
  <c r="M87" i="6"/>
  <c r="N87" i="6" s="1"/>
  <c r="L77" i="4" s="1"/>
  <c r="R41" i="6"/>
  <c r="AM94" i="8"/>
  <c r="S50" i="5"/>
  <c r="AA132" i="6"/>
  <c r="I19" i="6"/>
  <c r="R53" i="6"/>
  <c r="I114" i="6"/>
  <c r="AM61" i="8"/>
  <c r="AN61" i="8" s="1"/>
  <c r="B133" i="11"/>
  <c r="I124" i="6"/>
  <c r="N124" i="6" s="1"/>
  <c r="M123" i="3" s="1"/>
  <c r="R142" i="6"/>
  <c r="H100" i="8"/>
  <c r="Z28" i="6"/>
  <c r="AA28" i="6" s="1"/>
  <c r="AB28" i="6" s="1"/>
  <c r="O131" i="7"/>
  <c r="Q131" i="7" s="1"/>
  <c r="K131" i="7"/>
  <c r="N78" i="7"/>
  <c r="Q78" i="7" s="1"/>
  <c r="P49" i="5" s="1"/>
  <c r="K78" i="7"/>
  <c r="I52" i="6"/>
  <c r="N52" i="6" s="1"/>
  <c r="L46" i="4" s="1"/>
  <c r="AB18" i="6"/>
  <c r="N17" i="3" s="1"/>
  <c r="AB91" i="14"/>
  <c r="Z91" i="14" s="1"/>
  <c r="I123" i="6"/>
  <c r="N123" i="6"/>
  <c r="M122" i="3" s="1"/>
  <c r="AB136" i="6"/>
  <c r="N135" i="3" s="1"/>
  <c r="L135" i="3" s="1"/>
  <c r="AN112" i="8"/>
  <c r="T111" i="3" s="1"/>
  <c r="I27" i="6"/>
  <c r="N27" i="6" s="1"/>
  <c r="AM138" i="8"/>
  <c r="B88" i="14"/>
  <c r="F88" i="11" s="1"/>
  <c r="C88" i="11" s="1"/>
  <c r="B88" i="11" s="1"/>
  <c r="N132" i="4"/>
  <c r="K76" i="7"/>
  <c r="N76" i="7"/>
  <c r="Q76" i="7" s="1"/>
  <c r="AA49" i="6"/>
  <c r="M133" i="6"/>
  <c r="B40" i="14"/>
  <c r="F40" i="11" s="1"/>
  <c r="C40" i="11" s="1"/>
  <c r="I134" i="6"/>
  <c r="N134" i="6" s="1"/>
  <c r="M133" i="3" s="1"/>
  <c r="B90" i="14"/>
  <c r="F90" i="11" s="1"/>
  <c r="C90" i="11" s="1"/>
  <c r="M29" i="6"/>
  <c r="N29" i="6" s="1"/>
  <c r="M28" i="3" s="1"/>
  <c r="Z35" i="6"/>
  <c r="R143" i="6"/>
  <c r="V75" i="6"/>
  <c r="AA75" i="6" s="1"/>
  <c r="AB75" i="6" s="1"/>
  <c r="N131" i="6"/>
  <c r="L78" i="4"/>
  <c r="Z123" i="6"/>
  <c r="AM69" i="8"/>
  <c r="AN69" i="8" s="1"/>
  <c r="AM50" i="8"/>
  <c r="R42" i="4"/>
  <c r="AM128" i="8"/>
  <c r="R35" i="5"/>
  <c r="B20" i="11"/>
  <c r="I20" i="11" s="1"/>
  <c r="R90" i="6"/>
  <c r="M99" i="6"/>
  <c r="AN6" i="8"/>
  <c r="Z8" i="6"/>
  <c r="I53" i="6"/>
  <c r="U27" i="4"/>
  <c r="S21" i="4"/>
  <c r="AB119" i="14"/>
  <c r="Z119" i="14" s="1"/>
  <c r="S119" i="14" s="1"/>
  <c r="B119" i="14" s="1"/>
  <c r="F119" i="11" s="1"/>
  <c r="C119" i="11" s="1"/>
  <c r="R36" i="6"/>
  <c r="AB36" i="6" s="1"/>
  <c r="N35" i="3" s="1"/>
  <c r="S46" i="4"/>
  <c r="R141" i="6"/>
  <c r="O98" i="4"/>
  <c r="M65" i="6"/>
  <c r="N65" i="6" s="1"/>
  <c r="M41" i="5"/>
  <c r="K41" i="5" s="1"/>
  <c r="I97" i="6"/>
  <c r="I26" i="6"/>
  <c r="N26" i="6" s="1"/>
  <c r="O55" i="4"/>
  <c r="R69" i="6"/>
  <c r="AA67" i="6"/>
  <c r="AM97" i="8"/>
  <c r="AM13" i="8"/>
  <c r="R57" i="5"/>
  <c r="R95" i="6"/>
  <c r="I50" i="6"/>
  <c r="R88" i="6"/>
  <c r="Z38" i="6"/>
  <c r="AA38" i="6" s="1"/>
  <c r="R84" i="6"/>
  <c r="AB84" i="6" s="1"/>
  <c r="N83" i="3" s="1"/>
  <c r="B93" i="11"/>
  <c r="I144" i="6"/>
  <c r="R122" i="6"/>
  <c r="O36" i="4"/>
  <c r="S40" i="4"/>
  <c r="Q40" i="4" s="1"/>
  <c r="I33" i="6"/>
  <c r="R68" i="6"/>
  <c r="R24" i="6"/>
  <c r="M131" i="4"/>
  <c r="K131" i="4" s="1"/>
  <c r="O76" i="5"/>
  <c r="M54" i="6"/>
  <c r="N54" i="6" s="1"/>
  <c r="O149" i="8"/>
  <c r="X149" i="8" s="1"/>
  <c r="R81" i="5" s="1"/>
  <c r="Q81" i="5" s="1"/>
  <c r="K118" i="7"/>
  <c r="O118" i="7"/>
  <c r="Q118" i="7" s="1"/>
  <c r="Q117" i="3" s="1"/>
  <c r="R132" i="4"/>
  <c r="Q132" i="4" s="1"/>
  <c r="B34" i="11"/>
  <c r="C76" i="14"/>
  <c r="H76" i="11" s="1"/>
  <c r="E76" i="11" s="1"/>
  <c r="N19" i="6"/>
  <c r="AB78" i="6"/>
  <c r="AA60" i="6"/>
  <c r="O65" i="4"/>
  <c r="I6" i="6"/>
  <c r="C86" i="14"/>
  <c r="H86" i="11" s="1"/>
  <c r="E86" i="11" s="1"/>
  <c r="AM101" i="8"/>
  <c r="O62" i="5"/>
  <c r="AA94" i="6"/>
  <c r="AB94" i="6" s="1"/>
  <c r="M41" i="6"/>
  <c r="Q51" i="7"/>
  <c r="P45" i="4" s="1"/>
  <c r="AM129" i="8"/>
  <c r="AA93" i="6"/>
  <c r="AA131" i="6"/>
  <c r="M112" i="6"/>
  <c r="I18" i="6"/>
  <c r="S133" i="4"/>
  <c r="K91" i="7"/>
  <c r="N91" i="7"/>
  <c r="Q91" i="7" s="1"/>
  <c r="S64" i="3"/>
  <c r="R57" i="4"/>
  <c r="S151" i="14"/>
  <c r="B151" i="14" s="1"/>
  <c r="F151" i="11" s="1"/>
  <c r="C151" i="11" s="1"/>
  <c r="B151" i="11" s="1"/>
  <c r="C151" i="14"/>
  <c r="H151" i="11" s="1"/>
  <c r="E151" i="11" s="1"/>
  <c r="S146" i="14"/>
  <c r="B146" i="14" s="1"/>
  <c r="F146" i="11" s="1"/>
  <c r="C146" i="11" s="1"/>
  <c r="C146" i="14"/>
  <c r="H146" i="11" s="1"/>
  <c r="E146" i="11" s="1"/>
  <c r="Q37" i="7"/>
  <c r="K106" i="8"/>
  <c r="R6" i="8"/>
  <c r="L11" i="4"/>
  <c r="I149" i="6"/>
  <c r="N149" i="6" s="1"/>
  <c r="L81" i="5" s="1"/>
  <c r="P153" i="3"/>
  <c r="Z149" i="6"/>
  <c r="AA149" i="6" s="1"/>
  <c r="AB149" i="6" s="1"/>
  <c r="M81" i="5" s="1"/>
  <c r="N115" i="6"/>
  <c r="L103" i="4" s="1"/>
  <c r="W102" i="8"/>
  <c r="N99" i="6"/>
  <c r="M98" i="3" s="1"/>
  <c r="L67" i="4"/>
  <c r="H6" i="8"/>
  <c r="H104" i="8"/>
  <c r="M153" i="3"/>
  <c r="O154" i="3"/>
  <c r="G154" i="3" s="1"/>
  <c r="H154" i="3" s="1"/>
  <c r="I154" i="3" s="1"/>
  <c r="Q154" i="3"/>
  <c r="N93" i="4"/>
  <c r="L24" i="5"/>
  <c r="K6" i="8"/>
  <c r="R58" i="5"/>
  <c r="O147" i="8"/>
  <c r="X147" i="8" s="1"/>
  <c r="S156" i="14"/>
  <c r="B156" i="14" s="1"/>
  <c r="C156" i="14"/>
  <c r="M150" i="3"/>
  <c r="R101" i="8"/>
  <c r="L11" i="5"/>
  <c r="L33" i="4"/>
  <c r="R98" i="4"/>
  <c r="W100" i="8"/>
  <c r="R17" i="5"/>
  <c r="R99" i="8"/>
  <c r="B145" i="11"/>
  <c r="N101" i="8"/>
  <c r="H101" i="8"/>
  <c r="O101" i="8" s="1"/>
  <c r="L75" i="3"/>
  <c r="L46" i="5"/>
  <c r="R143" i="3"/>
  <c r="R102" i="8"/>
  <c r="R53" i="5"/>
  <c r="R25" i="4"/>
  <c r="R8" i="5"/>
  <c r="Q8" i="5" s="1"/>
  <c r="W6" i="8"/>
  <c r="R21" i="4"/>
  <c r="H99" i="8"/>
  <c r="N150" i="3"/>
  <c r="R149" i="7"/>
  <c r="N81" i="5" s="1"/>
  <c r="Q148" i="3"/>
  <c r="L64" i="5"/>
  <c r="W106" i="8"/>
  <c r="N102" i="8"/>
  <c r="L121" i="4"/>
  <c r="B148" i="14"/>
  <c r="F148" i="11" s="1"/>
  <c r="C148" i="11" s="1"/>
  <c r="B148" i="11" s="1"/>
  <c r="Q53" i="4"/>
  <c r="Q76" i="5"/>
  <c r="Q36" i="5"/>
  <c r="Q28" i="5"/>
  <c r="M16" i="3"/>
  <c r="L15" i="4"/>
  <c r="T30" i="3"/>
  <c r="R30" i="3" s="1"/>
  <c r="S27" i="4"/>
  <c r="Q27" i="4" s="1"/>
  <c r="S21" i="5"/>
  <c r="Q21" i="5" s="1"/>
  <c r="T27" i="3"/>
  <c r="R27" i="3" s="1"/>
  <c r="S25" i="4"/>
  <c r="S118" i="14"/>
  <c r="C118" i="14"/>
  <c r="H118" i="11" s="1"/>
  <c r="E118" i="11" s="1"/>
  <c r="B143" i="14"/>
  <c r="F143" i="11" s="1"/>
  <c r="C143" i="11" s="1"/>
  <c r="C143" i="14"/>
  <c r="H143" i="11" s="1"/>
  <c r="E143" i="11" s="1"/>
  <c r="S100" i="14"/>
  <c r="C100" i="14"/>
  <c r="H100" i="11" s="1"/>
  <c r="E100" i="11" s="1"/>
  <c r="B100" i="11" s="1"/>
  <c r="S42" i="14"/>
  <c r="C42" i="14"/>
  <c r="H42" i="11" s="1"/>
  <c r="E42" i="11" s="1"/>
  <c r="T133" i="3"/>
  <c r="R133" i="3" s="1"/>
  <c r="S71" i="5"/>
  <c r="T33" i="3"/>
  <c r="R33" i="3" s="1"/>
  <c r="S30" i="4"/>
  <c r="S24" i="5"/>
  <c r="R62" i="7"/>
  <c r="Q61" i="3"/>
  <c r="P55" i="4"/>
  <c r="P41" i="5"/>
  <c r="M138" i="3"/>
  <c r="L73" i="5"/>
  <c r="S51" i="3"/>
  <c r="R46" i="4"/>
  <c r="Q46" i="4" s="1"/>
  <c r="S82" i="14"/>
  <c r="C82" i="14"/>
  <c r="H82" i="11" s="1"/>
  <c r="E82" i="11" s="1"/>
  <c r="S105" i="14"/>
  <c r="C105" i="14"/>
  <c r="H105" i="11" s="1"/>
  <c r="E105" i="11" s="1"/>
  <c r="B105" i="11" s="1"/>
  <c r="S69" i="3"/>
  <c r="R61" i="4"/>
  <c r="R45" i="5"/>
  <c r="S83" i="3"/>
  <c r="R74" i="4"/>
  <c r="T75" i="3"/>
  <c r="R75" i="3" s="1"/>
  <c r="S67" i="4"/>
  <c r="Q67" i="4" s="1"/>
  <c r="S47" i="5"/>
  <c r="Q47" i="5" s="1"/>
  <c r="I93" i="11"/>
  <c r="J85" i="4" s="1"/>
  <c r="K95" i="3"/>
  <c r="T138" i="3"/>
  <c r="R138" i="3" s="1"/>
  <c r="S73" i="5"/>
  <c r="S112" i="3"/>
  <c r="R112" i="3" s="1"/>
  <c r="R101" i="4"/>
  <c r="S102" i="14"/>
  <c r="C102" i="14"/>
  <c r="H102" i="11" s="1"/>
  <c r="E102" i="11" s="1"/>
  <c r="B102" i="11" s="1"/>
  <c r="M55" i="3"/>
  <c r="L50" i="4"/>
  <c r="I12" i="11"/>
  <c r="J13" i="4" s="1"/>
  <c r="K14" i="3"/>
  <c r="S23" i="14"/>
  <c r="C23" i="14"/>
  <c r="H23" i="11" s="1"/>
  <c r="E23" i="11" s="1"/>
  <c r="T120" i="3"/>
  <c r="R120" i="3" s="1"/>
  <c r="S109" i="4"/>
  <c r="Q109" i="4" s="1"/>
  <c r="S64" i="5"/>
  <c r="Q64" i="5" s="1"/>
  <c r="S49" i="3"/>
  <c r="R33" i="5"/>
  <c r="B35" i="14"/>
  <c r="F35" i="11" s="1"/>
  <c r="C35" i="11" s="1"/>
  <c r="C35" i="14"/>
  <c r="H35" i="11" s="1"/>
  <c r="E35" i="11" s="1"/>
  <c r="N133" i="3"/>
  <c r="M71" i="5"/>
  <c r="B19" i="14"/>
  <c r="F19" i="11" s="1"/>
  <c r="C19" i="11" s="1"/>
  <c r="C19" i="14"/>
  <c r="H19" i="11" s="1"/>
  <c r="E19" i="11" s="1"/>
  <c r="S120" i="14"/>
  <c r="C120" i="14"/>
  <c r="H120" i="11" s="1"/>
  <c r="E120" i="11" s="1"/>
  <c r="S70" i="3"/>
  <c r="R62" i="4"/>
  <c r="N104" i="3"/>
  <c r="M94" i="4"/>
  <c r="M102" i="3"/>
  <c r="L92" i="4"/>
  <c r="S85" i="3"/>
  <c r="R85" i="3" s="1"/>
  <c r="R76" i="4"/>
  <c r="S14" i="3"/>
  <c r="R14" i="3" s="1"/>
  <c r="R13" i="4"/>
  <c r="M26" i="3"/>
  <c r="L24" i="4"/>
  <c r="T101" i="3"/>
  <c r="S91" i="4"/>
  <c r="S28" i="3"/>
  <c r="R19" i="5"/>
  <c r="I88" i="11"/>
  <c r="J81" i="4" s="1"/>
  <c r="K90" i="3"/>
  <c r="M119" i="3"/>
  <c r="L108" i="4"/>
  <c r="L63" i="5"/>
  <c r="S48" i="14"/>
  <c r="B48" i="14" s="1"/>
  <c r="F48" i="11" s="1"/>
  <c r="C48" i="11" s="1"/>
  <c r="C48" i="14"/>
  <c r="H48" i="11" s="1"/>
  <c r="E48" i="11" s="1"/>
  <c r="S110" i="3"/>
  <c r="R99" i="4"/>
  <c r="T6" i="3"/>
  <c r="S6" i="4"/>
  <c r="S6" i="5"/>
  <c r="S142" i="14"/>
  <c r="C142" i="14"/>
  <c r="H142" i="11" s="1"/>
  <c r="E142" i="11" s="1"/>
  <c r="S126" i="14"/>
  <c r="C126" i="14"/>
  <c r="H126" i="11" s="1"/>
  <c r="E126" i="11" s="1"/>
  <c r="M51" i="3"/>
  <c r="S116" i="14"/>
  <c r="B116" i="14" s="1"/>
  <c r="F116" i="11" s="1"/>
  <c r="C116" i="11" s="1"/>
  <c r="B116" i="11" s="1"/>
  <c r="C116" i="14"/>
  <c r="H116" i="11" s="1"/>
  <c r="E116" i="11" s="1"/>
  <c r="N128" i="3"/>
  <c r="M115" i="4"/>
  <c r="N36" i="3"/>
  <c r="L36" i="3" s="1"/>
  <c r="M33" i="4"/>
  <c r="K33" i="4" s="1"/>
  <c r="B18" i="14"/>
  <c r="F18" i="11" s="1"/>
  <c r="C18" i="11" s="1"/>
  <c r="C18" i="14"/>
  <c r="H18" i="11" s="1"/>
  <c r="E18" i="11" s="1"/>
  <c r="B113" i="14"/>
  <c r="F113" i="11" s="1"/>
  <c r="C113" i="11" s="1"/>
  <c r="C113" i="14"/>
  <c r="H113" i="11" s="1"/>
  <c r="E113" i="11" s="1"/>
  <c r="T87" i="3"/>
  <c r="R87" i="3" s="1"/>
  <c r="S52" i="5"/>
  <c r="Q52" i="5" s="1"/>
  <c r="S78" i="4"/>
  <c r="Q78" i="4" s="1"/>
  <c r="T73" i="3"/>
  <c r="S65" i="4"/>
  <c r="S91" i="14"/>
  <c r="C91" i="14"/>
  <c r="H91" i="11" s="1"/>
  <c r="E91" i="11" s="1"/>
  <c r="S69" i="14"/>
  <c r="B69" i="14" s="1"/>
  <c r="F69" i="11" s="1"/>
  <c r="C69" i="11" s="1"/>
  <c r="C69" i="14"/>
  <c r="H69" i="11" s="1"/>
  <c r="E69" i="11" s="1"/>
  <c r="B32" i="14"/>
  <c r="F32" i="11" s="1"/>
  <c r="C32" i="11" s="1"/>
  <c r="C32" i="14"/>
  <c r="H32" i="11" s="1"/>
  <c r="E32" i="11" s="1"/>
  <c r="S58" i="14"/>
  <c r="C58" i="14"/>
  <c r="H58" i="11" s="1"/>
  <c r="E58" i="11" s="1"/>
  <c r="S127" i="3"/>
  <c r="R67" i="5"/>
  <c r="T135" i="3"/>
  <c r="S121" i="4"/>
  <c r="T61" i="3"/>
  <c r="R61" i="3" s="1"/>
  <c r="S55" i="4"/>
  <c r="Q55" i="4" s="1"/>
  <c r="S41" i="5"/>
  <c r="Q41" i="5" s="1"/>
  <c r="V153" i="15"/>
  <c r="G153" i="11" s="1"/>
  <c r="D153" i="11" s="1"/>
  <c r="B153" i="11" s="1"/>
  <c r="V154" i="15"/>
  <c r="G154" i="11" s="1"/>
  <c r="D154" i="11" s="1"/>
  <c r="B154" i="11" s="1"/>
  <c r="I154" i="11" s="1"/>
  <c r="G3" i="11"/>
  <c r="D3" i="11" s="1"/>
  <c r="S15" i="3"/>
  <c r="R14" i="4"/>
  <c r="N51" i="3"/>
  <c r="M46" i="4"/>
  <c r="S58" i="3"/>
  <c r="R58" i="3" s="1"/>
  <c r="R52" i="4"/>
  <c r="Q52" i="4" s="1"/>
  <c r="T68" i="3"/>
  <c r="R68" i="3" s="1"/>
  <c r="S60" i="4"/>
  <c r="Q60" i="4" s="1"/>
  <c r="S101" i="14"/>
  <c r="C101" i="14"/>
  <c r="H101" i="11" s="1"/>
  <c r="E101" i="11" s="1"/>
  <c r="S26" i="14"/>
  <c r="C26" i="14"/>
  <c r="H26" i="11" s="1"/>
  <c r="E26" i="11" s="1"/>
  <c r="I6" i="11"/>
  <c r="K8" i="3"/>
  <c r="S62" i="14"/>
  <c r="C62" i="14"/>
  <c r="H62" i="11" s="1"/>
  <c r="E62" i="11" s="1"/>
  <c r="S51" i="14"/>
  <c r="C51" i="14"/>
  <c r="H51" i="11" s="1"/>
  <c r="E51" i="11" s="1"/>
  <c r="B132" i="14"/>
  <c r="F132" i="11" s="1"/>
  <c r="C132" i="11" s="1"/>
  <c r="C132" i="14"/>
  <c r="H132" i="11" s="1"/>
  <c r="E132" i="11" s="1"/>
  <c r="B124" i="14"/>
  <c r="F124" i="11" s="1"/>
  <c r="C124" i="11" s="1"/>
  <c r="C124" i="14"/>
  <c r="H124" i="11" s="1"/>
  <c r="E124" i="11" s="1"/>
  <c r="B125" i="14"/>
  <c r="F125" i="11" s="1"/>
  <c r="C125" i="11" s="1"/>
  <c r="C125" i="14"/>
  <c r="H125" i="11" s="1"/>
  <c r="E125" i="11" s="1"/>
  <c r="S60" i="14"/>
  <c r="C60" i="14"/>
  <c r="H60" i="11" s="1"/>
  <c r="E60" i="11" s="1"/>
  <c r="B60" i="11" s="1"/>
  <c r="N129" i="3"/>
  <c r="M116" i="4"/>
  <c r="S16" i="3"/>
  <c r="R16" i="3" s="1"/>
  <c r="R15" i="4"/>
  <c r="Q15" i="4" s="1"/>
  <c r="B99" i="14"/>
  <c r="F99" i="11" s="1"/>
  <c r="C99" i="11" s="1"/>
  <c r="C99" i="14"/>
  <c r="H99" i="11" s="1"/>
  <c r="E99" i="11" s="1"/>
  <c r="T97" i="3"/>
  <c r="R97" i="3" s="1"/>
  <c r="S87" i="4"/>
  <c r="Q87" i="4" s="1"/>
  <c r="S57" i="5"/>
  <c r="Q57" i="5" s="1"/>
  <c r="S135" i="3"/>
  <c r="R121" i="4"/>
  <c r="T69" i="3"/>
  <c r="R69" i="3" s="1"/>
  <c r="S45" i="5"/>
  <c r="S61" i="4"/>
  <c r="B110" i="14"/>
  <c r="F110" i="11" s="1"/>
  <c r="C110" i="11" s="1"/>
  <c r="C110" i="14"/>
  <c r="H110" i="11" s="1"/>
  <c r="E110" i="11" s="1"/>
  <c r="C46" i="14"/>
  <c r="H46" i="11" s="1"/>
  <c r="E46" i="11" s="1"/>
  <c r="I115" i="11"/>
  <c r="J106" i="4" s="1"/>
  <c r="K117" i="3"/>
  <c r="B131" i="14"/>
  <c r="F131" i="11" s="1"/>
  <c r="C131" i="11" s="1"/>
  <c r="C131" i="14"/>
  <c r="H131" i="11" s="1"/>
  <c r="E131" i="11" s="1"/>
  <c r="B103" i="14"/>
  <c r="F103" i="11" s="1"/>
  <c r="C103" i="11" s="1"/>
  <c r="C103" i="14"/>
  <c r="H103" i="11" s="1"/>
  <c r="E103" i="11" s="1"/>
  <c r="T115" i="3"/>
  <c r="R115" i="3" s="1"/>
  <c r="S104" i="4"/>
  <c r="Q104" i="4" s="1"/>
  <c r="S61" i="5"/>
  <c r="Q61" i="5" s="1"/>
  <c r="B91" i="14"/>
  <c r="F91" i="11" s="1"/>
  <c r="C91" i="11" s="1"/>
  <c r="B91" i="11" s="1"/>
  <c r="B95" i="14"/>
  <c r="F95" i="11" s="1"/>
  <c r="C95" i="11" s="1"/>
  <c r="C95" i="14"/>
  <c r="H95" i="11" s="1"/>
  <c r="E95" i="11" s="1"/>
  <c r="T139" i="3"/>
  <c r="S124" i="4"/>
  <c r="S85" i="14"/>
  <c r="C85" i="14"/>
  <c r="H85" i="11" s="1"/>
  <c r="E85" i="11" s="1"/>
  <c r="B130" i="14"/>
  <c r="F130" i="11" s="1"/>
  <c r="C130" i="11" s="1"/>
  <c r="C130" i="14"/>
  <c r="H130" i="11" s="1"/>
  <c r="E130" i="11" s="1"/>
  <c r="M129" i="3"/>
  <c r="L116" i="4"/>
  <c r="T83" i="3"/>
  <c r="S74" i="4"/>
  <c r="C38" i="14"/>
  <c r="H38" i="11" s="1"/>
  <c r="E38" i="11" s="1"/>
  <c r="S84" i="3"/>
  <c r="R75" i="4"/>
  <c r="S47" i="14"/>
  <c r="C47" i="14"/>
  <c r="H47" i="11" s="1"/>
  <c r="E47" i="11" s="1"/>
  <c r="B136" i="14"/>
  <c r="F136" i="11" s="1"/>
  <c r="C136" i="11" s="1"/>
  <c r="C136" i="14"/>
  <c r="H136" i="11" s="1"/>
  <c r="E136" i="11" s="1"/>
  <c r="T88" i="3"/>
  <c r="R88" i="3" s="1"/>
  <c r="S79" i="4"/>
  <c r="Q79" i="4" s="1"/>
  <c r="S21" i="14"/>
  <c r="C21" i="14"/>
  <c r="H21" i="11" s="1"/>
  <c r="E21" i="11" s="1"/>
  <c r="B28" i="14"/>
  <c r="F28" i="11" s="1"/>
  <c r="C28" i="11" s="1"/>
  <c r="C28" i="14"/>
  <c r="H28" i="11" s="1"/>
  <c r="E28" i="11" s="1"/>
  <c r="B107" i="14"/>
  <c r="F107" i="11" s="1"/>
  <c r="C107" i="11" s="1"/>
  <c r="C107" i="14"/>
  <c r="H107" i="11" s="1"/>
  <c r="E107" i="11" s="1"/>
  <c r="B80" i="14"/>
  <c r="F80" i="11" s="1"/>
  <c r="C80" i="11" s="1"/>
  <c r="C80" i="14"/>
  <c r="H80" i="11" s="1"/>
  <c r="E80" i="11" s="1"/>
  <c r="I34" i="11"/>
  <c r="J33" i="4" s="1"/>
  <c r="K36" i="3"/>
  <c r="T29" i="3"/>
  <c r="R29" i="3" s="1"/>
  <c r="S20" i="5"/>
  <c r="S26" i="4"/>
  <c r="T107" i="3"/>
  <c r="S97" i="4"/>
  <c r="B62" i="11"/>
  <c r="I22" i="11"/>
  <c r="J22" i="4" s="1"/>
  <c r="K24" i="3"/>
  <c r="S98" i="14"/>
  <c r="C98" i="14"/>
  <c r="H98" i="11" s="1"/>
  <c r="E98" i="11" s="1"/>
  <c r="C55" i="14"/>
  <c r="H55" i="11" s="1"/>
  <c r="E55" i="11" s="1"/>
  <c r="S134" i="14"/>
  <c r="B134" i="14" s="1"/>
  <c r="F134" i="11" s="1"/>
  <c r="C134" i="11" s="1"/>
  <c r="C134" i="14"/>
  <c r="H134" i="11" s="1"/>
  <c r="E134" i="11" s="1"/>
  <c r="M106" i="3"/>
  <c r="L96" i="4"/>
  <c r="S86" i="3"/>
  <c r="R86" i="3" s="1"/>
  <c r="R77" i="4"/>
  <c r="Q77" i="4" s="1"/>
  <c r="Q36" i="3"/>
  <c r="R37" i="7"/>
  <c r="P33" i="4"/>
  <c r="I133" i="11"/>
  <c r="J121" i="4" s="1"/>
  <c r="K135" i="3"/>
  <c r="S74" i="3"/>
  <c r="R74" i="3" s="1"/>
  <c r="R66" i="4"/>
  <c r="Q66" i="4" s="1"/>
  <c r="R46" i="5"/>
  <c r="Q46" i="5" s="1"/>
  <c r="T62" i="3"/>
  <c r="R62" i="3" s="1"/>
  <c r="S42" i="5"/>
  <c r="Q42" i="5" s="1"/>
  <c r="I33" i="11"/>
  <c r="J32" i="4" s="1"/>
  <c r="K35" i="3"/>
  <c r="S71" i="3"/>
  <c r="R63" i="4"/>
  <c r="S139" i="3"/>
  <c r="R124" i="4"/>
  <c r="S57" i="3"/>
  <c r="R38" i="5"/>
  <c r="L71" i="5"/>
  <c r="M105" i="3"/>
  <c r="L95" i="4"/>
  <c r="T37" i="3"/>
  <c r="R37" i="3" s="1"/>
  <c r="S25" i="5"/>
  <c r="Q25" i="5" s="1"/>
  <c r="S34" i="4"/>
  <c r="Q34" i="4" s="1"/>
  <c r="B16" i="14"/>
  <c r="F16" i="11" s="1"/>
  <c r="C16" i="11" s="1"/>
  <c r="C16" i="14"/>
  <c r="H16" i="11" s="1"/>
  <c r="E16" i="11" s="1"/>
  <c r="C112" i="14"/>
  <c r="H112" i="11" s="1"/>
  <c r="E112" i="11" s="1"/>
  <c r="B72" i="14"/>
  <c r="F72" i="11" s="1"/>
  <c r="C72" i="11" s="1"/>
  <c r="C72" i="14"/>
  <c r="H72" i="11" s="1"/>
  <c r="E72" i="11" s="1"/>
  <c r="T45" i="3"/>
  <c r="R45" i="3" s="1"/>
  <c r="S42" i="4"/>
  <c r="Q42" i="4" s="1"/>
  <c r="S82" i="3"/>
  <c r="R73" i="4"/>
  <c r="R51" i="5"/>
  <c r="B141" i="14"/>
  <c r="F141" i="11" s="1"/>
  <c r="C141" i="11" s="1"/>
  <c r="C141" i="14"/>
  <c r="H141" i="11" s="1"/>
  <c r="E141" i="11" s="1"/>
  <c r="S73" i="3"/>
  <c r="R65" i="4"/>
  <c r="C74" i="14"/>
  <c r="H74" i="11" s="1"/>
  <c r="E74" i="11" s="1"/>
  <c r="T65" i="3"/>
  <c r="R65" i="3" s="1"/>
  <c r="S58" i="4"/>
  <c r="Q58" i="4" s="1"/>
  <c r="S43" i="5"/>
  <c r="S111" i="3"/>
  <c r="R100" i="4"/>
  <c r="AN35" i="8"/>
  <c r="Q119" i="7"/>
  <c r="AN68" i="8"/>
  <c r="AN47" i="8"/>
  <c r="B50" i="14"/>
  <c r="F50" i="11" s="1"/>
  <c r="C50" i="11" s="1"/>
  <c r="AA90" i="6"/>
  <c r="AB38" i="6"/>
  <c r="R24" i="7"/>
  <c r="Q23" i="3"/>
  <c r="U108" i="4"/>
  <c r="O39" i="4"/>
  <c r="N70" i="6"/>
  <c r="R51" i="3"/>
  <c r="L138" i="3"/>
  <c r="AN10" i="8"/>
  <c r="R8" i="7"/>
  <c r="Q7" i="3"/>
  <c r="P7" i="4"/>
  <c r="R77" i="5"/>
  <c r="Q40" i="7"/>
  <c r="R56" i="7"/>
  <c r="Q55" i="3"/>
  <c r="M55" i="4"/>
  <c r="K55" i="4" s="1"/>
  <c r="AB92" i="14"/>
  <c r="Z92" i="14" s="1"/>
  <c r="R69" i="5"/>
  <c r="B126" i="11"/>
  <c r="B77" i="14"/>
  <c r="F77" i="11" s="1"/>
  <c r="C77" i="11" s="1"/>
  <c r="B123" i="14"/>
  <c r="F123" i="11" s="1"/>
  <c r="C123" i="11" s="1"/>
  <c r="D30" i="14"/>
  <c r="AN58" i="8"/>
  <c r="Q26" i="7"/>
  <c r="L124" i="4"/>
  <c r="M104" i="6"/>
  <c r="S39" i="4"/>
  <c r="Q39" i="4" s="1"/>
  <c r="N39" i="7"/>
  <c r="Q39" i="7" s="1"/>
  <c r="K39" i="7"/>
  <c r="B7" i="14"/>
  <c r="F7" i="11" s="1"/>
  <c r="C7" i="11" s="1"/>
  <c r="N109" i="6"/>
  <c r="I98" i="6"/>
  <c r="R133" i="6"/>
  <c r="U58" i="5"/>
  <c r="C17" i="14"/>
  <c r="H17" i="11" s="1"/>
  <c r="E17" i="11" s="1"/>
  <c r="R37" i="4"/>
  <c r="AN135" i="8"/>
  <c r="AA46" i="6"/>
  <c r="P6" i="5"/>
  <c r="P63" i="5"/>
  <c r="O38" i="5"/>
  <c r="B39" i="11"/>
  <c r="R43" i="3"/>
  <c r="U34" i="4"/>
  <c r="I11" i="6"/>
  <c r="N11" i="6" s="1"/>
  <c r="L20" i="5"/>
  <c r="K20" i="5" s="1"/>
  <c r="U69" i="5"/>
  <c r="R115" i="6"/>
  <c r="AB115" i="6" s="1"/>
  <c r="R103" i="8"/>
  <c r="L45" i="4"/>
  <c r="M5" i="5"/>
  <c r="U52" i="5"/>
  <c r="I104" i="6"/>
  <c r="N128" i="7"/>
  <c r="Q128" i="7" s="1"/>
  <c r="K128" i="7"/>
  <c r="S62" i="5"/>
  <c r="Q62" i="5" s="1"/>
  <c r="S20" i="4"/>
  <c r="S7" i="5"/>
  <c r="Q7" i="5" s="1"/>
  <c r="R56" i="4"/>
  <c r="S39" i="5"/>
  <c r="Q39" i="5" s="1"/>
  <c r="S94" i="4"/>
  <c r="K100" i="8"/>
  <c r="Z80" i="6"/>
  <c r="O89" i="4"/>
  <c r="R68" i="5"/>
  <c r="I135" i="6"/>
  <c r="AA7" i="6"/>
  <c r="AB3" i="14"/>
  <c r="Z3" i="14" s="1"/>
  <c r="S3" i="14" s="1"/>
  <c r="B3" i="14" s="1"/>
  <c r="F3" i="11" s="1"/>
  <c r="C3" i="11" s="1"/>
  <c r="N127" i="7"/>
  <c r="Q127" i="7" s="1"/>
  <c r="K127" i="7"/>
  <c r="P8" i="5"/>
  <c r="V8" i="6"/>
  <c r="AA8" i="6" s="1"/>
  <c r="AB8" i="6" s="1"/>
  <c r="AN21" i="8"/>
  <c r="R131" i="6"/>
  <c r="AB131" i="6" s="1"/>
  <c r="R101" i="6"/>
  <c r="M85" i="6"/>
  <c r="S10" i="5"/>
  <c r="Q10" i="5" s="1"/>
  <c r="AN13" i="8"/>
  <c r="N82" i="7"/>
  <c r="Q82" i="7" s="1"/>
  <c r="K82" i="7"/>
  <c r="B54" i="14"/>
  <c r="F54" i="11" s="1"/>
  <c r="C54" i="11" s="1"/>
  <c r="N121" i="7"/>
  <c r="Q121" i="7" s="1"/>
  <c r="K121" i="7"/>
  <c r="R42" i="7"/>
  <c r="Q41" i="3"/>
  <c r="AA85" i="6"/>
  <c r="AN123" i="8"/>
  <c r="R117" i="7"/>
  <c r="Q116" i="3"/>
  <c r="B52" i="14"/>
  <c r="F52" i="11" s="1"/>
  <c r="C52" i="11" s="1"/>
  <c r="R73" i="5"/>
  <c r="K19" i="7"/>
  <c r="N19" i="7"/>
  <c r="Q19" i="7" s="1"/>
  <c r="Q10" i="4"/>
  <c r="R57" i="6"/>
  <c r="M127" i="6"/>
  <c r="N127" i="6" s="1"/>
  <c r="B36" i="14"/>
  <c r="F36" i="11" s="1"/>
  <c r="C36" i="11" s="1"/>
  <c r="R86" i="7"/>
  <c r="Q85" i="3"/>
  <c r="R137" i="7"/>
  <c r="Q136" i="3"/>
  <c r="C97" i="14"/>
  <c r="H97" i="11" s="1"/>
  <c r="E97" i="11" s="1"/>
  <c r="B97" i="11" s="1"/>
  <c r="Z89" i="6"/>
  <c r="N114" i="7"/>
  <c r="Q114" i="7" s="1"/>
  <c r="K114" i="7"/>
  <c r="N98" i="7"/>
  <c r="Q98" i="7" s="1"/>
  <c r="K98" i="7"/>
  <c r="K141" i="7"/>
  <c r="N141" i="7"/>
  <c r="Q141" i="7" s="1"/>
  <c r="R63" i="7"/>
  <c r="Q62" i="3"/>
  <c r="P7" i="3"/>
  <c r="O7" i="4"/>
  <c r="C117" i="14"/>
  <c r="H117" i="11" s="1"/>
  <c r="E117" i="11" s="1"/>
  <c r="AB65" i="14"/>
  <c r="Z65" i="14" s="1"/>
  <c r="S65" i="14" s="1"/>
  <c r="B65" i="14" s="1"/>
  <c r="F65" i="11" s="1"/>
  <c r="C65" i="11" s="1"/>
  <c r="R13" i="5"/>
  <c r="S13" i="4"/>
  <c r="Q13" i="4" s="1"/>
  <c r="C89" i="14"/>
  <c r="H89" i="11" s="1"/>
  <c r="E89" i="11" s="1"/>
  <c r="R59" i="7"/>
  <c r="Q58" i="3"/>
  <c r="R17" i="7"/>
  <c r="Q16" i="3"/>
  <c r="K87" i="7"/>
  <c r="N87" i="7"/>
  <c r="Q87" i="7" s="1"/>
  <c r="B82" i="14"/>
  <c r="F82" i="11" s="1"/>
  <c r="C82" i="11" s="1"/>
  <c r="B82" i="11" s="1"/>
  <c r="P38" i="4"/>
  <c r="L76" i="4"/>
  <c r="O113" i="4"/>
  <c r="AA23" i="6"/>
  <c r="C5" i="14"/>
  <c r="H5" i="11" s="1"/>
  <c r="E5" i="11" s="1"/>
  <c r="B5" i="11" s="1"/>
  <c r="M67" i="4"/>
  <c r="K67" i="4" s="1"/>
  <c r="AB59" i="14"/>
  <c r="Z59" i="14" s="1"/>
  <c r="L17" i="4"/>
  <c r="N102" i="7"/>
  <c r="Q102" i="7" s="1"/>
  <c r="K102" i="7"/>
  <c r="N49" i="7"/>
  <c r="Q49" i="7" s="1"/>
  <c r="K49" i="7"/>
  <c r="N6" i="8"/>
  <c r="O6" i="8" s="1"/>
  <c r="X6" i="8" s="1"/>
  <c r="AB78" i="14"/>
  <c r="Z78" i="14" s="1"/>
  <c r="S78" i="14" s="1"/>
  <c r="P50" i="4"/>
  <c r="S76" i="4"/>
  <c r="Q76" i="4" s="1"/>
  <c r="AB29" i="6"/>
  <c r="U5" i="5"/>
  <c r="L83" i="3"/>
  <c r="B71" i="14"/>
  <c r="F71" i="11" s="1"/>
  <c r="C71" i="11" s="1"/>
  <c r="M138" i="6"/>
  <c r="I133" i="6"/>
  <c r="N110" i="7"/>
  <c r="Q110" i="7" s="1"/>
  <c r="K110" i="7"/>
  <c r="AN94" i="8"/>
  <c r="I45" i="11"/>
  <c r="K47" i="3"/>
  <c r="Z110" i="6"/>
  <c r="AA110" i="6" s="1"/>
  <c r="AA97" i="6"/>
  <c r="O31" i="5"/>
  <c r="O84" i="4"/>
  <c r="O18" i="5"/>
  <c r="R95" i="3"/>
  <c r="R115" i="4"/>
  <c r="AA47" i="6"/>
  <c r="N54" i="7"/>
  <c r="Q54" i="7" s="1"/>
  <c r="K54" i="7"/>
  <c r="AB96" i="14"/>
  <c r="Z96" i="14" s="1"/>
  <c r="S96" i="14" s="1"/>
  <c r="B96" i="14" s="1"/>
  <c r="F96" i="11" s="1"/>
  <c r="C96" i="11" s="1"/>
  <c r="U34" i="5"/>
  <c r="M58" i="5"/>
  <c r="R80" i="4"/>
  <c r="R63" i="5"/>
  <c r="Q63" i="5" s="1"/>
  <c r="S70" i="5"/>
  <c r="Q70" i="5" s="1"/>
  <c r="Q96" i="7"/>
  <c r="I101" i="6"/>
  <c r="S89" i="4"/>
  <c r="I41" i="6"/>
  <c r="N41" i="6" s="1"/>
  <c r="AN72" i="8"/>
  <c r="N57" i="7"/>
  <c r="Q57" i="7" s="1"/>
  <c r="K57" i="7"/>
  <c r="AB27" i="14"/>
  <c r="Z27" i="14" s="1"/>
  <c r="Q101" i="4"/>
  <c r="L44" i="5"/>
  <c r="C81" i="14"/>
  <c r="H81" i="11" s="1"/>
  <c r="E81" i="11" s="1"/>
  <c r="B81" i="11" s="1"/>
  <c r="AA101" i="6"/>
  <c r="S17" i="4"/>
  <c r="Q17" i="4" s="1"/>
  <c r="B15" i="14"/>
  <c r="F15" i="11" s="1"/>
  <c r="C15" i="11" s="1"/>
  <c r="B49" i="14"/>
  <c r="F49" i="11" s="1"/>
  <c r="C49" i="11" s="1"/>
  <c r="B49" i="11" s="1"/>
  <c r="L102" i="3"/>
  <c r="R95" i="7"/>
  <c r="Q94" i="3"/>
  <c r="D66" i="14"/>
  <c r="B66" i="14" s="1"/>
  <c r="F66" i="11" s="1"/>
  <c r="C66" i="11" s="1"/>
  <c r="B66" i="11" s="1"/>
  <c r="M13" i="4"/>
  <c r="Q49" i="5"/>
  <c r="I122" i="11"/>
  <c r="J112" i="4" s="1"/>
  <c r="K124" i="3"/>
  <c r="B98" i="11"/>
  <c r="U48" i="5"/>
  <c r="N85" i="7"/>
  <c r="Q85" i="7" s="1"/>
  <c r="K85" i="7"/>
  <c r="K83" i="7"/>
  <c r="N83" i="7"/>
  <c r="Q83" i="7" s="1"/>
  <c r="D38" i="14"/>
  <c r="B38" i="14" s="1"/>
  <c r="F38" i="11" s="1"/>
  <c r="C38" i="11" s="1"/>
  <c r="B38" i="11" s="1"/>
  <c r="N53" i="7"/>
  <c r="Q53" i="7" s="1"/>
  <c r="K53" i="7"/>
  <c r="R118" i="7"/>
  <c r="AB70" i="6"/>
  <c r="M135" i="6"/>
  <c r="N135" i="6" s="1"/>
  <c r="AN97" i="8"/>
  <c r="AA42" i="6"/>
  <c r="AB42" i="6" s="1"/>
  <c r="AN26" i="8"/>
  <c r="Z16" i="6"/>
  <c r="AA16" i="6" s="1"/>
  <c r="AB16" i="6" s="1"/>
  <c r="U37" i="5"/>
  <c r="B90" i="11"/>
  <c r="B42" i="11"/>
  <c r="Z107" i="6"/>
  <c r="AA107" i="6" s="1"/>
  <c r="AB107" i="6" s="1"/>
  <c r="M8" i="5"/>
  <c r="K107" i="7"/>
  <c r="N107" i="7"/>
  <c r="Q107" i="7" s="1"/>
  <c r="AB90" i="6"/>
  <c r="U54" i="5"/>
  <c r="I114" i="11"/>
  <c r="K116" i="3"/>
  <c r="Z101" i="6"/>
  <c r="B84" i="14"/>
  <c r="F84" i="11" s="1"/>
  <c r="C84" i="11" s="1"/>
  <c r="C84" i="14"/>
  <c r="H84" i="11" s="1"/>
  <c r="E84" i="11" s="1"/>
  <c r="N108" i="8"/>
  <c r="Z40" i="6"/>
  <c r="AA40" i="6" s="1"/>
  <c r="D74" i="14"/>
  <c r="B74" i="14" s="1"/>
  <c r="F74" i="11" s="1"/>
  <c r="C74" i="11" s="1"/>
  <c r="B74" i="11" s="1"/>
  <c r="N31" i="7"/>
  <c r="Q31" i="7" s="1"/>
  <c r="K31" i="7"/>
  <c r="N14" i="7"/>
  <c r="Q14" i="7" s="1"/>
  <c r="K14" i="7"/>
  <c r="AN77" i="8"/>
  <c r="N27" i="7"/>
  <c r="Q27" i="7" s="1"/>
  <c r="K27" i="7"/>
  <c r="V120" i="6"/>
  <c r="I110" i="6"/>
  <c r="R109" i="7"/>
  <c r="Q108" i="3"/>
  <c r="B138" i="14"/>
  <c r="F138" i="11" s="1"/>
  <c r="C138" i="11" s="1"/>
  <c r="AN65" i="8"/>
  <c r="B43" i="14"/>
  <c r="F43" i="11" s="1"/>
  <c r="C43" i="11" s="1"/>
  <c r="B43" i="11" s="1"/>
  <c r="M5" i="4"/>
  <c r="I61" i="11"/>
  <c r="J56" i="4" s="1"/>
  <c r="K63" i="3"/>
  <c r="R128" i="4"/>
  <c r="N46" i="7"/>
  <c r="Q46" i="7" s="1"/>
  <c r="K46" i="7"/>
  <c r="R127" i="6"/>
  <c r="L79" i="5"/>
  <c r="Z102" i="6"/>
  <c r="AA102" i="6" s="1"/>
  <c r="AB102" i="6" s="1"/>
  <c r="O10" i="7"/>
  <c r="Q10" i="7" s="1"/>
  <c r="K10" i="7"/>
  <c r="H115" i="4"/>
  <c r="R126" i="7"/>
  <c r="R71" i="6"/>
  <c r="AB71" i="6" s="1"/>
  <c r="AN71" i="8"/>
  <c r="AN37" i="8"/>
  <c r="L66" i="5"/>
  <c r="S95" i="4"/>
  <c r="AB17" i="6"/>
  <c r="AN122" i="8"/>
  <c r="Z77" i="6"/>
  <c r="AA77" i="6" s="1"/>
  <c r="AB77" i="6" s="1"/>
  <c r="K68" i="7"/>
  <c r="N68" i="7"/>
  <c r="Q68" i="7" s="1"/>
  <c r="Z104" i="6"/>
  <c r="AA104" i="6" s="1"/>
  <c r="AB104" i="6" s="1"/>
  <c r="AB23" i="6"/>
  <c r="O121" i="4"/>
  <c r="N73" i="7"/>
  <c r="Q73" i="7" s="1"/>
  <c r="K73" i="7"/>
  <c r="I66" i="6"/>
  <c r="N66" i="6" s="1"/>
  <c r="B17" i="11"/>
  <c r="S7" i="4"/>
  <c r="Q7" i="4" s="1"/>
  <c r="N142" i="6"/>
  <c r="R130" i="3"/>
  <c r="R86" i="6"/>
  <c r="AB86" i="6" s="1"/>
  <c r="O79" i="4"/>
  <c r="AA117" i="6"/>
  <c r="AB117" i="6" s="1"/>
  <c r="AN114" i="8"/>
  <c r="AN85" i="8"/>
  <c r="S71" i="4"/>
  <c r="Q71" i="4" s="1"/>
  <c r="Z63" i="6"/>
  <c r="AA63" i="6" s="1"/>
  <c r="AB63" i="6" s="1"/>
  <c r="N33" i="7"/>
  <c r="Q33" i="7" s="1"/>
  <c r="K33" i="7"/>
  <c r="K104" i="8"/>
  <c r="O104" i="8" s="1"/>
  <c r="O76" i="4"/>
  <c r="O61" i="4"/>
  <c r="S5" i="4"/>
  <c r="P18" i="5"/>
  <c r="O39" i="5"/>
  <c r="O63" i="5"/>
  <c r="O108" i="4"/>
  <c r="AN92" i="8"/>
  <c r="AA39" i="6"/>
  <c r="AB39" i="6" s="1"/>
  <c r="D24" i="14"/>
  <c r="B24" i="14" s="1"/>
  <c r="F24" i="11" s="1"/>
  <c r="C24" i="11" s="1"/>
  <c r="B24" i="11" s="1"/>
  <c r="C7" i="14"/>
  <c r="H7" i="11" s="1"/>
  <c r="E7" i="11" s="1"/>
  <c r="M73" i="5"/>
  <c r="N97" i="6"/>
  <c r="Z121" i="6"/>
  <c r="AA121" i="6" s="1"/>
  <c r="Z108" i="6"/>
  <c r="AA108" i="6" s="1"/>
  <c r="AB108" i="6" s="1"/>
  <c r="P122" i="4"/>
  <c r="S44" i="5"/>
  <c r="Q44" i="5" s="1"/>
  <c r="P58" i="5"/>
  <c r="R20" i="6"/>
  <c r="AB20" i="6" s="1"/>
  <c r="AN45" i="8"/>
  <c r="R20" i="4"/>
  <c r="S24" i="4"/>
  <c r="R27" i="5"/>
  <c r="O6" i="4"/>
  <c r="O49" i="4"/>
  <c r="N112" i="7"/>
  <c r="Q112" i="7" s="1"/>
  <c r="K112" i="7"/>
  <c r="M16" i="4"/>
  <c r="K29" i="7"/>
  <c r="N29" i="7"/>
  <c r="Q29" i="7" s="1"/>
  <c r="AB7" i="6"/>
  <c r="R29" i="5"/>
  <c r="Q29" i="5" s="1"/>
  <c r="R110" i="3"/>
  <c r="L38" i="4"/>
  <c r="P76" i="4"/>
  <c r="D120" i="14"/>
  <c r="R26" i="4"/>
  <c r="L74" i="4"/>
  <c r="AA140" i="6"/>
  <c r="AB140" i="6" s="1"/>
  <c r="K135" i="7"/>
  <c r="N135" i="7"/>
  <c r="Q135" i="7" s="1"/>
  <c r="K20" i="7"/>
  <c r="N20" i="7"/>
  <c r="Q20" i="7" s="1"/>
  <c r="R118" i="4"/>
  <c r="Z72" i="6"/>
  <c r="C71" i="14"/>
  <c r="H71" i="11" s="1"/>
  <c r="E71" i="11" s="1"/>
  <c r="N146" i="7"/>
  <c r="Q146" i="7" s="1"/>
  <c r="K146" i="7"/>
  <c r="B94" i="14"/>
  <c r="F94" i="11" s="1"/>
  <c r="C94" i="11" s="1"/>
  <c r="Q124" i="3"/>
  <c r="R125" i="7"/>
  <c r="AN101" i="8"/>
  <c r="N30" i="7"/>
  <c r="Q30" i="7" s="1"/>
  <c r="K30" i="7"/>
  <c r="K102" i="8"/>
  <c r="N106" i="7"/>
  <c r="Q106" i="7" s="1"/>
  <c r="K106" i="7"/>
  <c r="L105" i="3"/>
  <c r="K75" i="7"/>
  <c r="N75" i="7"/>
  <c r="Q75" i="7" s="1"/>
  <c r="P98" i="4"/>
  <c r="R7" i="7"/>
  <c r="Q6" i="3"/>
  <c r="R144" i="6"/>
  <c r="K45" i="7"/>
  <c r="N45" i="7"/>
  <c r="Q45" i="7" s="1"/>
  <c r="U7" i="5"/>
  <c r="AN53" i="8"/>
  <c r="C139" i="14"/>
  <c r="H139" i="11" s="1"/>
  <c r="E139" i="11" s="1"/>
  <c r="N105" i="8"/>
  <c r="H105" i="8"/>
  <c r="W108" i="8"/>
  <c r="R21" i="6"/>
  <c r="C106" i="14"/>
  <c r="H106" i="11" s="1"/>
  <c r="E106" i="11" s="1"/>
  <c r="AA56" i="6"/>
  <c r="S50" i="4"/>
  <c r="Q50" i="4" s="1"/>
  <c r="K69" i="7"/>
  <c r="N69" i="7"/>
  <c r="Q69" i="7" s="1"/>
  <c r="R132" i="6"/>
  <c r="AB132" i="6" s="1"/>
  <c r="R107" i="8"/>
  <c r="B26" i="11"/>
  <c r="R18" i="7"/>
  <c r="Q17" i="3"/>
  <c r="T38" i="3"/>
  <c r="R38" i="3" s="1"/>
  <c r="S35" i="4"/>
  <c r="O42" i="5"/>
  <c r="AA69" i="6"/>
  <c r="AB69" i="6" s="1"/>
  <c r="Q105" i="4"/>
  <c r="W101" i="8"/>
  <c r="Z141" i="6"/>
  <c r="AA141" i="6" s="1"/>
  <c r="AB141" i="6" s="1"/>
  <c r="O30" i="4"/>
  <c r="M40" i="6"/>
  <c r="Z133" i="6"/>
  <c r="AA133" i="6" s="1"/>
  <c r="Q43" i="7"/>
  <c r="Z120" i="6"/>
  <c r="R25" i="6"/>
  <c r="AB25" i="6" s="1"/>
  <c r="L43" i="4"/>
  <c r="I40" i="6"/>
  <c r="L56" i="4"/>
  <c r="L19" i="5"/>
  <c r="M23" i="5"/>
  <c r="C40" i="14"/>
  <c r="H40" i="11" s="1"/>
  <c r="E40" i="11" s="1"/>
  <c r="B40" i="11" s="1"/>
  <c r="N83" i="6"/>
  <c r="M50" i="6"/>
  <c r="M91" i="6"/>
  <c r="N91" i="6" s="1"/>
  <c r="AA58" i="6"/>
  <c r="AB58" i="6" s="1"/>
  <c r="I22" i="6"/>
  <c r="N22" i="6" s="1"/>
  <c r="Z95" i="6"/>
  <c r="AA95" i="6" s="1"/>
  <c r="AB95" i="6" s="1"/>
  <c r="M31" i="6"/>
  <c r="N31" i="6" s="1"/>
  <c r="R14" i="6"/>
  <c r="M98" i="4"/>
  <c r="O44" i="5"/>
  <c r="C138" i="14"/>
  <c r="H138" i="11" s="1"/>
  <c r="E138" i="11" s="1"/>
  <c r="N71" i="7"/>
  <c r="Q71" i="7" s="1"/>
  <c r="K71" i="7"/>
  <c r="I81" i="6"/>
  <c r="AB29" i="14"/>
  <c r="Z29" i="14" s="1"/>
  <c r="S29" i="14" s="1"/>
  <c r="B29" i="14" s="1"/>
  <c r="F29" i="11" s="1"/>
  <c r="C29" i="11" s="1"/>
  <c r="S77" i="5"/>
  <c r="R91" i="6"/>
  <c r="AB91" i="6" s="1"/>
  <c r="AN49" i="8"/>
  <c r="V124" i="6"/>
  <c r="AA124" i="6" s="1"/>
  <c r="AB124" i="6" s="1"/>
  <c r="R28" i="7"/>
  <c r="Q27" i="3"/>
  <c r="I95" i="6"/>
  <c r="D118" i="14"/>
  <c r="B118" i="14" s="1"/>
  <c r="F118" i="11" s="1"/>
  <c r="C118" i="11" s="1"/>
  <c r="B118" i="11" s="1"/>
  <c r="B76" i="14"/>
  <c r="F76" i="11" s="1"/>
  <c r="C76" i="11" s="1"/>
  <c r="B76" i="11" s="1"/>
  <c r="N105" i="7"/>
  <c r="Q105" i="7" s="1"/>
  <c r="K105" i="7"/>
  <c r="N38" i="7"/>
  <c r="Q38" i="7" s="1"/>
  <c r="K38" i="7"/>
  <c r="Z11" i="6"/>
  <c r="AA11" i="6" s="1"/>
  <c r="AB11" i="6" s="1"/>
  <c r="M33" i="6"/>
  <c r="N33" i="6" s="1"/>
  <c r="M71" i="6"/>
  <c r="N71" i="6" s="1"/>
  <c r="R121" i="6"/>
  <c r="C36" i="14"/>
  <c r="H36" i="11" s="1"/>
  <c r="E36" i="11" s="1"/>
  <c r="AN127" i="8"/>
  <c r="B117" i="14"/>
  <c r="F117" i="11" s="1"/>
  <c r="C117" i="11" s="1"/>
  <c r="B117" i="11" s="1"/>
  <c r="R67" i="6"/>
  <c r="AB67" i="6" s="1"/>
  <c r="Z50" i="6"/>
  <c r="N41" i="7"/>
  <c r="Q41" i="7" s="1"/>
  <c r="K41" i="7"/>
  <c r="R61" i="6"/>
  <c r="R44" i="6"/>
  <c r="B104" i="14"/>
  <c r="F104" i="11" s="1"/>
  <c r="C104" i="11" s="1"/>
  <c r="C104" i="14"/>
  <c r="H104" i="11" s="1"/>
  <c r="E104" i="11" s="1"/>
  <c r="AA83" i="6"/>
  <c r="AB83" i="6" s="1"/>
  <c r="R117" i="4"/>
  <c r="Q117" i="4" s="1"/>
  <c r="I138" i="6"/>
  <c r="I129" i="6"/>
  <c r="N129" i="6" s="1"/>
  <c r="B51" i="14"/>
  <c r="F51" i="11" s="1"/>
  <c r="C51" i="11" s="1"/>
  <c r="B51" i="11" s="1"/>
  <c r="Z27" i="6"/>
  <c r="AA27" i="6" s="1"/>
  <c r="M98" i="6"/>
  <c r="M13" i="6"/>
  <c r="B87" i="11"/>
  <c r="L26" i="4"/>
  <c r="K26" i="4" s="1"/>
  <c r="N74" i="4"/>
  <c r="K97" i="7"/>
  <c r="N97" i="7"/>
  <c r="Q97" i="7" s="1"/>
  <c r="R111" i="6"/>
  <c r="M79" i="6"/>
  <c r="N79" i="6" s="1"/>
  <c r="R60" i="6"/>
  <c r="Z43" i="6"/>
  <c r="AA43" i="6" s="1"/>
  <c r="AB43" i="6" s="1"/>
  <c r="AN40" i="8"/>
  <c r="Z100" i="6"/>
  <c r="AA100" i="6" s="1"/>
  <c r="AB100" i="6" s="1"/>
  <c r="M14" i="6"/>
  <c r="N14" i="6" s="1"/>
  <c r="S17" i="5"/>
  <c r="Q17" i="5" s="1"/>
  <c r="R27" i="6"/>
  <c r="P15" i="4"/>
  <c r="R67" i="7"/>
  <c r="Q66" i="3"/>
  <c r="AA53" i="6"/>
  <c r="AB53" i="6" s="1"/>
  <c r="N13" i="7"/>
  <c r="Q13" i="7" s="1"/>
  <c r="K13" i="7"/>
  <c r="L76" i="5"/>
  <c r="I105" i="6"/>
  <c r="N105" i="6" s="1"/>
  <c r="C15" i="14"/>
  <c r="H15" i="11" s="1"/>
  <c r="E15" i="11" s="1"/>
  <c r="B75" i="11"/>
  <c r="AB68" i="14"/>
  <c r="Z68" i="14" s="1"/>
  <c r="S68" i="14" s="1"/>
  <c r="B68" i="14" s="1"/>
  <c r="F68" i="11" s="1"/>
  <c r="C68" i="11" s="1"/>
  <c r="O36" i="5"/>
  <c r="N22" i="7"/>
  <c r="Q22" i="7" s="1"/>
  <c r="K22" i="7"/>
  <c r="R97" i="6"/>
  <c r="AN29" i="8"/>
  <c r="O14" i="5"/>
  <c r="O27" i="5"/>
  <c r="O30" i="5"/>
  <c r="O50" i="5"/>
  <c r="Z21" i="6"/>
  <c r="AA21" i="6" s="1"/>
  <c r="O92" i="4"/>
  <c r="O13" i="4"/>
  <c r="B106" i="14"/>
  <c r="F106" i="11" s="1"/>
  <c r="C106" i="11" s="1"/>
  <c r="C41" i="14"/>
  <c r="H41" i="11" s="1"/>
  <c r="E41" i="11" s="1"/>
  <c r="B41" i="11" s="1"/>
  <c r="AN145" i="8"/>
  <c r="M57" i="6"/>
  <c r="N57" i="6" s="1"/>
  <c r="U12" i="5"/>
  <c r="M92" i="6"/>
  <c r="N92" i="6" s="1"/>
  <c r="Z142" i="6"/>
  <c r="AA142" i="6" s="1"/>
  <c r="AB142" i="6" s="1"/>
  <c r="S11" i="5"/>
  <c r="Q11" i="5" s="1"/>
  <c r="Q75" i="5"/>
  <c r="R24" i="4"/>
  <c r="R59" i="5"/>
  <c r="R100" i="8"/>
  <c r="AN95" i="8"/>
  <c r="Z74" i="6"/>
  <c r="AA74" i="6" s="1"/>
  <c r="N113" i="7"/>
  <c r="Q113" i="7" s="1"/>
  <c r="K113" i="7"/>
  <c r="B21" i="14"/>
  <c r="F21" i="11" s="1"/>
  <c r="C21" i="11" s="1"/>
  <c r="B21" i="11" s="1"/>
  <c r="I82" i="6"/>
  <c r="R40" i="6"/>
  <c r="R74" i="5"/>
  <c r="Q142" i="7"/>
  <c r="W99" i="8"/>
  <c r="C13" i="14"/>
  <c r="H13" i="11" s="1"/>
  <c r="E13" i="11" s="1"/>
  <c r="B13" i="11" s="1"/>
  <c r="N144" i="7"/>
  <c r="Q144" i="7" s="1"/>
  <c r="K144" i="7"/>
  <c r="S111" i="4"/>
  <c r="Q111" i="4" s="1"/>
  <c r="B53" i="11"/>
  <c r="I128" i="11"/>
  <c r="K130" i="3"/>
  <c r="K115" i="7"/>
  <c r="N115" i="7"/>
  <c r="Q115" i="7" s="1"/>
  <c r="R44" i="7"/>
  <c r="Q43" i="3"/>
  <c r="AN41" i="8"/>
  <c r="AN138" i="8"/>
  <c r="AN83" i="8"/>
  <c r="AN18" i="8"/>
  <c r="U125" i="4"/>
  <c r="N139" i="7"/>
  <c r="Q139" i="7" s="1"/>
  <c r="K139" i="7"/>
  <c r="C83" i="14"/>
  <c r="H83" i="11" s="1"/>
  <c r="E83" i="11" s="1"/>
  <c r="B83" i="11" s="1"/>
  <c r="O116" i="4"/>
  <c r="P52" i="4"/>
  <c r="P14" i="5"/>
  <c r="AN115" i="8"/>
  <c r="B30" i="14"/>
  <c r="F30" i="11" s="1"/>
  <c r="C30" i="11" s="1"/>
  <c r="B30" i="11" s="1"/>
  <c r="C14" i="14"/>
  <c r="H14" i="11" s="1"/>
  <c r="E14" i="11" s="1"/>
  <c r="B14" i="11" s="1"/>
  <c r="W103" i="8"/>
  <c r="Q123" i="7"/>
  <c r="B70" i="14"/>
  <c r="F70" i="11" s="1"/>
  <c r="C70" i="11" s="1"/>
  <c r="B70" i="11" s="1"/>
  <c r="C70" i="14"/>
  <c r="H70" i="11" s="1"/>
  <c r="E70" i="11" s="1"/>
  <c r="Q16" i="7"/>
  <c r="S23" i="5"/>
  <c r="Q23" i="5" s="1"/>
  <c r="Q50" i="5"/>
  <c r="S55" i="5"/>
  <c r="Q55" i="5" s="1"/>
  <c r="R116" i="4"/>
  <c r="R108" i="4"/>
  <c r="Q108" i="4" s="1"/>
  <c r="C66" i="14"/>
  <c r="H66" i="11" s="1"/>
  <c r="E66" i="11" s="1"/>
  <c r="B23" i="14"/>
  <c r="F23" i="11" s="1"/>
  <c r="C23" i="11" s="1"/>
  <c r="B23" i="11" s="1"/>
  <c r="M95" i="6"/>
  <c r="S72" i="4"/>
  <c r="Q72" i="4" s="1"/>
  <c r="R93" i="6"/>
  <c r="AB93" i="6" s="1"/>
  <c r="D139" i="14"/>
  <c r="B139" i="14" s="1"/>
  <c r="F139" i="11" s="1"/>
  <c r="C139" i="11" s="1"/>
  <c r="N116" i="7"/>
  <c r="Q116" i="7" s="1"/>
  <c r="K116" i="7"/>
  <c r="R119" i="3"/>
  <c r="B4" i="11"/>
  <c r="R74" i="7"/>
  <c r="Q73" i="3"/>
  <c r="P65" i="4"/>
  <c r="H106" i="8"/>
  <c r="R131" i="7"/>
  <c r="Q130" i="3"/>
  <c r="N66" i="7"/>
  <c r="Q66" i="7" s="1"/>
  <c r="K66" i="7"/>
  <c r="AB48" i="6"/>
  <c r="AA80" i="6"/>
  <c r="P93" i="7"/>
  <c r="Q93" i="7" s="1"/>
  <c r="K93" i="7"/>
  <c r="R90" i="7"/>
  <c r="Q89" i="3"/>
  <c r="B127" i="14"/>
  <c r="F127" i="11" s="1"/>
  <c r="C127" i="11" s="1"/>
  <c r="R15" i="7"/>
  <c r="Q14" i="3"/>
  <c r="R146" i="6"/>
  <c r="AB146" i="6" s="1"/>
  <c r="P105" i="4"/>
  <c r="Z144" i="6"/>
  <c r="AA144" i="6" s="1"/>
  <c r="I55" i="6"/>
  <c r="N55" i="6" s="1"/>
  <c r="I38" i="6"/>
  <c r="N38" i="6" s="1"/>
  <c r="M32" i="6"/>
  <c r="N32" i="6" s="1"/>
  <c r="R65" i="6"/>
  <c r="AB65" i="6" s="1"/>
  <c r="I96" i="6"/>
  <c r="N96" i="6" s="1"/>
  <c r="R66" i="6"/>
  <c r="O10" i="5"/>
  <c r="N88" i="7"/>
  <c r="Q88" i="7" s="1"/>
  <c r="K88" i="7"/>
  <c r="M47" i="5"/>
  <c r="K47" i="5" s="1"/>
  <c r="M81" i="6"/>
  <c r="N81" i="6" s="1"/>
  <c r="I46" i="6"/>
  <c r="N46" i="6" s="1"/>
  <c r="AN146" i="8"/>
  <c r="O25" i="4"/>
  <c r="Q46" i="3"/>
  <c r="R47" i="7"/>
  <c r="R11" i="7"/>
  <c r="Q10" i="3"/>
  <c r="L130" i="4"/>
  <c r="V55" i="6"/>
  <c r="AA55" i="6" s="1"/>
  <c r="AB55" i="6" s="1"/>
  <c r="R120" i="7"/>
  <c r="Q119" i="3"/>
  <c r="AB63" i="14"/>
  <c r="Z63" i="14" s="1"/>
  <c r="S63" i="14" s="1"/>
  <c r="B63" i="14" s="1"/>
  <c r="F63" i="11" s="1"/>
  <c r="C63" i="11" s="1"/>
  <c r="I68" i="6"/>
  <c r="N68" i="6" s="1"/>
  <c r="M10" i="6"/>
  <c r="N10" i="6" s="1"/>
  <c r="AB56" i="6"/>
  <c r="O7" i="8"/>
  <c r="X7" i="8" s="1"/>
  <c r="R76" i="7"/>
  <c r="Q75" i="3"/>
  <c r="Z45" i="6"/>
  <c r="AA45" i="6" s="1"/>
  <c r="AB45" i="6" s="1"/>
  <c r="R99" i="6"/>
  <c r="AB99" i="6" s="1"/>
  <c r="Q60" i="7"/>
  <c r="AN126" i="8"/>
  <c r="P67" i="4"/>
  <c r="W107" i="8"/>
  <c r="AA48" i="6"/>
  <c r="AN129" i="8"/>
  <c r="Q130" i="7"/>
  <c r="AA50" i="6"/>
  <c r="Z26" i="6"/>
  <c r="AA26" i="6" s="1"/>
  <c r="AB26" i="6" s="1"/>
  <c r="B85" i="11"/>
  <c r="R79" i="7"/>
  <c r="Q78" i="3"/>
  <c r="K108" i="7"/>
  <c r="N108" i="7"/>
  <c r="Q108" i="7" s="1"/>
  <c r="I49" i="6"/>
  <c r="N49" i="6" s="1"/>
  <c r="Z31" i="6"/>
  <c r="AA31" i="6" s="1"/>
  <c r="AB31" i="6" s="1"/>
  <c r="U86" i="4"/>
  <c r="I145" i="6"/>
  <c r="N145" i="6" s="1"/>
  <c r="C119" i="14"/>
  <c r="H119" i="11" s="1"/>
  <c r="E119" i="11" s="1"/>
  <c r="N77" i="7"/>
  <c r="Q77" i="7" s="1"/>
  <c r="K77" i="7"/>
  <c r="P42" i="5"/>
  <c r="R111" i="7"/>
  <c r="Q110" i="3"/>
  <c r="C8" i="14"/>
  <c r="H8" i="11" s="1"/>
  <c r="E8" i="11" s="1"/>
  <c r="L88" i="4"/>
  <c r="K21" i="7"/>
  <c r="N21" i="7"/>
  <c r="Q21" i="7" s="1"/>
  <c r="R34" i="7"/>
  <c r="Q33" i="3"/>
  <c r="B137" i="14"/>
  <c r="F137" i="11" s="1"/>
  <c r="C137" i="11" s="1"/>
  <c r="B137" i="11" s="1"/>
  <c r="B121" i="14"/>
  <c r="F121" i="11" s="1"/>
  <c r="C121" i="11" s="1"/>
  <c r="B121" i="11" s="1"/>
  <c r="N39" i="6"/>
  <c r="AA111" i="6"/>
  <c r="AN103" i="8"/>
  <c r="M101" i="6"/>
  <c r="N101" i="6" s="1"/>
  <c r="AA64" i="6"/>
  <c r="AB64" i="6" s="1"/>
  <c r="C57" i="14"/>
  <c r="H57" i="11" s="1"/>
  <c r="E57" i="11" s="1"/>
  <c r="B57" i="11" s="1"/>
  <c r="Q58" i="7"/>
  <c r="R8" i="4"/>
  <c r="Q8" i="4" s="1"/>
  <c r="B86" i="14"/>
  <c r="F86" i="11" s="1"/>
  <c r="C86" i="11" s="1"/>
  <c r="B86" i="11" s="1"/>
  <c r="AA51" i="6"/>
  <c r="S68" i="5"/>
  <c r="Q68" i="5" s="1"/>
  <c r="M126" i="6"/>
  <c r="N126" i="6" s="1"/>
  <c r="Z112" i="6"/>
  <c r="AA112" i="6" s="1"/>
  <c r="AB112" i="6" s="1"/>
  <c r="AA88" i="6"/>
  <c r="AB88" i="6" s="1"/>
  <c r="Q55" i="7"/>
  <c r="I85" i="6"/>
  <c r="R25" i="7"/>
  <c r="Q24" i="3"/>
  <c r="R89" i="7"/>
  <c r="Q88" i="3"/>
  <c r="M74" i="4"/>
  <c r="M49" i="5"/>
  <c r="L79" i="4"/>
  <c r="M43" i="6"/>
  <c r="N43" i="6" s="1"/>
  <c r="M22" i="3"/>
  <c r="L21" i="4"/>
  <c r="O6" i="5"/>
  <c r="O7" i="5"/>
  <c r="AN57" i="8"/>
  <c r="I9" i="6"/>
  <c r="N9" i="6" s="1"/>
  <c r="B140" i="14"/>
  <c r="F140" i="11" s="1"/>
  <c r="C140" i="11" s="1"/>
  <c r="C140" i="14"/>
  <c r="H140" i="11" s="1"/>
  <c r="E140" i="11" s="1"/>
  <c r="Z13" i="6"/>
  <c r="AA13" i="6" s="1"/>
  <c r="AB13" i="6" s="1"/>
  <c r="I61" i="6"/>
  <c r="N61" i="6" s="1"/>
  <c r="AA145" i="6"/>
  <c r="AB145" i="6" s="1"/>
  <c r="R50" i="7"/>
  <c r="Q49" i="3"/>
  <c r="P22" i="3"/>
  <c r="O21" i="4"/>
  <c r="AB135" i="14"/>
  <c r="Z135" i="14" s="1"/>
  <c r="C52" i="14"/>
  <c r="H52" i="11" s="1"/>
  <c r="E52" i="11" s="1"/>
  <c r="AA41" i="6"/>
  <c r="AB41" i="6" s="1"/>
  <c r="N103" i="8"/>
  <c r="K103" i="8"/>
  <c r="Z82" i="6"/>
  <c r="AA82" i="6" s="1"/>
  <c r="AB82" i="6" s="1"/>
  <c r="R48" i="7"/>
  <c r="Q47" i="3"/>
  <c r="P43" i="4"/>
  <c r="V89" i="6"/>
  <c r="R128" i="6"/>
  <c r="R36" i="4"/>
  <c r="Z19" i="6"/>
  <c r="AA19" i="6" s="1"/>
  <c r="AB19" i="6" s="1"/>
  <c r="O111" i="4"/>
  <c r="D47" i="14"/>
  <c r="P117" i="4"/>
  <c r="C123" i="14"/>
  <c r="H123" i="11" s="1"/>
  <c r="E123" i="11" s="1"/>
  <c r="B67" i="14"/>
  <c r="F67" i="11" s="1"/>
  <c r="C67" i="11" s="1"/>
  <c r="C67" i="14"/>
  <c r="H67" i="11" s="1"/>
  <c r="E67" i="11" s="1"/>
  <c r="R26" i="5"/>
  <c r="Q26" i="5" s="1"/>
  <c r="T72" i="3"/>
  <c r="R72" i="3" s="1"/>
  <c r="S64" i="4"/>
  <c r="Q64" i="4" s="1"/>
  <c r="M18" i="6"/>
  <c r="N18" i="6" s="1"/>
  <c r="AN130" i="8"/>
  <c r="L109" i="4"/>
  <c r="Q94" i="7"/>
  <c r="R125" i="4"/>
  <c r="C54" i="14"/>
  <c r="H54" i="11" s="1"/>
  <c r="E54" i="11" s="1"/>
  <c r="AN110" i="8"/>
  <c r="M8" i="4"/>
  <c r="H93" i="4"/>
  <c r="B142" i="14"/>
  <c r="F142" i="11" s="1"/>
  <c r="C142" i="11" s="1"/>
  <c r="Q53" i="5"/>
  <c r="AB137" i="6"/>
  <c r="K133" i="7"/>
  <c r="N133" i="7"/>
  <c r="Q133" i="7" s="1"/>
  <c r="R36" i="7"/>
  <c r="Q35" i="3"/>
  <c r="AB80" i="6"/>
  <c r="AN128" i="8"/>
  <c r="M95" i="4"/>
  <c r="N101" i="7"/>
  <c r="Q101" i="7" s="1"/>
  <c r="K101" i="7"/>
  <c r="R70" i="7"/>
  <c r="Q69" i="3"/>
  <c r="P45" i="5"/>
  <c r="N132" i="6"/>
  <c r="AB111" i="14"/>
  <c r="Z111" i="14" s="1"/>
  <c r="S111" i="14" s="1"/>
  <c r="B111" i="14" s="1"/>
  <c r="F111" i="11" s="1"/>
  <c r="C111" i="11" s="1"/>
  <c r="O53" i="4"/>
  <c r="Q8" i="3"/>
  <c r="R9" i="7"/>
  <c r="S128" i="4"/>
  <c r="Q85" i="4"/>
  <c r="AB92" i="6"/>
  <c r="B31" i="14"/>
  <c r="F31" i="11" s="1"/>
  <c r="C31" i="11" s="1"/>
  <c r="C31" i="14"/>
  <c r="H31" i="11" s="1"/>
  <c r="E31" i="11" s="1"/>
  <c r="R51" i="6"/>
  <c r="AB51" i="6" s="1"/>
  <c r="D46" i="14"/>
  <c r="B46" i="14" s="1"/>
  <c r="F46" i="11" s="1"/>
  <c r="C46" i="11" s="1"/>
  <c r="B46" i="11" s="1"/>
  <c r="M66" i="4"/>
  <c r="D112" i="14"/>
  <c r="B112" i="14" s="1"/>
  <c r="F112" i="11" s="1"/>
  <c r="C112" i="11" s="1"/>
  <c r="B112" i="11" s="1"/>
  <c r="R30" i="4"/>
  <c r="AN109" i="8"/>
  <c r="Q43" i="4"/>
  <c r="P30" i="5"/>
  <c r="P47" i="5"/>
  <c r="P7" i="5"/>
  <c r="AN14" i="8"/>
  <c r="R103" i="7"/>
  <c r="Q102" i="3"/>
  <c r="AB11" i="14"/>
  <c r="Z11" i="14" s="1"/>
  <c r="S11" i="14" s="1"/>
  <c r="B11" i="14" s="1"/>
  <c r="F11" i="11" s="1"/>
  <c r="C11" i="11" s="1"/>
  <c r="B9" i="14"/>
  <c r="F9" i="11" s="1"/>
  <c r="C9" i="11" s="1"/>
  <c r="P53" i="5"/>
  <c r="R23" i="7"/>
  <c r="Q22" i="3"/>
  <c r="P21" i="4"/>
  <c r="N21" i="6"/>
  <c r="N64" i="7"/>
  <c r="Q64" i="7" s="1"/>
  <c r="K64" i="7"/>
  <c r="AA128" i="6"/>
  <c r="S15" i="5"/>
  <c r="Q15" i="5" s="1"/>
  <c r="S112" i="4"/>
  <c r="Q112" i="4" s="1"/>
  <c r="O107" i="4"/>
  <c r="K52" i="7"/>
  <c r="N52" i="7"/>
  <c r="Q52" i="7" s="1"/>
  <c r="AA24" i="6"/>
  <c r="AA59" i="6"/>
  <c r="AB59" i="6" s="1"/>
  <c r="B64" i="11"/>
  <c r="R143" i="7"/>
  <c r="Q142" i="3"/>
  <c r="B89" i="14"/>
  <c r="F89" i="11" s="1"/>
  <c r="C89" i="11" s="1"/>
  <c r="S16" i="5"/>
  <c r="P30" i="4"/>
  <c r="N32" i="7"/>
  <c r="Q32" i="7" s="1"/>
  <c r="K32" i="7"/>
  <c r="O24" i="5"/>
  <c r="C94" i="14"/>
  <c r="H94" i="11" s="1"/>
  <c r="E94" i="11" s="1"/>
  <c r="AA123" i="6"/>
  <c r="AB123" i="6" s="1"/>
  <c r="AA35" i="6"/>
  <c r="AB35" i="6" s="1"/>
  <c r="N72" i="3"/>
  <c r="L72" i="3" s="1"/>
  <c r="M64" i="4"/>
  <c r="K64" i="4" s="1"/>
  <c r="N6" i="7"/>
  <c r="Q6" i="7" s="1"/>
  <c r="K6" i="7"/>
  <c r="AN107" i="8"/>
  <c r="AN16" i="8"/>
  <c r="O138" i="7"/>
  <c r="Q138" i="7" s="1"/>
  <c r="K138" i="7"/>
  <c r="P68" i="5"/>
  <c r="AB143" i="6"/>
  <c r="AB37" i="14"/>
  <c r="Z37" i="14" s="1"/>
  <c r="L66" i="4"/>
  <c r="AA44" i="6"/>
  <c r="N99" i="7"/>
  <c r="Q99" i="7" s="1"/>
  <c r="K99" i="7"/>
  <c r="C9" i="14"/>
  <c r="H9" i="11" s="1"/>
  <c r="E9" i="11" s="1"/>
  <c r="M92" i="4"/>
  <c r="R124" i="7"/>
  <c r="Q123" i="3"/>
  <c r="R49" i="6"/>
  <c r="AB49" i="6" s="1"/>
  <c r="I58" i="6"/>
  <c r="N58" i="6" s="1"/>
  <c r="AB10" i="14"/>
  <c r="Z10" i="14" s="1"/>
  <c r="S10" i="14" s="1"/>
  <c r="B10" i="14" s="1"/>
  <c r="F10" i="11" s="1"/>
  <c r="C10" i="11" s="1"/>
  <c r="I141" i="6"/>
  <c r="N141" i="6" s="1"/>
  <c r="Z68" i="6"/>
  <c r="AA68" i="6" s="1"/>
  <c r="AB68" i="6" s="1"/>
  <c r="B25" i="14"/>
  <c r="F25" i="11" s="1"/>
  <c r="C25" i="11" s="1"/>
  <c r="B25" i="11" s="1"/>
  <c r="M87" i="4"/>
  <c r="M110" i="6"/>
  <c r="N110" i="6" s="1"/>
  <c r="M14" i="5"/>
  <c r="L112" i="4"/>
  <c r="R135" i="6"/>
  <c r="AB135" i="6" s="1"/>
  <c r="K65" i="7"/>
  <c r="N65" i="7"/>
  <c r="Q65" i="7" s="1"/>
  <c r="Q106" i="4"/>
  <c r="K12" i="7"/>
  <c r="N12" i="7"/>
  <c r="Q12" i="7" s="1"/>
  <c r="I100" i="6"/>
  <c r="N100" i="6" s="1"/>
  <c r="AN99" i="8"/>
  <c r="M28" i="6"/>
  <c r="N28" i="6" s="1"/>
  <c r="I77" i="6"/>
  <c r="I103" i="3"/>
  <c r="R24" i="5"/>
  <c r="N145" i="7"/>
  <c r="Q145" i="7" s="1"/>
  <c r="K145" i="7"/>
  <c r="AN132" i="8"/>
  <c r="L127" i="4"/>
  <c r="AN91" i="8"/>
  <c r="AN51" i="8"/>
  <c r="U39" i="5"/>
  <c r="AN119" i="8"/>
  <c r="K105" i="8"/>
  <c r="R108" i="8"/>
  <c r="R110" i="6"/>
  <c r="N82" i="6"/>
  <c r="Z113" i="6"/>
  <c r="AA113" i="6" s="1"/>
  <c r="AB113" i="6" s="1"/>
  <c r="L30" i="4"/>
  <c r="D101" i="14"/>
  <c r="B101" i="14" s="1"/>
  <c r="F101" i="11" s="1"/>
  <c r="C101" i="11" s="1"/>
  <c r="B101" i="11" s="1"/>
  <c r="S11" i="4"/>
  <c r="Q11" i="4" s="1"/>
  <c r="H102" i="8"/>
  <c r="O102" i="8" s="1"/>
  <c r="X102" i="8" s="1"/>
  <c r="K107" i="8"/>
  <c r="R136" i="7"/>
  <c r="Q135" i="3"/>
  <c r="N122" i="7"/>
  <c r="Q122" i="7" s="1"/>
  <c r="K122" i="7"/>
  <c r="R72" i="7"/>
  <c r="Q71" i="3"/>
  <c r="R50" i="6"/>
  <c r="B109" i="14"/>
  <c r="F109" i="11" s="1"/>
  <c r="C109" i="11" s="1"/>
  <c r="B79" i="14"/>
  <c r="F79" i="11" s="1"/>
  <c r="C79" i="11" s="1"/>
  <c r="B79" i="11" s="1"/>
  <c r="I73" i="11"/>
  <c r="K75" i="3"/>
  <c r="B129" i="11"/>
  <c r="I80" i="6"/>
  <c r="N80" i="6" s="1"/>
  <c r="R100" i="7"/>
  <c r="Q99" i="3"/>
  <c r="AN32" i="8"/>
  <c r="Z138" i="6"/>
  <c r="AA138" i="6" s="1"/>
  <c r="AB138" i="6" s="1"/>
  <c r="I72" i="6"/>
  <c r="N72" i="6" s="1"/>
  <c r="I45" i="6"/>
  <c r="N45" i="6" s="1"/>
  <c r="Z14" i="6"/>
  <c r="AA14" i="6" s="1"/>
  <c r="Z57" i="6"/>
  <c r="AA57" i="6" s="1"/>
  <c r="M8" i="6"/>
  <c r="N8" i="6" s="1"/>
  <c r="R116" i="6"/>
  <c r="AB116" i="6" s="1"/>
  <c r="M77" i="6"/>
  <c r="B55" i="14"/>
  <c r="F55" i="11" s="1"/>
  <c r="C55" i="11" s="1"/>
  <c r="B55" i="11" s="1"/>
  <c r="O63" i="4"/>
  <c r="S29" i="4"/>
  <c r="Q29" i="4" s="1"/>
  <c r="R74" i="6"/>
  <c r="I25" i="6"/>
  <c r="N25" i="6" s="1"/>
  <c r="I128" i="6"/>
  <c r="N128" i="6" s="1"/>
  <c r="N81" i="7"/>
  <c r="Q81" i="7" s="1"/>
  <c r="K81" i="7"/>
  <c r="N134" i="7"/>
  <c r="Q134" i="7" s="1"/>
  <c r="K134" i="7"/>
  <c r="Z61" i="6"/>
  <c r="AA61" i="6" s="1"/>
  <c r="AB32" i="6"/>
  <c r="O45" i="5"/>
  <c r="K132" i="7"/>
  <c r="N132" i="7"/>
  <c r="Q132" i="7" s="1"/>
  <c r="B56" i="11"/>
  <c r="I112" i="6"/>
  <c r="N112" i="6" s="1"/>
  <c r="Q49" i="4"/>
  <c r="R12" i="6"/>
  <c r="AB12" i="6" s="1"/>
  <c r="L83" i="4"/>
  <c r="I44" i="6"/>
  <c r="N44" i="6" s="1"/>
  <c r="R20" i="5"/>
  <c r="M29" i="4"/>
  <c r="W104" i="8"/>
  <c r="O38" i="4"/>
  <c r="M53" i="6"/>
  <c r="N53" i="6" s="1"/>
  <c r="S99" i="4"/>
  <c r="O10" i="4"/>
  <c r="P28" i="5"/>
  <c r="Q69" i="4"/>
  <c r="R140" i="7"/>
  <c r="Q139" i="3"/>
  <c r="P124" i="4"/>
  <c r="R125" i="6"/>
  <c r="AB125" i="6" s="1"/>
  <c r="AN50" i="8"/>
  <c r="R46" i="6"/>
  <c r="N61" i="7"/>
  <c r="Q61" i="7" s="1"/>
  <c r="K61" i="7"/>
  <c r="D58" i="14"/>
  <c r="B58" i="14" s="1"/>
  <c r="F58" i="11" s="1"/>
  <c r="C58" i="11" s="1"/>
  <c r="AB47" i="6"/>
  <c r="AA34" i="6"/>
  <c r="AB34" i="6" s="1"/>
  <c r="O16" i="4"/>
  <c r="M32" i="4"/>
  <c r="K32" i="4" s="1"/>
  <c r="AN141" i="8"/>
  <c r="AA72" i="6"/>
  <c r="AB72" i="6" s="1"/>
  <c r="C50" i="14"/>
  <c r="H50" i="11" s="1"/>
  <c r="E50" i="11" s="1"/>
  <c r="C127" i="14"/>
  <c r="H127" i="11" s="1"/>
  <c r="E127" i="11" s="1"/>
  <c r="N92" i="7"/>
  <c r="Q92" i="7" s="1"/>
  <c r="K92" i="7"/>
  <c r="R80" i="7"/>
  <c r="Q79" i="3"/>
  <c r="R31" i="5"/>
  <c r="Q31" i="5" s="1"/>
  <c r="Q80" i="4"/>
  <c r="R79" i="5"/>
  <c r="R35" i="4"/>
  <c r="N100" i="8"/>
  <c r="AB24" i="6"/>
  <c r="D78" i="14"/>
  <c r="B78" i="14" s="1"/>
  <c r="F78" i="11" s="1"/>
  <c r="C78" i="11" s="1"/>
  <c r="K35" i="7"/>
  <c r="N35" i="7"/>
  <c r="Q35" i="7" s="1"/>
  <c r="M57" i="5"/>
  <c r="O122" i="4"/>
  <c r="M113" i="4"/>
  <c r="N35" i="6"/>
  <c r="M121" i="4"/>
  <c r="K121" i="4" s="1"/>
  <c r="N99" i="8"/>
  <c r="O99" i="8" s="1"/>
  <c r="X99" i="8" s="1"/>
  <c r="N20" i="6"/>
  <c r="M59" i="3" l="1"/>
  <c r="L39" i="5"/>
  <c r="L53" i="4"/>
  <c r="N86" i="3"/>
  <c r="M77" i="4"/>
  <c r="B47" i="14"/>
  <c r="F47" i="11" s="1"/>
  <c r="C47" i="11" s="1"/>
  <c r="B47" i="11" s="1"/>
  <c r="K49" i="3" s="1"/>
  <c r="B8" i="11"/>
  <c r="B48" i="11"/>
  <c r="P10" i="5"/>
  <c r="M23" i="3"/>
  <c r="L18" i="5"/>
  <c r="M86" i="3"/>
  <c r="L86" i="3" s="1"/>
  <c r="R111" i="3"/>
  <c r="K110" i="3"/>
  <c r="M14" i="3"/>
  <c r="L14" i="3" s="1"/>
  <c r="L13" i="4"/>
  <c r="M9" i="5"/>
  <c r="B146" i="11"/>
  <c r="N21" i="3"/>
  <c r="M20" i="4"/>
  <c r="B89" i="11"/>
  <c r="O103" i="8"/>
  <c r="B120" i="14"/>
  <c r="F120" i="11" s="1"/>
  <c r="C120" i="11" s="1"/>
  <c r="B120" i="11" s="1"/>
  <c r="L14" i="4"/>
  <c r="B77" i="11"/>
  <c r="B16" i="11"/>
  <c r="M9" i="4"/>
  <c r="B69" i="11"/>
  <c r="I69" i="11" s="1"/>
  <c r="J63" i="4" s="1"/>
  <c r="AB66" i="6"/>
  <c r="O106" i="8"/>
  <c r="X106" i="8" s="1"/>
  <c r="B139" i="11"/>
  <c r="K22" i="3"/>
  <c r="K81" i="5"/>
  <c r="M77" i="3"/>
  <c r="L49" i="5"/>
  <c r="K49" i="5" s="1"/>
  <c r="L69" i="4"/>
  <c r="R51" i="7"/>
  <c r="S48" i="4"/>
  <c r="Q48" i="4" s="1"/>
  <c r="S100" i="4"/>
  <c r="Q100" i="4" s="1"/>
  <c r="AB60" i="6"/>
  <c r="N13" i="6"/>
  <c r="S35" i="5"/>
  <c r="Q35" i="5" s="1"/>
  <c r="B136" i="11"/>
  <c r="N119" i="6"/>
  <c r="M118" i="3" s="1"/>
  <c r="R80" i="5"/>
  <c r="Q80" i="5" s="1"/>
  <c r="N77" i="6"/>
  <c r="B109" i="11"/>
  <c r="O107" i="8"/>
  <c r="X107" i="8" s="1"/>
  <c r="AA89" i="6"/>
  <c r="AB89" i="6" s="1"/>
  <c r="K13" i="4"/>
  <c r="L35" i="3"/>
  <c r="I151" i="11"/>
  <c r="K153" i="3"/>
  <c r="K77" i="4"/>
  <c r="O108" i="8"/>
  <c r="N133" i="6"/>
  <c r="K95" i="4"/>
  <c r="N95" i="6"/>
  <c r="Q77" i="3"/>
  <c r="Q125" i="3"/>
  <c r="Q43" i="5"/>
  <c r="K46" i="4"/>
  <c r="Q99" i="4"/>
  <c r="P69" i="4"/>
  <c r="K74" i="4"/>
  <c r="N50" i="6"/>
  <c r="R78" i="7"/>
  <c r="Q71" i="5"/>
  <c r="Q16" i="5"/>
  <c r="X103" i="8"/>
  <c r="L111" i="4"/>
  <c r="Q50" i="3"/>
  <c r="P106" i="4"/>
  <c r="R83" i="3"/>
  <c r="G83" i="3" s="1"/>
  <c r="AF134" i="17" s="1"/>
  <c r="D134" i="17" s="1"/>
  <c r="Q61" i="4"/>
  <c r="F80" i="5"/>
  <c r="G80" i="5" s="1"/>
  <c r="H80" i="5" s="1"/>
  <c r="F81" i="5"/>
  <c r="G81" i="5" s="1"/>
  <c r="H81" i="5" s="1"/>
  <c r="Q21" i="4"/>
  <c r="Q25" i="4"/>
  <c r="Q121" i="4"/>
  <c r="N27" i="3"/>
  <c r="M25" i="4"/>
  <c r="M136" i="3"/>
  <c r="L122" i="4"/>
  <c r="M121" i="3"/>
  <c r="L110" i="4"/>
  <c r="L65" i="5"/>
  <c r="AB110" i="6"/>
  <c r="AB128" i="6"/>
  <c r="B104" i="11"/>
  <c r="N104" i="6"/>
  <c r="B124" i="11"/>
  <c r="K126" i="3" s="1"/>
  <c r="C29" i="14"/>
  <c r="H29" i="11" s="1"/>
  <c r="E29" i="11" s="1"/>
  <c r="B29" i="11" s="1"/>
  <c r="O148" i="3"/>
  <c r="N133" i="4"/>
  <c r="P90" i="3"/>
  <c r="O81" i="4"/>
  <c r="N77" i="3"/>
  <c r="L77" i="3" s="1"/>
  <c r="M69" i="4"/>
  <c r="M53" i="3"/>
  <c r="L48" i="4"/>
  <c r="L35" i="5"/>
  <c r="N74" i="3"/>
  <c r="L74" i="3" s="1"/>
  <c r="M46" i="5"/>
  <c r="K46" i="5" s="1"/>
  <c r="P77" i="3"/>
  <c r="O49" i="5"/>
  <c r="O69" i="4"/>
  <c r="N114" i="6"/>
  <c r="N6" i="6"/>
  <c r="P110" i="3"/>
  <c r="O99" i="4"/>
  <c r="M18" i="3"/>
  <c r="L15" i="5"/>
  <c r="N144" i="6"/>
  <c r="B31" i="11"/>
  <c r="M64" i="3"/>
  <c r="L57" i="4"/>
  <c r="P75" i="3"/>
  <c r="O67" i="4"/>
  <c r="O47" i="5"/>
  <c r="P130" i="3"/>
  <c r="O117" i="4"/>
  <c r="O68" i="5"/>
  <c r="M148" i="3"/>
  <c r="L133" i="4"/>
  <c r="F132" i="4"/>
  <c r="G132" i="4" s="1"/>
  <c r="H132" i="4" s="1"/>
  <c r="B7" i="11"/>
  <c r="T5" i="3"/>
  <c r="S5" i="5"/>
  <c r="B138" i="11"/>
  <c r="B123" i="11"/>
  <c r="T23" i="3"/>
  <c r="R23" i="3" s="1"/>
  <c r="S18" i="5"/>
  <c r="Q18" i="5" s="1"/>
  <c r="B28" i="11"/>
  <c r="P117" i="3"/>
  <c r="O106" i="4"/>
  <c r="N93" i="3"/>
  <c r="L93" i="3" s="1"/>
  <c r="M83" i="4"/>
  <c r="K83" i="4" s="1"/>
  <c r="N53" i="3"/>
  <c r="L53" i="3" s="1"/>
  <c r="M35" i="5"/>
  <c r="K35" i="5" s="1"/>
  <c r="M48" i="4"/>
  <c r="B84" i="11"/>
  <c r="C65" i="14"/>
  <c r="H65" i="11" s="1"/>
  <c r="E65" i="11" s="1"/>
  <c r="B65" i="11" s="1"/>
  <c r="B18" i="11"/>
  <c r="N148" i="3"/>
  <c r="M133" i="4"/>
  <c r="R91" i="7"/>
  <c r="Q90" i="3"/>
  <c r="P81" i="4"/>
  <c r="S148" i="3"/>
  <c r="R148" i="3" s="1"/>
  <c r="R133" i="4"/>
  <c r="Q133" i="4" s="1"/>
  <c r="M130" i="3"/>
  <c r="L68" i="5"/>
  <c r="L117" i="4"/>
  <c r="B44" i="11"/>
  <c r="I146" i="11"/>
  <c r="K148" i="3"/>
  <c r="H147" i="3"/>
  <c r="I147" i="3" s="1"/>
  <c r="O153" i="3"/>
  <c r="Q153" i="3"/>
  <c r="X104" i="8"/>
  <c r="R93" i="4" s="1"/>
  <c r="Q93" i="4" s="1"/>
  <c r="I145" i="11"/>
  <c r="K147" i="3"/>
  <c r="M114" i="3"/>
  <c r="L60" i="5"/>
  <c r="Q24" i="4"/>
  <c r="N153" i="3"/>
  <c r="L153" i="3" s="1"/>
  <c r="X108" i="8"/>
  <c r="R97" i="4" s="1"/>
  <c r="Q97" i="4" s="1"/>
  <c r="O100" i="8"/>
  <c r="X100" i="8" s="1"/>
  <c r="L129" i="3"/>
  <c r="L51" i="3"/>
  <c r="Q73" i="5"/>
  <c r="I148" i="11"/>
  <c r="K150" i="3"/>
  <c r="S146" i="3"/>
  <c r="R146" i="3" s="1"/>
  <c r="G146" i="3" s="1"/>
  <c r="AF217" i="17" s="1"/>
  <c r="D217" i="17" s="1"/>
  <c r="R131" i="4"/>
  <c r="Q131" i="4" s="1"/>
  <c r="F131" i="4" s="1"/>
  <c r="G131" i="4" s="1"/>
  <c r="H131" i="4" s="1"/>
  <c r="R139" i="3"/>
  <c r="N40" i="6"/>
  <c r="N85" i="6"/>
  <c r="M84" i="3" s="1"/>
  <c r="L150" i="3"/>
  <c r="G150" i="3" s="1"/>
  <c r="H150" i="3" s="1"/>
  <c r="I150" i="3" s="1"/>
  <c r="Q24" i="5"/>
  <c r="Q128" i="4"/>
  <c r="Q45" i="5"/>
  <c r="Q65" i="4"/>
  <c r="K66" i="4"/>
  <c r="M71" i="3"/>
  <c r="L63" i="4"/>
  <c r="N44" i="3"/>
  <c r="M41" i="4"/>
  <c r="I139" i="11"/>
  <c r="K141" i="3"/>
  <c r="N52" i="3"/>
  <c r="M47" i="4"/>
  <c r="M34" i="5"/>
  <c r="M132" i="3"/>
  <c r="L70" i="5"/>
  <c r="L119" i="4"/>
  <c r="I97" i="11"/>
  <c r="J89" i="4" s="1"/>
  <c r="K99" i="3"/>
  <c r="N71" i="3"/>
  <c r="M63" i="4"/>
  <c r="M127" i="3"/>
  <c r="L67" i="5"/>
  <c r="M57" i="3"/>
  <c r="L38" i="5"/>
  <c r="N87" i="3"/>
  <c r="L87" i="3" s="1"/>
  <c r="M78" i="4"/>
  <c r="K78" i="4" s="1"/>
  <c r="M52" i="5"/>
  <c r="K52" i="5" s="1"/>
  <c r="N38" i="3"/>
  <c r="M35" i="4"/>
  <c r="M26" i="5"/>
  <c r="I48" i="11"/>
  <c r="J45" i="4" s="1"/>
  <c r="K50" i="3"/>
  <c r="S98" i="3"/>
  <c r="R88" i="4"/>
  <c r="Q137" i="3"/>
  <c r="R138" i="7"/>
  <c r="P72" i="5"/>
  <c r="P123" i="4"/>
  <c r="N58" i="3"/>
  <c r="L58" i="3" s="1"/>
  <c r="M52" i="4"/>
  <c r="K52" i="4" s="1"/>
  <c r="I112" i="11"/>
  <c r="K114" i="3"/>
  <c r="N81" i="3"/>
  <c r="M72" i="4"/>
  <c r="I14" i="11"/>
  <c r="J15" i="4" s="1"/>
  <c r="K16" i="3"/>
  <c r="I40" i="11"/>
  <c r="J39" i="4" s="1"/>
  <c r="K42" i="3"/>
  <c r="N116" i="3"/>
  <c r="L116" i="3" s="1"/>
  <c r="M62" i="5"/>
  <c r="K62" i="5" s="1"/>
  <c r="M105" i="4"/>
  <c r="K105" i="4" s="1"/>
  <c r="N76" i="3"/>
  <c r="M68" i="4"/>
  <c r="M48" i="5"/>
  <c r="I5" i="11"/>
  <c r="K7" i="3"/>
  <c r="I116" i="11"/>
  <c r="J107" i="4" s="1"/>
  <c r="K118" i="3"/>
  <c r="I105" i="11"/>
  <c r="J97" i="4" s="1"/>
  <c r="K107" i="3"/>
  <c r="N112" i="3"/>
  <c r="L112" i="3" s="1"/>
  <c r="M101" i="4"/>
  <c r="K101" i="4" s="1"/>
  <c r="M99" i="3"/>
  <c r="L89" i="4"/>
  <c r="N34" i="3"/>
  <c r="M31" i="4"/>
  <c r="S106" i="3"/>
  <c r="R96" i="4"/>
  <c r="I41" i="11"/>
  <c r="K43" i="3"/>
  <c r="N82" i="3"/>
  <c r="M51" i="5"/>
  <c r="M73" i="4"/>
  <c r="N107" i="3"/>
  <c r="L107" i="3" s="1"/>
  <c r="M97" i="4"/>
  <c r="K97" i="4" s="1"/>
  <c r="I74" i="11"/>
  <c r="K76" i="3"/>
  <c r="N10" i="3"/>
  <c r="M10" i="5"/>
  <c r="M10" i="4"/>
  <c r="N137" i="3"/>
  <c r="M72" i="5"/>
  <c r="M123" i="4"/>
  <c r="I46" i="11"/>
  <c r="K48" i="3"/>
  <c r="I57" i="11"/>
  <c r="K59" i="3"/>
  <c r="N30" i="3"/>
  <c r="M27" i="4"/>
  <c r="M21" i="5"/>
  <c r="M67" i="3"/>
  <c r="L59" i="4"/>
  <c r="N94" i="3"/>
  <c r="M84" i="4"/>
  <c r="I120" i="11"/>
  <c r="J66" i="5" s="1"/>
  <c r="K122" i="3"/>
  <c r="N15" i="3"/>
  <c r="L15" i="3" s="1"/>
  <c r="M14" i="4"/>
  <c r="K14" i="4" s="1"/>
  <c r="I60" i="11"/>
  <c r="J42" i="5" s="1"/>
  <c r="K62" i="3"/>
  <c r="N40" i="3"/>
  <c r="M37" i="4"/>
  <c r="M60" i="3"/>
  <c r="L40" i="5"/>
  <c r="L54" i="4"/>
  <c r="N63" i="3"/>
  <c r="L63" i="3" s="1"/>
  <c r="M56" i="4"/>
  <c r="K56" i="4" s="1"/>
  <c r="M48" i="3"/>
  <c r="L44" i="4"/>
  <c r="L32" i="5"/>
  <c r="N141" i="3"/>
  <c r="M75" i="5"/>
  <c r="M126" i="4"/>
  <c r="N68" i="3"/>
  <c r="L68" i="3" s="1"/>
  <c r="M60" i="4"/>
  <c r="K60" i="4" s="1"/>
  <c r="S107" i="3"/>
  <c r="R107" i="3" s="1"/>
  <c r="S99" i="3"/>
  <c r="R99" i="3" s="1"/>
  <c r="R89" i="4"/>
  <c r="M140" i="3"/>
  <c r="L74" i="5"/>
  <c r="L125" i="4"/>
  <c r="M111" i="3"/>
  <c r="L100" i="4"/>
  <c r="N67" i="3"/>
  <c r="M59" i="4"/>
  <c r="N12" i="3"/>
  <c r="M12" i="5"/>
  <c r="M12" i="4"/>
  <c r="N57" i="3"/>
  <c r="M38" i="5"/>
  <c r="K38" i="5" s="1"/>
  <c r="I38" i="11"/>
  <c r="J37" i="4" s="1"/>
  <c r="K40" i="3"/>
  <c r="M27" i="3"/>
  <c r="L27" i="3" s="1"/>
  <c r="L25" i="4"/>
  <c r="K25" i="4" s="1"/>
  <c r="P98" i="3"/>
  <c r="O88" i="4"/>
  <c r="P51" i="3"/>
  <c r="O46" i="4"/>
  <c r="T125" i="3"/>
  <c r="R125" i="3" s="1"/>
  <c r="S113" i="4"/>
  <c r="Q113" i="4" s="1"/>
  <c r="M45" i="3"/>
  <c r="L42" i="4"/>
  <c r="R98" i="7"/>
  <c r="Q97" i="3"/>
  <c r="P87" i="4"/>
  <c r="P57" i="5"/>
  <c r="O41" i="3"/>
  <c r="N28" i="5"/>
  <c r="N38" i="4"/>
  <c r="M103" i="3"/>
  <c r="L93" i="4"/>
  <c r="J8" i="4"/>
  <c r="J8" i="5"/>
  <c r="N88" i="3"/>
  <c r="L88" i="3" s="1"/>
  <c r="M79" i="4"/>
  <c r="K79" i="4" s="1"/>
  <c r="M94" i="3"/>
  <c r="L84" i="4"/>
  <c r="N42" i="3"/>
  <c r="M39" i="4"/>
  <c r="M39" i="3"/>
  <c r="L36" i="4"/>
  <c r="L27" i="5"/>
  <c r="R20" i="7"/>
  <c r="Q19" i="3"/>
  <c r="P16" i="5"/>
  <c r="P18" i="4"/>
  <c r="R46" i="7"/>
  <c r="Q45" i="3"/>
  <c r="P42" i="4"/>
  <c r="O85" i="3"/>
  <c r="N76" i="4"/>
  <c r="M10" i="3"/>
  <c r="L10" i="4"/>
  <c r="L10" i="5"/>
  <c r="M108" i="3"/>
  <c r="L108" i="3" s="1"/>
  <c r="L58" i="5"/>
  <c r="K58" i="5" s="1"/>
  <c r="L98" i="4"/>
  <c r="I77" i="11"/>
  <c r="J70" i="4" s="1"/>
  <c r="K79" i="3"/>
  <c r="R40" i="7"/>
  <c r="Q39" i="3"/>
  <c r="P27" i="5"/>
  <c r="P36" i="4"/>
  <c r="T67" i="3"/>
  <c r="R67" i="3" s="1"/>
  <c r="S59" i="4"/>
  <c r="Q59" i="4" s="1"/>
  <c r="C68" i="14"/>
  <c r="H68" i="11" s="1"/>
  <c r="E68" i="11" s="1"/>
  <c r="B68" i="11" s="1"/>
  <c r="B95" i="11"/>
  <c r="B131" i="11"/>
  <c r="B110" i="11"/>
  <c r="R73" i="3"/>
  <c r="Q30" i="4"/>
  <c r="I100" i="11"/>
  <c r="J92" i="4" s="1"/>
  <c r="K102" i="3"/>
  <c r="O135" i="3"/>
  <c r="N121" i="4"/>
  <c r="Q5" i="3"/>
  <c r="R6" i="7"/>
  <c r="P5" i="5"/>
  <c r="P5" i="4"/>
  <c r="M80" i="3"/>
  <c r="L71" i="4"/>
  <c r="O89" i="3"/>
  <c r="N53" i="5"/>
  <c r="N80" i="4"/>
  <c r="P104" i="3"/>
  <c r="O94" i="4"/>
  <c r="P70" i="3"/>
  <c r="O62" i="4"/>
  <c r="O17" i="3"/>
  <c r="N14" i="5"/>
  <c r="N16" i="4"/>
  <c r="O58" i="3"/>
  <c r="N52" i="4"/>
  <c r="O116" i="3"/>
  <c r="N105" i="4"/>
  <c r="N62" i="5"/>
  <c r="I18" i="11"/>
  <c r="J19" i="4" s="1"/>
  <c r="K20" i="3"/>
  <c r="P133" i="3"/>
  <c r="O71" i="5"/>
  <c r="O99" i="3"/>
  <c r="N89" i="4"/>
  <c r="T131" i="3"/>
  <c r="R131" i="3" s="1"/>
  <c r="S69" i="5"/>
  <c r="Q69" i="5" s="1"/>
  <c r="S118" i="4"/>
  <c r="Q118" i="4" s="1"/>
  <c r="I89" i="11"/>
  <c r="K91" i="3"/>
  <c r="O24" i="3"/>
  <c r="N22" i="4"/>
  <c r="R60" i="7"/>
  <c r="Q59" i="3"/>
  <c r="P53" i="4"/>
  <c r="P39" i="5"/>
  <c r="O46" i="3"/>
  <c r="N30" i="5"/>
  <c r="O73" i="3"/>
  <c r="N65" i="4"/>
  <c r="M70" i="3"/>
  <c r="L62" i="4"/>
  <c r="M8" i="3"/>
  <c r="L8" i="3" s="1"/>
  <c r="L8" i="5"/>
  <c r="K8" i="5" s="1"/>
  <c r="L8" i="4"/>
  <c r="K8" i="4" s="1"/>
  <c r="R68" i="7"/>
  <c r="Q67" i="3"/>
  <c r="P59" i="4"/>
  <c r="R27" i="7"/>
  <c r="Q26" i="3"/>
  <c r="P24" i="4"/>
  <c r="N89" i="3"/>
  <c r="L89" i="3" s="1"/>
  <c r="M53" i="5"/>
  <c r="K53" i="5" s="1"/>
  <c r="M80" i="4"/>
  <c r="K80" i="4" s="1"/>
  <c r="N69" i="3"/>
  <c r="M45" i="5"/>
  <c r="M61" i="4"/>
  <c r="S102" i="3"/>
  <c r="R92" i="4"/>
  <c r="P113" i="3"/>
  <c r="O102" i="4"/>
  <c r="R35" i="7"/>
  <c r="Q34" i="3"/>
  <c r="P31" i="4"/>
  <c r="O139" i="3"/>
  <c r="N124" i="4"/>
  <c r="I56" i="11"/>
  <c r="J52" i="4" s="1"/>
  <c r="K58" i="3"/>
  <c r="AB50" i="6"/>
  <c r="N84" i="3"/>
  <c r="M75" i="4"/>
  <c r="R21" i="7"/>
  <c r="Q20" i="3"/>
  <c r="P19" i="4"/>
  <c r="I23" i="11"/>
  <c r="J23" i="4" s="1"/>
  <c r="K25" i="3"/>
  <c r="T137" i="3"/>
  <c r="R137" i="3" s="1"/>
  <c r="S123" i="4"/>
  <c r="Q123" i="4" s="1"/>
  <c r="S72" i="5"/>
  <c r="Q72" i="5" s="1"/>
  <c r="N59" i="3"/>
  <c r="L59" i="3" s="1"/>
  <c r="M53" i="4"/>
  <c r="K53" i="4" s="1"/>
  <c r="M39" i="5"/>
  <c r="K39" i="5" s="1"/>
  <c r="M104" i="3"/>
  <c r="L104" i="3" s="1"/>
  <c r="L94" i="4"/>
  <c r="K94" i="4" s="1"/>
  <c r="I76" i="11"/>
  <c r="J50" i="5" s="1"/>
  <c r="K78" i="3"/>
  <c r="M90" i="3"/>
  <c r="L81" i="4"/>
  <c r="R45" i="7"/>
  <c r="Q44" i="3"/>
  <c r="P41" i="4"/>
  <c r="Q29" i="3"/>
  <c r="R30" i="7"/>
  <c r="P26" i="4"/>
  <c r="P20" i="5"/>
  <c r="P19" i="3"/>
  <c r="O18" i="4"/>
  <c r="O16" i="5"/>
  <c r="P111" i="3"/>
  <c r="O100" i="4"/>
  <c r="P67" i="3"/>
  <c r="O59" i="4"/>
  <c r="T36" i="3"/>
  <c r="R36" i="3" s="1"/>
  <c r="S33" i="4"/>
  <c r="Q33" i="4" s="1"/>
  <c r="P9" i="3"/>
  <c r="O9" i="5"/>
  <c r="O9" i="4"/>
  <c r="T76" i="3"/>
  <c r="R76" i="3" s="1"/>
  <c r="S68" i="4"/>
  <c r="Q68" i="4" s="1"/>
  <c r="S48" i="5"/>
  <c r="Q48" i="5" s="1"/>
  <c r="R85" i="7"/>
  <c r="Q84" i="3"/>
  <c r="P75" i="4"/>
  <c r="I81" i="11"/>
  <c r="J74" i="4" s="1"/>
  <c r="K83" i="3"/>
  <c r="N139" i="3"/>
  <c r="L139" i="3" s="1"/>
  <c r="M124" i="4"/>
  <c r="K124" i="4" s="1"/>
  <c r="T71" i="3"/>
  <c r="R71" i="3" s="1"/>
  <c r="S63" i="4"/>
  <c r="Q63" i="4" s="1"/>
  <c r="P53" i="3"/>
  <c r="O35" i="5"/>
  <c r="O48" i="4"/>
  <c r="S59" i="14"/>
  <c r="B59" i="14" s="1"/>
  <c r="F59" i="11" s="1"/>
  <c r="C59" i="11" s="1"/>
  <c r="C59" i="14"/>
  <c r="H59" i="11" s="1"/>
  <c r="E59" i="11" s="1"/>
  <c r="I82" i="11"/>
  <c r="J75" i="4" s="1"/>
  <c r="K84" i="3"/>
  <c r="O62" i="3"/>
  <c r="N42" i="5"/>
  <c r="R114" i="7"/>
  <c r="Q113" i="3"/>
  <c r="P102" i="4"/>
  <c r="T122" i="3"/>
  <c r="R122" i="3" s="1"/>
  <c r="S66" i="5"/>
  <c r="Q66" i="5" s="1"/>
  <c r="P120" i="3"/>
  <c r="O109" i="4"/>
  <c r="O64" i="5"/>
  <c r="AB101" i="6"/>
  <c r="T134" i="3"/>
  <c r="R134" i="3" s="1"/>
  <c r="S120" i="4"/>
  <c r="Q120" i="4" s="1"/>
  <c r="I7" i="11"/>
  <c r="K9" i="3"/>
  <c r="R26" i="7"/>
  <c r="Q25" i="3"/>
  <c r="P23" i="4"/>
  <c r="O23" i="3"/>
  <c r="N18" i="5"/>
  <c r="N113" i="3"/>
  <c r="M102" i="4"/>
  <c r="B141" i="11"/>
  <c r="I62" i="11"/>
  <c r="J57" i="4" s="1"/>
  <c r="K64" i="3"/>
  <c r="I91" i="11"/>
  <c r="J83" i="4" s="1"/>
  <c r="K93" i="3"/>
  <c r="R10" i="7"/>
  <c r="Q9" i="3"/>
  <c r="P9" i="4"/>
  <c r="P9" i="5"/>
  <c r="B132" i="11"/>
  <c r="C78" i="14"/>
  <c r="H78" i="11" s="1"/>
  <c r="E78" i="11" s="1"/>
  <c r="B78" i="11" s="1"/>
  <c r="I102" i="11"/>
  <c r="J94" i="4" s="1"/>
  <c r="K104" i="3"/>
  <c r="M131" i="3"/>
  <c r="L118" i="4"/>
  <c r="L69" i="5"/>
  <c r="M9" i="3"/>
  <c r="L9" i="3" s="1"/>
  <c r="L9" i="4"/>
  <c r="K9" i="4" s="1"/>
  <c r="L9" i="5"/>
  <c r="K9" i="5" s="1"/>
  <c r="N117" i="3"/>
  <c r="L117" i="3" s="1"/>
  <c r="M106" i="4"/>
  <c r="K106" i="4" s="1"/>
  <c r="M21" i="3"/>
  <c r="L21" i="3" s="1"/>
  <c r="L20" i="4"/>
  <c r="I138" i="11"/>
  <c r="K140" i="3"/>
  <c r="P82" i="3"/>
  <c r="O73" i="4"/>
  <c r="O51" i="5"/>
  <c r="P109" i="3"/>
  <c r="O59" i="5"/>
  <c r="R19" i="7"/>
  <c r="Q18" i="3"/>
  <c r="P17" i="4"/>
  <c r="P15" i="5"/>
  <c r="I123" i="11"/>
  <c r="J113" i="4" s="1"/>
  <c r="K125" i="3"/>
  <c r="I83" i="11"/>
  <c r="J76" i="4" s="1"/>
  <c r="K85" i="3"/>
  <c r="I153" i="11"/>
  <c r="K155" i="3"/>
  <c r="I13" i="11"/>
  <c r="J14" i="4" s="1"/>
  <c r="K15" i="3"/>
  <c r="R99" i="7"/>
  <c r="Q98" i="3"/>
  <c r="P88" i="4"/>
  <c r="N118" i="3"/>
  <c r="M107" i="4"/>
  <c r="Q104" i="3"/>
  <c r="R105" i="7"/>
  <c r="P94" i="4"/>
  <c r="P29" i="3"/>
  <c r="O26" i="4"/>
  <c r="O20" i="5"/>
  <c r="T113" i="3"/>
  <c r="R113" i="3" s="1"/>
  <c r="S102" i="4"/>
  <c r="Q102" i="4" s="1"/>
  <c r="R110" i="7"/>
  <c r="Q109" i="3"/>
  <c r="P59" i="5"/>
  <c r="P144" i="3"/>
  <c r="O78" i="5"/>
  <c r="O129" i="4"/>
  <c r="T109" i="3"/>
  <c r="R109" i="3" s="1"/>
  <c r="S59" i="5"/>
  <c r="Q59" i="5" s="1"/>
  <c r="S135" i="14"/>
  <c r="B135" i="14" s="1"/>
  <c r="F135" i="11" s="1"/>
  <c r="C135" i="11" s="1"/>
  <c r="C135" i="14"/>
  <c r="H135" i="11" s="1"/>
  <c r="E135" i="11" s="1"/>
  <c r="N80" i="3"/>
  <c r="M71" i="4"/>
  <c r="K71" i="4" s="1"/>
  <c r="AB21" i="6"/>
  <c r="B94" i="11"/>
  <c r="P34" i="3"/>
  <c r="O31" i="4"/>
  <c r="T140" i="3"/>
  <c r="R140" i="3" s="1"/>
  <c r="S125" i="4"/>
  <c r="Q125" i="4" s="1"/>
  <c r="S74" i="5"/>
  <c r="Q74" i="5" s="1"/>
  <c r="R61" i="7"/>
  <c r="Q60" i="3"/>
  <c r="P54" i="4"/>
  <c r="P40" i="5"/>
  <c r="R132" i="7"/>
  <c r="Q131" i="3"/>
  <c r="P118" i="4"/>
  <c r="P69" i="5"/>
  <c r="P80" i="3"/>
  <c r="O71" i="4"/>
  <c r="I55" i="11"/>
  <c r="J38" i="5" s="1"/>
  <c r="K57" i="3"/>
  <c r="I129" i="11"/>
  <c r="K131" i="3"/>
  <c r="S101" i="3"/>
  <c r="R101" i="3" s="1"/>
  <c r="R91" i="4"/>
  <c r="Q91" i="4" s="1"/>
  <c r="R145" i="7"/>
  <c r="Q144" i="3"/>
  <c r="P129" i="4"/>
  <c r="P78" i="5"/>
  <c r="R12" i="7"/>
  <c r="Q11" i="3"/>
  <c r="P11" i="5"/>
  <c r="P11" i="4"/>
  <c r="M109" i="3"/>
  <c r="L59" i="5"/>
  <c r="N48" i="3"/>
  <c r="M32" i="5"/>
  <c r="K32" i="5" s="1"/>
  <c r="M44" i="4"/>
  <c r="K44" i="4" s="1"/>
  <c r="I8" i="11"/>
  <c r="K10" i="3"/>
  <c r="O142" i="3"/>
  <c r="N127" i="4"/>
  <c r="N76" i="5"/>
  <c r="O102" i="3"/>
  <c r="N92" i="4"/>
  <c r="O69" i="3"/>
  <c r="N45" i="5"/>
  <c r="N61" i="4"/>
  <c r="N136" i="3"/>
  <c r="L136" i="3" s="1"/>
  <c r="M122" i="4"/>
  <c r="N140" i="3"/>
  <c r="L140" i="3" s="1"/>
  <c r="M125" i="4"/>
  <c r="M74" i="5"/>
  <c r="M25" i="3"/>
  <c r="L23" i="4"/>
  <c r="B140" i="11"/>
  <c r="R55" i="7"/>
  <c r="Q54" i="3"/>
  <c r="P49" i="4"/>
  <c r="P36" i="5"/>
  <c r="T102" i="3"/>
  <c r="R102" i="3" s="1"/>
  <c r="S92" i="4"/>
  <c r="P20" i="3"/>
  <c r="O19" i="4"/>
  <c r="Q76" i="3"/>
  <c r="R77" i="7"/>
  <c r="P48" i="5"/>
  <c r="P68" i="4"/>
  <c r="P107" i="3"/>
  <c r="O97" i="4"/>
  <c r="T128" i="3"/>
  <c r="R128" i="3" s="1"/>
  <c r="S115" i="4"/>
  <c r="Q115" i="4" s="1"/>
  <c r="N64" i="3"/>
  <c r="M57" i="4"/>
  <c r="K57" i="4" s="1"/>
  <c r="N145" i="3"/>
  <c r="L145" i="3" s="1"/>
  <c r="M130" i="4"/>
  <c r="K130" i="4" s="1"/>
  <c r="M79" i="5"/>
  <c r="K79" i="5" s="1"/>
  <c r="R93" i="7"/>
  <c r="Q92" i="3"/>
  <c r="P55" i="5"/>
  <c r="R16" i="7"/>
  <c r="Q15" i="3"/>
  <c r="P14" i="4"/>
  <c r="T40" i="3"/>
  <c r="R40" i="3" s="1"/>
  <c r="S37" i="4"/>
  <c r="Q37" i="4" s="1"/>
  <c r="I53" i="11"/>
  <c r="J50" i="4" s="1"/>
  <c r="K55" i="3"/>
  <c r="AB40" i="6"/>
  <c r="B106" i="11"/>
  <c r="T28" i="3"/>
  <c r="R28" i="3" s="1"/>
  <c r="S19" i="5"/>
  <c r="Q19" i="5" s="1"/>
  <c r="AB27" i="6"/>
  <c r="M78" i="3"/>
  <c r="L78" i="3" s="1"/>
  <c r="L50" i="5"/>
  <c r="K50" i="5" s="1"/>
  <c r="M12" i="3"/>
  <c r="L12" i="5"/>
  <c r="L12" i="4"/>
  <c r="N66" i="3"/>
  <c r="L66" i="3" s="1"/>
  <c r="M44" i="5"/>
  <c r="K44" i="5" s="1"/>
  <c r="M32" i="3"/>
  <c r="L32" i="3" s="1"/>
  <c r="L23" i="5"/>
  <c r="K23" i="5" s="1"/>
  <c r="L29" i="4"/>
  <c r="K29" i="4" s="1"/>
  <c r="M49" i="3"/>
  <c r="L33" i="5"/>
  <c r="N131" i="3"/>
  <c r="L131" i="3" s="1"/>
  <c r="M69" i="5"/>
  <c r="K69" i="5" s="1"/>
  <c r="M118" i="4"/>
  <c r="P44" i="3"/>
  <c r="O41" i="4"/>
  <c r="P105" i="3"/>
  <c r="O95" i="4"/>
  <c r="T100" i="3"/>
  <c r="S90" i="4"/>
  <c r="P145" i="3"/>
  <c r="O130" i="4"/>
  <c r="O79" i="5"/>
  <c r="R135" i="7"/>
  <c r="Q134" i="3"/>
  <c r="P120" i="4"/>
  <c r="R112" i="7"/>
  <c r="Q111" i="3"/>
  <c r="P100" i="4"/>
  <c r="P72" i="3"/>
  <c r="O64" i="4"/>
  <c r="T70" i="3"/>
  <c r="R70" i="3" s="1"/>
  <c r="S62" i="4"/>
  <c r="Q62" i="4" s="1"/>
  <c r="O108" i="3"/>
  <c r="N58" i="5"/>
  <c r="N98" i="4"/>
  <c r="P13" i="3"/>
  <c r="O13" i="5"/>
  <c r="R107" i="7"/>
  <c r="Q106" i="3"/>
  <c r="P96" i="4"/>
  <c r="O117" i="3"/>
  <c r="N106" i="4"/>
  <c r="R54" i="7"/>
  <c r="Q53" i="3"/>
  <c r="P35" i="5"/>
  <c r="P48" i="4"/>
  <c r="N138" i="6"/>
  <c r="R87" i="7"/>
  <c r="Q86" i="3"/>
  <c r="P77" i="4"/>
  <c r="R141" i="7"/>
  <c r="Q140" i="3"/>
  <c r="P74" i="5"/>
  <c r="P125" i="4"/>
  <c r="B36" i="11"/>
  <c r="R121" i="7"/>
  <c r="Q120" i="3"/>
  <c r="P64" i="5"/>
  <c r="P109" i="4"/>
  <c r="N130" i="3"/>
  <c r="L130" i="3" s="1"/>
  <c r="M68" i="5"/>
  <c r="K68" i="5" s="1"/>
  <c r="M117" i="4"/>
  <c r="K117" i="4" s="1"/>
  <c r="P38" i="3"/>
  <c r="O35" i="4"/>
  <c r="O26" i="5"/>
  <c r="I126" i="11"/>
  <c r="J115" i="4" s="1"/>
  <c r="K128" i="3"/>
  <c r="B72" i="11"/>
  <c r="B134" i="11"/>
  <c r="B80" i="11"/>
  <c r="B130" i="11"/>
  <c r="B32" i="11"/>
  <c r="B19" i="11"/>
  <c r="M20" i="3"/>
  <c r="L19" i="4"/>
  <c r="T17" i="3"/>
  <c r="R17" i="3" s="1"/>
  <c r="S14" i="5"/>
  <c r="Q14" i="5" s="1"/>
  <c r="S16" i="4"/>
  <c r="Q16" i="4" s="1"/>
  <c r="P28" i="3"/>
  <c r="O19" i="5"/>
  <c r="P56" i="3"/>
  <c r="O51" i="4"/>
  <c r="O37" i="5"/>
  <c r="R128" i="7"/>
  <c r="Q127" i="3"/>
  <c r="P67" i="5"/>
  <c r="N121" i="3"/>
  <c r="L121" i="3" s="1"/>
  <c r="M110" i="4"/>
  <c r="K110" i="4" s="1"/>
  <c r="M65" i="5"/>
  <c r="K65" i="5" s="1"/>
  <c r="O8" i="3"/>
  <c r="N8" i="4"/>
  <c r="N8" i="5"/>
  <c r="I87" i="11"/>
  <c r="K89" i="3"/>
  <c r="T91" i="3"/>
  <c r="R91" i="3" s="1"/>
  <c r="S82" i="4"/>
  <c r="Q82" i="4" s="1"/>
  <c r="S54" i="5"/>
  <c r="Q54" i="5" s="1"/>
  <c r="M44" i="3"/>
  <c r="L41" i="4"/>
  <c r="R57" i="7"/>
  <c r="Q56" i="3"/>
  <c r="P51" i="4"/>
  <c r="P37" i="5"/>
  <c r="P18" i="3"/>
  <c r="O15" i="5"/>
  <c r="O17" i="4"/>
  <c r="M19" i="3"/>
  <c r="L16" i="5"/>
  <c r="L18" i="4"/>
  <c r="P60" i="3"/>
  <c r="O54" i="4"/>
  <c r="O40" i="5"/>
  <c r="M100" i="3"/>
  <c r="L90" i="4"/>
  <c r="R108" i="7"/>
  <c r="Q107" i="3"/>
  <c r="P97" i="4"/>
  <c r="N98" i="3"/>
  <c r="L98" i="3" s="1"/>
  <c r="M88" i="4"/>
  <c r="K88" i="4" s="1"/>
  <c r="P92" i="3"/>
  <c r="O55" i="5"/>
  <c r="J68" i="5"/>
  <c r="J117" i="4"/>
  <c r="AB46" i="6"/>
  <c r="P131" i="3"/>
  <c r="O118" i="4"/>
  <c r="O69" i="5"/>
  <c r="R81" i="7"/>
  <c r="Q80" i="3"/>
  <c r="P71" i="4"/>
  <c r="M76" i="3"/>
  <c r="L48" i="5"/>
  <c r="L68" i="4"/>
  <c r="O71" i="3"/>
  <c r="N63" i="4"/>
  <c r="T118" i="3"/>
  <c r="R118" i="3" s="1"/>
  <c r="S107" i="4"/>
  <c r="Q107" i="4" s="1"/>
  <c r="P11" i="3"/>
  <c r="O11" i="4"/>
  <c r="O11" i="5"/>
  <c r="T15" i="3"/>
  <c r="R15" i="3" s="1"/>
  <c r="S14" i="4"/>
  <c r="Q14" i="4" s="1"/>
  <c r="I64" i="11"/>
  <c r="J44" i="5" s="1"/>
  <c r="K66" i="3"/>
  <c r="O22" i="3"/>
  <c r="N21" i="4"/>
  <c r="N17" i="5"/>
  <c r="T13" i="3"/>
  <c r="R13" i="3" s="1"/>
  <c r="S13" i="5"/>
  <c r="Q13" i="5" s="1"/>
  <c r="P100" i="3"/>
  <c r="O90" i="4"/>
  <c r="H83" i="3"/>
  <c r="I83" i="3" s="1"/>
  <c r="T129" i="3"/>
  <c r="R129" i="3" s="1"/>
  <c r="S116" i="4"/>
  <c r="Q116" i="4" s="1"/>
  <c r="O50" i="3"/>
  <c r="N45" i="4"/>
  <c r="I66" i="11"/>
  <c r="J60" i="4" s="1"/>
  <c r="K68" i="3"/>
  <c r="O47" i="3"/>
  <c r="N31" i="5"/>
  <c r="N43" i="4"/>
  <c r="I86" i="11"/>
  <c r="J79" i="4" s="1"/>
  <c r="K88" i="3"/>
  <c r="N7" i="3"/>
  <c r="M7" i="4"/>
  <c r="M7" i="5"/>
  <c r="O119" i="3"/>
  <c r="N108" i="4"/>
  <c r="N63" i="5"/>
  <c r="T145" i="3"/>
  <c r="R145" i="3" s="1"/>
  <c r="S130" i="4"/>
  <c r="Q130" i="4" s="1"/>
  <c r="S79" i="5"/>
  <c r="Q79" i="5" s="1"/>
  <c r="P87" i="3"/>
  <c r="O78" i="4"/>
  <c r="O52" i="5"/>
  <c r="O130" i="3"/>
  <c r="N117" i="4"/>
  <c r="N68" i="5"/>
  <c r="P115" i="3"/>
  <c r="O61" i="5"/>
  <c r="O104" i="4"/>
  <c r="I30" i="11"/>
  <c r="K32" i="3"/>
  <c r="M91" i="3"/>
  <c r="L82" i="4"/>
  <c r="L54" i="5"/>
  <c r="AB97" i="6"/>
  <c r="AB111" i="6"/>
  <c r="N98" i="6"/>
  <c r="I104" i="11"/>
  <c r="J96" i="4" s="1"/>
  <c r="K106" i="3"/>
  <c r="I117" i="11"/>
  <c r="K119" i="3"/>
  <c r="Q77" i="5"/>
  <c r="K98" i="4"/>
  <c r="M82" i="3"/>
  <c r="L51" i="5"/>
  <c r="L73" i="4"/>
  <c r="N24" i="3"/>
  <c r="M22" i="4"/>
  <c r="O77" i="3"/>
  <c r="N69" i="4"/>
  <c r="N49" i="5"/>
  <c r="Q35" i="4"/>
  <c r="Q68" i="3"/>
  <c r="R69" i="7"/>
  <c r="P60" i="4"/>
  <c r="O105" i="8"/>
  <c r="X105" i="8" s="1"/>
  <c r="AB144" i="6"/>
  <c r="R106" i="7"/>
  <c r="Q105" i="3"/>
  <c r="P95" i="4"/>
  <c r="Q145" i="3"/>
  <c r="R146" i="7"/>
  <c r="P79" i="5"/>
  <c r="P130" i="4"/>
  <c r="P134" i="3"/>
  <c r="O120" i="4"/>
  <c r="T44" i="3"/>
  <c r="R44" i="3" s="1"/>
  <c r="S41" i="4"/>
  <c r="Q41" i="4" s="1"/>
  <c r="M96" i="3"/>
  <c r="L86" i="4"/>
  <c r="L56" i="5"/>
  <c r="P32" i="3"/>
  <c r="O23" i="5"/>
  <c r="O29" i="4"/>
  <c r="R73" i="7"/>
  <c r="Q72" i="3"/>
  <c r="P64" i="4"/>
  <c r="N70" i="3"/>
  <c r="L70" i="3" s="1"/>
  <c r="M62" i="4"/>
  <c r="N101" i="3"/>
  <c r="L101" i="3" s="1"/>
  <c r="M91" i="4"/>
  <c r="K91" i="4" s="1"/>
  <c r="R14" i="7"/>
  <c r="Q13" i="3"/>
  <c r="P13" i="5"/>
  <c r="I84" i="11"/>
  <c r="J77" i="4" s="1"/>
  <c r="K86" i="3"/>
  <c r="P106" i="3"/>
  <c r="O96" i="4"/>
  <c r="P52" i="3"/>
  <c r="O34" i="5"/>
  <c r="O47" i="4"/>
  <c r="I98" i="11"/>
  <c r="J90" i="4" s="1"/>
  <c r="K100" i="3"/>
  <c r="Q89" i="4"/>
  <c r="B71" i="11"/>
  <c r="P48" i="3"/>
  <c r="O32" i="5"/>
  <c r="O44" i="4"/>
  <c r="P86" i="3"/>
  <c r="O77" i="4"/>
  <c r="P140" i="3"/>
  <c r="O125" i="4"/>
  <c r="O74" i="5"/>
  <c r="M126" i="3"/>
  <c r="L114" i="4"/>
  <c r="B52" i="11"/>
  <c r="B54" i="11"/>
  <c r="T20" i="3"/>
  <c r="R20" i="3" s="1"/>
  <c r="S19" i="4"/>
  <c r="Q19" i="4" s="1"/>
  <c r="R39" i="7"/>
  <c r="Q38" i="3"/>
  <c r="P35" i="4"/>
  <c r="P26" i="5"/>
  <c r="T57" i="3"/>
  <c r="R57" i="3" s="1"/>
  <c r="S38" i="5"/>
  <c r="Q38" i="5" s="1"/>
  <c r="M69" i="3"/>
  <c r="L45" i="5"/>
  <c r="L61" i="4"/>
  <c r="N37" i="3"/>
  <c r="M34" i="4"/>
  <c r="M25" i="5"/>
  <c r="B119" i="11"/>
  <c r="O36" i="3"/>
  <c r="N33" i="4"/>
  <c r="B99" i="11"/>
  <c r="K71" i="5"/>
  <c r="C3" i="14"/>
  <c r="H3" i="11" s="1"/>
  <c r="E3" i="11" s="1"/>
  <c r="B3" i="11" s="1"/>
  <c r="C63" i="14"/>
  <c r="H63" i="11" s="1"/>
  <c r="E63" i="11" s="1"/>
  <c r="B143" i="11"/>
  <c r="P132" i="3"/>
  <c r="O70" i="5"/>
  <c r="O119" i="4"/>
  <c r="N127" i="3"/>
  <c r="L127" i="3" s="1"/>
  <c r="M67" i="5"/>
  <c r="K67" i="5" s="1"/>
  <c r="O110" i="3"/>
  <c r="N99" i="4"/>
  <c r="M95" i="3"/>
  <c r="L95" i="3" s="1"/>
  <c r="L85" i="4"/>
  <c r="K85" i="4" s="1"/>
  <c r="P114" i="3"/>
  <c r="O60" i="5"/>
  <c r="O103" i="4"/>
  <c r="T48" i="3"/>
  <c r="R48" i="3" s="1"/>
  <c r="S32" i="5"/>
  <c r="Q32" i="5" s="1"/>
  <c r="S44" i="4"/>
  <c r="Q44" i="4" s="1"/>
  <c r="P26" i="3"/>
  <c r="O24" i="4"/>
  <c r="O55" i="3"/>
  <c r="N50" i="4"/>
  <c r="T46" i="3"/>
  <c r="R46" i="3" s="1"/>
  <c r="S30" i="5"/>
  <c r="Q30" i="5" s="1"/>
  <c r="N109" i="3"/>
  <c r="M59" i="5"/>
  <c r="K59" i="5" s="1"/>
  <c r="T98" i="3"/>
  <c r="R98" i="3" s="1"/>
  <c r="S88" i="4"/>
  <c r="Q88" i="4" s="1"/>
  <c r="N79" i="3"/>
  <c r="M70" i="4"/>
  <c r="O33" i="3"/>
  <c r="N30" i="4"/>
  <c r="N24" i="5"/>
  <c r="B63" i="11"/>
  <c r="R142" i="7"/>
  <c r="Q141" i="3"/>
  <c r="P75" i="5"/>
  <c r="P126" i="4"/>
  <c r="T144" i="3"/>
  <c r="R144" i="3" s="1"/>
  <c r="S78" i="5"/>
  <c r="Q78" i="5" s="1"/>
  <c r="S129" i="4"/>
  <c r="Q129" i="4" s="1"/>
  <c r="O66" i="3"/>
  <c r="N44" i="5"/>
  <c r="P74" i="3"/>
  <c r="O66" i="4"/>
  <c r="O46" i="5"/>
  <c r="I17" i="11"/>
  <c r="K19" i="3"/>
  <c r="R134" i="7"/>
  <c r="Q133" i="3"/>
  <c r="P71" i="5"/>
  <c r="P137" i="3"/>
  <c r="O123" i="4"/>
  <c r="O72" i="5"/>
  <c r="O79" i="3"/>
  <c r="N70" i="4"/>
  <c r="T49" i="3"/>
  <c r="R49" i="3" s="1"/>
  <c r="S33" i="5"/>
  <c r="Q33" i="5" s="1"/>
  <c r="M43" i="3"/>
  <c r="L29" i="5"/>
  <c r="L40" i="4"/>
  <c r="J47" i="5"/>
  <c r="J67" i="4"/>
  <c r="P121" i="3"/>
  <c r="O65" i="5"/>
  <c r="O110" i="4"/>
  <c r="I101" i="11"/>
  <c r="J93" i="4" s="1"/>
  <c r="K103" i="3"/>
  <c r="O123" i="3"/>
  <c r="N111" i="4"/>
  <c r="N62" i="3"/>
  <c r="L62" i="3" s="1"/>
  <c r="M42" i="5"/>
  <c r="K42" i="5" s="1"/>
  <c r="P31" i="3"/>
  <c r="O22" i="5"/>
  <c r="O28" i="4"/>
  <c r="T108" i="3"/>
  <c r="R108" i="3" s="1"/>
  <c r="S58" i="5"/>
  <c r="Q58" i="5" s="1"/>
  <c r="S98" i="4"/>
  <c r="Q98" i="4" s="1"/>
  <c r="I31" i="11"/>
  <c r="K33" i="3"/>
  <c r="R101" i="7"/>
  <c r="Q100" i="3"/>
  <c r="P90" i="4"/>
  <c r="B142" i="11"/>
  <c r="M17" i="3"/>
  <c r="L17" i="3" s="1"/>
  <c r="L14" i="5"/>
  <c r="K14" i="5" s="1"/>
  <c r="L16" i="4"/>
  <c r="K16" i="4" s="1"/>
  <c r="T56" i="3"/>
  <c r="R56" i="3" s="1"/>
  <c r="S51" i="4"/>
  <c r="Q51" i="4" s="1"/>
  <c r="S37" i="5"/>
  <c r="Q37" i="5" s="1"/>
  <c r="S5" i="3"/>
  <c r="R5" i="3" s="1"/>
  <c r="R5" i="5"/>
  <c r="Q5" i="5" s="1"/>
  <c r="R5" i="4"/>
  <c r="M38" i="3"/>
  <c r="L26" i="5"/>
  <c r="L35" i="4"/>
  <c r="O78" i="3"/>
  <c r="N50" i="5"/>
  <c r="O75" i="3"/>
  <c r="N67" i="4"/>
  <c r="N47" i="5"/>
  <c r="N54" i="3"/>
  <c r="M49" i="4"/>
  <c r="M36" i="5"/>
  <c r="R88" i="7"/>
  <c r="Q87" i="3"/>
  <c r="P78" i="4"/>
  <c r="P52" i="5"/>
  <c r="M31" i="3"/>
  <c r="L22" i="5"/>
  <c r="L28" i="4"/>
  <c r="O14" i="3"/>
  <c r="N13" i="4"/>
  <c r="N47" i="3"/>
  <c r="L47" i="3" s="1"/>
  <c r="M43" i="4"/>
  <c r="K43" i="4" s="1"/>
  <c r="M31" i="5"/>
  <c r="K31" i="5" s="1"/>
  <c r="R116" i="7"/>
  <c r="Q115" i="3"/>
  <c r="P61" i="5"/>
  <c r="P104" i="4"/>
  <c r="I70" i="11"/>
  <c r="J64" i="4" s="1"/>
  <c r="K72" i="3"/>
  <c r="P138" i="3"/>
  <c r="O73" i="5"/>
  <c r="P143" i="3"/>
  <c r="O77" i="5"/>
  <c r="O128" i="4"/>
  <c r="I21" i="11"/>
  <c r="J18" i="5" s="1"/>
  <c r="K23" i="3"/>
  <c r="P21" i="3"/>
  <c r="O20" i="4"/>
  <c r="P12" i="3"/>
  <c r="O12" i="4"/>
  <c r="O12" i="5"/>
  <c r="M13" i="3"/>
  <c r="L13" i="5"/>
  <c r="Q96" i="3"/>
  <c r="R97" i="7"/>
  <c r="P86" i="4"/>
  <c r="P56" i="5"/>
  <c r="AB44" i="6"/>
  <c r="T126" i="3"/>
  <c r="R126" i="3" s="1"/>
  <c r="S114" i="4"/>
  <c r="Q114" i="4" s="1"/>
  <c r="AB14" i="6"/>
  <c r="P68" i="3"/>
  <c r="O60" i="4"/>
  <c r="X101" i="8"/>
  <c r="K73" i="5"/>
  <c r="R33" i="7"/>
  <c r="Q32" i="3"/>
  <c r="P23" i="5"/>
  <c r="P29" i="4"/>
  <c r="N85" i="3"/>
  <c r="L85" i="3" s="1"/>
  <c r="M76" i="4"/>
  <c r="K76" i="4" s="1"/>
  <c r="T121" i="3"/>
  <c r="R121" i="3" s="1"/>
  <c r="S110" i="4"/>
  <c r="Q110" i="4" s="1"/>
  <c r="S65" i="5"/>
  <c r="Q65" i="5" s="1"/>
  <c r="T25" i="3"/>
  <c r="R25" i="3" s="1"/>
  <c r="S23" i="4"/>
  <c r="Q23" i="4" s="1"/>
  <c r="R53" i="7"/>
  <c r="Q52" i="3"/>
  <c r="P47" i="4"/>
  <c r="P34" i="5"/>
  <c r="T60" i="3"/>
  <c r="R60" i="3" s="1"/>
  <c r="S54" i="4"/>
  <c r="Q54" i="4" s="1"/>
  <c r="S40" i="5"/>
  <c r="Q40" i="5" s="1"/>
  <c r="R49" i="7"/>
  <c r="Q48" i="3"/>
  <c r="P44" i="4"/>
  <c r="P32" i="5"/>
  <c r="AB57" i="6"/>
  <c r="P81" i="3"/>
  <c r="O72" i="4"/>
  <c r="Q20" i="4"/>
  <c r="I39" i="11"/>
  <c r="K41" i="3"/>
  <c r="S92" i="14"/>
  <c r="B92" i="14" s="1"/>
  <c r="F92" i="11" s="1"/>
  <c r="C92" i="11" s="1"/>
  <c r="B92" i="11" s="1"/>
  <c r="C92" i="14"/>
  <c r="H92" i="11" s="1"/>
  <c r="E92" i="11" s="1"/>
  <c r="O7" i="3"/>
  <c r="N7" i="4"/>
  <c r="N7" i="5"/>
  <c r="C96" i="14"/>
  <c r="H96" i="11" s="1"/>
  <c r="E96" i="11" s="1"/>
  <c r="B96" i="11" s="1"/>
  <c r="Q26" i="4"/>
  <c r="B107" i="11"/>
  <c r="R135" i="3"/>
  <c r="L133" i="3"/>
  <c r="C111" i="14"/>
  <c r="H111" i="11" s="1"/>
  <c r="E111" i="11" s="1"/>
  <c r="B111" i="11" s="1"/>
  <c r="M81" i="3"/>
  <c r="L72" i="4"/>
  <c r="N122" i="3"/>
  <c r="L122" i="3" s="1"/>
  <c r="M66" i="5"/>
  <c r="K66" i="5" s="1"/>
  <c r="N33" i="3"/>
  <c r="L33" i="3" s="1"/>
  <c r="M24" i="5"/>
  <c r="K24" i="5" s="1"/>
  <c r="M30" i="4"/>
  <c r="K30" i="4" s="1"/>
  <c r="I47" i="11"/>
  <c r="J33" i="5" s="1"/>
  <c r="R41" i="7"/>
  <c r="Q40" i="3"/>
  <c r="P37" i="4"/>
  <c r="R75" i="7"/>
  <c r="Q74" i="3"/>
  <c r="P46" i="5"/>
  <c r="P66" i="4"/>
  <c r="M134" i="3"/>
  <c r="L120" i="4"/>
  <c r="O94" i="3"/>
  <c r="N84" i="4"/>
  <c r="R127" i="7"/>
  <c r="Q126" i="3"/>
  <c r="P114" i="4"/>
  <c r="I124" i="11"/>
  <c r="J114" i="4" s="1"/>
  <c r="B58" i="11"/>
  <c r="R71" i="7"/>
  <c r="Q70" i="3"/>
  <c r="P62" i="4"/>
  <c r="I26" i="11"/>
  <c r="J19" i="5" s="1"/>
  <c r="K28" i="3"/>
  <c r="P84" i="3"/>
  <c r="O75" i="4"/>
  <c r="M79" i="3"/>
  <c r="L70" i="4"/>
  <c r="N50" i="3"/>
  <c r="L50" i="3" s="1"/>
  <c r="M45" i="4"/>
  <c r="K45" i="4" s="1"/>
  <c r="B67" i="11"/>
  <c r="M42" i="3"/>
  <c r="L39" i="4"/>
  <c r="P76" i="3"/>
  <c r="O68" i="4"/>
  <c r="O48" i="5"/>
  <c r="R130" i="7"/>
  <c r="Q129" i="3"/>
  <c r="P116" i="4"/>
  <c r="I4" i="11"/>
  <c r="K6" i="3"/>
  <c r="M34" i="3"/>
  <c r="L31" i="4"/>
  <c r="M65" i="3"/>
  <c r="L58" i="4"/>
  <c r="L43" i="5"/>
  <c r="P91" i="3"/>
  <c r="O54" i="5"/>
  <c r="O82" i="4"/>
  <c r="M24" i="3"/>
  <c r="L22" i="4"/>
  <c r="T31" i="3"/>
  <c r="R31" i="3" s="1"/>
  <c r="S22" i="5"/>
  <c r="Q22" i="5" s="1"/>
  <c r="S28" i="4"/>
  <c r="Q28" i="4" s="1"/>
  <c r="I79" i="11"/>
  <c r="J72" i="4" s="1"/>
  <c r="K81" i="3"/>
  <c r="R122" i="7"/>
  <c r="Q121" i="3"/>
  <c r="P110" i="4"/>
  <c r="P65" i="5"/>
  <c r="T50" i="3"/>
  <c r="R50" i="3" s="1"/>
  <c r="S45" i="4"/>
  <c r="Q45" i="4" s="1"/>
  <c r="R65" i="7"/>
  <c r="Q64" i="3"/>
  <c r="P57" i="4"/>
  <c r="I25" i="11"/>
  <c r="J25" i="4" s="1"/>
  <c r="K27" i="3"/>
  <c r="K92" i="4"/>
  <c r="S37" i="14"/>
  <c r="B37" i="14" s="1"/>
  <c r="F37" i="11" s="1"/>
  <c r="C37" i="11" s="1"/>
  <c r="C37" i="14"/>
  <c r="H37" i="11" s="1"/>
  <c r="E37" i="11" s="1"/>
  <c r="T106" i="3"/>
  <c r="S96" i="4"/>
  <c r="R32" i="7"/>
  <c r="Q31" i="3"/>
  <c r="P28" i="4"/>
  <c r="P22" i="5"/>
  <c r="P63" i="3"/>
  <c r="O56" i="4"/>
  <c r="N91" i="3"/>
  <c r="M82" i="4"/>
  <c r="K82" i="4" s="1"/>
  <c r="M54" i="5"/>
  <c r="O35" i="3"/>
  <c r="N32" i="4"/>
  <c r="O49" i="3"/>
  <c r="N33" i="5"/>
  <c r="N111" i="3"/>
  <c r="M100" i="4"/>
  <c r="K100" i="4" s="1"/>
  <c r="N18" i="3"/>
  <c r="M17" i="4"/>
  <c r="K17" i="4" s="1"/>
  <c r="M15" i="5"/>
  <c r="K15" i="5" s="1"/>
  <c r="I121" i="11"/>
  <c r="J111" i="4" s="1"/>
  <c r="K123" i="3"/>
  <c r="M144" i="3"/>
  <c r="L129" i="4"/>
  <c r="L78" i="5"/>
  <c r="I85" i="11"/>
  <c r="K87" i="3"/>
  <c r="S6" i="3"/>
  <c r="R6" i="3" s="1"/>
  <c r="R6" i="4"/>
  <c r="Q6" i="4" s="1"/>
  <c r="R6" i="5"/>
  <c r="Q6" i="5" s="1"/>
  <c r="M37" i="3"/>
  <c r="L25" i="5"/>
  <c r="L34" i="4"/>
  <c r="B127" i="11"/>
  <c r="S105" i="3"/>
  <c r="R105" i="3" s="1"/>
  <c r="R95" i="4"/>
  <c r="Q95" i="4" s="1"/>
  <c r="R123" i="7"/>
  <c r="Q122" i="3"/>
  <c r="P66" i="5"/>
  <c r="R139" i="7"/>
  <c r="Q138" i="3"/>
  <c r="P73" i="5"/>
  <c r="O43" i="3"/>
  <c r="N40" i="4"/>
  <c r="N29" i="5"/>
  <c r="R144" i="7"/>
  <c r="Q143" i="3"/>
  <c r="P77" i="5"/>
  <c r="P128" i="4"/>
  <c r="P112" i="3"/>
  <c r="O101" i="4"/>
  <c r="Q21" i="3"/>
  <c r="R22" i="7"/>
  <c r="P20" i="4"/>
  <c r="R13" i="7"/>
  <c r="Q12" i="3"/>
  <c r="P12" i="4"/>
  <c r="P12" i="5"/>
  <c r="N99" i="3"/>
  <c r="L99" i="3" s="1"/>
  <c r="M89" i="4"/>
  <c r="K89" i="4" s="1"/>
  <c r="P96" i="3"/>
  <c r="O56" i="5"/>
  <c r="O86" i="4"/>
  <c r="I51" i="11"/>
  <c r="K53" i="3"/>
  <c r="AB61" i="6"/>
  <c r="P37" i="3"/>
  <c r="O25" i="5"/>
  <c r="O34" i="4"/>
  <c r="O27" i="3"/>
  <c r="N25" i="4"/>
  <c r="M30" i="3"/>
  <c r="L27" i="4"/>
  <c r="L21" i="5"/>
  <c r="O6" i="3"/>
  <c r="N6" i="5"/>
  <c r="N6" i="4"/>
  <c r="O124" i="3"/>
  <c r="N112" i="4"/>
  <c r="N6" i="3"/>
  <c r="L6" i="3" s="1"/>
  <c r="M6" i="4"/>
  <c r="K6" i="4" s="1"/>
  <c r="M6" i="5"/>
  <c r="K6" i="5" s="1"/>
  <c r="M40" i="3"/>
  <c r="L37" i="4"/>
  <c r="N19" i="3"/>
  <c r="M18" i="4"/>
  <c r="K18" i="4" s="1"/>
  <c r="M16" i="5"/>
  <c r="K16" i="5" s="1"/>
  <c r="Q5" i="4"/>
  <c r="N22" i="3"/>
  <c r="L22" i="3" s="1"/>
  <c r="M21" i="4"/>
  <c r="K21" i="4" s="1"/>
  <c r="M17" i="5"/>
  <c r="K17" i="5" s="1"/>
  <c r="N16" i="3"/>
  <c r="L16" i="3" s="1"/>
  <c r="M15" i="4"/>
  <c r="K15" i="4" s="1"/>
  <c r="O125" i="3"/>
  <c r="N113" i="4"/>
  <c r="I43" i="11"/>
  <c r="J42" i="4" s="1"/>
  <c r="K45" i="3"/>
  <c r="P30" i="3"/>
  <c r="O21" i="5"/>
  <c r="O27" i="4"/>
  <c r="N106" i="3"/>
  <c r="L106" i="3" s="1"/>
  <c r="M96" i="4"/>
  <c r="K96" i="4" s="1"/>
  <c r="I49" i="11"/>
  <c r="J46" i="4" s="1"/>
  <c r="K51" i="3"/>
  <c r="R96" i="7"/>
  <c r="Q95" i="3"/>
  <c r="P85" i="4"/>
  <c r="J31" i="5"/>
  <c r="J43" i="4"/>
  <c r="P101" i="3"/>
  <c r="O91" i="4"/>
  <c r="O16" i="3"/>
  <c r="N15" i="4"/>
  <c r="O136" i="3"/>
  <c r="N122" i="4"/>
  <c r="R82" i="7"/>
  <c r="Q81" i="3"/>
  <c r="P72" i="4"/>
  <c r="N114" i="3"/>
  <c r="L114" i="3" s="1"/>
  <c r="M60" i="5"/>
  <c r="K60" i="5" s="1"/>
  <c r="M103" i="4"/>
  <c r="K103" i="4" s="1"/>
  <c r="Q118" i="3"/>
  <c r="R119" i="7"/>
  <c r="P107" i="4"/>
  <c r="Q20" i="5"/>
  <c r="Q74" i="4"/>
  <c r="Q124" i="4"/>
  <c r="B125" i="11"/>
  <c r="B113" i="11"/>
  <c r="J17" i="5"/>
  <c r="J21" i="4"/>
  <c r="M7" i="3"/>
  <c r="L7" i="5"/>
  <c r="L7" i="4"/>
  <c r="N134" i="3"/>
  <c r="M120" i="4"/>
  <c r="R94" i="7"/>
  <c r="Q93" i="3"/>
  <c r="P83" i="4"/>
  <c r="O10" i="3"/>
  <c r="N10" i="4"/>
  <c r="N10" i="5"/>
  <c r="P65" i="3"/>
  <c r="O43" i="5"/>
  <c r="O58" i="4"/>
  <c r="T114" i="3"/>
  <c r="R114" i="3" s="1"/>
  <c r="S60" i="5"/>
  <c r="Q60" i="5" s="1"/>
  <c r="S103" i="4"/>
  <c r="Q103" i="4" s="1"/>
  <c r="T84" i="3"/>
  <c r="R84" i="3" s="1"/>
  <c r="S75" i="4"/>
  <c r="Q75" i="4" s="1"/>
  <c r="P45" i="3"/>
  <c r="O42" i="4"/>
  <c r="I90" i="11"/>
  <c r="J55" i="5" s="1"/>
  <c r="K92" i="3"/>
  <c r="R66" i="7"/>
  <c r="Q65" i="3"/>
  <c r="P58" i="4"/>
  <c r="P43" i="5"/>
  <c r="T82" i="3"/>
  <c r="R82" i="3" s="1"/>
  <c r="S73" i="4"/>
  <c r="Q73" i="4" s="1"/>
  <c r="S51" i="5"/>
  <c r="Q51" i="5" s="1"/>
  <c r="T94" i="3"/>
  <c r="R94" i="3" s="1"/>
  <c r="S84" i="4"/>
  <c r="Q84" i="4" s="1"/>
  <c r="I75" i="11"/>
  <c r="K77" i="3"/>
  <c r="N90" i="3"/>
  <c r="L90" i="3" s="1"/>
  <c r="M81" i="4"/>
  <c r="K81" i="4" s="1"/>
  <c r="N23" i="3"/>
  <c r="L23" i="3" s="1"/>
  <c r="M18" i="5"/>
  <c r="K18" i="5" s="1"/>
  <c r="R92" i="7"/>
  <c r="Q91" i="3"/>
  <c r="P82" i="4"/>
  <c r="P54" i="5"/>
  <c r="N46" i="3"/>
  <c r="L46" i="3" s="1"/>
  <c r="M30" i="5"/>
  <c r="K30" i="5" s="1"/>
  <c r="N124" i="3"/>
  <c r="L124" i="3" s="1"/>
  <c r="M112" i="4"/>
  <c r="K112" i="4" s="1"/>
  <c r="M52" i="3"/>
  <c r="L34" i="5"/>
  <c r="L47" i="4"/>
  <c r="N11" i="3"/>
  <c r="L11" i="3" s="1"/>
  <c r="M11" i="5"/>
  <c r="K11" i="5" s="1"/>
  <c r="M11" i="4"/>
  <c r="K11" i="4" s="1"/>
  <c r="N31" i="3"/>
  <c r="L31" i="3" s="1"/>
  <c r="M28" i="4"/>
  <c r="K28" i="4" s="1"/>
  <c r="M22" i="5"/>
  <c r="K22" i="5" s="1"/>
  <c r="AB74" i="6"/>
  <c r="N115" i="3"/>
  <c r="L115" i="3" s="1"/>
  <c r="M61" i="5"/>
  <c r="K61" i="5" s="1"/>
  <c r="M104" i="4"/>
  <c r="K104" i="4" s="1"/>
  <c r="I109" i="11"/>
  <c r="J100" i="4" s="1"/>
  <c r="K111" i="3"/>
  <c r="T90" i="3"/>
  <c r="R90" i="3" s="1"/>
  <c r="S81" i="4"/>
  <c r="Q81" i="4" s="1"/>
  <c r="P64" i="3"/>
  <c r="O57" i="4"/>
  <c r="N142" i="3"/>
  <c r="L142" i="3" s="1"/>
  <c r="M127" i="4"/>
  <c r="K127" i="4" s="1"/>
  <c r="M76" i="5"/>
  <c r="K76" i="5" s="1"/>
  <c r="P5" i="3"/>
  <c r="O5" i="4"/>
  <c r="O5" i="5"/>
  <c r="R52" i="7"/>
  <c r="Q51" i="3"/>
  <c r="P46" i="4"/>
  <c r="R64" i="7"/>
  <c r="Q63" i="3"/>
  <c r="P56" i="4"/>
  <c r="B9" i="11"/>
  <c r="T127" i="3"/>
  <c r="R127" i="3" s="1"/>
  <c r="S67" i="5"/>
  <c r="Q67" i="5" s="1"/>
  <c r="Q132" i="3"/>
  <c r="R133" i="7"/>
  <c r="P70" i="5"/>
  <c r="P119" i="4"/>
  <c r="C10" i="14"/>
  <c r="H10" i="11" s="1"/>
  <c r="E10" i="11" s="1"/>
  <c r="B10" i="11" s="1"/>
  <c r="N144" i="3"/>
  <c r="L144" i="3" s="1"/>
  <c r="M129" i="4"/>
  <c r="M78" i="5"/>
  <c r="O88" i="3"/>
  <c r="N79" i="4"/>
  <c r="M125" i="3"/>
  <c r="L125" i="3" s="1"/>
  <c r="L113" i="4"/>
  <c r="K113" i="4" s="1"/>
  <c r="R58" i="7"/>
  <c r="Q57" i="3"/>
  <c r="P38" i="5"/>
  <c r="I137" i="11"/>
  <c r="J124" i="4" s="1"/>
  <c r="K139" i="3"/>
  <c r="N25" i="3"/>
  <c r="M23" i="4"/>
  <c r="K23" i="4" s="1"/>
  <c r="N55" i="3"/>
  <c r="L55" i="3" s="1"/>
  <c r="M50" i="4"/>
  <c r="K50" i="4" s="1"/>
  <c r="N65" i="3"/>
  <c r="M58" i="4"/>
  <c r="K58" i="4" s="1"/>
  <c r="M43" i="5"/>
  <c r="M54" i="3"/>
  <c r="L36" i="5"/>
  <c r="L49" i="4"/>
  <c r="N92" i="3"/>
  <c r="L92" i="3" s="1"/>
  <c r="M55" i="5"/>
  <c r="K55" i="5" s="1"/>
  <c r="I118" i="11"/>
  <c r="K120" i="3"/>
  <c r="R115" i="7"/>
  <c r="Q114" i="3"/>
  <c r="P103" i="4"/>
  <c r="P60" i="5"/>
  <c r="R113" i="7"/>
  <c r="Q112" i="3"/>
  <c r="P101" i="4"/>
  <c r="M56" i="3"/>
  <c r="L51" i="4"/>
  <c r="L37" i="5"/>
  <c r="T39" i="3"/>
  <c r="R39" i="3" s="1"/>
  <c r="S36" i="4"/>
  <c r="Q36" i="4" s="1"/>
  <c r="S27" i="5"/>
  <c r="Q27" i="5" s="1"/>
  <c r="M128" i="3"/>
  <c r="L128" i="3" s="1"/>
  <c r="G128" i="3" s="1"/>
  <c r="AF195" i="17" s="1"/>
  <c r="D195" i="17" s="1"/>
  <c r="L115" i="4"/>
  <c r="K115" i="4" s="1"/>
  <c r="F115" i="4" s="1"/>
  <c r="G115" i="4" s="1"/>
  <c r="P40" i="3"/>
  <c r="O37" i="4"/>
  <c r="AB121" i="6"/>
  <c r="R38" i="7"/>
  <c r="Q37" i="3"/>
  <c r="P34" i="4"/>
  <c r="P25" i="5"/>
  <c r="N123" i="3"/>
  <c r="L123" i="3" s="1"/>
  <c r="M111" i="4"/>
  <c r="K111" i="4" s="1"/>
  <c r="R43" i="7"/>
  <c r="Q42" i="3"/>
  <c r="P39" i="4"/>
  <c r="T52" i="3"/>
  <c r="R52" i="3" s="1"/>
  <c r="S34" i="5"/>
  <c r="Q34" i="5" s="1"/>
  <c r="S47" i="4"/>
  <c r="Q47" i="4" s="1"/>
  <c r="R29" i="7"/>
  <c r="Q28" i="3"/>
  <c r="P19" i="5"/>
  <c r="I24" i="11"/>
  <c r="J24" i="4" s="1"/>
  <c r="K26" i="3"/>
  <c r="M141" i="3"/>
  <c r="L75" i="5"/>
  <c r="L126" i="4"/>
  <c r="N103" i="3"/>
  <c r="L103" i="3" s="1"/>
  <c r="G103" i="3" s="1"/>
  <c r="AF164" i="17" s="1"/>
  <c r="D164" i="17" s="1"/>
  <c r="M93" i="4"/>
  <c r="AB127" i="6"/>
  <c r="T64" i="3"/>
  <c r="R64" i="3" s="1"/>
  <c r="S57" i="4"/>
  <c r="Q57" i="4" s="1"/>
  <c r="AA120" i="6"/>
  <c r="AB120" i="6" s="1"/>
  <c r="R31" i="7"/>
  <c r="Q30" i="3"/>
  <c r="P27" i="4"/>
  <c r="P21" i="5"/>
  <c r="J62" i="5"/>
  <c r="J105" i="4"/>
  <c r="I42" i="11"/>
  <c r="J41" i="4" s="1"/>
  <c r="K44" i="3"/>
  <c r="T96" i="3"/>
  <c r="R96" i="3" s="1"/>
  <c r="S86" i="4"/>
  <c r="Q86" i="4" s="1"/>
  <c r="S56" i="5"/>
  <c r="Q56" i="5" s="1"/>
  <c r="R83" i="7"/>
  <c r="Q82" i="3"/>
  <c r="P51" i="5"/>
  <c r="P73" i="4"/>
  <c r="N41" i="3"/>
  <c r="L41" i="3" s="1"/>
  <c r="M28" i="5"/>
  <c r="K28" i="5" s="1"/>
  <c r="M38" i="4"/>
  <c r="K38" i="4" s="1"/>
  <c r="B15" i="11"/>
  <c r="S27" i="14"/>
  <c r="B27" i="14" s="1"/>
  <c r="F27" i="11" s="1"/>
  <c r="C27" i="11" s="1"/>
  <c r="C27" i="14"/>
  <c r="H27" i="11" s="1"/>
  <c r="E27" i="11" s="1"/>
  <c r="T93" i="3"/>
  <c r="R93" i="3" s="1"/>
  <c r="S83" i="4"/>
  <c r="Q83" i="4" s="1"/>
  <c r="N28" i="3"/>
  <c r="L28" i="3" s="1"/>
  <c r="M19" i="5"/>
  <c r="K19" i="5" s="1"/>
  <c r="R102" i="7"/>
  <c r="Q101" i="3"/>
  <c r="P91" i="4"/>
  <c r="P97" i="3"/>
  <c r="O87" i="4"/>
  <c r="O57" i="5"/>
  <c r="T12" i="3"/>
  <c r="R12" i="3" s="1"/>
  <c r="S12" i="4"/>
  <c r="Q12" i="4" s="1"/>
  <c r="S12" i="5"/>
  <c r="Q12" i="5" s="1"/>
  <c r="P126" i="3"/>
  <c r="O114" i="4"/>
  <c r="P127" i="3"/>
  <c r="O67" i="5"/>
  <c r="AB133" i="6"/>
  <c r="T9" i="3"/>
  <c r="R9" i="3" s="1"/>
  <c r="S9" i="5"/>
  <c r="Q9" i="5" s="1"/>
  <c r="S9" i="4"/>
  <c r="Q9" i="4" s="1"/>
  <c r="B50" i="11"/>
  <c r="T34" i="3"/>
  <c r="R34" i="3" s="1"/>
  <c r="S31" i="4"/>
  <c r="Q31" i="4" s="1"/>
  <c r="I16" i="11"/>
  <c r="K18" i="3"/>
  <c r="I28" i="11"/>
  <c r="K30" i="3"/>
  <c r="I136" i="11"/>
  <c r="J73" i="5" s="1"/>
  <c r="K138" i="3"/>
  <c r="B103" i="11"/>
  <c r="K116" i="4"/>
  <c r="C11" i="14"/>
  <c r="H11" i="11" s="1"/>
  <c r="E11" i="11" s="1"/>
  <c r="B11" i="11" s="1"/>
  <c r="B35" i="11"/>
  <c r="O61" i="3"/>
  <c r="N41" i="5"/>
  <c r="N55" i="4"/>
  <c r="I29" i="11" l="1"/>
  <c r="K31" i="3"/>
  <c r="J133" i="4"/>
  <c r="J81" i="5"/>
  <c r="J132" i="4"/>
  <c r="J80" i="5"/>
  <c r="K69" i="4"/>
  <c r="L75" i="4"/>
  <c r="L48" i="3"/>
  <c r="L107" i="4"/>
  <c r="K20" i="4"/>
  <c r="F74" i="4"/>
  <c r="G74" i="4" s="1"/>
  <c r="H74" i="4" s="1"/>
  <c r="K122" i="4"/>
  <c r="K71" i="3"/>
  <c r="L64" i="3"/>
  <c r="L18" i="3"/>
  <c r="L71" i="3"/>
  <c r="L80" i="3"/>
  <c r="L109" i="3"/>
  <c r="L19" i="3"/>
  <c r="Q92" i="4"/>
  <c r="K74" i="5"/>
  <c r="K48" i="4"/>
  <c r="K133" i="4"/>
  <c r="F133" i="4" s="1"/>
  <c r="G133" i="4" s="1"/>
  <c r="H133" i="4" s="1"/>
  <c r="K120" i="4"/>
  <c r="I65" i="11"/>
  <c r="J59" i="4" s="1"/>
  <c r="K67" i="3"/>
  <c r="I44" i="11"/>
  <c r="J30" i="5" s="1"/>
  <c r="K46" i="3"/>
  <c r="O90" i="3"/>
  <c r="I90" i="3" s="1"/>
  <c r="N81" i="4"/>
  <c r="H81" i="4" s="1"/>
  <c r="K129" i="4"/>
  <c r="B135" i="11"/>
  <c r="L148" i="3"/>
  <c r="G148" i="3" s="1"/>
  <c r="AF219" i="17" s="1"/>
  <c r="D219" i="17" s="1"/>
  <c r="I81" i="5" s="1"/>
  <c r="M5" i="3"/>
  <c r="L5" i="3" s="1"/>
  <c r="L5" i="4"/>
  <c r="K5" i="4" s="1"/>
  <c r="L5" i="5"/>
  <c r="K5" i="5" s="1"/>
  <c r="L77" i="5"/>
  <c r="M143" i="3"/>
  <c r="L128" i="4"/>
  <c r="M113" i="3"/>
  <c r="L113" i="3" s="1"/>
  <c r="L102" i="4"/>
  <c r="K102" i="4" s="1"/>
  <c r="J147" i="3"/>
  <c r="I132" i="4"/>
  <c r="B37" i="11"/>
  <c r="G90" i="3"/>
  <c r="AF145" i="17" s="1"/>
  <c r="D145" i="17" s="1"/>
  <c r="S103" i="3"/>
  <c r="R103" i="3" s="1"/>
  <c r="L52" i="3"/>
  <c r="H148" i="3"/>
  <c r="I148" i="3" s="1"/>
  <c r="H146" i="3"/>
  <c r="I146" i="3" s="1"/>
  <c r="K118" i="4"/>
  <c r="L57" i="3"/>
  <c r="L76" i="3"/>
  <c r="G153" i="3"/>
  <c r="H153" i="3" s="1"/>
  <c r="I153" i="3" s="1"/>
  <c r="K12" i="5"/>
  <c r="L91" i="3"/>
  <c r="L42" i="3"/>
  <c r="L12" i="3"/>
  <c r="L111" i="3"/>
  <c r="K59" i="4"/>
  <c r="L67" i="3"/>
  <c r="K63" i="4"/>
  <c r="K36" i="5"/>
  <c r="K62" i="4"/>
  <c r="K93" i="4"/>
  <c r="F93" i="4" s="1"/>
  <c r="G93" i="4" s="1"/>
  <c r="K43" i="5"/>
  <c r="K78" i="5"/>
  <c r="K54" i="5"/>
  <c r="K107" i="4"/>
  <c r="K7" i="4"/>
  <c r="K21" i="5"/>
  <c r="K68" i="4"/>
  <c r="K27" i="4"/>
  <c r="I96" i="11"/>
  <c r="J88" i="4" s="1"/>
  <c r="K98" i="3"/>
  <c r="I78" i="11"/>
  <c r="J71" i="4" s="1"/>
  <c r="K80" i="3"/>
  <c r="I68" i="11"/>
  <c r="J62" i="4" s="1"/>
  <c r="K70" i="3"/>
  <c r="I111" i="11"/>
  <c r="J102" i="4" s="1"/>
  <c r="K113" i="3"/>
  <c r="I11" i="11"/>
  <c r="J13" i="5" s="1"/>
  <c r="K13" i="3"/>
  <c r="I10" i="11"/>
  <c r="K12" i="3"/>
  <c r="H128" i="3"/>
  <c r="F6" i="4"/>
  <c r="G6" i="4" s="1"/>
  <c r="H6" i="4" s="1"/>
  <c r="G27" i="3"/>
  <c r="AF47" i="17" s="1"/>
  <c r="D47" i="17" s="1"/>
  <c r="O143" i="3"/>
  <c r="N128" i="4"/>
  <c r="N77" i="5"/>
  <c r="O126" i="3"/>
  <c r="N114" i="4"/>
  <c r="O92" i="3"/>
  <c r="N55" i="5"/>
  <c r="O11" i="3"/>
  <c r="N11" i="4"/>
  <c r="N11" i="5"/>
  <c r="O101" i="3"/>
  <c r="N91" i="4"/>
  <c r="J69" i="4"/>
  <c r="J49" i="5"/>
  <c r="F67" i="4"/>
  <c r="G67" i="4" s="1"/>
  <c r="H67" i="4" s="1"/>
  <c r="I142" i="11"/>
  <c r="K144" i="3"/>
  <c r="F8" i="4"/>
  <c r="G8" i="4" s="1"/>
  <c r="H8" i="4" s="1"/>
  <c r="O98" i="3"/>
  <c r="N88" i="4"/>
  <c r="I131" i="11"/>
  <c r="J71" i="5" s="1"/>
  <c r="K133" i="3"/>
  <c r="F55" i="4"/>
  <c r="G55" i="4" s="1"/>
  <c r="H55" i="4" s="1"/>
  <c r="O81" i="3"/>
  <c r="N72" i="4"/>
  <c r="O21" i="3"/>
  <c r="N20" i="4"/>
  <c r="O122" i="3"/>
  <c r="N66" i="5"/>
  <c r="I107" i="11"/>
  <c r="J59" i="5" s="1"/>
  <c r="K109" i="3"/>
  <c r="S100" i="3"/>
  <c r="R90" i="4"/>
  <c r="O141" i="3"/>
  <c r="N75" i="5"/>
  <c r="N126" i="4"/>
  <c r="I143" i="11"/>
  <c r="K145" i="3"/>
  <c r="O9" i="3"/>
  <c r="N9" i="4"/>
  <c r="N9" i="5"/>
  <c r="G89" i="3"/>
  <c r="AF142" i="17" s="1"/>
  <c r="D142" i="17" s="1"/>
  <c r="I95" i="11"/>
  <c r="K97" i="3"/>
  <c r="O39" i="3"/>
  <c r="N36" i="4"/>
  <c r="N27" i="5"/>
  <c r="F38" i="4"/>
  <c r="G38" i="4" s="1"/>
  <c r="H38" i="4" s="1"/>
  <c r="F41" i="5"/>
  <c r="G41" i="5" s="1"/>
  <c r="H41" i="5" s="1"/>
  <c r="O30" i="3"/>
  <c r="N21" i="5"/>
  <c r="N27" i="4"/>
  <c r="J109" i="4"/>
  <c r="J64" i="5"/>
  <c r="L65" i="3"/>
  <c r="I9" i="11"/>
  <c r="K11" i="3"/>
  <c r="O118" i="3"/>
  <c r="N107" i="4"/>
  <c r="H122" i="4"/>
  <c r="F122" i="4"/>
  <c r="G122" i="4" s="1"/>
  <c r="G6" i="3"/>
  <c r="AF8" i="17" s="1"/>
  <c r="D8" i="17" s="1"/>
  <c r="G35" i="3"/>
  <c r="AF55" i="17" s="1"/>
  <c r="D55" i="17" s="1"/>
  <c r="O70" i="3"/>
  <c r="N62" i="4"/>
  <c r="J38" i="4"/>
  <c r="J28" i="5"/>
  <c r="O48" i="3"/>
  <c r="N44" i="4"/>
  <c r="N32" i="5"/>
  <c r="O52" i="3"/>
  <c r="N47" i="4"/>
  <c r="N34" i="5"/>
  <c r="O96" i="3"/>
  <c r="N56" i="5"/>
  <c r="N86" i="4"/>
  <c r="F50" i="5"/>
  <c r="G50" i="5" s="1"/>
  <c r="H50" i="5" s="1"/>
  <c r="G66" i="3"/>
  <c r="AF110" i="17" s="1"/>
  <c r="D110" i="17" s="1"/>
  <c r="I63" i="11"/>
  <c r="K65" i="3"/>
  <c r="G36" i="3"/>
  <c r="AF56" i="17" s="1"/>
  <c r="D56" i="17" s="1"/>
  <c r="I54" i="11"/>
  <c r="K56" i="3"/>
  <c r="O72" i="3"/>
  <c r="N64" i="4"/>
  <c r="F49" i="5"/>
  <c r="G49" i="5" s="1"/>
  <c r="H49" i="5" s="1"/>
  <c r="N96" i="3"/>
  <c r="L96" i="3" s="1"/>
  <c r="M56" i="5"/>
  <c r="K56" i="5" s="1"/>
  <c r="M86" i="4"/>
  <c r="K86" i="4" s="1"/>
  <c r="G50" i="3"/>
  <c r="AF79" i="17" s="1"/>
  <c r="D79" i="17" s="1"/>
  <c r="F63" i="4"/>
  <c r="G63" i="4" s="1"/>
  <c r="H63" i="4" s="1"/>
  <c r="I19" i="11"/>
  <c r="J20" i="4" s="1"/>
  <c r="K21" i="3"/>
  <c r="O106" i="3"/>
  <c r="N96" i="4"/>
  <c r="N26" i="3"/>
  <c r="L26" i="3" s="1"/>
  <c r="M24" i="4"/>
  <c r="K24" i="4" s="1"/>
  <c r="K125" i="4"/>
  <c r="I102" i="3"/>
  <c r="G102" i="3"/>
  <c r="AF163" i="17" s="1"/>
  <c r="D163" i="17" s="1"/>
  <c r="O109" i="3"/>
  <c r="N59" i="5"/>
  <c r="O104" i="3"/>
  <c r="N94" i="4"/>
  <c r="F18" i="5"/>
  <c r="G18" i="5" s="1"/>
  <c r="H18" i="5" s="1"/>
  <c r="F124" i="4"/>
  <c r="G124" i="4" s="1"/>
  <c r="H124" i="4" s="1"/>
  <c r="F62" i="5"/>
  <c r="G62" i="5" s="1"/>
  <c r="H62" i="5" s="1"/>
  <c r="G17" i="3"/>
  <c r="AF31" i="17" s="1"/>
  <c r="D31" i="17" s="1"/>
  <c r="F28" i="5"/>
  <c r="G28" i="5" s="1"/>
  <c r="H28" i="5" s="1"/>
  <c r="K75" i="5"/>
  <c r="L30" i="3"/>
  <c r="K10" i="4"/>
  <c r="J28" i="4"/>
  <c r="J22" i="5"/>
  <c r="K31" i="4"/>
  <c r="J75" i="5"/>
  <c r="J126" i="4"/>
  <c r="O120" i="3"/>
  <c r="N109" i="4"/>
  <c r="N64" i="5"/>
  <c r="J118" i="4"/>
  <c r="J69" i="5"/>
  <c r="J9" i="5"/>
  <c r="J9" i="4"/>
  <c r="F16" i="4"/>
  <c r="G16" i="4" s="1"/>
  <c r="H16" i="4" s="1"/>
  <c r="F33" i="4"/>
  <c r="G33" i="4" s="1"/>
  <c r="H33" i="4" s="1"/>
  <c r="N110" i="3"/>
  <c r="L110" i="3" s="1"/>
  <c r="G110" i="3" s="1"/>
  <c r="AF174" i="17" s="1"/>
  <c r="D174" i="17" s="1"/>
  <c r="M99" i="4"/>
  <c r="K99" i="4" s="1"/>
  <c r="F99" i="4" s="1"/>
  <c r="G99" i="4" s="1"/>
  <c r="F45" i="4"/>
  <c r="G45" i="4" s="1"/>
  <c r="H45" i="4" s="1"/>
  <c r="O80" i="3"/>
  <c r="N71" i="4"/>
  <c r="M137" i="3"/>
  <c r="L137" i="3" s="1"/>
  <c r="L123" i="4"/>
  <c r="L72" i="5"/>
  <c r="F14" i="5"/>
  <c r="G14" i="5" s="1"/>
  <c r="H14" i="5" s="1"/>
  <c r="G135" i="3"/>
  <c r="AF202" i="17" s="1"/>
  <c r="D202" i="17" s="1"/>
  <c r="K126" i="4"/>
  <c r="G61" i="3"/>
  <c r="AF101" i="17" s="1"/>
  <c r="D101" i="17" s="1"/>
  <c r="J21" i="5"/>
  <c r="J27" i="4"/>
  <c r="N119" i="3"/>
  <c r="L119" i="3" s="1"/>
  <c r="M108" i="4"/>
  <c r="K108" i="4" s="1"/>
  <c r="F108" i="4" s="1"/>
  <c r="G108" i="4" s="1"/>
  <c r="M63" i="5"/>
  <c r="K63" i="5" s="1"/>
  <c r="O57" i="3"/>
  <c r="N38" i="5"/>
  <c r="O93" i="3"/>
  <c r="N83" i="4"/>
  <c r="I136" i="3"/>
  <c r="G136" i="3"/>
  <c r="AF203" i="17" s="1"/>
  <c r="D203" i="17" s="1"/>
  <c r="O31" i="3"/>
  <c r="N22" i="5"/>
  <c r="N28" i="4"/>
  <c r="O121" i="3"/>
  <c r="N110" i="4"/>
  <c r="N65" i="5"/>
  <c r="I58" i="11"/>
  <c r="K60" i="3"/>
  <c r="O40" i="3"/>
  <c r="N37" i="4"/>
  <c r="F13" i="4"/>
  <c r="G13" i="4" s="1"/>
  <c r="H13" i="4" s="1"/>
  <c r="O87" i="3"/>
  <c r="N78" i="4"/>
  <c r="N52" i="5"/>
  <c r="G78" i="3"/>
  <c r="AF127" i="17" s="1"/>
  <c r="D127" i="17" s="1"/>
  <c r="O100" i="3"/>
  <c r="N90" i="4"/>
  <c r="O133" i="3"/>
  <c r="N71" i="5"/>
  <c r="F24" i="5"/>
  <c r="G24" i="5" s="1"/>
  <c r="H24" i="5" s="1"/>
  <c r="I119" i="11"/>
  <c r="K121" i="3"/>
  <c r="I52" i="11"/>
  <c r="K54" i="3"/>
  <c r="O13" i="3"/>
  <c r="N13" i="5"/>
  <c r="O105" i="3"/>
  <c r="N95" i="4"/>
  <c r="F69" i="4"/>
  <c r="G69" i="4" s="1"/>
  <c r="H69" i="4" s="1"/>
  <c r="F68" i="5"/>
  <c r="G68" i="5" s="1"/>
  <c r="H68" i="5" s="1"/>
  <c r="F17" i="5"/>
  <c r="G17" i="5" s="1"/>
  <c r="H17" i="5" s="1"/>
  <c r="G71" i="3"/>
  <c r="AF118" i="17" s="1"/>
  <c r="D118" i="17" s="1"/>
  <c r="I72" i="11"/>
  <c r="K74" i="3"/>
  <c r="F76" i="5"/>
  <c r="G76" i="5" s="1"/>
  <c r="H76" i="5" s="1"/>
  <c r="I94" i="11"/>
  <c r="K96" i="3"/>
  <c r="G23" i="3"/>
  <c r="AF42" i="17" s="1"/>
  <c r="D42" i="17" s="1"/>
  <c r="N100" i="3"/>
  <c r="L100" i="3" s="1"/>
  <c r="M90" i="4"/>
  <c r="K90" i="4" s="1"/>
  <c r="O113" i="3"/>
  <c r="N102" i="4"/>
  <c r="O44" i="3"/>
  <c r="N41" i="4"/>
  <c r="G139" i="3"/>
  <c r="AF209" i="17" s="1"/>
  <c r="D209" i="17" s="1"/>
  <c r="K61" i="4"/>
  <c r="O26" i="3"/>
  <c r="N24" i="4"/>
  <c r="O59" i="3"/>
  <c r="N39" i="5"/>
  <c r="N53" i="4"/>
  <c r="F89" i="4"/>
  <c r="G89" i="4" s="1"/>
  <c r="H89" i="4" s="1"/>
  <c r="F105" i="4"/>
  <c r="G105" i="4" s="1"/>
  <c r="H105" i="4" s="1"/>
  <c r="F76" i="4"/>
  <c r="G76" i="4" s="1"/>
  <c r="H76" i="4" s="1"/>
  <c r="O19" i="3"/>
  <c r="N16" i="5"/>
  <c r="N18" i="4"/>
  <c r="G41" i="3"/>
  <c r="AF61" i="17" s="1"/>
  <c r="D61" i="17" s="1"/>
  <c r="L141" i="3"/>
  <c r="K10" i="5"/>
  <c r="K73" i="4"/>
  <c r="L34" i="3"/>
  <c r="K72" i="4"/>
  <c r="O137" i="3"/>
  <c r="N123" i="4"/>
  <c r="N72" i="5"/>
  <c r="K26" i="5"/>
  <c r="K41" i="4"/>
  <c r="I15" i="11"/>
  <c r="K17" i="3"/>
  <c r="O51" i="3"/>
  <c r="N46" i="4"/>
  <c r="O74" i="3"/>
  <c r="N46" i="5"/>
  <c r="N66" i="4"/>
  <c r="O131" i="3"/>
  <c r="N118" i="4"/>
  <c r="N69" i="5"/>
  <c r="K72" i="5"/>
  <c r="O134" i="3"/>
  <c r="N120" i="4"/>
  <c r="O37" i="3"/>
  <c r="N34" i="4"/>
  <c r="N25" i="5"/>
  <c r="O112" i="3"/>
  <c r="N101" i="4"/>
  <c r="I113" i="11"/>
  <c r="K115" i="3"/>
  <c r="I127" i="11"/>
  <c r="J116" i="4" s="1"/>
  <c r="K129" i="3"/>
  <c r="F30" i="4"/>
  <c r="G30" i="4" s="1"/>
  <c r="H30" i="4" s="1"/>
  <c r="K25" i="5"/>
  <c r="N143" i="3"/>
  <c r="M77" i="5"/>
  <c r="K77" i="5" s="1"/>
  <c r="M128" i="4"/>
  <c r="K128" i="4" s="1"/>
  <c r="G77" i="3"/>
  <c r="AF126" i="17" s="1"/>
  <c r="D126" i="17" s="1"/>
  <c r="F117" i="4"/>
  <c r="G117" i="4" s="1"/>
  <c r="H117" i="4" s="1"/>
  <c r="F43" i="4"/>
  <c r="G43" i="4" s="1"/>
  <c r="H43" i="4"/>
  <c r="F21" i="4"/>
  <c r="G21" i="4" s="1"/>
  <c r="H21" i="4" s="1"/>
  <c r="O76" i="3"/>
  <c r="N68" i="4"/>
  <c r="N48" i="5"/>
  <c r="F127" i="4"/>
  <c r="G127" i="4" s="1"/>
  <c r="H127" i="4" s="1"/>
  <c r="O144" i="3"/>
  <c r="N129" i="4"/>
  <c r="N78" i="5"/>
  <c r="N20" i="3"/>
  <c r="L20" i="3" s="1"/>
  <c r="M19" i="4"/>
  <c r="K19" i="4" s="1"/>
  <c r="J125" i="4"/>
  <c r="J74" i="5"/>
  <c r="F42" i="5"/>
  <c r="G42" i="5" s="1"/>
  <c r="H42" i="5"/>
  <c r="O20" i="3"/>
  <c r="N19" i="4"/>
  <c r="K45" i="5"/>
  <c r="F45" i="5" s="1"/>
  <c r="G45" i="5" s="1"/>
  <c r="H45" i="5" s="1"/>
  <c r="G99" i="3"/>
  <c r="AF160" i="17" s="1"/>
  <c r="D160" i="17" s="1"/>
  <c r="G116" i="3"/>
  <c r="AF180" i="17" s="1"/>
  <c r="D180" i="17" s="1"/>
  <c r="G85" i="3"/>
  <c r="AF137" i="17" s="1"/>
  <c r="D137" i="17" s="1"/>
  <c r="K37" i="4"/>
  <c r="K84" i="4"/>
  <c r="F84" i="4" s="1"/>
  <c r="G84" i="4" s="1"/>
  <c r="J39" i="5"/>
  <c r="J53" i="4"/>
  <c r="L10" i="3"/>
  <c r="G10" i="3" s="1"/>
  <c r="AF17" i="17" s="1"/>
  <c r="D17" i="17" s="1"/>
  <c r="K51" i="5"/>
  <c r="L81" i="3"/>
  <c r="K35" i="4"/>
  <c r="L44" i="3"/>
  <c r="M97" i="3"/>
  <c r="L97" i="3" s="1"/>
  <c r="L57" i="5"/>
  <c r="K57" i="5" s="1"/>
  <c r="L87" i="4"/>
  <c r="K87" i="4" s="1"/>
  <c r="F121" i="4"/>
  <c r="G121" i="4" s="1"/>
  <c r="H121" i="4" s="1"/>
  <c r="F32" i="4"/>
  <c r="G32" i="4" s="1"/>
  <c r="H32" i="4" s="1"/>
  <c r="I35" i="11"/>
  <c r="K37" i="3"/>
  <c r="J52" i="5"/>
  <c r="J78" i="4"/>
  <c r="J6" i="5"/>
  <c r="J6" i="4"/>
  <c r="G14" i="3"/>
  <c r="AF28" i="17" s="1"/>
  <c r="D28" i="17" s="1"/>
  <c r="N120" i="3"/>
  <c r="L120" i="3" s="1"/>
  <c r="M64" i="5"/>
  <c r="K64" i="5" s="1"/>
  <c r="M109" i="4"/>
  <c r="K109" i="4" s="1"/>
  <c r="O63" i="3"/>
  <c r="N56" i="4"/>
  <c r="L134" i="3"/>
  <c r="I125" i="11"/>
  <c r="J67" i="5" s="1"/>
  <c r="K127" i="3"/>
  <c r="G16" i="3"/>
  <c r="AF30" i="17" s="1"/>
  <c r="D30" i="17" s="1"/>
  <c r="R106" i="3"/>
  <c r="O64" i="3"/>
  <c r="N57" i="4"/>
  <c r="I67" i="11"/>
  <c r="K69" i="3"/>
  <c r="F7" i="4"/>
  <c r="G7" i="4" s="1"/>
  <c r="H7" i="4"/>
  <c r="K49" i="4"/>
  <c r="J24" i="5"/>
  <c r="J30" i="4"/>
  <c r="J16" i="5"/>
  <c r="J18" i="4"/>
  <c r="G33" i="3"/>
  <c r="AF53" i="17" s="1"/>
  <c r="D53" i="17" s="1"/>
  <c r="K34" i="4"/>
  <c r="S104" i="3"/>
  <c r="R104" i="3" s="1"/>
  <c r="R94" i="4"/>
  <c r="Q94" i="4" s="1"/>
  <c r="K22" i="4"/>
  <c r="J108" i="4"/>
  <c r="J63" i="5"/>
  <c r="G130" i="3"/>
  <c r="H31" i="5"/>
  <c r="F31" i="5"/>
  <c r="G31" i="5" s="1"/>
  <c r="J83" i="3"/>
  <c r="I74" i="4"/>
  <c r="G22" i="3"/>
  <c r="AF41" i="17" s="1"/>
  <c r="D41" i="17" s="1"/>
  <c r="N45" i="3"/>
  <c r="L45" i="3" s="1"/>
  <c r="M42" i="4"/>
  <c r="K42" i="4" s="1"/>
  <c r="J80" i="4"/>
  <c r="J53" i="5"/>
  <c r="I32" i="11"/>
  <c r="J31" i="4" s="1"/>
  <c r="K34" i="3"/>
  <c r="O140" i="3"/>
  <c r="N125" i="4"/>
  <c r="N74" i="5"/>
  <c r="O53" i="3"/>
  <c r="N48" i="4"/>
  <c r="N35" i="5"/>
  <c r="F98" i="4"/>
  <c r="G98" i="4" s="1"/>
  <c r="H98" i="4" s="1"/>
  <c r="Q90" i="4"/>
  <c r="I106" i="11"/>
  <c r="K108" i="3"/>
  <c r="O15" i="3"/>
  <c r="N14" i="4"/>
  <c r="O54" i="3"/>
  <c r="N36" i="5"/>
  <c r="N49" i="4"/>
  <c r="G142" i="3"/>
  <c r="AF213" i="17" s="1"/>
  <c r="D213" i="17" s="1"/>
  <c r="O60" i="3"/>
  <c r="N40" i="5"/>
  <c r="N54" i="4"/>
  <c r="L118" i="3"/>
  <c r="O18" i="3"/>
  <c r="N17" i="4"/>
  <c r="N15" i="5"/>
  <c r="I132" i="11"/>
  <c r="J120" i="4" s="1"/>
  <c r="K134" i="3"/>
  <c r="I62" i="3"/>
  <c r="G62" i="3"/>
  <c r="AF105" i="17" s="1"/>
  <c r="D105" i="17" s="1"/>
  <c r="O84" i="3"/>
  <c r="N75" i="4"/>
  <c r="K75" i="4"/>
  <c r="L69" i="3"/>
  <c r="G69" i="3" s="1"/>
  <c r="AF113" i="17" s="1"/>
  <c r="D113" i="17" s="1"/>
  <c r="F52" i="4"/>
  <c r="G52" i="4" s="1"/>
  <c r="H52" i="4" s="1"/>
  <c r="L40" i="3"/>
  <c r="L94" i="3"/>
  <c r="G94" i="3" s="1"/>
  <c r="AF150" i="17" s="1"/>
  <c r="D150" i="17" s="1"/>
  <c r="L82" i="3"/>
  <c r="L38" i="3"/>
  <c r="O114" i="3"/>
  <c r="N103" i="4"/>
  <c r="N60" i="5"/>
  <c r="F44" i="5"/>
  <c r="G44" i="5" s="1"/>
  <c r="H44" i="5" s="1"/>
  <c r="L7" i="3"/>
  <c r="G7" i="3" s="1"/>
  <c r="AF9" i="17" s="1"/>
  <c r="D9" i="17" s="1"/>
  <c r="G8" i="3"/>
  <c r="AF10" i="17" s="1"/>
  <c r="D10" i="17" s="1"/>
  <c r="I134" i="11"/>
  <c r="J122" i="4" s="1"/>
  <c r="K136" i="3"/>
  <c r="B59" i="11"/>
  <c r="N132" i="3"/>
  <c r="L132" i="3" s="1"/>
  <c r="M119" i="4"/>
  <c r="K119" i="4" s="1"/>
  <c r="M70" i="5"/>
  <c r="K70" i="5" s="1"/>
  <c r="O95" i="3"/>
  <c r="N85" i="4"/>
  <c r="H7" i="5"/>
  <c r="J15" i="5"/>
  <c r="J17" i="4"/>
  <c r="N126" i="3"/>
  <c r="L126" i="3" s="1"/>
  <c r="M114" i="4"/>
  <c r="K114" i="4" s="1"/>
  <c r="O42" i="3"/>
  <c r="N39" i="4"/>
  <c r="L25" i="3"/>
  <c r="F79" i="4"/>
  <c r="G79" i="4" s="1"/>
  <c r="H79" i="4" s="1"/>
  <c r="O132" i="3"/>
  <c r="N119" i="4"/>
  <c r="N70" i="5"/>
  <c r="F10" i="5"/>
  <c r="G10" i="5" s="1"/>
  <c r="H10" i="5" s="1"/>
  <c r="F113" i="4"/>
  <c r="G113" i="4" s="1"/>
  <c r="H113" i="4" s="1"/>
  <c r="F112" i="4"/>
  <c r="G112" i="4" s="1"/>
  <c r="H112" i="4" s="1"/>
  <c r="J35" i="5"/>
  <c r="J48" i="4"/>
  <c r="O138" i="3"/>
  <c r="N73" i="5"/>
  <c r="I7" i="3"/>
  <c r="N56" i="3"/>
  <c r="L56" i="3" s="1"/>
  <c r="M51" i="4"/>
  <c r="K51" i="4" s="1"/>
  <c r="M37" i="5"/>
  <c r="K37" i="5" s="1"/>
  <c r="L54" i="3"/>
  <c r="F111" i="4"/>
  <c r="G111" i="4" s="1"/>
  <c r="H111" i="4" s="1"/>
  <c r="K70" i="4"/>
  <c r="F50" i="4"/>
  <c r="G50" i="4" s="1"/>
  <c r="H50" i="4" s="1"/>
  <c r="L37" i="3"/>
  <c r="I71" i="11"/>
  <c r="J65" i="4" s="1"/>
  <c r="K73" i="3"/>
  <c r="L24" i="3"/>
  <c r="G119" i="3"/>
  <c r="AF183" i="17" s="1"/>
  <c r="D183" i="17" s="1"/>
  <c r="I47" i="3"/>
  <c r="G47" i="3"/>
  <c r="AF71" i="17" s="1"/>
  <c r="D71" i="17" s="1"/>
  <c r="O107" i="3"/>
  <c r="N97" i="4"/>
  <c r="O56" i="3"/>
  <c r="N51" i="4"/>
  <c r="N37" i="5"/>
  <c r="I130" i="11"/>
  <c r="K132" i="3"/>
  <c r="F106" i="4"/>
  <c r="G106" i="4" s="1"/>
  <c r="H106" i="4" s="1"/>
  <c r="F58" i="5"/>
  <c r="G58" i="5" s="1"/>
  <c r="H58" i="5" s="1"/>
  <c r="O111" i="3"/>
  <c r="N100" i="4"/>
  <c r="R100" i="3"/>
  <c r="N39" i="3"/>
  <c r="L39" i="3" s="1"/>
  <c r="M27" i="5"/>
  <c r="K27" i="5" s="1"/>
  <c r="M36" i="4"/>
  <c r="K36" i="4" s="1"/>
  <c r="I140" i="11"/>
  <c r="K142" i="3"/>
  <c r="F61" i="4"/>
  <c r="G61" i="4" s="1"/>
  <c r="H61" i="4" s="1"/>
  <c r="O25" i="3"/>
  <c r="N23" i="4"/>
  <c r="L84" i="3"/>
  <c r="O34" i="3"/>
  <c r="N31" i="4"/>
  <c r="O67" i="3"/>
  <c r="N59" i="4"/>
  <c r="F30" i="5"/>
  <c r="G30" i="5" s="1"/>
  <c r="H30" i="5" s="1"/>
  <c r="G58" i="3"/>
  <c r="AF97" i="17" s="1"/>
  <c r="D97" i="17" s="1"/>
  <c r="O5" i="3"/>
  <c r="N5" i="4"/>
  <c r="N5" i="5"/>
  <c r="J32" i="5"/>
  <c r="J44" i="4"/>
  <c r="J68" i="4"/>
  <c r="J48" i="5"/>
  <c r="J7" i="5"/>
  <c r="J7" i="4"/>
  <c r="J60" i="5"/>
  <c r="J103" i="4"/>
  <c r="K34" i="5"/>
  <c r="I50" i="11"/>
  <c r="K52" i="3"/>
  <c r="H103" i="3"/>
  <c r="O28" i="3"/>
  <c r="N19" i="5"/>
  <c r="N73" i="3"/>
  <c r="L73" i="3" s="1"/>
  <c r="M65" i="4"/>
  <c r="K65" i="4" s="1"/>
  <c r="F65" i="4" s="1"/>
  <c r="G65" i="4" s="1"/>
  <c r="I92" i="11"/>
  <c r="J84" i="4" s="1"/>
  <c r="K94" i="3"/>
  <c r="O86" i="3"/>
  <c r="N77" i="4"/>
  <c r="I135" i="11"/>
  <c r="K137" i="3"/>
  <c r="F53" i="5"/>
  <c r="G53" i="5" s="1"/>
  <c r="H53" i="5" s="1"/>
  <c r="I3" i="11"/>
  <c r="K5" i="3"/>
  <c r="O91" i="3"/>
  <c r="N54" i="5"/>
  <c r="N82" i="4"/>
  <c r="O65" i="3"/>
  <c r="N58" i="4"/>
  <c r="N43" i="5"/>
  <c r="F6" i="5"/>
  <c r="G6" i="5" s="1"/>
  <c r="H6" i="5" s="1"/>
  <c r="G75" i="3"/>
  <c r="AF123" i="17" s="1"/>
  <c r="D123" i="17" s="1"/>
  <c r="I36" i="11"/>
  <c r="K38" i="3"/>
  <c r="F92" i="4"/>
  <c r="G92" i="4" s="1"/>
  <c r="H92" i="4"/>
  <c r="F15" i="4"/>
  <c r="G15" i="4" s="1"/>
  <c r="H15" i="4" s="1"/>
  <c r="N60" i="3"/>
  <c r="L60" i="3" s="1"/>
  <c r="M54" i="4"/>
  <c r="K54" i="4" s="1"/>
  <c r="M40" i="5"/>
  <c r="K40" i="5" s="1"/>
  <c r="Q96" i="4"/>
  <c r="N13" i="3"/>
  <c r="L13" i="3" s="1"/>
  <c r="M13" i="5"/>
  <c r="K13" i="5" s="1"/>
  <c r="I103" i="11"/>
  <c r="J95" i="4" s="1"/>
  <c r="K105" i="3"/>
  <c r="B27" i="11"/>
  <c r="O82" i="3"/>
  <c r="N51" i="5"/>
  <c r="N73" i="4"/>
  <c r="G88" i="3"/>
  <c r="AF140" i="17" s="1"/>
  <c r="D140" i="17" s="1"/>
  <c r="F10" i="4"/>
  <c r="G10" i="4" s="1"/>
  <c r="H10" i="4" s="1"/>
  <c r="G125" i="3"/>
  <c r="AF191" i="17" s="1"/>
  <c r="D191" i="17" s="1"/>
  <c r="G124" i="3"/>
  <c r="AF190" i="17" s="1"/>
  <c r="D190" i="17" s="1"/>
  <c r="F25" i="4"/>
  <c r="G25" i="4" s="1"/>
  <c r="H25" i="4" s="1"/>
  <c r="O12" i="3"/>
  <c r="N12" i="4"/>
  <c r="N12" i="5"/>
  <c r="I37" i="11"/>
  <c r="K39" i="3"/>
  <c r="O129" i="3"/>
  <c r="N116" i="4"/>
  <c r="O32" i="3"/>
  <c r="N29" i="4"/>
  <c r="N23" i="5"/>
  <c r="N43" i="3"/>
  <c r="L43" i="3" s="1"/>
  <c r="G43" i="3" s="1"/>
  <c r="AF63" i="17" s="1"/>
  <c r="D63" i="17" s="1"/>
  <c r="M29" i="5"/>
  <c r="K29" i="5" s="1"/>
  <c r="M40" i="4"/>
  <c r="K40" i="4" s="1"/>
  <c r="F40" i="4" s="1"/>
  <c r="G40" i="4" s="1"/>
  <c r="O115" i="3"/>
  <c r="N61" i="5"/>
  <c r="N104" i="4"/>
  <c r="F47" i="5"/>
  <c r="G47" i="5" s="1"/>
  <c r="H47" i="5" s="1"/>
  <c r="G123" i="3"/>
  <c r="AF189" i="17" s="1"/>
  <c r="D189" i="17" s="1"/>
  <c r="L79" i="3"/>
  <c r="G79" i="3" s="1"/>
  <c r="AF128" i="17" s="1"/>
  <c r="D128" i="17" s="1"/>
  <c r="G55" i="3"/>
  <c r="AF92" i="17" s="1"/>
  <c r="D92" i="17" s="1"/>
  <c r="I99" i="11"/>
  <c r="J91" i="4" s="1"/>
  <c r="K101" i="3"/>
  <c r="O38" i="3"/>
  <c r="N26" i="5"/>
  <c r="N35" i="4"/>
  <c r="O145" i="3"/>
  <c r="N130" i="4"/>
  <c r="N79" i="5"/>
  <c r="O68" i="3"/>
  <c r="N60" i="4"/>
  <c r="J23" i="5"/>
  <c r="J29" i="4"/>
  <c r="K7" i="5"/>
  <c r="F7" i="5" s="1"/>
  <c r="G7" i="5" s="1"/>
  <c r="F8" i="5"/>
  <c r="G8" i="5" s="1"/>
  <c r="H8" i="5" s="1"/>
  <c r="O127" i="3"/>
  <c r="N67" i="5"/>
  <c r="I80" i="11"/>
  <c r="K82" i="3"/>
  <c r="G117" i="3"/>
  <c r="AF181" i="17" s="1"/>
  <c r="D181" i="17" s="1"/>
  <c r="G108" i="3"/>
  <c r="AF169" i="17" s="1"/>
  <c r="D169" i="17" s="1"/>
  <c r="J10" i="5"/>
  <c r="J10" i="4"/>
  <c r="I141" i="11"/>
  <c r="K143" i="3"/>
  <c r="O29" i="3"/>
  <c r="N26" i="4"/>
  <c r="N20" i="5"/>
  <c r="N49" i="3"/>
  <c r="L49" i="3" s="1"/>
  <c r="M33" i="5"/>
  <c r="K33" i="5" s="1"/>
  <c r="F33" i="5" s="1"/>
  <c r="G33" i="5" s="1"/>
  <c r="H33" i="5" s="1"/>
  <c r="G46" i="3"/>
  <c r="AF69" i="17" s="1"/>
  <c r="D69" i="17" s="1"/>
  <c r="J54" i="5"/>
  <c r="J82" i="4"/>
  <c r="F80" i="4"/>
  <c r="G80" i="4" s="1"/>
  <c r="H80" i="4" s="1"/>
  <c r="I110" i="11"/>
  <c r="J101" i="4" s="1"/>
  <c r="K112" i="3"/>
  <c r="O45" i="3"/>
  <c r="N42" i="4"/>
  <c r="K39" i="4"/>
  <c r="O97" i="3"/>
  <c r="N87" i="4"/>
  <c r="N57" i="5"/>
  <c r="K12" i="4"/>
  <c r="K123" i="4"/>
  <c r="J29" i="5"/>
  <c r="J40" i="4"/>
  <c r="K48" i="5"/>
  <c r="K47" i="4"/>
  <c r="L143" i="3" l="1"/>
  <c r="H90" i="3"/>
  <c r="H130" i="3"/>
  <c r="I130" i="3" s="1"/>
  <c r="AF197" i="17"/>
  <c r="D197" i="17" s="1"/>
  <c r="F81" i="4"/>
  <c r="G81" i="4" s="1"/>
  <c r="J148" i="3"/>
  <c r="I133" i="4"/>
  <c r="I131" i="4"/>
  <c r="J146" i="3"/>
  <c r="F63" i="5"/>
  <c r="G63" i="5" s="1"/>
  <c r="H63" i="5" s="1"/>
  <c r="H65" i="4"/>
  <c r="H10" i="3"/>
  <c r="H110" i="3"/>
  <c r="I110" i="3" s="1"/>
  <c r="H69" i="3"/>
  <c r="I69" i="3" s="1"/>
  <c r="F60" i="5"/>
  <c r="G60" i="5" s="1"/>
  <c r="H60" i="5" s="1"/>
  <c r="F16" i="5"/>
  <c r="G16" i="5" s="1"/>
  <c r="H16" i="5" s="1"/>
  <c r="J43" i="5"/>
  <c r="J58" i="4"/>
  <c r="F79" i="5"/>
  <c r="G79" i="5" s="1"/>
  <c r="H79" i="5" s="1"/>
  <c r="H55" i="3"/>
  <c r="I55" i="3" s="1"/>
  <c r="F61" i="5"/>
  <c r="G61" i="5" s="1"/>
  <c r="H61" i="5" s="1"/>
  <c r="F116" i="4"/>
  <c r="G116" i="4" s="1"/>
  <c r="H116" i="4" s="1"/>
  <c r="G12" i="3"/>
  <c r="AF24" i="17" s="1"/>
  <c r="D24" i="17" s="1"/>
  <c r="J5" i="4"/>
  <c r="J5" i="5"/>
  <c r="J47" i="4"/>
  <c r="J34" i="5"/>
  <c r="F100" i="4"/>
  <c r="G100" i="4" s="1"/>
  <c r="H100" i="4" s="1"/>
  <c r="F37" i="5"/>
  <c r="G37" i="5" s="1"/>
  <c r="H37" i="5" s="1"/>
  <c r="F73" i="5"/>
  <c r="G73" i="5" s="1"/>
  <c r="H73" i="5" s="1"/>
  <c r="F103" i="4"/>
  <c r="G103" i="4" s="1"/>
  <c r="H103" i="4" s="1"/>
  <c r="G24" i="3"/>
  <c r="AF43" i="17" s="1"/>
  <c r="D43" i="17" s="1"/>
  <c r="H62" i="3"/>
  <c r="H54" i="4"/>
  <c r="F54" i="4"/>
  <c r="G54" i="4" s="1"/>
  <c r="F14" i="4"/>
  <c r="G14" i="4" s="1"/>
  <c r="H14" i="4" s="1"/>
  <c r="F48" i="4"/>
  <c r="G48" i="4" s="1"/>
  <c r="H48" i="4" s="1"/>
  <c r="H57" i="4"/>
  <c r="F57" i="4"/>
  <c r="G57" i="4" s="1"/>
  <c r="F56" i="4"/>
  <c r="G56" i="4" s="1"/>
  <c r="H56" i="4"/>
  <c r="F68" i="4"/>
  <c r="G68" i="4" s="1"/>
  <c r="H68" i="4" s="1"/>
  <c r="F101" i="4"/>
  <c r="G101" i="4" s="1"/>
  <c r="H101" i="4" s="1"/>
  <c r="F69" i="5"/>
  <c r="G69" i="5" s="1"/>
  <c r="H69" i="5" s="1"/>
  <c r="G19" i="3"/>
  <c r="AF37" i="17" s="1"/>
  <c r="D37" i="17" s="1"/>
  <c r="F39" i="5"/>
  <c r="G39" i="5" s="1"/>
  <c r="H39" i="5" s="1"/>
  <c r="I44" i="3"/>
  <c r="G44" i="3"/>
  <c r="AF65" i="17" s="1"/>
  <c r="D65" i="17" s="1"/>
  <c r="J56" i="5"/>
  <c r="J86" i="4"/>
  <c r="G13" i="3"/>
  <c r="AF27" i="17" s="1"/>
  <c r="D27" i="17" s="1"/>
  <c r="H78" i="4"/>
  <c r="F78" i="4"/>
  <c r="G78" i="4" s="1"/>
  <c r="F65" i="5"/>
  <c r="G65" i="5" s="1"/>
  <c r="H65" i="5" s="1"/>
  <c r="H136" i="3"/>
  <c r="H17" i="3"/>
  <c r="I17" i="3" s="1"/>
  <c r="H94" i="4"/>
  <c r="F94" i="4"/>
  <c r="G94" i="4" s="1"/>
  <c r="H50" i="3"/>
  <c r="I50" i="3" s="1"/>
  <c r="H66" i="3"/>
  <c r="I66" i="3" s="1"/>
  <c r="F47" i="4"/>
  <c r="G47" i="4" s="1"/>
  <c r="H47" i="4"/>
  <c r="G141" i="3"/>
  <c r="G122" i="3"/>
  <c r="AF187" i="17" s="1"/>
  <c r="D187" i="17" s="1"/>
  <c r="G101" i="3"/>
  <c r="AF162" i="17" s="1"/>
  <c r="D162" i="17" s="1"/>
  <c r="G49" i="3"/>
  <c r="AF78" i="17" s="1"/>
  <c r="D78" i="17" s="1"/>
  <c r="F67" i="5"/>
  <c r="G67" i="5" s="1"/>
  <c r="H67" i="5" s="1"/>
  <c r="G32" i="3"/>
  <c r="AF52" i="17" s="1"/>
  <c r="D52" i="17" s="1"/>
  <c r="F48" i="5"/>
  <c r="G48" i="5" s="1"/>
  <c r="H48" i="5" s="1"/>
  <c r="F53" i="4"/>
  <c r="G53" i="4" s="1"/>
  <c r="H53" i="4" s="1"/>
  <c r="H94" i="3"/>
  <c r="I94" i="3" s="1"/>
  <c r="F130" i="4"/>
  <c r="G130" i="4" s="1"/>
  <c r="H130" i="4" s="1"/>
  <c r="H88" i="3"/>
  <c r="I88" i="3" s="1"/>
  <c r="F43" i="5"/>
  <c r="G43" i="5" s="1"/>
  <c r="H43" i="5" s="1"/>
  <c r="F59" i="4"/>
  <c r="G59" i="4" s="1"/>
  <c r="H59" i="4" s="1"/>
  <c r="G111" i="3"/>
  <c r="AF175" i="17" s="1"/>
  <c r="D175" i="17" s="1"/>
  <c r="F51" i="4"/>
  <c r="G51" i="4" s="1"/>
  <c r="H51" i="4" s="1"/>
  <c r="G138" i="3"/>
  <c r="AF205" i="17" s="1"/>
  <c r="D205" i="17" s="1"/>
  <c r="G114" i="3"/>
  <c r="AF178" i="17" s="1"/>
  <c r="D178" i="17" s="1"/>
  <c r="H40" i="5"/>
  <c r="F40" i="5"/>
  <c r="G40" i="5" s="1"/>
  <c r="G15" i="3"/>
  <c r="AF29" i="17" s="1"/>
  <c r="D29" i="17" s="1"/>
  <c r="G53" i="3"/>
  <c r="AF83" i="17" s="1"/>
  <c r="D83" i="17" s="1"/>
  <c r="H108" i="4"/>
  <c r="I64" i="3"/>
  <c r="G64" i="3"/>
  <c r="AF107" i="17" s="1"/>
  <c r="D107" i="17" s="1"/>
  <c r="I63" i="3"/>
  <c r="G63" i="3"/>
  <c r="AF106" i="17" s="1"/>
  <c r="D106" i="17" s="1"/>
  <c r="H116" i="3"/>
  <c r="I116" i="3" s="1"/>
  <c r="G76" i="3"/>
  <c r="AF125" i="17" s="1"/>
  <c r="D125" i="17" s="1"/>
  <c r="G112" i="3"/>
  <c r="AF176" i="17" s="1"/>
  <c r="D176" i="17" s="1"/>
  <c r="F118" i="4"/>
  <c r="G118" i="4" s="1"/>
  <c r="H118" i="4" s="1"/>
  <c r="J14" i="5"/>
  <c r="J16" i="4"/>
  <c r="G59" i="3"/>
  <c r="AF98" i="17" s="1"/>
  <c r="D98" i="17" s="1"/>
  <c r="F102" i="4"/>
  <c r="G102" i="4" s="1"/>
  <c r="H102" i="4" s="1"/>
  <c r="F71" i="5"/>
  <c r="G71" i="5" s="1"/>
  <c r="H71" i="5" s="1"/>
  <c r="I87" i="3"/>
  <c r="G87" i="3"/>
  <c r="AF139" i="17" s="1"/>
  <c r="D139" i="17" s="1"/>
  <c r="F110" i="4"/>
  <c r="G110" i="4" s="1"/>
  <c r="H110" i="4" s="1"/>
  <c r="I104" i="3"/>
  <c r="G104" i="3"/>
  <c r="AF165" i="17" s="1"/>
  <c r="D165" i="17" s="1"/>
  <c r="F96" i="4"/>
  <c r="G96" i="4" s="1"/>
  <c r="H96" i="4"/>
  <c r="J37" i="5"/>
  <c r="J51" i="4"/>
  <c r="I52" i="3"/>
  <c r="G52" i="3"/>
  <c r="AF81" i="17" s="1"/>
  <c r="D81" i="17" s="1"/>
  <c r="F62" i="4"/>
  <c r="G62" i="4" s="1"/>
  <c r="H62" i="4" s="1"/>
  <c r="F9" i="5"/>
  <c r="G9" i="5" s="1"/>
  <c r="H9" i="5" s="1"/>
  <c r="F20" i="4"/>
  <c r="G20" i="4" s="1"/>
  <c r="H20" i="4" s="1"/>
  <c r="F88" i="4"/>
  <c r="G88" i="4" s="1"/>
  <c r="H88" i="4" s="1"/>
  <c r="I10" i="3"/>
  <c r="F11" i="5"/>
  <c r="G11" i="5" s="1"/>
  <c r="H11" i="5" s="1"/>
  <c r="I115" i="4"/>
  <c r="J128" i="3"/>
  <c r="G68" i="3"/>
  <c r="AF112" i="17" s="1"/>
  <c r="D112" i="17" s="1"/>
  <c r="H119" i="3"/>
  <c r="I119" i="3" s="1"/>
  <c r="I59" i="11"/>
  <c r="K61" i="3"/>
  <c r="G84" i="3"/>
  <c r="AF135" i="17" s="1"/>
  <c r="D135" i="17" s="1"/>
  <c r="H79" i="3"/>
  <c r="I79" i="3" s="1"/>
  <c r="F66" i="5"/>
  <c r="G66" i="5" s="1"/>
  <c r="H66" i="5" s="1"/>
  <c r="F57" i="5"/>
  <c r="G57" i="5" s="1"/>
  <c r="H57" i="5" s="1"/>
  <c r="F26" i="4"/>
  <c r="G26" i="4" s="1"/>
  <c r="H26" i="4" s="1"/>
  <c r="G115" i="3"/>
  <c r="AF179" i="17" s="1"/>
  <c r="D179" i="17" s="1"/>
  <c r="G129" i="3"/>
  <c r="AF196" i="17" s="1"/>
  <c r="D196" i="17" s="1"/>
  <c r="G97" i="3"/>
  <c r="AF158" i="17" s="1"/>
  <c r="D158" i="17" s="1"/>
  <c r="G29" i="3"/>
  <c r="AF49" i="17" s="1"/>
  <c r="D49" i="17" s="1"/>
  <c r="G145" i="3"/>
  <c r="AF216" i="17" s="1"/>
  <c r="D216" i="17" s="1"/>
  <c r="F58" i="4"/>
  <c r="G58" i="4" s="1"/>
  <c r="H58" i="4" s="1"/>
  <c r="F5" i="5"/>
  <c r="G5" i="5" s="1"/>
  <c r="H5" i="5" s="1"/>
  <c r="G67" i="3"/>
  <c r="AF111" i="17" s="1"/>
  <c r="D111" i="17" s="1"/>
  <c r="G56" i="3"/>
  <c r="AF94" i="17" s="1"/>
  <c r="D94" i="17" s="1"/>
  <c r="J90" i="3"/>
  <c r="I81" i="4"/>
  <c r="F39" i="4"/>
  <c r="G39" i="4" s="1"/>
  <c r="H39" i="4" s="1"/>
  <c r="F85" i="4"/>
  <c r="G85" i="4" s="1"/>
  <c r="H85" i="4" s="1"/>
  <c r="H8" i="3"/>
  <c r="I8" i="3" s="1"/>
  <c r="G73" i="3"/>
  <c r="AF121" i="17" s="1"/>
  <c r="D121" i="17" s="1"/>
  <c r="G60" i="3"/>
  <c r="AF99" i="17" s="1"/>
  <c r="D99" i="17" s="1"/>
  <c r="I60" i="3"/>
  <c r="F74" i="5"/>
  <c r="G74" i="5" s="1"/>
  <c r="H74" i="5" s="1"/>
  <c r="F19" i="4"/>
  <c r="G19" i="4" s="1"/>
  <c r="H19" i="4" s="1"/>
  <c r="F78" i="5"/>
  <c r="G78" i="5" s="1"/>
  <c r="H78" i="5" s="1"/>
  <c r="F70" i="4"/>
  <c r="G70" i="4" s="1"/>
  <c r="H70" i="4" s="1"/>
  <c r="F25" i="5"/>
  <c r="G25" i="5" s="1"/>
  <c r="H25" i="5" s="1"/>
  <c r="G131" i="3"/>
  <c r="AF198" i="17" s="1"/>
  <c r="D198" i="17" s="1"/>
  <c r="F24" i="4"/>
  <c r="G24" i="4" s="1"/>
  <c r="H24" i="4"/>
  <c r="G113" i="3"/>
  <c r="J49" i="4"/>
  <c r="J36" i="5"/>
  <c r="G133" i="3"/>
  <c r="AF200" i="17" s="1"/>
  <c r="D200" i="17" s="1"/>
  <c r="G121" i="3"/>
  <c r="AF186" i="17" s="1"/>
  <c r="D186" i="17" s="1"/>
  <c r="F83" i="4"/>
  <c r="G83" i="4" s="1"/>
  <c r="H83" i="4" s="1"/>
  <c r="F59" i="5"/>
  <c r="G59" i="5" s="1"/>
  <c r="H59" i="5" s="1"/>
  <c r="G106" i="3"/>
  <c r="AF167" i="17" s="1"/>
  <c r="D167" i="17" s="1"/>
  <c r="H36" i="3"/>
  <c r="I36" i="3" s="1"/>
  <c r="F32" i="5"/>
  <c r="G32" i="5" s="1"/>
  <c r="H32" i="5" s="1"/>
  <c r="G70" i="3"/>
  <c r="AF116" i="17" s="1"/>
  <c r="D116" i="17" s="1"/>
  <c r="F27" i="4"/>
  <c r="G27" i="4" s="1"/>
  <c r="H27" i="4" s="1"/>
  <c r="F27" i="5"/>
  <c r="G27" i="5" s="1"/>
  <c r="H27" i="5" s="1"/>
  <c r="F9" i="4"/>
  <c r="G9" i="4" s="1"/>
  <c r="H9" i="4" s="1"/>
  <c r="G21" i="3"/>
  <c r="AF39" i="17" s="1"/>
  <c r="D39" i="17" s="1"/>
  <c r="G98" i="3"/>
  <c r="AF159" i="17" s="1"/>
  <c r="D159" i="17" s="1"/>
  <c r="F11" i="4"/>
  <c r="G11" i="4" s="1"/>
  <c r="H11" i="4" s="1"/>
  <c r="F77" i="5"/>
  <c r="G77" i="5" s="1"/>
  <c r="H77" i="5" s="1"/>
  <c r="F104" i="4"/>
  <c r="G104" i="4" s="1"/>
  <c r="H104" i="4" s="1"/>
  <c r="J61" i="5"/>
  <c r="J104" i="4"/>
  <c r="H52" i="5"/>
  <c r="F52" i="5"/>
  <c r="G52" i="5" s="1"/>
  <c r="G72" i="3"/>
  <c r="AF119" i="17" s="1"/>
  <c r="D119" i="17" s="1"/>
  <c r="H6" i="3"/>
  <c r="I6" i="3" s="1"/>
  <c r="H89" i="3"/>
  <c r="I89" i="3" s="1"/>
  <c r="H124" i="3"/>
  <c r="I124" i="3" s="1"/>
  <c r="G65" i="3"/>
  <c r="AF109" i="17" s="1"/>
  <c r="D109" i="17" s="1"/>
  <c r="H19" i="5"/>
  <c r="F19" i="5"/>
  <c r="G19" i="5" s="1"/>
  <c r="F5" i="4"/>
  <c r="G5" i="4" s="1"/>
  <c r="H5" i="4" s="1"/>
  <c r="F31" i="4"/>
  <c r="G31" i="4" s="1"/>
  <c r="H31" i="4" s="1"/>
  <c r="J127" i="4"/>
  <c r="J76" i="5"/>
  <c r="H97" i="4"/>
  <c r="F97" i="4"/>
  <c r="G97" i="4" s="1"/>
  <c r="G42" i="3"/>
  <c r="AF62" i="17" s="1"/>
  <c r="D62" i="17" s="1"/>
  <c r="G95" i="3"/>
  <c r="AF155" i="17" s="1"/>
  <c r="D155" i="17" s="1"/>
  <c r="H142" i="3"/>
  <c r="I142" i="3" s="1"/>
  <c r="J58" i="5"/>
  <c r="J98" i="4"/>
  <c r="F125" i="4"/>
  <c r="G125" i="4" s="1"/>
  <c r="H125" i="4" s="1"/>
  <c r="H22" i="3"/>
  <c r="I22" i="3" s="1"/>
  <c r="H33" i="3"/>
  <c r="I33" i="3" s="1"/>
  <c r="H16" i="3"/>
  <c r="I16" i="3" s="1"/>
  <c r="G20" i="3"/>
  <c r="AF38" i="17" s="1"/>
  <c r="D38" i="17" s="1"/>
  <c r="F129" i="4"/>
  <c r="G129" i="4" s="1"/>
  <c r="H129" i="4" s="1"/>
  <c r="H77" i="3"/>
  <c r="I77" i="3" s="1"/>
  <c r="F34" i="4"/>
  <c r="G34" i="4" s="1"/>
  <c r="H34" i="4" s="1"/>
  <c r="F66" i="4"/>
  <c r="G66" i="4" s="1"/>
  <c r="H66" i="4" s="1"/>
  <c r="I26" i="3"/>
  <c r="G26" i="3"/>
  <c r="AF46" i="17" s="1"/>
  <c r="D46" i="17" s="1"/>
  <c r="H90" i="4"/>
  <c r="F90" i="4"/>
  <c r="G90" i="4" s="1"/>
  <c r="F28" i="4"/>
  <c r="G28" i="4" s="1"/>
  <c r="H28" i="4" s="1"/>
  <c r="G93" i="3"/>
  <c r="AF149" i="17" s="1"/>
  <c r="D149" i="17" s="1"/>
  <c r="F64" i="5"/>
  <c r="G64" i="5" s="1"/>
  <c r="H64" i="5" s="1"/>
  <c r="G109" i="3"/>
  <c r="AF170" i="17" s="1"/>
  <c r="D170" i="17" s="1"/>
  <c r="F44" i="4"/>
  <c r="G44" i="4" s="1"/>
  <c r="H44" i="4" s="1"/>
  <c r="F107" i="4"/>
  <c r="G107" i="4" s="1"/>
  <c r="H107" i="4" s="1"/>
  <c r="F21" i="5"/>
  <c r="G21" i="5" s="1"/>
  <c r="H21" i="5" s="1"/>
  <c r="F36" i="4"/>
  <c r="G36" i="4" s="1"/>
  <c r="H36" i="4" s="1"/>
  <c r="G9" i="3"/>
  <c r="AF13" i="17" s="1"/>
  <c r="D13" i="17" s="1"/>
  <c r="F72" i="4"/>
  <c r="G72" i="4" s="1"/>
  <c r="H72" i="4" s="1"/>
  <c r="G11" i="3"/>
  <c r="AF23" i="17" s="1"/>
  <c r="D23" i="17" s="1"/>
  <c r="F128" i="4"/>
  <c r="G128" i="4" s="1"/>
  <c r="H128" i="4" s="1"/>
  <c r="J70" i="5"/>
  <c r="J119" i="4"/>
  <c r="G54" i="3"/>
  <c r="AF86" i="17" s="1"/>
  <c r="D86" i="17" s="1"/>
  <c r="J45" i="5"/>
  <c r="J61" i="4"/>
  <c r="H41" i="4"/>
  <c r="F41" i="4"/>
  <c r="G41" i="4" s="1"/>
  <c r="J54" i="4"/>
  <c r="J40" i="5"/>
  <c r="F75" i="5"/>
  <c r="G75" i="5" s="1"/>
  <c r="H75" i="5" s="1"/>
  <c r="G126" i="3"/>
  <c r="AF192" i="17" s="1"/>
  <c r="D192" i="17" s="1"/>
  <c r="F20" i="5"/>
  <c r="G20" i="5" s="1"/>
  <c r="H20" i="5" s="1"/>
  <c r="G127" i="3"/>
  <c r="AF194" i="17" s="1"/>
  <c r="D194" i="17" s="1"/>
  <c r="H108" i="3"/>
  <c r="I108" i="3" s="1"/>
  <c r="H117" i="3"/>
  <c r="I117" i="3" s="1"/>
  <c r="F73" i="4"/>
  <c r="G73" i="4" s="1"/>
  <c r="H73" i="4" s="1"/>
  <c r="F42" i="4"/>
  <c r="G42" i="4" s="1"/>
  <c r="H42" i="4" s="1"/>
  <c r="H46" i="3"/>
  <c r="I46" i="3" s="1"/>
  <c r="J128" i="4"/>
  <c r="J77" i="5"/>
  <c r="F26" i="5"/>
  <c r="G26" i="5" s="1"/>
  <c r="H26" i="5" s="1"/>
  <c r="H123" i="3"/>
  <c r="I123" i="3" s="1"/>
  <c r="F51" i="5"/>
  <c r="G51" i="5" s="1"/>
  <c r="H51" i="5" s="1"/>
  <c r="J26" i="5"/>
  <c r="J35" i="4"/>
  <c r="F82" i="4"/>
  <c r="G82" i="4" s="1"/>
  <c r="H82" i="4" s="1"/>
  <c r="J123" i="4"/>
  <c r="J72" i="5"/>
  <c r="I28" i="3"/>
  <c r="G28" i="3"/>
  <c r="AF48" i="17" s="1"/>
  <c r="D48" i="17" s="1"/>
  <c r="G5" i="3"/>
  <c r="G34" i="3"/>
  <c r="AF54" i="17" s="1"/>
  <c r="D54" i="17" s="1"/>
  <c r="G107" i="3"/>
  <c r="AF168" i="17" s="1"/>
  <c r="D168" i="17" s="1"/>
  <c r="I107" i="3"/>
  <c r="F70" i="5"/>
  <c r="G70" i="5" s="1"/>
  <c r="H70" i="5"/>
  <c r="F15" i="5"/>
  <c r="G15" i="5" s="1"/>
  <c r="H15" i="5" s="1"/>
  <c r="G140" i="3"/>
  <c r="AF211" i="17" s="1"/>
  <c r="D211" i="17" s="1"/>
  <c r="J25" i="5"/>
  <c r="J34" i="4"/>
  <c r="H99" i="3"/>
  <c r="I99" i="3" s="1"/>
  <c r="G144" i="3"/>
  <c r="AF215" i="17" s="1"/>
  <c r="D215" i="17" s="1"/>
  <c r="G37" i="3"/>
  <c r="AF57" i="17" s="1"/>
  <c r="D57" i="17" s="1"/>
  <c r="F46" i="5"/>
  <c r="G46" i="5" s="1"/>
  <c r="H46" i="5" s="1"/>
  <c r="F72" i="5"/>
  <c r="G72" i="5" s="1"/>
  <c r="H72" i="5" s="1"/>
  <c r="H41" i="3"/>
  <c r="I41" i="3" s="1"/>
  <c r="J46" i="5"/>
  <c r="J66" i="4"/>
  <c r="J110" i="4"/>
  <c r="J65" i="5"/>
  <c r="I100" i="3"/>
  <c r="G100" i="3"/>
  <c r="AF161" i="17" s="1"/>
  <c r="D161" i="17" s="1"/>
  <c r="F37" i="4"/>
  <c r="G37" i="4" s="1"/>
  <c r="H37" i="4" s="1"/>
  <c r="F22" i="5"/>
  <c r="G22" i="5" s="1"/>
  <c r="H22" i="5" s="1"/>
  <c r="F38" i="5"/>
  <c r="G38" i="5" s="1"/>
  <c r="H38" i="5" s="1"/>
  <c r="H61" i="3"/>
  <c r="I61" i="3" s="1"/>
  <c r="F109" i="4"/>
  <c r="G109" i="4" s="1"/>
  <c r="H109" i="4" s="1"/>
  <c r="H102" i="3"/>
  <c r="H99" i="4"/>
  <c r="F86" i="4"/>
  <c r="G86" i="4" s="1"/>
  <c r="H86" i="4" s="1"/>
  <c r="G48" i="3"/>
  <c r="AF77" i="17" s="1"/>
  <c r="D77" i="17" s="1"/>
  <c r="H35" i="3"/>
  <c r="I35" i="3" s="1"/>
  <c r="G118" i="3"/>
  <c r="AF182" i="17" s="1"/>
  <c r="D182" i="17" s="1"/>
  <c r="G30" i="3"/>
  <c r="AF50" i="17" s="1"/>
  <c r="D50" i="17" s="1"/>
  <c r="G39" i="3"/>
  <c r="AF59" i="17" s="1"/>
  <c r="D59" i="17" s="1"/>
  <c r="G81" i="3"/>
  <c r="AF130" i="17" s="1"/>
  <c r="D130" i="17" s="1"/>
  <c r="F55" i="5"/>
  <c r="G55" i="5" s="1"/>
  <c r="H55" i="5" s="1"/>
  <c r="G143" i="3"/>
  <c r="AF214" i="17" s="1"/>
  <c r="D214" i="17" s="1"/>
  <c r="J12" i="4"/>
  <c r="J12" i="5"/>
  <c r="G25" i="3"/>
  <c r="AF44" i="17" s="1"/>
  <c r="D44" i="17" s="1"/>
  <c r="F35" i="5"/>
  <c r="G35" i="5" s="1"/>
  <c r="H35" i="5" s="1"/>
  <c r="H85" i="3"/>
  <c r="I85" i="3" s="1"/>
  <c r="F13" i="5"/>
  <c r="G13" i="5" s="1"/>
  <c r="H13" i="5" s="1"/>
  <c r="H135" i="3"/>
  <c r="I135" i="3" s="1"/>
  <c r="F34" i="5"/>
  <c r="G34" i="5" s="1"/>
  <c r="H34" i="5"/>
  <c r="J36" i="4"/>
  <c r="J27" i="5"/>
  <c r="G38" i="3"/>
  <c r="AF58" i="17" s="1"/>
  <c r="D58" i="17" s="1"/>
  <c r="F23" i="5"/>
  <c r="G23" i="5" s="1"/>
  <c r="H23" i="5" s="1"/>
  <c r="H125" i="3"/>
  <c r="I125" i="3" s="1"/>
  <c r="G82" i="3"/>
  <c r="AF132" i="17" s="1"/>
  <c r="D132" i="17" s="1"/>
  <c r="F54" i="5"/>
  <c r="G54" i="5" s="1"/>
  <c r="H54" i="5" s="1"/>
  <c r="F77" i="4"/>
  <c r="G77" i="4" s="1"/>
  <c r="H77" i="4" s="1"/>
  <c r="I93" i="4"/>
  <c r="J103" i="3"/>
  <c r="H47" i="3"/>
  <c r="F119" i="4"/>
  <c r="G119" i="4" s="1"/>
  <c r="H119" i="4"/>
  <c r="F17" i="4"/>
  <c r="G17" i="4" s="1"/>
  <c r="H17" i="4" s="1"/>
  <c r="F49" i="4"/>
  <c r="G49" i="4" s="1"/>
  <c r="H49" i="4" s="1"/>
  <c r="H14" i="3"/>
  <c r="I14" i="3" s="1"/>
  <c r="F22" i="4"/>
  <c r="G22" i="4" s="1"/>
  <c r="H22" i="4" s="1"/>
  <c r="F120" i="4"/>
  <c r="G120" i="4" s="1"/>
  <c r="H120" i="4"/>
  <c r="G74" i="3"/>
  <c r="AF122" i="17" s="1"/>
  <c r="D122" i="17" s="1"/>
  <c r="F123" i="4"/>
  <c r="G123" i="4" s="1"/>
  <c r="H123" i="4" s="1"/>
  <c r="H139" i="3"/>
  <c r="I139" i="3" s="1"/>
  <c r="H23" i="3"/>
  <c r="I23" i="3" s="1"/>
  <c r="H71" i="3"/>
  <c r="I71" i="3" s="1"/>
  <c r="F95" i="4"/>
  <c r="G95" i="4" s="1"/>
  <c r="H95" i="4" s="1"/>
  <c r="H78" i="3"/>
  <c r="I78" i="3" s="1"/>
  <c r="G40" i="3"/>
  <c r="AF60" i="17" s="1"/>
  <c r="D60" i="17" s="1"/>
  <c r="G31" i="3"/>
  <c r="AF51" i="17" s="1"/>
  <c r="D51" i="17" s="1"/>
  <c r="G57" i="3"/>
  <c r="AF96" i="17" s="1"/>
  <c r="D96" i="17" s="1"/>
  <c r="F71" i="4"/>
  <c r="G71" i="4" s="1"/>
  <c r="H71" i="4" s="1"/>
  <c r="G120" i="3"/>
  <c r="AF185" i="17" s="1"/>
  <c r="D185" i="17" s="1"/>
  <c r="F56" i="5"/>
  <c r="G56" i="5" s="1"/>
  <c r="H56" i="5" s="1"/>
  <c r="H40" i="4"/>
  <c r="J79" i="5"/>
  <c r="J130" i="4"/>
  <c r="H84" i="4"/>
  <c r="F29" i="5"/>
  <c r="G29" i="5" s="1"/>
  <c r="H29" i="5" s="1"/>
  <c r="G92" i="3"/>
  <c r="AF148" i="17" s="1"/>
  <c r="D148" i="17" s="1"/>
  <c r="F12" i="4"/>
  <c r="G12" i="4" s="1"/>
  <c r="H12" i="4" s="1"/>
  <c r="G51" i="3"/>
  <c r="AF80" i="17" s="1"/>
  <c r="D80" i="17" s="1"/>
  <c r="H43" i="3"/>
  <c r="I43" i="3" s="1"/>
  <c r="F91" i="4"/>
  <c r="G91" i="4" s="1"/>
  <c r="H91" i="4" s="1"/>
  <c r="F87" i="4"/>
  <c r="G87" i="4" s="1"/>
  <c r="H87" i="4" s="1"/>
  <c r="F35" i="4"/>
  <c r="G35" i="4" s="1"/>
  <c r="H35" i="4" s="1"/>
  <c r="G45" i="3"/>
  <c r="AF68" i="17" s="1"/>
  <c r="D68" i="17" s="1"/>
  <c r="J51" i="5"/>
  <c r="J73" i="4"/>
  <c r="F60" i="4"/>
  <c r="G60" i="4" s="1"/>
  <c r="H60" i="4" s="1"/>
  <c r="F29" i="4"/>
  <c r="G29" i="4" s="1"/>
  <c r="H29" i="4" s="1"/>
  <c r="F12" i="5"/>
  <c r="G12" i="5" s="1"/>
  <c r="H12" i="5" s="1"/>
  <c r="I27" i="11"/>
  <c r="K29" i="3"/>
  <c r="H75" i="3"/>
  <c r="I75" i="3" s="1"/>
  <c r="G91" i="3"/>
  <c r="AF147" i="17" s="1"/>
  <c r="D147" i="17" s="1"/>
  <c r="G86" i="3"/>
  <c r="AF138" i="17" s="1"/>
  <c r="D138" i="17" s="1"/>
  <c r="H58" i="3"/>
  <c r="I58" i="3" s="1"/>
  <c r="F23" i="4"/>
  <c r="G23" i="4" s="1"/>
  <c r="H23" i="4" s="1"/>
  <c r="H7" i="3"/>
  <c r="G132" i="3"/>
  <c r="AF199" i="17" s="1"/>
  <c r="D199" i="17" s="1"/>
  <c r="I132" i="3"/>
  <c r="F75" i="4"/>
  <c r="G75" i="4" s="1"/>
  <c r="H75" i="4" s="1"/>
  <c r="G18" i="3"/>
  <c r="AF34" i="17" s="1"/>
  <c r="D34" i="17" s="1"/>
  <c r="F36" i="5"/>
  <c r="G36" i="5" s="1"/>
  <c r="H36" i="5" s="1"/>
  <c r="G134" i="3"/>
  <c r="AF201" i="17" s="1"/>
  <c r="D201" i="17" s="1"/>
  <c r="F46" i="4"/>
  <c r="G46" i="4" s="1"/>
  <c r="H46" i="4" s="1"/>
  <c r="G137" i="3"/>
  <c r="AF204" i="17" s="1"/>
  <c r="D204" i="17" s="1"/>
  <c r="F18" i="4"/>
  <c r="G18" i="4" s="1"/>
  <c r="H18" i="4" s="1"/>
  <c r="G105" i="3"/>
  <c r="AF166" i="17" s="1"/>
  <c r="D166" i="17" s="1"/>
  <c r="G80" i="3"/>
  <c r="AF129" i="17" s="1"/>
  <c r="D129" i="17" s="1"/>
  <c r="F64" i="4"/>
  <c r="G64" i="4" s="1"/>
  <c r="H64" i="4" s="1"/>
  <c r="G96" i="3"/>
  <c r="AF157" i="17" s="1"/>
  <c r="D157" i="17" s="1"/>
  <c r="J11" i="5"/>
  <c r="J11" i="4"/>
  <c r="J87" i="4"/>
  <c r="J57" i="5"/>
  <c r="F126" i="4"/>
  <c r="G126" i="4" s="1"/>
  <c r="H126" i="4" s="1"/>
  <c r="J78" i="5"/>
  <c r="J129" i="4"/>
  <c r="F114" i="4"/>
  <c r="G114" i="4" s="1"/>
  <c r="H114" i="4" s="1"/>
  <c r="H27" i="3"/>
  <c r="I27" i="3" s="1"/>
  <c r="H113" i="3" l="1"/>
  <c r="I113" i="3" s="1"/>
  <c r="AF177" i="17"/>
  <c r="D177" i="17" s="1"/>
  <c r="H141" i="3"/>
  <c r="I141" i="3" s="1"/>
  <c r="AF212" i="17"/>
  <c r="D212" i="17" s="1"/>
  <c r="I68" i="5"/>
  <c r="I117" i="4"/>
  <c r="J130" i="3"/>
  <c r="J58" i="3"/>
  <c r="I52" i="4"/>
  <c r="H81" i="3"/>
  <c r="I81" i="3" s="1"/>
  <c r="H120" i="3"/>
  <c r="I120" i="3" s="1"/>
  <c r="I18" i="5"/>
  <c r="J23" i="3"/>
  <c r="J41" i="3"/>
  <c r="I28" i="5"/>
  <c r="I38" i="4"/>
  <c r="H144" i="3"/>
  <c r="I144" i="3" s="1"/>
  <c r="H5" i="3"/>
  <c r="I5" i="3" s="1"/>
  <c r="AF3" i="17"/>
  <c r="D3" i="17" s="1"/>
  <c r="J117" i="3"/>
  <c r="I106" i="4"/>
  <c r="H126" i="3"/>
  <c r="I126" i="3" s="1"/>
  <c r="H26" i="3"/>
  <c r="J22" i="3"/>
  <c r="I17" i="5"/>
  <c r="I21" i="4"/>
  <c r="H95" i="3"/>
  <c r="I95" i="3" s="1"/>
  <c r="I112" i="4"/>
  <c r="J124" i="3"/>
  <c r="I33" i="4"/>
  <c r="J36" i="3"/>
  <c r="H121" i="3"/>
  <c r="I121" i="3" s="1"/>
  <c r="J8" i="3"/>
  <c r="I8" i="4"/>
  <c r="I8" i="5"/>
  <c r="H56" i="3"/>
  <c r="I56" i="3" s="1"/>
  <c r="J79" i="3"/>
  <c r="I70" i="4"/>
  <c r="H68" i="3"/>
  <c r="I68" i="3" s="1"/>
  <c r="H59" i="3"/>
  <c r="I59" i="3" s="1"/>
  <c r="H138" i="3"/>
  <c r="I138" i="3" s="1"/>
  <c r="H49" i="3"/>
  <c r="I49" i="3" s="1"/>
  <c r="H13" i="3"/>
  <c r="I13" i="3" s="1"/>
  <c r="I45" i="5"/>
  <c r="I61" i="4"/>
  <c r="J69" i="3"/>
  <c r="I14" i="5"/>
  <c r="I16" i="4"/>
  <c r="J17" i="3"/>
  <c r="H19" i="3"/>
  <c r="I19" i="3" s="1"/>
  <c r="J26" i="4"/>
  <c r="J20" i="5"/>
  <c r="H40" i="3"/>
  <c r="I40" i="3" s="1"/>
  <c r="H105" i="3"/>
  <c r="I105" i="3" s="1"/>
  <c r="H134" i="3"/>
  <c r="I134" i="3" s="1"/>
  <c r="H86" i="3"/>
  <c r="I86" i="3" s="1"/>
  <c r="J43" i="3"/>
  <c r="I29" i="5"/>
  <c r="I40" i="4"/>
  <c r="H38" i="3"/>
  <c r="I38" i="3" s="1"/>
  <c r="H39" i="3"/>
  <c r="I39" i="3" s="1"/>
  <c r="H48" i="3"/>
  <c r="I48" i="3" s="1"/>
  <c r="H11" i="3"/>
  <c r="I11" i="3" s="1"/>
  <c r="H145" i="3"/>
  <c r="I145" i="3" s="1"/>
  <c r="H115" i="3"/>
  <c r="I115" i="3" s="1"/>
  <c r="H87" i="3"/>
  <c r="I62" i="5"/>
  <c r="J116" i="3"/>
  <c r="I105" i="4"/>
  <c r="H53" i="3"/>
  <c r="I53" i="3" s="1"/>
  <c r="H101" i="3"/>
  <c r="I101" i="3" s="1"/>
  <c r="J66" i="3"/>
  <c r="I44" i="5"/>
  <c r="J136" i="3"/>
  <c r="I122" i="4"/>
  <c r="I42" i="5"/>
  <c r="J62" i="3"/>
  <c r="H12" i="3"/>
  <c r="I12" i="3" s="1"/>
  <c r="H80" i="3"/>
  <c r="I80" i="3" s="1"/>
  <c r="H25" i="3"/>
  <c r="I25" i="3" s="1"/>
  <c r="H37" i="3"/>
  <c r="I37" i="3" s="1"/>
  <c r="H73" i="3"/>
  <c r="I73" i="3" s="1"/>
  <c r="H52" i="3"/>
  <c r="J139" i="3"/>
  <c r="I124" i="4"/>
  <c r="I41" i="5"/>
  <c r="I55" i="4"/>
  <c r="J61" i="3"/>
  <c r="H100" i="3"/>
  <c r="I89" i="4"/>
  <c r="J99" i="3"/>
  <c r="H28" i="3"/>
  <c r="I30" i="5"/>
  <c r="J46" i="3"/>
  <c r="I98" i="4"/>
  <c r="I58" i="5"/>
  <c r="J108" i="3"/>
  <c r="H54" i="3"/>
  <c r="I54" i="3" s="1"/>
  <c r="H93" i="3"/>
  <c r="I93" i="3" s="1"/>
  <c r="J89" i="3"/>
  <c r="I80" i="4"/>
  <c r="I53" i="5"/>
  <c r="H133" i="3"/>
  <c r="I133" i="3" s="1"/>
  <c r="H131" i="3"/>
  <c r="I131" i="3" s="1"/>
  <c r="H84" i="3"/>
  <c r="I84" i="3" s="1"/>
  <c r="H15" i="3"/>
  <c r="I15" i="3" s="1"/>
  <c r="I79" i="4"/>
  <c r="J88" i="3"/>
  <c r="J110" i="3"/>
  <c r="I99" i="4"/>
  <c r="J35" i="3"/>
  <c r="I32" i="4"/>
  <c r="H34" i="3"/>
  <c r="I34" i="3" s="1"/>
  <c r="H132" i="3"/>
  <c r="H96" i="3"/>
  <c r="I96" i="3" s="1"/>
  <c r="I7" i="5"/>
  <c r="I7" i="4"/>
  <c r="J7" i="3"/>
  <c r="J14" i="3"/>
  <c r="I13" i="4"/>
  <c r="I31" i="5"/>
  <c r="J47" i="3"/>
  <c r="I43" i="4"/>
  <c r="J85" i="3"/>
  <c r="I76" i="4"/>
  <c r="H30" i="3"/>
  <c r="I30" i="3" s="1"/>
  <c r="H20" i="3"/>
  <c r="I20" i="3" s="1"/>
  <c r="H42" i="3"/>
  <c r="I42" i="3" s="1"/>
  <c r="H98" i="3"/>
  <c r="I98" i="3" s="1"/>
  <c r="H106" i="3"/>
  <c r="I106" i="3" s="1"/>
  <c r="H67" i="3"/>
  <c r="I67" i="3" s="1"/>
  <c r="H29" i="3"/>
  <c r="I29" i="3" s="1"/>
  <c r="H63" i="3"/>
  <c r="I45" i="4"/>
  <c r="J50" i="3"/>
  <c r="H44" i="3"/>
  <c r="H24" i="3"/>
  <c r="I24" i="3" s="1"/>
  <c r="H92" i="3"/>
  <c r="I92" i="3" s="1"/>
  <c r="H74" i="3"/>
  <c r="I74" i="3" s="1"/>
  <c r="H114" i="3"/>
  <c r="I114" i="3" s="1"/>
  <c r="I50" i="5"/>
  <c r="J78" i="3"/>
  <c r="H91" i="3"/>
  <c r="I91" i="3" s="1"/>
  <c r="H51" i="3"/>
  <c r="I51" i="3" s="1"/>
  <c r="H57" i="3"/>
  <c r="I57" i="3" s="1"/>
  <c r="H82" i="3"/>
  <c r="I82" i="3" s="1"/>
  <c r="H143" i="3"/>
  <c r="I143" i="3" s="1"/>
  <c r="I111" i="4"/>
  <c r="J123" i="3"/>
  <c r="H127" i="3"/>
  <c r="I127" i="3" s="1"/>
  <c r="H9" i="3"/>
  <c r="I9" i="3" s="1"/>
  <c r="J16" i="3"/>
  <c r="I15" i="4"/>
  <c r="J6" i="3"/>
  <c r="I6" i="5"/>
  <c r="I6" i="4"/>
  <c r="H70" i="3"/>
  <c r="I70" i="3" s="1"/>
  <c r="H97" i="3"/>
  <c r="I97" i="3" s="1"/>
  <c r="H111" i="3"/>
  <c r="I111" i="3" s="1"/>
  <c r="H32" i="3"/>
  <c r="I32" i="3" s="1"/>
  <c r="H122" i="3"/>
  <c r="I122" i="3" s="1"/>
  <c r="I25" i="4"/>
  <c r="J27" i="3"/>
  <c r="H76" i="3"/>
  <c r="I76" i="3" s="1"/>
  <c r="H45" i="3"/>
  <c r="I45" i="3" s="1"/>
  <c r="H18" i="3"/>
  <c r="I18" i="3" s="1"/>
  <c r="J75" i="3"/>
  <c r="I47" i="5"/>
  <c r="I67" i="4"/>
  <c r="I113" i="4"/>
  <c r="J125" i="3"/>
  <c r="H118" i="3"/>
  <c r="I118" i="3" s="1"/>
  <c r="H107" i="3"/>
  <c r="H21" i="3"/>
  <c r="I21" i="3" s="1"/>
  <c r="J41" i="5"/>
  <c r="J55" i="4"/>
  <c r="H104" i="3"/>
  <c r="H112" i="3"/>
  <c r="I112" i="3" s="1"/>
  <c r="H64" i="3"/>
  <c r="I10" i="4"/>
  <c r="I10" i="5"/>
  <c r="J10" i="3"/>
  <c r="J135" i="3"/>
  <c r="I121" i="4"/>
  <c r="H137" i="3"/>
  <c r="I137" i="3" s="1"/>
  <c r="H31" i="3"/>
  <c r="I31" i="3" s="1"/>
  <c r="I63" i="4"/>
  <c r="J71" i="3"/>
  <c r="I92" i="4"/>
  <c r="J102" i="3"/>
  <c r="H140" i="3"/>
  <c r="I140" i="3" s="1"/>
  <c r="H109" i="3"/>
  <c r="I109" i="3" s="1"/>
  <c r="J77" i="3"/>
  <c r="I69" i="4"/>
  <c r="I49" i="5"/>
  <c r="J33" i="3"/>
  <c r="I30" i="4"/>
  <c r="I24" i="5"/>
  <c r="J142" i="3"/>
  <c r="I76" i="5"/>
  <c r="I127" i="4"/>
  <c r="H65" i="3"/>
  <c r="I65" i="3" s="1"/>
  <c r="H72" i="3"/>
  <c r="I72" i="3" s="1"/>
  <c r="H60" i="3"/>
  <c r="H129" i="3"/>
  <c r="I129" i="3" s="1"/>
  <c r="I108" i="4"/>
  <c r="I63" i="5"/>
  <c r="J119" i="3"/>
  <c r="I84" i="4"/>
  <c r="J94" i="3"/>
  <c r="J55" i="3"/>
  <c r="I50" i="4"/>
  <c r="I75" i="5" l="1"/>
  <c r="I126" i="4"/>
  <c r="J141" i="3"/>
  <c r="I102" i="4"/>
  <c r="J113" i="3"/>
  <c r="I101" i="4"/>
  <c r="J112" i="3"/>
  <c r="I9" i="5"/>
  <c r="I9" i="4"/>
  <c r="J9" i="3"/>
  <c r="I39" i="4"/>
  <c r="J42" i="3"/>
  <c r="I15" i="5"/>
  <c r="I17" i="4"/>
  <c r="J18" i="3"/>
  <c r="I66" i="5"/>
  <c r="J122" i="3"/>
  <c r="I62" i="4"/>
  <c r="J70" i="3"/>
  <c r="I36" i="5"/>
  <c r="I49" i="4"/>
  <c r="J54" i="3"/>
  <c r="I23" i="4"/>
  <c r="J25" i="3"/>
  <c r="I95" i="4"/>
  <c r="J105" i="3"/>
  <c r="I33" i="5"/>
  <c r="J49" i="3"/>
  <c r="I5" i="5"/>
  <c r="I5" i="4"/>
  <c r="J5" i="3"/>
  <c r="I51" i="5"/>
  <c r="I73" i="4"/>
  <c r="J82" i="3"/>
  <c r="I26" i="4"/>
  <c r="I20" i="5"/>
  <c r="J29" i="3"/>
  <c r="I110" i="4"/>
  <c r="I65" i="5"/>
  <c r="J121" i="3"/>
  <c r="I94" i="4"/>
  <c r="J104" i="3"/>
  <c r="I67" i="5"/>
  <c r="J127" i="3"/>
  <c r="I38" i="5"/>
  <c r="J57" i="3"/>
  <c r="I60" i="5"/>
  <c r="I103" i="4"/>
  <c r="J114" i="3"/>
  <c r="I41" i="4"/>
  <c r="J44" i="3"/>
  <c r="I59" i="4"/>
  <c r="J67" i="3"/>
  <c r="I19" i="4"/>
  <c r="J20" i="3"/>
  <c r="I70" i="5"/>
  <c r="I119" i="4"/>
  <c r="J132" i="3"/>
  <c r="I71" i="5"/>
  <c r="J133" i="3"/>
  <c r="J11" i="3"/>
  <c r="I11" i="5"/>
  <c r="I11" i="4"/>
  <c r="I109" i="4"/>
  <c r="I64" i="5"/>
  <c r="J120" i="3"/>
  <c r="I56" i="5"/>
  <c r="I86" i="4"/>
  <c r="J96" i="3"/>
  <c r="I43" i="5"/>
  <c r="I58" i="4"/>
  <c r="J65" i="3"/>
  <c r="I107" i="4"/>
  <c r="J118" i="3"/>
  <c r="I42" i="4"/>
  <c r="J45" i="3"/>
  <c r="I23" i="5"/>
  <c r="I29" i="4"/>
  <c r="J32" i="3"/>
  <c r="I34" i="5"/>
  <c r="I47" i="4"/>
  <c r="J52" i="3"/>
  <c r="I71" i="4"/>
  <c r="J80" i="3"/>
  <c r="I37" i="4"/>
  <c r="J40" i="3"/>
  <c r="I73" i="5"/>
  <c r="J138" i="3"/>
  <c r="I37" i="5"/>
  <c r="I51" i="4"/>
  <c r="J56" i="3"/>
  <c r="I24" i="4"/>
  <c r="J26" i="3"/>
  <c r="I78" i="5"/>
  <c r="I129" i="4"/>
  <c r="J144" i="3"/>
  <c r="I64" i="4"/>
  <c r="J72" i="3"/>
  <c r="I79" i="5"/>
  <c r="J145" i="3"/>
  <c r="I130" i="4"/>
  <c r="I46" i="4"/>
  <c r="J51" i="3"/>
  <c r="I46" i="5"/>
  <c r="I66" i="4"/>
  <c r="J74" i="3"/>
  <c r="I96" i="4"/>
  <c r="J106" i="3"/>
  <c r="I21" i="5"/>
  <c r="I27" i="4"/>
  <c r="J30" i="3"/>
  <c r="I31" i="4"/>
  <c r="J34" i="3"/>
  <c r="I14" i="4"/>
  <c r="J15" i="3"/>
  <c r="I90" i="4"/>
  <c r="J100" i="3"/>
  <c r="I78" i="4"/>
  <c r="I52" i="5"/>
  <c r="J87" i="3"/>
  <c r="I32" i="5"/>
  <c r="I44" i="4"/>
  <c r="J48" i="3"/>
  <c r="I72" i="4"/>
  <c r="J81" i="3"/>
  <c r="I69" i="5"/>
  <c r="I118" i="4"/>
  <c r="J131" i="3"/>
  <c r="I59" i="5"/>
  <c r="J109" i="3"/>
  <c r="I28" i="4"/>
  <c r="I22" i="5"/>
  <c r="J31" i="3"/>
  <c r="I68" i="4"/>
  <c r="I48" i="5"/>
  <c r="J76" i="3"/>
  <c r="I100" i="4"/>
  <c r="J111" i="3"/>
  <c r="I65" i="4"/>
  <c r="J73" i="3"/>
  <c r="I12" i="4"/>
  <c r="I12" i="5"/>
  <c r="J12" i="3"/>
  <c r="I91" i="4"/>
  <c r="J101" i="3"/>
  <c r="I77" i="4"/>
  <c r="J86" i="3"/>
  <c r="I39" i="5"/>
  <c r="I53" i="4"/>
  <c r="J59" i="3"/>
  <c r="I114" i="4"/>
  <c r="J126" i="3"/>
  <c r="J24" i="3"/>
  <c r="I22" i="4"/>
  <c r="I19" i="5"/>
  <c r="J28" i="3"/>
  <c r="I54" i="4"/>
  <c r="I40" i="5"/>
  <c r="J60" i="3"/>
  <c r="I57" i="4"/>
  <c r="J64" i="3"/>
  <c r="I20" i="4"/>
  <c r="J21" i="3"/>
  <c r="I128" i="4"/>
  <c r="I77" i="5"/>
  <c r="J143" i="3"/>
  <c r="I54" i="5"/>
  <c r="I82" i="4"/>
  <c r="J91" i="3"/>
  <c r="J92" i="3"/>
  <c r="I55" i="5"/>
  <c r="I56" i="4"/>
  <c r="J63" i="3"/>
  <c r="I88" i="4"/>
  <c r="J98" i="3"/>
  <c r="I75" i="4"/>
  <c r="J84" i="3"/>
  <c r="I61" i="5"/>
  <c r="I104" i="4"/>
  <c r="J115" i="3"/>
  <c r="I36" i="4"/>
  <c r="I27" i="5"/>
  <c r="J39" i="3"/>
  <c r="I85" i="4"/>
  <c r="J95" i="3"/>
  <c r="I97" i="4"/>
  <c r="J107" i="3"/>
  <c r="J38" i="3"/>
  <c r="I35" i="4"/>
  <c r="I26" i="5"/>
  <c r="I116" i="4"/>
  <c r="J129" i="3"/>
  <c r="I125" i="4"/>
  <c r="I74" i="5"/>
  <c r="J140" i="3"/>
  <c r="I123" i="4"/>
  <c r="I72" i="5"/>
  <c r="J137" i="3"/>
  <c r="I57" i="5"/>
  <c r="I87" i="4"/>
  <c r="J97" i="3"/>
  <c r="I83" i="4"/>
  <c r="J93" i="3"/>
  <c r="I34" i="4"/>
  <c r="I25" i="5"/>
  <c r="J37" i="3"/>
  <c r="I35" i="5"/>
  <c r="I48" i="4"/>
  <c r="J53" i="3"/>
  <c r="I120" i="4"/>
  <c r="J134" i="3"/>
  <c r="J19" i="3"/>
  <c r="I18" i="4"/>
  <c r="I16" i="5"/>
  <c r="I13" i="5"/>
  <c r="J13" i="3"/>
  <c r="I60" i="4"/>
  <c r="J6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<sst xmlns="http://schemas.openxmlformats.org/spreadsheetml/2006/main" count="36710" uniqueCount="8710">
  <si>
    <t>release:</t>
  </si>
  <si>
    <t>30/04/2021</t>
  </si>
  <si>
    <t>INFORM SEVERITY INDEX</t>
  </si>
  <si>
    <t>April 2021</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</si>
  <si>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</si>
  <si>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</si>
  <si>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</si>
  <si>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</si>
  <si>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</si>
  <si>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</si>
  <si>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</si>
  <si>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</si>
  <si>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</si>
  <si>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</si>
  <si>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</si>
  <si>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Seveirty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</si>
  <si>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</si>
  <si>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</si>
  <si>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</si>
  <si>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</si>
  <si>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</si>
  <si>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TYPE OF CRISIS</t>
  </si>
  <si>
    <t>INFORM Severity Index</t>
  </si>
  <si>
    <t>INFORM Severity category</t>
  </si>
  <si>
    <t>Trend (last 3 months)</t>
  </si>
  <si>
    <t>Reliability</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</si>
  <si>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</si>
  <si>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</si>
  <si>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</si>
  <si>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</si>
  <si>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</si>
  <si>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</si>
  <si>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</si>
  <si>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</si>
  <si>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</si>
  <si>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</si>
  <si>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</si>
  <si>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</si>
  <si>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</si>
  <si>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</si>
  <si>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</si>
  <si>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</si>
  <si>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2021-04-28</t>
  </si>
  <si>
    <t>2021-04-26</t>
  </si>
  <si>
    <t>2021-03-14</t>
  </si>
  <si>
    <t>2021-03-24</t>
  </si>
  <si>
    <t>2021-03-23</t>
  </si>
  <si>
    <t>2021-01-29</t>
  </si>
  <si>
    <t>2021-03-26</t>
  </si>
  <si>
    <t>2021-01-07</t>
  </si>
  <si>
    <t>2021-01-28</t>
  </si>
  <si>
    <t>2021-02-11</t>
  </si>
  <si>
    <t>2020-11-27</t>
  </si>
  <si>
    <t>2021-04-29</t>
  </si>
  <si>
    <t>2020-11-30</t>
  </si>
  <si>
    <t>2021-02-22</t>
  </si>
  <si>
    <t>2021-03-28</t>
  </si>
  <si>
    <t>2021-03-15</t>
  </si>
  <si>
    <t>2019-04-17</t>
  </si>
  <si>
    <t>2021-02-26</t>
  </si>
  <si>
    <t>2020-11-26</t>
  </si>
  <si>
    <t>2021-03-31</t>
  </si>
  <si>
    <t>2021-03-29</t>
  </si>
  <si>
    <t>2021-01-27</t>
  </si>
  <si>
    <t>2021-04-30</t>
  </si>
  <si>
    <t>2020-08-21</t>
  </si>
  <si>
    <t>2021-02-25</t>
  </si>
  <si>
    <t>2021-02-23</t>
  </si>
  <si>
    <t>2020-11-29</t>
  </si>
  <si>
    <t>2020-07-02</t>
  </si>
  <si>
    <t>2020-10-19</t>
  </si>
  <si>
    <t>2020-12-17</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</si>
  <si>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</si>
  <si>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</si>
  <si>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</si>
  <si>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</si>
  <si>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</si>
  <si>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</si>
  <si>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</si>
  <si>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</si>
  <si>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</si>
  <si>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</si>
  <si>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</si>
  <si>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</si>
  <si>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</si>
  <si>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affected</t>
  </si>
  <si>
    <t>People displaced - absolute</t>
  </si>
  <si>
    <t xml:space="preserve">% of total population displaced on the  </t>
  </si>
  <si>
    <t>People displaced - relative</t>
  </si>
  <si>
    <t>People displaced</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</si>
  <si>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</si>
  <si>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</si>
  <si>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</si>
  <si>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</si>
  <si>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</si>
  <si>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</si>
  <si>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</si>
  <si>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</si>
  <si>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</si>
  <si>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</si>
  <si>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</si>
  <si>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</si>
  <si>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</si>
  <si>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People in Need</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</si>
  <si>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</si>
  <si>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</si>
  <si>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</si>
  <si>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</si>
  <si>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</si>
  <si>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</si>
  <si>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</si>
  <si>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</si>
  <si>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</si>
  <si>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</si>
  <si>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</si>
  <si>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</si>
  <si>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</si>
  <si>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</si>
  <si>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</si>
  <si>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</si>
  <si>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</si>
  <si>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</si>
  <si>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</si>
  <si>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</si>
  <si>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</si>
  <si>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</si>
  <si>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</si>
  <si>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</si>
  <si>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</si>
  <si>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Impediments to entry into country (bureaucratic and administrative)</t>
  </si>
  <si>
    <t>Restriction of movement (impediments to freedom of movement and/or administrative restrictions)</t>
  </si>
  <si>
    <t>Interference into implementation of humanitarian activities</t>
  </si>
  <si>
    <t>Violence against personnel, facilities and assets</t>
  </si>
  <si>
    <t>Access of Humanitarian Actors to Affected Populations</t>
  </si>
  <si>
    <t>Denial of existence of humanitarian needs or entitlements to assistance</t>
  </si>
  <si>
    <t>Restriction and obstruction of access to services and assistance</t>
  </si>
  <si>
    <t>Access of People in need to Aid</t>
  </si>
  <si>
    <t>Ongoing insecurity/hostilities affecting humanitarian assistance</t>
  </si>
  <si>
    <t xml:space="preserve">Presence of mines and improvised explosive devices </t>
  </si>
  <si>
    <t>Physical constraints in the environment (obstacles related to terrain, climate, lack of infrastructure, etc.)</t>
  </si>
  <si>
    <t>Physical and Security Constraints</t>
  </si>
  <si>
    <t>Humanitarian access</t>
  </si>
  <si>
    <t>TYPE</t>
  </si>
  <si>
    <t>Crisis</t>
  </si>
  <si>
    <t>Type of crisis</t>
  </si>
  <si>
    <t>Crisis ID</t>
  </si>
  <si>
    <t>Country</t>
  </si>
  <si>
    <t>ISO3 code</t>
  </si>
  <si>
    <t>Total population</t>
  </si>
  <si>
    <t>Landmass affected</t>
  </si>
  <si>
    <t>People exposed</t>
  </si>
  <si>
    <t>Injuries reported</t>
  </si>
  <si>
    <t>Illness cases reported</t>
  </si>
  <si>
    <t>Fatalities reported</t>
  </si>
  <si>
    <t>Buildings damaged</t>
  </si>
  <si>
    <t>Buildings destroyed</t>
  </si>
  <si>
    <t>Buildings in the affected area</t>
  </si>
  <si>
    <t>Economic Losses</t>
  </si>
  <si>
    <t>Minimal humanitarian conditions - Level 1</t>
  </si>
  <si>
    <t>Stressed humanitarian conditions - Level 2</t>
  </si>
  <si>
    <t>Moderate humanitarian conditions - Level 3</t>
  </si>
  <si>
    <t>Severe humanitarian conditions - Level 4</t>
  </si>
  <si>
    <t>Extreme humanitarian conditions - Level 5</t>
  </si>
  <si>
    <t>Fatalities in all crises</t>
  </si>
  <si>
    <t>Crisis affected groups</t>
  </si>
  <si>
    <t>People facing limited access constraints</t>
  </si>
  <si>
    <t>People facing restricted access constraints</t>
  </si>
  <si>
    <t>Presence of mines and improvised explosive devices</t>
  </si>
  <si>
    <t>Helper 0</t>
  </si>
  <si>
    <t>Figure</t>
  </si>
  <si>
    <t>Source</t>
  </si>
  <si>
    <t>Reliability Score</t>
  </si>
  <si>
    <t>Justification</t>
  </si>
  <si>
    <t>Link</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</si>
  <si>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</si>
  <si>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</si>
  <si>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</si>
  <si>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</si>
  <si>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</si>
  <si>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</si>
  <si>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</si>
  <si>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</si>
  <si>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</si>
  <si>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</si>
  <si>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</si>
  <si>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</si>
  <si>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</si>
  <si>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</si>
  <si>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</si>
  <si>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</si>
  <si>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</si>
  <si>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</si>
  <si>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</si>
  <si>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</si>
  <si>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</si>
  <si>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</si>
  <si>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</si>
  <si>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</si>
  <si>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</si>
  <si>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</si>
  <si>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</si>
  <si>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</si>
  <si>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</si>
  <si>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</si>
  <si>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</si>
  <si>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</si>
  <si>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Complex crisis in Afghanistan</t>
  </si>
  <si>
    <t>Complex crisis</t>
  </si>
  <si>
    <t>AFG001</t>
  </si>
  <si>
    <t>Afghanistan</t>
  </si>
  <si>
    <t>AFG</t>
  </si>
  <si>
    <t>AFG001Total population</t>
  </si>
  <si>
    <t>HNO 2021; World Bank 2020</t>
  </si>
  <si>
    <t>Medium</t>
  </si>
  <si>
    <t xml:space="preserve">Population according to the World Bank, slightly under the 40 million referenced in the HNO 2021. 
</t>
  </si>
  <si>
    <t>https://reliefweb.int/sites/reliefweb.int/files/resources/afghanistan_humanitarian_needs_overview_2021_0.pdf; https://data.worldbank.org/indicator/SP.POP.TOTL?locations=AF</t>
  </si>
  <si>
    <t>AFG001Landmass affected</t>
  </si>
  <si>
    <t>CSO Afghanistan</t>
  </si>
  <si>
    <t>High</t>
  </si>
  <si>
    <t>Same as total population and exposed population. Given the complexity and protracted nature of the conflict and natural hazards which also drive needs across the country, it is assumed that the entire population is directly affected to a certain degree.</t>
  </si>
  <si>
    <t>http://cso.gov.af/en/page/1500/4722/1396</t>
  </si>
  <si>
    <t>2019-01-30</t>
  </si>
  <si>
    <t>AFG001People exposed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</si>
  <si>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</si>
  <si>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affected</t>
  </si>
  <si>
    <t>AFG001People displaced</t>
  </si>
  <si>
    <t>IDMC 31/12/2019; UNHCR 31/12/2020; OCHA 26/01/2021; IOM 10/03/2021</t>
  </si>
  <si>
    <t>IDPs (natural disaster and conflict): 2,993,000 (IDMC 2020). Returnees from January - December 2020: 865,793 and an additional 145,781 since January 2021. Only those who have returned since January 2020 were included as it can be expected that many share the characteristics (needs and vulnerabities) of IDPs and have not actually been able to return to their place of origin. This number also includes registered refugees in Pakistan (1,422,588). Does not consider refugees and asylum seekers in other countries because it is difficult to determine whether they fall within the 10 year period of inclusion.</t>
  </si>
  <si>
    <t>https://www.internal-displacement.org/countries/afghanistan; https://data2.unhcr.org/en/country/pak; https://reliefweb.int/sites/reliefweb.int/files/resources/afg_population_movement_snapshot_20210114.pdf; https://reliefweb.int/sites/reliefweb.int/files/resources/2020%20-%2021%20Undocumented%20Afghan%20Return%20Statistics%2C%2010%20March%202021.pdf</t>
  </si>
  <si>
    <t>AFG001Injuries reported</t>
  </si>
  <si>
    <t>x</t>
  </si>
  <si>
    <t>2019-12-16</t>
  </si>
  <si>
    <t>AFG001Illness cases reported</t>
  </si>
  <si>
    <t>AFG001Fatalities reported</t>
  </si>
  <si>
    <t>ACLED (01/10/2020 - 31/03/2021)</t>
  </si>
  <si>
    <t xml:space="preserve">All casualties in previous 6 months (1 Oct 20 - 31 Mar 21).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
  </si>
  <si>
    <t xml:space="preserve">https://www.acleddata.com/data/ </t>
  </si>
  <si>
    <t>AFG001Buildings damaged</t>
  </si>
  <si>
    <t>AFG001Buildings destroyed</t>
  </si>
  <si>
    <t>2019-02-18</t>
  </si>
  <si>
    <t>AFG001Buildings in the affected area</t>
  </si>
  <si>
    <t>AFG001Economic Losses</t>
  </si>
  <si>
    <t>Economic Institute of Peace, World Bank</t>
  </si>
  <si>
    <t>Based on Economic Insitute of Peace estimates the economic costs due to conflict in Afghanistan at 63% of the GDP (2017), subsequent calculation based on 2017 World Bank figures. This does not include any estimations for economic losses due to the drought.</t>
  </si>
  <si>
    <t>http://visionofhumanity.org/app/uploads/2018/11/Economic-Value-of-Peace-2018.pdf, https://data.worldbank.org/indicator/NY.GDP.MKTP.CD</t>
  </si>
  <si>
    <t>AFG001People in Need</t>
  </si>
  <si>
    <t>HNO 2021, World Bank 2020</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</si>
  <si>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</si>
  <si>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</si>
  <si>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</si>
  <si>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</si>
  <si>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</si>
  <si>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</si>
  <si>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AFG001Fatalities in all crises</t>
  </si>
  <si>
    <t>ACLED23/02/2021; IOM 08/09/2020</t>
  </si>
  <si>
    <t xml:space="preserve">All casualties in previous 6 months (22 September - 22 March 2021).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
  </si>
  <si>
    <t>https://acleddata.com/data-export-tool/</t>
  </si>
  <si>
    <t>AFG001Crisis affected groups</t>
  </si>
  <si>
    <t>AFG001People facing limited access constraints</t>
  </si>
  <si>
    <t>AFG001People facing restricted access constraints</t>
  </si>
  <si>
    <t>AFG001Impediments to entry into country (bureaucratic and administrative)</t>
  </si>
  <si>
    <t>ACAPS Access December 2020</t>
  </si>
  <si>
    <t>ACAPS Acces Methodology</t>
  </si>
  <si>
    <t>https://www.acaps.org/methodology/access</t>
  </si>
  <si>
    <t>AFG001Restriction of movement (impediments to freedom of movement and/or administrative restrictions)</t>
  </si>
  <si>
    <t>AFG001Interference into implementation of humanitarian activities</t>
  </si>
  <si>
    <t>AFG001Violence against personnel, facilities and assets</t>
  </si>
  <si>
    <t>AFG001Denial of existence of humanitarian needs or entitlements to assistance</t>
  </si>
  <si>
    <t>AFG001Restriction and obstruction of access to services and assistance</t>
  </si>
  <si>
    <t>AFG001Ongoing insecurity/hostilities affecting humanitarian assistance</t>
  </si>
  <si>
    <t>AFG001Presence of mines and improvised explosive devices</t>
  </si>
  <si>
    <t>AFG001Physical constraints in the environment (obstacles related to terrain, climate, lack of infrastructure, etc.)</t>
  </si>
  <si>
    <t>Nagorno-Karabakh Conflict in Armenia</t>
  </si>
  <si>
    <t>Conflict</t>
  </si>
  <si>
    <t>ARM002</t>
  </si>
  <si>
    <t>Armenia</t>
  </si>
  <si>
    <t>ARM</t>
  </si>
  <si>
    <t>ARM002Total population</t>
  </si>
  <si>
    <t>World Bank 2019
UNHCR 24/03/2021</t>
  </si>
  <si>
    <t>Population of Armenia according to World Bank + refugee-like arrivals</t>
  </si>
  <si>
    <t>https://data.worldbank.org/country/AM; https://data2.unhcr.org/en/country/arm?secret=unhcrrestricted</t>
  </si>
  <si>
    <t>ARM002Landmass affected</t>
  </si>
  <si>
    <t>CIA World Factbook</t>
  </si>
  <si>
    <t>Spontaneous arrivals have been reported in all of the country's regions</t>
  </si>
  <si>
    <t>https://www.cia.gov/library/publications/the-world-factbook/attachments/summaries/AM-summary.pdf</t>
  </si>
  <si>
    <t>2020-11-25</t>
  </si>
  <si>
    <t>ARM002People exposed</t>
  </si>
  <si>
    <t>ARM002People affected</t>
  </si>
  <si>
    <t>UNCT Armenia 22/01/2021; 
UNHCR 24/03/2021</t>
  </si>
  <si>
    <t>The two groups targetted by the UNCT response have been considered affected: the refugee-like population, and the host population</t>
  </si>
  <si>
    <t>https://reliefweb.int/sites/reliefweb.int/files/resources/Armenia%20Inter-Agency%20Response%20Plan.pdf; https://data2.unhcr.org/en/country/arm?secret=unhcrrestricted</t>
  </si>
  <si>
    <t>ARM002People displaced</t>
  </si>
  <si>
    <t>UNHCR 24/03/2021</t>
  </si>
  <si>
    <t>Refugee-like arrivals =66051</t>
  </si>
  <si>
    <t>https://data2.unhcr.org/en/country/arm?secret=unhcrrestricted</t>
  </si>
  <si>
    <t>ARM002Injuries reported</t>
  </si>
  <si>
    <t>2020-11-04</t>
  </si>
  <si>
    <t>ARM002Illness cases reported</t>
  </si>
  <si>
    <t>ARM002Fatalities reported</t>
  </si>
  <si>
    <t>OHCHR 02/11/2020</t>
  </si>
  <si>
    <t>Low</t>
  </si>
  <si>
    <t>Civillians killed within the internationally-recognized Armenian according to 02/11 OHCHR report</t>
  </si>
  <si>
    <t>https://www.ohchr.org/EN/NewsEvents/Pages/DisplayNews.aspx?NewsID=26464&amp;LangID=E</t>
  </si>
  <si>
    <t>ARM002Buildings damaged</t>
  </si>
  <si>
    <t>ARM002Buildings destroyed</t>
  </si>
  <si>
    <t>ARM002Buildings in the affected area</t>
  </si>
  <si>
    <t>ARM002Economic Losses</t>
  </si>
  <si>
    <t>ARM002People in Need</t>
  </si>
  <si>
    <t>The UNCT targets the entire refugee-like population, which we have placed in L3. The plan also targets 18,000 members of the host communiy, mainly to strengthen cohesion between host and displaced populations, they are placed L2</t>
  </si>
  <si>
    <t>ARM002Minimal humanitarian conditions - Level 1</t>
  </si>
  <si>
    <t>ARM002Stressed humanitarian conditions - Level 2</t>
  </si>
  <si>
    <t>ARM002Moderate humanitarian conditions - Level 3</t>
  </si>
  <si>
    <t>ARM002Severe humanitarian conditions - Level 4</t>
  </si>
  <si>
    <t>UNCT Armenia 22/01/2021; UNHCR 17/01/2021</t>
  </si>
  <si>
    <t>The UNCT targets the entire displaced population, which we have placed in L3. The plan also targets 18,000 members of the host communiy, mainly to strengthen cohesion between host and displaced populations, they are placed L2</t>
  </si>
  <si>
    <t>https://reliefweb.int/sites/reliefweb.int/files/resources/Armenia%20Inter-Agency%20Response%20Plan.pdf; https://reliefweb.int/sites/reliefweb.int/files/resources/UNHCR%20Armenia_Operational%20Update_%20Dec_Jan%202021.pdf</t>
  </si>
  <si>
    <t>ARM002Extreme humanitarian conditions - Level 5</t>
  </si>
  <si>
    <t>ARM002Fatalities in all crises</t>
  </si>
  <si>
    <t>ACLED 16/04/2021</t>
  </si>
  <si>
    <t>Total fatalities within the internationally-recognized Armenian according to ACLED.</t>
  </si>
  <si>
    <t xml:space="preserve">https://acleddata.com/data-export-tool/ </t>
  </si>
  <si>
    <t>ARM002Crisis affected groups</t>
  </si>
  <si>
    <t>UNCT Armenia 22/01/2021</t>
  </si>
  <si>
    <t>Host, IDPs</t>
  </si>
  <si>
    <t>https://reliefweb.int/sites/reliefweb.int/files/resources/Armenia%20Inter-Agency%20Response%20Plan.pdf</t>
  </si>
  <si>
    <t>ARM002People facing limited access constraints</t>
  </si>
  <si>
    <t>ARM002People facing restricted access constraints</t>
  </si>
  <si>
    <t>ARM002Impediments to entry into country (bureaucratic and administrative)</t>
  </si>
  <si>
    <t>ACAPS Access Methodology</t>
  </si>
  <si>
    <t>ARM002Restriction of movement (impediments to freedom of movement and/or administrative restrictions)</t>
  </si>
  <si>
    <t>ARM002Interference into implementation of humanitarian activities</t>
  </si>
  <si>
    <t>ARM002Violence against personnel, facilities and assets</t>
  </si>
  <si>
    <t>ARM002Denial of existence of humanitarian needs or entitlements to assistance</t>
  </si>
  <si>
    <t>ARM002Restriction and obstruction of access to services and assistance</t>
  </si>
  <si>
    <t>ARM002Ongoing insecurity/hostilities affecting humanitarian assistance</t>
  </si>
  <si>
    <t>ARM002Presence of mines and improvised explosive devices</t>
  </si>
  <si>
    <t>ARM002Physical constraints in the environment (obstacles related to terrain, climate, lack of infrastructure, etc.)</t>
  </si>
  <si>
    <t>Nagorno-Karabakh conflict in Azerbaijan</t>
  </si>
  <si>
    <t>AZE002</t>
  </si>
  <si>
    <t>Azerbaijan</t>
  </si>
  <si>
    <t>AZE</t>
  </si>
  <si>
    <t>AZE002Total population</t>
  </si>
  <si>
    <t>State Statistical Committee of the Republic of Azerbaijan; 
UNHCR 17/02/2021</t>
  </si>
  <si>
    <t>Population within the international recognized borders of Azerbaijan minus displacements from Nagorno-Karabakh to Armenia</t>
  </si>
  <si>
    <t>https://www.stat.gov.az/source/demoqraphy/ap/?lang=en ; https://data2.unhcr.org/en/country/arm?secret=unhcrrestricted</t>
  </si>
  <si>
    <t>AZE002Landmass affected</t>
  </si>
  <si>
    <t>State Statistical Committee of the Republic of Azerbaijan</t>
  </si>
  <si>
    <t>Regions affected:   Ganja-Qazakh, Kalbajar-Lachin, Upper Karabakh. Districts/cities affected: Mingachevir, Yevlakh District, Yevlakh, Barda District, Aghjabadi District, Beylagan District</t>
  </si>
  <si>
    <t>https://www.stat.gov.az/source/demoqraphy/ap/?lang=en</t>
  </si>
  <si>
    <t>AZE002People exposed</t>
  </si>
  <si>
    <t>World Bank 2019; IOM 11/12/2020; State Statistical Committee of the Republic of Azerbaijan</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</si>
  <si>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</si>
  <si>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https://data.worldbank.org/country/AM; https://displacement.iom.int/system/tdf/reports/ARMENIA%20DTM%20Round%203%20Narrative_v4.pdf?file=1&amp;type=node&amp;id=10330; https://www.stat.gov.az/source/demoqraphy/ap/?lang=en</t>
  </si>
  <si>
    <t>AZE002People affected</t>
  </si>
  <si>
    <t>Due to more granular data not being available, all of the exposed population is considered affected</t>
  </si>
  <si>
    <t>AZE002People displaced</t>
  </si>
  <si>
    <t>IMWG  24/02/2021</t>
  </si>
  <si>
    <t>refugee-like arrivals + returnees</t>
  </si>
  <si>
    <t>https://data2.unhcr.org/en/documents/details/85321</t>
  </si>
  <si>
    <t>AZE002Injuries reported</t>
  </si>
  <si>
    <t>AZE002Illness cases reported</t>
  </si>
  <si>
    <t>AZE002Fatalities reported</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</si>
  <si>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</si>
  <si>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AZE002Buildings damaged</t>
  </si>
  <si>
    <t>AZE002Buildings destroyed</t>
  </si>
  <si>
    <t>AZE002Buildings in the affected area</t>
  </si>
  <si>
    <t>AZE002Economic Losses</t>
  </si>
  <si>
    <t>AZE002People in Need</t>
  </si>
  <si>
    <t>Information on the severity of needs is not available</t>
  </si>
  <si>
    <t>AZE002Minimal humanitarian conditions - Level 1</t>
  </si>
  <si>
    <t>AZE002Stressed humanitarian conditions - Level 2</t>
  </si>
  <si>
    <t>AZE002Moderate humanitarian conditions - Level 3</t>
  </si>
  <si>
    <t>AZE002Severe humanitarian conditions - Level 4</t>
  </si>
  <si>
    <t>AZE002Extreme humanitarian conditions - Level 5</t>
  </si>
  <si>
    <t>AZE002Fatalities in all crises</t>
  </si>
  <si>
    <t>AZE002Crisis affected groups</t>
  </si>
  <si>
    <t>Host, non-host and IDPs have been affected by the conflict</t>
  </si>
  <si>
    <t>AZE002People facing limited access constraints</t>
  </si>
  <si>
    <t>AZE002People facing restricted access constraints</t>
  </si>
  <si>
    <t>AZE002Impediments to entry into country (bureaucratic and administrative)</t>
  </si>
  <si>
    <t>AZE002Restriction of movement (impediments to freedom of movement and/or administrative restrictions)</t>
  </si>
  <si>
    <t>AZE002Interference into implementation of humanitarian activities</t>
  </si>
  <si>
    <t>AZE002Violence against personnel, facilities and assets</t>
  </si>
  <si>
    <t>AZE002Denial of existence of humanitarian needs or entitlements to assistance</t>
  </si>
  <si>
    <t>AZE002Restriction and obstruction of access to services and assistance</t>
  </si>
  <si>
    <t>AZE002Ongoing insecurity/hostilities affecting humanitarian assistance</t>
  </si>
  <si>
    <t>AZE002Presence of mines and improvised explosive devices</t>
  </si>
  <si>
    <t>AZE002Physical constraints in the environment (obstacles related to terrain, climate, lack of infrastructure, etc.)</t>
  </si>
  <si>
    <t>Complex in Burundi</t>
  </si>
  <si>
    <t>BDI001</t>
  </si>
  <si>
    <t>Burundi</t>
  </si>
  <si>
    <t>BDI</t>
  </si>
  <si>
    <t>BDI001Total population</t>
  </si>
  <si>
    <t xml:space="preserve">HNO (11/03/2021)
</t>
  </si>
  <si>
    <t xml:space="preserve">Total population based on the most recent published Humanitarian Needs Overview of 2021
</t>
  </si>
  <si>
    <t>https://reliefweb.int/sites/reliefweb.int/files/resources/hno_2021-burundi_v10_.pdf</t>
  </si>
  <si>
    <t>BDI001Landmass affected</t>
  </si>
  <si>
    <t>CIA 06/2020</t>
  </si>
  <si>
    <t>Total country landmass without water area.</t>
  </si>
  <si>
    <t>https://www.cia.gov/library/publications/the-world-factbook/attachments/summaries/BY-summary.pdf</t>
  </si>
  <si>
    <t>2020-10-06</t>
  </si>
  <si>
    <t>BDI001People exposed</t>
  </si>
  <si>
    <t xml:space="preserve">Total population exposed to the crisis
</t>
  </si>
  <si>
    <t>BDI001People affected</t>
  </si>
  <si>
    <t>All the population is affected by the crisis</t>
  </si>
  <si>
    <t>BDI001People displaced</t>
  </si>
  <si>
    <t xml:space="preserve">UNHCR 14/03/2021; IOM DTM 21/02/2020
</t>
  </si>
  <si>
    <t xml:space="preserve">Burundian refugees + IDP's in Burundi.  
</t>
  </si>
  <si>
    <t>https://data2.unhcr.org/en/documents/details/79632;
  https://reliefweb.int/report/burundi/iom-burundi-internal-displacement-dashboard-january-2021</t>
  </si>
  <si>
    <t>BDI001Injuries reported</t>
  </si>
  <si>
    <t>No reliable data available</t>
  </si>
  <si>
    <t>2019-07-30</t>
  </si>
  <si>
    <t>BDI001Illness cases reported</t>
  </si>
  <si>
    <t>OCHA as of 03/02/2019; Government of Burundi as of 17/02/2019; UNICEF January 2019</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</si>
  <si>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</si>
  <si>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https://reliefweb.int/sites/reliefweb.int/files/resources/Situation%20Report%20-%20Burundi%20-%2031%20Jan%202019.pdf https://reliefweb.int/report/burundi/rapport-de-situation-n-13-sur-la-flamb-e-de-chol-ra-au-burundi-18-f-vrier-2019-donn https://reliefweb.int/sites/reliefweb.int/files/resources/2019-HAC-Burundi.pdf</t>
  </si>
  <si>
    <t>2019-02-27</t>
  </si>
  <si>
    <t>BDI001Fatalities reported</t>
  </si>
  <si>
    <t xml:space="preserve">ACLED database
</t>
  </si>
  <si>
    <t xml:space="preserve">These are the number of fatalities related to political violence and protest events recorded in Burundi between 1 September 2020 to 28 February 2021.
</t>
  </si>
  <si>
    <t>BDI001Buildings damaged</t>
  </si>
  <si>
    <t>No mayor damaged in relation to this specific crisis recently reported.</t>
  </si>
  <si>
    <t>BDI001Buildings destroyed</t>
  </si>
  <si>
    <t>BDI001Buildings in the affected area</t>
  </si>
  <si>
    <t>BDI001Economic Losses</t>
  </si>
  <si>
    <t>Institute for Economics and Peace, November 2018 World Bank Data, accessed 30/01/19</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</si>
  <si>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</si>
  <si>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http://visionofhumanity.org/app/uploads/2018/11/Economic-Value-of-Peace-2018.pdf https://data.worldbank.org/country/burundi</t>
  </si>
  <si>
    <t>BDI001People in Need</t>
  </si>
  <si>
    <t>OCHA Burundi 2021 HNO 11/03/2021</t>
  </si>
  <si>
    <t>2.4 million people are in need according to the Humanitarian Needs Overview 2021. The 2021 severity, 53% of the PiN has minimal level needs; 30% in stress level needs, 13% sever needs, 4% of PiN are in extreme needs; and 0% PiN in catastrophic level.
Redistribution OCHA SI levels for humanitarian conditions: Needs minimal = SI 3, Needs stress + sever = SI 4 , Needs extreme + catastrophic= SI 5. 
The total population is considered facing at least minor humanitarian condtions. The entire population are considered exposed = affected.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</si>
  <si>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</si>
  <si>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</si>
  <si>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</si>
  <si>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</si>
  <si>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</si>
  <si>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BDI001Fatalities in all crises</t>
  </si>
  <si>
    <t>ACLED 01/2021</t>
  </si>
  <si>
    <t>These are the number of fatalities related to political violence and protest events recorded in Burundi between 15 July 2020 to 15 January 2021.</t>
  </si>
  <si>
    <t>BDI001Crisis affected groups</t>
  </si>
  <si>
    <t>all groups</t>
  </si>
  <si>
    <t>BDI001People facing limited access constraints</t>
  </si>
  <si>
    <t>BDI001People facing restricted access constraints</t>
  </si>
  <si>
    <t>BDI001Impediments to entry into country (bureaucratic and administrative)</t>
  </si>
  <si>
    <t>BDI001Restriction of movement (impediments to freedom of movement and/or administrative restrictions)</t>
  </si>
  <si>
    <t>BDI001Interference into implementation of humanitarian activities</t>
  </si>
  <si>
    <t>BDI001Violence against personnel, facilities and assets</t>
  </si>
  <si>
    <t>BDI001Denial of existence of humanitarian needs or entitlements to assistance</t>
  </si>
  <si>
    <t>BDI001Restriction and obstruction of access to services and assistance</t>
  </si>
  <si>
    <t>BDI001Ongoing insecurity/hostilities affecting humanitarian assistance</t>
  </si>
  <si>
    <t>BDI001Presence of mines and improvised explosive devices</t>
  </si>
  <si>
    <t>BDI001Physical constraints in the environment (obstacles related to terrain, climate, lack of infrastructure, etc.)</t>
  </si>
  <si>
    <t>Conflict in Burkina Faso</t>
  </si>
  <si>
    <t>BFA002</t>
  </si>
  <si>
    <t>Burkina Faso</t>
  </si>
  <si>
    <t>BFA</t>
  </si>
  <si>
    <t>BFA002Total population</t>
  </si>
  <si>
    <t>OCHA 09/07/2019; INSD; UNHCR 28/02/2021; IOM 25/02/2021</t>
  </si>
  <si>
    <t>Total population in BF inlcuding refugees in Burkina and minus Burkinabe refugees in other countries</t>
  </si>
  <si>
    <t>https://data.humdata.org/dataset/burkina-faso-population-statistic; http://www.insd.bf/n/contenu/Tableaux/T0316.htm; https://data2.unhcr.org/en/country/bfa; https://displacement.iom.int/system/tdf/reports/LGC_Monthly_Dashboard_February_2021_v5_0.pdf?file=1&amp;type=node&amp;id=10848</t>
  </si>
  <si>
    <t>BFA002Landmass affected</t>
  </si>
  <si>
    <t>Institut National de la Statistique et de la Démographie</t>
  </si>
  <si>
    <t>Regions affected by the conflict based on 2020 HNO (Boucle du Mouhoun, Centre-Nord, Est, Nord and Sahel). Centre-Est is no longer an affected region</t>
  </si>
  <si>
    <t>http://www.insd.bf/n/contenu/Tableaux/T0316.htm; https://www.humanitarianresponse.info/sites/www.humanitarianresponse.info/files/documents/files/bfa_hno_2020_04062020_web.pdf</t>
  </si>
  <si>
    <t>2020-06-19</t>
  </si>
  <si>
    <t>BFA002People exposed</t>
  </si>
  <si>
    <t>Population living in regions affected by the conflict (Boucle du Mouhoun, Centre-Nord, Est, Nord and Sahel) + Malian refugees and asylum seekers</t>
  </si>
  <si>
    <t>BFA002People affected</t>
  </si>
  <si>
    <t>OCHA 05/06/2020; UNHCR 31/01/2021</t>
  </si>
  <si>
    <t>The 2020 HNO has a population affected figure (p. 24-25) that also takes into account refugees. For better consistency with the rest of our data, the refugee figure given in the HNO was removed from the population affected and replaced with the Malian refugees and asylum seekers from the estimation page</t>
  </si>
  <si>
    <t>https://www.humanitarianresponse.info/sites/www.humanitarianresponse.info/files/documents/files/bfa_hno_2020_04062020_web.pdf; https://data2.unhcr.org/en/country/bfa</t>
  </si>
  <si>
    <t>BFA002People displaced</t>
  </si>
  <si>
    <t>IOM 25/02/2021; UNHCR 31/01/2021</t>
  </si>
  <si>
    <t>IDPs + Burkinabe refugees in other countries</t>
  </si>
  <si>
    <t>https://displacement.iom.int/system/tdf/reports/LGC_Monthly_Dashboard_February_2021_v5_0.pdf?file=1&amp;type=node&amp;id=10848; https://data2.unhcr.org/en/country/bfa</t>
  </si>
  <si>
    <t>BFA002Injuries reported</t>
  </si>
  <si>
    <t>2019-02-15</t>
  </si>
  <si>
    <t>BFA002Illness cases reported</t>
  </si>
  <si>
    <t>BFA002Fatalities reported</t>
  </si>
  <si>
    <t>ACLED 01/09/2020-28/02/2021</t>
  </si>
  <si>
    <t>All casualties in the Boucle du Mouhoun, Centre-Nord, Est, Nord and Sahel in the last 6 months (01 September - 29 February).</t>
  </si>
  <si>
    <t>https://data.humdata.org/dataset/acled-data-for-burkina-faso</t>
  </si>
  <si>
    <t>BFA002Buildings damaged</t>
  </si>
  <si>
    <t>BFA002Buildings destroyed</t>
  </si>
  <si>
    <t>BFA002Buildings in the affected area</t>
  </si>
  <si>
    <t>BFA002Economic Losses</t>
  </si>
  <si>
    <t>BFA002People in Need</t>
  </si>
  <si>
    <t>OCHA 05/06/2020</t>
  </si>
  <si>
    <t>The 2020 HNO breaks down overall needs from L2 to L5 (p. 24-25). There is no data breaking down need level by vulnerable group (IDP, refugees), so the values are taken from the HNO without modification to account for the difference between the stated number of refugees and the one from the estimation (25k in the HNO and 20,853 in the estimations)</t>
  </si>
  <si>
    <t>https://www.humanitarianresponse.info/sites/www.humanitarianresponse.info/files/documents/files/bfa_hno_2020_04062020_web.pdf</t>
  </si>
  <si>
    <t>2020-10-15</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</si>
  <si>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</si>
  <si>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</si>
  <si>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</si>
  <si>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</si>
  <si>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</si>
  <si>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BFA002Fatalities in all crises</t>
  </si>
  <si>
    <t>BFA002Crisis affected groups</t>
  </si>
  <si>
    <t>Refugees, IDP, host and non host</t>
  </si>
  <si>
    <t>BFA002People facing limited access constraints</t>
  </si>
  <si>
    <t>Lack of specific data on access contraints faced by PIN</t>
  </si>
  <si>
    <t>BFA002People facing restricted access constraints</t>
  </si>
  <si>
    <t>BFA002Impediments to entry into country (bureaucratic and administrative)</t>
  </si>
  <si>
    <t>BFA002Restriction of movement (impediments to freedom of movement and/or administrative restrictions)</t>
  </si>
  <si>
    <t>BFA002Interference into implementation of humanitarian activities</t>
  </si>
  <si>
    <t>BFA002Violence against personnel, facilities and assets</t>
  </si>
  <si>
    <t>BFA002Denial of existence of humanitarian needs or entitlements to assistance</t>
  </si>
  <si>
    <t>BFA002Restriction and obstruction of access to services and assistance</t>
  </si>
  <si>
    <t>BFA002Ongoing insecurity/hostilities affecting humanitarian assistance</t>
  </si>
  <si>
    <t>BFA002Presence of mines and improvised explosive devices</t>
  </si>
  <si>
    <t>BFA002Physical constraints in the environment (obstacles related to terrain, climate, lack of infrastructure, etc.)</t>
  </si>
  <si>
    <t>Rohingya refugee crisis</t>
  </si>
  <si>
    <t>International displacement</t>
  </si>
  <si>
    <t>BGD002</t>
  </si>
  <si>
    <t>Bangladesh</t>
  </si>
  <si>
    <t>BGD</t>
  </si>
  <si>
    <t>BGD002Total population</t>
  </si>
  <si>
    <t>Government of Bangladesh 2011; UNHCR 08/2019; JRP 28/02/2020; UNHCR 28/02/2021</t>
  </si>
  <si>
    <t>2011 Census data + 877710 Rohingya refugees as of 28/02/2021</t>
  </si>
  <si>
    <t>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</si>
  <si>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BGD002Landmass affected</t>
  </si>
  <si>
    <t>Government of Bangladesh 2011; ISCG 01/2019</t>
  </si>
  <si>
    <t>Total Square kilometers of Teknaf and Ukhia Upazila</t>
  </si>
  <si>
    <t>http://203.112.218.65:8008/WebTestApplication/userfiles/Image/PopCen2011/Com_Cox%27s%20Bazar.pdf; https://www.humanitarianresponse.info/sites/www.humanitarianresponse.info/files/documents/files/2019_jrp_for_rohingya_humanitarian_crisis_compressed.pdf</t>
  </si>
  <si>
    <t>BGD002People exposed</t>
  </si>
  <si>
    <t>Government of Bangladesh 2011; JRP 02/2020; UNHCR 28/02/2021</t>
  </si>
  <si>
    <t xml:space="preserve">Total amount of people living in Teknaf and Uknia Upazilia (471,768), in addition to Rohingya refugees (877,710) that are all living in the affected area. </t>
  </si>
  <si>
    <t>https://www.humanitarianresponse.info/sites/www.humanitarianresponse.info; https://www.humanitarianresponse.info/sites/www.humanitarianresponse.info/files/documents/files/jrp_2020_summary_2-pager_280220.pdf; http://data2.unhcr.org/en/situations/myanmar_refugees</t>
  </si>
  <si>
    <t>BGD002People affected</t>
  </si>
  <si>
    <t>This includes host community (471,768), in addition to Rohingya refugees (877,710). The Rohingya influx in Cox’s Bazar has put pressure on the district’s Bangladeshi community, particularly in the upazilas of Teknaf and Ukhia where the Rohingya now constitute at least one third of the total population. Given the size of the influx the entire population of Ukhia and Teknaf are expected to be affected by the influx.</t>
  </si>
  <si>
    <t>BGD002People displaced</t>
  </si>
  <si>
    <t>JRP 02/2020; UNHCR 28/02/2021</t>
  </si>
  <si>
    <t>Rohingya refugees according to UNHCR as of 28 February 2021. This figure includes refugees previously registered at Kutupalong refugee camp and Nayapara refugee camp The publication of the 2020 JRP saw a significant decrease in number of registered refugees, which is likely to be related to new registration procedures by UNHCR in late 2019-early 2020.</t>
  </si>
  <si>
    <t>https://www.humanitarianresponse.info/sites/www.humanitarianresponse.info/files/documents/files/jrp_2020_summary_2-pager_280220.pdf; http://data2.unhcr.org/en/situations/myanmar_refugees</t>
  </si>
  <si>
    <t>BGD002Injuries reported</t>
  </si>
  <si>
    <t>WHO 30/09/2019</t>
  </si>
  <si>
    <t>All injured and wounds cases recorded by WHO since April (week 14 to week 38).</t>
  </si>
  <si>
    <t>http://www.searo.who.int/bangladesh/mmwb/en/</t>
  </si>
  <si>
    <t>2019-10-29</t>
  </si>
  <si>
    <t>BGD002Illness cases reported</t>
  </si>
  <si>
    <t>All med cases for diseases recorded by WHO since April (week 14  to week 38), except for ARI, Malnutrition, and "other consultations".</t>
  </si>
  <si>
    <t>BGD002Fatalities reported</t>
  </si>
  <si>
    <t xml:space="preserve">ACLED 22/03/2021
</t>
  </si>
  <si>
    <t>All fatalities in Cox's Bazar in the last 6 months (22 September - 22 March 2021). Only conflict related. It is likely there are premature deaths related to the refugee camp conditions, especially related to health access, sanitation, or safety. However, it is challenging to verify this number. Thus, only 'conflict related' fatalities are considered.</t>
  </si>
  <si>
    <t>BGD002Buildings damaged</t>
  </si>
  <si>
    <t>2019-05-23</t>
  </si>
  <si>
    <t>BGD002Buildings destroyed</t>
  </si>
  <si>
    <t>BGD002Buildings in the affected area</t>
  </si>
  <si>
    <t>BGD002Economic Losses</t>
  </si>
  <si>
    <t>2020-01-30</t>
  </si>
  <si>
    <t>BGD002People in Need</t>
  </si>
  <si>
    <t>Government of Bangladesh 2011, JRP 28/02/2020, ISCG MSNA 30/09/2019, REACH-UNHCR 26/01/2020, ACAPS 20/12/2020</t>
  </si>
  <si>
    <t xml:space="preserve">There is no population that is simply considered to be only exposed (Level 1). The host population in Cox’s Bazar is considered to be affected by the influx of Rohingya that occurred after September 2017 (Level 2). The PIN includes the Rohingya refugee population living in Cox’s Bazar as of February 2020. There was a significant decrease in the number of refugees with the publication of the 2020 Joint Humanitarian Response Plan - this was due largely to a change in registration process that identified host community members that registered as refugees to receive aid distributions, marking a sharp decrease in the number of refugees.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(134,428), elderly (30,026), unaccompanied or separated children (8,596), and individuals with a physical disability (34,196).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All remaining refugees are placed on Level 3 severity. Where necessary, vulnerable population is calculated based on HH size and number of families, with the assumption that the average household size is 4. Thus, vulnerable population (Level 4) is estimated to be 207,246.  Due to the provision of humanitarian aid and an active international response, it is assumed that no Rohingya living in the camps are experiencing severity Level 5 humanitarian conditions. </t>
  </si>
  <si>
    <t>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</si>
  <si>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BGD002Minimal humanitarian conditions - Level 1</t>
  </si>
  <si>
    <t>BGD002Stressed humanitarian conditions - Level 2</t>
  </si>
  <si>
    <t>BGD002Moderate humanitarian conditions - Level 3</t>
  </si>
  <si>
    <t>BGD002Severe humanitarian conditions - Level 4</t>
  </si>
  <si>
    <t>BGD002Extreme humanitarian conditions - Level 5</t>
  </si>
  <si>
    <t>BGD002Fatalities in all crises</t>
  </si>
  <si>
    <t>BGD002Crisis affected groups</t>
  </si>
  <si>
    <t>Rohingya refugees, host and non host.</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</si>
  <si>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</si>
  <si>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2020-03-30</t>
  </si>
  <si>
    <t>BGD002People facing limited access constraints</t>
  </si>
  <si>
    <t>There is no indication that there are direct access constraints.</t>
  </si>
  <si>
    <t>2019-02-07</t>
  </si>
  <si>
    <t>BGD002People facing restricted access constraints</t>
  </si>
  <si>
    <t>Acaps Access Map</t>
  </si>
  <si>
    <t>BGD002Impediments to entry into country (bureaucratic and administrative)</t>
  </si>
  <si>
    <t>BGD002Restriction of movement (impediments to freedom of movement and/or administrative restrictions)</t>
  </si>
  <si>
    <t>BGD002Interference into implementation of humanitarian activities</t>
  </si>
  <si>
    <t>BGD002Violence against personnel, facilities and assets</t>
  </si>
  <si>
    <t>BGD002Denial of existence of humanitarian needs or entitlements to assistance</t>
  </si>
  <si>
    <t>BGD002Restriction and obstruction of access to services and assistance</t>
  </si>
  <si>
    <t>BGD002Ongoing insecurity/hostilities affecting humanitarian assistance</t>
  </si>
  <si>
    <t>BGD002Presence of mines and improvised explosive devices</t>
  </si>
  <si>
    <t>BGD002Physical constraints in the environment (obstacles related to terrain, climate, lack of infrastructure, etc.)</t>
  </si>
  <si>
    <t>Venezuela displacement in Brazil</t>
  </si>
  <si>
    <t>BRA002</t>
  </si>
  <si>
    <t>Brazil</t>
  </si>
  <si>
    <t>BRA</t>
  </si>
  <si>
    <t>BRA002Total population</t>
  </si>
  <si>
    <t>IBGE 2019</t>
  </si>
  <si>
    <t>2019 population estimate, according to Brazilian government</t>
  </si>
  <si>
    <t>https://www.ibge.gov.br/cidades-e-estados.html?&amp;t=destaques</t>
  </si>
  <si>
    <t>2019-11-29</t>
  </si>
  <si>
    <t>BRA002Landmass affected</t>
  </si>
  <si>
    <t>IBGE 2018</t>
  </si>
  <si>
    <t>Figure represents the area of Roraima state. The vast majority of Venezuelan refugees and migrants in Brazil have gone to Roraima, with a much smaller number choosing  Amazonas, specifically the city of Manaus.</t>
  </si>
  <si>
    <t>https://www.ibge.gov.br/cidades-e-estados/rr.html</t>
  </si>
  <si>
    <t>BRA002People exposed</t>
  </si>
  <si>
    <t xml:space="preserve">IBGE 2019; R4V 14/08/2020 OCHA 28/12/2020
</t>
  </si>
  <si>
    <t xml:space="preserve">Based on calculation of levels 1-5 
</t>
  </si>
  <si>
    <t>https://reporting.unhcr.org/sites/default/files/pdfsummaries/GA2021-Brazil-eng.pdf;
  https://www.ibge.gov.br/cidades-e-estados/rr.html</t>
  </si>
  <si>
    <t>BRA002People affected</t>
  </si>
  <si>
    <t xml:space="preserve">IBGE 2019; Regional Response Plan 2020; R4V 14/08/2020 OCHA 28/12/2020
</t>
  </si>
  <si>
    <t xml:space="preserve">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The final number is composed of the population of Boa Vista, the host community (399,213) and the estimated Venezuelan refugees (490,000) Levels 2-5
</t>
  </si>
  <si>
    <t>https://reporting.unhcr.org/sites/default/files/pdfsummaries/GA2021-Brazil-eng.pdf
  ;
  https://www.reuters.com/article/us-venezuela-crisis-brazil/venezuelan-migrants-pose-humanitarian-problem-in-brazil-idUSKBN1E51KV;
  https://data2.unhcr.org/en/documents/details/72332</t>
  </si>
  <si>
    <t>BRA002People displaced</t>
  </si>
  <si>
    <t xml:space="preserve">OCHA 28/12/2020
</t>
  </si>
  <si>
    <t xml:space="preserve">In Brazil, which host some 490,000 people of concern to UNHCR by the end of 2020, it is estimated that this figure will surpass 515,000 by the end of 2021
</t>
  </si>
  <si>
    <t>https://reporting.unhcr.org/sites/default/files/pdfsummaries/GA2021-Brazil-eng.pdf</t>
  </si>
  <si>
    <t>BRA002Injuries reported</t>
  </si>
  <si>
    <t>No comprehensive data available.</t>
  </si>
  <si>
    <t>BRA002Illness cases reported</t>
  </si>
  <si>
    <t>BRA002Fatalities reported</t>
  </si>
  <si>
    <t>IOM Missing Migrants Project April - September 2020</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</si>
  <si>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</si>
  <si>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https://missingmigrants.iom.int/downloads</t>
  </si>
  <si>
    <t>BRA002Buildings damaged</t>
  </si>
  <si>
    <t>No comprehensive data available. Anecdotal accounts suggest that refugee-hosting areas have experienced an increase in crime.</t>
  </si>
  <si>
    <t>2020-02-06</t>
  </si>
  <si>
    <t>BRA002Buildings destroyed</t>
  </si>
  <si>
    <t>BRA002Buildings in the affected area</t>
  </si>
  <si>
    <t>BRA002Economic Losses</t>
  </si>
  <si>
    <t>BRA002People in Need</t>
  </si>
  <si>
    <t xml:space="preserve">UNHCR 11/2019; R4V 14/08/2020; Regional Response Plan 2020; IBGE 2017
</t>
  </si>
  <si>
    <t xml:space="preserve">Level 3:In Brazil, which host some 490,000 people of concern to UNHCR by the end of 2020, it is estimated that this figure will surpass 515,000 by the end of 2021.  Figure represents the number of Venezuelan refugees and migrants currently in Brazil. Reports suggest that near all of them had urgent unmet needs. Needs have been reported in the areas of shelter, nutrition and health, considering the poor socio-economic condition in the most affected states. 
</t>
  </si>
  <si>
    <t>https://reliefweb.int/sites/reliefweb.int/files/resources/72301.pdf;
  https://r4v.info/es/situations/platform/location/7509;
  https://data2.unhcr.org/es/documents/details/72332;
  https://www.ibge.gov.br/cidades-e-estados/rr.html       </t>
  </si>
  <si>
    <t>BRA002Minimal humanitarian conditions - Level 1</t>
  </si>
  <si>
    <t xml:space="preserve">Levl 1 is based on: The vast majority of Venezuelan refugees and migrants in Brazil are located in Roraima state (specifically in cities like Pacaraima and Boa Vista), with a much smaller number choosing  Amazonas (city of Manaus), and Pará (city of Belém). The figure represents the population living in Roraima state (605761). 
</t>
  </si>
  <si>
    <t>BRA002Stressed humanitarian conditions - Level 2</t>
  </si>
  <si>
    <t xml:space="preserve">Level 2 is based on the host population of Boa Vista.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
  </si>
  <si>
    <t>BRA002Moderate humanitarian conditions - Level 3</t>
  </si>
  <si>
    <t>BRA002Severe humanitarian conditions - Level 4</t>
  </si>
  <si>
    <t xml:space="preserve">No comprehensive data available. Anecdotal accounts suggest that refugee-hosting areas have experienced an increase in crime. 
</t>
  </si>
  <si>
    <t>BRA002Extreme humanitarian conditions - Level 5</t>
  </si>
  <si>
    <t>BRA002Fatalities in all crises</t>
  </si>
  <si>
    <t>BRA002Crisis affected groups</t>
  </si>
  <si>
    <t>Refugee, host</t>
  </si>
  <si>
    <t>BRA002People facing limited access constraints</t>
  </si>
  <si>
    <t>BRA002People facing restricted access constraints</t>
  </si>
  <si>
    <t>BRA002Impediments to entry into country (bureaucratic and administrative)</t>
  </si>
  <si>
    <t>ACAPS Access Report October 2019</t>
  </si>
  <si>
    <t>See ACAPS Report October 2019</t>
  </si>
  <si>
    <t>https://www.acaps.org/special-report/humanitarian-access-overview-3</t>
  </si>
  <si>
    <t>2019-11-01</t>
  </si>
  <si>
    <t>BRA002Restriction of movement (impediments to freedom of movement and/or administrative restrictions)</t>
  </si>
  <si>
    <t>BRA002Interference into implementation of humanitarian activities</t>
  </si>
  <si>
    <t>BRA002Violence against personnel, facilities and assets</t>
  </si>
  <si>
    <t>BRA002Denial of existence of humanitarian needs or entitlements to assistance</t>
  </si>
  <si>
    <t>BRA002Restriction and obstruction of access to services and assistance</t>
  </si>
  <si>
    <t>BRA002Ongoing insecurity/hostilities affecting humanitarian assistance</t>
  </si>
  <si>
    <t>BRA002Presence of mines and improvised explosive devices</t>
  </si>
  <si>
    <t>BRA002Physical constraints in the environment (obstacles related to terrain, climate, lack of infrastructure, etc.)</t>
  </si>
  <si>
    <t>Complex crisis in CAR</t>
  </si>
  <si>
    <t>CAF001</t>
  </si>
  <si>
    <t>CAR</t>
  </si>
  <si>
    <t>CAF</t>
  </si>
  <si>
    <t>CAF001Total population</t>
  </si>
  <si>
    <t>OCHA HNO 20/10/2020</t>
  </si>
  <si>
    <t>OCHA number of 4,9 mio people for total population includes IDPs (641,000), returnees (92,000), host population (2,100,000) &amp; refugees (10,000)</t>
  </si>
  <si>
    <t>https://www.humanitarianresponse.info/sites/www.humanitarianresponse.info/files/documents/files/hno_car_2021_final_fr.pdf</t>
  </si>
  <si>
    <t>2020-12-22</t>
  </si>
  <si>
    <t>CAF001Landmass affected</t>
  </si>
  <si>
    <t>WB 2017</t>
  </si>
  <si>
    <t>The entire national territory is affected by the complex crisis</t>
  </si>
  <si>
    <t>https://databank.worldbank.org/data/views/reports/reportwidget.aspx?Report_Name=CountryProfile&amp;Id=b450fd57&amp;tbar=y&amp;dd=y&amp;inf=n&amp;zm=n&amp;country=CAF</t>
  </si>
  <si>
    <t>2019-02-12</t>
  </si>
  <si>
    <t>CAF001People exposed</t>
  </si>
  <si>
    <t>CAF001People affected</t>
  </si>
  <si>
    <t>OCHA number of total population (entire population is affected, this also means that the figure is likely an overestimation)</t>
  </si>
  <si>
    <t>CAF001People displaced</t>
  </si>
  <si>
    <t>UNHCR 11/03/2021; OCHA 04/02/2021</t>
  </si>
  <si>
    <t>Figure represents sum of IDPs (742,000 UNHCR) + CAR refugees abroad (648,000 UNHCR) + returnees jan-dec2020 (183,000 OCHA) + returnees jan-feb2021 (42,800)</t>
  </si>
  <si>
    <t>https://www.humanitarianresponse.info/sites/www.humanitarianresponse.info/files/documents/files/ocha_carte_displacement_eng_february_2021_vf.pdf; https://reliefweb.int/sites/reliefweb.int/files/resources/ocha_carte_displacement_eng_decembre_2020.pdf</t>
  </si>
  <si>
    <t>CAF001Injuries reported</t>
  </si>
  <si>
    <t>No information currently available</t>
  </si>
  <si>
    <t>CAF001Illness cases reported</t>
  </si>
  <si>
    <t>Collapase of the health infrastructure because of the conflict. The data available does not reflect the situation.</t>
  </si>
  <si>
    <t>2019-02-26</t>
  </si>
  <si>
    <t>CAF001Fatalities reported</t>
  </si>
  <si>
    <t>Conflict-related fatalities September-February. Fatalities reported include civilians, armed groups and peace keepers. Given the dynamic of the crisis, the number is likely to not be respresentative of the situation on the ground as many fatalities go unreported.</t>
  </si>
  <si>
    <t>https://www.acleddata.com/data/</t>
  </si>
  <si>
    <t>CAF001Buildings damaged</t>
  </si>
  <si>
    <t>CAF001Buildings destroyed</t>
  </si>
  <si>
    <t>CAF001Buildings in the affected area</t>
  </si>
  <si>
    <t>CAF001Economic Losses</t>
  </si>
  <si>
    <t>CAF001People in Need</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</si>
  <si>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</si>
  <si>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2020-10-27</t>
  </si>
  <si>
    <t>CAF001Minimal humanitarian conditions - Level 1</t>
  </si>
  <si>
    <t>CAF001Stressed humanitarian conditions - Level 2</t>
  </si>
  <si>
    <t>CAF001Moderate humanitarian conditions - Level 3</t>
  </si>
  <si>
    <t>CAF001Severe humanitarian conditions - Level 4</t>
  </si>
  <si>
    <t>CAF001Extreme humanitarian conditions - Level 5</t>
  </si>
  <si>
    <t>CAF001Fatalities in all crises</t>
  </si>
  <si>
    <t>CAF001Crisis affected groups</t>
  </si>
  <si>
    <t>OCHA HNO 10/2019</t>
  </si>
  <si>
    <t>IDP, returnees, refugees, host and non host affected by the complex crisis and in need of aid</t>
  </si>
  <si>
    <t>https://www.humanitarianresponse.info/sites/www.humanitarianresponse.info/files/documents/files/ocha_car_11102019_hno_fr_0.pdf</t>
  </si>
  <si>
    <t>CAF001People facing limited access constraints</t>
  </si>
  <si>
    <t>CAF001People facing restricted access constraints</t>
  </si>
  <si>
    <t>CAF001Impediments to entry into country (bureaucratic and administrative)</t>
  </si>
  <si>
    <t>CAF001Restriction of movement (impediments to freedom of movement and/or administrative restrictions)</t>
  </si>
  <si>
    <t>CAF001Interference into implementation of humanitarian activities</t>
  </si>
  <si>
    <t>CAF001Violence against personnel, facilities and assets</t>
  </si>
  <si>
    <t>CAF001Denial of existence of humanitarian needs or entitlements to assistance</t>
  </si>
  <si>
    <t>CAF001Restriction and obstruction of access to services and assistance</t>
  </si>
  <si>
    <t>CAF001Ongoing insecurity/hostilities affecting humanitarian assistance</t>
  </si>
  <si>
    <t>CAF001Presence of mines and improvised explosive devices</t>
  </si>
  <si>
    <t>CAF001Physical constraints in the environment (obstacles related to terrain, climate, lack of infrastructure, etc.)</t>
  </si>
  <si>
    <t>Multiple crises in Cameroon</t>
  </si>
  <si>
    <t>Multiple crises country</t>
  </si>
  <si>
    <t>CMR001</t>
  </si>
  <si>
    <t>Cameroon</t>
  </si>
  <si>
    <t>CMR</t>
  </si>
  <si>
    <t>CMR001Total population</t>
  </si>
  <si>
    <t>World Bank 2019</t>
  </si>
  <si>
    <t>Total population as estimated by the World Bank, based on the de facto definition of population, which counts all residents regardless of legal status or citizenship. The values shown are midyear estimates.</t>
  </si>
  <si>
    <t>https://data.worldbank.org/country/cameroon</t>
  </si>
  <si>
    <t>CMR001Landmass affected</t>
  </si>
  <si>
    <t>BUCREP 2010</t>
  </si>
  <si>
    <t>Sum of three different crises</t>
  </si>
  <si>
    <t>http://www.statistics-cameroon.org/downloads/Rapport_de_presentation_3_RGPH.pdf</t>
  </si>
  <si>
    <t>2019-08-20</t>
  </si>
  <si>
    <t>CMR001People exposed</t>
  </si>
  <si>
    <t>UNHRC 31/12/2020; Cadre Harmonise (Harmonised Framework) 12/10/2020 for October to December 2020</t>
  </si>
  <si>
    <t>Number of people living in the affected areas of all 3 crises</t>
  </si>
  <si>
    <t>https://data2.unhcr.org/en/documents/details/84123; https://fscluster.org/sites/default/files/documents/cmr_ch_fiche_communication_october_2020_vfinal_eng.pdf</t>
  </si>
  <si>
    <t>CMR001People affected</t>
  </si>
  <si>
    <t xml:space="preserve">Total number of affected across all three crises. </t>
  </si>
  <si>
    <t>CMR001People displaced</t>
  </si>
  <si>
    <t>UNHCR 28/02/2021; UNHCR 09/03/2021; UNHCR 28/02/2021</t>
  </si>
  <si>
    <t>Total number of people displaced due to the three crises that affect Cameroon.</t>
  </si>
  <si>
    <t>https://data2.unhcr.org/en/country/cmr; https://data2.unhcr.org/en/documents/download/85302; https://data2.unhcr.org/en/country/nga</t>
  </si>
  <si>
    <t>CMR001Injuries reported</t>
  </si>
  <si>
    <t>ACLED</t>
  </si>
  <si>
    <t>01/10/2018-31/03/2019</t>
  </si>
  <si>
    <t>https://www.acleddata.com/</t>
  </si>
  <si>
    <t>2019-04-29</t>
  </si>
  <si>
    <t>CMR001Illness cases reported</t>
  </si>
  <si>
    <t>MoH Cameroon as of 26/06/2019</t>
  </si>
  <si>
    <t>Website is currently not available and no recent updates have been posted.</t>
  </si>
  <si>
    <t>http://www.minsante.cm/</t>
  </si>
  <si>
    <t>2019-06-26</t>
  </si>
  <si>
    <t>CMR001Fatalities reported</t>
  </si>
  <si>
    <t>ACLED 02/2021</t>
  </si>
  <si>
    <t>Total number of fatalities reported by ACLED in Cameroon between 15 August 2020 to 15 February 2021.</t>
  </si>
  <si>
    <t>CMR001Buildings damaged</t>
  </si>
  <si>
    <t>Not enough data available</t>
  </si>
  <si>
    <t>CMR001Buildings destroyed</t>
  </si>
  <si>
    <t>CMR001Buildings in the affected area</t>
  </si>
  <si>
    <t>CMR001Economic Losses</t>
  </si>
  <si>
    <t>CMR001People in Need</t>
  </si>
  <si>
    <t xml:space="preserve">The distribution of humanitarian conditions was determined as the sum of all three crises. </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</si>
  <si>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</si>
  <si>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</si>
  <si>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</si>
  <si>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</si>
  <si>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</si>
  <si>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CMR001Fatalities in all crises</t>
  </si>
  <si>
    <t>CMR001Crisis affected groups</t>
  </si>
  <si>
    <t>IDPS, refugees, returnees (from Libya), host, and non-host</t>
  </si>
  <si>
    <t>2019-02-13</t>
  </si>
  <si>
    <t>CMR001People facing limited access constraints</t>
  </si>
  <si>
    <t>CMR001People facing restricted access constraints</t>
  </si>
  <si>
    <t>CMR001Impediments to entry into country (bureaucratic and administrative)</t>
  </si>
  <si>
    <t>CMR001Restriction of movement (impediments to freedom of movement and/or administrative restrictions)</t>
  </si>
  <si>
    <t>CMR001Interference into implementation of humanitarian activities</t>
  </si>
  <si>
    <t>CMR001Violence against personnel, facilities and assets</t>
  </si>
  <si>
    <t>CMR001Denial of existence of humanitarian needs or entitlements to assistance</t>
  </si>
  <si>
    <t>CMR001Restriction and obstruction of access to services and assistance</t>
  </si>
  <si>
    <t>CMR001Ongoing insecurity/hostilities affecting humanitarian assistance</t>
  </si>
  <si>
    <t>CMR001Presence of mines and improvised explosive devices</t>
  </si>
  <si>
    <t>CMR001Physical constraints in the environment (obstacles related to terrain, climate, lack of infrastructure, etc.)</t>
  </si>
  <si>
    <t>Boko Haram in Cameroon</t>
  </si>
  <si>
    <t>CMR002</t>
  </si>
  <si>
    <t>CMR002Total population</t>
  </si>
  <si>
    <t>CMR002Landmass affected</t>
  </si>
  <si>
    <t>Bureau Central des Recensements et des Etudes de Population Cameroon 2010</t>
  </si>
  <si>
    <t>Total square km of the Extreme-Nord region of Cameroon</t>
  </si>
  <si>
    <t>CMR002People exposed</t>
  </si>
  <si>
    <t>Cadre Harmonise (Harmonised Framework) 12/10/2020 for October to December 2020</t>
  </si>
  <si>
    <t>This is the sum of people facing levels 1-5 humanitarian needs according to ACAPS methodology.</t>
  </si>
  <si>
    <t>https://fscluster.org/sites/default/files/documents/cmr_ch_fiche_communication_october_2020_vfinal_eng.pdf</t>
  </si>
  <si>
    <t>CMR002People affected</t>
  </si>
  <si>
    <t>This is the sum of people facing levels 2-5 humanitarian needs according to ACAPS methodology.</t>
  </si>
  <si>
    <t>CMR002People displaced</t>
  </si>
  <si>
    <t>UNHCR 28/02/2021; UNHCR 09/03/2021</t>
  </si>
  <si>
    <t>The sum of IDPs and refugees displaced by Boko Haram insurgency in the Far North region.</t>
  </si>
  <si>
    <t>https://data2.unhcr.org/en/country/cmr; https://data2.unhcr.org/en/documents/download/85302</t>
  </si>
  <si>
    <t>CMR002Injuries reported</t>
  </si>
  <si>
    <t>X</t>
  </si>
  <si>
    <t>Publicly available data is insufficient to give an approximate number of injuries.</t>
  </si>
  <si>
    <t>CMR002Illness cases reported</t>
  </si>
  <si>
    <t>The current Cholera outbreak in the Far North Region is not clearly connected to the Boko Haram crisis. Data on illnesses that can be related to the BH crisis is insufficient.</t>
  </si>
  <si>
    <t>CMR002Fatalities reported</t>
  </si>
  <si>
    <t>Total of fatalities reported in the Far North region between 15 August 2020 to 15 February 2021.</t>
  </si>
  <si>
    <t>CMR002Buildings damaged</t>
  </si>
  <si>
    <t>CMR002Buildings destroyed</t>
  </si>
  <si>
    <t>CMR002Buildings in the affected area</t>
  </si>
  <si>
    <t>CMR002Economic Losses</t>
  </si>
  <si>
    <t>World Bank 01/08/2018</t>
  </si>
  <si>
    <t>Since 2013, the cattle stolen by Boko Haram from local farmers amounts to 5.2 million of dollars in economic losses</t>
  </si>
  <si>
    <t>http://documents.worldbank.org/curated/fr/500811535650451258/pdf/127883-FRENCH-REPORT-CEMAC-Agriculture.pdf</t>
  </si>
  <si>
    <t>CMR002People in Need</t>
  </si>
  <si>
    <t>PIN is the sum of populations on levels 3-5. Levels 1-5 correspond to the Cadre Harmonise.</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</si>
  <si>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</si>
  <si>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</si>
  <si>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</si>
  <si>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</si>
  <si>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</si>
  <si>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CMR002Fatalities in all crises</t>
  </si>
  <si>
    <t>CMR002Crisis affected groups</t>
  </si>
  <si>
    <t>IDPs, Refugees, Host, Non-Host, Returnees</t>
  </si>
  <si>
    <t>CMR002People facing limited access constraints</t>
  </si>
  <si>
    <t>CMR002People facing restricted access constraints</t>
  </si>
  <si>
    <t>CMR002Impediments to entry into country (bureaucratic and administrative)</t>
  </si>
  <si>
    <t>CMR002Restriction of movement (impediments to freedom of movement and/or administrative restrictions)</t>
  </si>
  <si>
    <t>CMR002Interference into implementation of humanitarian activities</t>
  </si>
  <si>
    <t>CMR002Violence against personnel, facilities and assets</t>
  </si>
  <si>
    <t>CMR002Denial of existence of humanitarian needs or entitlements to assistance</t>
  </si>
  <si>
    <t>CMR002Restriction and obstruction of access to services and assistance</t>
  </si>
  <si>
    <t>CMR002Ongoing insecurity/hostilities affecting humanitarian assistance</t>
  </si>
  <si>
    <t>CMR002Presence of mines and improvised explosive devices</t>
  </si>
  <si>
    <t>CMR002Physical constraints in the environment (obstacles related to terrain, climate, lack of infrastructure, etc.)</t>
  </si>
  <si>
    <t>Anglophone Crisis in Cameroon</t>
  </si>
  <si>
    <t>CMR003</t>
  </si>
  <si>
    <t>CMR003Total population</t>
  </si>
  <si>
    <t>CMR003Landmass affected</t>
  </si>
  <si>
    <t>Sud-Ouest, Nord-Ouest, Ouest, and Littoral regions</t>
  </si>
  <si>
    <t>CMR003People exposed</t>
  </si>
  <si>
    <t>CMR003People affected</t>
  </si>
  <si>
    <t>CMR003People displaced</t>
  </si>
  <si>
    <t>UNHCR 28/02/2020; UNHCR 09/03/2021</t>
  </si>
  <si>
    <t xml:space="preserve">Total number of people internally displaced plus the total number of Cameroonian refugees in Nigeria. 
</t>
  </si>
  <si>
    <t>https://data2.unhcr.org/en/country/nga; https://data2.unhcr.org/en/country/cmr; https://data2.unhcr.org/en/documents/download/85302</t>
  </si>
  <si>
    <t>CMR003Injuries reported</t>
  </si>
  <si>
    <t>CMR003Illness cases reported</t>
  </si>
  <si>
    <t>CMR003Fatalities reported</t>
  </si>
  <si>
    <t>Total of fatalities reported in the Southwest and Northwest regions between 15 August 2020 to 15 February2021.</t>
  </si>
  <si>
    <t>CMR003Buildings damaged</t>
  </si>
  <si>
    <t>Not enough information available.</t>
  </si>
  <si>
    <t>CMR003Buildings destroyed</t>
  </si>
  <si>
    <t>CMR003Buildings in the affected area</t>
  </si>
  <si>
    <t>CMR003Economic Losses</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</si>
  <si>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</si>
  <si>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</si>
  <si>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</si>
  <si>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</si>
  <si>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</si>
  <si>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</si>
  <si>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CMR003Fatalities in all crises</t>
  </si>
  <si>
    <t>CMR003Crisis affected groups</t>
  </si>
  <si>
    <t>OCHA</t>
  </si>
  <si>
    <t>IPDs, host, non host and refugees</t>
  </si>
  <si>
    <t>https://reliefweb.int/sites/reliefweb.int/files/resources/OCHA-Cameroon_Situation_Report_no2_Final.pdf</t>
  </si>
  <si>
    <t>CMR003People facing limited access constraints</t>
  </si>
  <si>
    <t>CMR003People facing restricted access constraints</t>
  </si>
  <si>
    <t>VOA 24/01/2019</t>
  </si>
  <si>
    <t>Cameroon authorities assisted 60,000 IDPs in the separatist areas, but are unable to reach most of the displaced in need because many have fled to remote areas and are trapped by ongoing fighting
437,500 IDPs - 60,000 IDPs reached by the Cameroonian authorities</t>
  </si>
  <si>
    <t>https://www.voanews.com/a/cameroon-struggles-to-aid-idps-in-anglophone-separatist-areas/4756930.html?utm_source=NEWS&amp;utm_medium=email&amp;utm_content=1st+section+1st+story+voa&amp;utm_campaign=HQ_EN_therefugeebrief_external_20190125</t>
  </si>
  <si>
    <t>CMR003Impediments to entry into country (bureaucratic and administrative)</t>
  </si>
  <si>
    <t>CMR003Restriction of movement (impediments to freedom of movement and/or administrative restrictions)</t>
  </si>
  <si>
    <t>CMR003Interference into implementation of humanitarian activities</t>
  </si>
  <si>
    <t>CMR003Violence against personnel, facilities and assets</t>
  </si>
  <si>
    <t>CMR003Denial of existence of humanitarian needs or entitlements to assistance</t>
  </si>
  <si>
    <t>CMR003Restriction and obstruction of access to services and assistance</t>
  </si>
  <si>
    <t>CMR003Ongoing insecurity/hostilities affecting humanitarian assistance</t>
  </si>
  <si>
    <t>CMR003Presence of mines and improvised explosive devices</t>
  </si>
  <si>
    <t>CMR003Physical constraints in the environment (obstacles related to terrain, climate, lack of infrastructure, etc.)</t>
  </si>
  <si>
    <t>CAR refugees in Cameroon</t>
  </si>
  <si>
    <t>CMR004</t>
  </si>
  <si>
    <t>CMR004Total population</t>
  </si>
  <si>
    <t>CMR004Landmass affected</t>
  </si>
  <si>
    <t>Adamaoua and Est regions</t>
  </si>
  <si>
    <t>CMR004People exposed</t>
  </si>
  <si>
    <t>UNHCR 31/12/2020</t>
  </si>
  <si>
    <t>The sum of people facing levels 1-5 humanitarian needs according to ACAPS methodology.</t>
  </si>
  <si>
    <t>https://data2.unhcr.org/en/documents/details/84123</t>
  </si>
  <si>
    <t>CMR004People affected</t>
  </si>
  <si>
    <t>The sum of people facing levels 2-5 humanitarian needs according to ACAPS methodology.</t>
  </si>
  <si>
    <t>CMR004People displaced</t>
  </si>
  <si>
    <t>UNHCR 28/02/2021</t>
  </si>
  <si>
    <t xml:space="preserve">Total number of CAR refugees currently in Cameroon. </t>
  </si>
  <si>
    <t>https://data2.unhcr.org/en/country/cmr</t>
  </si>
  <si>
    <t>CMR004Injuries reported</t>
  </si>
  <si>
    <t>CMR004Illness cases reported</t>
  </si>
  <si>
    <t>CMR004Fatalities reported</t>
  </si>
  <si>
    <t>CMR004Buildings damaged</t>
  </si>
  <si>
    <t>CMR004Buildings destroyed</t>
  </si>
  <si>
    <t>CMR004Buildings in the affected area</t>
  </si>
  <si>
    <t>CMR004Economic Losses</t>
  </si>
  <si>
    <t>CMR004People in Need</t>
  </si>
  <si>
    <t xml:space="preserve">People in need is the total number of CAR refugees in country. People experiencing level 1 humanitarian conditions represents the host population in Adamaoua, Est and North regions. </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</si>
  <si>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</si>
  <si>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</si>
  <si>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</si>
  <si>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</si>
  <si>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</si>
  <si>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CMR004Fatalities in all crises</t>
  </si>
  <si>
    <t>CMR004Crisis affected groups</t>
  </si>
  <si>
    <t>CMR004People facing limited access constraints</t>
  </si>
  <si>
    <t>CMR004People facing restricted access constraints</t>
  </si>
  <si>
    <t>CMR004Impediments to entry into country (bureaucratic and administrative)</t>
  </si>
  <si>
    <t>CMR004Restriction of movement (impediments to freedom of movement and/or administrative restrictions)</t>
  </si>
  <si>
    <t>CMR004Interference into implementation of humanitarian activities</t>
  </si>
  <si>
    <t>CMR004Violence against personnel, facilities and assets</t>
  </si>
  <si>
    <t>CMR004Denial of existence of humanitarian needs or entitlements to assistance</t>
  </si>
  <si>
    <t>CMR004Restriction and obstruction of access to services and assistance</t>
  </si>
  <si>
    <t>CMR004Ongoing insecurity/hostilities affecting humanitarian assistance</t>
  </si>
  <si>
    <t>CMR004Presence of mines and improvised explosive devices</t>
  </si>
  <si>
    <t>CMR004Physical constraints in the environment (obstacles related to terrain, climate, lack of infrastructure, etc.)</t>
  </si>
  <si>
    <t>Complex crisis in DRC</t>
  </si>
  <si>
    <t>COD001</t>
  </si>
  <si>
    <t>DRC</t>
  </si>
  <si>
    <t>COD</t>
  </si>
  <si>
    <t>COD001Total population</t>
  </si>
  <si>
    <t>OCHA 01/01/2021; UNHCR 28/02/2021; UNHCR 28/02/2021</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</si>
  <si>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</si>
  <si>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https://www.humanitarianresponse.info/sites/www.humanitarianresponse.info/files/documents/files/hno_2021_drc_finalv2.pdf; https://data2.unhcr.org/en/situations/drc; https://data2.unhcr.org/en/documents/download/85384</t>
  </si>
  <si>
    <t>COD001Landmass affected</t>
  </si>
  <si>
    <t>The whole country is affected by the crisis</t>
  </si>
  <si>
    <t>https://www.cia.gov/library/publications/the-world-factbook/attachments/summaries/CG-summary.pdf</t>
  </si>
  <si>
    <t>2020-10-05</t>
  </si>
  <si>
    <t>COD001People exposed</t>
  </si>
  <si>
    <t>COD001People affected</t>
  </si>
  <si>
    <t>IPC 09/2020</t>
  </si>
  <si>
    <t>All people in IPC-2 to IPC-5 were included as affected, as no better data is currently available to make a more informed estimation of people affected. The latest analysis available is the January-July 2021 projection published in September 2020</t>
  </si>
  <si>
    <t>http://www.ipcinfo.org/fileadmin/user_upload/ipcinfo/docs/IPC_DRC_Acute_Food_Insecurity_2020July2021June_Report_French.pdf</t>
  </si>
  <si>
    <t>2021-01-08</t>
  </si>
  <si>
    <t>COD001People displaced</t>
  </si>
  <si>
    <t>refugees and asylum seekers in DRC + refugees and asylum seekers from DRC + 5.2 million IDPs  + 1.4M returnees</t>
  </si>
  <si>
    <t>https://www.humanitarianresponse.info/sites/www.humanitarianresponse.info/files/documents/files/drc_hno_2020_final_web.pdf; https://data2.unhcr.org/en/situations/drc; https://data2.unhcr.org/en/documents/download/85384</t>
  </si>
  <si>
    <t>COD001Injuries reported</t>
  </si>
  <si>
    <t>COD001Illness cases reported</t>
  </si>
  <si>
    <t>not enough verifiable data available</t>
  </si>
  <si>
    <t>2019-12-20</t>
  </si>
  <si>
    <t>COD001Fatalities reported</t>
  </si>
  <si>
    <t xml:space="preserve">All deaths  as counted by ACLED. </t>
  </si>
  <si>
    <t>COD001Buildings damaged</t>
  </si>
  <si>
    <t>COD001Buildings destroyed</t>
  </si>
  <si>
    <t>COD001Buildings in the affected area</t>
  </si>
  <si>
    <t>COD001Economic Losses</t>
  </si>
  <si>
    <t>WFP accessed 06/02/2019</t>
  </si>
  <si>
    <t>The 2016 Cost of Hunger in Africa study found that undernutrition costs the DRC 4.6% of its GDP, equivalent to US$ 1.7 billion every year</t>
  </si>
  <si>
    <t>https://www1.wfp.org/countries/democratic-republic-congo</t>
  </si>
  <si>
    <t>COD001People in Need</t>
  </si>
  <si>
    <t>OCHA 01/01/2021</t>
  </si>
  <si>
    <t>The PIN are broken down into 5 levels in the 2021 HNO. In order to remain consistent with the INFORM severity level methodology, PIN levels 1-3 are considered as L3. L4 and L5 are considered as is.</t>
  </si>
  <si>
    <t>https://www.humanitarianresponse.info/sites/www.humanitarianresponse.info/files/documents/files/hno_2021_drc_finalv2.pdf</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</si>
  <si>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</si>
  <si>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</si>
  <si>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</si>
  <si>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</si>
  <si>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</si>
  <si>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COD001Fatalities in all crises</t>
  </si>
  <si>
    <t>COD001Crisis affected groups</t>
  </si>
  <si>
    <t>COD001People facing limited access constraints</t>
  </si>
  <si>
    <t>Not enough data available (consistency across crisis)</t>
  </si>
  <si>
    <t>2019-08-21</t>
  </si>
  <si>
    <t>COD001People facing restricted access constraints</t>
  </si>
  <si>
    <t>COD001Impediments to entry into country (bureaucratic and administrative)</t>
  </si>
  <si>
    <t>COD001Restriction of movement (impediments to freedom of movement and/or administrative restrictions)</t>
  </si>
  <si>
    <t>COD001Interference into implementation of humanitarian activities</t>
  </si>
  <si>
    <t>COD001Violence against personnel, facilities and assets</t>
  </si>
  <si>
    <t>COD001Denial of existence of humanitarian needs or entitlements to assistance</t>
  </si>
  <si>
    <t>COD001Restriction and obstruction of access to services and assistance</t>
  </si>
  <si>
    <t>COD001Ongoing insecurity/hostilities affecting humanitarian assistance</t>
  </si>
  <si>
    <t>COD001Presence of mines and improvised explosive devices</t>
  </si>
  <si>
    <t>COD001Physical constraints in the environment (obstacles related to terrain, climate, lack of infrastructure, etc.)</t>
  </si>
  <si>
    <t>Complex crisis in Congo</t>
  </si>
  <si>
    <t>COG001</t>
  </si>
  <si>
    <t>Congo</t>
  </si>
  <si>
    <t>COG</t>
  </si>
  <si>
    <t>COG001Total population</t>
  </si>
  <si>
    <t>World Bank 2019; UNICEF 14/12/2020</t>
  </si>
  <si>
    <t>5,380,508 population estimate for 2019 + refugees and asylum seekers from CAR, DRC and Rwanda</t>
  </si>
  <si>
    <t>https://databank.worldbank.org/data/reports.aspx?source=2&amp;country=COG; https://www.unicef.org/media/87101/file/2021-HAC-Congo.pdf</t>
  </si>
  <si>
    <t>COG001Landmass affected</t>
  </si>
  <si>
    <t>CIA World Factbook 04/2020</t>
  </si>
  <si>
    <t>Whole country is affected by the complex crisis</t>
  </si>
  <si>
    <t>https://www.cia.gov/the-world-factbook/static/de6af332054faf76fe05b98fd99891fe/CF-summary.pdf</t>
  </si>
  <si>
    <t>COG001People exposed</t>
  </si>
  <si>
    <t>COG001People affected</t>
  </si>
  <si>
    <t>UNICEF 14/12/2020</t>
  </si>
  <si>
    <t>Specific data for people affected is unavailable, PIN number is used instead</t>
  </si>
  <si>
    <t>https://www.unicef.org/media/87101/file/2021-HAC-Congo.pdf</t>
  </si>
  <si>
    <t>COG001People displaced</t>
  </si>
  <si>
    <t>Includes refugees and asylum seekers from CAR, DRC and Rwanda as well as IDPs in Pool region</t>
  </si>
  <si>
    <t>COG001Injuries reported</t>
  </si>
  <si>
    <t>COG001Illness cases reported</t>
  </si>
  <si>
    <t>COG001Fatalities reported</t>
  </si>
  <si>
    <t>Crisis does not involve conflict fatalities. Information on fatalities from other conflict drivers not available</t>
  </si>
  <si>
    <t>COG001Buildings damaged</t>
  </si>
  <si>
    <t>COG001Buildings destroyed</t>
  </si>
  <si>
    <t>COG001Buildings in the affected area</t>
  </si>
  <si>
    <t>COG001Economic Losses</t>
  </si>
  <si>
    <t>COG001People in Need</t>
  </si>
  <si>
    <t>Disaggregated data on the severity of humanitarian needs not available. All PIN are considered L3, and no population is considered L2. All of the rest is L1</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</si>
  <si>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</si>
  <si>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</si>
  <si>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</si>
  <si>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</si>
  <si>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</si>
  <si>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</si>
  <si>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COG001Crisis affected groups</t>
  </si>
  <si>
    <t>IDPs, Returnees, Host, Non-Host and refugees are affected by the complex crisis</t>
  </si>
  <si>
    <t>COG001People facing limited access constraints</t>
  </si>
  <si>
    <t>COG001People facing restricted access constraints</t>
  </si>
  <si>
    <t>COG001Impediments to entry into country (bureaucratic and administrative)</t>
  </si>
  <si>
    <t>COG001Restriction of movement (impediments to freedom of movement and/or administrative restrictions)</t>
  </si>
  <si>
    <t>COG001Interference into implementation of humanitarian activities</t>
  </si>
  <si>
    <t>COG001Violence against personnel, facilities and assets</t>
  </si>
  <si>
    <t>COG001Denial of existence of humanitarian needs or entitlements to assistance</t>
  </si>
  <si>
    <t>COG001Restriction and obstruction of access to services and assistance</t>
  </si>
  <si>
    <t>COG001Ongoing insecurity/hostilities affecting humanitarian assistance</t>
  </si>
  <si>
    <t>COG001Presence of mines and improvised explosive devices</t>
  </si>
  <si>
    <t>COG001Physical constraints in the environment (obstacles related to terrain, climate, lack of infrastructure, etc.)</t>
  </si>
  <si>
    <t>Complex crisis in Colombia</t>
  </si>
  <si>
    <t>COL001</t>
  </si>
  <si>
    <t>Colombia</t>
  </si>
  <si>
    <t>COL</t>
  </si>
  <si>
    <t>COL001Total population</t>
  </si>
  <si>
    <t>OCHA Global HNO 2021</t>
  </si>
  <si>
    <t>Total population of the country according to the latest HNO</t>
  </si>
  <si>
    <t>https://reliefweb.int/sites/reliefweb.int/files/resources/GHO2021_EN.pdf</t>
  </si>
  <si>
    <t>2020-12-18</t>
  </si>
  <si>
    <t>COL001Landmass affected</t>
  </si>
  <si>
    <t>World Bank</t>
  </si>
  <si>
    <t>The whole country is considered to be affected by the crisis</t>
  </si>
  <si>
    <t>https://databank.worldbank.org/data/views/reports/reportwidget.aspx?Report_Name=CountryProfile&amp;Id=b450fd57&amp;tbar=y&amp;dd=y&amp;inf=n&amp;zm=n&amp;country=COL</t>
  </si>
  <si>
    <t>2020-10-07</t>
  </si>
  <si>
    <t>COL001People exposed</t>
  </si>
  <si>
    <t>COL001People affected</t>
  </si>
  <si>
    <t>OCHA HNO 2020</t>
  </si>
  <si>
    <t>Number of people affected by the crisis in the country according to latest HNO. Affected populations include: IDPs, people affected by natural disasters, host communities for IDPs, Venezuelans with intention to stay, Colombian returnees and transit population.</t>
  </si>
  <si>
    <t>https://www.humanitarianresponse.info/sites/www.humanitarianresponse.info/files/documents/files/hno_2020_colombia_esp.pdf</t>
  </si>
  <si>
    <t>2020-04-29</t>
  </si>
  <si>
    <t>COL001People displaced</t>
  </si>
  <si>
    <t xml:space="preserve">OCHA HNO 2020; Migracion Colombia 18/12/2020 </t>
  </si>
  <si>
    <t>IDPs (530.000) + Venezuelans with intention to stay (1.717.352) + Colombian returnees (980,000) + Transit population (300,000) + Pendular population (501.000)</t>
  </si>
  <si>
    <t>https://www.humanitarianresponse.info/sites/www.humanitarianresponse.info/files/documents/files/hno_2020_colombia_esp.pdf; https://www.migracioncolombia.gov.co/infografias/distribucion-venezolanos-en-colombia-corte-a-30-de-octubre</t>
  </si>
  <si>
    <t>COL001Injuries reported</t>
  </si>
  <si>
    <t>Data not sufficient to represent the numbers of people injured in Colombia for the last 6 months.</t>
  </si>
  <si>
    <t>2019-10-02</t>
  </si>
  <si>
    <t>COL001Illness cases reported</t>
  </si>
  <si>
    <t>No availability of data disaggregated for the last 6 months; not sure which diseases to take into account as related to crisis</t>
  </si>
  <si>
    <t>2019-02-14</t>
  </si>
  <si>
    <t>COL001Fatalities reported</t>
  </si>
  <si>
    <t>ACLED 01/08/2020-25/01/2021</t>
  </si>
  <si>
    <t>All fatalities listed by ACLED for past 6 months</t>
  </si>
  <si>
    <t>https://data.humdata.org/dataset/acled-data-for-colombia</t>
  </si>
  <si>
    <t>COL001Buildings damaged</t>
  </si>
  <si>
    <t>COL001Buildings destroyed</t>
  </si>
  <si>
    <t>COL001Buildings in the affected area</t>
  </si>
  <si>
    <t>COL001Economic Losses</t>
  </si>
  <si>
    <t>COL001People in Need</t>
  </si>
  <si>
    <t>OCHA HNO 30/03/2020</t>
  </si>
  <si>
    <t>PIN figure has been subtracted from the latest country’s HNO.  Level 2: Affected population minus population placed in level 3 and 4  Level 3: Host communities (1,600,000) + victims of sexual abuse (282,800) + affected by UXOs (358,800) + Pendular migrants (501,100) + Colombian returnees (350,500) + IDPs (530,000) + affected by natural disasters (973,400) + Venezuelans with intention to stay (1,770,000) Level 4: People with limited access (1,600,000) + confinement (39,800) + attacks against civil populations (30,500) + forced recruitment (171,300) + Transit population (330,300)  No population has been placed in level 5</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</si>
  <si>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</si>
  <si>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</si>
  <si>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</si>
  <si>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</si>
  <si>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</si>
  <si>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COL001Fatalities in all crises</t>
  </si>
  <si>
    <t>ACLED 01/08/2020-25/01/2021; OCHA 21/11/2020</t>
  </si>
  <si>
    <t xml:space="preserve">fatalities listed by ACLED (445) + hurricane related fatalities (26). Fatalities related to Venezuelan migrant crisis for past 6 months are unavailable </t>
  </si>
  <si>
    <t>https://data.humdata.org/dataset/acled-data-for-colombia; https://reliefweb.int/sites/reliefweb.int/files/resources/20102020_afectaciones_por_emergencias_de_la_temporada_de_lluvias_vf.pdf</t>
  </si>
  <si>
    <t>COL001Crisis affected groups</t>
  </si>
  <si>
    <t>COL001People facing limited access constraints</t>
  </si>
  <si>
    <t>OCHA HNO 15/01/2023</t>
  </si>
  <si>
    <t>https://reliefweb.int/sites/reliefweb.int/files/resources/14012019_hno_2019_es.pdf</t>
  </si>
  <si>
    <t>COL001People facing restricted access constraints</t>
  </si>
  <si>
    <t>COL001Impediments to entry into country (bureaucratic and administrative)</t>
  </si>
  <si>
    <t>COL001Restriction of movement (impediments to freedom of movement and/or administrative restrictions)</t>
  </si>
  <si>
    <t>COL001Interference into implementation of humanitarian activities</t>
  </si>
  <si>
    <t>COL001Violence against personnel, facilities and assets</t>
  </si>
  <si>
    <t>COL001Denial of existence of humanitarian needs or entitlements to assistance</t>
  </si>
  <si>
    <t>COL001Restriction and obstruction of access to services and assistance</t>
  </si>
  <si>
    <t>COL001Ongoing insecurity/hostilities affecting humanitarian assistance</t>
  </si>
  <si>
    <t>COL001Presence of mines and improvised explosive devices</t>
  </si>
  <si>
    <t>COL001Physical constraints in the environment (obstacles related to terrain, climate, lack of infrastructure, etc.)</t>
  </si>
  <si>
    <t>Venezuela displacement in Colombia</t>
  </si>
  <si>
    <t>COL002</t>
  </si>
  <si>
    <t>COL002Total population</t>
  </si>
  <si>
    <t>https://www.humanitarianresponse.info/sites/www.humanitarianresponse.info/files/documents/files/hno_2020_colombia_esp.pdf; https://www.migracioncolombia.gov.co/infografias/distribucion-venezolanos-en-colombia-corte-a-30-de-septiembre</t>
  </si>
  <si>
    <t>COL002Landmass affected</t>
  </si>
  <si>
    <t>World Bank 2018; Migracion Colombia 30/09/2020</t>
  </si>
  <si>
    <t>The departments where more than 100,000 Venezuelans migrants are reported are: Antioquia, Atlantico, Bogota, La Guajira, Norte de Santander, Santander</t>
  </si>
  <si>
    <t>https://databank.worldbank.org/data/views/reports/reportwidget.aspx?Report_Name=CountryProfile&amp;Id=b450fd57&amp;tbar=y&amp;dd=y&amp;inf=n&amp;zm=n&amp;country=COL; https://www.migracioncolombia.gov.co/infografias/distribucion-venezolanos-en-colombia-corte-a-30-de-septiembre</t>
  </si>
  <si>
    <t>COL002People exposed</t>
  </si>
  <si>
    <t>DANE Projection for 2019</t>
  </si>
  <si>
    <t xml:space="preserve">Population living in the departments with over 100,000 Venezuelans migrants. </t>
  </si>
  <si>
    <t>https://data.humdata.org/dataset/colombia-admin-level-4-boundaries</t>
  </si>
  <si>
    <t>COL002People affected</t>
  </si>
  <si>
    <t>Regional Response Plan 2021 10/12/2020; Migracion Colombia 18/12/2020</t>
  </si>
  <si>
    <t>It includes Venezuelans with intention to stay (1,717,352) + Transit population (162,000) + Colombian returnees (980,000) + Host communities (742,000)</t>
  </si>
  <si>
    <t>https://rmrp.r4v.info/; https://www.migracioncolombia.gov.co/infografias/distribucion-venezolanos-en-colombia-corte-a-30-de-octubre</t>
  </si>
  <si>
    <t>COL002People displaced</t>
  </si>
  <si>
    <t>It includes Venezuelans with intention to stay (1,717,352) + Transit population (162,000) + Colombian returnees (980,000)</t>
  </si>
  <si>
    <t>COL002Injuries reported</t>
  </si>
  <si>
    <t>No sufficient data available</t>
  </si>
  <si>
    <t>COL002Illness cases reported</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</si>
  <si>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</si>
  <si>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COL002Fatalities reported</t>
  </si>
  <si>
    <t>Observatorio de Violencia, 2019</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</si>
  <si>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</si>
  <si>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http://www.medicinalegal.gov.co/lesiones-fatales-de-ciudadanos-venezolanos-en-colombia</t>
  </si>
  <si>
    <t>COL002Buildings damaged</t>
  </si>
  <si>
    <t>COL002Buildings destroyed</t>
  </si>
  <si>
    <t>COL002Buildings in the affected area</t>
  </si>
  <si>
    <t>COL002Economic Losses</t>
  </si>
  <si>
    <t>COL002People in Need</t>
  </si>
  <si>
    <t>RMRP 2021 31/12/2020; R4V Colombia 01/2021; Migracion Colombia 18/12/2020</t>
  </si>
  <si>
    <t xml:space="preserve">PIN number includes the number of Venezuzelans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t>
  </si>
  <si>
    <t>https://r4v.info/es/documents/details/82927; https://r4v.info/en/situations/platform/location/10044; https://www.migracioncolombia.gov.co/infografias/distribucion-venezolanos-en-colombia-corte-a-30-de-octubre</t>
  </si>
  <si>
    <t>COL002Minimal humanitarian conditions - Level 1</t>
  </si>
  <si>
    <t>COL002Stressed humanitarian conditions - Level 2</t>
  </si>
  <si>
    <t>Regional Response Plan 2020 31/12/2019; R4V Colombia 05/2020; DANE</t>
  </si>
  <si>
    <t>PIN number includes the number of Venezuzelans with the intention to stay (1,764,883)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t>
  </si>
  <si>
    <t>https://r4v.info/es/situations/platform/location/7511; https://r4v.info/en/documents/details/72254; https://data.humdata.org/dataset/colombia-admin-level-4-boundaries</t>
  </si>
  <si>
    <t>COL002Moderate humanitarian conditions - Level 3</t>
  </si>
  <si>
    <t>COL002Severe humanitarian conditions - Level 4</t>
  </si>
  <si>
    <t>COL002Extreme humanitarian conditions - Level 5</t>
  </si>
  <si>
    <t>COL002Fatalities in all crises</t>
  </si>
  <si>
    <t>COL002Crisis affected groups</t>
  </si>
  <si>
    <t>Refugees, returnees, host</t>
  </si>
  <si>
    <t>COL002People facing limited access constraints</t>
  </si>
  <si>
    <t>COL002People facing restricted access constraints</t>
  </si>
  <si>
    <t>COL002Impediments to entry into country (bureaucratic and administrative)</t>
  </si>
  <si>
    <t>COL002Restriction of movement (impediments to freedom of movement and/or administrative restrictions)</t>
  </si>
  <si>
    <t>COL002Interference into implementation of humanitarian activities</t>
  </si>
  <si>
    <t>COL002Violence against personnel, facilities and assets</t>
  </si>
  <si>
    <t>COL002Denial of existence of humanitarian needs or entitlements to assistance</t>
  </si>
  <si>
    <t>COL002Restriction and obstruction of access to services and assistance</t>
  </si>
  <si>
    <t>COL002Ongoing insecurity/hostilities affecting humanitarian assistance</t>
  </si>
  <si>
    <t>COL002Presence of mines and improvised explosive devices</t>
  </si>
  <si>
    <t>COL002Physical constraints in the environment (obstacles related to terrain, climate, lack of infrastructure, etc.)</t>
  </si>
  <si>
    <t>Hurricane Eta and Iota in Colombia</t>
  </si>
  <si>
    <t>Tropical cyclone</t>
  </si>
  <si>
    <t>COL003</t>
  </si>
  <si>
    <t>COL003Total population</t>
  </si>
  <si>
    <t>COL003Landmass affected</t>
  </si>
  <si>
    <t>OCHA 30/12/2020</t>
  </si>
  <si>
    <t>14 departments affected according to OCHA. Areas of departments taken from baseline data</t>
  </si>
  <si>
    <t>https://reliefweb.int/sites/reliefweb.int/files/resources/30122020_sitrepno6_afectaciones_por_lluvias_y_hiota_update_9_vf.pdf</t>
  </si>
  <si>
    <t>COL003People exposed</t>
  </si>
  <si>
    <t>COL003People affected</t>
  </si>
  <si>
    <t>Number of people affected by heavy rainfall caused by hurricane Iota and la Nina phenomenon on Colombia mainland and San Andres Archipelago. Most affected departments are: San Andres Archipelago, La Guajira, Choco, Bolivar,  and Norte de Santander</t>
  </si>
  <si>
    <t>COL003People displaced</t>
  </si>
  <si>
    <t>COL003Injuries reported</t>
  </si>
  <si>
    <t>MIRE 22/11/2020</t>
  </si>
  <si>
    <t>Number of injured taken from MIRE assessment</t>
  </si>
  <si>
    <t>https://reliefweb.int/sites/reliefweb.int/files/resources/sitrep2_choco_noviembre2020_v2.pdf</t>
  </si>
  <si>
    <t>COL003Illness cases reported</t>
  </si>
  <si>
    <t>COL003Fatalities reported</t>
  </si>
  <si>
    <t>OCHA 21/11/2020</t>
  </si>
  <si>
    <t>Number of fatalities taken from OCHA situation report</t>
  </si>
  <si>
    <t>https://reliefweb.int/sites/reliefweb.int/files/resources/20102020_afectaciones_por_emergencias_de_la_temporada_de_lluvias_vf.pdf</t>
  </si>
  <si>
    <t>COL003Buildings damaged</t>
  </si>
  <si>
    <t>COL003Buildings destroyed</t>
  </si>
  <si>
    <t>COL003Buildings in the affected area</t>
  </si>
  <si>
    <t>COL003Economic Losses</t>
  </si>
  <si>
    <t>COL003People in Need</t>
  </si>
  <si>
    <t xml:space="preserve">PiN is taken from numbers given of affected and exposed populations. There are significant information gaps regarding severity of needs and no numbers for displaced people. Level 1 = total exposed population (those living in affected departments). Level 2 = total affected population as reported by OCHA. Level 3 = those affected in La Guajira and San Andres archipelago according to OCHA estimates. These two departments have reported severe impacts and significant humanitarian access constraints </t>
  </si>
  <si>
    <t>COL003Minimal humanitarian conditions - Level 1</t>
  </si>
  <si>
    <t>COL003Stressed humanitarian conditions - Level 2</t>
  </si>
  <si>
    <t>COL003Moderate humanitarian conditions - Level 3</t>
  </si>
  <si>
    <t>COL003Severe humanitarian conditions - Level 4</t>
  </si>
  <si>
    <t>OCHA 24/11/2020; Action against hunger 24/11/2020</t>
  </si>
  <si>
    <t>PiN is taken from numbers given of affected and exposed populations. There are significant information gaps regarding severity of needs and no numbers for displaced people. Level 1 = total exposed population (those living in affected departments). Level 2 = total affected population as reported by OCHA. Level 3 = those affected in La Guajira and San Andres archipelago according to OCHA estimates. These two departments have reported severe impacts and significant humanitarian access constraints</t>
  </si>
  <si>
    <t>https://reliefweb.int/sites/reliefweb.int/files/resources/Colombia%20-%20Afectaciones%20por%20emergencias%20de%20la%20temporada%20de%20lluvias%20-%20Informe%20de%20Situaci%C3%B3n%20No.%202%20%2824-11-2020%29%2C%20Actualizaci%C3%B3n%20N%C2%B0%205.pdf; https://reliefweb.int/sites/reliefweb.int/files/resources/sitrep4_ach_ola_invernal_nov2020_v1_english.pdf</t>
  </si>
  <si>
    <t>COL003Extreme humanitarian conditions - Level 5</t>
  </si>
  <si>
    <t>COL003Fatalities in all crises</t>
  </si>
  <si>
    <t>COL003Crisis affected groups</t>
  </si>
  <si>
    <t>hosts, non-hosts, IDPs</t>
  </si>
  <si>
    <t>COL003People facing limited access constraints</t>
  </si>
  <si>
    <t>COL003People facing restricted access constraints</t>
  </si>
  <si>
    <t>COL003Impediments to entry into country (bureaucratic and administrative)</t>
  </si>
  <si>
    <t>ACAPS Access November 2020</t>
  </si>
  <si>
    <t>https://acaps.sharepoint.com/:x:/s/CrisisInSight/EZz2FctWM6RKugy6PeRy-BIBX68P9i-c4z7FzHJ5EmAnUw?e=kapkKK</t>
  </si>
  <si>
    <t>COL003Restriction of movement (impediments to freedom of movement and/or administrative restrictions)</t>
  </si>
  <si>
    <t>COL003Interference into implementation of humanitarian activities</t>
  </si>
  <si>
    <t>COL003Violence against personnel, facilities and assets</t>
  </si>
  <si>
    <t>COL003Denial of existence of humanitarian needs or entitlements to assistance</t>
  </si>
  <si>
    <t>COL003Restriction and obstruction of access to services and assistance</t>
  </si>
  <si>
    <t>COL003Ongoing insecurity/hostilities affecting humanitarian assistance</t>
  </si>
  <si>
    <t>COL003Presence of mines and improvised explosive devices</t>
  </si>
  <si>
    <t>COL003Physical constraints in the environment (obstacles related to terrain, climate, lack of infrastructure, etc.)</t>
  </si>
  <si>
    <t>Nicaraguan refugees in Costa Rica</t>
  </si>
  <si>
    <t>CRI002</t>
  </si>
  <si>
    <t>Costa Rica</t>
  </si>
  <si>
    <t>CRI</t>
  </si>
  <si>
    <t>CRI002Total population</t>
  </si>
  <si>
    <t xml:space="preserve">INEC Costa Rica 2011; World Bank 2019; UNHCR 20/08/2020 </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</si>
  <si>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</si>
  <si>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www.inec.go.cr/poblacion/estimaciones-y-proyecciones-de-poblacion; https://data.worldbank.org/country/CR; https://www.unhcr.org/news/stories/2020/8/5f3ea3734/nicaraguan-refugee-heals-wounds-persecution-costa-rica.html</t>
  </si>
  <si>
    <t>CRI002Landmass affected</t>
  </si>
  <si>
    <t>UNHCR 13/08/2018; División Territorial Administrativa, Instituto Geográfico Nacional, San José, Costa Rica, Imprenta Nacional, 2001; Government of Costa Rica</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</si>
  <si>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</si>
  <si>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</si>
  <si>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CRI002People exposed</t>
  </si>
  <si>
    <t>UNHCR 31/10/2019; INEC Costa Rica; Government of Costa Rica; UNHCR 28/08/2020</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</si>
  <si>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</si>
  <si>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</si>
  <si>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CRI002People affected</t>
  </si>
  <si>
    <t>UNHCR 28/08/2020</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</si>
  <si>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</si>
  <si>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https://www.unhcr.org/news/stories/2020/8/5f3ea3734/nicaraguan-refugee-heals-wounds-persecution-costa-rica.html</t>
  </si>
  <si>
    <t>CRI002People displaced</t>
  </si>
  <si>
    <t>CRI002Injuries reported</t>
  </si>
  <si>
    <t>2019-04-11</t>
  </si>
  <si>
    <t>CRI002Illness cases reported</t>
  </si>
  <si>
    <t>CRI002Fatalities reported</t>
  </si>
  <si>
    <t>IOM Missing Migrants Dec-May 2020 ACLED Dec-May 2020</t>
  </si>
  <si>
    <t>Crisis-related fatalities in the past six months.</t>
  </si>
  <si>
    <t>https://missingmigrants.iom.int/downloads https://acleddata.com/data-export-tool/</t>
  </si>
  <si>
    <t>2020-06-30</t>
  </si>
  <si>
    <t>CRI002Buildings damaged</t>
  </si>
  <si>
    <t>CRI002Buildings destroyed</t>
  </si>
  <si>
    <t>CRI002Buildings in the affected area</t>
  </si>
  <si>
    <t>CRI002Economic Losses</t>
  </si>
  <si>
    <t>CRI002People in Need</t>
  </si>
  <si>
    <t>UNHCR 31/10/2019; INEC Costa Rica; Government of Costa Rica; UNHCR 25/08/2020</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</si>
  <si>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</si>
  <si>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https://www.unhcr.org/news/stories/2020/8/5f3ea3734/nicaraguan-refugee-heals-wounds-persecution-costa-rica.html</t>
  </si>
  <si>
    <t>CRI002Minimal humanitarian conditions - Level 1</t>
  </si>
  <si>
    <t>CRI002Stressed humanitarian conditions - Level 2</t>
  </si>
  <si>
    <t>CRI002Moderate humanitarian conditions - Level 3</t>
  </si>
  <si>
    <t>CRI002Severe humanitarian conditions - Level 4</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</si>
  <si>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</si>
  <si>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</si>
  <si>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CRI002Extreme humanitarian conditions - Level 5</t>
  </si>
  <si>
    <t>CRI002Fatalities in all crises</t>
  </si>
  <si>
    <t>CRI002Crisis affected groups</t>
  </si>
  <si>
    <t>refugees and host community is affected</t>
  </si>
  <si>
    <t>CRI002People facing limited access constraints</t>
  </si>
  <si>
    <t>Humanitarian Access Overview ACAPS 04/2019</t>
  </si>
  <si>
    <t>CRI002People facing restricted access constraints</t>
  </si>
  <si>
    <t>CRI002Impediments to entry into country (bureaucratic and administrative)</t>
  </si>
  <si>
    <t>2019-10-31</t>
  </si>
  <si>
    <t>CRI002Restriction of movement (impediments to freedom of movement and/or administrative restrictions)</t>
  </si>
  <si>
    <t>CRI002Interference into implementation of humanitarian activities</t>
  </si>
  <si>
    <t>CRI002Violence against personnel, facilities and assets</t>
  </si>
  <si>
    <t>CRI002Denial of existence of humanitarian needs or entitlements to assistance</t>
  </si>
  <si>
    <t>CRI002Restriction and obstruction of access to services and assistance</t>
  </si>
  <si>
    <t>CRI002Ongoing insecurity/hostilities affecting humanitarian assistance</t>
  </si>
  <si>
    <t>CRI002Presence of mines and improvised explosive devices</t>
  </si>
  <si>
    <t>CRI002Physical constraints in the environment (obstacles related to terrain, climate, lack of infrastructure, etc.)</t>
  </si>
  <si>
    <t>Multiple crises in Djibouti</t>
  </si>
  <si>
    <t>DJI001</t>
  </si>
  <si>
    <t>Djibouti</t>
  </si>
  <si>
    <t>DJI</t>
  </si>
  <si>
    <t>DJI001Total population</t>
  </si>
  <si>
    <t>IPC 03/02/2021
UNCHR 30/09/2019</t>
  </si>
  <si>
    <t>981,000 (total population in country) + 30 374 refugees and asylum-seekers (the number of people of concern in Djibouti)</t>
  </si>
  <si>
    <t>http://www.ipcinfo.org/fileadmin/user_upload/ipcinfo/docs/1_IPC_Djibouti_CFI_20182023.pdf
https://reliefweb.int/sites/reliefweb.int/files/resources/RB_EHGL_RefAs_190930.pdf</t>
  </si>
  <si>
    <t>DJI001Landmass affected</t>
  </si>
  <si>
    <t>Total landmass without water</t>
  </si>
  <si>
    <t>https://www.cia.gov/library/publications/resources/the-world-factbook/geos/dj.html</t>
  </si>
  <si>
    <t>DJI001People exposed</t>
  </si>
  <si>
    <t>981,000 (total population in country) + 30 374 refugees and asylum-seekers (the  number of people of concern in Djibouti). Number of people exposed includes the whole population of Djibouti both in the drought and mixed migration crises.</t>
  </si>
  <si>
    <t>DJI001People affected</t>
  </si>
  <si>
    <t>IPC 03/02/2021; UNCHR 30/09/2019</t>
  </si>
  <si>
    <t>People in IPC level 2 and above (609,220) + refugees and asylum seekers (30,374), which are not included in the food security analysis. This figure accounts for people affected both by the drought and mixed migration crisis.</t>
  </si>
  <si>
    <t>http://www.ipcinfo.org/fileadmin/user_upload/ipcinfo/docs/1_IPC_Djibouti_CFI_20182023.pdf; https://reliefweb.int/sites/reliefweb.int/files/resources/RB_EHGL_RefAs_190930.pdf</t>
  </si>
  <si>
    <t>DJI001People displaced</t>
  </si>
  <si>
    <t>UNHCR 30/09/2019</t>
  </si>
  <si>
    <t>UNHCR counted 30 374 asylum seekers and refugees in the country up to 30/09/2019. However, there is no clear data on the number of people temporarily displaced due to floods.</t>
  </si>
  <si>
    <t>https://reliefweb.int/sites/reliefweb.int/files/resources/RB_EHGL_RefAs_190930.pdf</t>
  </si>
  <si>
    <t>2019-12-17</t>
  </si>
  <si>
    <t>DJI001Injuries reported</t>
  </si>
  <si>
    <t>DJI001Illness cases reported</t>
  </si>
  <si>
    <t>UNICEF 2018, UN Djibouti and Ministry of the Interior 05/12/2019</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</si>
  <si>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</si>
  <si>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https://reliefweb.int/sites/reliefweb.int/files/resources/UNICEF%20Djibouti%20Situation%20Report_Year%20End%202018.pdf</t>
  </si>
  <si>
    <t>DJI001Fatalities reported</t>
  </si>
  <si>
    <t xml:space="preserve">ACLED Aug-Jan. 2020 </t>
  </si>
  <si>
    <t xml:space="preserve">ACLED data reported for Jun-Nov. 2020 </t>
  </si>
  <si>
    <t>DJI001Buildings damaged</t>
  </si>
  <si>
    <t>DJI001Buildings destroyed</t>
  </si>
  <si>
    <t>DJI001Buildings in the affected area</t>
  </si>
  <si>
    <t>DJI001Economic Losses</t>
  </si>
  <si>
    <t>DJI001People in Need</t>
  </si>
  <si>
    <t>PIN = People in IPC phases 3 and 4  (drought crisis) + 30,374 people of concern for UNHCR, including refugees and asylum seekers (mixed migration crisis).  Level 1:  population exposed - affected - PIN, Level 2: affected - PIN, Level 3: people in IPC level 3+ UNHCR number of migrants and refugees in Djibouti, Level 4: people in IPC level 4</t>
  </si>
  <si>
    <t>DJI001Minimal humanitarian conditions - Level 1</t>
  </si>
  <si>
    <t>DJI001Stressed humanitarian conditions - Level 2</t>
  </si>
  <si>
    <t>DJI001Moderate humanitarian conditions - Level 3</t>
  </si>
  <si>
    <t>DJI001Severe humanitarian conditions - Level 4</t>
  </si>
  <si>
    <t>DJI001Extreme humanitarian conditions - Level 5</t>
  </si>
  <si>
    <t>DJI001Fatalities in all crises</t>
  </si>
  <si>
    <t xml:space="preserve">IOM Aug-Jan. 2020; ACLED Aug-Jan. 2020
</t>
  </si>
  <si>
    <t>The total fatalities of all crises</t>
  </si>
  <si>
    <t xml:space="preserve">http://missingmigrants.iom.int/downloads; https://www.acleddata.com/data/  </t>
  </si>
  <si>
    <t>DJI001Crisis affected groups</t>
  </si>
  <si>
    <t>Refugees, host, non-host population,  retunrees, IDPs</t>
  </si>
  <si>
    <t>DJI001People facing limited access constraints</t>
  </si>
  <si>
    <t>DJI001People facing restricted access constraints</t>
  </si>
  <si>
    <t>DJI001Impediments to entry into country (bureaucratic and administrative)</t>
  </si>
  <si>
    <t>DJI001Restriction of movement (impediments to freedom of movement and/or administrative restrictions)</t>
  </si>
  <si>
    <t>DJI001Interference into implementation of humanitarian activities</t>
  </si>
  <si>
    <t>DJI001Violence against personnel, facilities and assets</t>
  </si>
  <si>
    <t>DJI001Denial of existence of humanitarian needs or entitlements to assistance</t>
  </si>
  <si>
    <t>DJI001Restriction and obstruction of access to services and assistance</t>
  </si>
  <si>
    <t>DJI001Ongoing insecurity/hostilities affecting humanitarian assistance</t>
  </si>
  <si>
    <t>DJI001Presence of mines and improvised explosive devices</t>
  </si>
  <si>
    <t>DJI001Physical constraints in the environment (obstacles related to terrain, climate, lack of infrastructure, etc.)</t>
  </si>
  <si>
    <t>Mixed migration in Djibouti</t>
  </si>
  <si>
    <t>DJI002</t>
  </si>
  <si>
    <t>DJI002Total population</t>
  </si>
  <si>
    <t>IPC 23/02/2018 UNCHR 30/09/2019</t>
  </si>
  <si>
    <t>981,000 (total population in country) + 30 374 refugees and  asylum-seekers (the  number of people of concern in Djibouti)</t>
  </si>
  <si>
    <t>http://www.ipcinfo.org/fileadmin/user_upload/ipcinfo/docs/1_IPC_Djibouti_CFI_20182023.pdf https://reliefweb.int/sites/reliefweb.int/files/resources/RB_EHGL_RefAs_190930.pdf</t>
  </si>
  <si>
    <t>DJI002Landmass affected</t>
  </si>
  <si>
    <t>DJI002People exposed</t>
  </si>
  <si>
    <t>IPC 03/02/2021; USAID 28/09/2020;UNCHR 30/09/2019</t>
  </si>
  <si>
    <t>https://reliefweb.int/sites/reliefweb.int/files/resources/IPC_Djibouti_Acute_Food_Insecurity_2020Oct_2021Aug_English_summary.pdf; https://reliefweb.int/sites/reliefweb.int/files/resources/RB_EHGL_RefAs_190930.pdf; https://www.usaid.gov/djibouti/global-health/water-and-sanitation#:~:text=Since%202009%2C%20Djibouti%20has%20been,tables%20have%20been%20drawn%20down.</t>
  </si>
  <si>
    <t>DJI002People affected</t>
  </si>
  <si>
    <t>DJI002People displaced</t>
  </si>
  <si>
    <t>UNHCR counted 30 374 asylum seekers and refugees in the country up to 30/09/2019</t>
  </si>
  <si>
    <t>DJI002Injuries reported</t>
  </si>
  <si>
    <t>DJI002Illness cases reported</t>
  </si>
  <si>
    <t>2019-07-29</t>
  </si>
  <si>
    <t>DJI002Fatalities reported</t>
  </si>
  <si>
    <t xml:space="preserve">IOM 2020
</t>
  </si>
  <si>
    <t xml:space="preserve">The number of migrants who are recorded dead or missing by IOM. This is likely a low estimate of crisis related fatalities. </t>
  </si>
  <si>
    <t xml:space="preserve">http://missingmigrants.iom.int/downloads  </t>
  </si>
  <si>
    <t>DJI002Buildings damaged</t>
  </si>
  <si>
    <t>DJI002Buildings destroyed</t>
  </si>
  <si>
    <t>DJI002Buildings in the affected area</t>
  </si>
  <si>
    <t>DJI002Economic Losses</t>
  </si>
  <si>
    <t>DJI002People in Need</t>
  </si>
  <si>
    <t>UNHCR counted 30,374 asylum seekers and refugees in the country up to 30/09/2019, this is considered the PIN figure. Total population of Djibouti is considered to be exposed to the flux of mixed migration, this is an overestimate, but due to the nature of the crisis it is difficult to determine the areas and host populations most exposed to the event. Population exposed- (PIN level 2,3,4,5). The entire refugee and asylum population is placed under level 3</t>
  </si>
  <si>
    <t>https://reliefweb.int/sites/reliefweb.int/files/resources/IPC_Djibouti_Acute_Food_Insecurity_2020Oct_2021Aug_English_summary.pdf; https://reliefweb.int/sites/reliefweb.int/files/resources/RB_EHGL_RefAs_190930.pdf</t>
  </si>
  <si>
    <t>DJI002Minimal humanitarian conditions - Level 1</t>
  </si>
  <si>
    <t>DJI002Stressed humanitarian conditions - Level 2</t>
  </si>
  <si>
    <t>DJI002Moderate humanitarian conditions - Level 3</t>
  </si>
  <si>
    <t>DJI002Severe humanitarian conditions - Level 4</t>
  </si>
  <si>
    <t>DJI002Extreme humanitarian conditions - Level 5</t>
  </si>
  <si>
    <t>DJI002Fatalities in all crises</t>
  </si>
  <si>
    <t>DJI002Crisis affected groups</t>
  </si>
  <si>
    <t>Refugees and host</t>
  </si>
  <si>
    <t>DJI002People facing limited access constraints</t>
  </si>
  <si>
    <t>DJI002People facing restricted access constraints</t>
  </si>
  <si>
    <t>DJI002Impediments to entry into country (bureaucratic and administrative)</t>
  </si>
  <si>
    <t>DJI002Restriction of movement (impediments to freedom of movement and/or administrative restrictions)</t>
  </si>
  <si>
    <t>DJI002Interference into implementation of humanitarian activities</t>
  </si>
  <si>
    <t>DJI002Violence against personnel, facilities and assets</t>
  </si>
  <si>
    <t>DJI002Denial of existence of humanitarian needs or entitlements to assistance</t>
  </si>
  <si>
    <t>DJI002Restriction and obstruction of access to services and assistance</t>
  </si>
  <si>
    <t>DJI002Ongoing insecurity/hostilities affecting humanitarian assistance</t>
  </si>
  <si>
    <t>DJI002Presence of mines and improvised explosive devices</t>
  </si>
  <si>
    <t>DJI002Physical constraints in the environment (obstacles related to terrain, climate, lack of infrastructure, etc.)</t>
  </si>
  <si>
    <t>Drought in Djibouti</t>
  </si>
  <si>
    <t>Drought</t>
  </si>
  <si>
    <t>DJI003</t>
  </si>
  <si>
    <t>DJI003Total population</t>
  </si>
  <si>
    <t>https://reliefweb.int/sites/reliefweb.int/files/resources/IPC_Djibouti_Acute_Food_Insecurity_2020Oct_2021Aug_English_summary.pdf
https://reliefweb.int/sites/reliefweb.int/files/resources/RB_EHGL_RefAs_190930.pdf</t>
  </si>
  <si>
    <t>DJI003Landmass affected</t>
  </si>
  <si>
    <t>DJI003People exposed</t>
  </si>
  <si>
    <t>981,000 (total population in country) + 30,374 refugees and asylum-seekers (the number of people of concern in Djibouti). Djibouti does not have any natural sources of surface freshwater (no rivers or lakes) and therefore depends entirely on its underground water table (source: rainfall) for its watering needs. Since 2009, Djibouti has had increasingly unreliable rainfall, placing the country into a perpetual drought and leaving it at risk of a major water crisis. Thus, the whole country is considered at risk from drought, which is slow onset, and long duration.</t>
  </si>
  <si>
    <t>DJI003People affected</t>
  </si>
  <si>
    <t xml:space="preserve">People in IPC level 2 and above plus refugees and asylum seekers, which are usualy not included in the food security analysis. </t>
  </si>
  <si>
    <t>DJI003People displaced</t>
  </si>
  <si>
    <t>The population’s coping capacities have steadily eroded, people have had to flee from the rural to the peri-urban area surrounding Djibouti, and as a consequence, people are increasingly unable to generate sufficient household income to provide for basic necessities. (HRP 2017)</t>
  </si>
  <si>
    <t>2019-03-27</t>
  </si>
  <si>
    <t>DJI003Injuries reported</t>
  </si>
  <si>
    <t>DJI003Illness cases reported</t>
  </si>
  <si>
    <t>UNICEF</t>
  </si>
  <si>
    <t>2019-05-27</t>
  </si>
  <si>
    <t>DJI003Fatalities reported</t>
  </si>
  <si>
    <t>xx</t>
  </si>
  <si>
    <t xml:space="preserve">Fatalities from the drought crisis is difficult to determine. 
</t>
  </si>
  <si>
    <t>DJI003Buildings damaged</t>
  </si>
  <si>
    <t>DJI003Buildings destroyed</t>
  </si>
  <si>
    <t>DJI003Buildings in the affected area</t>
  </si>
  <si>
    <t>DJI003Economic Losses</t>
  </si>
  <si>
    <t>DJI003People in Need</t>
  </si>
  <si>
    <t xml:space="preserve">The PIN number is people in IPC phase 3 and higher (refugees and asylum seekers are already included in the IPC figures).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</si>
  <si>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DJI003Minimal humanitarian conditions - Level 1</t>
  </si>
  <si>
    <t>DJI003Stressed humanitarian conditions - Level 2</t>
  </si>
  <si>
    <t>DJI003Moderate humanitarian conditions - Level 3</t>
  </si>
  <si>
    <t>DJI003Severe humanitarian conditions - Level 4</t>
  </si>
  <si>
    <t xml:space="preserve">The PIN number is people in IPC phase 3 and higher (refugees and asylum seekers are already included in the IPC figures).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</si>
  <si>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DJI003Extreme humanitarian conditions - Level 5</t>
  </si>
  <si>
    <t>DJI003Fatalities in all crises</t>
  </si>
  <si>
    <t>DJI003Crisis affected groups</t>
  </si>
  <si>
    <t>Refugees, host, non-host, IDPs, returnees</t>
  </si>
  <si>
    <t>DJI003People facing limited access constraints</t>
  </si>
  <si>
    <t>DJI003People facing restricted access constraints</t>
  </si>
  <si>
    <t>DJI003Impediments to entry into country (bureaucratic and administrative)</t>
  </si>
  <si>
    <t>DJI003Restriction of movement (impediments to freedom of movement and/or administrative restrictions)</t>
  </si>
  <si>
    <t>DJI003Interference into implementation of humanitarian activities</t>
  </si>
  <si>
    <t>DJI003Violence against personnel, facilities and assets</t>
  </si>
  <si>
    <t>DJI003Denial of existence of humanitarian needs or entitlements to assistance</t>
  </si>
  <si>
    <t>DJI003Restriction and obstruction of access to services and assistance</t>
  </si>
  <si>
    <t>DJI003Ongoing insecurity/hostilities affecting humanitarian assistance</t>
  </si>
  <si>
    <t>DJI003Presence of mines and improvised explosive devices</t>
  </si>
  <si>
    <t>DJI003Physical constraints in the environment (obstacles related to terrain, climate, lack of infrastructure, etc.)</t>
  </si>
  <si>
    <t>Mixed migration flows in Algeria</t>
  </si>
  <si>
    <t>DZA002</t>
  </si>
  <si>
    <t>Algeria</t>
  </si>
  <si>
    <t>DZA</t>
  </si>
  <si>
    <t>DZA002Total population</t>
  </si>
  <si>
    <t>UN World Population Prospects 2019</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</si>
  <si>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</si>
  <si>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https://population.un.org/wpp/Graphs/1_Demographic%20Profiles/Algeria.pdf https://population.un.org/wpp/Methodology/</t>
  </si>
  <si>
    <t>DZA002Landmass affected</t>
  </si>
  <si>
    <t>Most of the migrants arriving in Algeria are looking for work and have settled in different areas of the country, while a minority are in transit on their way to Europe.  The specific locations are unclear so we considered the whole country as affected.</t>
  </si>
  <si>
    <t>https://databank.worldbank.org/data/views/reports/reportwidget.aspx?Report_Name=CountryProfile&amp;Id=b450fd57&amp;tbar=y&amp;dd=y&amp;inf=n&amp;zm=n&amp;country=DZA</t>
  </si>
  <si>
    <t>DZA002People exposed</t>
  </si>
  <si>
    <t>DZA002People affected</t>
  </si>
  <si>
    <t>UNHCR 05/2020; Al Safir al Arabiy 30/12/2019; UN DESA 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</si>
  <si>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</si>
  <si>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</si>
  <si>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2020-06-10</t>
  </si>
  <si>
    <t>DZA002People displaced</t>
  </si>
  <si>
    <t>DZA002Injuries reported</t>
  </si>
  <si>
    <t>DZA002Illness cases reported</t>
  </si>
  <si>
    <t>DZA002Fatalities reported</t>
  </si>
  <si>
    <t>IOM Missing Migrants Jun-Nov. 2020</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</si>
  <si>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t>
  </si>
  <si>
    <t>2020-11-24</t>
  </si>
  <si>
    <t>DZA002Buildings damaged</t>
  </si>
  <si>
    <t>No cases of damages reported</t>
  </si>
  <si>
    <t>DZA002Buildings destroyed</t>
  </si>
  <si>
    <t>DZA002Buildings in the affected area</t>
  </si>
  <si>
    <t>DZA002Economic Losses</t>
  </si>
  <si>
    <t>No data available</t>
  </si>
  <si>
    <t>DZA002People in Need</t>
  </si>
  <si>
    <t>Availability and quality of data is insuffient</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</si>
  <si>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</si>
  <si>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</si>
  <si>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</si>
  <si>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</si>
  <si>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</si>
  <si>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DZA002Fatalities in all crises</t>
  </si>
  <si>
    <t>IOM Missing Migrants Jun-Nov. 2020: ACLED Jun-Nov. 2020</t>
  </si>
  <si>
    <t>All crises fatalities.</t>
  </si>
  <si>
    <t>https://missingmigrants.iom.int/downloads; https://www.acleddata.com/data/</t>
  </si>
  <si>
    <t>DZA002Crisis affected groups</t>
  </si>
  <si>
    <t>Host population, migrants</t>
  </si>
  <si>
    <t>DZA002People facing limited access constraints</t>
  </si>
  <si>
    <t>No data available but limited access to detention centers where human rights abuses have been reported</t>
  </si>
  <si>
    <t>DZA002People facing restricted access constraints</t>
  </si>
  <si>
    <t>DZA002Impediments to entry into country (bureaucratic and administrative)</t>
  </si>
  <si>
    <t>DZA002Restriction of movement (impediments to freedom of movement and/or administrative restrictions)</t>
  </si>
  <si>
    <t>DZA002Interference into implementation of humanitarian activities</t>
  </si>
  <si>
    <t>DZA002Violence against personnel, facilities and assets</t>
  </si>
  <si>
    <t>DZA002Denial of existence of humanitarian needs or entitlements to assistance</t>
  </si>
  <si>
    <t>DZA002Restriction and obstruction of access to services and assistance</t>
  </si>
  <si>
    <t>DZA002Ongoing insecurity/hostilities affecting humanitarian assistance</t>
  </si>
  <si>
    <t>DZA002Presence of mines and improvised explosive devices</t>
  </si>
  <si>
    <t>DZA002Physical constraints in the environment (obstacles related to terrain, climate, lack of infrastructure, etc.)</t>
  </si>
  <si>
    <t>Sahrawi refugees in Algeria</t>
  </si>
  <si>
    <t>DZA003</t>
  </si>
  <si>
    <t>DZA003Total population</t>
  </si>
  <si>
    <t>DZA003Landmass affected</t>
  </si>
  <si>
    <t>Algerian Ministry of Transport 2019</t>
  </si>
  <si>
    <t>Total surface of the Tindouf province where the camps are located</t>
  </si>
  <si>
    <t>http://aaca.mtpt.gov.dz/mtpt2019/index.php/w37/</t>
  </si>
  <si>
    <t>DZA003People exposed</t>
  </si>
  <si>
    <t>Government of Algeria 2008, UNHCR 01/2019</t>
  </si>
  <si>
    <t>Population of Tindouf (49,149) + sahrawi refugees population (173,600)</t>
  </si>
  <si>
    <t>http://www.ons.dz/IMG/pdf/pop3_national.pdf http://reporting.unhcr.org/sites/default/files/UNHCR%20Algeria%20Operational%20Update%20-%20October-December%202018.pdf</t>
  </si>
  <si>
    <t>DZA003People affected</t>
  </si>
  <si>
    <t>UNHCR 03/2018</t>
  </si>
  <si>
    <t>Sahrawi refugees in camps in Tindouf. Data hasn’t been updated since 31/12 2017.</t>
  </si>
  <si>
    <t>http://www.usc.es/export9/sites/webinstitucional/gl/institutos/ceso/descargas/UNHCR_Tindouf-Total-In-Camp-Population_March-2018.pdf</t>
  </si>
  <si>
    <t>DZA003People displaced</t>
  </si>
  <si>
    <t>DZA003Injuries reported</t>
  </si>
  <si>
    <t>DZA003Illness cases reported</t>
  </si>
  <si>
    <t>DZA003Fatalities reported</t>
  </si>
  <si>
    <t>ACLED Jun-Nov. 2020</t>
  </si>
  <si>
    <t>No fatalities reported</t>
  </si>
  <si>
    <t>DZA003Buildings damaged</t>
  </si>
  <si>
    <t>DZA003Buildings destroyed</t>
  </si>
  <si>
    <t>DZA003Buildings in the affected area</t>
  </si>
  <si>
    <t>DZA003Economic Losses</t>
  </si>
  <si>
    <t>DZA003People in Need</t>
  </si>
  <si>
    <t>UNHCR 28/09/2018, UNSC 27/04/2018</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</si>
  <si>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</si>
  <si>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DZA003Minimal humanitarian conditions - Level 1</t>
  </si>
  <si>
    <t>DZA003Stressed humanitarian conditions - Level 2</t>
  </si>
  <si>
    <t>DZA003Moderate humanitarian conditions - Level 3</t>
  </si>
  <si>
    <t>DZA003Severe humanitarian conditions - Level 4</t>
  </si>
  <si>
    <t>DZA003Extreme humanitarian conditions - Level 5</t>
  </si>
  <si>
    <t>DZA003Fatalities in all crises</t>
  </si>
  <si>
    <t>DZA003Crisis affected groups</t>
  </si>
  <si>
    <t>Refugees</t>
  </si>
  <si>
    <t>DZA003People facing limited access constraints</t>
  </si>
  <si>
    <t>No reports of access constraints</t>
  </si>
  <si>
    <t>DZA003People facing restricted access constraints</t>
  </si>
  <si>
    <t>DZA003Impediments to entry into country (bureaucratic and administrative)</t>
  </si>
  <si>
    <t>DZA003Restriction of movement (impediments to freedom of movement and/or administrative restrictions)</t>
  </si>
  <si>
    <t>DZA003Interference into implementation of humanitarian activities</t>
  </si>
  <si>
    <t>DZA003Violence against personnel, facilities and assets</t>
  </si>
  <si>
    <t>DZA003Denial of existence of humanitarian needs or entitlements to assistance</t>
  </si>
  <si>
    <t>DZA003Restriction and obstruction of access to services and assistance</t>
  </si>
  <si>
    <t>DZA003Ongoing insecurity/hostilities affecting humanitarian assistance</t>
  </si>
  <si>
    <t>DZA003Presence of mines and improvised explosive devices</t>
  </si>
  <si>
    <t>DZA003Physical constraints in the environment (obstacles related to terrain, climate, lack of infrastructure, etc.)</t>
  </si>
  <si>
    <t>Multiple crises in Algeria</t>
  </si>
  <si>
    <t>DZA004</t>
  </si>
  <si>
    <t>DZA004Total population</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</si>
  <si>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</si>
  <si>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2020-06-23</t>
  </si>
  <si>
    <t>DZA004Landmass affected</t>
  </si>
  <si>
    <t>Data reflecting the mixed migration crisis. Sahrawi refugees are concentrated in the province of Tindouf</t>
  </si>
  <si>
    <t>DZA004People exposed</t>
  </si>
  <si>
    <t>UNHCR 01/2019; UN World Population Prospects 2019</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</si>
  <si>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</si>
  <si>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http://reporting.unhcr.org/sites/default/files/UNHCR%20Algeria%20Operational%20Update%20-%20October-December%202018.pdf; https://population.un.org/wpp/Graphs/1_Demographic%20Profiles/Algeria.pdf https://population.un.org/wpp/Methodology/</t>
  </si>
  <si>
    <t>DZA004People affected</t>
  </si>
  <si>
    <t>There  is no data concerning the mixed migration crisis. There are an estimated 173,600 Sahrawi refugees in refugee camps. The indicator was xed.</t>
  </si>
  <si>
    <t>DZA004People displaced</t>
  </si>
  <si>
    <t>DZA004Injuries reported</t>
  </si>
  <si>
    <t>No data available. Detention and deportation conditions are likely to cause injuries among the migrant population.</t>
  </si>
  <si>
    <t>DZA004Illness cases reported</t>
  </si>
  <si>
    <t>DZA004Fatalities reported</t>
  </si>
  <si>
    <t>Fatalities registered in the Mixed Migration crisis and in the Sahrawi refugee crisis.</t>
  </si>
  <si>
    <t>DZA004Buildings damaged</t>
  </si>
  <si>
    <t>No damages reported</t>
  </si>
  <si>
    <t>DZA004Buildings destroyed</t>
  </si>
  <si>
    <t>DZA004Buildings in the affected area</t>
  </si>
  <si>
    <t>DZA004Economic Losses</t>
  </si>
  <si>
    <t>DZA004People in Need</t>
  </si>
  <si>
    <t>As PIN numbers are available only for the Sahrawi refugee crisis, but not for the mixed migration crisis, the indicator was xed.</t>
  </si>
  <si>
    <t>https://www.unhcr.org/en-lk/news/press/2018/9/5bae473c4/tindouf-camps-planning-figures.html</t>
  </si>
  <si>
    <t>DZA004Minimal humanitarian conditions - Level 1</t>
  </si>
  <si>
    <t>DZA004Stressed humanitarian conditions - Level 2</t>
  </si>
  <si>
    <t>DZA004Moderate humanitarian conditions - Level 3</t>
  </si>
  <si>
    <t>DZA004Severe humanitarian conditions - Level 4</t>
  </si>
  <si>
    <t>DZA004Extreme humanitarian conditions - Level 5</t>
  </si>
  <si>
    <t>DZA004Fatalities in all crises</t>
  </si>
  <si>
    <t>DZA004Crisis affected groups</t>
  </si>
  <si>
    <t>UNHCR 06/2020</t>
  </si>
  <si>
    <t>Refugees,  migrants and host population</t>
  </si>
  <si>
    <t>https://reporting.unhcr.org/sites/default/files/UNHCR%20Algeria%20Factsheet%20June%202020.pdf</t>
  </si>
  <si>
    <t>DZA004People facing limited access constraints</t>
  </si>
  <si>
    <t>DZA004People facing restricted access constraints</t>
  </si>
  <si>
    <t>DZA004Impediments to entry into country (bureaucratic and administrative)</t>
  </si>
  <si>
    <t>DZA004Restriction of movement (impediments to freedom of movement and/or administrative restrictions)</t>
  </si>
  <si>
    <t>DZA004Interference into implementation of humanitarian activities</t>
  </si>
  <si>
    <t>DZA004Violence against personnel, facilities and assets</t>
  </si>
  <si>
    <t>DZA004Denial of existence of humanitarian needs or entitlements to assistance</t>
  </si>
  <si>
    <t>DZA004Restriction and obstruction of access to services and assistance</t>
  </si>
  <si>
    <t>DZA004Ongoing insecurity/hostilities affecting humanitarian assistance</t>
  </si>
  <si>
    <t>DZA004Presence of mines and improvised explosive devices</t>
  </si>
  <si>
    <t>DZA004Physical constraints in the environment (obstacles related to terrain, climate, lack of infrastructure, etc.)</t>
  </si>
  <si>
    <t>Venezuela displacement in Ecuador</t>
  </si>
  <si>
    <t>ECU002</t>
  </si>
  <si>
    <t>Ecuador</t>
  </si>
  <si>
    <t>ECU</t>
  </si>
  <si>
    <t>ECU002Total population</t>
  </si>
  <si>
    <t>OCHA, 2018; R4V Ecuador 16/09/2020</t>
  </si>
  <si>
    <t>Population (14,483,499) + 417,199 Venezuelans in Ecuador as of September 2020</t>
  </si>
  <si>
    <t>https://data.humdata.org/dataset/ecuador-admin-level-2-boundaries#; https://data2.unhcr.org/en/situations/platform/location/7512</t>
  </si>
  <si>
    <t>ECU002Landmass affected</t>
  </si>
  <si>
    <t>INEC Ecuador, 2018</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</si>
  <si>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</si>
  <si>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https://www.ecuadorencifras.gob.ec/search/Poblaci%C3%B3n,+superficie+(km2),+densidad+poblacional+a+nivel+parroquial/</t>
  </si>
  <si>
    <t>ECU002People exposed</t>
  </si>
  <si>
    <t xml:space="preserve">OCHA, 2018 R4V Ecuador 27/01/2021 UNHCR 31/12/2020 R4V Ecuador 19/08/2020
</t>
  </si>
  <si>
    <t xml:space="preserve">Population living in the cities of the most affected regions: Tulcan, Quito, Santiago de Guayaquil, Huaquillas and Lago Agrio  (4,816,633). Based on ACAPS methodology levels 1-5
</t>
  </si>
  <si>
    <t>https://data2.unhcr.org/es/situations/platform/location/7512
  https://data.humdata.org/dataset/ecuador-admin-level-2-boundaries#
  https://data.humdata.org/dataset/ecuador-admin-level-2-boundaries#</t>
  </si>
  <si>
    <t>ECU002People affected</t>
  </si>
  <si>
    <t xml:space="preserve">R4V Ecuador 16/09/2020 R4V Ecuador 19/08/2020
</t>
  </si>
  <si>
    <t xml:space="preserve">As of 27 January, 2021, 415,835 Venezuelans were estimated to be in Ecuador, many of whom were in need of food, health and nutrition assistance. It is also estimated that 209,000 people from host communities are also in need of assistance. As information on how many people are in need as of now, this figure is used as people currently affected. ACAPS methodology levels 2-5
</t>
  </si>
  <si>
    <t>https://data2.unhcr.org/es/situations/platform/location/7512
  https://data2.unhcr.org/es/situations/platform/location/7512</t>
  </si>
  <si>
    <t>ECU002People displaced</t>
  </si>
  <si>
    <t xml:space="preserve">R4V Ecuador 27/01/2021 UNHCR 31/12/2020
</t>
  </si>
  <si>
    <t xml:space="preserve">As of 27 January,  2021, 415835 Venezuelans were estimated to be in Ecuador, many of whom were in need of food, health and nutrition assistance. 
</t>
  </si>
  <si>
    <t>https://data2.unhcr.org/es/situations/platform/location/7512
  ;
  https://reliefweb.int/sites/reliefweb.int/files/resources/Refugiados%20y%20migrantes%20en%20Ecuador%20-%20Reporte%20de%20situaci%C3%B3n%20%28Diciembre%202020%29.pdf</t>
  </si>
  <si>
    <t>ECU002Injuries reported</t>
  </si>
  <si>
    <t>Not enough data available for assessment</t>
  </si>
  <si>
    <t>ECU002Illness cases reported</t>
  </si>
  <si>
    <t>ECU002Fatalities reported</t>
  </si>
  <si>
    <t>IOM Missing Migrants Project December 2019 - May 2020</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</si>
  <si>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</si>
  <si>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ECU002Buildings damaged</t>
  </si>
  <si>
    <t>ECU002Buildings destroyed</t>
  </si>
  <si>
    <t>ECU002Buildings in the affected area</t>
  </si>
  <si>
    <t>ECU002Economic Losses</t>
  </si>
  <si>
    <t>2019-06-28</t>
  </si>
  <si>
    <t>ECU002People in Need</t>
  </si>
  <si>
    <t>https://data2.unhcr.org/es/situations/platform/location/7512</t>
  </si>
  <si>
    <t>ECU002Minimal humanitarian conditions - Level 1</t>
  </si>
  <si>
    <t xml:space="preserve">OCHA, 2018
</t>
  </si>
  <si>
    <t xml:space="preserve">The total population living in the most affected regions of the country are considered to be affected and in Level 1 need. Population living in the cities of the most affected regions: Tulcan, Quito, Santiago de Guayaquil, Huaquillas and Lago Agrio  (4,816,633)
</t>
  </si>
  <si>
    <t>https://data.humdata.org/dataset/ecuador-admin-level-2-boundaries#</t>
  </si>
  <si>
    <t>ECU002Stressed humanitarian conditions - Level 2</t>
  </si>
  <si>
    <t xml:space="preserve">R4V Ecuador 19/08/2020
</t>
  </si>
  <si>
    <t xml:space="preserve">Some 209,000 people from the host communities are considered to be in need of of some sort of humanitarian assistance.
</t>
  </si>
  <si>
    <t>ECU002Moderate humanitarian conditions - Level 3</t>
  </si>
  <si>
    <t>ECU002Severe humanitarian conditions - Level 4</t>
  </si>
  <si>
    <t xml:space="preserve">No comprehensive data available.
</t>
  </si>
  <si>
    <t>ECU002Extreme humanitarian conditions - Level 5</t>
  </si>
  <si>
    <t>ECU002Fatalities in all crises</t>
  </si>
  <si>
    <t>ECU002Crisis affected groups</t>
  </si>
  <si>
    <t>Host, refs</t>
  </si>
  <si>
    <t>ECU002People facing limited access constraints</t>
  </si>
  <si>
    <t>ECU002People facing restricted access constraints</t>
  </si>
  <si>
    <t>ECU002Impediments to entry into country (bureaucratic and administrative)</t>
  </si>
  <si>
    <t>ECU002Restriction of movement (impediments to freedom of movement and/or administrative restrictions)</t>
  </si>
  <si>
    <t>ECU002Interference into implementation of humanitarian activities</t>
  </si>
  <si>
    <t>ECU002Violence against personnel, facilities and assets</t>
  </si>
  <si>
    <t>ECU002Denial of existence of humanitarian needs or entitlements to assistance</t>
  </si>
  <si>
    <t>ECU002Restriction and obstruction of access to services and assistance</t>
  </si>
  <si>
    <t>ECU002Ongoing insecurity/hostilities affecting humanitarian assistance</t>
  </si>
  <si>
    <t>ECU002Presence of mines and improvised explosive devices</t>
  </si>
  <si>
    <t>ECU002Physical constraints in the environment (obstacles related to terrain, climate, lack of infrastructure, etc.)</t>
  </si>
  <si>
    <t>Refugee Crisis in Egypt</t>
  </si>
  <si>
    <t>EGY002</t>
  </si>
  <si>
    <t>Egypt</t>
  </si>
  <si>
    <t>EGY</t>
  </si>
  <si>
    <t>EGY002Total population</t>
  </si>
  <si>
    <t>UN World Population Prospects 08/2019</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</si>
  <si>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</si>
  <si>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https://population.un.org/wpp/Download/Standard/Population/ https://population.un.org/wpp/Methodology/</t>
  </si>
  <si>
    <t>EGY002Landmass affected</t>
  </si>
  <si>
    <t>UNHCR 10/10/2019 Government of Egypt 2007 Government of Egypt 2019 Government of Egypt 2017</t>
  </si>
  <si>
    <t>Only admin level 1 areas hosting over 20,000 syrian refugees are counted. Therefore: 3,085 km2 (Cairo) + 85,153 km2 (Giza)+ 2,834 km2 (Alexandria)</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</si>
  <si>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</si>
  <si>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EGY002People exposed</t>
  </si>
  <si>
    <t>UNFPA (03/2017)</t>
  </si>
  <si>
    <t xml:space="preserve">Host population at admin level 1: Cairo+ Giza +Alexandria are exposed to the displacement. The figure is from 2017 and it is not clear whether the admin 1 population figures given include migrants and refugees to avoid double counting the refugee figure is not included. </t>
  </si>
  <si>
    <t>https://egypt.unfpa.org/sites/default/files/pub-pdf/Egypt%20DDI%20%28edited%29%20-%205_Low.pdf</t>
  </si>
  <si>
    <t>2021-03-30</t>
  </si>
  <si>
    <t>EGY002People affected</t>
  </si>
  <si>
    <t>UNHCR 28/02/2021;
RSO 2021-2022 28/01/2021; RNO (28/02/2021);
UNHCR 01/2020; 
Regional Refugee &amp; Resilience Plan 2019-2020 26/05/2020</t>
  </si>
  <si>
    <t xml:space="preserve">The figure of pepole who are affected includes Syrian refugees, Palestinian refugees, refugees and asylme seekers from other nationalities and the number of impacted host community members. The unregistered Syrian refugees is calculated based on govermental estimatation which could be inaccurate. </t>
  </si>
  <si>
    <t>http://data2.unhcr.org/en/situations/syria/location/1 ; http://www.3rpsyriacrisis.org/wp-content/uploads/2021/01/28jan.pdf ; http://www.3rpsyriacrisis.org/wp-content/uploads/2021/02/RNO_3RP.pdf ; https://reporting.unhcr.org/sites/default/files/UNHCR%20Egypt%20-%20Operational%20Update_October-December%202020.pdf ; https://data2.unhcr.org/en/documents/details/69672</t>
  </si>
  <si>
    <t>EGY002People displaced</t>
  </si>
  <si>
    <t xml:space="preserve">People displaced = registered Syrian refigees + unregistered Syrian refigees + Palestinian Refugees came from Syria.
The unregistered Syrian refugees is calculated based on govermental estimatation which could be inaccurate. </t>
  </si>
  <si>
    <t>EGY002Injuries reported</t>
  </si>
  <si>
    <t>No available data</t>
  </si>
  <si>
    <t>EGY002Illness cases reported</t>
  </si>
  <si>
    <t>EGY002Fatalities reported</t>
  </si>
  <si>
    <t>ACLED 19/03/2021</t>
  </si>
  <si>
    <t>Total number of crisis related fatalities in the last six months (19 September 2020 to 19 March 2021)</t>
  </si>
  <si>
    <t>2021-03-04</t>
  </si>
  <si>
    <t>EGY002Buildings damaged</t>
  </si>
  <si>
    <t>EGY002Buildings destroyed</t>
  </si>
  <si>
    <t>EGY002Buildings in the affected area</t>
  </si>
  <si>
    <t>EGY002Economic Losses</t>
  </si>
  <si>
    <t>EGY002People in Need</t>
  </si>
  <si>
    <t xml:space="preserve">PiN = L3+L4+L5 and it includes Syrian refugees (registered and unregistered), Palestinian refugees from Syrian.
Level 5: No reports of either host or refugee facing extreme humanitarian conditions.
Level 4: 67% of Syrian refugees are extremely poor and in need of assistance and are located in Level 4, as well including the Palestinian Syrian refugees.
Level 3: The remaining 33% of Syrian refugees are located in Level 3.
Level 2: The people who are affected by the displacement
Level 1: The people who are exposed to the crisis.
</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</si>
  <si>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</si>
  <si>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</si>
  <si>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</si>
  <si>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</si>
  <si>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</si>
  <si>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EGY002Fatalities in all crises</t>
  </si>
  <si>
    <t xml:space="preserve">Total number of crisis related fatalities in the last six months (19 September 2020 to 19 March 2021). This figure is based on all the fatalities in the country, not just related to the refugee situation in Egypt. Most deaths related to conflict, armed attacks, mine explosives and protests. </t>
  </si>
  <si>
    <t>EGY002Crisis affected groups</t>
  </si>
  <si>
    <t>Refugees, asylum seekers and others of concern + host</t>
  </si>
  <si>
    <t>2019-02-11</t>
  </si>
  <si>
    <t>EGY002People facing limited access constraints</t>
  </si>
  <si>
    <t>EGY002People facing restricted access constraints</t>
  </si>
  <si>
    <t>EGY002Impediments to entry into country (bureaucratic and administrative)</t>
  </si>
  <si>
    <t>EGY002Restriction of movement (impediments to freedom of movement and/or administrative restrictions)</t>
  </si>
  <si>
    <t>EGY002Interference into implementation of humanitarian activities</t>
  </si>
  <si>
    <t>EGY002Violence against personnel, facilities and assets</t>
  </si>
  <si>
    <t>EGY002Denial of existence of humanitarian needs or entitlements to assistance</t>
  </si>
  <si>
    <t>EGY002Restriction and obstruction of access to services and assistance</t>
  </si>
  <si>
    <t>EGY002Ongoing insecurity/hostilities affecting humanitarian assistance</t>
  </si>
  <si>
    <t>EGY002Presence of mines and improvised explosive devices</t>
  </si>
  <si>
    <t>EGY002Physical constraints in the environment (obstacles related to terrain, climate, lack of infrastructure, etc.)</t>
  </si>
  <si>
    <t>Complex crisis in Eritrea</t>
  </si>
  <si>
    <t>ERI001</t>
  </si>
  <si>
    <t>Eritrea</t>
  </si>
  <si>
    <t>ERI</t>
  </si>
  <si>
    <t>ERI001Total population</t>
  </si>
  <si>
    <t>Worldometers 11/2019; UNHCR 30/09/2019</t>
  </si>
  <si>
    <t>3,516,283 (population according to worldometers) + 210 (refugees and asylum seekers in Eritrea) - 289,600 (Eritrean refugees and asylum seekers in neighbouring countries)</t>
  </si>
  <si>
    <t>http://www.worldometers.info/world-population/eritrea-population/ https://reliefweb.int/sites/reliefweb.int/files/resources/RB_EHGL_RefAs_190930.pdf</t>
  </si>
  <si>
    <t>2019-11-21</t>
  </si>
  <si>
    <t>ERI001Landmass affected</t>
  </si>
  <si>
    <t>https://www.cia.gov/library/publications/the-world-factbook/geos/er.html</t>
  </si>
  <si>
    <t>ERI001People exposed</t>
  </si>
  <si>
    <t>The whole country is considered to be affected by drought and the political/economic crisis, therefore the total number of people living in the affected area is the total population in country</t>
  </si>
  <si>
    <t>ERI001People affected</t>
  </si>
  <si>
    <t xml:space="preserve">UNICEF 09/01/2019; UNICEF 06/2018; OCHA 2019 Worldometers 11/2019; UNHCR 30/09/2019
</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</si>
  <si>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</si>
  <si>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</si>
  <si>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ERI001People displaced</t>
  </si>
  <si>
    <t xml:space="preserve">UNHCR 23/11/2020 UNHCR 15/12/2020 31/12/2020  UNHCR 30/09/2019; IDMC 2014; IDMC 16/07/2010
</t>
  </si>
  <si>
    <t xml:space="preserve">289,600 (Eritrean refugees and asylum seekers in neighboring countries) + 99 Sudanese (refugees and asylum seekers in Eritrea) + 10,000 (IDPs); UPDATE FROM OCTOBER TO DECEMBER 2020 no further updates as of 29/01/2021
</t>
  </si>
  <si>
    <t> https://reliefweb.int/sites/reliefweb.int/files/resources/RB_EHGL_RefAs_190930.pdf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</si>
  <si>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ERI001Injuries reported</t>
  </si>
  <si>
    <t>No information available</t>
  </si>
  <si>
    <t>ERI001Illness cases reported</t>
  </si>
  <si>
    <t>ERI001Fatalities reported</t>
  </si>
  <si>
    <t xml:space="preserve">ACLED  27/01/2021
</t>
  </si>
  <si>
    <t xml:space="preserve">No information available (June 2020-January 2021)
</t>
  </si>
  <si>
    <t>ERI001Buildings damaged</t>
  </si>
  <si>
    <t>ERI001Buildings destroyed</t>
  </si>
  <si>
    <t>ERI001Buildings in the affected area</t>
  </si>
  <si>
    <t>ERI001Economic Losses</t>
  </si>
  <si>
    <t>ERI001People in Need</t>
  </si>
  <si>
    <t>UNICEF 09/01/2019; UNICEF 06/2018</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</si>
  <si>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</si>
  <si>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https://www.unicef.org/appeals/eritrea.html#1 https://reliefweb.int/sites/reliefweb.int/files/resources/UNICEF%20Eritrea%202018%20Mid%20Year%20Humanitarian%20Situation%20Report.pdf</t>
  </si>
  <si>
    <t>ERI001Minimal humanitarian conditions - Level 1</t>
  </si>
  <si>
    <t>Worldometers 11/2019; UNHCR 01/01/2019</t>
  </si>
  <si>
    <t>The whole country is considered to be affected by drought and the political/economic crisis, therefore the total number of people exposed is total population - PIN. No further updates as of 27/11/2020</t>
  </si>
  <si>
    <t>http://www.worldometers.info/world-population/eritrea-population/ https://reliefweb.int/sites/reliefweb.int/files/resources/EHGL_RefAs_181231.pdf</t>
  </si>
  <si>
    <t>ERI001Stressed humanitarian conditions - Level 2</t>
  </si>
  <si>
    <t>ERI001Moderate humanitarian conditions - Level 3</t>
  </si>
  <si>
    <t>ERI001Severe humanitarian conditions - Level 4</t>
  </si>
  <si>
    <t>ERI001Extreme humanitarian conditions - Level 5</t>
  </si>
  <si>
    <t>ERI001Fatalities in all crises</t>
  </si>
  <si>
    <t>ERI001Crisis affected groups</t>
  </si>
  <si>
    <t>IDPS + refugees, asylum seekers and others of concern + returnees + host + non-host</t>
  </si>
  <si>
    <t>ERI001People facing limited access constraints</t>
  </si>
  <si>
    <t>ERI001People facing restricted access constraints</t>
  </si>
  <si>
    <t>ERI001Impediments to entry into country (bureaucratic and administrative)</t>
  </si>
  <si>
    <t>ERI001Restriction of movement (impediments to freedom of movement and/or administrative restrictions)</t>
  </si>
  <si>
    <t>ERI001Interference into implementation of humanitarian activities</t>
  </si>
  <si>
    <t>ERI001Violence against personnel, facilities and assets</t>
  </si>
  <si>
    <t>ERI001Denial of existence of humanitarian needs or entitlements to assistance</t>
  </si>
  <si>
    <t>ERI001Restriction and obstruction of access to services and assistance</t>
  </si>
  <si>
    <t>ERI001Ongoing insecurity/hostilities affecting humanitarian assistance</t>
  </si>
  <si>
    <t>ERI001Presence of mines and improvised explosive devices</t>
  </si>
  <si>
    <t>ERI001Physical constraints in the environment (obstacles related to terrain, climate, lack of infrastructure, etc.)</t>
  </si>
  <si>
    <t>Mixed migration flows in spain</t>
  </si>
  <si>
    <t>ESP002</t>
  </si>
  <si>
    <t>Spain</t>
  </si>
  <si>
    <t>ESP</t>
  </si>
  <si>
    <t>ESP002Total population</t>
  </si>
  <si>
    <t xml:space="preserve">The total population of Spain </t>
  </si>
  <si>
    <t>https://data.worldbank.org/country/ES</t>
  </si>
  <si>
    <t>ESP002Landmass affected</t>
  </si>
  <si>
    <t>UNHCR 24/01/2021
City Population 2020</t>
  </si>
  <si>
    <t xml:space="preserve">Only the most affected areas are considered Canary Islands, Mainland Andalucia, Melilla, Balearic Islands, and Ceuta. </t>
  </si>
  <si>
    <t>https://data2.unhcr.org/en/country/esp
https://www.citypopulation.de/en/spain/admin/</t>
  </si>
  <si>
    <t>ESP002People exposed</t>
  </si>
  <si>
    <t xml:space="preserve">Only the total population of the most affected areas are considered Canary Islands, Mainland Andalucia, Melilla, Balearic Islands, and Ceuta. 
</t>
  </si>
  <si>
    <t>ESP002People affected</t>
  </si>
  <si>
    <t>UNHCR 24/01/2021</t>
  </si>
  <si>
    <t xml:space="preserve">We consider only the displaced community to be affected </t>
  </si>
  <si>
    <t>https://data2.unhcr.org/en/country/esp</t>
  </si>
  <si>
    <t>ESP002People displaced</t>
  </si>
  <si>
    <t>Refugees and migrants arriving by sea to Spain according to UNHCR</t>
  </si>
  <si>
    <t>ESP002Injuries reported</t>
  </si>
  <si>
    <t>ESP002Illness cases reported</t>
  </si>
  <si>
    <t>ESP002Fatalities reported</t>
  </si>
  <si>
    <t>IOM 2021</t>
  </si>
  <si>
    <t xml:space="preserve">The total number of dead and missing according to IOM's missing migrants project </t>
  </si>
  <si>
    <t>ESP002Buildings damaged</t>
  </si>
  <si>
    <t>ESP002Buildings destroyed</t>
  </si>
  <si>
    <t>ESP002Buildings in the affected area</t>
  </si>
  <si>
    <t>ESP002Economic Losses</t>
  </si>
  <si>
    <t>ESP002People in Need</t>
  </si>
  <si>
    <t xml:space="preserve">The PIN includes refugees and migrants arriving by sea to Spain according to UNHCR in 2020, and in January 2021. This total arrivals are put in Level 3 (people facing moderate humanitarian conditions). People facing stressed conditions (HC2) are calculated as the affected population minus the PIN. People facing none/minor humanitarian conditions (HC 1) are calculated as the exposed population minus the affected population - there is no information on the breakdown on the severity of needs. </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</si>
  <si>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</si>
  <si>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</si>
  <si>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</si>
  <si>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</si>
  <si>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</si>
  <si>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ESP002Fatalities in all crises</t>
  </si>
  <si>
    <t>ESP002Crisis affected groups</t>
  </si>
  <si>
    <t>Host and refugees/asylum seekers are the only affected groups</t>
  </si>
  <si>
    <t>ESP002People facing limited access constraints</t>
  </si>
  <si>
    <t>ESP002People facing restricted access constraints</t>
  </si>
  <si>
    <t>ESP002Impediments to entry into country (bureaucratic and administrative)</t>
  </si>
  <si>
    <t>ESP002Restriction of movement (impediments to freedom of movement and/or administrative restrictions)</t>
  </si>
  <si>
    <t>ESP002Interference into implementation of humanitarian activities</t>
  </si>
  <si>
    <t>ESP002Violence against personnel, facilities and assets</t>
  </si>
  <si>
    <t>ESP002Denial of existence of humanitarian needs or entitlements to assistance</t>
  </si>
  <si>
    <t>ESP002Restriction and obstruction of access to services and assistance</t>
  </si>
  <si>
    <t>ESP002Ongoing insecurity/hostilities affecting humanitarian assistance</t>
  </si>
  <si>
    <t>ESP002Presence of mines and improvised explosive devices</t>
  </si>
  <si>
    <t>ESP002Physical constraints in the environment (obstacles related to terrain, climate, lack of infrastructure, etc.)</t>
  </si>
  <si>
    <t>Complex crisis in Ethiopia</t>
  </si>
  <si>
    <t>ETH001</t>
  </si>
  <si>
    <t>Ethiopia</t>
  </si>
  <si>
    <t>ETH</t>
  </si>
  <si>
    <t>ETH001Total population</t>
  </si>
  <si>
    <t>OCHA 2021 HNO Ethiopia (05/03/2021)</t>
  </si>
  <si>
    <t xml:space="preserve">Total population in country according to the 2021 HNO </t>
  </si>
  <si>
    <t>https://reliefweb.int/sites/reliefweb.int/files/resources/ethiopia_2021_humanitarian_needs_overview_hno.pdf</t>
  </si>
  <si>
    <t>ETH001Landmass affected</t>
  </si>
  <si>
    <t>World Bank 2014</t>
  </si>
  <si>
    <t>Total landmass</t>
  </si>
  <si>
    <t>https://data.worldbank.org/indicator/AG.LND.TOTL.K2?end=2014&amp;locations=ET&amp;start=1960&amp;view=chart</t>
  </si>
  <si>
    <t>ETH001People exposed</t>
  </si>
  <si>
    <t xml:space="preserve">Total number of people exposed is the summation of Level 1-5 humanitarian needs according to ACAPS methodology.
</t>
  </si>
  <si>
    <t>ETH001People affected</t>
  </si>
  <si>
    <t xml:space="preserve">Total number of people affected by the crisis is the summation of Level 2-5 humanitarian needs according to ACAPS methodology.
</t>
  </si>
  <si>
    <t>ETH001People displaced</t>
  </si>
  <si>
    <t>ACLED database</t>
  </si>
  <si>
    <t xml:space="preserve">Total number of IDPs, refugees and Asylme seekers displaced by conflicts, violence and disasters in Ethiopia.
</t>
  </si>
  <si>
    <t>https://www.internal-displacement.org/countries/ethiopia#:~:text=According%20to%20IOM%2DDTM%2C%2012%2C222,between%20January%202nd%20and%208th.&amp;text=According%20to%20the%20International%20Organization%20for%20Migration%2C%205%2C239%20people%20were,2020%20and%20January%201st%2C%202021.;
  https://reporting.unhcr.org/sites/default/files/UNHCR%20ETHIOPIA%20COVID%20and%20Operational%20Update%2024%20February.pdf;
  https://dtm.iom.int/ethiopia</t>
  </si>
  <si>
    <t>ETH001Injuries reported</t>
  </si>
  <si>
    <t>No reliable data exists.</t>
  </si>
  <si>
    <t>ETH001Illness cases reported</t>
  </si>
  <si>
    <t>No available information</t>
  </si>
  <si>
    <t>ETH001Fatalities reported</t>
  </si>
  <si>
    <t>This figure cites only the number of fatalities as reported by ACLED between 1 September 2020 and 28 February 2021. The last recorded fatalities for the floods crisis in Ethiopia were in May 2020, and are therefore no longer a composite part of this figure. Since there are no other recorded fatalities across the other crises in Ethiopia (International Displacement has 0; and there are no reports to show figures for Tigray as of yet).</t>
  </si>
  <si>
    <t>ETH001Buildings damaged</t>
  </si>
  <si>
    <t>IDMC 09/2018</t>
  </si>
  <si>
    <t>Many buldings have been damaged and destroyed as a result of intercommunal conflict in several regions in Ethiopia. Shelter needs among the displaced population are a particular concern. Despite this, almost no reliable data has been collected.</t>
  </si>
  <si>
    <t>https://reliefweb.int/sites/reliefweb.int/files/resources/201809-mid-year-figures.pdf</t>
  </si>
  <si>
    <t>ETH001Buildings destroyed</t>
  </si>
  <si>
    <t>ETH001Buildings in the affected area</t>
  </si>
  <si>
    <t>ETH001Economic Losses</t>
  </si>
  <si>
    <t>No reliable data exists concerning the economic impact of the complex crisis in ethiopia.</t>
  </si>
  <si>
    <t>ETH001People in Need</t>
  </si>
  <si>
    <t xml:space="preserve">PiN based on latest figure produced by OCHA which is 23.5 m people in Ethiopia. 
Level 1 = Exposed population – Affected population – PiN. The total population is considered facing at least minor humanitarian conditions. The entire population (103.7 m) are considered exposed = affected.
Level 2 = Affected population – PiN. All the population are affected
The accumulation of 3, 4, &amp;5 is equal to PiN which is 23.5 million. 
2021 HNO (Feb/2021 issue), the Severity Classification: minimal 0.9m, stress 5.4 m, sever 11.7 m, extreme 4.8 m, and catastrophic 0.06.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</si>
  <si>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ETH001Minimal humanitarian conditions - Level 1</t>
  </si>
  <si>
    <t>ETH001Stressed humanitarian conditions - Level 2</t>
  </si>
  <si>
    <t>ETH001Moderate humanitarian conditions - Level 3</t>
  </si>
  <si>
    <t>ETH001Severe humanitarian conditions - Level 4</t>
  </si>
  <si>
    <t>ETH001Extreme humanitarian conditions - Level 5</t>
  </si>
  <si>
    <t>ETH001Fatalities in all crises</t>
  </si>
  <si>
    <t>ACLED 27/11/2020</t>
  </si>
  <si>
    <t>This figure cites only the number of fatalities as reported by ACLED for June-November 2020. The last recorded fatalities for the floods crisis in Ethiopia were in May 2020, and are therefore no longer a composite part of this figure. Since there are no other recorded fatalities across the other crises in Ethiopia (International Displacement has 0; and there are no reports to show figures for Tigray as of yet), this is the total for all crises across the country for June-November 2020.</t>
  </si>
  <si>
    <t>ETH001Crisis affected groups</t>
  </si>
  <si>
    <t>IDPs, refugees, host, non-host</t>
  </si>
  <si>
    <t>ETH001People facing limited access constraints</t>
  </si>
  <si>
    <t>ETH001People facing restricted access constraints</t>
  </si>
  <si>
    <t>ETH001Impediments to entry into country (bureaucratic and administrative)</t>
  </si>
  <si>
    <t>ETH001Restriction of movement (impediments to freedom of movement and/or administrative restrictions)</t>
  </si>
  <si>
    <t>ETH001Interference into implementation of humanitarian activities</t>
  </si>
  <si>
    <t>ETH001Violence against personnel, facilities and assets</t>
  </si>
  <si>
    <t>ETH001Denial of existence of humanitarian needs or entitlements to assistance</t>
  </si>
  <si>
    <t>ETH001Restriction and obstruction of access to services and assistance</t>
  </si>
  <si>
    <t>ETH001Ongoing insecurity/hostilities affecting humanitarian assistance</t>
  </si>
  <si>
    <t>ETH001Presence of mines and improvised explosive devices</t>
  </si>
  <si>
    <t>ETH001Physical constraints in the environment (obstacles related to terrain, climate, lack of infrastructure, etc.)</t>
  </si>
  <si>
    <t>Flood Crisis in Ethiopia</t>
  </si>
  <si>
    <t>Flood</t>
  </si>
  <si>
    <t>ETH002</t>
  </si>
  <si>
    <t>ETH002Total population</t>
  </si>
  <si>
    <t>UN OCHA 01/2020</t>
  </si>
  <si>
    <t>Total population in country according to the 2020 HNO</t>
  </si>
  <si>
    <t>https://www.humanitarianresponse.info/sites/www.humanitarianresponse.info/files/documents/files/ethiopia_2020_humanitarian_needs_overview.pdf?ct=t(Ethiopia_HNO_2020)&amp;mc_cid=6bed0bb2aa&amp;mc_eid=3470954e9d</t>
  </si>
  <si>
    <t>2020-06-06</t>
  </si>
  <si>
    <t>ETH002Landmass affected</t>
  </si>
  <si>
    <t>Ethiovisit (2013 estimates)</t>
  </si>
  <si>
    <t>This is the summation of the SQ of the 5 areas affected by the flodding: Afar, Dire Dawa, Oromia, Somali and SNNPR.</t>
  </si>
  <si>
    <t>http://www.ethiovisit.com/ethiopia/ethiopia-regions-and-cities.html</t>
  </si>
  <si>
    <t>2020-06-05</t>
  </si>
  <si>
    <t>ETH002People exposed</t>
  </si>
  <si>
    <t>Ethiovisit 2013;  Humanitarian Response 05/2020; OCHA 18/08/2020</t>
  </si>
  <si>
    <t>There was a miscalculation in the original entry for this for the month of August.</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</si>
  <si>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</si>
  <si>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ETH002People affected</t>
  </si>
  <si>
    <t>UNOCHA and Government Response Team Situation Report, September 2020; IFRC Emergency Plan of Action 27/09/2020</t>
  </si>
  <si>
    <t>This is the total number of people affected by flooding that has been reported to date.</t>
  </si>
  <si>
    <t>https://reliefweb.int/sites/reliefweb.int/files/resources/ethiopia_-_flood_emergency_response_plan_for_2020_kiremt_season_16_sep_2020.pdf; https://reliefweb.int/sites/reliefweb.int/files/resources/MDRET023do.pdf</t>
  </si>
  <si>
    <t>ETH002People displaced</t>
  </si>
  <si>
    <t>This figure is approximately 2/3rds of what was reported in the last ACAPS GCSI update for August. This is the total figure stated in the UNOCHA situaiton report. However, this may constitute a methodological change. This considers only those people displaced specifically by this crisis.</t>
  </si>
  <si>
    <t>ETH002Injuries reported</t>
  </si>
  <si>
    <t>ETH002Illness cases reported</t>
  </si>
  <si>
    <t>ETH002Fatalities reported</t>
  </si>
  <si>
    <t>Humanitarian Response 05/2020</t>
  </si>
  <si>
    <t>This is the number of fatalities recorded in the floods and landslides.</t>
  </si>
  <si>
    <t>https://www.humanitarianresponse.info/sites/www.humanitarianresponse.info/files/documents/files/ethiopia_-_flood_emergeny_response_plan_may_2020.pdf</t>
  </si>
  <si>
    <t>ETH002Buildings damaged</t>
  </si>
  <si>
    <t>ETH002Buildings destroyed</t>
  </si>
  <si>
    <t>ETH002Buildings in the affected area</t>
  </si>
  <si>
    <t>ETH002Economic Losses</t>
  </si>
  <si>
    <t>ETH002People in Need</t>
  </si>
  <si>
    <t>Ethiovisit 2013; Humanitarian Response 05/2020; OCHA 18/08/2020</t>
  </si>
  <si>
    <t>The PIN is a summation of Levels 3-5 people facing humanitarian conditions according to ACAPS methodology. Level 1 is the number of people living in affected areas minus number of people facing moderate humanitarian needs - PIN. Level 2 is number of people affected - PIn. Level 3 is assumed to be the number of people directly affected by the crisis and displaced therefrom.</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</si>
  <si>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</si>
  <si>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ETH002Minimal humanitarian conditions - Level 1</t>
  </si>
  <si>
    <t>ETH002Stressed humanitarian conditions - Level 2</t>
  </si>
  <si>
    <t>ETH002Moderate humanitarian conditions - Level 3</t>
  </si>
  <si>
    <t>ETH002Severe humanitarian conditions - Level 4</t>
  </si>
  <si>
    <t>ETH002Extreme humanitarian conditions - Level 5</t>
  </si>
  <si>
    <t>ETH002Fatalities in all crises</t>
  </si>
  <si>
    <t>ETH002Crisis affected groups</t>
  </si>
  <si>
    <t>IDPs, host, non-host.</t>
  </si>
  <si>
    <t>ETH002People facing limited access constraints</t>
  </si>
  <si>
    <t>ETH002People facing restricted access constraints</t>
  </si>
  <si>
    <t>ETH002Impediments to entry into country (bureaucratic and administrative)</t>
  </si>
  <si>
    <t>ETH002Restriction of movement (impediments to freedom of movement and/or administrative restrictions)</t>
  </si>
  <si>
    <t>ETH002Interference into implementation of humanitarian activities</t>
  </si>
  <si>
    <t>ETH002Violence against personnel, facilities and assets</t>
  </si>
  <si>
    <t>ETH002Denial of existence of humanitarian needs or entitlements to assistance</t>
  </si>
  <si>
    <t>ETH002Restriction and obstruction of access to services and assistance</t>
  </si>
  <si>
    <t>ETH002Ongoing insecurity/hostilities affecting humanitarian assistance</t>
  </si>
  <si>
    <t>ETH002Presence of mines and improvised explosive devices</t>
  </si>
  <si>
    <t>ETH002Physical constraints in the environment (obstacles related to terrain, climate, lack of infrastructure, etc.)</t>
  </si>
  <si>
    <t>ACAPS Access Report</t>
  </si>
  <si>
    <t>Flooding has imposed serious access constraints on access to people with humanitarian needs.</t>
  </si>
  <si>
    <t>International Displacement</t>
  </si>
  <si>
    <t>ETH003</t>
  </si>
  <si>
    <t>ETH003Total population</t>
  </si>
  <si>
    <t>Total population in the country</t>
  </si>
  <si>
    <t>2020-07-01</t>
  </si>
  <si>
    <t>ETH003Landmass affected</t>
  </si>
  <si>
    <t>Ethiovisit (2013 estimates); UNHCR 31/05/2020</t>
  </si>
  <si>
    <t>This is the summation of the SQ where all of the refugee camps are located (Oromia, SNNP, Gambella, Benishangul-Gumuz, Addis Ababa, Somali State, Afar, Tigray)</t>
  </si>
  <si>
    <t>http://www.ethiovisit.com/ethiopia/ethiopia-regions-and-cities.html; https://data2.unhcr.org/en/documents/download/76841</t>
  </si>
  <si>
    <t>ETH003People exposed</t>
  </si>
  <si>
    <t>For total # people living in the affected area we looked at the regions (admin 1) where the majority of the displacement is registered by UNHCR and linked those areas to the 2013 census. The districts regions are: Oromia, SNNP, Gambella, Benishangul-Gumuz, Addis Ababa, Somali State, Afar, Tigray. This is also according to ACAPS methodology summation of level 1-5.</t>
  </si>
  <si>
    <t>ETH003People affected</t>
  </si>
  <si>
    <t>UNHCR 31/07/2020</t>
  </si>
  <si>
    <t>Total number of people affected by the crisis is the summation of Level 2-5 humanitarian needs according to ACAPS methodology.</t>
  </si>
  <si>
    <t>https://data2.unhcr.org/en/country/eth; https://data2.unhcr.org/en/documents/download/76841</t>
  </si>
  <si>
    <t>ETH003People displaced</t>
  </si>
  <si>
    <t>This figure represents the total number of refugees and asylum seekers in Ethiopia.</t>
  </si>
  <si>
    <t>ETH003Injuries reported</t>
  </si>
  <si>
    <t>2020-07-06</t>
  </si>
  <si>
    <t>ETH003Illness cases reported</t>
  </si>
  <si>
    <t>ETH003Fatalities reported</t>
  </si>
  <si>
    <t>Not enough reliable data.</t>
  </si>
  <si>
    <t>ETH003Buildings damaged</t>
  </si>
  <si>
    <t>Not enough reliable data, damaged buildings as a result of the conflict, not the refugee situation.</t>
  </si>
  <si>
    <t>ETH003Buildings destroyed</t>
  </si>
  <si>
    <t>ETH003Buildings in the affected area</t>
  </si>
  <si>
    <t>ETH003Economic Losses</t>
  </si>
  <si>
    <t>Not enough reliable data</t>
  </si>
  <si>
    <t>ETH003People in Need</t>
  </si>
  <si>
    <t>UNHCR 31/07/2020; UNHCR 23/01/2020</t>
  </si>
  <si>
    <t>The PIN is a summation of Levels 3-5 people facing humanitarian conditions according to ACAPS methodology. Levels 1 is the number of people living in affected areas minus affected population minus PIN. Level 2 is affected population minus PIN and Level 3 is assumed to be the number of people directly affected by the crisis and displaced therefrom. Because Ethiopia has a series of well established refugee camps, no one was considered on level 4 or 5.</t>
  </si>
  <si>
    <t>https://data2.unhcr.org/en/documents/download/76841; https://data2.unhcr.org/en/documents/details/73572</t>
  </si>
  <si>
    <t>ETH003Minimal humanitarian conditions - Level 1</t>
  </si>
  <si>
    <t>ETH003Stressed humanitarian conditions - Level 2</t>
  </si>
  <si>
    <t>ETH003Moderate humanitarian conditions - Level 3</t>
  </si>
  <si>
    <t>ETH003Severe humanitarian conditions - Level 4</t>
  </si>
  <si>
    <t>ETH003Extreme humanitarian conditions - Level 5</t>
  </si>
  <si>
    <t>ETH003Fatalities in all crises</t>
  </si>
  <si>
    <t>ETH003Crisis affected groups</t>
  </si>
  <si>
    <t>IDPs, host and, non-host.</t>
  </si>
  <si>
    <t>ETH003People facing limited access constraints</t>
  </si>
  <si>
    <t>ETH003People facing restricted access constraints</t>
  </si>
  <si>
    <t>ETH003Impediments to entry into country (bureaucratic and administrative)</t>
  </si>
  <si>
    <t>ACAPS access methodology</t>
  </si>
  <si>
    <t>http://humanitarianaccess.acaps.org/</t>
  </si>
  <si>
    <t>ETH003Restriction of movement (impediments to freedom of movement and/or administrative restrictions)</t>
  </si>
  <si>
    <t>ETH003Interference into implementation of humanitarian activities</t>
  </si>
  <si>
    <t>ETH003Violence against personnel, facilities and assets</t>
  </si>
  <si>
    <t>ETH003Denial of existence of humanitarian needs or entitlements to assistance</t>
  </si>
  <si>
    <t>ETH003Restriction and obstruction of access to services and assistance</t>
  </si>
  <si>
    <t>ETH003Ongoing insecurity/hostilities affecting humanitarian assistance</t>
  </si>
  <si>
    <t>ETH003Presence of mines and improvised explosive devices</t>
  </si>
  <si>
    <t>ETH003Physical constraints in the environment (obstacles related to terrain, climate, lack of infrastructure, etc.)</t>
  </si>
  <si>
    <t>Crisis in Tigray</t>
  </si>
  <si>
    <t>ETH004</t>
  </si>
  <si>
    <t>ETH004Total population</t>
  </si>
  <si>
    <t>UNOCHA 01/2020</t>
  </si>
  <si>
    <t>Total population in the country according to the latest HNO</t>
  </si>
  <si>
    <t>ETH004Landmass affected</t>
  </si>
  <si>
    <t>Central Statistics Agency (Ethiopia) 2006</t>
  </si>
  <si>
    <t>This is the total area in square km as cited in the 2006 Central Statistics Agency issued National Statistics Report Part B: Population. However, if we extend this to the bordering regions of Sudan and to include parts of Eritrea (there has been shelling in Asmara from Tigray) then the area affected will increase.</t>
  </si>
  <si>
    <t>https://web.archive.org/web/20070221092920/http://www.csa.gov.et:80/text_files/national%20statistics%202005/Population.pdf</t>
  </si>
  <si>
    <t>ETH004People exposed</t>
  </si>
  <si>
    <t>IFRC 21/11/2020; UNHCR 29/11/2020; UNHCR 13/11/2020; OCHA 25/11/2020; UNHCR 27/11/2020</t>
  </si>
  <si>
    <t>Approx. 5 million people live in the Tigray region. In this number is included the total number of refugees in Sudan since they fled from Tigray and would already have been accounted for in the population estimation. To this is added a further 96,223 to account for the Eritrean refugees currently in Tigray, as this number is unlikely to be included in the census.</t>
  </si>
  <si>
    <t>https://reliefweb.int/report/ethiopia/africa-tigray-population-movement-information-bulletin-20-november-2020#:~:text=The%20Tigray%20Region%2C%20with%20a,and%20nearly%2016%2C000%20returned%20migrants1%20.; https://data2.unhcr.org/fr/documents/details/82978; https://www.unhcr.org/news/briefing/2020/11/5fae4aec4/humanitarian-crisis-deepens-amid-ongoing-clashes-ethiopias-tigray-region.html; https://reliefweb.int/report/ethiopia/ethiopia-tigray-region-humanitarian-update-situation-report-no-5-24-november-2020; https://reliefweb.int/sites/reliefweb.int/files/resources/UNHCR%20Ethiopia%20Tigray%20Update%2027%20November%20%281%29.pdf</t>
  </si>
  <si>
    <t>ETH004People affected</t>
  </si>
  <si>
    <t>The number of people affected include the refugees residing in Sudan (60,000), and IDPs within Tigray (222,400), the Eritrean refugees  (96,000)</t>
  </si>
  <si>
    <t>ETH004People displaced</t>
  </si>
  <si>
    <t>OCHA 06/01/2021; UNHCR 19/02/2021; UNFPA 19/02/2021</t>
  </si>
  <si>
    <t xml:space="preserve">There are around 61,000 refugees from Tigray displaced in Sudan. While more than 222,400 people are displaced within Tigray due to the conflict, and at least 63,600 displaced to Amhara and Afar regions. This is only an estimate, the number is expected to change as more access is granted in the region. </t>
  </si>
  <si>
    <t>https://data2.unhcr.org/en/documents/details/82978; https://reliefweb.int/sites/reliefweb.int/files/resources/ethp_-_situation_report_1.pdf; https://reliefweb.int/sites/reliefweb.int/files/resources/Situation%20Report%20-%20Ethiopia%20-%20Tigray%20Region%20Humanitarian%20Update%20-%206%20Jan%202021.pdf</t>
  </si>
  <si>
    <t>ETH004Injuries reported</t>
  </si>
  <si>
    <t>OCHA 28/11/2020; Aljazeera 24/11/2020</t>
  </si>
  <si>
    <t>All organisations and media report that there are currently no reliable data for this indicator.</t>
  </si>
  <si>
    <t>https://reliefweb.int/report/ethiopia/ethiopia-tigray-region-humanitarian-update-situation-report-no-6-26-november-2020; https://www.aljazeera.com/news/2020/11/24/over-600-people-killed-by-tigrayan-youth-group-commission</t>
  </si>
  <si>
    <t>ETH004Illness cases reported</t>
  </si>
  <si>
    <t>ETH004Fatalities reported</t>
  </si>
  <si>
    <t>ETH004Buildings damaged</t>
  </si>
  <si>
    <t>ETH004Buildings destroyed</t>
  </si>
  <si>
    <t>ETH004Buildings in the affected area</t>
  </si>
  <si>
    <t>ETH004Economic Losses</t>
  </si>
  <si>
    <t>ETH004People in Need</t>
  </si>
  <si>
    <t>OCHA 06/01/2021; UNHCR 26/01/2021; UNHCR 19/01/2021</t>
  </si>
  <si>
    <t xml:space="preserve">The situation in Tigray is severe. Therefore all those residing in the region (5 million) are considered as in need, in addition to the 96,000 registered Eritrean refugees. But not including the 60,000 refugees who have fled across the border to Sudan, because they are no longer in the region of Tigray.
</t>
  </si>
  <si>
    <t>https://www.unhcr.org/news/briefing/2021/1/6006a31a4/unhcr-finds-dire-need-eritrean-refugee-camps-cut-tigray-conflict.html; https://data2.unhcr.org/en/documents/details/82978; https://reliefweb.int/sites/reliefweb.int/files/resources/Situation%20Report%20-%20Ethiopia%20-%20Tigray%20Region%20Humanitarian%20Update%20-%206%20Jan%202021.pdf</t>
  </si>
  <si>
    <t>ETH004Minimal humanitarian conditions - Level 1</t>
  </si>
  <si>
    <t>Currently, the situation in Tigray is severe. Therefore all those residing in the region or displaced from the region have been considered as in levels 4 and 5 humanitarian conditions.</t>
  </si>
  <si>
    <t>ETH004Stressed humanitarian conditions - Level 2</t>
  </si>
  <si>
    <t>ETH004Moderate humanitarian conditions - Level 3</t>
  </si>
  <si>
    <t>ETH004Severe humanitarian conditions - Level 4</t>
  </si>
  <si>
    <t xml:space="preserve">Currently, this figure is hard to disaggregate from the overall PIN, so it has been left blank. </t>
  </si>
  <si>
    <t>ETH004Extreme humanitarian conditions - Level 5</t>
  </si>
  <si>
    <t xml:space="preserve">Shimelba and Hitsats camps in Tigray region -hosting some 30,000 Eritrean refugees- remain inaccessible for humanitarians since November 2020. The needs are likely to be very high.
</t>
  </si>
  <si>
    <t>ETH004Fatalities in all crises</t>
  </si>
  <si>
    <t>ETH004Crisis affected groups</t>
  </si>
  <si>
    <t>IDPs, Refugees, host, non-host.</t>
  </si>
  <si>
    <t>ETH004People facing limited access constraints</t>
  </si>
  <si>
    <t>ETH004People facing restricted access constraints</t>
  </si>
  <si>
    <t>ETH004Impediments to entry into country (bureaucratic and administrative)</t>
  </si>
  <si>
    <t>ETH004Restriction of movement (impediments to freedom of movement and/or administrative restrictions)</t>
  </si>
  <si>
    <t>ETH004Interference into implementation of humanitarian activities</t>
  </si>
  <si>
    <t>ETH004Violence against personnel, facilities and assets</t>
  </si>
  <si>
    <t>ETH004Denial of existence of humanitarian needs or entitlements to assistance</t>
  </si>
  <si>
    <t>ETH004Restriction and obstruction of access to services and assistance</t>
  </si>
  <si>
    <t>ETH004Ongoing insecurity/hostilities affecting humanitarian assistance</t>
  </si>
  <si>
    <t>ETH004Presence of mines and improvised explosive devices</t>
  </si>
  <si>
    <t>ETH004Physical constraints in the environment (obstacles related to terrain, climate, lack of infrastructure, etc.)</t>
  </si>
  <si>
    <t>Tropical cyclone Yasa in Fiji</t>
  </si>
  <si>
    <t>FJI002</t>
  </si>
  <si>
    <t>Fiji</t>
  </si>
  <si>
    <t>FJI</t>
  </si>
  <si>
    <t>FJI002Total population</t>
  </si>
  <si>
    <t xml:space="preserve">Total population of Fiji as estimated by to World Bank. </t>
  </si>
  <si>
    <t>https://data.worldbank.org/country/fiji</t>
  </si>
  <si>
    <t>FJI002Landmass affected</t>
  </si>
  <si>
    <t>CIA Factbook 2021; Government of Fiji 17/12/2020</t>
  </si>
  <si>
    <t>The whole country as been affected as the Government declared a nation-wide state of disaster.</t>
  </si>
  <si>
    <t>https://www.cia.gov/the-world-factbook/countries/fiji/; http://www.ndmo.gov.fj/images/MR%2002%2017%20DEC%202020%20.pdf</t>
  </si>
  <si>
    <t>FJI002People exposed</t>
  </si>
  <si>
    <t>World Bank 2019; ECHO 17/12/2020</t>
  </si>
  <si>
    <t xml:space="preserve">Even if 160,000 people are reported to be in Category 1 or higher, all regions of the country have been under the alter of hurricane, storm, heavy rainfall, flash floods, strong winds, storm surge/high waves. According to ACAPS' methodology, the population exposed corresponds to the sum of levels 1-5. </t>
  </si>
  <si>
    <t>https://data.worldbank.org/country/fiji; https://erccportal.jrc.ec.europa.eu/ercmaps/ECDM_20201217_TC-YASA.pdf</t>
  </si>
  <si>
    <t>FJI002People affected</t>
  </si>
  <si>
    <t>OCHA 04/01/2021</t>
  </si>
  <si>
    <t xml:space="preserve">Total population affected by the crisis as reported by OCHA. According to ACAPS' methodology, the affected population corresponds to the sum of levels 2-5. </t>
  </si>
  <si>
    <t>https://reliefweb.int/report/myanmar/asia-and-pacific-weekly-regional-humanitarian-snapshot-28-december-2020-4-january</t>
  </si>
  <si>
    <t>FJI002People displaced</t>
  </si>
  <si>
    <t>OCHA 06/01/2021</t>
  </si>
  <si>
    <t xml:space="preserve">As of 06/01/2021, the evacuation centers were accomodating 803 people. </t>
  </si>
  <si>
    <t>https://reliefweb.int/report/fiji/fiji-severe-tropical-cyclone-yasa-situation-report-no-06-06-january-2021</t>
  </si>
  <si>
    <t>FJI002Injuries reported</t>
  </si>
  <si>
    <t>FJI002Illness cases reported</t>
  </si>
  <si>
    <t>FJI002Fatalities reported</t>
  </si>
  <si>
    <t>OCHA 20/12/2020</t>
  </si>
  <si>
    <t xml:space="preserve">4 people have been confirmed dead by the authorities due to Yasa. </t>
  </si>
  <si>
    <t>https://reliefweb.int/report/fiji/fiji-severe-tropical-cyclone-yasa-situation-report-no-02-20-december-2020</t>
  </si>
  <si>
    <t>FJI002Buildings damaged</t>
  </si>
  <si>
    <t>OCHA 29/12/2020</t>
  </si>
  <si>
    <t xml:space="preserve">3102 houses have been partially damaged. The figure does not include damages on health and school facilities. </t>
  </si>
  <si>
    <t>https://reliefweb.int/sites/reliefweb.int/files/resources/TC%20YASA%20-%20Sitrep%20No05%20-%2029%20Dec%202020.pdf</t>
  </si>
  <si>
    <t>FJI002Buildings destroyed</t>
  </si>
  <si>
    <t xml:space="preserve">1002 houses have been destroyed. </t>
  </si>
  <si>
    <t>FJI002Buildings in the affected area</t>
  </si>
  <si>
    <t>FJI002Economic Losses</t>
  </si>
  <si>
    <t>OCHA 24/12/2020</t>
  </si>
  <si>
    <t>The amount estimated by the Government of Fiji in  loss of Crops, Livestock, and Infrastructure.</t>
  </si>
  <si>
    <t>https://reliefweb.int/report/fiji/fiji-severe-tropical-cyclone-yasa-situation-report-no-04-24-december-2020</t>
  </si>
  <si>
    <t>FJI002People in Need</t>
  </si>
  <si>
    <t>IFRC 23/12/2020</t>
  </si>
  <si>
    <t xml:space="preserve">A clear assessment of the severity of needs is not available. Level 3 figure is based on the number of people targeted by IFRC. None is considered to be in levels 4 and 5. PIN is the sum of levels 3-5. Level 2 is the population affected minus PIN and level 1 is the population exposed minus levels 2-5. </t>
  </si>
  <si>
    <t>https://reliefweb.int/sites/reliefweb.int/files/resources/MDRFJ005du1.pdf</t>
  </si>
  <si>
    <t>FJI002Minimal humanitarian conditions - Level 1</t>
  </si>
  <si>
    <t>World Bank 2019; ECHO 17/12/2020; OCHA 04/01/2021; IFRC 23/12/2020</t>
  </si>
  <si>
    <t>https://data.worldbank.org/country/fiji; https://erccportal.jrc.ec.europa.eu/ercmaps/ECDM_20201217_TC-YASA.pdf; https://reliefweb.int/report/myanmar/asia-and-pacific-weekly-regional-humanitarian-snapshot-28-december-2020-4-january; https://reliefweb.int/sites/reliefweb.int/files/resources/MDRFJ005du1.pdf</t>
  </si>
  <si>
    <t>FJI002Stressed humanitarian conditions - Level 2</t>
  </si>
  <si>
    <t>OCHA 04/01/2021; IFRC 23/12/2020</t>
  </si>
  <si>
    <t>https://reliefweb.int/report/myanmar/asia-and-pacific-weekly-regional-humanitarian-snapshot-28-december-2020-4-january; https://reliefweb.int/sites/reliefweb.int/files/resources/MDRFJ005du1.pdf</t>
  </si>
  <si>
    <t>FJI002Moderate humanitarian conditions - Level 3</t>
  </si>
  <si>
    <t>FJI002Severe humanitarian conditions - Level 4</t>
  </si>
  <si>
    <t>FJI002Extreme humanitarian conditions - Level 5</t>
  </si>
  <si>
    <t>FJI002Fatalities in all crises</t>
  </si>
  <si>
    <t>FJI002Crisis affected groups</t>
  </si>
  <si>
    <t xml:space="preserve">The crisis has affected the host population and IDPs. </t>
  </si>
  <si>
    <t>FJI002People facing limited access constraints</t>
  </si>
  <si>
    <t>See ACAPS' access database</t>
  </si>
  <si>
    <t>FJI002People facing restricted access constraints</t>
  </si>
  <si>
    <t>FJI002Impediments to entry into country (bureaucratic and administrative)</t>
  </si>
  <si>
    <t>FJI002Restriction of movement (impediments to freedom of movement and/or administrative restrictions)</t>
  </si>
  <si>
    <t>FJI002Interference into implementation of humanitarian activities</t>
  </si>
  <si>
    <t>FJI002Violence against personnel, facilities and assets</t>
  </si>
  <si>
    <t>FJI002Denial of existence of humanitarian needs or entitlements to assistance</t>
  </si>
  <si>
    <t>FJI002Restriction and obstruction of access to services and assistance</t>
  </si>
  <si>
    <t>FJI002Ongoing insecurity/hostilities affecting humanitarian assistance</t>
  </si>
  <si>
    <t>FJI002Presence of mines and improvised explosive devices</t>
  </si>
  <si>
    <t>FJI002Physical constraints in the environment (obstacles related to terrain, climate, lack of infrastructure, etc.)</t>
  </si>
  <si>
    <t>Mixed migration flows in Greece</t>
  </si>
  <si>
    <t>GRC002</t>
  </si>
  <si>
    <t>Greece</t>
  </si>
  <si>
    <t>GRC</t>
  </si>
  <si>
    <t>GRC002Total population</t>
  </si>
  <si>
    <t>World Bank 2019; UNHCR 19/02/2021</t>
  </si>
  <si>
    <t>Total population is based on the de facto definition of population of the World Bank 20219, which counts all residents regardless of legal status or citizenship + UNHCR figure of the asylum-seekers in Greece (as of end December 2020).</t>
  </si>
  <si>
    <t>https://data.worldbank.org/indicator/SP.POP.TOTL?locations=GR; https://data2.unhcr.org/en/documents/details/85006</t>
  </si>
  <si>
    <t>2021-02-27</t>
  </si>
  <si>
    <t>GRC002Landmass affected</t>
  </si>
  <si>
    <t>World bank 2017 and UNHCR 2019</t>
  </si>
  <si>
    <t>Only the areas most affected have been counted:  Lesvos, Samos, Chios, Kos, Leros. For cities the municipal areas and population have been used</t>
  </si>
  <si>
    <t>https://data.worldbank.org/indicator/SP.POP.TOTL?locations=GR and https://data2.unhcr.org/en/documents/download/68057</t>
  </si>
  <si>
    <t>2019-04-30</t>
  </si>
  <si>
    <t>GRC002People exposed</t>
  </si>
  <si>
    <t>World Bank 2019; UNHCR 09/03/2021</t>
  </si>
  <si>
    <t>Only the areas most affected are counted: Lesvos, Samos, Chios, Kos, Leros.  Displacement data is added.</t>
  </si>
  <si>
    <t>https://data.worldbank.org/indicator/SP.POP.TOTL?locations=GR; https://data2.unhcr.org/en/documents/details/85353</t>
  </si>
  <si>
    <t>GRC002People affected</t>
  </si>
  <si>
    <t xml:space="preserve">UNHCR - Regional Bureau for Europe - GREECE UPDATE #16 (9 March 2021)
</t>
  </si>
  <si>
    <t>https://data2.unhcr.org/en/documents/details/85353</t>
  </si>
  <si>
    <t>GRC002People displaced</t>
  </si>
  <si>
    <t>Refugees and migrants in Greece according to UNHCR. There are approximately 119,300 asylum-seekers in Greece (as of March). 101,200 in the mainland and 18,100 in the islands.</t>
  </si>
  <si>
    <t>GRC002Injuries reported</t>
  </si>
  <si>
    <t>GRC002Illness cases reported</t>
  </si>
  <si>
    <t>2019-02-05</t>
  </si>
  <si>
    <t>GRC002Fatalities reported</t>
  </si>
  <si>
    <t xml:space="preserve">IOM Oct 2020 - Mar 2021
</t>
  </si>
  <si>
    <t xml:space="preserve">People who are registered to have died in Greece in the IOM missing persons database in the last 6 months (1  Oct 2020 - 31 Mar 2021). The true number of fatalities may be higher as a result of unreported incidents and missing cases that are not yet considered dead.
</t>
  </si>
  <si>
    <t>GRC002Buildings damaged</t>
  </si>
  <si>
    <t>GRC002Buildings destroyed</t>
  </si>
  <si>
    <t>GRC002Buildings in the affected area</t>
  </si>
  <si>
    <t>GRC002Economic Losses</t>
  </si>
  <si>
    <t>GRC002People in Need</t>
  </si>
  <si>
    <t>UNHCR - Regional Bureau for Europe - GREECE UPDATE #16 (09/03/2021); UNHCR – Operational portal Refugee situation (21/02/2021); UNHCR - Greece Factsheet Dec 2020 (27/01/ 2021);</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</si>
  <si>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</si>
  <si>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 xml:space="preserve">https://data2.unhcr.org/en/documents/details/85353; https://data2.unhcr.org/en/situations/mediterranean/location/5179; https://reliefweb.int/sites/reliefweb.int/files/resources/2020.12%20-%20Greece%20Factsheet.pdf
</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</si>
  <si>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</si>
  <si>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</si>
  <si>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</si>
  <si>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</si>
  <si>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</si>
  <si>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GRC002Fatalities in all crises</t>
  </si>
  <si>
    <t>IOM June-November 2020</t>
  </si>
  <si>
    <t>People who are registered to have died or missing in Greece in the IOM missing persons database in the last 6 months (June-November)</t>
  </si>
  <si>
    <t>GRC002Crisis affected groups</t>
  </si>
  <si>
    <t>AS + Refs, Host population</t>
  </si>
  <si>
    <t>GRC002People facing limited access constraints</t>
  </si>
  <si>
    <t>GRC002People facing restricted access constraints</t>
  </si>
  <si>
    <t>GRC002Impediments to entry into country (bureaucratic and administrative)</t>
  </si>
  <si>
    <t>GRC002Restriction of movement (impediments to freedom of movement and/or administrative restrictions)</t>
  </si>
  <si>
    <t>GRC002Interference into implementation of humanitarian activities</t>
  </si>
  <si>
    <t>GRC002Violence against personnel, facilities and assets</t>
  </si>
  <si>
    <t>GRC002Denial of existence of humanitarian needs or entitlements to assistance</t>
  </si>
  <si>
    <t>GRC002Restriction and obstruction of access to services and assistance</t>
  </si>
  <si>
    <t>GRC002Ongoing insecurity/hostilities affecting humanitarian assistance</t>
  </si>
  <si>
    <t>GRC002Presence of mines and improvised explosive devices</t>
  </si>
  <si>
    <t>GRC002Physical constraints in the environment (obstacles related to terrain, climate, lack of infrastructure, etc.)</t>
  </si>
  <si>
    <t>Complex crisis in Guatemala</t>
  </si>
  <si>
    <t>GTM001</t>
  </si>
  <si>
    <t>Guatemala</t>
  </si>
  <si>
    <t>GTM</t>
  </si>
  <si>
    <t>GTM001Total population</t>
  </si>
  <si>
    <t>OCHA HNO 2020 15/06/2020</t>
  </si>
  <si>
    <t>Total population according to the latest HNO</t>
  </si>
  <si>
    <t>https://www.acaps.org/sites/acaps/files/key-documents/files/hno_centroamerica_2020.pdf</t>
  </si>
  <si>
    <t>GTM001Landmass affected</t>
  </si>
  <si>
    <t>https://data.worldbank.org/indicator/AG.LND.TOTL.K2?view=map</t>
  </si>
  <si>
    <t>GTM001People exposed</t>
  </si>
  <si>
    <t>The whole population is affected by the crisis</t>
  </si>
  <si>
    <t>GTM001People affected</t>
  </si>
  <si>
    <t>Number of people affected by the crisis according to the latest HNO for the region</t>
  </si>
  <si>
    <t>GTM001People displaced</t>
  </si>
  <si>
    <t>IDMC 2019</t>
  </si>
  <si>
    <t>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t>
  </si>
  <si>
    <t>http://www.internal-displacement.org/countries/guatemala</t>
  </si>
  <si>
    <t>GTM001Injuries reported</t>
  </si>
  <si>
    <t>GTM001Illness cases reported</t>
  </si>
  <si>
    <t>PAHO 09/2020</t>
  </si>
  <si>
    <t>Dengue cases between March - August 2020</t>
  </si>
  <si>
    <t>http://www.paho.org/data/index.php/en/mnu-topics/indicadores-dengue-en/dengue-nacional-en/252-dengue-pais-ano-en.html</t>
  </si>
  <si>
    <t>GTM001Fatalities reported</t>
  </si>
  <si>
    <t>Instituto Nacional de Ciencias Forenses de Guatemala 12/2020</t>
  </si>
  <si>
    <t>This is the total of homicides between July-December 2020 (latest month available) for the whole country.</t>
  </si>
  <si>
    <t>https://www.inacif.gob.gt/index.php/datos-numericos/informacion-mensual</t>
  </si>
  <si>
    <t>GTM001Buildings damaged</t>
  </si>
  <si>
    <t>GTM001Buildings destroyed</t>
  </si>
  <si>
    <t>GTM001Buildings in the affected area</t>
  </si>
  <si>
    <t>GTM001Economic Losses</t>
  </si>
  <si>
    <t>GTM001People in Need</t>
  </si>
  <si>
    <t>OCHA HNO 2020 15/06/2020; IPC 01/2021</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</si>
  <si>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</si>
  <si>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https://www.acaps.org/sites/acaps/files/key-documents/files/hno_centroamerica_2020.pdf; http://www.ipcinfo.org/ipc-country-analysis/details-map/en/c/1152979/?iso3=GTM</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</si>
  <si>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</si>
  <si>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</si>
  <si>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</si>
  <si>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</si>
  <si>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</si>
  <si>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GTM001Fatalities in all crises</t>
  </si>
  <si>
    <t>Instituto Nacional de Ciencias Forenses de Guatemala 12/2020; CONRED 16/12/2020</t>
  </si>
  <si>
    <t>This is the total of homicides between July - December 2020 (latest month available) for the whole country (1.876) plus hurricane related deaths (61)</t>
  </si>
  <si>
    <t>https://www.inacif.gob.gt/index.php/datos-numericos/informacion-mensual; https://conred.gob.gt/category/emergencia/emergencia-eta/</t>
  </si>
  <si>
    <t>GTM001Crisis affected groups</t>
  </si>
  <si>
    <t>Non-host, IDPs, returnees</t>
  </si>
  <si>
    <t>GTM001People facing limited access constraints</t>
  </si>
  <si>
    <t>GTM001People facing restricted access constraints</t>
  </si>
  <si>
    <t>GTM001Impediments to entry into country (bureaucratic and administrative)</t>
  </si>
  <si>
    <t>GTM001Restriction of movement (impediments to freedom of movement and/or administrative restrictions)</t>
  </si>
  <si>
    <t>GTM001Interference into implementation of humanitarian activities</t>
  </si>
  <si>
    <t>GTM001Violence against personnel, facilities and assets</t>
  </si>
  <si>
    <t>GTM001Denial of existence of humanitarian needs or entitlements to assistance</t>
  </si>
  <si>
    <t>GTM001Restriction and obstruction of access to services and assistance</t>
  </si>
  <si>
    <t>GTM001Ongoing insecurity/hostilities affecting humanitarian assistance</t>
  </si>
  <si>
    <t>GTM001Presence of mines and improvised explosive devices</t>
  </si>
  <si>
    <t>GTM001Physical constraints in the environment (obstacles related to terrain, climate, lack of infrastructure, etc.)</t>
  </si>
  <si>
    <t>Hurricane Eta and Iota in Guatemala</t>
  </si>
  <si>
    <t>GTM003</t>
  </si>
  <si>
    <t>GTM003Total population</t>
  </si>
  <si>
    <t>GTM003Landmass affected</t>
  </si>
  <si>
    <t>EHP 12/2020</t>
  </si>
  <si>
    <t>16 of 22 departments affected. Landmass taken from baseline data</t>
  </si>
  <si>
    <t>https://reliefweb.int/sites/reliefweb.int/files/resources/20201216_PLAN%20DE%20ACCION%20GUATEMALA.pdf</t>
  </si>
  <si>
    <t>GTM003People exposed</t>
  </si>
  <si>
    <t>16 of 22 departments affected. Population taken from baseline data</t>
  </si>
  <si>
    <t>GTM003People affected</t>
  </si>
  <si>
    <t>CONRED 28/02/2021</t>
  </si>
  <si>
    <t>Number of affected population is taken from Guatemalan gov coordinating agency for disaster reduction. Updated regularly</t>
  </si>
  <si>
    <t xml:space="preserve">https://conred.gob.gt/category/emergencia/emergencia-iota/ </t>
  </si>
  <si>
    <t>GTM003People displaced</t>
  </si>
  <si>
    <t>CONRED 26/01/2021</t>
  </si>
  <si>
    <t>Number of people displaced according to the country HT</t>
  </si>
  <si>
    <t>GTM003Injuries reported</t>
  </si>
  <si>
    <t>CONRED 25/11/2020</t>
  </si>
  <si>
    <t>Number of injuries is taken from Guatemalan gov coordinating agency for disaster reduction. Updated regularly</t>
  </si>
  <si>
    <t>https://conred.gob.gt/category/emergencia/emergencia-eta/</t>
  </si>
  <si>
    <t>GTM003Illness cases reported</t>
  </si>
  <si>
    <t>GTM003Fatalities reported</t>
  </si>
  <si>
    <t xml:space="preserve">Number of deaths is taken from Guatemalan gov coordinating agency for disaster reduction. Updated regularly
</t>
  </si>
  <si>
    <t>GTM003Buildings damaged</t>
  </si>
  <si>
    <t>Number of houses with light and moderate  damage, taken from Guatemalan gov coordinating agency for disaster reduction. Updated regularly</t>
  </si>
  <si>
    <t>GTM003Buildings destroyed</t>
  </si>
  <si>
    <t>Number of houses with severe damage, taken from Guatemalan gov coordinating agency for disaster reduction. Updated regularly</t>
  </si>
  <si>
    <t>GTM003Buildings in the affected area</t>
  </si>
  <si>
    <t>GTM003Economic Losses</t>
  </si>
  <si>
    <t>GTM003People in Need</t>
  </si>
  <si>
    <t>PiN taken from country HT evaluations. Level 1 = exposed population. Level 2 = affected population. It is possible some people are facing severe conditions but there are no numbers available to inform this.  Updated regularly</t>
  </si>
  <si>
    <t>GTM003Minimal humanitarian conditions - Level 1</t>
  </si>
  <si>
    <t>GTM003Stressed humanitarian conditions - Level 2</t>
  </si>
  <si>
    <t>GTM003Moderate humanitarian conditions - Level 3</t>
  </si>
  <si>
    <t>GTM003Severe humanitarian conditions - Level 4</t>
  </si>
  <si>
    <t>Detailed breakdowns of severity of needs are not available. Level 1 = exposed population. Level 2 = affected population. Level 3 = evacuated population. It is possible some people are facing severe conditions but there are no numbers available to inform this. Figures taken from Guatemalan gov coordinating agency for disaster reduction. Updated regularly</t>
  </si>
  <si>
    <t>GTM003Extreme humanitarian conditions - Level 5</t>
  </si>
  <si>
    <t>GTM003Fatalities in all crises</t>
  </si>
  <si>
    <t>GTM003Crisis affected groups</t>
  </si>
  <si>
    <t>GTM003People facing limited access constraints</t>
  </si>
  <si>
    <t>GTM003People facing restricted access constraints</t>
  </si>
  <si>
    <t>GTM003Impediments to entry into country (bureaucratic and administrative)</t>
  </si>
  <si>
    <t>GTM003Restriction of movement (impediments to freedom of movement and/or administrative restrictions)</t>
  </si>
  <si>
    <t>GTM003Interference into implementation of humanitarian activities</t>
  </si>
  <si>
    <t>GTM003Violence against personnel, facilities and assets</t>
  </si>
  <si>
    <t>GTM003Denial of existence of humanitarian needs or entitlements to assistance</t>
  </si>
  <si>
    <t>GTM003Restriction and obstruction of access to services and assistance</t>
  </si>
  <si>
    <t>GTM003Ongoing insecurity/hostilities affecting humanitarian assistance</t>
  </si>
  <si>
    <t>GTM003Presence of mines and improvised explosive devices</t>
  </si>
  <si>
    <t>GTM003Physical constraints in the environment (obstacles related to terrain, climate, lack of infrastructure, etc.)</t>
  </si>
  <si>
    <t>Complex crisis in Honduras</t>
  </si>
  <si>
    <t>HND001</t>
  </si>
  <si>
    <t>Honduras</t>
  </si>
  <si>
    <t>HND</t>
  </si>
  <si>
    <t>HND001Total population</t>
  </si>
  <si>
    <t>HND001Landmass affected</t>
  </si>
  <si>
    <t>HND001People exposed</t>
  </si>
  <si>
    <t>The whole country is exposed to the complex crisis. It was previously calculated including figures from the US CBP of Hondurans apprehended at the US border to assess the number of Hondurans who have left the country, but these figures do not include the number of asylum-seekers in the US or abroad and is not a straightforward way of measuring migration out of the country.</t>
  </si>
  <si>
    <t>HND001People affected</t>
  </si>
  <si>
    <t>Number of people affected by the crisis according to the latest HNO published for the region</t>
  </si>
  <si>
    <t>HND001People displaced</t>
  </si>
  <si>
    <t>IDMC Honduras 31/12/2019</t>
  </si>
  <si>
    <t>IDP estimates from Internal Displacement Monitoring Centre. Just an estimate, does not account for the whole country.</t>
  </si>
  <si>
    <t>https://www.ine.gob.hn/V3/;https://www.cbp.gov/newsroom/stats/sw-border-migration/usbp-sw-border-apprehensions; http://www.internal-displacement.org/sites/default/files/2019-05/GRID%202019%20-%20Conflict%20Figure%20Analysis%20-%20HONDURAS.pdf; https://www.sedh.gob.hn/odh/documentos/documentos-de-interes/274-estudio-de-caracterizacion-del-desplazamiento-interno-por-la-violencia-en-honduras-2004-2018/file</t>
  </si>
  <si>
    <t>HND001Injuries reported</t>
  </si>
  <si>
    <t>Government of Honduras</t>
  </si>
  <si>
    <t>Grave Dengue cases between week 1 and 36, 2019. There are 15,013 Grave Cases and 60,109 Cases without Alarming signs (49,326 in total).</t>
  </si>
  <si>
    <t>https://reliefweb.int/sites/reliefweb.int/files/resources/Informe%20dengue_SE%20%2036_07_09_2019%20%281%29.pdf</t>
  </si>
  <si>
    <t>2019-09-23</t>
  </si>
  <si>
    <t>HND001Illness cases reported</t>
  </si>
  <si>
    <t>Dengue reported cases between March - August 2020</t>
  </si>
  <si>
    <t>HND001Fatalities reported</t>
  </si>
  <si>
    <t>SEPOL 12/2020</t>
  </si>
  <si>
    <t>Total number of  homicides from July to December 2020.</t>
  </si>
  <si>
    <t>https://www.sepol.hn/sepol-estadisticas-honduras.php?id=134</t>
  </si>
  <si>
    <t>HND001Buildings damaged</t>
  </si>
  <si>
    <t>HND001Buildings destroyed</t>
  </si>
  <si>
    <t>HND001Buildings in the affected area</t>
  </si>
  <si>
    <t>HND001Economic Losses</t>
  </si>
  <si>
    <t>IMF accessed 12/02/2019
Institute for Economics and Peace 11/2018</t>
  </si>
  <si>
    <t>The economic impact of homicides is estimated to be 25% of GDP in Honduras.
2019 projected GDP of Honduras: 51.86 billion dollars (25% = 12.965 billion dollars)</t>
  </si>
  <si>
    <t>https://www.imf.org/external/datamapper/PPPGDP@WEO/OEMDC/ADVEC/WEOWORLD/VEN/HND http://visionofhumanity.org/app/uploads/2018/11/Economic-Value-of-Peace-2018.pdf</t>
  </si>
  <si>
    <t>HND001People in Need</t>
  </si>
  <si>
    <t>PIN number has been substracted from the latest HNO for the region. People in IPC 4 have been placed in PIN Level 4</t>
  </si>
  <si>
    <t>https://www.acaps.org/sites/acaps/files/key-documents/files/hno_centroamerica_2020.pdf;</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</si>
  <si>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</si>
  <si>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</si>
  <si>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</si>
  <si>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</si>
  <si>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</si>
  <si>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HND001Fatalities in all crises</t>
  </si>
  <si>
    <t>OCHA 27/11/2020; SEPOL 12/2020</t>
  </si>
  <si>
    <t>Total number of  homicides from July to December 2020 (1.882) plus hurricane fatalitites (98).</t>
  </si>
  <si>
    <t>https://reliefweb.int/sites/reliefweb.int/files/resources/Nota%20Informativa%20Tormentas%20Tropicales%20HN%2027%20nov%202020.pdf; https://www.sepol.hn/sepol-estadisticas-honduras.php?id=134</t>
  </si>
  <si>
    <t>HND001Crisis affected groups</t>
  </si>
  <si>
    <t>IDPs, host, and non-host</t>
  </si>
  <si>
    <t>HND001People facing limited access constraints</t>
  </si>
  <si>
    <t>HND001People facing restricted access constraints</t>
  </si>
  <si>
    <t>HND001Impediments to entry into country (bureaucratic and administrative)</t>
  </si>
  <si>
    <t>HND001Restriction of movement (impediments to freedom of movement and/or administrative restrictions)</t>
  </si>
  <si>
    <t>HND001Interference into implementation of humanitarian activities</t>
  </si>
  <si>
    <t>HND001Violence against personnel, facilities and assets</t>
  </si>
  <si>
    <t>HND001Denial of existence of humanitarian needs or entitlements to assistance</t>
  </si>
  <si>
    <t>HND001Restriction and obstruction of access to services and assistance</t>
  </si>
  <si>
    <t>HND001Ongoing insecurity/hostilities affecting humanitarian assistance</t>
  </si>
  <si>
    <t>HND001Presence of mines and improvised explosive devices</t>
  </si>
  <si>
    <t>HND001Physical constraints in the environment (obstacles related to terrain, climate, lack of infrastructure, etc.)</t>
  </si>
  <si>
    <t>Hurricane Eta and Iota in Honduras</t>
  </si>
  <si>
    <t>HND002</t>
  </si>
  <si>
    <t>HND002Total population</t>
  </si>
  <si>
    <t>HND002Landmass affected</t>
  </si>
  <si>
    <t>World Bank accessed 08/02/2019</t>
  </si>
  <si>
    <t>The whole country is affected by this crisis</t>
  </si>
  <si>
    <t>https://data.worldbank.org/indicator/AG.SRF.TOTL.K2</t>
  </si>
  <si>
    <t>HND002People exposed</t>
  </si>
  <si>
    <t>HCT 12/2020</t>
  </si>
  <si>
    <t>People living in affected municipalities according to the HCT. All departments were affected.</t>
  </si>
  <si>
    <t>https://reliefweb.int/sites/reliefweb.int/files/resources/HND_Flash_Appeal_Addendum_ES%20%281%29-2.pdf</t>
  </si>
  <si>
    <t>HND002People affected</t>
  </si>
  <si>
    <t>IFRC 20/01/2021; HCT 12/2020</t>
  </si>
  <si>
    <t>Total # of people affected according to Humanitarian Country Team</t>
  </si>
  <si>
    <t>https://reliefweb.int/sites/reliefweb.int/files/resources/MDR43007OU2HON.pdf; https://reliefweb.int/sites/reliefweb.int/files/resources/HND_Flash_Appeal_Addendum_ES%20%281%29-2.pdf</t>
  </si>
  <si>
    <t>HND002People displaced</t>
  </si>
  <si>
    <t>Number in temporary shelters. The real number of displaced is expected to be higher since official figures don't include informal shelters or hosts</t>
  </si>
  <si>
    <t>HND002Injuries reported</t>
  </si>
  <si>
    <t>HND002Illness cases reported</t>
  </si>
  <si>
    <t>HND002Fatalities reported</t>
  </si>
  <si>
    <t>OCHA 27/11/2020</t>
  </si>
  <si>
    <t>Number of deaths according to OCHA</t>
  </si>
  <si>
    <t>https://reliefweb.int/sites/reliefweb.int/files/resources/Nota%20Informativa%20Tormentas%20Tropicales%20HN%2027%20nov%202020.pdf</t>
  </si>
  <si>
    <t>HND002Buildings damaged</t>
  </si>
  <si>
    <t>UNICEF 22/11/2020</t>
  </si>
  <si>
    <t>Homes damaged by Eta according to UNICEF. No data available for Iota yet.</t>
  </si>
  <si>
    <t>https://reliefweb.int/sites/reliefweb.int/files/resources/UNICEF%20Central%20America%20Humanitarian%20Situation%20Report%20No.%203%20%28Hurricanes%20Eta%20and%20Iota%20%20%29%20-%2011%20-20%20November%202020.pdf</t>
  </si>
  <si>
    <t>HND002Buildings destroyed</t>
  </si>
  <si>
    <t>HND002Buildings in the affected area</t>
  </si>
  <si>
    <t>HND002Economic Losses</t>
  </si>
  <si>
    <t>HND002People in Need</t>
  </si>
  <si>
    <t>Detailed breakdowns of severity of needs are not available. Level 1 = exposed population. Level 2 = affected population. Level 3 = PiN according to the Humanitarian Country Team. It is possible some people are facing severe conditions but there are no numbers available to inform this.</t>
  </si>
  <si>
    <t>HND002Minimal humanitarian conditions - Level 1</t>
  </si>
  <si>
    <t>HND002Stressed humanitarian conditions - Level 2</t>
  </si>
  <si>
    <t>HND002Moderate humanitarian conditions - Level 3</t>
  </si>
  <si>
    <t>HND002Severe humanitarian conditions - Level 4</t>
  </si>
  <si>
    <t>OCHA 27/11/2020; OCHA 23/11/2020</t>
  </si>
  <si>
    <t>Detailed breakdowns of severity of needs are not available. Level 1 = exposed population. Level 2 = affected population. Level 3 = evacuated population. Figures taken from OCHA reports. It is possible some people are facing severe conditions but there are no numbers available to inform this.</t>
  </si>
  <si>
    <t>https://reliefweb.int/sites/reliefweb.int/files/resources/Nota%20Informativa%20Tormentas%20Tropicales%20HN%2027%20nov%202020.pdf; https://reliefweb.int/sites/reliefweb.int/files/resources/2020-11-23%20Weekly%20Situation%20Update%2016-22%20November%202020.pdf</t>
  </si>
  <si>
    <t>HND002Extreme humanitarian conditions - Level 5</t>
  </si>
  <si>
    <t>HND002Fatalities in all crises</t>
  </si>
  <si>
    <t>HND002Crisis affected groups</t>
  </si>
  <si>
    <t>non-hosts, hosts, IDPs</t>
  </si>
  <si>
    <t>HND002People facing limited access constraints</t>
  </si>
  <si>
    <t>HND002People facing restricted access constraints</t>
  </si>
  <si>
    <t>HND002Impediments to entry into country (bureaucratic and administrative)</t>
  </si>
  <si>
    <t>HND002Restriction of movement (impediments to freedom of movement and/or administrative restrictions)</t>
  </si>
  <si>
    <t>HND002Interference into implementation of humanitarian activities</t>
  </si>
  <si>
    <t>HND002Violence against personnel, facilities and assets</t>
  </si>
  <si>
    <t>HND002Denial of existence of humanitarian needs or entitlements to assistance</t>
  </si>
  <si>
    <t>HND002Restriction and obstruction of access to services and assistance</t>
  </si>
  <si>
    <t>HND002Ongoing insecurity/hostilities affecting humanitarian assistance</t>
  </si>
  <si>
    <t>HND002Presence of mines and improvised explosive devices</t>
  </si>
  <si>
    <t>HND002Physical constraints in the environment (obstacles related to terrain, climate, lack of infrastructure, etc.)</t>
  </si>
  <si>
    <t>Complex crisis in Haiti</t>
  </si>
  <si>
    <t>HTI001</t>
  </si>
  <si>
    <t>Haiti</t>
  </si>
  <si>
    <t>HTI</t>
  </si>
  <si>
    <t>HTI001Total population</t>
  </si>
  <si>
    <t xml:space="preserve">USAID 19/01/2021
</t>
  </si>
  <si>
    <t xml:space="preserve">Total population of the country according USAID Fact Sheet no.1
</t>
  </si>
  <si>
    <t>https://reliefweb.int/sites/reliefweb.int/files/resources/2021_01_19%20-%20%20USAID%20Haiti%20Complex%20Emergency%20Fact%20Sheet%20%231.pdf</t>
  </si>
  <si>
    <t>HTI001Landmass affected</t>
  </si>
  <si>
    <t>OCHA 2015</t>
  </si>
  <si>
    <t>All country is considered to be affected</t>
  </si>
  <si>
    <t>https://data.humdata.org/dataset/estimated-population-of-haiti-2015</t>
  </si>
  <si>
    <t>2019-01-28</t>
  </si>
  <si>
    <t>HTI001People exposed</t>
  </si>
  <si>
    <t>UN 01/11/2020</t>
  </si>
  <si>
    <t>Total population of the country according USAID Fact Sheet no.1</t>
  </si>
  <si>
    <t>2021-03-07</t>
  </si>
  <si>
    <t>HTI001People affected</t>
  </si>
  <si>
    <t xml:space="preserve">Number of people affected by the different crisis (political instability, economic crisis, violence) in the country according to USAID Fact Sheet no.1
</t>
  </si>
  <si>
    <t>HTI001People displaced</t>
  </si>
  <si>
    <t>IDMC 31/12/2019</t>
  </si>
  <si>
    <t>Number of people displaced in Haiti in 2019 by natural disasters, conflict and violence</t>
  </si>
  <si>
    <t>https://www.internal-displacement.org/countries/haiti</t>
  </si>
  <si>
    <t>HTI001Injuries reported</t>
  </si>
  <si>
    <t>HTI001Illness cases reported</t>
  </si>
  <si>
    <t>2019-10-21</t>
  </si>
  <si>
    <t>HTI001Fatalities reported</t>
  </si>
  <si>
    <t xml:space="preserve">ACLED 01 June - 27 January 2021
</t>
  </si>
  <si>
    <t xml:space="preserve">Crisis-related fatalities (gangs, protests, violence against civilians).
</t>
  </si>
  <si>
    <t>HTI001Buildings damaged</t>
  </si>
  <si>
    <t>HTI001Buildings destroyed</t>
  </si>
  <si>
    <t>HTI001Buildings in the affected area</t>
  </si>
  <si>
    <t>HTI001Economic Losses</t>
  </si>
  <si>
    <t>HTI001People in Need</t>
  </si>
  <si>
    <t>OCHA 04/03/2021</t>
  </si>
  <si>
    <t>The humanitarian needs overview analysis in Haiti
has revealed that  1.9 million Haitians are facing severe needs (Reduced access/availability of social/basic goods and services.
Inability to meet some basic needs without
adopting crisis/emergency).</t>
  </si>
  <si>
    <t>https://reliefweb.int/sites/reliefweb.int/files/resources/hti_hno_2021_summary-en.pdf</t>
  </si>
  <si>
    <t>HTI001Minimal humanitarian conditions - Level 1</t>
  </si>
  <si>
    <t>USAID 19/01/2021; OCHA 04/03/2021</t>
  </si>
  <si>
    <t>(Number of people exposed - number of affected)
Number of people exposed = number of population. Number of people affected by the different crisis (political instability, economic crisis, violence) in the country according to USAID Fact Sheet no.1</t>
  </si>
  <si>
    <t xml:space="preserve">https://reliefweb.int/sites/reliefweb.int/files/resources/2021_01_19%20-%20%20USAID%20Haiti%20Complex%20Emergency%20Fact%20Sheet%20%231.pdf;  https://reliefweb.int/sites/reliefweb.int/files/resources/hti_hno_2021_summary-en.pdf </t>
  </si>
  <si>
    <t>HTI001Stressed humanitarian conditions - Level 2</t>
  </si>
  <si>
    <t>(Number of people affected - number of PiN)
Number of people affected by the different crisis (political instability, economic crisis, violence) in the country according to USAID Fact Sheet no.1
PiN based HNO 2021.</t>
  </si>
  <si>
    <t>HTI001Moderate humanitarian conditions - Level 3</t>
  </si>
  <si>
    <t>HTI001Severe humanitarian conditions - Level 4</t>
  </si>
  <si>
    <t>The humanitarian needs overview analysis in Haiti
has revealed that  1.5 million Haitians are facing extreme needs (Extreme loss/liquidation of livelihood assets that will lead to large gaps/needs in the short term.
Widespread grave violations of human rights.).</t>
  </si>
  <si>
    <t>HTI001Extreme humanitarian conditions - Level 5</t>
  </si>
  <si>
    <t>The humanitarian needs overview analysis in Haiti
has revealed that  1 million Haitians are facing catastrophic needs (Total collapse of Living Standards 
Near/Full exhaustion of coping options.
Last resort Coping Mechanisms/exhausted.
Widespread mortality (CDR, U5DR) and/or
irreversible harm.).</t>
  </si>
  <si>
    <t>HTI001Fatalities in all crises</t>
  </si>
  <si>
    <t>HTI001Crisis affected groups</t>
  </si>
  <si>
    <t>Country population, IDPs</t>
  </si>
  <si>
    <t>HTI001People facing limited access constraints</t>
  </si>
  <si>
    <t>ACAPS ACCESS MAP</t>
  </si>
  <si>
    <t>2019-04-23</t>
  </si>
  <si>
    <t>HTI001People facing restricted access constraints</t>
  </si>
  <si>
    <t>HTI001Impediments to entry into country (bureaucratic and administrative)</t>
  </si>
  <si>
    <t>2020-11-05</t>
  </si>
  <si>
    <t>HTI001Restriction of movement (impediments to freedom of movement and/or administrative restrictions)</t>
  </si>
  <si>
    <t>HTI001Interference into implementation of humanitarian activities</t>
  </si>
  <si>
    <t>HTI001Violence against personnel, facilities and assets</t>
  </si>
  <si>
    <t>HTI001Denial of existence of humanitarian needs or entitlements to assistance</t>
  </si>
  <si>
    <t>HTI001Restriction and obstruction of access to services and assistance</t>
  </si>
  <si>
    <t>HTI001Ongoing insecurity/hostilities affecting humanitarian assistance</t>
  </si>
  <si>
    <t>HTI001Presence of mines and improvised explosive devices</t>
  </si>
  <si>
    <t>HTI001Physical constraints in the environment (obstacles related to terrain, climate, lack of infrastructure, etc.)</t>
  </si>
  <si>
    <t>Papua Conflict</t>
  </si>
  <si>
    <t>IDN002</t>
  </si>
  <si>
    <t>Indonesia</t>
  </si>
  <si>
    <t>IDN</t>
  </si>
  <si>
    <t>IDN002Total population</t>
  </si>
  <si>
    <t>Government Census 2010; Statoids, ECHO 05/07/2019</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</si>
  <si>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</si>
  <si>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https://data.humdata.org/dataset/indonesia-province-infographic-datasets https://reliefweb.int/sites/reliefweb.int/files/resources/thailand_malaysia_and_indonesia_2019-07-10.pdf http://www.statoids.com/uid.html</t>
  </si>
  <si>
    <t>2020-01-29</t>
  </si>
  <si>
    <t>IDN002Landmass affected</t>
  </si>
  <si>
    <t>Statoids 01/2020, City Population 27/01/2019</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</si>
  <si>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</si>
  <si>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http://www.statoids.com/uid.html https://www.citypopulation.de/php/indonesia-papuabarat-reg-admin.php</t>
  </si>
  <si>
    <t>IDN002People exposed</t>
  </si>
  <si>
    <t>Agencia EFE 03/04/2019; Radio New Zealand 03/04/2019; Radio New Zealand 15/02/2019; IDMC 02/09/2019, Al Jazeera 07/10/2019, ICP 23/07/2019</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</si>
  <si>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</si>
  <si>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</si>
  <si>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IDN002People affected</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</si>
  <si>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</si>
  <si>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IDN002People displaced</t>
  </si>
  <si>
    <t>Displacement within the Papuan provinces is common due to recurring clashes between the Indonesian military and armed members of the independence movement. Additionally, village raids search for members of the independence movement by Indonesian forces often results in civilian displacement, particularly in Nduga Regency. Since 2018 when an escalation of violence occurred, it is unclear how many people have been displaced and. Media reports suggest that between December 2018 and March 2019 around 37,000 people were displaced from Nduga regency, Papua province, as a result of violence and conflict. In July 2019, a report from local NGO Solidarity with Nduga, indicated that atleast 5,000 IDPs were sheltered in temporary camps in Wamena Town. In August 2019, an escalation of protests in Jayapura resulted in the displacement of 2,000 people, and raids in Gome district in Pancak Regency (Papua) resulted in the displacement of 1,500 people, and as many as 16,000 were evacuated due to violent protests in Wamena town in September 2019. This data is both outdated and not verifiable, so is removed from the GCSI as of January 2020.</t>
  </si>
  <si>
    <t>IDN002Injuries reported</t>
  </si>
  <si>
    <t>No/limited data/information available</t>
  </si>
  <si>
    <t>IDN002Illness cases reported</t>
  </si>
  <si>
    <t>IDN002Fatalities reported</t>
  </si>
  <si>
    <t>ACLED 22/03/2021</t>
  </si>
  <si>
    <t xml:space="preserve">Total number of fatalities (Papua conflict) in the last six months (22 September - 22 March 2021). Numbers include all reported fatalities from Papua and West Papua. </t>
  </si>
  <si>
    <t>IDN002Buildings damaged</t>
  </si>
  <si>
    <t>IDN002Buildings destroyed</t>
  </si>
  <si>
    <t>IDN002Buildings in the affected area</t>
  </si>
  <si>
    <t>IDN002Economic Losses</t>
  </si>
  <si>
    <t>IDN002People in Need</t>
  </si>
  <si>
    <t>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t>
  </si>
  <si>
    <t>IDN002Minimal humanitarian conditions - Level 1</t>
  </si>
  <si>
    <t>IDN002Stressed humanitarian conditions - Level 2</t>
  </si>
  <si>
    <t>IDN002Moderate humanitarian conditions - Level 3</t>
  </si>
  <si>
    <t>IDN002Severe humanitarian conditions - Level 4</t>
  </si>
  <si>
    <t>IDN002Extreme humanitarian conditions - Level 5</t>
  </si>
  <si>
    <t>IDN002Fatalities in all crises</t>
  </si>
  <si>
    <t>ACLED 22/03/2021;  AHA Centre 25/01/2021</t>
  </si>
  <si>
    <t xml:space="preserve">The total number of fatalities in the last six months due to the earthquake and conflict in Papua. </t>
  </si>
  <si>
    <t>https://www.acleddata.com/data/; http://adinet.ahacentre.org/reports/view/2114</t>
  </si>
  <si>
    <t>IDN002Crisis affected groups</t>
  </si>
  <si>
    <t>IDPs, returnees, host and non-host</t>
  </si>
  <si>
    <t>IDN002People facing limited access constraints</t>
  </si>
  <si>
    <t>IDN002People facing restricted access constraints</t>
  </si>
  <si>
    <t>IDN002Impediments to entry into country (bureaucratic and administrative)</t>
  </si>
  <si>
    <t>IDN002Restriction of movement (impediments to freedom of movement and/or administrative restrictions)</t>
  </si>
  <si>
    <t>IDN002Interference into implementation of humanitarian activities</t>
  </si>
  <si>
    <t>IDN002Violence against personnel, facilities and assets</t>
  </si>
  <si>
    <t>IDN002Denial of existence of humanitarian needs or entitlements to assistance</t>
  </si>
  <si>
    <t>IDN002Restriction and obstruction of access to services and assistance</t>
  </si>
  <si>
    <t>IDN002Ongoing insecurity/hostilities affecting humanitarian assistance</t>
  </si>
  <si>
    <t>IDN002Presence of mines and improvised explosive devices</t>
  </si>
  <si>
    <t>IDN002Physical constraints in the environment (obstacles related to terrain, climate, lack of infrastructure, etc.)</t>
  </si>
  <si>
    <t>Sulawesi Earthquake</t>
  </si>
  <si>
    <t>Earthquake</t>
  </si>
  <si>
    <t>IDN006</t>
  </si>
  <si>
    <t>IDN006Total population</t>
  </si>
  <si>
    <t>Government Census 2010; Statoids 2010; ECHO 05/07.2019</t>
  </si>
  <si>
    <t>https://data.humdata.org/dataset/indonesia-province-infographic-datasets; http://www.statoids.com/uid.html; https://reliefweb.int/sites/reliefweb.int/files/resources/thailand_malaysia_and_indonesia_2019-07-10.pdf</t>
  </si>
  <si>
    <t>IDN006Landmass affected</t>
  </si>
  <si>
    <t>Government Census 2010; Statoids 2010; AHA Centre 25/01/2021</t>
  </si>
  <si>
    <t xml:space="preserve">The total area affected by the earthquake, which includes Mamuju; Majene; and Polewali Mandar Regency, West Sulawesi province. </t>
  </si>
  <si>
    <t>https://data.humdata.org/dataset/indonesia-province-infographic-datasets; http://www.statoids.com/uid.html; http://adinet.ahacentre.org/reports/view/2114</t>
  </si>
  <si>
    <t>IDN006People exposed</t>
  </si>
  <si>
    <t>The total population living in the area affected by the earthquake, Mamuju; Majene; Polewali Mandar Regency, West Sulawesi province</t>
  </si>
  <si>
    <t>IDN006People affected</t>
  </si>
  <si>
    <t xml:space="preserve"> AHA Centre 25/01/2021
</t>
  </si>
  <si>
    <t xml:space="preserve">The total number of people directly affected is unclear. However, as we have a number for the number displaced, they are considered directly affected hence this number is used. </t>
  </si>
  <si>
    <t>http://adinet.ahacentre.org/reports/view/2114</t>
  </si>
  <si>
    <t>IDN006People displaced</t>
  </si>
  <si>
    <t xml:space="preserve"> AHA Centre 25/01/2021</t>
  </si>
  <si>
    <t xml:space="preserve">The number of people displaced as a result of the earthquake. Those displaced are spread across 356 evacuation centres across the province, or with friends and family. </t>
  </si>
  <si>
    <t>IDN006Injuries reported</t>
  </si>
  <si>
    <t>IDN006Illness cases reported</t>
  </si>
  <si>
    <t>IDN006Fatalities reported</t>
  </si>
  <si>
    <t xml:space="preserve">The number of fatalities as a result of the earthquake, both during and after evacuation. </t>
  </si>
  <si>
    <t>IDN006Buildings damaged</t>
  </si>
  <si>
    <t>IDN006Buildings destroyed</t>
  </si>
  <si>
    <t>IDN006Buildings in the affected area</t>
  </si>
  <si>
    <t>IDN006Economic Losses</t>
  </si>
  <si>
    <t>IDN006People in Need</t>
  </si>
  <si>
    <t xml:space="preserve">The PIN is the summation of levels 3, 4 and 5. Level 1 is the population exposed minus the population that is directly affected/displaced and those in need. No one is considered to be on Level 2. Level 3 is considered to be all those displaced due to the earthquake. No one is considered on Level 4 or 5. Due to the nature of the crises, and ongoing assessments, the number of people in need may change as well as the degree to wich they are affected. These will be updated accordingly. </t>
  </si>
  <si>
    <t>IDN006Minimal humanitarian conditions - Level 1</t>
  </si>
  <si>
    <t>IDN006Stressed humanitarian conditions - Level 2</t>
  </si>
  <si>
    <t>IDN006Moderate humanitarian conditions - Level 3</t>
  </si>
  <si>
    <t>IDN006Severe humanitarian conditions - Level 4</t>
  </si>
  <si>
    <t>IDN006Extreme humanitarian conditions - Level 5</t>
  </si>
  <si>
    <t>IDN006Fatalities in all crises</t>
  </si>
  <si>
    <t>IDN006Crisis affected groups</t>
  </si>
  <si>
    <t>Unclear</t>
  </si>
  <si>
    <t>IDN006People facing limited access constraints</t>
  </si>
  <si>
    <t xml:space="preserve">x
</t>
  </si>
  <si>
    <t>2021-01-31</t>
  </si>
  <si>
    <t>IDN006People facing restricted access constraints</t>
  </si>
  <si>
    <t>IDN006Impediments to entry into country (bureaucratic and administrative)</t>
  </si>
  <si>
    <t xml:space="preserve">ACAPS Access 
</t>
  </si>
  <si>
    <t>IDN006Restriction of movement (impediments to freedom of movement and/or administrative restrictions)</t>
  </si>
  <si>
    <t>IDN006Interference into implementation of humanitarian activities</t>
  </si>
  <si>
    <t>IDN006Violence against personnel, facilities and assets</t>
  </si>
  <si>
    <t>IDN006Denial of existence of humanitarian needs or entitlements to assistance</t>
  </si>
  <si>
    <t>IDN006Restriction and obstruction of access to services and assistance</t>
  </si>
  <si>
    <t>IDN006Ongoing insecurity/hostilities affecting humanitarian assistance</t>
  </si>
  <si>
    <t>IDN006Presence of mines and improvised explosive devices</t>
  </si>
  <si>
    <t>IDN006Physical constraints in the environment (obstacles related to terrain, climate, lack of infrastructure, etc.)</t>
  </si>
  <si>
    <t>Country Level</t>
  </si>
  <si>
    <t>IDN007</t>
  </si>
  <si>
    <t>IDN007Total population</t>
  </si>
  <si>
    <t>IDN007Landmass affected</t>
  </si>
  <si>
    <t>Government Census 2010; Statoids 2010; AHA Centre 25/01/2021; City Population 27/01/2019</t>
  </si>
  <si>
    <t>The total area affected by the earthquake, which includes Mamuju; Majene; and Polewali Mandar Regency, West Sulawesi province and the conflict affected areas: Papua (365,466km2) + West Papua (97,024km2)</t>
  </si>
  <si>
    <t>https://data.humdata.org/dataset/indonesia-province-infographic-datasets; http://www.statoids.com/uid.html; http://adinet.ahacentre.org/reports/view/2114; https://www.citypopulation.de/php/indonesia-papuabarat-reg-admin.php</t>
  </si>
  <si>
    <t>IDN007People exposed</t>
  </si>
  <si>
    <t xml:space="preserve">Government Census 2010; Statoids 2010; AHA Centre 25/01/2021; Agencia EFE 03/04/2019; Radio New Zealand 03/04/2019; Radio New Zealand 15/02/2019; IDMC 02/09/2019, Al Jazeera 07/10/2019, ICP 23/07/2019 </t>
  </si>
  <si>
    <t>The total population living in the area affected by the earthquake, Mamuju; Majene; Polewali Mandar Regency, West Sulawesi province and the population of areas affected by conflict: Papua (2,833,381) + West Papua (760,422)</t>
  </si>
  <si>
    <t>https://data.humdata.org/dataset/indonesia-province-infographic-datasets; http://www.statoids.com/uid.html; http://adinet.ahacentre.org/reports/view/2114; 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</si>
  <si>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IDN007People affected</t>
  </si>
  <si>
    <t xml:space="preserve"> AHA Centre 25/01/2021; Agencia EFE 03/04/2019; Radio New Zealand 03/04/2019; Radio New Zealand 15/02/2019; IDMC 02/09/2019, Al Jazeera 07/10/2019, ICP 23/07/2019 </t>
  </si>
  <si>
    <t xml:space="preserve">The total number of people directly affected by the earthquake is unclear. However, as we have a number for the number displaced, they are considered directly affected hence this number is used. For the conflict in Papua, all people living in the affected area are affected by the crisis.   </t>
  </si>
  <si>
    <t>http://adinet.ahacentre.org/reports/view/2114; 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</si>
  <si>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IDN007People displaced</t>
  </si>
  <si>
    <t xml:space="preserve">The number of people displaced as a result of the earthquake. Those displaced are spread across 356 evacuation centres across the province, or with friends and family. The number of people displaced by the conflict in Papua is unclear, as the data is outdated and not verifiable, so has been removed from the calculations as of January 2020. </t>
  </si>
  <si>
    <t>IDN007Injuries reported</t>
  </si>
  <si>
    <t>IDN007Illness cases reported</t>
  </si>
  <si>
    <t>IDN007Fatalities reported</t>
  </si>
  <si>
    <t>IDN007Buildings damaged</t>
  </si>
  <si>
    <t>IDN007Buildings destroyed</t>
  </si>
  <si>
    <t>IDN007Buildings in the affected area</t>
  </si>
  <si>
    <t>IDN007Economic Losses</t>
  </si>
  <si>
    <t>IDN007People in Need</t>
  </si>
  <si>
    <t xml:space="preserve">Government Census 2010; Statoids 2010; AHA Centre 25/01/2021; Agencia EFE 03/04/2019; Radio New Zealand 03/04/2019, ICP 23/07/2019, Inside Indonesia 01/07/2019
</t>
  </si>
  <si>
    <t xml:space="preserve">The PIN is the aggregation of Levels 3, 4 and 5 from both crises. Level 1 is those exposed minus those affected minus those in need. Level 2 is the affected population minus the people in need. Levels 3 is those displaced by the earthquake. No one is considered on Level 4 or 5. For a clear breakdown, please see the individual crises. </t>
  </si>
  <si>
    <t>https://data.humdata.org/dataset/indonesia-province-infographic-datasets; http://www.statoids.com/uid.html; http://adinet.ahacentre.org/reports/view/2114; https://www.efe.com/efe/english/world/over-37-000-displaced-by-separatist-conflict-in-indonesia-s-papua-province/50000262-3943024; https://www.rnz.co.nz/international/pacific-news/386236/32-000-people-flee-violence-in-papua-rights-group; https://humanrightspapua.org/news/31-2019/460-update-armed-conflict-in-nduga-regency-csos-estimate-a-total-number-of-177-fatalities-and-more-than-5-000-idps; http://www.internal-displacement.org/countries/indonesia; https://www.insideindonesia.org/untreated-trauma-in-nduga</t>
  </si>
  <si>
    <t>IDN007Minimal humanitarian conditions - Level 1</t>
  </si>
  <si>
    <t>IDN007Stressed humanitarian conditions - Level 2</t>
  </si>
  <si>
    <t>IDN007Moderate humanitarian conditions - Level 3</t>
  </si>
  <si>
    <t>IDN007Severe humanitarian conditions - Level 4</t>
  </si>
  <si>
    <t>IDN007Extreme humanitarian conditions - Level 5</t>
  </si>
  <si>
    <t>IDN007Fatalities in all crises</t>
  </si>
  <si>
    <t>IDN007Crisis affected groups</t>
  </si>
  <si>
    <t xml:space="preserve">Unclear
</t>
  </si>
  <si>
    <t>IDN007People facing limited access constraints</t>
  </si>
  <si>
    <t>IDN007People facing restricted access constraints</t>
  </si>
  <si>
    <t>IDN007Impediments to entry into country (bureaucratic and administrative)</t>
  </si>
  <si>
    <t>IDN007Restriction of movement (impediments to freedom of movement and/or administrative restrictions)</t>
  </si>
  <si>
    <t>IDN007Interference into implementation of humanitarian activities</t>
  </si>
  <si>
    <t>IDN007Violence against personnel, facilities and assets</t>
  </si>
  <si>
    <t>IDN007Denial of existence of humanitarian needs or entitlements to assistance</t>
  </si>
  <si>
    <t>IDN007Restriction and obstruction of access to services and assistance</t>
  </si>
  <si>
    <t>IDN007Ongoing insecurity/hostilities affecting humanitarian assistance</t>
  </si>
  <si>
    <t>IDN007Presence of mines and improvised explosive devices</t>
  </si>
  <si>
    <t>IDN007Physical constraints in the environment (obstacles related to terrain, climate, lack of infrastructure, etc.)</t>
  </si>
  <si>
    <t>Conflict in Jammu and Kashmir</t>
  </si>
  <si>
    <t>IND002</t>
  </si>
  <si>
    <t>India</t>
  </si>
  <si>
    <t>IND</t>
  </si>
  <si>
    <t>IND002Total population</t>
  </si>
  <si>
    <t>GoI 2011, India Population 2018</t>
  </si>
  <si>
    <t>Based on the 2011 Indian census. This information is likely outdated.</t>
  </si>
  <si>
    <t xml:space="preserve">https://www.census2011.co.in/states.php http://indiapopulation2018.in/population-of-telangana-2018.html </t>
  </si>
  <si>
    <t>IND002Landmass affected</t>
  </si>
  <si>
    <t>GoI 2011</t>
  </si>
  <si>
    <t xml:space="preserve">The total geographic size of what India considers to be Jammu and Kashmir. </t>
  </si>
  <si>
    <t>https://www.census2011.co.in/states.php</t>
  </si>
  <si>
    <t>IND002People exposed</t>
  </si>
  <si>
    <t>The entire population in Jammu and Kashmir according to 2011 Census</t>
  </si>
  <si>
    <t>IND002People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</si>
  <si>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</si>
  <si>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displaced</t>
  </si>
  <si>
    <t>No conclusive information on displacement in the state available</t>
  </si>
  <si>
    <t>IND002Injuries reported</t>
  </si>
  <si>
    <t>2019-03-29</t>
  </si>
  <si>
    <t>IND002Illness cases reported</t>
  </si>
  <si>
    <t>There is no reporting on conflict related illnesses in Jammu and Kashmir.</t>
  </si>
  <si>
    <t>IND002Fatalities reported</t>
  </si>
  <si>
    <t>Jammu and Kashmir from 22 September 2020 - 22 March 2021. Likely an underestimate since reporting is now extremely restricted in the region.</t>
  </si>
  <si>
    <t>IND002Buildings damaged</t>
  </si>
  <si>
    <t>IND002Buildings destroyed</t>
  </si>
  <si>
    <t>IND002Buildings in the affected area</t>
  </si>
  <si>
    <t>IND002Economic Losses</t>
  </si>
  <si>
    <t>IND002People in Need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</si>
  <si>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</si>
  <si>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IND002Minimal humanitarian conditions - Level 1</t>
  </si>
  <si>
    <t>IND002Stressed humanitarian conditions - Level 2</t>
  </si>
  <si>
    <t>IND002Moderate humanitarian conditions - Level 3</t>
  </si>
  <si>
    <t>IND002Severe humanitarian conditions - Level 4</t>
  </si>
  <si>
    <t>IND002Extreme humanitarian conditions - Level 5</t>
  </si>
  <si>
    <t>IND002Fatalities in all crises</t>
  </si>
  <si>
    <t>IND002Crisis affected groups</t>
  </si>
  <si>
    <t>There is not enough information to determine if there are IDPs, host communities, non-host communtiies, etc. affected by the Kashmir crisis.</t>
  </si>
  <si>
    <t>2019-11-27</t>
  </si>
  <si>
    <t>IND002People facing limited access constraints</t>
  </si>
  <si>
    <t>IND002People facing restricted access constraints</t>
  </si>
  <si>
    <t>IND002Impediments to entry into country (bureaucratic and administrative)</t>
  </si>
  <si>
    <t>IND002Restriction of movement (impediments to freedom of movement and/or administrative restrictions)</t>
  </si>
  <si>
    <t>IND002Interference into implementation of humanitarian activities</t>
  </si>
  <si>
    <t>IND002Violence against personnel, facilities and assets</t>
  </si>
  <si>
    <t>IND002Denial of existence of humanitarian needs or entitlements to assistance</t>
  </si>
  <si>
    <t>IND002Restriction and obstruction of access to services and assistance</t>
  </si>
  <si>
    <t>IND002Ongoing insecurity/hostilities affecting humanitarian assistance</t>
  </si>
  <si>
    <t>IND002Presence of mines and improvised explosive devices</t>
  </si>
  <si>
    <t>IND002Physical constraints in the environment (obstacles related to terrain, climate, lack of infrastructure, etc.)</t>
  </si>
  <si>
    <t>Afghan Refugees in Iran</t>
  </si>
  <si>
    <t>IRN004</t>
  </si>
  <si>
    <t>Iran</t>
  </si>
  <si>
    <t>IRN</t>
  </si>
  <si>
    <t>IRN004Total population</t>
  </si>
  <si>
    <t>Iran Statistical Centre 2016 (Census), UNHCR 2021</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</si>
  <si>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</si>
  <si>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https://www.amar.org.ir/english/Population-and-Housing-Censuses http://reporting.unhcr.org/node/2527#_ga=2.90842078.552184647.1580732886-2131988880.1565351050</t>
  </si>
  <si>
    <t>IRN004Landmass affected</t>
  </si>
  <si>
    <t>Iran Statistical Centre 2016 (Census), UNHCR 31/01/2021 Statoids 02/2020</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</si>
  <si>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</si>
  <si>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https://www.amar.org.ir/english/Population-and-Housing-Censuses; https://reliefweb.int/sites/reliefweb.int/files/resources/IRN%20Population%20movement%20snapshot%20Jan%202021.pdf; http://www.statoids.com/uir.html</t>
  </si>
  <si>
    <t>IRN004People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</si>
  <si>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</si>
  <si>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affected</t>
  </si>
  <si>
    <t>UNHCR 01/03/2020, Europa EU 21/10/2019</t>
  </si>
  <si>
    <t>The only people considered to be directly affected are the refugees and undocumented Afghans. Many of whom have been living in Iran for decades without access to basic goods and services or livelihood opportunities.</t>
  </si>
  <si>
    <t>https://reliefweb.int/sites/reliefweb.int/files/resources/IRN%20Population%20movement%20snapshot%20Jan%202021.pdf; http://ec.europa.eu/echo/printpdf/4437_en</t>
  </si>
  <si>
    <t>IRN004People displaced</t>
  </si>
  <si>
    <t>There are 780,000 registered Afghan refugees in Iran. According to UNHCR estimates, approximately 2 million undocumented Afghans live in the country.</t>
  </si>
  <si>
    <t>IRN004Injuries reported</t>
  </si>
  <si>
    <t>IRN004Illness cases reported</t>
  </si>
  <si>
    <t>IRN004Fatalities reported</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</si>
  <si>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</si>
  <si>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IRN004Buildings damaged</t>
  </si>
  <si>
    <t>IRN004Buildings destroyed</t>
  </si>
  <si>
    <t>IRN004Buildings in the affected area</t>
  </si>
  <si>
    <t>IRN004Economic Losses</t>
  </si>
  <si>
    <t>IRN004People in Need</t>
  </si>
  <si>
    <t>UNHCR 03/03/2021; UNHCR 31/01/2021; Amnesty International 20/06/2019</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</si>
  <si>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</si>
  <si>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https://data2.unhcr.org/en/documents/details/85215; https://reliefweb.int/sites/reliefweb.int/files/resources/IRN%20Population%20movement%20snapshot%20Jan%202021.pdf; https://www.amnesty.org/en/latest/news/2019/06/afghanistan-refugees-forty-years/</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</si>
  <si>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</si>
  <si>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</si>
  <si>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</si>
  <si>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</si>
  <si>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</si>
  <si>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IRN004Fatalities in all crises</t>
  </si>
  <si>
    <t>IRN004Crisis affected groups</t>
  </si>
  <si>
    <t>Refugees, host communities (especially in largest refugee-hosting provinces)</t>
  </si>
  <si>
    <t>IRN004People facing limited access constraints</t>
  </si>
  <si>
    <t>IRN004People facing restricted access constraints</t>
  </si>
  <si>
    <t>IRN004Impediments to entry into country (bureaucratic and administrative)</t>
  </si>
  <si>
    <t>IRN004Restriction of movement (impediments to freedom of movement and/or administrative restrictions)</t>
  </si>
  <si>
    <t>IRN004Interference into implementation of humanitarian activities</t>
  </si>
  <si>
    <t>IRN004Violence against personnel, facilities and assets</t>
  </si>
  <si>
    <t>IRN004Denial of existence of humanitarian needs or entitlements to assistance</t>
  </si>
  <si>
    <t>IRN004Restriction and obstruction of access to services and assistance</t>
  </si>
  <si>
    <t>IRN004Ongoing insecurity/hostilities affecting humanitarian assistance</t>
  </si>
  <si>
    <t>IRN004Presence of mines and improvised explosive devices</t>
  </si>
  <si>
    <t>IRN004Physical constraints in the environment (obstacles related to terrain, climate, lack of infrastructure, etc.)</t>
  </si>
  <si>
    <t>Multiple crises in Iraq</t>
  </si>
  <si>
    <t>IRQ001</t>
  </si>
  <si>
    <t>Iraq</t>
  </si>
  <si>
    <t>IRQ</t>
  </si>
  <si>
    <t>IRQ001Total population</t>
  </si>
  <si>
    <t>World Bank population figure is the midyear estimate and it includes refugees' inflow and outflow. However, there is a small margin of error as the World Bank data is from 2019 and new refugee/returnee numbers are not accounted for. Therefore, the reliability is set as medium.</t>
  </si>
  <si>
    <t>https://data.worldbank.org/indicator/SP.POP.TOTL?contextual=default&amp;locations=IQ</t>
  </si>
  <si>
    <t>IRQ001Landmass affected</t>
  </si>
  <si>
    <t xml:space="preserve">This is the surface area (sq. km) of Iraq based on World Bank database. The surface area is a country's total area, including areas under inland bodies of water and some coastal waterways. This figure was estimated on FAO’s data that were collected through annual questionnaires and it has been slightly changes through the years. Therefore, the reliability is set as medium. The ongoing conflict and displacement have affected the whole country of Iraq. . The total # of square kilometers consists of all Iraq governorates that are recognized by Iraq and conflict-affected areas based on 2020 HNO. </t>
  </si>
  <si>
    <t>https://databank.worldbank.org/reports.aspx?source=2&amp;country=IRQ</t>
  </si>
  <si>
    <t>IRQ001People exposed</t>
  </si>
  <si>
    <t xml:space="preserve">As the whole country is considered exposed by the crisis based on the areas considered affected in the previous question. The whole population are exposed to the crisis. Since this figure is estimate, the reliability considers low as there is no evidence to support this claim. </t>
  </si>
  <si>
    <t>IRQ001People affected</t>
  </si>
  <si>
    <t>HNO 2020 (Nov 2019, P. 28)</t>
  </si>
  <si>
    <t xml:space="preserve">Based on 2020 HNO data, the figure represents the humanitarian profile in Iraq in 18 governorates. OCHA has estimated the humanitarian profile using CCCM data for in-camp population, IOM-DTM figures for IDPs out-of-camp and returnees, and UNHCR data for refugees. All the clusters and working groups have been using the OCHA-generated humanitarian profile (base file) for affected population. </t>
  </si>
  <si>
    <t>https://reliefweb.int/sites/reliefweb.int/files/resources/iraq_hno_2020.pdf</t>
  </si>
  <si>
    <t>IRQ001People displaced</t>
  </si>
  <si>
    <t xml:space="preserve">IOM (28/02/2021);UNHCR (31/03/2021);Migration Portal (31/12/2020)
</t>
  </si>
  <si>
    <t xml:space="preserve">"This number is the result of summing the IDPs Feb 28, 2021, Returnees Feb 28, 2021, Syrian Refugees Mar 31 2021 &amp; international emigrant (2,100,000 Individuals) in 2020. 
This figure is an estimate since it is hard to capture the accurate number Iraqi who departures the country as a result of the conflict and IDPs who are not registered with UNHCR. 
"
</t>
  </si>
  <si>
    <t>http://iraqdtm.iom.int/;http://data2.unhcr.org/en/situations/syria/location/5;https://migrationdataportal.org/data?t=2020&amp;i=stock_abs_origin&amp;cm49=368</t>
  </si>
  <si>
    <t>IRQ001Injuries reported</t>
  </si>
  <si>
    <t>as UNAMI is not publishing injuries numbers from Jan 2019 onwards anymore. There is no other (reliable) data available</t>
  </si>
  <si>
    <t>IRQ001Illness cases reported</t>
  </si>
  <si>
    <t>IRQ001Fatalities reported</t>
  </si>
  <si>
    <t xml:space="preserve">ACLED, 1 Oct 2020 - 31 Mar 2021
</t>
  </si>
  <si>
    <t xml:space="preserve">The cumulative fatalities figure in the past six months from all type of crisis. This figure includes people who killed in protests, riots, violence against civilians, explosions/remote violence and battles.
</t>
  </si>
  <si>
    <t>IRQ001Buildings damaged</t>
  </si>
  <si>
    <t>no sufficient data available</t>
  </si>
  <si>
    <t>IRQ001Buildings destroyed</t>
  </si>
  <si>
    <t>IRQ001Buildings in the affected area</t>
  </si>
  <si>
    <t>IRQ001Economic Losses</t>
  </si>
  <si>
    <t>World Bank Spring 2018, data based on 2017 figures</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</si>
  <si>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</si>
  <si>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http://documents.worldbank.org/curated/en/771451524124058858/pdf/125406-WP-PUBLIC-P163016-Iraq-Economic-Monitor-text-Spring-2018-4-18-18web.pdf</t>
  </si>
  <si>
    <t>IRQ001People in Need</t>
  </si>
  <si>
    <t xml:space="preserve">OCHA (09/03/2021);RNO (17/12/2021);UNHCR (31/03/2021)
</t>
  </si>
  <si>
    <t xml:space="preserve">"The accumualtion of 3, 4, &amp;5 is equal to PiN of the conflict crisis and international displacement (Syrain Refugees). 
The country level number represents the sum of PiN from the HNO data (4.10 m) and int. displacement numbers including Syrian refugee. The severity needs of the 
Conflict: 2021 HNO (Feb/2021 issue) is the following: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Syrian refugees: 32% in Level 3, Syrian refugees in urban settings in Kurdistan region are identified in the category ""high income vulnerability"" are on level 4 (60% of the total refugees). 8% of the Syrian Refugees are food insecure. Therefore, they are considered in Level 5. 
"
</t>
  </si>
  <si>
    <t>https://reliefweb.int/sites/reliefweb.int/files/resources/Iraq%20Humanitarian%20Needs%20Overview%20%28February%202021%29.pdf;
  https://reliefweb.int/sites/reliefweb.int/files/resources/RNO_17Dec2020_0.pdf;http://data2.unhcr.org/en/situations/syria/location/5</t>
  </si>
  <si>
    <t>IRQ001Minimal humanitarian conditions - Level 1</t>
  </si>
  <si>
    <t xml:space="preserve">"Level 1 = Exposed population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
</t>
  </si>
  <si>
    <t>IRQ001Stressed humanitarian conditions - Level 2</t>
  </si>
  <si>
    <t xml:space="preserve">"Level 2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
</t>
  </si>
  <si>
    <t>IRQ001Moderate humanitarian conditions - Level 3</t>
  </si>
  <si>
    <t>IRQ001Severe humanitarian conditions - Level 4</t>
  </si>
  <si>
    <t>IRQ001Extreme humanitarian conditions - Level 5</t>
  </si>
  <si>
    <t>IRQ001Fatalities in all crises</t>
  </si>
  <si>
    <t>ACLED Jun-Nov 2020</t>
  </si>
  <si>
    <t>everyone who was killed related to the crisis in the past 6 months, including in protests and riots.</t>
  </si>
  <si>
    <t>IRQ001Crisis affected groups</t>
  </si>
  <si>
    <t>OCHA 11/2019</t>
  </si>
  <si>
    <t>All groups are affected by the impact and aftermarth of the conflict/crisis</t>
  </si>
  <si>
    <t>https://www.humanitarianresponse.info/sites/www.humanitarianresponse.info/files/documents/files/iraq_hno_2020.pdf</t>
  </si>
  <si>
    <t>IRQ001People facing limited access constraints</t>
  </si>
  <si>
    <t>OCHA 08/05/2020</t>
  </si>
  <si>
    <t>People in need living in Admin 2 areas classified as 'moderate access constraints' or 'medium access severiy' as defined by OCHA. Humanitarian operations in these areas continue, but restrictions are regular.</t>
  </si>
  <si>
    <t>https://www.humanitarianresponse.info/sites/www.humanitarianresponse.info/files/documents/files/20200508_humanitarian_access_severity.pdf</t>
  </si>
  <si>
    <t>2020-07-03</t>
  </si>
  <si>
    <t>IRQ001People facing restricted access constraints</t>
  </si>
  <si>
    <t>People in need living in Admin 2 areas classified as  'high access constraints' defined by OCHA. Humanitarian actors face consistent difficulties and might be unable to operate in these areas.</t>
  </si>
  <si>
    <t>IRQ001Impediments to entry into country (bureaucratic and administrative)</t>
  </si>
  <si>
    <t>IRQ001Restriction of movement (impediments to freedom of movement and/or administrative restrictions)</t>
  </si>
  <si>
    <t>IRQ001Interference into implementation of humanitarian activities</t>
  </si>
  <si>
    <t>IRQ001Violence against personnel, facilities and assets</t>
  </si>
  <si>
    <t>IRQ001Denial of existence of humanitarian needs or entitlements to assistance</t>
  </si>
  <si>
    <t>IRQ001Restriction and obstruction of access to services and assistance</t>
  </si>
  <si>
    <t>IRQ001Ongoing insecurity/hostilities affecting humanitarian assistance</t>
  </si>
  <si>
    <t>IRQ001Presence of mines and improvised explosive devices</t>
  </si>
  <si>
    <t>IRQ001Physical constraints in the environment (obstacles related to terrain, climate, lack of infrastructure, etc.)</t>
  </si>
  <si>
    <t>Conflict  in Iraq</t>
  </si>
  <si>
    <t>IRQ002</t>
  </si>
  <si>
    <t>IRQ002Total population</t>
  </si>
  <si>
    <t>IRQ002Landmass affected</t>
  </si>
  <si>
    <t>IRQ002People exposed</t>
  </si>
  <si>
    <t>HNO 2020 (Nov 2019)</t>
  </si>
  <si>
    <t xml:space="preserve">This number is based on the HNO 2020 and represents the humanitarian profile which is the estimated population living in conflict affected areas. </t>
  </si>
  <si>
    <t>IRQ002People affected</t>
  </si>
  <si>
    <t>OCHA (09/03/2021)</t>
  </si>
  <si>
    <t>Based on 2021 HNO data, the figure represents the people affected in Iraq by the in-camp population, IDPs out-of-camp and returnees.</t>
  </si>
  <si>
    <t>https://reliefweb.int/sites/reliefweb.int/files/resources/Iraq%20Humanitarian%20Needs%20Overview%20%28February%202021%29.pdf</t>
  </si>
  <si>
    <t>IRQ002People displaced</t>
  </si>
  <si>
    <t>IOM (28/02/2021);Migration Portal (31/12/2020)</t>
  </si>
  <si>
    <t xml:space="preserve">This number is the result of summing the most recent IDPs and Returnees figures &amp; international emigrant (2,100,000 Individuals) in 2020. 
Syrian Refugees (255,000 Individuals) registered with UNHCR in 2020 were not included in this figure. 
This figure is an estimate since it is hard to capture the accurate number Iraqi who departures the country as a result of the conflict and IDPs who are not registered with UNHCR. 
</t>
  </si>
  <si>
    <t>http://iraqdtm.iom.int/;https://migrationdataportal.org/data?t=2020&amp;i=stock_abs_origin&amp;cm49=368</t>
  </si>
  <si>
    <t>IRQ002Injuries reported</t>
  </si>
  <si>
    <t>as UNAMI is not publishing the injuries numbers anymore from Jan 2019 onwards, there is no data available</t>
  </si>
  <si>
    <t>2019-02-28</t>
  </si>
  <si>
    <t>IRQ002Illness cases reported</t>
  </si>
  <si>
    <t>IRQ002Fatalities reported</t>
  </si>
  <si>
    <t xml:space="preserve">The fatalities figure in the past six months. This figure includes people who killed in protests, riots, violence against civilians, explosions/remote violence and battles.
</t>
  </si>
  <si>
    <t>IRQ002Buildings damaged</t>
  </si>
  <si>
    <t>IRQ002Buildings destroyed</t>
  </si>
  <si>
    <t>IRQ002Buildings in the affected area</t>
  </si>
  <si>
    <t>IRQ002Economic Losses</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</si>
  <si>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</si>
  <si>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</si>
  <si>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IRQ002People in Need</t>
  </si>
  <si>
    <t xml:space="preserve">PiN based on latest figure produced by OCHA which is 4.1 m people in Iraq due to conflict. 
The accumulation of 3, 4, &amp; 5 is equal to PiN which is 4.1 million. 
2021 HNO (Feb/2021 issue), the Severity Classification: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</si>
  <si>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IRQ002Minimal humanitarian conditions - Level 1</t>
  </si>
  <si>
    <t>Level 1 = Exposed population – Affected population – PiN.</t>
  </si>
  <si>
    <t>IRQ002Stressed humanitarian conditions - Level 2</t>
  </si>
  <si>
    <t xml:space="preserve">Level 2 = Affected population – PiN
</t>
  </si>
  <si>
    <t>IRQ002Moderate humanitarian conditions - Level 3</t>
  </si>
  <si>
    <t>IRQ002Severe humanitarian conditions - Level 4</t>
  </si>
  <si>
    <t>IRQ002Extreme humanitarian conditions - Level 5</t>
  </si>
  <si>
    <t>IRQ002Fatalities in all crises</t>
  </si>
  <si>
    <t>IRQ002Crisis affected groups</t>
  </si>
  <si>
    <t>All groups are affected by the impact and aftermarth of the crisis</t>
  </si>
  <si>
    <t>IRQ002People facing limited access constraints</t>
  </si>
  <si>
    <t>People in need living in districts  classified as having 'moderate access constraints' or 'medium access severiy' as defined by OCHA. Humanitarian operations in these areas continue, but restrictions are common.</t>
  </si>
  <si>
    <t>IRQ002People facing restricted access constraints</t>
  </si>
  <si>
    <t>People in need living in districts classified as  'high access constraints' defined by OCHA. Humanitarian actors face consistent difficulties and might be unable to operate in these areas.</t>
  </si>
  <si>
    <t>IRQ002Impediments to entry into country (bureaucratic and administrative)</t>
  </si>
  <si>
    <t>IRQ002Restriction of movement (impediments to freedom of movement and/or administrative restrictions)</t>
  </si>
  <si>
    <t>IRQ002Interference into implementation of humanitarian activities</t>
  </si>
  <si>
    <t>IRQ002Violence against personnel, facilities and assets</t>
  </si>
  <si>
    <t>IRQ002Denial of existence of humanitarian needs or entitlements to assistance</t>
  </si>
  <si>
    <t>IRQ002Restriction and obstruction of access to services and assistance</t>
  </si>
  <si>
    <t>IRQ002Ongoing insecurity/hostilities affecting humanitarian assistance</t>
  </si>
  <si>
    <t>IRQ002Presence of mines and improvised explosive devices</t>
  </si>
  <si>
    <t>IRQ002Physical constraints in the environment (obstacles related to terrain, climate, lack of infrastructure, etc.)</t>
  </si>
  <si>
    <t>Syrian and Palestinian refugees in iraq</t>
  </si>
  <si>
    <t>IRQ003</t>
  </si>
  <si>
    <t>IRQ003Total population</t>
  </si>
  <si>
    <t>IRQ003Landmass affected</t>
  </si>
  <si>
    <t>Official Site of General Board of Tourism of Kurdistan - Iraq</t>
  </si>
  <si>
    <t>The Kurdistan Region comprises parts of the three governorates of Erbil, Suleimaniah and Duhok.
99% of Syrian refugees are located in Kurdistan Region based on NHCR 2019 - Humanitarian Inter-Agency Achievements for Syrian Refugees Information Kit no. 19</t>
  </si>
  <si>
    <t>http://bot.gov.krd/about-kurdistan/geography-geology
https://reliefweb.int/sites/reliefweb.int/files/resources/01.%20Referral%20Care%20SOPs%20June%202020%20%28UPDATE%29_0.pdf</t>
  </si>
  <si>
    <t>IRQ003People exposed</t>
  </si>
  <si>
    <t xml:space="preserve">UNFPA 2018; UNHCR 2014; UNHCR 31/03/2021
</t>
  </si>
  <si>
    <t xml:space="preserve">Total population of KR-I according to 2014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2020 were not taken into account.
</t>
  </si>
  <si>
    <t>https://iraq.unfpa.org/sites/default/files/pub-pdf/KRSO%20IOM%20UNFPA%20Demographic%20Survey%20Kurdistan%20Region%20of%20Iraq_0.pdf;
  http://reporting.unhcr.org/node/2547?y=2014#year
    http://data2.unhcr.org/en/situations/syria/location/5</t>
  </si>
  <si>
    <t>IRQ003People affected</t>
  </si>
  <si>
    <t xml:space="preserve">RNO (17/12/2021);UNHCR (31/03/2021)
</t>
  </si>
  <si>
    <t xml:space="preserve">The whole Syrian refugee population and part of the hosting population residing in the area is affected by the crisis. This figure includes Syrian Refugees and Memebers of Impacted Communites.
</t>
  </si>
  <si>
    <t>https://reliefweb.int/sites/reliefweb.int/files/resources/RNO_17Dec2020_0.pdf;http://data2.unhcr.org/en/situations/syria/location/5</t>
  </si>
  <si>
    <t>IRQ003People displaced</t>
  </si>
  <si>
    <t xml:space="preserve">UNHCR (31/03/2021)
</t>
  </si>
  <si>
    <t xml:space="preserve">Total number of Syrian refugees registered in UNHCR Iraq and consider persons of concern
</t>
  </si>
  <si>
    <t>http://data2.unhcr.org/en/situations/syria/location/5</t>
  </si>
  <si>
    <t>IRQ003Injuries reported</t>
  </si>
  <si>
    <t>IRQ003Illness cases reported</t>
  </si>
  <si>
    <t>IRQ003Fatalities reported</t>
  </si>
  <si>
    <t>crisis-related fatalities in the last six months.</t>
  </si>
  <si>
    <t>IRQ003Buildings damaged</t>
  </si>
  <si>
    <t>no data available</t>
  </si>
  <si>
    <t>IRQ003Buildings destroyed</t>
  </si>
  <si>
    <t>IRQ003Buildings in the affected area</t>
  </si>
  <si>
    <t>IRQ003Economic Losses</t>
  </si>
  <si>
    <t>IRQ003People in Need</t>
  </si>
  <si>
    <t xml:space="preserve">RNO 2021 (Nov 2020), MSNA UNCHR/Impact (may2019), &amp; UNHCR/Syrian refugees statistics (March 2021)  
</t>
  </si>
  <si>
    <t xml:space="preserve">The accumualtion of 3, 4, &amp;5 is equal to PiN. 
All Syrian refugees resident in Iraq are considered in need and members of impacted communities based on the RNO 2021.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 </t>
  </si>
  <si>
    <t xml:space="preserve">https://reliefweb.int/sites/reliefweb.int/files/resources/RNO_17Dec2020_0.pdf
    https://reliefweb.int/sites/reliefweb.int/files/resources/74758.pdf
    https://reliefweb.int/sites/reliefweb.int/files/resources/69906.pdf
    https://data2.unhcr.org/en/documents/details/83655
    </t>
  </si>
  <si>
    <t>IRQ003Minimal humanitarian conditions - Level 1</t>
  </si>
  <si>
    <t xml:space="preserve">UNFPA demographic survey/Kurdistan Region of Iraq (Jul 2018) &amp;  RNO 2021
</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</si>
  <si>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</si>
  <si>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https://iraq.unfpa.org/sites/default/files/pub-pdf/KRSO%20IOM%20UNFPA%20Demographic%20Survey%20Kurdistan%20Region%20of%20Iraq_0.pdf
    https://reliefweb.int/sites/reliefweb.int/files/resources/74758.pdf</t>
  </si>
  <si>
    <t>IRQ003Stressed humanitarian conditions - Level 2</t>
  </si>
  <si>
    <t xml:space="preserve">UNHCR and WFP 2018; UNHCR and IMPACT 2019; UNHCR 28/02/2021
</t>
  </si>
  <si>
    <t xml:space="preserve">"Level 2 = Affected population – PiN
The affected population is equal to PiN in this crisis. "
</t>
  </si>
  <si>
    <t>https://reliefweb.int/sites/reliefweb.int/files/resources/65023-2.pdf;
    https://data2.unhcr.org/en/documents/download/69906;
    https://data2.unhcr.org/en/documents/download/77192
    http://data2.unhcr.org/en/situations/syria/location/5</t>
  </si>
  <si>
    <t>IRQ003Moderate humanitarian conditions - Level 3</t>
  </si>
  <si>
    <t>IRQ003Severe humanitarian conditions - Level 4</t>
  </si>
  <si>
    <t>IRQ003Extreme humanitarian conditions - Level 5</t>
  </si>
  <si>
    <t>IRQ003Fatalities in all crises</t>
  </si>
  <si>
    <t>IRQ003Crisis affected groups</t>
  </si>
  <si>
    <t>OCHA 11/2018; OCHA 08/2018</t>
  </si>
  <si>
    <t>all groups are affected as the syrian refugees are spread and living in camps, non camps as well as remote and urban areas.</t>
  </si>
  <si>
    <t>https://reliefweb.int/sites/reliefweb.int/files/resources/irq_2019_hno.pdf https://data2.unhcr.org/en/documents/download/67489</t>
  </si>
  <si>
    <t>IRQ003People facing limited access constraints</t>
  </si>
  <si>
    <t>OCHA 08/05/2020; UNHCR 12/04/2020</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</si>
  <si>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</si>
  <si>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https://www.humanitarianresponse.info/sites/www.humanitarianresponse.info/files/documents/files/20200508_humanitarian_access_severity.pdf; https://data2.unhcr.org/en/documents/download/75369</t>
  </si>
  <si>
    <t>IRQ003People facing restricted access constraints</t>
  </si>
  <si>
    <t>No reports of districts with high access constraints in KR-I, where 99% of Syrian refugees in Iraq live.</t>
  </si>
  <si>
    <t>IRQ003Impediments to entry into country (bureaucratic and administrative)</t>
  </si>
  <si>
    <t>IRQ003Restriction of movement (impediments to freedom of movement and/or administrative restrictions)</t>
  </si>
  <si>
    <t>IRQ003Interference into implementation of humanitarian activities</t>
  </si>
  <si>
    <t>IRQ003Violence against personnel, facilities and assets</t>
  </si>
  <si>
    <t>IRQ003Denial of existence of humanitarian needs or entitlements to assistance</t>
  </si>
  <si>
    <t>IRQ003Restriction and obstruction of access to services and assistance</t>
  </si>
  <si>
    <t>IRQ003Ongoing insecurity/hostilities affecting humanitarian assistance</t>
  </si>
  <si>
    <t>IRQ003Presence of mines and improvised explosive devices</t>
  </si>
  <si>
    <t>IRQ003Physical constraints in the environment (obstacles related to terrain, climate, lack of infrastructure, etc.)</t>
  </si>
  <si>
    <t>Mixed migration flows in Italy</t>
  </si>
  <si>
    <t>ITA002</t>
  </si>
  <si>
    <t>Italy</t>
  </si>
  <si>
    <t>ITA</t>
  </si>
  <si>
    <t>ITA002Total population</t>
  </si>
  <si>
    <t>UNHCR 21/02/2019; UNHCR 21/02/2019
Stat Italia 01/2019</t>
  </si>
  <si>
    <t>population 60483973
refugees/asylum seekers: estimated: 136372</t>
  </si>
  <si>
    <t>https://data2.unhcr.org/en/situations/mediterranean/location/5205 http://dati.istat.it/Index.aspx?QueryId=18460&amp;lang=en 1 Jan 2019</t>
  </si>
  <si>
    <t>2019-04-08</t>
  </si>
  <si>
    <t>ITA002Landmass affected</t>
  </si>
  <si>
    <t>Hot spots in Sicily and Calabria</t>
  </si>
  <si>
    <t>https://data2.unhcr.org/en/situations/mediterranean/location/5205</t>
  </si>
  <si>
    <t>ITA002People exposed</t>
  </si>
  <si>
    <t>UNHCR 15/04/2019
Stat Italia 01/2019</t>
  </si>
  <si>
    <t>Hot spots in Sicily (5026989) and Calabria (1956687), Sardinia is not considered as only 12 people have arrived there in 2019; including all numbers of refugees/asylum seekers in Italy (135858 as of Dec 2018), including new sea arrivals 2019 (623 as of 15 Aprl 2019) even though their exact whereabouts remain unclear</t>
  </si>
  <si>
    <t>https://data2.unhcr.org/en/situations/mediterranean/location/5205 https://reliefweb.int/sites/reliefweb.int/files/resources/67557.pdf http://dati.istat.it/Index.aspx?QueryId=18460&amp;lang=en 1 Jan 2019</t>
  </si>
  <si>
    <t>ITA002People affected</t>
  </si>
  <si>
    <t>UNHCR 12/2018
UNHCR 15/04/2019</t>
  </si>
  <si>
    <t>https://data2.unhcr.org/en/situations/mediterranean/location/5205 https://reliefweb.int/sites/reliefweb.int/files/resources/67557.pdf</t>
  </si>
  <si>
    <t>ITA002People displaced</t>
  </si>
  <si>
    <t>ITA002Injuries reported</t>
  </si>
  <si>
    <t>ITA002Illness cases reported</t>
  </si>
  <si>
    <t>ITA002Fatalities reported</t>
  </si>
  <si>
    <t>UNHCR 7/4/2019</t>
  </si>
  <si>
    <t>dead or missing on central route (from Tunisia and Libya)</t>
  </si>
  <si>
    <t>https://app.powerbi.com/view?r=eyJrIjoiZmY5YTM2MGEtMmNhZC00MjFhLTgyY2EtMmQ1YzYzOGJlMzkwIiwidCI6ImU1YzM3OTgxLTY2NjQtNDEzNC04YTBjLTY1NDNkMmFmODBiZSIsImMiOjh9</t>
  </si>
  <si>
    <t>ITA002Buildings damaged</t>
  </si>
  <si>
    <t>ITA002Buildings destroyed</t>
  </si>
  <si>
    <t>No damage reported</t>
  </si>
  <si>
    <t>ITA002Buildings in the affected area</t>
  </si>
  <si>
    <t>ITA002Economic Losses</t>
  </si>
  <si>
    <t>ITA002People in Need</t>
  </si>
  <si>
    <t>ITA002Minimal humanitarian conditions - Level 1</t>
  </si>
  <si>
    <t>ITA002Stressed humanitarian conditions - Level 2</t>
  </si>
  <si>
    <t>135,858 adult asylum-seekers were accommodated in reception facilities in the end of 2018
623 new sea arrivals in 2019</t>
  </si>
  <si>
    <t>ITA002Moderate humanitarian conditions - Level 3</t>
  </si>
  <si>
    <t>ITA002Severe humanitarian conditions - Level 4</t>
  </si>
  <si>
    <t>ITA002Extreme humanitarian conditions - Level 5</t>
  </si>
  <si>
    <t>ITA002Fatalities in all crises</t>
  </si>
  <si>
    <t>ITA002Crisis affected groups</t>
  </si>
  <si>
    <t>Host communities and refugees</t>
  </si>
  <si>
    <t>ITA002People facing limited access constraints</t>
  </si>
  <si>
    <t>ITA002People facing restricted access constraints</t>
  </si>
  <si>
    <t>ITA002Impediments to entry into country (bureaucratic and administrative)</t>
  </si>
  <si>
    <t>ITA002Restriction of movement (impediments to freedom of movement and/or administrative restrictions)</t>
  </si>
  <si>
    <t>ITA002Interference into implementation of humanitarian activities</t>
  </si>
  <si>
    <t>ITA002Violence against personnel, facilities and assets</t>
  </si>
  <si>
    <t>ITA002Denial of existence of humanitarian needs or entitlements to assistance</t>
  </si>
  <si>
    <t>ITA002Restriction and obstruction of access to services and assistance</t>
  </si>
  <si>
    <t>ITA002Ongoing insecurity/hostilities affecting humanitarian assistance</t>
  </si>
  <si>
    <t>ITA002Presence of mines and improvised explosive devices</t>
  </si>
  <si>
    <t>ITA002Physical constraints in the environment (obstacles related to terrain, climate, lack of infrastructure, etc.)</t>
  </si>
  <si>
    <t>Syrian refugees in Jordan</t>
  </si>
  <si>
    <t>JOR002</t>
  </si>
  <si>
    <t>Jordan</t>
  </si>
  <si>
    <t>JOR</t>
  </si>
  <si>
    <t>JOR002Total population</t>
  </si>
  <si>
    <t>Jordanian Department of Statistics 2020</t>
  </si>
  <si>
    <t>The figure takes into account migration and emigration trends, including new population dynamics following the 2011 Syrian conflict. The figure represents the Estimated Population of all Jordan governorates, at End-year 2020</t>
  </si>
  <si>
    <t>http://dosweb.dos.gov.jo/DataBank/Population_Estimares/PopulationEstimates.pdf
http://dosweb.dos.gov.jo/ar/
http://www.dos.gov.jo/dos_home_e/main/Demograghy/Methodology.pdf</t>
  </si>
  <si>
    <t>JOR002Landmass affected</t>
  </si>
  <si>
    <t>Jordanian Department of Statistics 2017  UNHCR 04/11/2020</t>
  </si>
  <si>
    <t>The figure takes into account migration and emigration trends, including new population dynamics following the 2011 Syrian conflict.</t>
  </si>
  <si>
    <t>http://dosweb.dos.gov.jo/DataBank/JordanInFigures/JORINFIGDetails2017.pdf https://data2.unhcr.org/en/documents/download/74619 https://data2.unhcr.org/en/situations/syria/location/36</t>
  </si>
  <si>
    <t>JOR002People exposed</t>
  </si>
  <si>
    <t>Jordanian Department of Statistics 2018
 UNHCR 04/11/2020</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</si>
  <si>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underestimation of the total number of people exposed.</t>
  </si>
  <si>
    <t>http://dosweb.dos.gov.jo/DataBank/Population_Estimares/PopulationEstimates.pdf
https://data2.unhcr.org/en/documents/download/74619
https://data2.unhcr.org/en/situations/syria/location/36</t>
  </si>
  <si>
    <t>JOR002People affected</t>
  </si>
  <si>
    <t xml:space="preserve">UNHCR 31/03/2021; UNRWA June/2020; 2019/2020 3RP, 3RP, Dec 2020 (REGIONAL STRATEGIC OVERVIEW 2021-2022)
</t>
  </si>
  <si>
    <t xml:space="preserve">"There are 1,380,000 Syrian refugees in Jordan (665,404 are registered Syrian refugees with UNHCR + the difference are the Unregistered Syrian refugees) + 17,495 Palestine refugees from Syria + 520,000 number of impacted host community members. 
This figure has low reliability since the number of unregistered syrian refugees is an estimation (The total number of refugees - 1,380,000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
</t>
  </si>
  <si>
    <t>https://reliefweb.int/sites/reliefweb.int/files/resources/SUMMARY.pdf
  https://www.unrwa.org/sites/default/files/unrwa_jfo_prs_snapshot_june_2020.pdf
    https://data2.unhcr.org/en/situations/syria/location/36
    https://reliefweb.int/sites/reliefweb.int/files/resources/RSO2021.pdf</t>
  </si>
  <si>
    <t>JOR002People displaced</t>
  </si>
  <si>
    <t xml:space="preserve">"There are 1,380,000 Syrian refugees in Jordan (665,404 are registered Syrian refugees with UNHCR + difference is estimated to be Unregistered Syrian refugees)  + 17,495 Palestine refugees from Syria 
This figure has low reliability since the number of unregistered syrian refugees is an estimation (The total number of refugees - 1,380,000 people- was provided by the Goverment of Jordan which might be over- or under-estimated and the unregistered was obtained by subtracting the current number of registered Syrian refugees from the estimated total figure)"
</t>
  </si>
  <si>
    <t>JOR002Injuries reported</t>
  </si>
  <si>
    <t>ACLED April-Sep 2020</t>
  </si>
  <si>
    <t>Not enough available data. Three Syrian refugee children were injured due to to an ERW explosion close to Zarqa in May 2020.</t>
  </si>
  <si>
    <t>2020-09-28</t>
  </si>
  <si>
    <t>JOR002Illness cases reported</t>
  </si>
  <si>
    <t>JOR002Fatalities reported</t>
  </si>
  <si>
    <t>ACLED June-Nov. 2020</t>
  </si>
  <si>
    <t>No reported fatalities</t>
  </si>
  <si>
    <t>JOR002Buildings damaged</t>
  </si>
  <si>
    <t>No mention of damaged buidlings found</t>
  </si>
  <si>
    <t>JOR002Buildings destroyed</t>
  </si>
  <si>
    <t>No mention of destroyed buildings found</t>
  </si>
  <si>
    <t>JOR002Buildings in the affected area</t>
  </si>
  <si>
    <t>JOR002Economic Losses</t>
  </si>
  <si>
    <t>JRP 2018-2020; JRP 23/06/2020</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</si>
  <si>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</si>
  <si>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http://www.3rpsyriacrisis.org/wp-content/uploads/2019/07/JRP-Executive-Summary-Final-Copy.pdf; https://data2.unhcr.org/en/documents/download/77262</t>
  </si>
  <si>
    <t>JOR002People in Need</t>
  </si>
  <si>
    <t xml:space="preserve">"UNHCR, ACF, &amp; ILO/ Vulnerability Assessment Framework (2019); 
UNHCR/Registered Syrians in Jordan (Mar/2021), 
UNRWA (Jun/2020)
Regional Strategic Overview 2021-2022 (Dec/2020)
Regional Needs Overview (Nov 2020)
Jordan Response Plan for the Syria Crisis 2020-2022"
</t>
  </si>
  <si>
    <t>There is no clear figure about the number of people in need in Jordan. However, in the Regional Strategic Overview 2021-2022, More than 800,000 Syrian refugees and vulnerable Jordanians are targeted to receive food assistance through cash-based transfers in 2020. Additionally, 78% of the population are highly or severely vulnerable, living below the Jordanian poverty line and Nearly 55% of the population are identified as severely vulnerable and 40% as highly vulnerable, 95% in total  based on the Vulnerability Assessment Framework conducted in 2019. Moreover, there is no severe food insecurity in the sample. 13% were moderately food
insecure and 67% were marginally food secure. But these figures only represtent the Syrian refugees residing in urban, peri-urban and rural settings, but excludes those living in refugee camps. In the 2018 Vulnerability Assessment Framework (VAF) highlighted that about half of Syrian households have severe or high health vulnerability. Moreover, in Jordan, 78% of Syrian refugees outside camps live below Jordanian poverty line, according to the UN; and almost 6 in 10 Syrian refugees of working age are unemployed. The majority of Syrian families rely on humanitarian assistance to meet their most basic needs at a time of aid cuts and economic downturn. As a result, many families are forced to miss meals or spend less on healthcare. 
Vulnerable Jordanians are also might be in need, but a definitive figure for tihs category was not found as well.
The most recent analysis is the mobile vulnerability analysis and mapping approach (mVAM) that was conducted in Jordan to assess the Implications of COVID-19. The COVID-19 crisis and its socio-economic impact made pressure over the food security status in Jordan. 53% of Jordanian were vulnerable to food insecurity and 3.3% werebfood insecure. 17% of Jordanian have lost their jobs and the unemployment rate has reached 26% in 2020. Among the refugees, 21%.3 of HHs were food insecure and 67.2% were vulnerable to food insecurity. 
Therefore, the number of PiN is estimated based on all the mentioned indicators, assuming that 75% of the Syrian refugees and PRS are in need and 50% of the impacted community are in need. PiN = level 3 (0% - no refugees or members of the host communties reported to face extreme humanitarian conditions) + level 4 (40%) + level 5 (60%)</t>
  </si>
  <si>
    <t>https://reliefweb.int/sites/reliefweb.int/files/resources/68856.pdf
    https://data2.unhcr.org/en/situations/syria/location/36
  https://www.unrwa.org/sites/default/files/unrwa_jfo_prs_snapshot_june_2020.pdf
    https://reliefweb.int/sites/reliefweb.int/files/resources/RSO2021.pdf
  http://www.3rpsyriacrisis.org/wp-content/uploads/2020/12/RNO_17Dec2020.pdf
    for the Syria Crisis 2020-2022</t>
  </si>
  <si>
    <t>JOR002Minimal humanitarian conditions - Level 1</t>
  </si>
  <si>
    <t>Level 1 = Exposed population – Affected population – PiN
This figure is the substraction of people affetced by the crisis (Syrian Refugees, Palestinian Refugees from syria, and impacted community) and PiN estimation form the propulation exposed to the crisis</t>
  </si>
  <si>
    <t>JOR002Stressed humanitarian conditions - Level 2</t>
  </si>
  <si>
    <t xml:space="preserve">Level 2 = Affected population – PiN
This figure is the substraction of people affetced by the crisis (Syrian Refugees, Palestinian Refugees from syria and impacted community) from the PiN estimation
</t>
  </si>
  <si>
    <t>JOR002Moderate humanitarian conditions - Level 3</t>
  </si>
  <si>
    <t>JOR002Severe humanitarian conditions - Level 4</t>
  </si>
  <si>
    <t>JOR002Extreme humanitarian conditions - Level 5</t>
  </si>
  <si>
    <t>JOR002Fatalities in all crises</t>
  </si>
  <si>
    <t>JOR002Crisis affected groups</t>
  </si>
  <si>
    <t>JRP 23/06/2020</t>
  </si>
  <si>
    <t>https://data2.unhcr.org/en/documents/download/77262</t>
  </si>
  <si>
    <t>JOR002People facing limited access constraints</t>
  </si>
  <si>
    <t>JOR002People facing restricted access constraints</t>
  </si>
  <si>
    <t>JOR002Impediments to entry into country (bureaucratic and administrative)</t>
  </si>
  <si>
    <t>JOR002Restriction of movement (impediments to freedom of movement and/or administrative restrictions)</t>
  </si>
  <si>
    <t>JOR002Interference into implementation of humanitarian activities</t>
  </si>
  <si>
    <t>JOR002Violence against personnel, facilities and assets</t>
  </si>
  <si>
    <t>JOR002Denial of existence of humanitarian needs or entitlements to assistance</t>
  </si>
  <si>
    <t>JOR002Restriction and obstruction of access to services and assistance</t>
  </si>
  <si>
    <t>JOR002Ongoing insecurity/hostilities affecting humanitarian assistance</t>
  </si>
  <si>
    <t>JOR002Presence of mines and improvised explosive devices</t>
  </si>
  <si>
    <t>JOR002Physical constraints in the environment (obstacles related to terrain, climate, lack of infrastructure, etc.)</t>
  </si>
  <si>
    <t>Refugee situation in Kenya</t>
  </si>
  <si>
    <t>KEN002</t>
  </si>
  <si>
    <t>Kenya</t>
  </si>
  <si>
    <t>KEN</t>
  </si>
  <si>
    <t>KEN002Total population</t>
  </si>
  <si>
    <t>World Bank 2019; UNHCR 05/2020</t>
  </si>
  <si>
    <t>Worldbank population figure total + registered refugees and asylum seekers in Kenya as of May 2020.</t>
  </si>
  <si>
    <t>https://data.worldbank.org/indicator/SP.POP.TOTL?locations=KE&amp;page=2; https://data2.unhcr.org/en/documents/download/77024</t>
  </si>
  <si>
    <t>KEN002Landmass affected</t>
  </si>
  <si>
    <t>Kenya 2019 Census 11/2019; UNHCR 31/01/2021</t>
  </si>
  <si>
    <t>To come up with the affected area we looked at the districts (admin 2) where the majority of the displacement is registered by UNHCR and linked those areas to the 2019 census. The districts identified are:  Turkana (Kalobeyei and Kakuma camps), Garissa (Alinjugur and Dabaab camps), and Nairobi (urban refugeee location).</t>
  </si>
  <si>
    <t>https://www.knbs.or.ke/download/population-distribution-by-sex-number-of-households-area-and-density-by-county-and-district/; https://www.unhcr.org/ke/wp-content/uploads/sites/2/2021/02/Kenya-Infographics-31-January-2021.pdf; https://www.unhcr.org/ke/wp-content/uploads/sites/2/2019/02/Kenya-Infographics_January-2019.pdf</t>
  </si>
  <si>
    <t>KEN002People exposed</t>
  </si>
  <si>
    <t>UNHCR 05/2020; Kenya National Bureau of Statistics, 2019</t>
  </si>
  <si>
    <t xml:space="preserve">To come up with the # people living in the affected area we looked at the districts (admin 2) where the majority of the displacement is registered by UNHCR and linked those areas to the 2019 census. The districts identified are:  Turkana (Kalobeyei and Kakuma camps), Garissa (Alinjugur and Dabaab camps), and Nairobi (urban refugeee location). The total refugee, asylum seeker and stateless population was then added. </t>
  </si>
  <si>
    <t>https://reliefweb.int/report/kenya/kenya-registered-refugees-and-asylum-seekers-31st-may-2020; http://housingfinanceafrica.org/app/uploads/VOLUME-I-KPHC-2019.pdf</t>
  </si>
  <si>
    <t>KEN002People affected</t>
  </si>
  <si>
    <t>UNHCR 31/12/2020 UNHCR last accessed 26/02/2021</t>
  </si>
  <si>
    <t>Total of registered refugees, asylum seekers, and stateless people as reported by UNHCR. However, the number of affected by the crisis could be much higher as this number does not include host communities.</t>
  </si>
  <si>
    <t>https://www.unhcr.org/ke/wp-content/uploads/sites/2/2021/02/Kenya-Infographics-31-January-2021.pdf; https://www.unhcr.org/ke/figures-at-a-glance#:~:text=Almost%20half%20of%20the%20refugees,)%2C%20alongside%2018%2C500%20stateless%20persons</t>
  </si>
  <si>
    <t>KEN002People displaced</t>
  </si>
  <si>
    <t xml:space="preserve">Total of registered refugees and asylum seekers, and statless persons as reported by UNHCR </t>
  </si>
  <si>
    <t>KEN002Injuries reported</t>
  </si>
  <si>
    <t>We assume there are no injuries caused by the crisis</t>
  </si>
  <si>
    <t>2019-06-25</t>
  </si>
  <si>
    <t>KEN002Illness cases reported</t>
  </si>
  <si>
    <t>KEN002Fatalities reported</t>
  </si>
  <si>
    <t>KEN002Buildings damaged</t>
  </si>
  <si>
    <t>We assume there are no damages</t>
  </si>
  <si>
    <t>KEN002Buildings destroyed</t>
  </si>
  <si>
    <t>KEN002Buildings in the affected area</t>
  </si>
  <si>
    <t>KEN002Economic Losses</t>
  </si>
  <si>
    <t>KEN002People in Need</t>
  </si>
  <si>
    <t>UNHCR 31/12/2020 UNHCR last accessed 26/02/2021; Kenya National Bureau of Statistics, 2019</t>
  </si>
  <si>
    <t>The total displaced population is the considered to be in need on level 3. There were no refugees considered to be on level 4 or 5. Level 1 is the total exposed population  minus the PIN.</t>
  </si>
  <si>
    <t>https://www.unhcr.org/ke/wp-content/uploads/sites/2/2021/02/Kenya-Infographics-31-January-2021.pdf; https://www.unhcr.org/ke/figures-at-a-glance#:~:text=Almost%20half%20of%20the%20refugees,)%2C%20alongside%2018%2C500%20stateless%20persons; http://housingfinanceafrica.org/app/uploads/VOLUME-I-KPHC-2019.pdf</t>
  </si>
  <si>
    <t>KEN002Minimal humanitarian conditions - Level 1</t>
  </si>
  <si>
    <t>KEN002Stressed humanitarian conditions - Level 2</t>
  </si>
  <si>
    <t>Kenya National Bureau of Statistics  2009 UNHCR 08/2019 UNHCR 01/2020</t>
  </si>
  <si>
    <t>The total displaced population is the considered to be in need on level 1. There were no refugees considered to be on level 2 or 3 needs. All of the affected population was considered as the PIN figure. The total exposed population was those living in the affected area minus affected and the PIN.</t>
  </si>
  <si>
    <t>https://www.knbs.or.ke/download/population-distribution-by-sex-number-of-households-area-and-density-by-county-and-district/ https://reliefweb.int/sites/reliefweb.int/files/resources/Kenya%20Operation%20Factsheet%20-Sept%202019.pdf https://www.unhcr.org/ke/wp-content/uploads/sites/2/2020/02/Kenya-Infographics-31-January-2020.pdf https://data.humdata.org/dataset/unhcr-time-series-originating-ken</t>
  </si>
  <si>
    <t>KEN002Moderate humanitarian conditions - Level 3</t>
  </si>
  <si>
    <t>KEN002Severe humanitarian conditions - Level 4</t>
  </si>
  <si>
    <t>KEN002Extreme humanitarian conditions - Level 5</t>
  </si>
  <si>
    <t>KEN002Fatalities in all crises</t>
  </si>
  <si>
    <t>ACLED last accessed 26/02/2021</t>
  </si>
  <si>
    <t>Total number of fatalities due to armed clashes, attacks, protests, mob volence . Due to information gaps, fatalities related to the displacement crisis are not considered.</t>
  </si>
  <si>
    <t>KEN002Crisis affected groups</t>
  </si>
  <si>
    <t>UNHCR 2019</t>
  </si>
  <si>
    <t>Refugee and host</t>
  </si>
  <si>
    <t>https://www.unhcr.org/ke/</t>
  </si>
  <si>
    <t>KEN002People facing limited access constraints</t>
  </si>
  <si>
    <t>KEN002People facing restricted access constraints</t>
  </si>
  <si>
    <t>KEN002Impediments to entry into country (bureaucratic and administrative)</t>
  </si>
  <si>
    <t>KEN002Restriction of movement (impediments to freedom of movement and/or administrative restrictions)</t>
  </si>
  <si>
    <t>KEN002Interference into implementation of humanitarian activities</t>
  </si>
  <si>
    <t>KEN002Violence against personnel, facilities and assets</t>
  </si>
  <si>
    <t>KEN002Denial of existence of humanitarian needs or entitlements to assistance</t>
  </si>
  <si>
    <t>KEN002Restriction and obstruction of access to services and assistance</t>
  </si>
  <si>
    <t>KEN002Ongoing insecurity/hostilities affecting humanitarian assistance</t>
  </si>
  <si>
    <t>KEN002Presence of mines and improvised explosive devices</t>
  </si>
  <si>
    <t>KEN002Physical constraints in the environment (obstacles related to terrain, climate, lack of infrastructure, etc.)</t>
  </si>
  <si>
    <t>Syrian refugees in Lebanon</t>
  </si>
  <si>
    <t>LBN002</t>
  </si>
  <si>
    <t>Lebanon</t>
  </si>
  <si>
    <t>LBN</t>
  </si>
  <si>
    <t>LBN002Total population</t>
  </si>
  <si>
    <t>Worldbank population data includes the adjustments for people who have come into and gone out of Lebanon. Reliability is medium as the figure does not take into account the migratory dynamics during 2020</t>
  </si>
  <si>
    <t>https://data.worldbank.org/country/LB</t>
  </si>
  <si>
    <t>LBN002Landmass affected</t>
  </si>
  <si>
    <t>Gov Leb 2001</t>
  </si>
  <si>
    <t>Displacement involves the whole country and thus the total surface area of Lebanon is reported.</t>
  </si>
  <si>
    <t>http://www.moe.gov.lb/ledo/soer2001pdf/appendix.pdf</t>
  </si>
  <si>
    <t>LBN002People exposed</t>
  </si>
  <si>
    <t>Displacement involves the whole country and thus the whole population of Lebanon is reported. Worldbank population data includes the adjustments for people who have come into and gone out of Lebanon. Reliability is medium as the figure does not take into account the migratory dynamics in 2020</t>
  </si>
  <si>
    <t>https://data.worldbank.org/indicator/sp.pop.totl?page=2</t>
  </si>
  <si>
    <t>LBN002People affected</t>
  </si>
  <si>
    <t>LCRP 2021 (12/03/2021); UNHCR (31/12/2020); UNRWA (02/2021)</t>
  </si>
  <si>
    <t xml:space="preserve">The figure includes the populaiton groups who are affected by the displacment; registered and unregistered Syrian refugees + Palestinian refugees from syria + vulnerable Lebanese + Palestinian refugees from Lebanon.
The unregistered Syrian refugees figure is an estimation </t>
  </si>
  <si>
    <t>https://reliefweb.int/sites/reliefweb.int/files/resources/LCRP_2021FINAL_v1.pdf; http://data2.unhcr.org/en/situations/syria/location/71; https://www.unrwa.org/where-we-work/lebanon</t>
  </si>
  <si>
    <t>LBN002People displaced</t>
  </si>
  <si>
    <t xml:space="preserve">LCRP 2021 (12/03/2021); UNHCR (31/03/2021); UNRWA (02/2021)
</t>
  </si>
  <si>
    <t>https://reliefweb.int/sites/reliefweb.int/files/resources/LCRP_2021FINAL_v1.pdf;
  http://data2.unhcr.org/en/situations/syria/location/71;
  https://www.unrwa.org/where-we-work/lebanon</t>
  </si>
  <si>
    <t>LBN002Injuries reported</t>
  </si>
  <si>
    <t>LBN002Illness cases reported</t>
  </si>
  <si>
    <t>ACLED 2020</t>
  </si>
  <si>
    <t>No Data Availble but it assumed that number of injuries caused by the displacement crisis is too low to have an effect in the model. Therefore we scored this indicator 0.</t>
  </si>
  <si>
    <t>LBN002Fatalities reported</t>
  </si>
  <si>
    <t>ACLED May-Oct. 2020</t>
  </si>
  <si>
    <t>No reported fatalities. Note: ACLED’s real-time data updates are currently paused through August 2020. (Data for 2 August to 5 September)</t>
  </si>
  <si>
    <t>2020-10-28</t>
  </si>
  <si>
    <t>LBN002Buildings damaged</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</si>
  <si>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</si>
  <si>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destroyed</t>
  </si>
  <si>
    <t>LBN002Buildings in the affected area</t>
  </si>
  <si>
    <t>LBN002Economic Losses</t>
  </si>
  <si>
    <t>International Crisi Group 13/02/2020 LCRP 17/03/2020</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</si>
  <si>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</si>
  <si>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https://www.crisisgroup.org/middle-east-north-africa/eastern-mediterranean/lebanon/211-easing-syrian-refugees-plight-lebanon; https://data2.unhcr.org/en/documents/download/74641</t>
  </si>
  <si>
    <t>LBN002People in Need</t>
  </si>
  <si>
    <t>UNHCR, UNICEF, &amp; WFP (31/12/2020); LCRP 2021 (12/03/2021); WFP (14/12/2020); UNHCR (31/12/2020);  UNRWA (02/2021)</t>
  </si>
  <si>
    <t xml:space="preserve">The PiN severity redistribution were based on the following: Level 4  was calculated based on that the 45% of the Syrian Refugees households are moderatly food insecure + 46% of Lebanese HHs faced access challenges to food and other basic needs + 95% of surveyed Palestine refugees from Syria were generally food insecure + PRL generally life is characterized by overcrowding, poor housing conditions, unemployment, poverty and lack of access to justice.
No reports of catastrophic humanitarian conditions, however, 4% of the Syrian refguees are severly food insecure and located in Level 5.
The remaining % were located in the Level 3. </t>
  </si>
  <si>
    <t>https://reliefweb.int/sites/reliefweb.int/files/resources/LCRP_2021FINAL_v1.pdf; https://reliefweb.int/sites/reliefweb.int/files/resources/WFP-0000121982.pdf; https://www.unhcr.org/lb/wp-content/uploads/sites/16/2020/12/VASyR-2020-Dashboard.pdf; http://data2.unhcr.org/en/situations/syria/location/71; https://www.unrwa.org/where-we-work/lebanon</t>
  </si>
  <si>
    <t>LBN002Minimal humanitarian conditions - Level 1</t>
  </si>
  <si>
    <t>LCRP 2021 (12/03/2021)</t>
  </si>
  <si>
    <t xml:space="preserve">Level 1 = Exposed population – Affected population – PiN.
All the population are exposed to this crisis. </t>
  </si>
  <si>
    <t>https://reliefweb.int/sites/reliefweb.int/files/resources/LCRP_2021FINAL_v1.pdf</t>
  </si>
  <si>
    <t>LBN002Stressed humanitarian conditions - Level 2</t>
  </si>
  <si>
    <t xml:space="preserve">Level 2 = Affected population – PiN
 </t>
  </si>
  <si>
    <t>LBN002Moderate humanitarian conditions - Level 3</t>
  </si>
  <si>
    <t>LBN002Severe humanitarian conditions - Level 4</t>
  </si>
  <si>
    <t>LBN002Extreme humanitarian conditions - Level 5</t>
  </si>
  <si>
    <t>LBN002Fatalities in all crises</t>
  </si>
  <si>
    <t>CARE, ESCWA, UN Women 28/10/2020; ACLED May-Oct. 2020</t>
  </si>
  <si>
    <t>The latest figure of the total number of people killed by the explosion + deaths from protests and riots</t>
  </si>
  <si>
    <t>https://reliefweb.int/sites/reliefweb.int/files/resources/Rapid%20Gender%20Analysis_August%202020%20Beirut%20Port%20Explosion_October2020.pdf https://www.acleddata.com/data/</t>
  </si>
  <si>
    <t>LBN002Crisis affected groups</t>
  </si>
  <si>
    <t>LCRP 2017-2020 (2019 Update) /</t>
  </si>
  <si>
    <t>Host and refugee</t>
  </si>
  <si>
    <t>https://reliefweb.int/sites/reliefweb.int/files/resources/67780.pdf</t>
  </si>
  <si>
    <t>LBN002People facing limited access constraints</t>
  </si>
  <si>
    <t>No Data Available</t>
  </si>
  <si>
    <t>LBN002People facing restricted access constraints</t>
  </si>
  <si>
    <t>LBN002Impediments to entry into country (bureaucratic and administrative)</t>
  </si>
  <si>
    <t>LBN002Restriction of movement (impediments to freedom of movement and/or administrative restrictions)</t>
  </si>
  <si>
    <t>LBN002Interference into implementation of humanitarian activities</t>
  </si>
  <si>
    <t>LBN002Violence against personnel, facilities and assets</t>
  </si>
  <si>
    <t>LBN002Denial of existence of humanitarian needs or entitlements to assistance</t>
  </si>
  <si>
    <t>LBN002Restriction and obstruction of access to services and assistance</t>
  </si>
  <si>
    <t>LBN002Ongoing insecurity/hostilities affecting humanitarian assistance</t>
  </si>
  <si>
    <t>LBN002Presence of mines and improvised explosive devices</t>
  </si>
  <si>
    <t>LBN002Physical constraints in the environment (obstacles related to terrain, climate, lack of infrastructure, etc.)</t>
  </si>
  <si>
    <t>Socioeconomic crisis in Lebanon</t>
  </si>
  <si>
    <t>Political and economic crisis</t>
  </si>
  <si>
    <t>LBN004</t>
  </si>
  <si>
    <t>LBN004Total population</t>
  </si>
  <si>
    <t>Worldbank population data includes the adjustments for people who have come into and gone out of Lebanon. Reliability is medium as the figure does not take into account the migratory dynamics in 2020.</t>
  </si>
  <si>
    <t>https://data.worldbank.org/country/LB, https://data.worldbank.org/indicator/sp.pop.totl?page=2</t>
  </si>
  <si>
    <t>LBN004Landmass affected</t>
  </si>
  <si>
    <t>The socio-economic crisis is affecting the whole of Lebanon and thus the total surface area is reported.</t>
  </si>
  <si>
    <t>LBN004People exposed</t>
  </si>
  <si>
    <t>The socio-economic crisis is affecting the whole of Lebanon and thus the whole population of Lebanon is reported. Worldbank population data includes the adjustments for people who have come into and gone out of Lebanon. Reliability is medium as the figure does not take into account the migratory dynamics in 2020.</t>
  </si>
  <si>
    <t>LBN004People affected</t>
  </si>
  <si>
    <t>All the population is affected by the socio-economic crisis and thus the whole population of Lebanon is reported.Worldbank population data includes the adjustments for people who have come into and gone out of Lebanon. Reliability is medium as the figure does not take into account the migratory dinamycs in 2020.</t>
  </si>
  <si>
    <t>LBN004People displaced</t>
  </si>
  <si>
    <t xml:space="preserve">It is difficult to establish how many Lebanese and refugees left the country due to the socio-economic crisis. The last  figure for Lebanese emigration between 1990 and mid 2019 was around 844,200 people. Up to 300,000 people have been displaced due to Beirut Port Explosion. Mostly have returned to their home.
</t>
  </si>
  <si>
    <t>LBN004Injuries reported</t>
  </si>
  <si>
    <t>ACLED Apr-Sep 2020</t>
  </si>
  <si>
    <t>Both protesters and security forces have been injured during clashes, but it is not possible to estimate an accurate figure for injuries.</t>
  </si>
  <si>
    <t>2020-09-30</t>
  </si>
  <si>
    <t>LBN004Illness cases reported</t>
  </si>
  <si>
    <t>No data available.</t>
  </si>
  <si>
    <t>LBN004Fatalities reported</t>
  </si>
  <si>
    <t>ACLED (Oct 2020 - Mar 2021)</t>
  </si>
  <si>
    <t xml:space="preserve">The figure is the total number of fatalities killed by the Battles, Riots, Violence against civilians, Protest, Explosions/Remote violence &amp; Strategic developments between the period of 1/Oct/2020 and 31/Mar/2021 from ACLED database </t>
  </si>
  <si>
    <t>LBN004Buildings damaged</t>
  </si>
  <si>
    <t>ACLED 2020; OHCHR 21/01/2020</t>
  </si>
  <si>
    <t>Several episodes of vandalism targeting ATMs, banks, shops and public property were reported. However, it is not possible to quantify the damages due to insufficient data.</t>
  </si>
  <si>
    <t>https://www.acleddata.com/data/; https://reliefweb.int/report/lebanon/press-briefing-note-lebanon-21-january-2020</t>
  </si>
  <si>
    <t>LBN004Buildings destroyed</t>
  </si>
  <si>
    <t>No  Data available</t>
  </si>
  <si>
    <t>LBN004Buildings in the affected area</t>
  </si>
  <si>
    <t>LBN004Economic Losses</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</si>
  <si>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</si>
  <si>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https://www.worldbank.org/en/country/lebanon/publication/lebanon-economic-monitor-fall-2019</t>
  </si>
  <si>
    <t>LBN004People in Need</t>
  </si>
  <si>
    <t>ESCWA 19/08/2020; UNHCR, UNICEF, &amp; WFP (31/12/2020); LCRP 2021 (12/03/2021)</t>
  </si>
  <si>
    <t>Level 1 = Exposed population – Affected population – PiN. All the population are exposed and affected to this crisis. 
Level 2 = Affected population – PiN
PiN = Level 3+4+5
The PiN figure based on assessment by ESCWA,  states that 55% of the Lebanese qualify as poor; 23% in extreme poverty and 32% in poverty. The LCRP was used to estimate the refugees PiN and severity withing refugees in Lebanon. The economic crisis hit all the population groups which include Lebanese, Syrian Refugees, and Palestinian refugees who are from Lebanon or syria. 
Level 5: No reports of catastrophic humanitarian conditions, however 4% of the Syrian refguees are severly food insecure and located in Level 5.
Level 4: 23% of the Lebanese population who are extreme poor + 89% of the Syrian Refugees households who live under the SMEB + All Palestine refugees from Syria/Lebanon. All of them are located in level 4 
Level 3: 32% of the Lebanese population who are poor + 7% of the Syrian Refugees households who are above the SMEB and not severly food insecure.
(There is One million people in need due to Beirut Port Explosion according to the UN appeal to support relief and recovery efforts that was produced after that happened. However, this figure was not inlcuded to avoid double counting).</t>
  </si>
  <si>
    <t>https://www.unescwa.org/sites/www.unescwa.org/files/20-00268_pb15_beirut-explosion-rising-poverty-en.pdf; https://www.unhcr.org/lb/wp-content/uploads/sites/16/2020/12/VASyR-2020-Dashboard.pdf; https://reliefweb.int/sites/reliefweb.int/files/resources/LCRP_2021FINAL_v1.pdf</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</si>
  <si>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</si>
  <si>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</si>
  <si>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</si>
  <si>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</si>
  <si>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</si>
  <si>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LBN004Fatalities in all crises</t>
  </si>
  <si>
    <t>LBN004Crisis affected groups</t>
  </si>
  <si>
    <t>LCRP 2017-2020 (2020 Update)</t>
  </si>
  <si>
    <t>Host, non-host, refugees and asylum seekers are the main groups affected by the crisis.</t>
  </si>
  <si>
    <t>https://data2.unhcr.org/en/documents/download/74641</t>
  </si>
  <si>
    <t>LBN004People facing limited access constraints</t>
  </si>
  <si>
    <t>LBN004People facing restricted access constraints</t>
  </si>
  <si>
    <t>LBN004Impediments to entry into country (bureaucratic and administrative)</t>
  </si>
  <si>
    <t>LBN004Restriction of movement (impediments to freedom of movement and/or administrative restrictions)</t>
  </si>
  <si>
    <t>LBN004Interference into implementation of humanitarian activities</t>
  </si>
  <si>
    <t>LBN004Violence against personnel, facilities and assets</t>
  </si>
  <si>
    <t>LBN004Denial of existence of humanitarian needs or entitlements to assistance</t>
  </si>
  <si>
    <t>LBN004Restriction and obstruction of access to services and assistance</t>
  </si>
  <si>
    <t>LBN004Ongoing insecurity/hostilities affecting humanitarian assistance</t>
  </si>
  <si>
    <t>LBN004Presence of mines and improvised explosive devices</t>
  </si>
  <si>
    <t>LBN004Physical constraints in the environment (obstacles related to terrain, climate, lack of infrastructure, etc.)</t>
  </si>
  <si>
    <t>Complex crisis in Libya</t>
  </si>
  <si>
    <t>LBY001</t>
  </si>
  <si>
    <t>Libya</t>
  </si>
  <si>
    <t>LBY</t>
  </si>
  <si>
    <t>LBY001Total population</t>
  </si>
  <si>
    <t>OCHA HNO 2021</t>
  </si>
  <si>
    <t>Population of Libya as identified by OCHA HNO 2021</t>
  </si>
  <si>
    <t>https://www.humanitarianresponse.info/sites/www.humanitarianresponse.info/files/documents/files/hno_2021-final.pdf</t>
  </si>
  <si>
    <t>LBY001Landmass affected</t>
  </si>
  <si>
    <t>World Bank 2018</t>
  </si>
  <si>
    <t>The whole country is affected by the crisis.</t>
  </si>
  <si>
    <t>https://data.worldbank.org/indicator/AG.SRF.TOTL.K2?locations=LY</t>
  </si>
  <si>
    <t>LBY001People exposed</t>
  </si>
  <si>
    <t>The whole country is affected by the crisis: total population.</t>
  </si>
  <si>
    <t>LBY001People affected</t>
  </si>
  <si>
    <t>According tot the HNO the # affected people is 180000.</t>
  </si>
  <si>
    <t>https://www.humanitarianresponse.info/sites/www.humanitarianresponse.info/files/documents/files/libya_hno_2020-fullen_final.pdf</t>
  </si>
  <si>
    <t>LBY001People displaced</t>
  </si>
  <si>
    <t>IOM DTM 25/04/2021; IOM DTM 19/04/2021; UNHCR 18/06/2020</t>
  </si>
  <si>
    <t>Total # people displaced by the conflict + # people displaced by the MMF crisis. 
Total # displaced by the conflict = # IDPs according to IOM DTM round 35  + # Returnees in Libya according to IOM DTM round 35+  # Libyan nationals who have left Libya as of end 2019 and are counted as refugees or asylum seekers  by UNHCR.
Total # displaced in the MMF crisis: # of Migrants in Libya as counted by IOM DTM Round 35.
Categories of migrants and refugees already accounted for in the Central Mediterranean Route (e.g. arrivals to Italy, arrivals to Malta) are not taken into account in the Complex Crisis displacement indicator.</t>
  </si>
  <si>
    <t>https://displacement.iom.int/system/tdf/reports/DTM_R35_IDP_Returnee_Report_Final_0.pdf?file=1&amp;type=node&amp;id=11325; https://displacement.iom.int/system/tdf/reports/DTM_Libya_R35_Migrant_Report.pdf?file=1&amp;type=node&amp;id=11261 ; https://www.unhcr.org/statistics/unhcrstats/5ee200e37/unhcr-global-trends-2019.html</t>
  </si>
  <si>
    <t>LBY001Injuries reported</t>
  </si>
  <si>
    <t>No reliable data available for number of all peope injured due to the complex crisis.</t>
  </si>
  <si>
    <t>LBY001Illness cases reported</t>
  </si>
  <si>
    <t>LBY001Fatalities reported</t>
  </si>
  <si>
    <t>ACLED 26/03/2021
IOM 30/03/2021</t>
  </si>
  <si>
    <t xml:space="preserve">Acled data on conflict fatalities including all actors + MMF dead and missing migrants. </t>
  </si>
  <si>
    <t>https://www.acleddata.com/data/ https://missingmigrants.iom.int/region/mediterranean?migrant_route%5B%5D=1376  http://missingmigrants.iom.int/downloads https://missingmigrants.iom.int/methodology</t>
  </si>
  <si>
    <t>LBY001Buildings damaged</t>
  </si>
  <si>
    <t>LBY001Buildings destroyed</t>
  </si>
  <si>
    <t>LBY001Buildings in the affected area</t>
  </si>
  <si>
    <t>LBY001Economic Losses</t>
  </si>
  <si>
    <t>LBY001People in Need</t>
  </si>
  <si>
    <t xml:space="preserve">PiN =1,300,000 HNO 2021.
Level 5: corresponds to extreme and catastrophic humanitarian conditions as identified on p.5 of the 2021 HNO (12% of PiN=156,000).
Level 4: corresponds to severe and stress humanitarian conditions, as identified on p.5 of the 2021 HNO (21% of PiN=273,000).
Level 3: corresponds to stress humanitarian conditions identified on p.5 of the 2021 HNO (67% of PiN-871,000).
Level 2: corresponds to minimal levels of humanitarian conditions. Affected – PiN = 1,200,000
Level 1: people exposed-people affected = 4,900,000.
</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</si>
  <si>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</si>
  <si>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</si>
  <si>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</si>
  <si>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</si>
  <si>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</si>
  <si>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LBY001Fatalities in all crises</t>
  </si>
  <si>
    <t>LBY001Crisis affected groups</t>
  </si>
  <si>
    <t>HNO 2020</t>
  </si>
  <si>
    <t>All groups are affected by the complex crisis: Host, Non-Host, Migrants/Refugees, IDPs and Returnees.</t>
  </si>
  <si>
    <t>LBY001People facing limited access constraints</t>
  </si>
  <si>
    <t>HNO 2020; Humanitarian Access Report 30/04/2020</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</si>
  <si>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</si>
  <si>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https://www.humanitarianresponse.info/sites/www.humanitarianresponse.info/files/documents/files/libya_hno_2020-fullen_final.pdf; https://www.humanitarianresponse.info/sites/www.humanitarianresponse.info/files/documents/files/access_report_-_april_2020.pdf</t>
  </si>
  <si>
    <t>LBY001People facing restricted access constraints</t>
  </si>
  <si>
    <t>LBY001Impediments to entry into country (bureaucratic and administrative)</t>
  </si>
  <si>
    <t>LBY001Restriction of movement (impediments to freedom of movement and/or administrative restrictions)</t>
  </si>
  <si>
    <t>LBY001Interference into implementation of humanitarian activities</t>
  </si>
  <si>
    <t>LBY001Violence against personnel, facilities and assets</t>
  </si>
  <si>
    <t>LBY001Denial of existence of humanitarian needs or entitlements to assistance</t>
  </si>
  <si>
    <t>LBY001Restriction and obstruction of access to services and assistance</t>
  </si>
  <si>
    <t>LBY001Ongoing insecurity/hostilities affecting humanitarian assistance</t>
  </si>
  <si>
    <t>LBY001Presence of mines and improvised explosive devices</t>
  </si>
  <si>
    <t>LBY001Physical constraints in the environment (obstacles related to terrain, climate, lack of infrastructure, etc.)</t>
  </si>
  <si>
    <t>Mixed migration flows in Libya</t>
  </si>
  <si>
    <t>LBY002</t>
  </si>
  <si>
    <t>LBY002Total population</t>
  </si>
  <si>
    <t>LBY002Landmass affected</t>
  </si>
  <si>
    <t>World Bank 2018; IOM DTM 23/09/2020</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</si>
  <si>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</si>
  <si>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https://data.worldbank.org/indicator/AG.SRF.TOTL.K2?locations=LY; https://data.humdata.org/dataset/libya-migration-data-migrants-baseline-assessment-iom-dtm</t>
  </si>
  <si>
    <t>LBY002People exposed</t>
  </si>
  <si>
    <t>LBY002People affected</t>
  </si>
  <si>
    <t>IOM DTM 19/04/2021</t>
  </si>
  <si>
    <t>We count the total # migrants as the the total # people affected as it is safe to assume that they are the most (directly) affected by the crisis in a humanitarian way and as there is no reliable way of measuring  the indirectly affected.</t>
  </si>
  <si>
    <t>https://displacement.iom.int/system/tdf/reports/DTM_Libya_R35_Migrant_Report.pdf?file=1&amp;type=node&amp;id=11261</t>
  </si>
  <si>
    <t>LBY002People displaced</t>
  </si>
  <si>
    <t>This figure includes the # of Migrants from over 41 different nations in Libya as counted by IOM DTM Round 35. Migrants and refugee categories part of the Central Mediterranean crisis (e.g. sea arrivals to Italy and Malta) are not taken into account in the displacement indicator of the Mixed Migration Crisis.</t>
  </si>
  <si>
    <t>LBY002Injuries reported</t>
  </si>
  <si>
    <t>LBY002Illness cases reported</t>
  </si>
  <si>
    <t>LBY002Fatalities reported</t>
  </si>
  <si>
    <t>IOM 29/03/2021</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</si>
  <si>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</si>
  <si>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https://missingmigrants.iom.int/region/mediterranean?migrant_route%5B%5D=1376 ; http://missingmigrants.iom.int/downloads</t>
  </si>
  <si>
    <t>LBY002Buildings damaged</t>
  </si>
  <si>
    <t>LBY002Buildings destroyed</t>
  </si>
  <si>
    <t>LBY002Buildings in the affected area</t>
  </si>
  <si>
    <t>LBY002Economic Losses</t>
  </si>
  <si>
    <t>LBY002People in Need</t>
  </si>
  <si>
    <t xml:space="preserve">OCHA HRP 2021
UNHCR 12/03/2021 </t>
  </si>
  <si>
    <t>PiN = 348000 Migrants and refugees
Level 5: 4,000 migrants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 migrants in detention = 279,000).
Level 3: corresponds to severe humanitarian conditions, as identified on p.20 of the 2021 HRP (65,000).
Level 2: Population affected –PIN = 571,464 – 348,000 = 223,464
Level 1: population exposed-population affected</t>
  </si>
  <si>
    <t xml:space="preserve">https://reliefweb.int/sites/reliefweb.int/files/resources/libya_hrp_2021-final.pdf ; https://reliefweb.int/sites/reliefweb.int/files/resources/UNHCR%20Libya%20Update%2012%20March%202021.pdf </t>
  </si>
  <si>
    <t>LBY002Minimal humanitarian conditions - Level 1</t>
  </si>
  <si>
    <t xml:space="preserve">IOM DTM 19/04/2021
OCHA HRP 2021
UNHCR 12/03/2021 </t>
  </si>
  <si>
    <t>PiN = 348000 Migrants and refugees
Level 5: 4,000 migrants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 migrants in detention = 279,000).
Level 3: corresponds to severe humanitarian conditions, as identified on p.20 of the 2021 HRP (65,000).
Level 2: Population affected –PIN = 575,874 – 348,000 = 227,874
Level 1: population exposed-population affected</t>
  </si>
  <si>
    <t xml:space="preserve">https://displacement.iom.int/system/tdf/reports/DTM_Libya_R35_Migrant_Report.pdf?file=1&amp;type=node&amp;id=11261 ; https://reliefweb.int/sites/reliefweb.int/files/resources/libya_hrp_2021-final.pdf ; https://reliefweb.int/sites/reliefweb.int/files/resources/UNHCR%20Libya%20Update%2012%20March%202021.pdf </t>
  </si>
  <si>
    <t>LBY002Stressed humanitarian conditions - Level 2</t>
  </si>
  <si>
    <t>LBY002Moderate humanitarian conditions - Level 3</t>
  </si>
  <si>
    <t>LBY002Severe humanitarian conditions - Level 4</t>
  </si>
  <si>
    <t>LBY002Extreme humanitarian conditions - Level 5</t>
  </si>
  <si>
    <t>HNO 2020; HRP 2020; IOM Round 32 23/09/2020; World Population Prospects 2019; REACH 10/2019; IOM 20/12/2019; MSF 23/12/2019; OHCHR 12/03/2020</t>
  </si>
  <si>
    <t>Level 5: 3,200 migrants estimated to be in detention centres have limited or no access to aid workers, multiple needs, and are often victims of human rights abuses and serious protection violations. While conditions in detention centres might vary from one to another,  the 2020 HNO, UNHCR  and MSF have described them as inhumane, both in official and unofficia facilities. Level 4: The 2020 HRP identified 134,000 migrants and refugees (86,000 + 48,000) as most vulnerable and currently targeted by humanitarian response. The figure for this level is equivalent to 134,000-3,200 (migrants on level 5, in detention). Level 3: 324,000 migrants an refugees were identified as in need by the 2020 HRP. The figure above equals 324,000-level 4-level 5.  Level 2: Population affected -PIN. The figure includes 17,800 additional migrants counted in IOM Round 29, but not in the HNO.  They are counted as affected to avoid an overestimation of PIN, as it was not possible to determine the exact level of needs of these additional migrants (IOM reported 653,800 migrants and refugees in Libya as of February 2020, against the HNO figure of 636,000). Level 1: population exposed-population affected</t>
  </si>
  <si>
    <t>https://www.humanitarianresponse.info/sites/www.humanitarianresponse.info/files/documents/files/libya_hno_2020-fullen_final_0.pdf; https://reliefweb.int/sites/reliefweb.int/files/resources/libya_hrp_2020_english_full_v1.pdf; https://dtm.iom.int/reports/libya-%E2%80%94-migrant-report-29-jan-feb-2020; https://population.un.org/wpp/Download/Standard/Population/; https://www.reach-initiative.org/where-we-work/libya/?pcountry=libya&amp;dates=01%2F2019+-+04%2F2020&amp;ptype=&amp;subpillar=mixed-migration; https://migration.iom.int/reports/libya-migrant-vulnerability-and-humanitarian-needs-assessment; https://www.msf.org/libya%E2%80%99s-cycle-detention-exploitation-and-abuse-against-migrants-and-refugees; https://documents-dds-ny.un.org/doc/UNDOC/GEN/G20/065/95/PDF/G2006595.pdf?OpenElement</t>
  </si>
  <si>
    <t>LBY002Fatalities in all crises</t>
  </si>
  <si>
    <t>LBY002Crisis affected groups</t>
  </si>
  <si>
    <t>Host communities + refugees, asylum seekers, and migrants</t>
  </si>
  <si>
    <t>https://www.humanitarianresponse.info/sites/www.humanitarianresponse.info/files/documents/files/libya_hno_2020-fullen_final_0.pdf</t>
  </si>
  <si>
    <t>LBY002People facing limited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</si>
  <si>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</si>
  <si>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restricted access constraints</t>
  </si>
  <si>
    <t>LBY002Impediments to entry into country (bureaucratic and administrative)</t>
  </si>
  <si>
    <t>LBY002Restriction of movement (impediments to freedom of movement and/or administrative restrictions)</t>
  </si>
  <si>
    <t>LBY002Interference into implementation of humanitarian activities</t>
  </si>
  <si>
    <t>LBY002Violence against personnel, facilities and assets</t>
  </si>
  <si>
    <t>LBY002Denial of existence of humanitarian needs or entitlements to assistance</t>
  </si>
  <si>
    <t>LBY002Restriction and obstruction of access to services and assistance</t>
  </si>
  <si>
    <t>LBY002Ongoing insecurity/hostilities affecting humanitarian assistance</t>
  </si>
  <si>
    <t>LBY002Presence of mines and improvised explosive devices</t>
  </si>
  <si>
    <t>LBY002Physical constraints in the environment (obstacles related to terrain, climate, lack of infrastructure, etc.)</t>
  </si>
  <si>
    <t>Drought in Lesotho</t>
  </si>
  <si>
    <t>LSO002</t>
  </si>
  <si>
    <t>Lesotho</t>
  </si>
  <si>
    <t>LSO</t>
  </si>
  <si>
    <t>LSO002Total population</t>
  </si>
  <si>
    <t>IPC 07/2020</t>
  </si>
  <si>
    <t>Total population in country as estimated in the latest IPC analysis.</t>
  </si>
  <si>
    <t>http://www.ipcinfo.org/ipc-country-analysis/population-tracking-tool/en/</t>
  </si>
  <si>
    <t>LSO002Landmass affected</t>
  </si>
  <si>
    <t>IPC May - September 2019 - 09/07/2019, World Bank 2019</t>
  </si>
  <si>
    <t>The food security crisis is impacting the entire national territory (30,350 km2). However, regions where the drought is most strongly felt cover around halft of the country (14,000km2)</t>
  </si>
  <si>
    <t>http://edo.jrc.ec.europa.eu/gdo/php/index.php?id=2022&amp;ndx=RDrI&amp;scope=famine&amp;lon=28.5&amp;lat=-29.50014&amp;refDate=2019-03-21, https://databank.worldbank.org/data/views/reports/reportwidget.aspx?Report_Name=CountryProfile&amp;Id=b450fd57&amp;tbar=y&amp;dd=y&amp;inf=n&amp;zm=n&amp;country=LSO</t>
  </si>
  <si>
    <t>LSO002People exposed</t>
  </si>
  <si>
    <t>IPC 08/2020</t>
  </si>
  <si>
    <t>The total sum of levels 1-5 humanitarian needs, as stated in the IPC projections.</t>
  </si>
  <si>
    <t>http://www.ipcinfo.org/fileadmin/user_upload/ipcinfo/docs/IPC%20Lesotho%20AcuteFoodInsecurity2020JulyMarch2021%20Report.pdf</t>
  </si>
  <si>
    <t>2020-10-30</t>
  </si>
  <si>
    <t>LSO002People affected</t>
  </si>
  <si>
    <t>The total sum of levels 2-5 humanitarian needs, as stated in the IPC projections.</t>
  </si>
  <si>
    <t>LSO002People displaced</t>
  </si>
  <si>
    <t>2020-10-09</t>
  </si>
  <si>
    <t>LSO002Injuries reported</t>
  </si>
  <si>
    <t>No cases of injuries directly related to the crisis</t>
  </si>
  <si>
    <t>LSO002Illness cases reported</t>
  </si>
  <si>
    <t>No cases of illness directly related to the crisis</t>
  </si>
  <si>
    <t>LSO002Fatalities reported</t>
  </si>
  <si>
    <t>No cases of fatalities directly related to the crisis</t>
  </si>
  <si>
    <t>LSO002Buildings damaged</t>
  </si>
  <si>
    <t>No damages related to the crisis</t>
  </si>
  <si>
    <t>LSO002Buildings destroyed</t>
  </si>
  <si>
    <t>LSO002Buildings in the affected area</t>
  </si>
  <si>
    <t>LSO002Economic Losses</t>
  </si>
  <si>
    <t>LSO002People in Need</t>
  </si>
  <si>
    <t>Levels 1 to 5 of humanitarian needs are presented as stated in the IPC projections.</t>
  </si>
  <si>
    <t>LSO002Minimal humanitarian conditions - Level 1</t>
  </si>
  <si>
    <t>LSO002Stressed humanitarian conditions - Level 2</t>
  </si>
  <si>
    <t>LSO002Moderate humanitarian conditions - Level 3</t>
  </si>
  <si>
    <t>LSO002Severe humanitarian conditions - Level 4</t>
  </si>
  <si>
    <t>LSO002Extreme humanitarian conditions - Level 5</t>
  </si>
  <si>
    <t>LSO002Fatalities in all crises</t>
  </si>
  <si>
    <t>LSO002Crisis affected groups</t>
  </si>
  <si>
    <t>Non host populations are affected by the drought</t>
  </si>
  <si>
    <t>LSO002People facing limited access constraints</t>
  </si>
  <si>
    <t>There are no access constraints observed</t>
  </si>
  <si>
    <t>LSO002People facing restricted access constraints</t>
  </si>
  <si>
    <t>LSO002Impediments to entry into country (bureaucratic and administrative)</t>
  </si>
  <si>
    <t>LSO002Restriction of movement (impediments to freedom of movement and/or administrative restrictions)</t>
  </si>
  <si>
    <t>LSO002Interference into implementation of humanitarian activities</t>
  </si>
  <si>
    <t>LSO002Violence against personnel, facilities and assets</t>
  </si>
  <si>
    <t>LSO002Denial of existence of humanitarian needs or entitlements to assistance</t>
  </si>
  <si>
    <t>LSO002Restriction and obstruction of access to services and assistance</t>
  </si>
  <si>
    <t>LSO002Ongoing insecurity/hostilities affecting humanitarian assistance</t>
  </si>
  <si>
    <t>LSO002Presence of mines and improvised explosive devices</t>
  </si>
  <si>
    <t>LSO002Physical constraints in the environment (obstacles related to terrain, climate, lack of infrastructure, etc.)</t>
  </si>
  <si>
    <t>Mixed migration flows in Morocco</t>
  </si>
  <si>
    <t>MAR002</t>
  </si>
  <si>
    <t>Morocco</t>
  </si>
  <si>
    <t>MAR</t>
  </si>
  <si>
    <t>MAR002Total population</t>
  </si>
  <si>
    <t>World Population Prospects 2019</t>
  </si>
  <si>
    <t>Estimated population of Morocco as of mid-2019. Mortality, fertily and migration dynamics are already taken into account in the model.</t>
  </si>
  <si>
    <t>https://population.un.org/wpp/Download/Standard/Population/; https://population.un.org/wpp/Methodology/</t>
  </si>
  <si>
    <t>2020-06-11</t>
  </si>
  <si>
    <t>MAR002Landmass affected</t>
  </si>
  <si>
    <t>Refugees and asylum seekers are located in 52 locations throughout the country. Therefore the entire area of the country was considered. This is an overestimation.</t>
  </si>
  <si>
    <t>https://data.worldbank.org/indicator/AG.LND.TOTL.K2?locations=IQ-MA</t>
  </si>
  <si>
    <t>2020-09-29</t>
  </si>
  <si>
    <t>MAR002People exposed</t>
  </si>
  <si>
    <t>Centre d’Etudes et de Recherches Démographiques (CERED) 05/2017</t>
  </si>
  <si>
    <t>Refugees and asylum seekers are located in 52 locations throughout the country. Therefore the entire population of the country was considered. This is an overestimation.</t>
  </si>
  <si>
    <t>https://www.hcp.ma/Les-projections-de-la-population-et-des-menages-entre-2014-et-2050_a1920.html</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</si>
  <si>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</si>
  <si>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</si>
  <si>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</si>
  <si>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http://reporting.unhcr.org/sites/default/files/UNHCR%20Morocco%20Fact%20Sheet%20-%20February%202020.pdf;  https://migrationdataportal.org/data?cm49=504&amp;focus=profile&amp;i=stock_abs_&amp;t=2019</t>
  </si>
  <si>
    <t>MAR002People displaced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</si>
  <si>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</si>
  <si>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</si>
  <si>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MAR002Injuries reported</t>
  </si>
  <si>
    <t>MAR002Illness cases reported</t>
  </si>
  <si>
    <t>MAR002Fatalities reported</t>
  </si>
  <si>
    <t>IOM 30/03/2021</t>
  </si>
  <si>
    <t>Fatalities + missing migrants within Morocco and along the Western Mediterranean Route (off the Moroccan coast or involving migrants departing from Morocco if the incident happened off the coast of Spain).</t>
  </si>
  <si>
    <t xml:space="preserve">http://missingmigrants.iom.int/downloads ; https://missingmigrants.iom.int/region/mediterranean?migrant_route%5B%5D=1378 </t>
  </si>
  <si>
    <t>MAR002Buildings damaged</t>
  </si>
  <si>
    <t>No damages expected due to mixed migration.</t>
  </si>
  <si>
    <t>MAR002Buildings destroyed</t>
  </si>
  <si>
    <t>MAR002Buildings in the affected area</t>
  </si>
  <si>
    <t>MAR002Economic Losses</t>
  </si>
  <si>
    <t>No economic losses expected due to mixed migration.</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</si>
  <si>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</si>
  <si>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</si>
  <si>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</si>
  <si>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</si>
  <si>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</si>
  <si>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</si>
  <si>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MAR002Fatalities in all crises</t>
  </si>
  <si>
    <t>IOM 30/03/2021
Acled 26/03/2021</t>
  </si>
  <si>
    <t xml:space="preserve">Fatalities + missing migrants within Morocco and along the Western Mediterranean Route (off the Moroccan coast or involving migrants departing from Morocco if the incident happened off the coast of Spain). + Acled fatailities from all crisis. </t>
  </si>
  <si>
    <t xml:space="preserve">http://missingmigrants.iom.int/downloads ; https://missingmigrants.iom.int/region/mediterranean?migrant_route%5B%5D=1378 ; https://acleddata.com/data-export-tool/ </t>
  </si>
  <si>
    <t>MAR002Crisis affected groups</t>
  </si>
  <si>
    <t>MAR002People facing limited access constraints</t>
  </si>
  <si>
    <t>No indications for access constraints.</t>
  </si>
  <si>
    <t>MAR002People facing restricted access constraints</t>
  </si>
  <si>
    <t>MAR002Impediments to entry into country (bureaucratic and administrative)</t>
  </si>
  <si>
    <t>MAR002Restriction of movement (impediments to freedom of movement and/or administrative restrictions)</t>
  </si>
  <si>
    <t>MAR002Interference into implementation of humanitarian activities</t>
  </si>
  <si>
    <t>MAR002Violence against personnel, facilities and assets</t>
  </si>
  <si>
    <t>MAR002Denial of existence of humanitarian needs or entitlements to assistance</t>
  </si>
  <si>
    <t>MAR002Restriction and obstruction of access to services and assistance</t>
  </si>
  <si>
    <t>MAR002Ongoing insecurity/hostilities affecting humanitarian assistance</t>
  </si>
  <si>
    <t>MAR002Presence of mines and improvised explosive devices</t>
  </si>
  <si>
    <t>MAR002Physical constraints in the environment (obstacles related to terrain, climate, lack of infrastructure, etc.)</t>
  </si>
  <si>
    <t>Drought in Madagascar</t>
  </si>
  <si>
    <t>MDG002</t>
  </si>
  <si>
    <t>Madagascar</t>
  </si>
  <si>
    <t>MDG</t>
  </si>
  <si>
    <t>MDG002Total population</t>
  </si>
  <si>
    <t>IPC 11/2020</t>
  </si>
  <si>
    <t xml:space="preserve">Total country population as estimated by IPC analysis. </t>
  </si>
  <si>
    <t>MDG002Landmass affected</t>
  </si>
  <si>
    <t>IPC assessed 22/01/2021</t>
  </si>
  <si>
    <t xml:space="preserve">Districts Androy, Anosy, Atismo Andrefana, Atismo Atsinananana, and Vatovavy-Fitovinany are considred to be affected according to IPC figures (projection for October 2020-April 2021). </t>
  </si>
  <si>
    <t>http://www.ipcinfo.org/ipc-country-analysis/details-map/en/c/1152969/?iso3=MDG</t>
  </si>
  <si>
    <t>MDG002People exposed</t>
  </si>
  <si>
    <t>IPC October 2020 to April 2021 Projection</t>
  </si>
  <si>
    <t>This is the sum total of level 1-5 needs according to ACAPS methodology for population living in affected areas.</t>
  </si>
  <si>
    <t>http://www.ipcinfo.org/fileadmin/user_upload/ipcinfo/docs/IPC_Madagascar_AFI_AMN_2020Oct2021April_French.pdf</t>
  </si>
  <si>
    <t>MDG002People affected</t>
  </si>
  <si>
    <t>This is the sum total of level 2-5 needs according to ACAPS methodology for population affected by a crisis.</t>
  </si>
  <si>
    <t>MDG002People displaced</t>
  </si>
  <si>
    <t>MDG002Injuries reported</t>
  </si>
  <si>
    <t>No/limited available data/information</t>
  </si>
  <si>
    <t>2019-07-04</t>
  </si>
  <si>
    <t>MDG002Illness cases reported</t>
  </si>
  <si>
    <t>MDG002Fatalities reported</t>
  </si>
  <si>
    <t>No available data on the number of fatalities related to drought.</t>
  </si>
  <si>
    <t>MDG002Buildings damaged</t>
  </si>
  <si>
    <t>MDG002Buildings destroyed</t>
  </si>
  <si>
    <t>MDG002Buildings in the affected area</t>
  </si>
  <si>
    <t>MDG002Economic Losses</t>
  </si>
  <si>
    <t>MDG002People in Need</t>
  </si>
  <si>
    <t>PIN figures are the sum of levels 3-5 according to ACAPS methodology. Level 1-5 are as specified by IPC October 2020 to April 2021 projections.</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</si>
  <si>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</si>
  <si>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</si>
  <si>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</si>
  <si>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</si>
  <si>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</si>
  <si>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MDG002Fatalities in all crises</t>
  </si>
  <si>
    <t>ACLED 21/11/2020</t>
  </si>
  <si>
    <t>The number of fatalities reported in the country between June and November 2020.</t>
  </si>
  <si>
    <t>MDG002Crisis affected groups</t>
  </si>
  <si>
    <t>Non-host</t>
  </si>
  <si>
    <t>MDG002People facing limited access constraints</t>
  </si>
  <si>
    <t>MDG002People facing restricted access constraints</t>
  </si>
  <si>
    <t>MDG002Impediments to entry into country (bureaucratic and administrative)</t>
  </si>
  <si>
    <t>MDG002Restriction of movement (impediments to freedom of movement and/or administrative restrictions)</t>
  </si>
  <si>
    <t>MDG002Interference into implementation of humanitarian activities</t>
  </si>
  <si>
    <t>MDG002Violence against personnel, facilities and assets</t>
  </si>
  <si>
    <t>MDG002Denial of existence of humanitarian needs or entitlements to assistance</t>
  </si>
  <si>
    <t>MDG002Restriction and obstruction of access to services and assistance</t>
  </si>
  <si>
    <t>MDG002Ongoing insecurity/hostilities affecting humanitarian assistance</t>
  </si>
  <si>
    <t>MDG002Presence of mines and improvised explosive devices</t>
  </si>
  <si>
    <t>MDG002Physical constraints in the environment (obstacles related to terrain, climate, lack of infrastructure, etc.)</t>
  </si>
  <si>
    <t>Multiple crisis in Mexico</t>
  </si>
  <si>
    <t>MEX001</t>
  </si>
  <si>
    <t>Mexico</t>
  </si>
  <si>
    <t>MEX</t>
  </si>
  <si>
    <t>MEX001Total population</t>
  </si>
  <si>
    <t>World Bank, Government Institute of Mexicans Living Abroad 2018, 2017</t>
  </si>
  <si>
    <t>Total population figure from World Bank - # Mexican refugees living abroad (2018) and # of Mexicans living abroad (2017 figures)</t>
  </si>
  <si>
    <t>https://data.worldbank.org/indicator/AG.SRF.TOTL.K2?locations=MX http://www.ime.gob.mx/estadisticas/mundo/estadistica_poblacion_pruebas.html</t>
  </si>
  <si>
    <t>MEX001Landmass affected</t>
  </si>
  <si>
    <t>World Bank, Justice in Mexico, Amnesty International 2018, 2019</t>
  </si>
  <si>
    <t># Sq. Kms of crisis affected states: Aguascalientes, Baja California, Mexico, Guerrero, Jalisco, Colima, Chihuahua, Sinaloa, Sonora, Mochoacan, Morelos, Quintara Roo, Chiapas, Tbasco, Veracruz, Tamaulipas, Puebla, Tlaxcala,Hidalgo, Quieretaro, Guanajuanto, San Luis Potosi, Nuevo Leon, Zacatecas,Durango, Nayarit, Oaxaca)</t>
  </si>
  <si>
    <t>https://data.worldbank.org/indicator/AG.SRF.TOTL.K2?locations=MX https://justiceinmexico.org/wp-content/uploads/2019/04/Organized-Crime-and-Violence-in-Mexico-2019.pdf</t>
  </si>
  <si>
    <t>MEX001People exposed</t>
  </si>
  <si>
    <t>World Bank, Justice in Mexico 201, 2018</t>
  </si>
  <si>
    <t>Mexico country-level: Total population of states exposed to crises from World Bank + those mexicans forcebly displaced from the US (see Mixed Migration crisis figures) + Persons waiting on metering lines in Northern Mexican cities. It may be worthwhile to assess which mexican refugee and migrant populations living abroad come from these affected states, to discount them.</t>
  </si>
  <si>
    <t>https://data.humdata.org/dataset/mexican-administrative-level-0-1-and-2-and-populated-places-population-statistics  https://justiceinmexico.org/wp-content/uploads/2019/04/Organized-Crime-and-Violence-in-Mexico-2019.pdf</t>
  </si>
  <si>
    <t>2019-12-12</t>
  </si>
  <si>
    <t>MEX001People affected</t>
  </si>
  <si>
    <t>It is difficult to assess the number of people in need/those affected, as many different categories of persons end up being affected by violence and there are no reliable figures on numbers of those making up Mexico's Mixed Migration.</t>
  </si>
  <si>
    <t>MEX001People displaced</t>
  </si>
  <si>
    <t>CMDPDH 01/05/2018; World Bank 2018; Strauss Center 01/11/2019;  Gobierno de Mexico 01/01/2020</t>
  </si>
  <si>
    <t>2018 figures on IDPs + Mexican refugees living abroad + those waiting on metering waiting lists in Mexico's border cities with the US + Mexcians forcebly displaced from the US. The Mexican Government only officially recognized forced displacement as a phenomenon in early 2019 and no official figures are yet available. Most recent figures account for displacements in Guerrero, Michoacan, Chihuahua, Sinaloa, Tamaulipas, and Chiapa states. UNHCR's figures for populations of concern are much lower than this estimate, so the aggregated one above was taken to represent the combined crises displacement. However these figures need to be taken with caution, as some are outdated.</t>
  </si>
  <si>
    <t>http://www.cmdpdh.org/publicaciones-pdf/cmdpdh-episodios-de-desplazamiento-interno-forzado-en-mexico-informe-2018.pdf https://data.worldbank.org/indicator/SM.POP.REFG.OR?locations=MX https://imagenpoblana.com/19/06/10/deportaciones-de-mexicanos-son-menos-con-trump-que-con-obama https://www.strausscenter.org/images/strauss/18-19/MSI/MeteringUpdate_191107.pdf; http://portales.segob.gob.mx/work/models/PoliticaMigratoria/CEM/Estadisticas/Boletines_Estadisticos/2019/Boletin_2019.pdf</t>
  </si>
  <si>
    <t>MEX001Injuries reported</t>
  </si>
  <si>
    <t>No Information is currently available.</t>
  </si>
  <si>
    <t>MEX001Illness cases reported</t>
  </si>
  <si>
    <t>PAHO (last accessed 05/10/2020)</t>
  </si>
  <si>
    <t>Number of confirmed cases of Dengue between April - September 2020.</t>
  </si>
  <si>
    <t>MEX001Fatalities reported</t>
  </si>
  <si>
    <t>IOM Missing Migrants Project 2020; ACLED 01/08/2020-27/01/2021; OCHA 13/11/2020</t>
  </si>
  <si>
    <t>Fatalaties by cartels/gangs/militias/authorities in last 6 months according to ACLED dataset (3454) + Figure of dead migrants along the US-Mexican border according to IOM data base (233) + hurricane related fatalities (27)</t>
  </si>
  <si>
    <t>https://missingmigrants.iom.int/downloads; https://data.humdata.org/dataset/acled-data-for-mexico; https://reliefweb.int/sites/reliefweb.int/files/resources/MEXICO_Tormenta%20Eta%20y%20FF%2011%20OCHA_Flash%20Update%201%20%28ONUMX%29.pdf</t>
  </si>
  <si>
    <t>MEX001Buildings damaged</t>
  </si>
  <si>
    <t>MEX001Buildings destroyed</t>
  </si>
  <si>
    <t>MEX001Buildings in the affected area</t>
  </si>
  <si>
    <t>MEX001Economic Losses</t>
  </si>
  <si>
    <t>No country-wide reliable Information is currently available.</t>
  </si>
  <si>
    <t>MEX001People in Need</t>
  </si>
  <si>
    <t>It is difficult to assess the number of people in need. Using UNHCR's figures would underestimate the extent of the crisis, especially since violence affects host, non-host, as well as IDP populations.</t>
  </si>
  <si>
    <t>MEX001Minimal humanitarian conditions - Level 1</t>
  </si>
  <si>
    <t>MEX001Stressed humanitarian conditions - Level 2</t>
  </si>
  <si>
    <t>It is difficult to assess the number of people in need. Using UNHCR's figures would underestimate the extent of the country's crises, especially since violence affects host, non-host, as well as IDP populations.</t>
  </si>
  <si>
    <t>MEX001Moderate humanitarian conditions - Level 3</t>
  </si>
  <si>
    <t>MEX001Severe humanitarian conditions - Level 4</t>
  </si>
  <si>
    <t>MEX001Extreme humanitarian conditions - Level 5</t>
  </si>
  <si>
    <t>MEX001Fatalities in all crises</t>
  </si>
  <si>
    <t>MEX001Crisis affected groups</t>
  </si>
  <si>
    <t>CEPAL 2019</t>
  </si>
  <si>
    <t>IDPs, Refugees/asylum-seekers/migrants, Host, Non-Host</t>
  </si>
  <si>
    <t>https://repositorio.cepal.org/bitstream/handle/11362/43697/1/S1800554_es.pdf</t>
  </si>
  <si>
    <t>MEX001People facing limited access constraints</t>
  </si>
  <si>
    <t>MEX001People facing restricted access constraints</t>
  </si>
  <si>
    <t>MEX001Impediments to entry into country (bureaucratic and administrative)</t>
  </si>
  <si>
    <t>MEX001Restriction of movement (impediments to freedom of movement and/or administrative restrictions)</t>
  </si>
  <si>
    <t>LA Times 06/10/2019</t>
  </si>
  <si>
    <t>https://www.latimes.com/world/mexico-americas/la-fg-mexico-guns-20190430-story.html</t>
  </si>
  <si>
    <t>MEX001Interference into implementation of humanitarian activities</t>
  </si>
  <si>
    <t>The International Center for Not-for-Profit Law</t>
  </si>
  <si>
    <t>http://www.icnl.org/research/monitor/mexico.html</t>
  </si>
  <si>
    <t>MEX001Violence against personnel, facilities and assets</t>
  </si>
  <si>
    <t>Aid in danger 2019</t>
  </si>
  <si>
    <t>http://www.insecurityinsight.org/aidindanger/</t>
  </si>
  <si>
    <t>MEX001Denial of existence of humanitarian needs or entitlements to assistance</t>
  </si>
  <si>
    <t>HRW 2/7/2019</t>
  </si>
  <si>
    <t>https://www.hrw.org/report/2019/07/02/we-cant-help-you-here/us-returns-asylum-seekers-mexico</t>
  </si>
  <si>
    <t>MEX001Restriction and obstruction of access to services and assistance</t>
  </si>
  <si>
    <t>MEX001Ongoing insecurity/hostilities affecting humanitarian assistance</t>
  </si>
  <si>
    <t>NRC et al 26/06/2019</t>
  </si>
  <si>
    <t>https://reliefweb.int/report/el-salvador/un-plan-regional-de-respuesta-humanitaria-para-la-crisis-humanitaria-creciente-en</t>
  </si>
  <si>
    <t>MEX001Presence of mines and improvised explosive devices</t>
  </si>
  <si>
    <t>MEX001Physical constraints in the environment (obstacles related to terrain, climate, lack of infrastructure, etc.)</t>
  </si>
  <si>
    <t>Criminal Violence in Mexico</t>
  </si>
  <si>
    <t>Other type of violence</t>
  </si>
  <si>
    <t>MEX002</t>
  </si>
  <si>
    <t>MEX002Total population</t>
  </si>
  <si>
    <t>Mexico country level: Total population figure from World Bank - # Mexican refugees living abroad (2018) and # of Mexicans living abroad (2017 figures)</t>
  </si>
  <si>
    <t>MEX002Landmass affected</t>
  </si>
  <si>
    <t>World Bank, Justice in Mexico 2018, 2019</t>
  </si>
  <si>
    <t># Sq. Kms of states with highest annualized intentional homicide victimization rate: Baja California, Guanajuanto, Mexico, Guerrero, Jalisco, Colima, Zacatecas, Chihuahua, Sinaloa, Sonora, Mochoacan, Morelos, Quintara Roo</t>
  </si>
  <si>
    <t>MEX002People exposed</t>
  </si>
  <si>
    <t>World Bank, Justice in Mexico 2019, 2018</t>
  </si>
  <si>
    <t>Criminal Violence in Mexico crisis: Total population of affected states from World Bank, including Mexicans forcebly displaced from the US who live in affected states and including those asylum-seekers on metering waiting lists in 11 northern mexican cities. It may be worthwhile to assess which mexican refugee and migrant populations living abroad come from these affected states, to better assess this indicator.</t>
  </si>
  <si>
    <t>MEX002People affected</t>
  </si>
  <si>
    <t>It is difficult to assess the number of people in need/those affected, as many different categories of persons end up being targeted by violence. Many are likely to be living in border towns that are dangerous and have inadequate provision of services. Further, the U.S. forcefully deports Mexicans who had been living in the U.S. illegally to border towns. The number is now under consideration, and other proxies will be assessed for suitability.</t>
  </si>
  <si>
    <t>MEX002People displaced</t>
  </si>
  <si>
    <t>CMDPDH, World Bank 2018</t>
  </si>
  <si>
    <t>2018 figures on IDPs and Mexican refugees living abroad. The Government only officially recognized forced displacement as a phenomenon in early 2019 and no official figures are yet available. Most recent figures account for displacements in Guerrero, Michoacan, Chihuahua, Sinaloa, Tamaulipas, and Chiapa states. Analysis has indicated that homicide rates taken as a proxy for violence is high in those estates that have seen displacement. The figures are unlikely to account for recent returns. Overall they are not representative of the situation.</t>
  </si>
  <si>
    <t>http://www.cmdpdh.org/publicaciones-pdf/cmdpdh-episodios-de-desplazamiento-interno-forzado-en-mexico-informe-2018.pdf https://data.worldbank.org/indicator/SM.POP.REFG.OR?locations=MX</t>
  </si>
  <si>
    <t>MEX002Injuries reported</t>
  </si>
  <si>
    <t>Although figures for total criminal-related injuries are available per month and per year, it would be difficult to assess each case's relation to cartel violence.</t>
  </si>
  <si>
    <t>MEX002Illness cases reported</t>
  </si>
  <si>
    <t>MEX002Fatalities reported</t>
  </si>
  <si>
    <t>ACLED 01/08/2020-27/01/2021</t>
  </si>
  <si>
    <t>Fatalaties by cartels/gangs/militias/authorities in last 6 months according to ACLED dataset</t>
  </si>
  <si>
    <t>https://data.humdata.org/dataset/acled-data-for-mexico</t>
  </si>
  <si>
    <t>MEX002Buildings damaged</t>
  </si>
  <si>
    <t>No information available.</t>
  </si>
  <si>
    <t>MEX002Buildings destroyed</t>
  </si>
  <si>
    <t>MEX002Buildings in the affected area</t>
  </si>
  <si>
    <t>MEX002Economic Losses</t>
  </si>
  <si>
    <t>MEX002People in Need</t>
  </si>
  <si>
    <t>MEX002Minimal humanitarian conditions - Level 1</t>
  </si>
  <si>
    <t>MEX002Stressed humanitarian conditions - Level 2</t>
  </si>
  <si>
    <t>MEX002Moderate humanitarian conditions - Level 3</t>
  </si>
  <si>
    <t>MEX002Severe humanitarian conditions - Level 4</t>
  </si>
  <si>
    <t>MEX002Extreme humanitarian conditions - Level 5</t>
  </si>
  <si>
    <t>MEX002Fatalities in all crises</t>
  </si>
  <si>
    <t>MEX002Crisis affected groups</t>
  </si>
  <si>
    <t>MEX002People facing limited access constraints</t>
  </si>
  <si>
    <t>MEX002People facing restricted access constraints</t>
  </si>
  <si>
    <t>MEX002Impediments to entry into country (bureaucratic and administrative)</t>
  </si>
  <si>
    <t>MEX002Restriction of movement (impediments to freedom of movement and/or administrative restrictions)</t>
  </si>
  <si>
    <t>LA times 06/10/2019</t>
  </si>
  <si>
    <t>In many areas, criminal actors act with impunity and extort, kidnap, harrass and harm civilians and affected populations.</t>
  </si>
  <si>
    <t>MEX002Interference into implementation of humanitarian activities</t>
  </si>
  <si>
    <t>The new Lopez Obrador Administration is hostile to CSOs, and has issued a cirrcular instructing no transfers of promised government resources to CSOs. Many CSOs no longer receive subsidies. Additonally, In many areas, criminal actors act with impunity and extort, kidnap, harrass and harm civilians and affected populations.</t>
  </si>
  <si>
    <t>MEX002Violence against personnel, facilities and assets</t>
  </si>
  <si>
    <t>One worker killed in 07/2019</t>
  </si>
  <si>
    <t>MEX002Denial of existence of humanitarian needs or entitlements to assistance</t>
  </si>
  <si>
    <t>MEX002Restriction and obstruction of access to services and assistance</t>
  </si>
  <si>
    <t>Violence has obstructed populations from accessing services.</t>
  </si>
  <si>
    <t>MEX002Ongoing insecurity/hostilities affecting humanitarian assistance</t>
  </si>
  <si>
    <t>MEX002Presence of mines and improvised explosive devices</t>
  </si>
  <si>
    <t>MEX002Physical constraints in the environment (obstacles related to terrain, climate, lack of infrastructure, etc.)</t>
  </si>
  <si>
    <t>Mixed Migration in Mexico</t>
  </si>
  <si>
    <t>MEX003</t>
  </si>
  <si>
    <t>MEX003Total population</t>
  </si>
  <si>
    <t>World Bank, Government Institute of Mexicans Living Abroad 2018 2017</t>
  </si>
  <si>
    <t>Mexico Mixed Migration: Total population figure from World Bank - # Mexican refugees living abroad (2018) and # of Mexicans living abroad (2017 figures)</t>
  </si>
  <si>
    <t>MEX003Landmass affected</t>
  </si>
  <si>
    <t>Total # of square kilometers of states through which migrant routes pass (overestimation), according to migrant route map from 2010 (no recent maps available)</t>
  </si>
  <si>
    <t>https://www.amnesty.org/download/Documents/36000/amr410142010es.pdf  http://cuentame.inegi.org.mx/impresion/poblacion/densidad.asp</t>
  </si>
  <si>
    <t>MEX003People exposed</t>
  </si>
  <si>
    <t>World Bank , Strauss Center, Imagen Poblana</t>
  </si>
  <si>
    <t>Mixed migration: Total # of people living in the affected area + Mexicans forcefully returned from the USA in 2019 + Asylum-seekers on metering waitlists in 11 Mexican Northern Border cities</t>
  </si>
  <si>
    <t>https://imagenpoblana.com/19/06/10/deportaciones-de-mexicanos-son-menos-con-trump-que-con-obama https://www.strausscenter.org/images/strauss/18-19/MSI/MeteringUpdate_191107.pdf https://data.humdata.org/dataset/mexican-administrative-level-0-1-and-2-and-populated-places-population-statistics</t>
  </si>
  <si>
    <t>MEX003People affected</t>
  </si>
  <si>
    <t>UNHCR figure of populations of concern - Venezuelans + Mexicans forcefully returned from USA (Those waiting on metering waitlists are not included, as there is a risk of double counting - have reached out to UNHCR to clarify what they include in their figures)</t>
  </si>
  <si>
    <t>http://popstats.unhcr.org/en/overview#_ga=2.252830092.46455838.1573651379-1599538700.1573651379</t>
  </si>
  <si>
    <t>MEX003People displaced</t>
  </si>
  <si>
    <t>MEX003Injuries reported</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</si>
  <si>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</si>
  <si>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https://www.doctorswithoutborders.org/what-we-do/news-stories/news/remain-mexico-policy-leaves-more-1500-asylum-seekers-stranded-border https://www.doctorswithoutborders.org/what-we-do/news-stories/story/kidnappings-and-extreme-violence-against-migrants-are-spiking</t>
  </si>
  <si>
    <t>MEX003Illness cases reported</t>
  </si>
  <si>
    <t>MEX003Fatalities reported</t>
  </si>
  <si>
    <t>IOM Missing Migrants Project 2020 last accessed 27/01/2021</t>
  </si>
  <si>
    <t xml:space="preserve">Figure of dead migrants along the US-Mexican border from Aug-Dec 2020 (latest data available). These deaths have been correlated with the undertaking of illicit migrant routes. Unlikely to account for all deaths. No sources available for all deaths along migration routes in Mexico. </t>
  </si>
  <si>
    <t>MEX003Buildings damaged</t>
  </si>
  <si>
    <t>MEX003Buildings destroyed</t>
  </si>
  <si>
    <t>MEX003Buildings in the affected area</t>
  </si>
  <si>
    <t>MEX003Economic Losses</t>
  </si>
  <si>
    <t>MEX003People in Need</t>
  </si>
  <si>
    <t>The figure is currently under consideration, and contact has been made with both UNHCR and MSF to ascertain how best to count those mixed migration persons who may be in need. UNHCR's definition of vulnerable person's in need - Venezuelan population + Asylum seekers on metering waitlists (11/2019 figures). This figure underestimates the extent of migration in Mexico, especially as apprehensions along the U.S. border and other independant figures for migrants passing through Mexico indicate much higher numbers.</t>
  </si>
  <si>
    <t>MEX003Minimal humanitarian conditions - Level 1</t>
  </si>
  <si>
    <t>MEX003Stressed humanitarian conditions - Level 2</t>
  </si>
  <si>
    <t>MEX003Moderate humanitarian conditions - Level 3</t>
  </si>
  <si>
    <t>MEX003Severe humanitarian conditions - Level 4</t>
  </si>
  <si>
    <t>No reliable/representative information is available. Have reached out to UNHCR and MSF to better assess the situation</t>
  </si>
  <si>
    <t>MEX003Extreme humanitarian conditions - Level 5</t>
  </si>
  <si>
    <t>MEX003Fatalities in all crises</t>
  </si>
  <si>
    <t>MEX003Crisis affected groups</t>
  </si>
  <si>
    <t>UNHCR 2019, CEPAL 2019</t>
  </si>
  <si>
    <t>Hosts, migrants/refugees, returnees</t>
  </si>
  <si>
    <t>https://data.humdata.org/dataset/refugees-residing-mex https://repositorio.cepal.org/bitstream/handle/11362/43697/1/S1800554_es.pdf</t>
  </si>
  <si>
    <t>MEX003People facing limited access constraints</t>
  </si>
  <si>
    <t>MEX003People facing restricted access constraints</t>
  </si>
  <si>
    <t>MEX003Impediments to entry into country (bureaucratic and administrative)</t>
  </si>
  <si>
    <t>MEX003Restriction of movement (impediments to freedom of movement and/or administrative restrictions)</t>
  </si>
  <si>
    <t>MEX003Interference into implementation of humanitarian activities</t>
  </si>
  <si>
    <t>MEX003Violence against personnel, facilities and assets</t>
  </si>
  <si>
    <t>MEX003Denial of existence of humanitarian needs or entitlements to assistance</t>
  </si>
  <si>
    <t>Mexican government promised that asylum seekers waiting for U.S. sessions along northern border towns would receive humanitarian assistance and work authorization. Based on this premise, the US Court of Appeals allowed for the US to continue its Remain in Mexico programme, which many US NGOs had filed an injunction against. However HRW found that despite these promises Mexico has not provided work authorization to asylum seeker leaving many without the capacity to support themselves.</t>
  </si>
  <si>
    <t>MEX003Restriction and obstruction of access to services and assistance</t>
  </si>
  <si>
    <t>msf 19/06/2019</t>
  </si>
  <si>
    <t>Raids and mass arrests of migrants near Mexico's southern border have increase in frequency , forcing migrants to move to areas where they no longer have access to medical services and safe shelters.</t>
  </si>
  <si>
    <t>https://www.msf.org/mass-arrests-drive-migrants-underground-mexico</t>
  </si>
  <si>
    <t>MEX003Ongoing insecurity/hostilities affecting humanitarian assistance</t>
  </si>
  <si>
    <t>Criminals often target foreigners along border areas, often preventing vulnerable people's access to services.</t>
  </si>
  <si>
    <t>MEX003Presence of mines and improvised explosive devices</t>
  </si>
  <si>
    <t>MEX003Physical constraints in the environment (obstacles related to terrain, climate, lack of infrastructure, etc.)</t>
  </si>
  <si>
    <t>Complex crisis in Mali</t>
  </si>
  <si>
    <t>MLI001</t>
  </si>
  <si>
    <t>Mali</t>
  </si>
  <si>
    <t>MLI</t>
  </si>
  <si>
    <t>MLI001Total population</t>
  </si>
  <si>
    <t>OCHA 24/01/2020; UNHCR 28/02/2021; UNHCR 31/01/2021; UNHCR 31/01/2021; UNHCR 31/01/2021; UNHCR 31/01/2021</t>
  </si>
  <si>
    <t>Total population -  Malian refugees in third countries + refugees in Mali + asylum seekers in Mali</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</si>
  <si>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</si>
  <si>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2021-03-12</t>
  </si>
  <si>
    <t>MLI001Landmass affected</t>
  </si>
  <si>
    <t>Total country</t>
  </si>
  <si>
    <t>https://www.cia.gov/library/publications/the-world-factbook/attachments/summaries/ML-summary.pdf</t>
  </si>
  <si>
    <t>MLI001People exposed</t>
  </si>
  <si>
    <t>The whole population is affected by the complex crisis</t>
  </si>
  <si>
    <t>MLI001People affected</t>
  </si>
  <si>
    <t>OCHA 03/02/2021</t>
  </si>
  <si>
    <t>Affected population based on 2021 HNO</t>
  </si>
  <si>
    <t>https://www.humanitarianresponse.info/sites/www.humanitarianresponse.info/files/documents/files/mli_hno_2021_mali_v4.pdf</t>
  </si>
  <si>
    <t>MLI001People displaced</t>
  </si>
  <si>
    <t>UNHCR 31/01/2021; UNHCR 28/02/2021; UNHCR 31/01/2021; UNHCR 31/01/2021</t>
  </si>
  <si>
    <t>Sum of IDPs, , refugees, and Malian refugees in third countries</t>
  </si>
  <si>
    <t>https://data2.unhcr.org/en/country/mli; https://data2.unhcr.org/en/country/ner; https://data2.unhcr.org/en/country/mrt; https://data2.unhcr.org/en/country/bfa</t>
  </si>
  <si>
    <t>MLI001Injuries reported</t>
  </si>
  <si>
    <t>No representative data is available regarding the number of injuries from the complex emergency in Mali over the last six months.</t>
  </si>
  <si>
    <t>2019-08-30</t>
  </si>
  <si>
    <t>MLI001Illness cases reported</t>
  </si>
  <si>
    <t>GoM 09/06/2019</t>
  </si>
  <si>
    <t>https://reliefweb.int/report/mali/bulletin-epidemiologique-hebdomadaire-n-23-du-03-au-09062019</t>
  </si>
  <si>
    <t>MLI001Fatalities reported</t>
  </si>
  <si>
    <t>ACLED 01/09/2020 - 28/02/2021</t>
  </si>
  <si>
    <t>Total number of casualties country-wide from September-February. Total number of casualties is very likely to be an underestimation, some events go unreported.</t>
  </si>
  <si>
    <t>MLI001Buildings damaged</t>
  </si>
  <si>
    <t>2019-01-24</t>
  </si>
  <si>
    <t>MLI001Buildings destroyed</t>
  </si>
  <si>
    <t>MLI001Buildings in the affected area</t>
  </si>
  <si>
    <t>MLI001Economic Losses</t>
  </si>
  <si>
    <t>MLI001People in Need</t>
  </si>
  <si>
    <t>The population of people in need of humanitarian assistance has been spread across levels 3, 4, and 5 according to increasing severity of needs. L2 PIN in the 2021 HNO are counted as L3 in the Severity Index, so that they get considered as PIN according to the methodology.</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</si>
  <si>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</si>
  <si>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</si>
  <si>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</si>
  <si>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</si>
  <si>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</si>
  <si>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MLI001Fatalities in all crises</t>
  </si>
  <si>
    <t>MLI001Crisis affected groups</t>
  </si>
  <si>
    <t>IDPs, refugees, returnees, host and non-host are all affected by the complex crisis</t>
  </si>
  <si>
    <t>MLI001People facing limited access constraints</t>
  </si>
  <si>
    <t>MLI001People facing restricted access constraints</t>
  </si>
  <si>
    <t>MLI001Impediments to entry into country (bureaucratic and administrative)</t>
  </si>
  <si>
    <t>MLI001Restriction of movement (impediments to freedom of movement and/or administrative restrictions)</t>
  </si>
  <si>
    <t>MLI001Interference into implementation of humanitarian activities</t>
  </si>
  <si>
    <t>MLI001Violence against personnel, facilities and assets</t>
  </si>
  <si>
    <t>MLI001Denial of existence of humanitarian needs or entitlements to assistance</t>
  </si>
  <si>
    <t>MLI001Restriction and obstruction of access to services and assistance</t>
  </si>
  <si>
    <t>MLI001Ongoing insecurity/hostilities affecting humanitarian assistance</t>
  </si>
  <si>
    <t>MLI001Presence of mines and improvised explosive devices</t>
  </si>
  <si>
    <t>MLI001Physical constraints in the environment (obstacles related to terrain, climate, lack of infrastructure, etc.)</t>
  </si>
  <si>
    <t>Multiple crises in Myanmar</t>
  </si>
  <si>
    <t>MMR001</t>
  </si>
  <si>
    <t>Myanmar</t>
  </si>
  <si>
    <t>MMR</t>
  </si>
  <si>
    <t>MMR001Total population</t>
  </si>
  <si>
    <t>Worldbank 2017; UNHCR 28/02/2021</t>
  </si>
  <si>
    <t>Worldbank population figure (53.3 million), minus (877,710 Rohingyas in Bangladesh, 154,140 MMR refugees in Malaysia, 91,809 MMR refugees in Thailand).</t>
  </si>
  <si>
    <t>https://data.worldbank.org/indicator/sp.pop.totl?page=2; https://www.unhcr.org/figures-at-a-glance-in-malaysia.html; https://reliefweb.int/sites/reliefweb.int/files/resources/78231.pdf; https://data2.unhcr.org/en/situations/thailand; https://data2.unhcr.org/en/documents/details/79611</t>
  </si>
  <si>
    <t>MMR001Landmass affected</t>
  </si>
  <si>
    <t>Myanmar Census 2014</t>
  </si>
  <si>
    <t>The geographic size of the states affected by conflict. Even though the conflict in Shan state is localized in the north we assume the whole state is affected to a certain degree. Further, it is also assumed that the whole of the Kachin state is affected by the conflict. All of Rakhine is affected to a certain degree, and in Chin state, Paletwa township is affected.</t>
  </si>
  <si>
    <t>https://myanmar.unfpa.org/en/publications/union-report-volume-3k-rakhine-state-report</t>
  </si>
  <si>
    <t>2021-02-01</t>
  </si>
  <si>
    <t>MMR001People exposed</t>
  </si>
  <si>
    <t>Myanmar National Census 2014; HNO 2021</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</si>
  <si>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 This also includes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</si>
  <si>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https://myanmar.unfpa.org/en/publications/union-report-volume-3k-rakhine-state-report; https://reliefweb.int/sites/reliefweb.int/files/resources/mmr_humanitarian_needs_overview_2021_final.pdf</t>
  </si>
  <si>
    <t>MMR001People affected</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</si>
  <si>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</si>
  <si>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MMR001People displaced</t>
  </si>
  <si>
    <t>OCHA 31/01/2021; UNHCR 12/2020; UNHCR 31/01/2021; OCHA 28/02/2021; OCHA 2020; UNHCR 06/2020; UNHCR 15/12/2020; CCCM 31/12/2020</t>
  </si>
  <si>
    <t>Rohingya in Bangladesh (877,710), MMR refugees in Malaysia (154,140), and MMR refugees in Thailand (91,809) according to UNHCR. IDPs in Rakhine in camp settings since 2012 (134,098) and other IDPs in Rakhine and Chin (101,798). IDPs in Kachin and Shan (110,521). This is an estimate with limited reliability given that access restrictions make it difficult to assess exact numbers and scale of displacement.</t>
  </si>
  <si>
    <t>https://reliefweb.int/sites/reliefweb.int/files/resources/MMR_Kachin_IDP_Site_A0_Jan_2021.pdf; https://reliefweb.int/sites/reliefweb.int/files/resources/MMR_Shan_IDP_Site_A0_Jan_2021.pdf; 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t>
  </si>
  <si>
    <t>MMR001Injuries reported</t>
  </si>
  <si>
    <t>MMR001Illness cases reported</t>
  </si>
  <si>
    <t>MMR001Fatalities reported</t>
  </si>
  <si>
    <t xml:space="preserve">Combined fatalities in Rakhine, Kachin, Shan, and Chin states overall in last 6 months (22 September 2020 - 22 February 2021). Likely an underestimate given restrictions in information and access, particularly given the recent military coup. </t>
  </si>
  <si>
    <t>MMR001Buildings damaged</t>
  </si>
  <si>
    <t>MMR001Buildings destroyed</t>
  </si>
  <si>
    <t>MMR001Buildings in the affected area</t>
  </si>
  <si>
    <t>MMR001Economic Losses</t>
  </si>
  <si>
    <t>MMR001People in Need</t>
  </si>
  <si>
    <t xml:space="preserve">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</si>
  <si>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MMR001Minimal humanitarian conditions - Level 1</t>
  </si>
  <si>
    <t>MMR001Stressed humanitarian conditions - Level 2</t>
  </si>
  <si>
    <t>MMR001Moderate humanitarian conditions - Level 3</t>
  </si>
  <si>
    <t>MMR001Severe humanitarian conditions - Level 4</t>
  </si>
  <si>
    <t>MMR001Extreme humanitarian conditions - Level 5</t>
  </si>
  <si>
    <t>MMR001Fatalities in all crises</t>
  </si>
  <si>
    <t>MMR001Crisis affected groups</t>
  </si>
  <si>
    <t>IDP, host, non-host, refugees</t>
  </si>
  <si>
    <t>MMR001People facing limited access constraints</t>
  </si>
  <si>
    <t>MMR001People facing restricted access constraints</t>
  </si>
  <si>
    <t>MMR001Impediments to entry into country (bureaucratic and administrative)</t>
  </si>
  <si>
    <t>MMR001Restriction of movement (impediments to freedom of movement and/or administrative restrictions)</t>
  </si>
  <si>
    <t>MMR001Interference into implementation of humanitarian activities</t>
  </si>
  <si>
    <t>MMR001Violence against personnel, facilities and assets</t>
  </si>
  <si>
    <t>MMR001Denial of existence of humanitarian needs or entitlements to assistance</t>
  </si>
  <si>
    <t>MMR001Restriction and obstruction of access to services and assistance</t>
  </si>
  <si>
    <t>MMR001Ongoing insecurity/hostilities affecting humanitarian assistance</t>
  </si>
  <si>
    <t>MMR001Presence of mines and improvised explosive devices</t>
  </si>
  <si>
    <t>MMR001Physical constraints in the environment (obstacles related to terrain, climate, lack of infrastructure, etc.)</t>
  </si>
  <si>
    <t>Rakhine Conflict</t>
  </si>
  <si>
    <t>MMR002</t>
  </si>
  <si>
    <t>MMR002Total population</t>
  </si>
  <si>
    <t>MMR002Landmass affected</t>
  </si>
  <si>
    <t xml:space="preserve">The whole of the Rakhine state (36,778 km²) is affected by the conflict to a degree. Paletwa township in Chin is also affected (8,079 km²). </t>
  </si>
  <si>
    <t>MMR002People exposed</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</si>
  <si>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</si>
  <si>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MMR002People affected</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</si>
  <si>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</si>
  <si>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MMR002People displaced</t>
  </si>
  <si>
    <t>UNHCR 01/2021; UNHCR 28/02/2021; OCHA 16/01/2021; OCHA 2020; UNHCR 06/2020; UNHCR 05/03/2021; CCCM 31/12/2020</t>
  </si>
  <si>
    <t>Rohingya in Bangladesh (877,710), MMR refugees in Malaysia (154,140), and MMR refugees in Thailand (91,809) according to UNHCR. IDPs in Rakhine in camp settings since 2012 (134,098) and other IDPs in Rakhine and Chin (101,798).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</si>
  <si>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t>
  </si>
  <si>
    <t>MMR002Injuries reported</t>
  </si>
  <si>
    <t>MMR002Illness cases reported</t>
  </si>
  <si>
    <t>MMR002Fatalities reported</t>
  </si>
  <si>
    <t>ACLED data for fatalities in Rakhine and Chin states in the last 6 months (22 September 2020 - 22 March 2021). Given the ongoing military coup, it is possible that not all casualties will be picked up by sources used by ACLED (i.e. government or media). This could be an underestimate.</t>
  </si>
  <si>
    <t>MMR002Buildings damaged</t>
  </si>
  <si>
    <t>MMR002Buildings destroyed</t>
  </si>
  <si>
    <t>MMR002Buildings in the affected area</t>
  </si>
  <si>
    <t>MMR002Economic Losses</t>
  </si>
  <si>
    <t>MMR002People in Need</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</si>
  <si>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</si>
  <si>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</si>
  <si>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</si>
  <si>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</si>
  <si>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</si>
  <si>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</si>
  <si>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MMR002Fatalities in all crises</t>
  </si>
  <si>
    <t>MMR002Crisis affected groups</t>
  </si>
  <si>
    <t>MMR002People facing limited access constraints</t>
  </si>
  <si>
    <t>MMR002People facing restricted access constraints</t>
  </si>
  <si>
    <t>MMR002Impediments to entry into country (bureaucratic and administrative)</t>
  </si>
  <si>
    <t>MMR002Restriction of movement (impediments to freedom of movement and/or administrative restrictions)</t>
  </si>
  <si>
    <t>MMR002Interference into implementation of humanitarian activities</t>
  </si>
  <si>
    <t>MMR002Violence against personnel, facilities and assets</t>
  </si>
  <si>
    <t>MMR002Denial of existence of humanitarian needs or entitlements to assistance</t>
  </si>
  <si>
    <t>MMR002Restriction and obstruction of access to services and assistance</t>
  </si>
  <si>
    <t>MMR002Ongoing insecurity/hostilities affecting humanitarian assistance</t>
  </si>
  <si>
    <t>MMR002Presence of mines and improvised explosive devices</t>
  </si>
  <si>
    <t>MMR002Physical constraints in the environment (obstacles related to terrain, climate, lack of infrastructure, etc.)</t>
  </si>
  <si>
    <t>Kachin and Shan Conflict</t>
  </si>
  <si>
    <t>MMR003</t>
  </si>
  <si>
    <t>MMR003Total population</t>
  </si>
  <si>
    <t>MMR003Landmass affected</t>
  </si>
  <si>
    <t xml:space="preserve">Myanmar Census 2014
</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</si>
  <si>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</si>
  <si>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MMR003People exposed</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</si>
  <si>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</si>
  <si>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MMR003People affected</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</si>
  <si>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</si>
  <si>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MMR003People displaced</t>
  </si>
  <si>
    <t>OCHA 31/01/2021</t>
  </si>
  <si>
    <t>Total number of IDPs in Kachin (94,956) and Shan (15,565) as of 31 January 2021. This is an estimate with limited reliability given that access restrictions make it difficult to assess exact numbers and scale of displacement.</t>
  </si>
  <si>
    <t>https://reliefweb.int/sites/reliefweb.int/files/resources/MMR_Kachin_IDP_Site_A0_Jan_2021.pdf; https://reliefweb.int/sites/reliefweb.int/files/resources/MMR_Shan_IDP_Site_A0_Jan_2021.pdf</t>
  </si>
  <si>
    <t>2021-03-03</t>
  </si>
  <si>
    <t>MMR003Injuries reported</t>
  </si>
  <si>
    <t>MMR003Illness cases reported</t>
  </si>
  <si>
    <t>MMR003Fatalities reported</t>
  </si>
  <si>
    <t>ACLED data for fatalities in Kachin and Shan states in last 6 months (22 September 2020 - 22 March 2021). Information gaps and limited access due to insecurity are barriers to data collection - this is likely an underestimate.</t>
  </si>
  <si>
    <t>MMR003Buildings damaged</t>
  </si>
  <si>
    <t>MMR003Buildings destroyed</t>
  </si>
  <si>
    <t>MMR003Buildings in the affected area</t>
  </si>
  <si>
    <t>MMR003Economic Losses</t>
  </si>
  <si>
    <t>MMR003People in Need</t>
  </si>
  <si>
    <t xml:space="preserve">The Level 1 (exposed) includes the entire population of Kachin and Shan states minus the number of directly affected. Level 2 severity (affected population) is all those living in the districts where PIN are present - i.e. district populations minus the PIN.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for Kachin and Shan, no one is considered to be in extreme need. </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</si>
  <si>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</si>
  <si>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</si>
  <si>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</si>
  <si>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</si>
  <si>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</si>
  <si>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MMR003Fatalities in all crises</t>
  </si>
  <si>
    <t>MMR003Crisis affected groups</t>
  </si>
  <si>
    <t>HNO 2021</t>
  </si>
  <si>
    <t xml:space="preserve">IDP, host, and non-host </t>
  </si>
  <si>
    <t>https://myanmar.unfpa.org/en/publications/union-report-volume-3k-rakhine-state-report; https://reliefweb.int/report/myanmar/myanmar-humanitarian-needs-overview-2020-december-2019</t>
  </si>
  <si>
    <t>MMR003People facing limited access constraints</t>
  </si>
  <si>
    <t>MMR003People facing restricted access constraints</t>
  </si>
  <si>
    <t>MMR003Impediments to entry into country (bureaucratic and administrative)</t>
  </si>
  <si>
    <t>MMR003Restriction of movement (impediments to freedom of movement and/or administrative restrictions)</t>
  </si>
  <si>
    <t>MMR003Interference into implementation of humanitarian activities</t>
  </si>
  <si>
    <t>MMR003Violence against personnel, facilities and assets</t>
  </si>
  <si>
    <t>MMR003Denial of existence of humanitarian needs or entitlements to assistance</t>
  </si>
  <si>
    <t>MMR003Restriction and obstruction of access to services and assistance</t>
  </si>
  <si>
    <t>MMR003Ongoing insecurity/hostilities affecting humanitarian assistance</t>
  </si>
  <si>
    <t>MMR003Presence of mines and improvised explosive devices</t>
  </si>
  <si>
    <t>MMR003Physical constraints in the environment (obstacles related to terrain, climate, lack of infrastructure, etc.)</t>
  </si>
  <si>
    <t>Complex crisis in Mozambique</t>
  </si>
  <si>
    <t>MOZ001</t>
  </si>
  <si>
    <t>Mozambique</t>
  </si>
  <si>
    <t>MOZ</t>
  </si>
  <si>
    <t>MOZ001Total population</t>
  </si>
  <si>
    <t>INE 2018</t>
  </si>
  <si>
    <t>Based on 17 census</t>
  </si>
  <si>
    <t>http://www.ine.gov.mz/operacoes-estatisticas/censos/censo-2007/censo-2017</t>
  </si>
  <si>
    <t>MOZ001Landmass affected</t>
  </si>
  <si>
    <t>INE 2013</t>
  </si>
  <si>
    <t>The whole country is affected by acute food insecurity. Population in  Cabo Delgado affected by violence and CD, Niassa, and Nampula by displacement. Sofala, Manica, Zambezia, Inhambane, and Gaza provinces are affected bz TC Eloise.</t>
  </si>
  <si>
    <t>http://www.ine.gov.mz/estatisticas/estatisticas-territorias-distritais</t>
  </si>
  <si>
    <t>MOZ001People exposed</t>
  </si>
  <si>
    <t>IPC 01/2021: Projection IPC January to March 2021; UNHCR 15/01/2021; INE 2018; IOM 27/01/2021</t>
  </si>
  <si>
    <t>This includes the people exposed to Cyclone Eloise and Cabo Delgado crisis and those exposed to food insecurity in remaining provinces not affected by the previous two crises.</t>
  </si>
  <si>
    <t>https://reliefweb.int/sites/reliefweb.int/files/resources/UNHCR%20Mozambique%20Update%20on%20Cabo%20Delgado%20situation_15Dec20-15Jan21-2.pdf; http://www.ine.gov.mz/estatisticas/estatisticas-territorias-distritais; https://displacement.iom.int/reports/mozambique-%E2%80%93-flash-report-16-tropical-cyclone-eloise-january-2021?close=true http://www.ipcinfo.org/fileadmin/user_upload/ipcinfo/docs/IPC_Mozambique_AcuteFoodInsec_2020Oct2021Sept_English_summary.pdf ; https://www.cabodelgado.gov.mz/por/A-Provincia/Populacao</t>
  </si>
  <si>
    <t>MOZ001People affected</t>
  </si>
  <si>
    <t>IPC 01/2021: Projection IPC January to March 2021; UNHCR 15/01/2021 ; UNHCR 29/02/2020;  IOM 23/02/2021</t>
  </si>
  <si>
    <t>This includes the peopleaffected by Cyclone Eloise and Cabo Delgado crisis and those affected by food insecurity in remaining provinces not affected by the previous two crises.</t>
  </si>
  <si>
    <t>http://www.ipcinfo.org/ipc-country-analysis/details-map/en/c/1152980/?iso3=MOZ; https://reliefweb.int/sites/reliefweb.int/files/resources/UNHCR Mozambique Update on Cabo Delgado situation_15Dec20-15Jan21-2.pdf; https://data2.unhcr.org/en/country/moz; https://reliefweb.int/sites/reliefweb.int/files/resources/ROSEA_20210223_MOZ_Snapshot.pdf</t>
  </si>
  <si>
    <t>MOZ001People displaced</t>
  </si>
  <si>
    <t>OCHA 23/02/2021; UNHCR 22/06/2020; IOM 23/02/2021</t>
  </si>
  <si>
    <t>This includes the people affected by food insecurity, Cyclone Eloise and Cabo Delgado crisis.</t>
  </si>
  <si>
    <t>https://reliefweb.int/sites/reliefweb.int/files/resources/ROSEA_20210223_MOZ_Snapshot.pdf; https://data2.unhcr.org/en/country/moz; https://reliefweb.int/sites/reliefweb.int/files/resources/iom_mozambique_eloise_cyclone_response_plan_final_rev011-2.pdf</t>
  </si>
  <si>
    <t>MOZ001Injuries reported</t>
  </si>
  <si>
    <t>ACLED 30/09/2019</t>
  </si>
  <si>
    <t>Injuries caused by  attacks related to the insurgency in Cabo Delgado (April to September).</t>
  </si>
  <si>
    <t>MOZ001Illness cases reported</t>
  </si>
  <si>
    <t>Gov of Mozambique and WHO 02/08/2019</t>
  </si>
  <si>
    <t>277,460 cases of cholera and malaria were reported following Cyclone Idai and Kenneth. It is unknown how many illnesses have occurred due to food insecurity.
Cyclone Idai: 6,768 cholera cases + 104,850 malaria cases + 458 pellagra cases + 453 others
Cyclone Kenneth: 7,052 cholera cases + 157,897 malaria cases as of 28 July</t>
  </si>
  <si>
    <t>https://reliefweb.int/sites/reliefweb.int/files/resources/SitRep%208_MOZ_15%20%20to%2028%20Jul%202019_ENG.pdf</t>
  </si>
  <si>
    <t>2019-10-04</t>
  </si>
  <si>
    <t>MOZ001Fatalities reported</t>
  </si>
  <si>
    <t>ACLEDlast accessed 26/02/2021; ACT Alliance 05/02/2021</t>
  </si>
  <si>
    <t>This number includes all fatalities in the country due to all factors between 26 August 2020 and 26 February 2021 and deaths from Cyclone Eloise</t>
  </si>
  <si>
    <t>https://www.acleddata.com/data/; https://reliefweb.int/sites/reliefweb.int/files/resources/Mozambique_Response-to-Cyclone-Eloise-RRF-1.pdf</t>
  </si>
  <si>
    <t>MOZ001Buildings damaged</t>
  </si>
  <si>
    <t>Gov of Mozambique 10/05/2019; OCHA 06/04/2019</t>
  </si>
  <si>
    <t>Houses flooded (15,784) and partially damaged (112,735) due to Cyclone Idai + (18,179) houses damaged + (290) classrooms damaged by Cyclone Kenneth</t>
  </si>
  <si>
    <t>https://reliefweb.int/sites/reliefweb.int/files/resources/joint_national_sitrep_1_mozambique_10_may_2019_final_whoinsdps_for_trans.pdf;; https://reliefweb.int/sites/reliefweb.int/files/resources/MOZAMBIQUE%20CYCLONE%20IDAI%20%26%20FLOODS%20SITUATION%20REPORT%20NO.2%2003%20April%202019%20FINAL.pdf</t>
  </si>
  <si>
    <t>MOZ001Buildings destroyed</t>
  </si>
  <si>
    <t>Gov of Mozambique 10/05/2019; OCHA 06/04/2019; ACLED October 2017-February 2019</t>
  </si>
  <si>
    <t>114,463 houses and classrooms destroyed due to Cyclone Idai + 1,123 houses destroyed by violent attacks in Cabo Delgado + 27,203 houses destroyed + 190 classrooms destroyed due to Cyclone Kenneth</t>
  </si>
  <si>
    <t>MOZ001Buildings in the affected area</t>
  </si>
  <si>
    <t>MOZ001Economic Losses</t>
  </si>
  <si>
    <t>World Bank 11/04/2019</t>
  </si>
  <si>
    <t>The results of the assessment show total damages to buildings, infrastructure and agriculture of $656 to $773 million</t>
  </si>
  <si>
    <t>https://www.euronews.com/2019/04/11/world-bank-puts-mozambiques-economic-losses-from-cyclone-idai-at-up-to-773-million</t>
  </si>
  <si>
    <t>MOZ001People in Need</t>
  </si>
  <si>
    <t>IPC 01/2021: Projection IPC January to March 2021; Oxfam 02/02/2021; DTM 07/02/2021; INGD 28/01/2021;  IOM 27/01/2021</t>
  </si>
  <si>
    <t>All figures were a summation of Cabo Delgado and TC Eloise crises plus Food security levels in the provinces not affected by the above two crises.</t>
  </si>
  <si>
    <t>; https://reliefweb.int/report/mozambique/climate-fuelled-cyclone-eloise-compounded-covid-19-leaves-over-260k-urgenthttps://reliefweb.int/sites/reliefweb.int/files/resources/Mozambique%20-%20Multi-sectorial%20Location%20Assessment%20in%20Accommodation%20Centres%20Report.pdf; https://reliefweb.int/sites/reliefweb.int/files/resources/Snapshot-Nacional%206.pdf; https://displacement.iom.int/reports/mozambique-%E2%80%93-flash-report-16-tropical-cyclone-eloise-january-2021?close=true; http://www.ipcinfo.org/fileadmin/user_upload/ipcinfo/docs/IPC_Mozambique_AcuteFoodInsec_2020Oct2021Sept_English_summary.pdf:</t>
  </si>
  <si>
    <t>MOZ001Minimal humanitarian conditions - Level 1</t>
  </si>
  <si>
    <t>MOZ001Stressed humanitarian conditions - Level 2</t>
  </si>
  <si>
    <t>MOZ001Moderate humanitarian conditions - Level 3</t>
  </si>
  <si>
    <t>MOZ001Severe humanitarian conditions - Level 4</t>
  </si>
  <si>
    <t>MOZ001Extreme humanitarian conditions - Level 5</t>
  </si>
  <si>
    <t xml:space="preserve">IPC 01/2021: Projection IPC January to March 2021
</t>
  </si>
  <si>
    <t xml:space="preserve">All figures were a summation for both crisis on all levels.
</t>
  </si>
  <si>
    <t>http://www.ipcinfo.org/fileadmin/user_upload/ipcinfo/docs/IPC_Mozambique_AcuteFoodInsec_2020Oct2021Sept_English_summary.pdf</t>
  </si>
  <si>
    <t>MOZ001Fatalities in all crises</t>
  </si>
  <si>
    <t>MOZ001Crisis affected groups</t>
  </si>
  <si>
    <t>Non-host, IDPs, Host</t>
  </si>
  <si>
    <t>MOZ001People facing limited access constraints</t>
  </si>
  <si>
    <t>MOZ001People facing restricted access constraints</t>
  </si>
  <si>
    <t>MOZ001Impediments to entry into country (bureaucratic and administrative)</t>
  </si>
  <si>
    <t>MOZ001Restriction of movement (impediments to freedom of movement and/or administrative restrictions)</t>
  </si>
  <si>
    <t>MOZ001Interference into implementation of humanitarian activities</t>
  </si>
  <si>
    <t>MOZ001Violence against personnel, facilities and assets</t>
  </si>
  <si>
    <t>MOZ001Denial of existence of humanitarian needs or entitlements to assistance</t>
  </si>
  <si>
    <t>MOZ001Restriction and obstruction of access to services and assistance</t>
  </si>
  <si>
    <t>MOZ001Ongoing insecurity/hostilities affecting humanitarian assistance</t>
  </si>
  <si>
    <t>MOZ001Presence of mines and improvised explosive devices</t>
  </si>
  <si>
    <t>MOZ001Physical constraints in the environment (obstacles related to terrain, climate, lack of infrastructure, etc.)</t>
  </si>
  <si>
    <t>Cabo Delgado Islamist Insurgency</t>
  </si>
  <si>
    <t>MOZ004</t>
  </si>
  <si>
    <t>MOZ004Total population</t>
  </si>
  <si>
    <t>Based on 2017 census</t>
  </si>
  <si>
    <t>MOZ004Landmass affected</t>
  </si>
  <si>
    <t>INE 2018; OCHA 23/02/2021</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</si>
  <si>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</si>
  <si>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http://www.ine.gov.mz/estatisticas/estatisticas-territorias-distritais; https://reliefweb.int/sites/reliefweb.int/files/resources/ROSEA_20210223_MOZ_Snapshot.pdf</t>
  </si>
  <si>
    <t>MOZ004People exposed</t>
  </si>
  <si>
    <t>IPC 01/2021: Projection IPC January to March 2021 UNHCR 15/01/2021</t>
  </si>
  <si>
    <t xml:space="preserve">Estimation based on levels 1-5. To be noted that the estimation may be an underestimation. </t>
  </si>
  <si>
    <t>http://www.ipcinfo.org/fileadmin/user_upload/ipcinfo/docs/IPC_Mozambique_AcuteFoodInsec_2020Oct2021Sept_English_summary.pdf https://reliefweb.int/sites/reliefweb.int/files/resources/UNHCR%20Mozambique%20Update%20on%20Cabo%20Delgado%20situation_15Dec20-15Jan21-2.pdfhttps://www.cabodelgado.gov.mz/por/A-Provincia/Populacao</t>
  </si>
  <si>
    <t>MOZ004People affected</t>
  </si>
  <si>
    <t>UNHCR 15/01/2021         IPC 01/021</t>
  </si>
  <si>
    <t>This is assumed to be the summation of levels 2-5 of humanitarian needs and displaced according to ACAPS methodology</t>
  </si>
  <si>
    <t>http://www.ipcinfo.org/fileadmin/user_upload/ipcinfo/docs/IPC_Mozambique_AcuteFoodInsec_2020Oct2021Sept_English_summary.pdf ; https://reliefweb.int/sites/reliefweb.int/files/resources/UNHCR Mozambique Update on Cabo Delgado situation_15Dec20-15Jan21-2.pdf</t>
  </si>
  <si>
    <t>MOZ004People displaced</t>
  </si>
  <si>
    <t>OCHA 23/02/202</t>
  </si>
  <si>
    <t>Total number of people displaced by Cabo delgado since the start of the crisis in 2017 to date.</t>
  </si>
  <si>
    <t>https://reliefweb.int/sites/reliefweb.int/files/resources/ROSEA_20210223_MOZ_Snapshot.pdf</t>
  </si>
  <si>
    <t>MOZ004Injuries reported</t>
  </si>
  <si>
    <t>2019-11-15</t>
  </si>
  <si>
    <t>MOZ004Illness cases reported</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</si>
  <si>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</si>
  <si>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MOZ004Fatalities reported</t>
  </si>
  <si>
    <t>This number includes all fatalities in the country due to all factors between 26 August 2020 and 26 Febuary 2021.</t>
  </si>
  <si>
    <t>MOZ004Buildings damaged</t>
  </si>
  <si>
    <t>MOZ004Buildings destroyed</t>
  </si>
  <si>
    <t>MOZ004Buildings in the affected area</t>
  </si>
  <si>
    <t>MOZ004Economic Losses</t>
  </si>
  <si>
    <t>MOZ004People in Need</t>
  </si>
  <si>
    <t>IPC 01/2021: Projection IPC January to March 2021; OCHA 23/02/2021</t>
  </si>
  <si>
    <t xml:space="preserve">PIN figures are the combination of IPC figures 1-3 according to ACAPS methodology. IPC 1-5 data is based off IPC projections for January to March 2021 for Cabo Delgado, Niassa and Nampula. Data collection has been challenging in Cabo Delgado because of COVID-19 and increased insecurity (therefore it was done virtually and used historical data and current available and relevant secondary data), and an unreliable internet connection (therefore poor coordination). It is likely that there are additional needs associated with the conflict in Cabo Delgado, however, access constraints and severe information gaps limit data collection in the region. This is likely to be a massive underestimate of needs in the country and constitutes a methodology change for the GCSI for Mozambique during the estimated months.
</t>
  </si>
  <si>
    <t>http://www.ipcinfo.org/fileadmin/user_upload/ipcinfo/docs/IPC_Mozambique_AcuteFoodInsec_2020Oct2021Sept_English_summary.pdf; https://reliefweb.int/sites/reliefweb.int/files/resources/ROSEA_20210223_MOZ_Snapshot.pdf</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</si>
  <si>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</si>
  <si>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</si>
  <si>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</si>
  <si>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</si>
  <si>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</si>
  <si>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MOZ004Fatalities in all crises</t>
  </si>
  <si>
    <t>MOZ004Crisis affected groups</t>
  </si>
  <si>
    <t>UNHCR 06/2020; IPC 07/2020</t>
  </si>
  <si>
    <t>Total number of people displaced by Cabo delgado since the strat of the crisis in 2017 to date.</t>
  </si>
  <si>
    <t>https://reliefweb.int/sites/reliefweb.int/files/resources/MOZ_20200604_Cabo_Delgado_Rapid_Response_Plan.pdf; https://reliefweb.int/sites/reliefweb.int/files/resources/IPC_Mozambique_Acute_Food_Insecurity_Acute_Malnutrition_English-2.pdf</t>
  </si>
  <si>
    <t>MOZ004People facing limited access constraints</t>
  </si>
  <si>
    <t>It is likely they people living in Cabo Delgado suffer some kind of mobility restrictions</t>
  </si>
  <si>
    <t>MOZ004People facing restricted access constraints</t>
  </si>
  <si>
    <t>MOZ004Impediments to entry into country (bureaucratic and administrative)</t>
  </si>
  <si>
    <t>MOZ004Restriction of movement (impediments to freedom of movement and/or administrative restrictions)</t>
  </si>
  <si>
    <t>2020-08-20</t>
  </si>
  <si>
    <t>MOZ004Interference into implementation of humanitarian activities</t>
  </si>
  <si>
    <t>MOZ004Violence against personnel, facilities and assets</t>
  </si>
  <si>
    <t>MOZ004Denial of existence of humanitarian needs or entitlements to assistance</t>
  </si>
  <si>
    <t>MOZ004Restriction and obstruction of access to services and assistance</t>
  </si>
  <si>
    <t>MOZ004Ongoing insecurity/hostilities affecting humanitarian assistance</t>
  </si>
  <si>
    <t>2020-08-19</t>
  </si>
  <si>
    <t>MOZ004Presence of mines and improvised explosive devices</t>
  </si>
  <si>
    <t>MOZ004Physical constraints in the environment (obstacles related to terrain, climate, lack of infrastructure, etc.)</t>
  </si>
  <si>
    <t>Food Security Crisis in Mozambique</t>
  </si>
  <si>
    <t>Food Security</t>
  </si>
  <si>
    <t>MOZ006</t>
  </si>
  <si>
    <t>MOZ006Total population</t>
  </si>
  <si>
    <t>INE 2018.</t>
  </si>
  <si>
    <t>The total populatoin of Mozambique based off 2017 census data.</t>
  </si>
  <si>
    <t>2020-02-07</t>
  </si>
  <si>
    <t>MOZ006Landmass affected</t>
  </si>
  <si>
    <t>INE 2013; IPC 2021</t>
  </si>
  <si>
    <t>Landmass of districts affected by acute food security is assumed to be the total landmass of Mozambique.</t>
  </si>
  <si>
    <t>http://www.ine.gov.mz/estatisticas/estatisticas-territorias-distritais; http://www.ipcinfo.org/ipc-country-analysis/details-map/en/c/1152980/?iso3=MOZ</t>
  </si>
  <si>
    <t>MOZ006People exposed</t>
  </si>
  <si>
    <t>UNHCR 29/02/2020; IPC October 2019 to February 2020.</t>
  </si>
  <si>
    <t>This is assumed to be the summation of all levels of humanitarian needs according to ACAPS methodology.</t>
  </si>
  <si>
    <t>https://data2.unhcr.org/en/country/moz; http://www.ipcinfo.org/fileadmin/user_upload/ipcinfo/docs/IPC_AFI_AMN_Mozambique_2019April2020Feb_English.pdf</t>
  </si>
  <si>
    <t>MOZ006People affected</t>
  </si>
  <si>
    <t xml:space="preserve">UNHCR 29/02/2020; IPC October 2019 to February 2021.
</t>
  </si>
  <si>
    <t xml:space="preserve">IPC projection for January to March 2021 for whole of Mozambique although it should be noted that these figures may be an underestimation especially due to limited access to assess IPC levels in country because of COVID-19 movement restrictions, insecurity or poor weather and road infrastructure (Tropical Storms and Cyclones). The total affected by the crisis is based on the PIN number according to the ACAPS methodology.  Levels 2-5
</t>
  </si>
  <si>
    <t>https://data2.unhcr.org/en/country/moz;
  http://www.ipcinfo.org/fileadmin/user_upload/ipcinfo/docs/IPC_AFI_AMN_Mozambique_2019April2020Feb_English.pdf</t>
  </si>
  <si>
    <t>MOZ006People displaced</t>
  </si>
  <si>
    <t>UNHCR 22/06/2020</t>
  </si>
  <si>
    <t>These are the number of people displaced by cyclones and other food security inducing factors.</t>
  </si>
  <si>
    <t>https://data2.unhcr.org/en/country/moz</t>
  </si>
  <si>
    <t>2020-07-28</t>
  </si>
  <si>
    <t>MOZ006Injuries reported</t>
  </si>
  <si>
    <t>2020-02-13</t>
  </si>
  <si>
    <t>MOZ006Illness cases reported</t>
  </si>
  <si>
    <t>MOZ006Fatalities reported</t>
  </si>
  <si>
    <t>MOZ006Buildings damaged</t>
  </si>
  <si>
    <t>MOZ006Buildings destroyed</t>
  </si>
  <si>
    <t>MOZ006Buildings in the affected area</t>
  </si>
  <si>
    <t>MOZ006Economic Losses</t>
  </si>
  <si>
    <t>MOZ006People in Need</t>
  </si>
  <si>
    <t xml:space="preserve">IPC projection for January to March 2021 for whole of Mozambique although it should be noted that these figures may be an underestimation especially due to limited access to assess IPC levels in country because of COVID-19 movement restrictions, insecurity or poor weather and road infrastructure (Tropical Storms and Cyclones). The PIN is based on the sum of levels 3 and above according to the ACAPS methodology. The main factors leading to the increase of people in the
situation of high acute food insecurity (IPC Phase 3 or above) from January to March 2021
are armed conflict, drought and the impact of the pandemic on economic activity
</t>
  </si>
  <si>
    <t xml:space="preserve">http://www.ipcinfo.org/fileadmin/user_upload/ipcinfo/docs/IPC_Mozambique_AcuteFoodInsec_2020Oct2021Sept_English_summary.pdf </t>
  </si>
  <si>
    <t>MOZ006Minimal humanitarian conditions - Level 1</t>
  </si>
  <si>
    <t>MOZ006Stressed humanitarian conditions - Level 2</t>
  </si>
  <si>
    <t>MOZ006Moderate humanitarian conditions - Level 3</t>
  </si>
  <si>
    <t>MOZ006Severe humanitarian conditions - Level 4</t>
  </si>
  <si>
    <t>MOZ006Extreme humanitarian conditions - Level 5</t>
  </si>
  <si>
    <t>MOZ006Fatalities in all crises</t>
  </si>
  <si>
    <t>MOZ006Crisis affected groups</t>
  </si>
  <si>
    <t>IPC October 2019 to February 2020.</t>
  </si>
  <si>
    <t>Only populations living in Mozambique are affected.</t>
  </si>
  <si>
    <t>http://www.ipcinfo.org/fileadmin/user_upload/ipcinfo/docs/IPC_AFI_AMN_Mozambique_2019April2020Feb_English.pdf</t>
  </si>
  <si>
    <t>MOZ006People facing limited access constraints</t>
  </si>
  <si>
    <t>MOZ006People facing restricted access constraints</t>
  </si>
  <si>
    <t>MOZ006Impediments to entry into country (bureaucratic and administrative)</t>
  </si>
  <si>
    <t>https://www.acaps.org/sites/acaps/files/products/files/20191031_acaps_humanitarian_access_overview_october_2019.pdf</t>
  </si>
  <si>
    <t>MOZ006Restriction of movement (impediments to freedom of movement and/or administrative restrictions)</t>
  </si>
  <si>
    <t>MOZ006Interference into implementation of humanitarian activities</t>
  </si>
  <si>
    <t>MOZ006Violence against personnel, facilities and assets</t>
  </si>
  <si>
    <t>MOZ006Denial of existence of humanitarian needs or entitlements to assistance</t>
  </si>
  <si>
    <t>MOZ006Restriction and obstruction of access to services and assistance</t>
  </si>
  <si>
    <t>MOZ006Ongoing insecurity/hostilities affecting humanitarian assistance</t>
  </si>
  <si>
    <t>MOZ006Presence of mines and improvised explosive devices</t>
  </si>
  <si>
    <t>MOZ006Physical constraints in the environment (obstacles related to terrain, climate, lack of infrastructure, etc.)</t>
  </si>
  <si>
    <t>Tropical Cyclone Eloise in Mozambique</t>
  </si>
  <si>
    <t>MOZ007</t>
  </si>
  <si>
    <t>MOZ007Total population</t>
  </si>
  <si>
    <t>The total population of Mozambique based off 2017 census data.</t>
  </si>
  <si>
    <t>2021-02-10</t>
  </si>
  <si>
    <t>MOZ007Landmass affected</t>
  </si>
  <si>
    <t>INE 2018; IOM 27/01/2021</t>
  </si>
  <si>
    <t>Total landmass of the affected provinces:  Sofala, Manica, Zambezia, Inhambane, and Gaza provinces. Only the southern part of Zambezia was affected so this may be a slight overestimate</t>
  </si>
  <si>
    <t>http://www.ine.gov.mz/estatisticas/estatisticas-territorias-distritais; https://displacement.iom.int/reports/mozambique-%E2%80%93-flash-report-16-tropical-cyclone-eloise-january-2021?close=true</t>
  </si>
  <si>
    <t>MOZ007People exposed</t>
  </si>
  <si>
    <t>Total population of the affected provinces:  Sofala, Manica, Zambezia, Inhambane, and Gaza provinces. Only the southern part of Zambezia was affected so this may be a slight overestimate</t>
  </si>
  <si>
    <t>MOZ007People affected</t>
  </si>
  <si>
    <t>IOM 23/02/2021</t>
  </si>
  <si>
    <t xml:space="preserve">Affected people according to INGD. </t>
  </si>
  <si>
    <t>https://reliefweb.int/sites/reliefweb.int/files/resources/iom_mozambique_eloise_cyclone_response_plan_final_rev011-2.pdf</t>
  </si>
  <si>
    <t>MOZ007People displaced</t>
  </si>
  <si>
    <t>Total number of IDPs according to IOM</t>
  </si>
  <si>
    <t>MOZ007Injuries reported</t>
  </si>
  <si>
    <t>INGD 28/01/2021</t>
  </si>
  <si>
    <t>Total number of injuries according to INGD. The actual number is likely to be much higher</t>
  </si>
  <si>
    <t>https://reliefweb.int/sites/reliefweb.int/files/resources/Snapshot-Nacional%206.pdf</t>
  </si>
  <si>
    <t>MOZ007Illness cases reported</t>
  </si>
  <si>
    <t>MOZ007Fatalities reported</t>
  </si>
  <si>
    <t>ACT Alliance 05/02/2021</t>
  </si>
  <si>
    <t>Number of fatalities according to ACT Alliance</t>
  </si>
  <si>
    <t>https://reliefweb.int/sites/reliefweb.int/files/resources/Mozambique_Response-to-Cyclone-Eloise-RRF-1.pdf</t>
  </si>
  <si>
    <t>MOZ007Buildings damaged</t>
  </si>
  <si>
    <t>Total number of houses partially damaged or totally destroyed according to IOM. A disaggregation of damaged/destroyed was not given.</t>
  </si>
  <si>
    <t>MOZ007Buildings destroyed</t>
  </si>
  <si>
    <t>Total number of destroyed houses according to INGD</t>
  </si>
  <si>
    <t>MOZ007Buildings in the affected area</t>
  </si>
  <si>
    <t>MOZ007Economic Losses</t>
  </si>
  <si>
    <t>MOZ007People in Need</t>
  </si>
  <si>
    <t>Oxfam 02/02/2021; DTM 07/02/2021; INGD 28/01/2021;  IOM 27/01/2021</t>
  </si>
  <si>
    <t>According to Oxfam 260.000 people are in urgent need of humanitarian assistance. This has been broken down into Level 4: total number displaced and Level 3: remaining in need. Level 2 = those affected - PiN and Level 1 = those exposed - those affected</t>
  </si>
  <si>
    <t>https://reliefweb.int/report/mozambique/climate-fuelled-cyclone-eloise-compounded-covid-19-leaves-over-260k-urgenthttps://reliefweb.int/sites/reliefweb.int/files/resources/Mozambique%20-%20Multi-sectorial%20Location%20Assessment%20in%20Accommodation%20Centres%20Report.pdf; https://reliefweb.int/sites/reliefweb.int/files/resources/Snapshot-Nacional%206.pdf; https://displacement.iom.int/reports/mozambique-%E2%80%93-flash-report-16-tropical-cyclone-eloise-january-2021?close=true</t>
  </si>
  <si>
    <t>MOZ007Minimal humanitarian conditions - Level 1</t>
  </si>
  <si>
    <t>MOZ007Stressed humanitarian conditions - Level 2</t>
  </si>
  <si>
    <t>MOZ007Moderate humanitarian conditions - Level 3</t>
  </si>
  <si>
    <t>MOZ007Severe humanitarian conditions - Level 4</t>
  </si>
  <si>
    <t>MOZ007Extreme humanitarian conditions - Level 5</t>
  </si>
  <si>
    <t>MOZ007Fatalities in all crises</t>
  </si>
  <si>
    <t>MOZ007Crisis affected groups</t>
  </si>
  <si>
    <t>DTM 05/02/2021</t>
  </si>
  <si>
    <t>IDPs, Hosts, Non-hosts</t>
  </si>
  <si>
    <t>https://reliefweb.int/sites/reliefweb.int/files/resources/Mozambique%20-%20Multi-sectorial%20Location%20Assessment%20Report%2019%20%2825%20-%2029%20January%202021%29.pdf</t>
  </si>
  <si>
    <t>MOZ007People facing limited access constraints</t>
  </si>
  <si>
    <t>2021-02-12</t>
  </si>
  <si>
    <t>MOZ007People facing restricted access constraints</t>
  </si>
  <si>
    <t>MOZ007Impediments to entry into country (bureaucratic and administrative)</t>
  </si>
  <si>
    <t>Logistics Cluster 06/02/2021</t>
  </si>
  <si>
    <t>https://logcluster.org/logie/COVID-19-CEPU</t>
  </si>
  <si>
    <t>MOZ007Restriction of movement (impediments to freedom of movement and/or administrative restrictions)</t>
  </si>
  <si>
    <t>MOZ007Interference into implementation of humanitarian activities</t>
  </si>
  <si>
    <t>IFRC 25/01/2021</t>
  </si>
  <si>
    <t>https://reliefweb.int/report/mozambique/mozambique-tropical-storm-eloise-information-bulletin-no-2</t>
  </si>
  <si>
    <t>MOZ007Violence against personnel, facilities and assets</t>
  </si>
  <si>
    <t>MOZ007Denial of existence of humanitarian needs or entitlements to assistance</t>
  </si>
  <si>
    <t>MOZ007Restriction and obstruction of access to services and assistance</t>
  </si>
  <si>
    <t>https://reliefweb.int/sites/reliefweb.int/files/resources/Mozambique%20-%20Multi-sectorial%20Location%20Assessment%20in%20Accommodation%20Centres%20Report.pdf</t>
  </si>
  <si>
    <t>MOZ007Ongoing insecurity/hostilities affecting humanitarian assistance</t>
  </si>
  <si>
    <t>MOZ007Presence of mines and improvised explosive devices</t>
  </si>
  <si>
    <t>Landmine Monitor 11/2020</t>
  </si>
  <si>
    <t>https://reliefweb.int/sites/reliefweb.int/files/resources/LM2020.pdf</t>
  </si>
  <si>
    <t>MOZ007Physical constraints in the environment (obstacles related to terrain, climate, lack of infrastructure, etc.)</t>
  </si>
  <si>
    <t>DTM 05/02/2021; INGD 28/01/2021</t>
  </si>
  <si>
    <t>https://reliefweb.int/sites/reliefweb.int/files/resources/LM2020.pdf; https://reliefweb.int/sites/reliefweb.int/files/resources/Snapshot-Nacional%206.pdf</t>
  </si>
  <si>
    <t>Refugees from Mali in Mauritania</t>
  </si>
  <si>
    <t>MRT002</t>
  </si>
  <si>
    <t>Mauritania</t>
  </si>
  <si>
    <t>MRT</t>
  </si>
  <si>
    <t>MRT002Total population</t>
  </si>
  <si>
    <t>CH 08/2020; UNHCR 30/09/2020</t>
  </si>
  <si>
    <t>4,077,344 total population of the counrty +  refugees and asylum seekers</t>
  </si>
  <si>
    <t>https://data.humdata.org/dataset/cadre-harmonise; https://data2.unhcr.org/en/country/mrt https://reliefweb.int/sites/reliefweb.int/files/resources/72894.pdf</t>
  </si>
  <si>
    <t>MRT002Landmass affected</t>
  </si>
  <si>
    <t>UNFPA, UNHCR</t>
  </si>
  <si>
    <t>Bassikounou commune, next to which the Mbera camp is located</t>
  </si>
  <si>
    <t>MRT002People exposed</t>
  </si>
  <si>
    <t>City population, UNHCR 31/12/2020</t>
  </si>
  <si>
    <t>10,560 population of Bassikounou commune, next to which the Mbera camp is located (as of March 2013) + refugee population in Mbera camp (as of 30 June 2020)</t>
  </si>
  <si>
    <t>https://www.citypopulation.de/php/mauritania-admin.php https://reliefweb.int/sites/reliefweb.int/files/resources/72894https://data2.unhcr.org/en/country/mrt</t>
  </si>
  <si>
    <t>MRT002People affected</t>
  </si>
  <si>
    <t>Malian refugees in Mbera camp</t>
  </si>
  <si>
    <t>https://data2.unhcr.org/en/country/mrt;  https://reliefweb.int/sites/reliefweb.int/files/resources/72894.pdf</t>
  </si>
  <si>
    <t>MRT002People displaced</t>
  </si>
  <si>
    <t>MRT002Injuries reported</t>
  </si>
  <si>
    <t>MRT002Illness cases reported</t>
  </si>
  <si>
    <t>MRT002Fatalities reported</t>
  </si>
  <si>
    <t>MRT002Buildings damaged</t>
  </si>
  <si>
    <t>MRT002Buildings destroyed</t>
  </si>
  <si>
    <t>MRT002Buildings in the affected area</t>
  </si>
  <si>
    <t>MRT002Economic Losses</t>
  </si>
  <si>
    <t>MRT002People in Need</t>
  </si>
  <si>
    <t>UNHCR 31/12/2020, City Population</t>
  </si>
  <si>
    <t>Level 1 is calculated from the population of Bassikounou commune, next to which the Mbera camp is located.There is no Level 2. Level 3 is the number of Malian refugees in Mbera camp, which also accounts for the PIN figure. There are no Level 4 or 5.</t>
  </si>
  <si>
    <t>https://data2.unhcr.org/en/country/mrt https://www.citypopulation.de/php/mauritania-admin.php</t>
  </si>
  <si>
    <t>MRT002Minimal humanitarian conditions - Level 1</t>
  </si>
  <si>
    <t xml:space="preserve">Level 1 is calculated from the population of Bassikounou commune, next to which the Mbera camp is located.There is no Level 2. Level 3 is the number of Malian refugees in Mbera camp, which also accounts for the PIN figure. There are no Level 4 or 5.
</t>
  </si>
  <si>
    <t>MRT002Stressed humanitarian conditions - Level 2</t>
  </si>
  <si>
    <t>MRT002Moderate humanitarian conditions - Level 3</t>
  </si>
  <si>
    <t>MRT002Severe humanitarian conditions - Level 4</t>
  </si>
  <si>
    <t>MRT002Extreme humanitarian conditions - Level 5</t>
  </si>
  <si>
    <t xml:space="preserve">Level 1 is calculated from the population of Bassikounou commune, next to which the Mbera camp is located.There is no Level 2. Level 3 is the number of Malian refugees in Mbera camp, which also accounts for the PIN figure. There are no Level 4 or 5.
</t>
  </si>
  <si>
    <t>MRT002Fatalities in all crises</t>
  </si>
  <si>
    <t>MRT002Crisis affected groups</t>
  </si>
  <si>
    <t>MRT002People facing limited access constraints</t>
  </si>
  <si>
    <t>MRT002People facing restricted access constraints</t>
  </si>
  <si>
    <t>MRT002Impediments to entry into country (bureaucratic and administrative)</t>
  </si>
  <si>
    <t>MRT002Restriction of movement (impediments to freedom of movement and/or administrative restrictions)</t>
  </si>
  <si>
    <t>MRT002Interference into implementation of humanitarian activities</t>
  </si>
  <si>
    <t>MRT002Violence against personnel, facilities and assets</t>
  </si>
  <si>
    <t>MRT002Denial of existence of humanitarian needs or entitlements to assistance</t>
  </si>
  <si>
    <t>MRT002Restriction and obstruction of access to services and assistance</t>
  </si>
  <si>
    <t>MRT002Ongoing insecurity/hostilities affecting humanitarian assistance</t>
  </si>
  <si>
    <t>MRT002Presence of mines and improvised explosive devices</t>
  </si>
  <si>
    <t>MRT002Physical constraints in the environment (obstacles related to terrain, climate, lack of infrastructure, etc.)</t>
  </si>
  <si>
    <t>Food Security in Mauritania</t>
  </si>
  <si>
    <t>MRT003</t>
  </si>
  <si>
    <t>MRT003Total population</t>
  </si>
  <si>
    <t>CH 11/12/2020; UNHCR 31/12/2020</t>
  </si>
  <si>
    <t>https://data.humdata.org/dataset/cadre-harmonise; https://data2.unhcr.org/en/country/mrt?secret=unhcrrestricted</t>
  </si>
  <si>
    <t>MRT003Landmass affected</t>
  </si>
  <si>
    <t>entire country covered</t>
  </si>
  <si>
    <t>https://data.worldbank.org/indicator/AG.LND.TOTL.K2?locations=MR</t>
  </si>
  <si>
    <t>MRT003People exposed</t>
  </si>
  <si>
    <t>CH 11/12/2020; UNHCR UNHCR 31/12/2020</t>
  </si>
  <si>
    <t>MRT003People affected</t>
  </si>
  <si>
    <t>People in IPC Cadre Harmonisé level 2, refugees and asylum seekers are considered to be affected</t>
  </si>
  <si>
    <t>https://data.humdata.org/dataset/cadre-harmonise
https://data2.unhcr.org/en/country/mrt</t>
  </si>
  <si>
    <t>MRT003People displaced</t>
  </si>
  <si>
    <t>UNHCR 15/05/2019</t>
  </si>
  <si>
    <t>In previous GCSIs the total number of displaced in the country were represented in the Drought crisis because it was mistakenly considered "country level".</t>
  </si>
  <si>
    <t>https://reliefweb.int/sites/reliefweb.int/files/resources/69662.pdf</t>
  </si>
  <si>
    <t>2020-08-26</t>
  </si>
  <si>
    <t>MRT003Injuries reported</t>
  </si>
  <si>
    <t>MRT003Illness cases reported</t>
  </si>
  <si>
    <t>MRT003Fatalities reported</t>
  </si>
  <si>
    <t>MRT003Buildings damaged</t>
  </si>
  <si>
    <t>MRT003Buildings destroyed</t>
  </si>
  <si>
    <t>MRT003Buildings in the affected area</t>
  </si>
  <si>
    <t>MRT003Economic Losses</t>
  </si>
  <si>
    <t>MRT003People in Need</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</si>
  <si>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</si>
  <si>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MRT003Minimal humanitarian conditions - Level 1</t>
  </si>
  <si>
    <t>MRT003Stressed humanitarian conditions - Level 2</t>
  </si>
  <si>
    <t>MRT003Moderate humanitarian conditions - Level 3</t>
  </si>
  <si>
    <t>MRT003Severe humanitarian conditions - Level 4</t>
  </si>
  <si>
    <t>MRT003Extreme humanitarian conditions - Level 5</t>
  </si>
  <si>
    <t>MRT003Fatalities in all crises</t>
  </si>
  <si>
    <t>MRT003Crisis affected groups</t>
  </si>
  <si>
    <t>Refugees, Host and Non-host</t>
  </si>
  <si>
    <t>MRT003People facing limited access constraints</t>
  </si>
  <si>
    <t>MRT003People facing restricted access constraints</t>
  </si>
  <si>
    <t>MRT003Impediments to entry into country (bureaucratic and administrative)</t>
  </si>
  <si>
    <t>MRT003Restriction of movement (impediments to freedom of movement and/or administrative restrictions)</t>
  </si>
  <si>
    <t>MRT003Interference into implementation of humanitarian activities</t>
  </si>
  <si>
    <t>MRT003Violence against personnel, facilities and assets</t>
  </si>
  <si>
    <t>MRT003Denial of existence of humanitarian needs or entitlements to assistance</t>
  </si>
  <si>
    <t>MRT003Restriction and obstruction of access to services and assistance</t>
  </si>
  <si>
    <t>MRT003Ongoing insecurity/hostilities affecting humanitarian assistance</t>
  </si>
  <si>
    <t>MRT003Presence of mines and improvised explosive devices</t>
  </si>
  <si>
    <t>MRT003Physical constraints in the environment (obstacles related to terrain, climate, lack of infrastructure, etc.)</t>
  </si>
  <si>
    <t>Complex crisis in Malawi</t>
  </si>
  <si>
    <t>MWI002</t>
  </si>
  <si>
    <t>Malawi</t>
  </si>
  <si>
    <t>MWI</t>
  </si>
  <si>
    <t>MWI002Total population</t>
  </si>
  <si>
    <t>IPC 12/2020</t>
  </si>
  <si>
    <t>Total population baseline estimated by IPC.</t>
  </si>
  <si>
    <t>MWI002Landmass affected</t>
  </si>
  <si>
    <t>Malawi Statistics Office 11.2008</t>
  </si>
  <si>
    <t>Figure represents the total area of Malawi. Food insecurity is prevalent throughout the country, and is not confined to one particular area.</t>
  </si>
  <si>
    <t>http://www.mw.one.un.org/wp-content/uploads/2014/04/Malawi-Population-and-Housing-Census-Preliminary-Report-2008.pdf</t>
  </si>
  <si>
    <t>2019-03-25</t>
  </si>
  <si>
    <t>MWI002People exposed</t>
  </si>
  <si>
    <t xml:space="preserve">IPC Analysis November 2020 to March 2021 </t>
  </si>
  <si>
    <t>http://www.ipcinfo.org/fileadmin/user_upload/ipcinfo/docs/IPC_Malawi_Acute_Food_Insecurity_2020Nov2021Mar_Report.pdf</t>
  </si>
  <si>
    <t>MWI002People affected</t>
  </si>
  <si>
    <t>This is the sum total of level 2-5 needs according to ACAPS methodology for population living in affected areas.</t>
  </si>
  <si>
    <t>MWI002People displaced</t>
  </si>
  <si>
    <t>UNICEF 22/08/2019</t>
  </si>
  <si>
    <t>Though Cyclone Idai resulted in significant displacement, since March the number of displaced people has decreased sinificantly. According to UNICEF, as of August, all IDPs have returned to their place of origin and are receiving humanitarian assistance.</t>
  </si>
  <si>
    <t>https://reliefweb.int/sites/reliefweb.int/files/resources/UNICEF%20Malawi%20Humanitarian%20Situation%20Report%20-%20July%202019.pdf</t>
  </si>
  <si>
    <t>2019-08-29</t>
  </si>
  <si>
    <t>MWI002Injuries reported</t>
  </si>
  <si>
    <t>DODMA/ORC 25/03/2019</t>
  </si>
  <si>
    <t>Cyclone Idai resulted in 672 injuries, but no longer falls under the 6 month time frame. Infuries from drought or food insecurity are assumed to be 0.</t>
  </si>
  <si>
    <t>https://reliefweb.int/sites/reliefweb.int/files/resources/SitrepNo2-%20Malawi%20Floods%20-%2023March2019.pdf</t>
  </si>
  <si>
    <t>2019-10-25</t>
  </si>
  <si>
    <t>MWI002Illness cases reported</t>
  </si>
  <si>
    <t>MWI002Fatalities reported</t>
  </si>
  <si>
    <t>This is the sum of fatalities related to political violence and protest events recorded in Malawi between 15 July 2020 to 15 January 2021.</t>
  </si>
  <si>
    <t>MWI002Buildings damaged</t>
  </si>
  <si>
    <t>There have been widespread reports of houses and other buildings being damaged/destroyed by the flooding, however the total number is currently unknown.</t>
  </si>
  <si>
    <t>MWI002Buildings destroyed</t>
  </si>
  <si>
    <t>MWI002Buildings in the affected area</t>
  </si>
  <si>
    <t>MWI002Economic Losses</t>
  </si>
  <si>
    <t>No information about economic losses is available, though crops, infrastructure, property, and livestock have reportedly been affected.</t>
  </si>
  <si>
    <t>MWI002People in Need</t>
  </si>
  <si>
    <t>PIN is the sum of levels 3-5 of humanitarian needs according to ACAPS methodology. Levels 1-5 are reflective of food insecurity figures as polished by IPC at different levels.</t>
  </si>
  <si>
    <t>MWI002Minimal humanitarian conditions - Level 1</t>
  </si>
  <si>
    <t>MWI002Stressed humanitarian conditions - Level 2</t>
  </si>
  <si>
    <t>MWI002Moderate humanitarian conditions - Level 3</t>
  </si>
  <si>
    <t>MWI002Severe humanitarian conditions - Level 4</t>
  </si>
  <si>
    <t>MWI002Extreme humanitarian conditions - Level 5</t>
  </si>
  <si>
    <t>MWI002Fatalities in all crises</t>
  </si>
  <si>
    <t>MWI002Crisis affected groups</t>
  </si>
  <si>
    <t>non-host</t>
  </si>
  <si>
    <t>MWI002People facing limited access constraints</t>
  </si>
  <si>
    <t>MWI002People facing restricted access constraints</t>
  </si>
  <si>
    <t>MWI002Impediments to entry into country (bureaucratic and administrative)</t>
  </si>
  <si>
    <t>MWI002Restriction of movement (impediments to freedom of movement and/or administrative restrictions)</t>
  </si>
  <si>
    <t>MWI002Interference into implementation of humanitarian activities</t>
  </si>
  <si>
    <t>MWI002Violence against personnel, facilities and assets</t>
  </si>
  <si>
    <t>MWI002Denial of existence of humanitarian needs or entitlements to assistance</t>
  </si>
  <si>
    <t>MWI002Restriction and obstruction of access to services and assistance</t>
  </si>
  <si>
    <t>MWI002Ongoing insecurity/hostilities affecting humanitarian assistance</t>
  </si>
  <si>
    <t>MWI002Presence of mines and improvised explosive devices</t>
  </si>
  <si>
    <t>MWI002Physical constraints in the environment (obstacles related to terrain, climate, lack of infrastructure, etc.)</t>
  </si>
  <si>
    <t>International Refugees in Malaysia</t>
  </si>
  <si>
    <t>MYS001</t>
  </si>
  <si>
    <t>Malaysia</t>
  </si>
  <si>
    <t>MYS</t>
  </si>
  <si>
    <t>MYS001Total population</t>
  </si>
  <si>
    <t>Department of statistics Malaysia 2010</t>
  </si>
  <si>
    <t>Total population of Malaysia according to a 2010 census.</t>
  </si>
  <si>
    <t>https://www.dosm.gov.my/v1/index.php?r=column/cthemeByCat&amp;cat=117&amp;bul_id=MDMxdHZjWTk1SjFzTzNkRXYzcVZjdz09&amp;menu_id=L0pheU43NWJwRWVSZklWdzQ4TlhUUT09</t>
  </si>
  <si>
    <t>MYS001Landmass affected</t>
  </si>
  <si>
    <t>Department of statistics Malaysia 2010; UNHCR 31/01/2021</t>
  </si>
  <si>
    <t xml:space="preserve">The areas affected are considered Selangor, Pulau Pinang and Kuala Lumpur. To avoid overestimating, only the areas with a refugee/state population ratio of 1% or higher was included. </t>
  </si>
  <si>
    <t>https://www.dosm.gov.my/v1/index.php?r=column/cthemeByCat&amp;cat=117&amp;bul_id=MDMxdHZjWTk1SjFzTzNkRXYzcVZjdz09&amp;menu_id=L0pheU43NWJwRWVSZklWdzQ4TlhUUT09; https://www.unhcr.org/en-us/figures-at-a-glance-in-malaysia.html</t>
  </si>
  <si>
    <t>MYS001People exposed</t>
  </si>
  <si>
    <t>The population affected are those living in Selangor, Pulau Pinang and Kuala Lumpur. To avoid overestimating the population affected, only the states with a refugee/state population ratio of 1% or higher was included.</t>
  </si>
  <si>
    <t>MYS001People affected</t>
  </si>
  <si>
    <t>UNHCR 31/01/2021</t>
  </si>
  <si>
    <t xml:space="preserve">Only those considered to be seeking asylum or registered as a refugee is considered affected by the crisis. </t>
  </si>
  <si>
    <t>https://www.unhcr.org/en-us/figures-at-a-glance-in-malaysia.html</t>
  </si>
  <si>
    <t>MYS001People displaced</t>
  </si>
  <si>
    <t xml:space="preserve">There are 178,710 asylum seekers and refugees in Malaysia. 154,140 of them escaped conflict in Myanmar, the remaining 24,600 are from over 50 countries. </t>
  </si>
  <si>
    <t>MYS001Injuries reported</t>
  </si>
  <si>
    <t>MYS001Illness cases reported</t>
  </si>
  <si>
    <t>MYS001Fatalities reported</t>
  </si>
  <si>
    <t xml:space="preserve">No fatalities reported, however this has low reliability. </t>
  </si>
  <si>
    <t>MYS001Buildings damaged</t>
  </si>
  <si>
    <t>MYS001Buildings destroyed</t>
  </si>
  <si>
    <t>MYS001Buildings in the affected area</t>
  </si>
  <si>
    <t>MYS001Economic Losses</t>
  </si>
  <si>
    <t>MYS001People in Need</t>
  </si>
  <si>
    <t xml:space="preserve">Level 1 includes all those living in the affected area but not considered a refugee or asylum seeker. No one is considered on level 2. Level 3, is all those seeking asylum and registered as a refugee in Malaysia. Due to information gaps, it is unclear whether those in need are facing different levels of severity. </t>
  </si>
  <si>
    <t>MYS001Minimal humanitarian conditions - Level 1</t>
  </si>
  <si>
    <t>MYS001Stressed humanitarian conditions - Level 2</t>
  </si>
  <si>
    <t>MYS001Moderate humanitarian conditions - Level 3</t>
  </si>
  <si>
    <t>MYS001Severe humanitarian conditions - Level 4</t>
  </si>
  <si>
    <t>MYS001Extreme humanitarian conditions - Level 5</t>
  </si>
  <si>
    <t>MYS001Fatalities in all crises</t>
  </si>
  <si>
    <t>MYS001Crisis affected groups</t>
  </si>
  <si>
    <t xml:space="preserve">Asylum seekers, refugees and host population. </t>
  </si>
  <si>
    <t>https://www.dosm.gov.my/v1/index.php?r=column/cthemeByCat&amp;cat=117&amp;bul_id=MDMxdHZjWTk1SjFzTzNkRXYzcVZjdz09&amp;menu_id=L0pheU43NWJwRWVSZklWdzQ4TlhUUT09;
  https://www.unhcr.org/en-us/figures-at-a-glance-in-malaysia.html</t>
  </si>
  <si>
    <t>MYS001People facing limited access constraints</t>
  </si>
  <si>
    <t>MYS001People facing restricted access constraints</t>
  </si>
  <si>
    <t>MYS001Impediments to entry into country (bureaucratic and administrative)</t>
  </si>
  <si>
    <t>ACAPS Access March 2021</t>
  </si>
  <si>
    <t>MYS001Restriction of movement (impediments to freedom of movement and/or administrative restrictions)</t>
  </si>
  <si>
    <t>MYS001Interference into implementation of humanitarian activities</t>
  </si>
  <si>
    <t>MYS001Violence against personnel, facilities and assets</t>
  </si>
  <si>
    <t>MYS001Denial of existence of humanitarian needs or entitlements to assistance</t>
  </si>
  <si>
    <t>MYS001Restriction and obstruction of access to services and assistance</t>
  </si>
  <si>
    <t>MYS001Ongoing insecurity/hostilities affecting humanitarian assistance</t>
  </si>
  <si>
    <t>MYS001Presence of mines and improvised explosive devices</t>
  </si>
  <si>
    <t>MYS001Physical constraints in the environment (obstacles related to terrain, climate, lack of infrastructure, etc.)</t>
  </si>
  <si>
    <t>Food Security Crisis in Namibia</t>
  </si>
  <si>
    <t>NAM002</t>
  </si>
  <si>
    <t>Namibia</t>
  </si>
  <si>
    <t>NAM</t>
  </si>
  <si>
    <t>NAM002Total population</t>
  </si>
  <si>
    <t>NAM002Landmass affected</t>
  </si>
  <si>
    <t>Humanitarian Data Exchange 2018</t>
  </si>
  <si>
    <t>Total # of square kilometers for the total country.</t>
  </si>
  <si>
    <t>https://data.humdata.org/group/nam</t>
  </si>
  <si>
    <t>NAM002People exposed</t>
  </si>
  <si>
    <t>http://www.ipcinfo.org/fileadmin/user_upload/ipcinfo/docs/IPC_Namibia_AcuteFoodInsecurity_2020JulyMarch2021_Report.pdf</t>
  </si>
  <si>
    <t>NAM002People affected</t>
  </si>
  <si>
    <t>NAM002People displaced</t>
  </si>
  <si>
    <t>NAM002Injuries reported</t>
  </si>
  <si>
    <t>NAM002Illness cases reported</t>
  </si>
  <si>
    <t>NAM002Fatalities reported</t>
  </si>
  <si>
    <t>No available data on the number of fatalities related to food security.</t>
  </si>
  <si>
    <t>NAM002Buildings damaged</t>
  </si>
  <si>
    <t>NAM002Buildings destroyed</t>
  </si>
  <si>
    <t>NAM002Buildings in the affected area</t>
  </si>
  <si>
    <t>NAM002Economic Losses</t>
  </si>
  <si>
    <t>NAM002People in Need</t>
  </si>
  <si>
    <t>NAM002Minimal humanitarian conditions - Level 1</t>
  </si>
  <si>
    <t>NAM002Stressed humanitarian conditions - Level 2</t>
  </si>
  <si>
    <t>NAM002Moderate humanitarian conditions - Level 3</t>
  </si>
  <si>
    <t>NAM002Severe humanitarian conditions - Level 4</t>
  </si>
  <si>
    <t>NAM002Extreme humanitarian conditions - Level 5</t>
  </si>
  <si>
    <t>NAM002Fatalities in all crises</t>
  </si>
  <si>
    <t>NAM002Crisis affected groups</t>
  </si>
  <si>
    <t>IPC October 2019 to March 2020.</t>
  </si>
  <si>
    <t>Only population living in Namibia are affected.</t>
  </si>
  <si>
    <t>http://www.ipcinfo.org/fileadmin/user_upload/ipcinfo/docs/IPC_AcuteFoodInsecurity_Namibia_2019Oct2020Sept.pdf</t>
  </si>
  <si>
    <t>NAM002People facing limited access constraints</t>
  </si>
  <si>
    <t>NAM002People facing restricted access constraints</t>
  </si>
  <si>
    <t>NAM002Impediments to entry into country (bureaucratic and administrative)</t>
  </si>
  <si>
    <t>NAM002Restriction of movement (impediments to freedom of movement and/or administrative restrictions)</t>
  </si>
  <si>
    <t>NAM002Interference into implementation of humanitarian activities</t>
  </si>
  <si>
    <t>NAM002Violence against personnel, facilities and assets</t>
  </si>
  <si>
    <t>NAM002Denial of existence of humanitarian needs or entitlements to assistance</t>
  </si>
  <si>
    <t>NAM002Restriction and obstruction of access to services and assistance</t>
  </si>
  <si>
    <t>NAM002Ongoing insecurity/hostilities affecting humanitarian assistance</t>
  </si>
  <si>
    <t>NAM002Presence of mines and improvised explosive devices</t>
  </si>
  <si>
    <t>NAM002Physical constraints in the environment (obstacles related to terrain, climate, lack of infrastructure, etc.)</t>
  </si>
  <si>
    <t>Multiple crises in Niger</t>
  </si>
  <si>
    <t>NER001</t>
  </si>
  <si>
    <t>Niger</t>
  </si>
  <si>
    <t>NER</t>
  </si>
  <si>
    <t>NER001Total population</t>
  </si>
  <si>
    <t>OCHA 25/01/2021</t>
  </si>
  <si>
    <t>2021 population estimate as stated in the 2021 HNO</t>
  </si>
  <si>
    <t>https://www.humanitarianresponse.info/sites/www.humanitarianresponse.info/files/documents/files/25012021_ner_hno_2021.pdf</t>
  </si>
  <si>
    <t>NER001Landmass affected</t>
  </si>
  <si>
    <t>Government of Niger 2016</t>
  </si>
  <si>
    <t>The whole country shows protection, food, and/or WASH need even outside of the two identified crisis</t>
  </si>
  <si>
    <t>http://www.stat-niger.org/statistique/file/DSEDS/TBS_2016.pdf</t>
  </si>
  <si>
    <t>NER001People exposed</t>
  </si>
  <si>
    <t>NER001People affected</t>
  </si>
  <si>
    <t>Sum of PIN and L2 needs from 2021 HNO</t>
  </si>
  <si>
    <t>NER001People displaced</t>
  </si>
  <si>
    <t>UNHCR 12/03/2021; UNHCR 31/01/2021</t>
  </si>
  <si>
    <t>UNHCR persons of concern in Niger + Nigerien refugees in Mali</t>
  </si>
  <si>
    <t>https://data2.unhcr.org/en/documents/download/85369; https://data2.unhcr.org/en/country/mli</t>
  </si>
  <si>
    <t>NER001Injuries reported</t>
  </si>
  <si>
    <t>NER001Illness cases reported</t>
  </si>
  <si>
    <t>NER001Fatalities reported</t>
  </si>
  <si>
    <t>ACLED 01/09/2020-29/02/2021</t>
  </si>
  <si>
    <t>Figure represents the number of fatalities across Niger (September-February), according to ACLED. The data may not reflect the reality on the ground, as attacks often go unreported.</t>
  </si>
  <si>
    <t>NER001Buildings damaged</t>
  </si>
  <si>
    <t>NER001Buildings destroyed</t>
  </si>
  <si>
    <t>NER001Buildings in the affected area</t>
  </si>
  <si>
    <t>NER001Economic Losses</t>
  </si>
  <si>
    <t>NER001People in Need</t>
  </si>
  <si>
    <t>PIN and severity figures for L2-L5 severity taken from 2021 HNO figures. L1 is the remaining population</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</si>
  <si>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</si>
  <si>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</si>
  <si>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</si>
  <si>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</si>
  <si>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</si>
  <si>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NER001Fatalities in all crises</t>
  </si>
  <si>
    <t>NER001Crisis affected groups</t>
  </si>
  <si>
    <t>OCHA 01/2019</t>
  </si>
  <si>
    <t>Refugees, returnees, IDPs, host and non host populations affected by the conflict</t>
  </si>
  <si>
    <t>https://reliefweb.int/sites/reliefweb.int/files/resources/ner_hno_2019.pdf</t>
  </si>
  <si>
    <t>NER001People facing limited access constraints</t>
  </si>
  <si>
    <t>NER001People facing restricted access constraints</t>
  </si>
  <si>
    <t>NER001Impediments to entry into country (bureaucratic and administrative)</t>
  </si>
  <si>
    <t>NER001Restriction of movement (impediments to freedom of movement and/or administrative restrictions)</t>
  </si>
  <si>
    <t>NER001Interference into implementation of humanitarian activities</t>
  </si>
  <si>
    <t>NER001Violence against personnel, facilities and assets</t>
  </si>
  <si>
    <t>NER001Denial of existence of humanitarian needs or entitlements to assistance</t>
  </si>
  <si>
    <t>NER001Restriction and obstruction of access to services and assistance</t>
  </si>
  <si>
    <t>NER001Ongoing insecurity/hostilities affecting humanitarian assistance</t>
  </si>
  <si>
    <t>NER001Presence of mines and improvised explosive devices</t>
  </si>
  <si>
    <t>NER001Physical constraints in the environment (obstacles related to terrain, climate, lack of infrastructure, etc.)</t>
  </si>
  <si>
    <t>Boko Haram in Niger</t>
  </si>
  <si>
    <t>NER002</t>
  </si>
  <si>
    <t>NER002Total population</t>
  </si>
  <si>
    <t>NER002Landmass affected</t>
  </si>
  <si>
    <t>The whole territory of the state of Diffa is affected by the consequences of the Boko Haram crisis</t>
  </si>
  <si>
    <t>NER002People exposed</t>
  </si>
  <si>
    <t>Whole population living in Diffa</t>
  </si>
  <si>
    <t>NER002People affected</t>
  </si>
  <si>
    <t>Population facing L2-L5 needs according to 2021 HNO</t>
  </si>
  <si>
    <t>NER002People displaced</t>
  </si>
  <si>
    <t>UNHCR 12/03/2021</t>
  </si>
  <si>
    <t>Population of concern in Diffa</t>
  </si>
  <si>
    <t>https://data2.unhcr.org/en/documents/download/78940</t>
  </si>
  <si>
    <t>NER002Injuries reported</t>
  </si>
  <si>
    <t>UNHCR 30/04/2020</t>
  </si>
  <si>
    <t>IDPs in Diffa + returnees in Diffa</t>
  </si>
  <si>
    <t>https://data2.unhcr.org/en/documents/download/75574</t>
  </si>
  <si>
    <t>2020-04-30</t>
  </si>
  <si>
    <t>NER002Illness cases reported</t>
  </si>
  <si>
    <t>NER002Fatalities reported</t>
  </si>
  <si>
    <t>Figure represents the number of fatalities in Diffa region (September-February), according to ACLED. The data may not reflect the reality on the ground, as attacks often go unreported.</t>
  </si>
  <si>
    <t>NER002Buildings damaged</t>
  </si>
  <si>
    <t>Burnt shelters have been reported during Boko Haram attacks</t>
  </si>
  <si>
    <t>2019-03-28</t>
  </si>
  <si>
    <t>NER002Buildings destroyed</t>
  </si>
  <si>
    <t>NER002Buildings in the affected area</t>
  </si>
  <si>
    <t>NER002Economic Losses</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</si>
  <si>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</si>
  <si>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</si>
  <si>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</si>
  <si>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</si>
  <si>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</si>
  <si>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</si>
  <si>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NER002Fatalities in all crises</t>
  </si>
  <si>
    <t>NER002Crisis affected groups</t>
  </si>
  <si>
    <t>NER002People facing limited access constraints</t>
  </si>
  <si>
    <t>NER002People facing restricted access constraints</t>
  </si>
  <si>
    <t>NER002Impediments to entry into country (bureaucratic and administrative)</t>
  </si>
  <si>
    <t>NER002Restriction of movement (impediments to freedom of movement and/or administrative restrictions)</t>
  </si>
  <si>
    <t>NER002Interference into implementation of humanitarian activities</t>
  </si>
  <si>
    <t>NER002Violence against personnel, facilities and assets</t>
  </si>
  <si>
    <t>NER002Denial of existence of humanitarian needs or entitlements to assistance</t>
  </si>
  <si>
    <t>NER002Restriction and obstruction of access to services and assistance</t>
  </si>
  <si>
    <t>NER002Ongoing insecurity/hostilities affecting humanitarian assistance</t>
  </si>
  <si>
    <t>NER002Presence of mines and improvised explosive devices</t>
  </si>
  <si>
    <t>NER002Physical constraints in the environment (obstacles related to terrain, climate, lack of infrastructure, etc.)</t>
  </si>
  <si>
    <t>Mali/Burkina Faso conflict</t>
  </si>
  <si>
    <t>NER003</t>
  </si>
  <si>
    <t>NER003Total population</t>
  </si>
  <si>
    <t>NER003Landmass affected</t>
  </si>
  <si>
    <t>Government of Niger 2016, OCHA 31/12/2018, UNHCR 31/12/2018</t>
  </si>
  <si>
    <t>Liptako-Gourma regions of Niger, bordering Mali and Burkina Faso : Tahoua and Tillaberi excluding the city of Niamey</t>
  </si>
  <si>
    <t>https://data.humdata.org/dataset/niger-administrative-level-0-3-population-statistics https://data2.unhcr.org/en/documents/download/67565 https://data.humdata.org/dataset/refugees-originating-ner</t>
  </si>
  <si>
    <t>NER003People exposed</t>
  </si>
  <si>
    <t>Population of Tahoua and Tillaberi according to 2021 HNO</t>
  </si>
  <si>
    <t>NER003People affected</t>
  </si>
  <si>
    <t>NER003People displaced</t>
  </si>
  <si>
    <t>Population of concern in Tahoua and Tillaberi + Nigerien refugees in Mali, as they have been displaced by the same crisis</t>
  </si>
  <si>
    <t>NER003Injuries reported</t>
  </si>
  <si>
    <t>NER003Illness cases reported</t>
  </si>
  <si>
    <t>NER003Fatalities reported</t>
  </si>
  <si>
    <t>Figure represents the number of fatalities in Taouha and Tillaberi (September-February),  according to ACLED. The data may not reflect the reality on the ground, as attacks often go unreported.</t>
  </si>
  <si>
    <t>NER003Buildings damaged</t>
  </si>
  <si>
    <t>NER003Buildings destroyed</t>
  </si>
  <si>
    <t>NER003Buildings in the affected area</t>
  </si>
  <si>
    <t>NER003Economic Losses</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</si>
  <si>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</si>
  <si>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</si>
  <si>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</si>
  <si>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</si>
  <si>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</si>
  <si>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</si>
  <si>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NER003Fatalities in all crises</t>
  </si>
  <si>
    <t>NER003Crisis affected groups</t>
  </si>
  <si>
    <t>NER003People facing limited access constraints</t>
  </si>
  <si>
    <t>NER003People facing restricted access constraints</t>
  </si>
  <si>
    <t>NER003Impediments to entry into country (bureaucratic and administrative)</t>
  </si>
  <si>
    <t>NER003Restriction of movement (impediments to freedom of movement and/or administrative restrictions)</t>
  </si>
  <si>
    <t>NER003Interference into implementation of humanitarian activities</t>
  </si>
  <si>
    <t>NER003Violence against personnel, facilities and assets</t>
  </si>
  <si>
    <t>NER003Denial of existence of humanitarian needs or entitlements to assistance</t>
  </si>
  <si>
    <t>NER003Restriction and obstruction of access to services and assistance</t>
  </si>
  <si>
    <t>NER003Ongoing insecurity/hostilities affecting humanitarian assistance</t>
  </si>
  <si>
    <t>NER003Presence of mines and improvised explosive devices</t>
  </si>
  <si>
    <t>NER003Physical constraints in the environment (obstacles related to terrain, climate, lack of infrastructure, etc.)</t>
  </si>
  <si>
    <t>Nigerian Refugees</t>
  </si>
  <si>
    <t>NER004</t>
  </si>
  <si>
    <t>NER004Total population</t>
  </si>
  <si>
    <t>NER004Landmass affected</t>
  </si>
  <si>
    <t>Institut National de la Statistique de Niger 2018</t>
  </si>
  <si>
    <t>Area size of Guidan-Roumdji and Madarounfa departments where IDPs and refugee presence has been recorded</t>
  </si>
  <si>
    <t>https://www.stat-niger.org/wp-content/uploads/2020/05/AS_Maradi_2013_2017.pdf</t>
  </si>
  <si>
    <t>NER004People exposed</t>
  </si>
  <si>
    <t>OCHA 26/04/2018</t>
  </si>
  <si>
    <t>Population of Maradi's Guidan-Roumdji and Madarounfa departments + displaced population in Maradi. The latest available population data at this administrative level is from 2018.</t>
  </si>
  <si>
    <t>https://data.humdata.org/dataset/niger-administrative-level-0-3-population-statistics</t>
  </si>
  <si>
    <t>NER004People affected</t>
  </si>
  <si>
    <t>NER004People displaced</t>
  </si>
  <si>
    <t>Registered Nigerian refugees, unregistered Nigerian refugees (UNHCR estimate), IDPs</t>
  </si>
  <si>
    <t>https://data2.unhcr.org/en/documents/download/85366</t>
  </si>
  <si>
    <t>NER004Injuries reported</t>
  </si>
  <si>
    <t>NER004Illness cases reported</t>
  </si>
  <si>
    <t>NER004Fatalities reported</t>
  </si>
  <si>
    <t>Figure represents the number of fatalities in Maradi (September-February), according to ACLED. The data may not reflect the reality on the ground, as attacks often go unreported.</t>
  </si>
  <si>
    <t>NER004Buildings damaged</t>
  </si>
  <si>
    <t>Although refugees may put strain on available resources and may also provide opportunities to host communities, there is no information available about their impact on host communities.</t>
  </si>
  <si>
    <t>NER004Buildings destroyed</t>
  </si>
  <si>
    <t>NER004Buildings in the affected area</t>
  </si>
  <si>
    <t>NER004Economic Losses</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</si>
  <si>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</si>
  <si>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</si>
  <si>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</si>
  <si>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</si>
  <si>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</si>
  <si>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</si>
  <si>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NER004Fatalities in all crises</t>
  </si>
  <si>
    <t>NER004Crisis affected groups</t>
  </si>
  <si>
    <t>UNHCR 09/2019</t>
  </si>
  <si>
    <t>Displaced, and host populations.</t>
  </si>
  <si>
    <t>https://data2.unhcr.org/en/country/ner https://reliefweb.int/sites/reliefweb.int/files/resources/71485.pdf https://www.humanitarianresponse.info/sites/www.humanitarianresponse.info/files/documents/files/ner_hno_2019.pdf</t>
  </si>
  <si>
    <t>NER004People facing limited access constraints</t>
  </si>
  <si>
    <t>NER004People facing restricted access constraints</t>
  </si>
  <si>
    <t>NER004Impediments to entry into country (bureaucratic and administrative)</t>
  </si>
  <si>
    <t>NER004Restriction of movement (impediments to freedom of movement and/or administrative restrictions)</t>
  </si>
  <si>
    <t>NER004Interference into implementation of humanitarian activities</t>
  </si>
  <si>
    <t>NER004Violence against personnel, facilities and assets</t>
  </si>
  <si>
    <t>NER004Denial of existence of humanitarian needs or entitlements to assistance</t>
  </si>
  <si>
    <t>NER004Restriction and obstruction of access to services and assistance</t>
  </si>
  <si>
    <t>NER004Ongoing insecurity/hostilities affecting humanitarian assistance</t>
  </si>
  <si>
    <t>NER004Presence of mines and improvised explosive devices</t>
  </si>
  <si>
    <t>NER004Physical constraints in the environment (obstacles related to terrain, climate, lack of infrastructure, etc.)</t>
  </si>
  <si>
    <t>Complex crisis in Nigeria</t>
  </si>
  <si>
    <t>NGA001</t>
  </si>
  <si>
    <t>Nigeria</t>
  </si>
  <si>
    <t>NGA</t>
  </si>
  <si>
    <t>NGA001Total population</t>
  </si>
  <si>
    <t>https://data.worldbank.org/country/nigeria?view=chart</t>
  </si>
  <si>
    <t>NGA001Landmass affected</t>
  </si>
  <si>
    <t>UNHCR 20/12/2018 11/01/2019 National Bureau of Statistics 2011</t>
  </si>
  <si>
    <t>All states are considered affected by the complex crisis, including: food security, armer-herder violence, Boko Haram, the cameroon refugee influx in southern states, and other (political) violence. As such, the total landmass of Nigeria is considered affected.</t>
  </si>
  <si>
    <t>https://reliefweb.int/sites/reliefweb.int/files/resources/67364.pdf https://reliefweb.int/sites/reliefweb.int/files/resources/ECDM_20190111_Cameroon_Crisis.pdf http://istmat.info/files/uploads/53129/annual_abstract_of_statistics_2011.pdf</t>
  </si>
  <si>
    <t>2019-07-03</t>
  </si>
  <si>
    <t>NGA001People exposed</t>
  </si>
  <si>
    <t>HRP overview 2021; National Bureau of Statistics 2011; UNHCR 11/2020; OCHA 2016; UNHCR 10/2020</t>
  </si>
  <si>
    <t>The sum of people facing levels 1-5 humanitarian needs according to ACAPS methodology for all the crises in Nigeria.</t>
  </si>
  <si>
    <t>https://hum-insight.info/plan/1032; http://istmat.info/files/uploads/53129/annual_abstract_of_statistics_2011.pdf; https://data2.unhcr.org/en/documents/details/83899 https://data2.unhcr.org/en/country/nga; http://istmat.info/files/uploads/53129/annual_abstract_of_statistics_2011.pdf</t>
  </si>
  <si>
    <t>NGA001People affected</t>
  </si>
  <si>
    <t>The sum of people facing levels 2-5 humanitarian needs according to ACAPS methodology for all the crises in Nigeria.</t>
  </si>
  <si>
    <t>NGA001People displaced</t>
  </si>
  <si>
    <t>UNHCR 15/03/2021; UNHCR 15/03/2021</t>
  </si>
  <si>
    <t>Total number of people displaced by the Boko Haram crisis, the middle belt crisis, the northwest banditry and the Cameroonian refugee crisis.</t>
  </si>
  <si>
    <t>https://data2.unhcr.org/en/country/nga; https://data2.unhcr.org/en/country/nga</t>
  </si>
  <si>
    <t>NGA001Injuries reported</t>
  </si>
  <si>
    <t>2019-07-26</t>
  </si>
  <si>
    <t>NGA001Illness cases reported</t>
  </si>
  <si>
    <t>NGA001Fatalities reported</t>
  </si>
  <si>
    <t>CFR 09/2020-03/2021</t>
  </si>
  <si>
    <t xml:space="preserve">Total number of people killed in Nigeria in the last six months in the states that are affected by the Boko Haram crisis, the northwest banditry and the middle belt crisis. </t>
  </si>
  <si>
    <t>https://www.cfr.org/nigeria/nigeria-security-tracker/p29483</t>
  </si>
  <si>
    <t>NGA001Buildings damaged</t>
  </si>
  <si>
    <t>Limited information available</t>
  </si>
  <si>
    <t>NGA001Buildings destroyed</t>
  </si>
  <si>
    <t>OCHA 11/2018</t>
  </si>
  <si>
    <t>700 public buildings, 1,200 schools, 800 health facilities and 1,600 water supply sources have been destroyed in the Boko Haram conflict</t>
  </si>
  <si>
    <t>https://www.humanitarianresponse.info/sites/www.humanitarianresponse.info/files/documents/files/13022018_ocha_humanitarian_needs_overview.pdf</t>
  </si>
  <si>
    <t>NGA001Buildings in the affected area</t>
  </si>
  <si>
    <t>NGA001Economic Losses</t>
  </si>
  <si>
    <t>Preimium Times 11/08/2017</t>
  </si>
  <si>
    <t>The economic impact of Boko Haram activities in the North East is estimated at $9 billion</t>
  </si>
  <si>
    <t>https://www.premiumtimesng.com/news/more-news/239927-economic-impact-boko-haram-nigerias-north-east-now-9billion-buratai.html</t>
  </si>
  <si>
    <t>NGA001People in Need</t>
  </si>
  <si>
    <t xml:space="preserve">The PIN and levels 1-5 are the sum of the crises' figures. </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</si>
  <si>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</si>
  <si>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</si>
  <si>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</si>
  <si>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</si>
  <si>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</si>
  <si>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NGA001Fatalities in all crises</t>
  </si>
  <si>
    <t>NGA001Crisis affected groups</t>
  </si>
  <si>
    <t>IDPs, refugees from Cameroon, returnees, host and non-host.</t>
  </si>
  <si>
    <t>NGA001People facing limited access constraints</t>
  </si>
  <si>
    <t>NGA001People facing restricted access constraints</t>
  </si>
  <si>
    <t>OCHA 01/02/2019</t>
  </si>
  <si>
    <t>Around 800,000 people live in areas that are inaccessible to humanitarian organisations</t>
  </si>
  <si>
    <t>https://reliefweb.int/sites/reliefweb.int/files/resources/01022019_ocha_nigeria_humanitarian_needs_overview.pdf</t>
  </si>
  <si>
    <t>NGA001Impediments to entry into country (bureaucratic and administrative)</t>
  </si>
  <si>
    <t>NGA001Restriction of movement (impediments to freedom of movement and/or administrative restrictions)</t>
  </si>
  <si>
    <t>NGA001Interference into implementation of humanitarian activities</t>
  </si>
  <si>
    <t>NGA001Violence against personnel, facilities and assets</t>
  </si>
  <si>
    <t>NGA001Denial of existence of humanitarian needs or entitlements to assistance</t>
  </si>
  <si>
    <t>NGA001Restriction and obstruction of access to services and assistance</t>
  </si>
  <si>
    <t>NGA001Ongoing insecurity/hostilities affecting humanitarian assistance</t>
  </si>
  <si>
    <t>NGA001Presence of mines and improvised explosive devices</t>
  </si>
  <si>
    <t>NGA001Physical constraints in the environment (obstacles related to terrain, climate, lack of infrastructure, etc.)</t>
  </si>
  <si>
    <t>Middle belt conflict</t>
  </si>
  <si>
    <t>NGA003</t>
  </si>
  <si>
    <t>NGA003Total population</t>
  </si>
  <si>
    <t>NGA003Landmass affected</t>
  </si>
  <si>
    <t>National Bureau of Statistics 2011</t>
  </si>
  <si>
    <t>The sum of square km of Adamawa, Benue, Nasarawa, Plateau, and Taraba states. Adamawa is excluded to avoir double-counting.</t>
  </si>
  <si>
    <t>http://istmat.info/files/uploads/53129/annual_abstract_of_statistics_2011.pdf</t>
  </si>
  <si>
    <t>NGA003People exposed</t>
  </si>
  <si>
    <t>National Bureau of Statistics 2011; UNHCR 11/2020</t>
  </si>
  <si>
    <t>Total of people living in Benue, Nasarawa, Plateau, and Taraba states. Adamawa is excluded to avoir double-counting.</t>
  </si>
  <si>
    <t>http://istmat.info/files/uploads/53129/annual_abstract_of_statistics_2011.pdf; https://data2.unhcr.org/en/documents/details/83899</t>
  </si>
  <si>
    <t>NGA003People affected</t>
  </si>
  <si>
    <t>UNHCR 15/03/2021</t>
  </si>
  <si>
    <t xml:space="preserve">The sum of levels 2 to 5 according to ACAPS methodology. </t>
  </si>
  <si>
    <t>https://data2.unhcr.org/en/documents/download/85463</t>
  </si>
  <si>
    <t>NGA003People displaced</t>
  </si>
  <si>
    <t>Total number of people internally displaced in Benue, Nasarawa, Plateau, and Taraba states. Adamawa is excluded to avoir double-counting.</t>
  </si>
  <si>
    <t>NGA003Injuries reported</t>
  </si>
  <si>
    <t>NGA003Illness cases reported</t>
  </si>
  <si>
    <t>NGA003Fatalities reported</t>
  </si>
  <si>
    <t>Total number of fatalities in Benue, Nasarawa, Plateau, and Taraba states in the last six months. Adamawa is excluded to avoir double-counting.</t>
  </si>
  <si>
    <t>NGA003Buildings damaged</t>
  </si>
  <si>
    <t>2019-07-02</t>
  </si>
  <si>
    <t>NGA003Buildings destroyed</t>
  </si>
  <si>
    <t>NGA003Buildings in the affected area</t>
  </si>
  <si>
    <t>NGA003Economic Losses</t>
  </si>
  <si>
    <t>NGA003People in Need</t>
  </si>
  <si>
    <t xml:space="preserve">The total PIN for the crisis includes the sum of people in  levels 3-5 according to ACAPS methodology. Due to the lack of information, level 3 represent the number of IDPs due to the crisis and level 1 is the number of people living in the affected areas minus the number of IDPs. </t>
  </si>
  <si>
    <t>NGA003Minimal humanitarian conditions - Level 1</t>
  </si>
  <si>
    <t>NGA003Stressed humanitarian conditions - Level 2</t>
  </si>
  <si>
    <t xml:space="preserve">x
</t>
  </si>
  <si>
    <t>NGA003Moderate humanitarian conditions - Level 3</t>
  </si>
  <si>
    <t>NGA003Severe humanitarian conditions - Level 4</t>
  </si>
  <si>
    <t>NGA003Extreme humanitarian conditions - Level 5</t>
  </si>
  <si>
    <t>NGA003Fatalities in all crises</t>
  </si>
  <si>
    <t>NGA003Crisis affected groups</t>
  </si>
  <si>
    <t>IDPs, refugees, returnees, host and non-host</t>
  </si>
  <si>
    <t>NGA003People facing limited access constraints</t>
  </si>
  <si>
    <t>There is no data on the number of people in need facing limited access constraints</t>
  </si>
  <si>
    <t>NGA003People facing restricted access constraints</t>
  </si>
  <si>
    <t>There is no data on the number of people in need facing restricted acces constraints</t>
  </si>
  <si>
    <t>NGA003Impediments to entry into country (bureaucratic and administrative)</t>
  </si>
  <si>
    <t>NGA003Restriction of movement (impediments to freedom of movement and/or administrative restrictions)</t>
  </si>
  <si>
    <t>NGA003Interference into implementation of humanitarian activities</t>
  </si>
  <si>
    <t>NGA003Violence against personnel, facilities and assets</t>
  </si>
  <si>
    <t>NGA003Denial of existence of humanitarian needs or entitlements to assistance</t>
  </si>
  <si>
    <t>NGA003Restriction and obstruction of access to services and assistance</t>
  </si>
  <si>
    <t>NGA003Ongoing insecurity/hostilities affecting humanitarian assistance</t>
  </si>
  <si>
    <t>NGA003Presence of mines and improvised explosive devices</t>
  </si>
  <si>
    <t>NGA003Physical constraints in the environment (obstacles related to terrain, climate, lack of infrastructure, etc.)</t>
  </si>
  <si>
    <t>Boko Haram crisis in Nigeria</t>
  </si>
  <si>
    <t>NGA004</t>
  </si>
  <si>
    <t>NGA004Total population</t>
  </si>
  <si>
    <t>NGA004Landmass affected</t>
  </si>
  <si>
    <t>National Bureau of Statistics 2011
OCHA 01/02/2019</t>
  </si>
  <si>
    <t>The total square kilometers of Adamawa, Borno, and Yobe states</t>
  </si>
  <si>
    <t>http://istmat.info/files/uploads/53129/annual_abstract_of_statistics_2011.pdf https://reliefweb.int/sites/reliefweb.int/files/resources/01022019_ocha_nigeria_humanitarian_needs_overview.pdf</t>
  </si>
  <si>
    <t>2019-07-01</t>
  </si>
  <si>
    <t>NGA004People exposed</t>
  </si>
  <si>
    <t>OCHA 08/03/2021</t>
  </si>
  <si>
    <t>This is following ACAPS methodology for populations living in affected areas: The summation of people at Level 1 to 5 needing humanitarian assistance.</t>
  </si>
  <si>
    <t>https://www.humanitarianresponse.info/sites/www.humanitarianresponse.info/files/documents/files/ocha_nga_humanitarian_needs_overview_march2021.pdf</t>
  </si>
  <si>
    <t>NGA004People affected</t>
  </si>
  <si>
    <t>NGA004People displaced</t>
  </si>
  <si>
    <t>UNHCR 15/03/2021; UNHCR 12/03/2021</t>
  </si>
  <si>
    <t>The sum of total number of people internally displaced by Boko Haram, total number of returnees to the northeast, Nigerian refugees in Niger, Chad, and Cameroon.</t>
  </si>
  <si>
    <t>https://data2.unhcr.org/en/documents/download/85463; https://data2.unhcr.org/en/documents/download/85366</t>
  </si>
  <si>
    <t>NGA004Injuries reported</t>
  </si>
  <si>
    <t>NGA004Illness cases reported</t>
  </si>
  <si>
    <t>NGA004Fatalities reported</t>
  </si>
  <si>
    <t>Total number of fatalities in Adamawa, Borno, and Yobe in the last six months.</t>
  </si>
  <si>
    <t>NGA004Buildings damaged</t>
  </si>
  <si>
    <t>NGA004Buildings destroyed</t>
  </si>
  <si>
    <t>700 public buildings, 1,200 schools, 800 health facilities and 1,600 water supply sources have been destroyed in the conflict</t>
  </si>
  <si>
    <t>NGA004Buildings in the affected area</t>
  </si>
  <si>
    <t>NGA004Economic Losses</t>
  </si>
  <si>
    <t>The economic impact of Boko Haram activities in the Northeast Nigeria is estimated at $9 billion</t>
  </si>
  <si>
    <t>NGA004People in Need</t>
  </si>
  <si>
    <t>Figures for L2-L5 from 2021 HNO. L1 is Exposed population-(L2:L5) according to ACAPS methodology</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</si>
  <si>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</si>
  <si>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</si>
  <si>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</si>
  <si>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</si>
  <si>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</si>
  <si>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NGA004Fatalities in all crises</t>
  </si>
  <si>
    <t>NGA004Crisis affected groups</t>
  </si>
  <si>
    <t>IDPs, returnees, host and non-host.</t>
  </si>
  <si>
    <t>NGA004People facing limited access constraints</t>
  </si>
  <si>
    <t>NGA004People facing restricted access constraints</t>
  </si>
  <si>
    <t>NGA004Impediments to entry into country (bureaucratic and administrative)</t>
  </si>
  <si>
    <t>NGA004Restriction of movement (impediments to freedom of movement and/or administrative restrictions)</t>
  </si>
  <si>
    <t>NGA004Interference into implementation of humanitarian activities</t>
  </si>
  <si>
    <t>NGA004Violence against personnel, facilities and assets</t>
  </si>
  <si>
    <t>NGA004Denial of existence of humanitarian needs or entitlements to assistance</t>
  </si>
  <si>
    <t>NGA004Restriction and obstruction of access to services and assistance</t>
  </si>
  <si>
    <t>NGA004Ongoing insecurity/hostilities affecting humanitarian assistance</t>
  </si>
  <si>
    <t>NGA004Presence of mines and improvised explosive devices</t>
  </si>
  <si>
    <t>NGA004Physical constraints in the environment (obstacles related to terrain, climate, lack of infrastructure, etc.)</t>
  </si>
  <si>
    <t>Northwest Banditry</t>
  </si>
  <si>
    <t>NGA007</t>
  </si>
  <si>
    <t>NGA007Total population</t>
  </si>
  <si>
    <t>NGA007Landmass affected</t>
  </si>
  <si>
    <t>Nigeria Bureau of Statistics (NBS) 2012; OCHA 2016</t>
  </si>
  <si>
    <t>Total landmass of people living in Zamfara, Sokoto, Katsina, Kaduna, Niger and Kebbi states in Northwest Nigeria are considered affected by the banditry violence in the area.</t>
  </si>
  <si>
    <t>https://nigerianstat.gov.ng/elibrary   https://en.wikipedia.org/wiki/List_of_Nigerian_states_by_area   https://data.humdata.org/dataset/nigeria-2016-population-data https://reliefweb.int/sites/reliefweb.int/files/resources/Nigeria%20-%20DTM%20Round%2027%20Report%20%28May%202019%29.pdf</t>
  </si>
  <si>
    <t>2020-04-28</t>
  </si>
  <si>
    <t>NGA007People exposed</t>
  </si>
  <si>
    <t>Nigeria Bureau of Statistics (NBS) 2012; OCHA 2016; UNHCR 11/2020</t>
  </si>
  <si>
    <t>https://reliefweb.int/sites/reliefweb.int/files/resources/77184.pdf; https://data2.unhcr.org/en/documents/details/83899</t>
  </si>
  <si>
    <t>NGA007People affected</t>
  </si>
  <si>
    <t>NGA007People displaced</t>
  </si>
  <si>
    <t>Total # of internally displaced persons + refugees from Zamfara, Sokoto, Kebbi and Katsina living in Maradi, Niger. Reliability is medium because some refugees and IDPs settled with friends and family. These group of displaced persons were not included in the estimates. Some IDPs also moved out of the affected states to other states to stay with family. The families who absorb displaced persons out of the affected states  are not recorded officially as host communities. Numbers are thus likely underestimated.</t>
  </si>
  <si>
    <t>NGA007Injuries reported</t>
  </si>
  <si>
    <t>NGA007Illness cases reported</t>
  </si>
  <si>
    <t>NGA007Fatalities reported</t>
  </si>
  <si>
    <t xml:space="preserve">Total number of fatalities in the affected areas (Sokoto, Kebbi, Niger, Kaduna, Katsina and Zamfara states) in the last six months. </t>
  </si>
  <si>
    <t>NGA007Buildings damaged</t>
  </si>
  <si>
    <t>GOZ 04/05/2019; Citizen 11/09/2018</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</si>
  <si>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</si>
  <si>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https://leadership.ng/2019/05/04/banditry-army-expands-operations-to-states-bordering-zamfara/   https://thecitizenng.com/bandits-killed-2500-people-in-zamfara-state-govt/</t>
  </si>
  <si>
    <t>NGA007Buildings destroyed</t>
  </si>
  <si>
    <t>GOZ 04/05/2019; Citizen 11/09/2019</t>
  </si>
  <si>
    <t>NGA007Buildings in the affected area</t>
  </si>
  <si>
    <t>NGA007Economic Losses</t>
  </si>
  <si>
    <t>GOZ 04/05/2019; Citizen 11/09/2019; Legit 11/2019</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</si>
  <si>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</si>
  <si>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https://leadership.ng/2019/05/04/banditry-army-expands-operations-to-states-bordering-zamfara/   https://thecitizenng.com/bandits-killed-2500-people-in-zamfara-state-govt/   https://www.legit.ng/1265699-banditry-relatives-victims-paid-n3bn-ransom-bandits-zamfara---committee.html</t>
  </si>
  <si>
    <t>NGA007People in Need</t>
  </si>
  <si>
    <t>The total PIN for the crisis includes the sum of people in level 3-5 according based on ACAPS methodology calculations. Level 1 is total population lving in the 6 northwest states affected by the crisis minus the number of displaced people by the crisis. Level 3 is assumed to be the number of people displaced by the crisis.</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</si>
  <si>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</si>
  <si>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</si>
  <si>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</si>
  <si>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</si>
  <si>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</si>
  <si>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NGA007Fatalities in all crises</t>
  </si>
  <si>
    <t>NGA007Crisis affected groups</t>
  </si>
  <si>
    <t>IDPs, refugees, returnees, host and non-host communities</t>
  </si>
  <si>
    <t>NGA007People facing limited access constraints</t>
  </si>
  <si>
    <t>2019-12-19</t>
  </si>
  <si>
    <t>NGA007People facing restricted access constraints</t>
  </si>
  <si>
    <t>NGA007Impediments to entry into country (bureaucratic and administrative)</t>
  </si>
  <si>
    <t>NGA007Restriction of movement (impediments to freedom of movement and/or administrative restrictions)</t>
  </si>
  <si>
    <t>NGA007Interference into implementation of humanitarian activities</t>
  </si>
  <si>
    <t>NGA007Violence against personnel, facilities and assets</t>
  </si>
  <si>
    <t>NGA007Denial of existence of humanitarian needs or entitlements to assistance</t>
  </si>
  <si>
    <t>NGA007Restriction and obstruction of access to services and assistance</t>
  </si>
  <si>
    <t>NGA007Ongoing insecurity/hostilities affecting humanitarian assistance</t>
  </si>
  <si>
    <t>NGA007Presence of mines and improvised explosive devices</t>
  </si>
  <si>
    <t>NGA007Physical constraints in the environment (obstacles related to terrain, climate, lack of infrastructure, etc.)</t>
  </si>
  <si>
    <t>Cameroonian Refugees in Nigeria</t>
  </si>
  <si>
    <t>NGA008</t>
  </si>
  <si>
    <t>NGA008Total population</t>
  </si>
  <si>
    <t>NGA008Landmass affected</t>
  </si>
  <si>
    <t>Census Figures 2018</t>
  </si>
  <si>
    <t>The refugees registered by UNHCR are located in Akwa Ibom, Benue, Cross River and Taraba states.</t>
  </si>
  <si>
    <t>2020-01-10</t>
  </si>
  <si>
    <t>NGA008People exposed</t>
  </si>
  <si>
    <t>Nigerian Population Commission and Bureau of Statistics 2016; UNHCR 31/10/2020</t>
  </si>
  <si>
    <t>The sum of people facing levels 1-5 humanitarian needs according to ACAPS methodology</t>
  </si>
  <si>
    <t>https://data.humdata.org/dataset/nigeria-2016-population-data; https://data2.unhcr.org/en/country/nga</t>
  </si>
  <si>
    <t>NGA008People affected</t>
  </si>
  <si>
    <t>UNHCR 31/10/2020</t>
  </si>
  <si>
    <t>https://data2.unhcr.org/en/country/nga</t>
  </si>
  <si>
    <t>NGA008People displaced</t>
  </si>
  <si>
    <t>Total number of Cameroonian refugees registered in Nigeria by the UNHCR.</t>
  </si>
  <si>
    <t>NGA008Injuries reported</t>
  </si>
  <si>
    <t>NGA008Illness cases reported</t>
  </si>
  <si>
    <t>NGA008Fatalities reported</t>
  </si>
  <si>
    <t>NGA008Buildings damaged</t>
  </si>
  <si>
    <t>NGA008Buildings destroyed</t>
  </si>
  <si>
    <t>NGA008Buildings in the affected area</t>
  </si>
  <si>
    <t>NGA008Economic Losses</t>
  </si>
  <si>
    <t>NGA008People in Need</t>
  </si>
  <si>
    <t>The total PIN for the crisis includes the sum of people in level 3-5 according based on ACAPS methodology calculations. Total number of people experiencing level 1 humanitarian conditions are those exposed (populations Akwa Ibom, Benue, Cross River and Taraba states) minus Cameroonian refugees. Level 3 represents the number of Cameroonia refugees.</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</si>
  <si>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</si>
  <si>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</si>
  <si>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</si>
  <si>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</si>
  <si>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</si>
  <si>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NGA008Fatalities in all crises</t>
  </si>
  <si>
    <t>CFR 28/01/2021</t>
  </si>
  <si>
    <t>NGA008Crisis affected groups</t>
  </si>
  <si>
    <t>ACLED 12/2019; CFR 12/2019</t>
  </si>
  <si>
    <t>Total number of people killed in the country in the last six months (July to December) due to the Boko Haram conflict, farmer-herder violence, riots, military forces, unidentified armed groups and other violence in country.</t>
  </si>
  <si>
    <t>https://www.acleddata.com/data/   https://www.cfr.org/nigeria/nigeria-security-tracker/p29484</t>
  </si>
  <si>
    <t>NGA008People facing limited access constraints</t>
  </si>
  <si>
    <t>NGA008People facing restricted access constraints</t>
  </si>
  <si>
    <t>NGA008Impediments to entry into country (bureaucratic and administrative)</t>
  </si>
  <si>
    <t>NGA008Restriction of movement (impediments to freedom of movement and/or administrative restrictions)</t>
  </si>
  <si>
    <t>NGA008Interference into implementation of humanitarian activities</t>
  </si>
  <si>
    <t>NGA008Violence against personnel, facilities and assets</t>
  </si>
  <si>
    <t>NGA008Denial of existence of humanitarian needs or entitlements to assistance</t>
  </si>
  <si>
    <t>NGA008Restriction and obstruction of access to services and assistance</t>
  </si>
  <si>
    <t>NGA008Ongoing insecurity/hostilities affecting humanitarian assistance</t>
  </si>
  <si>
    <t>NGA008Presence of mines and improvised explosive devices</t>
  </si>
  <si>
    <t>NGA008Physical constraints in the environment (obstacles related to terrain, climate, lack of infrastructure, etc.)</t>
  </si>
  <si>
    <t>Socioeconomic crisis in Nicaragua</t>
  </si>
  <si>
    <t>NIC001</t>
  </si>
  <si>
    <t>Nicaragua</t>
  </si>
  <si>
    <t>NIC</t>
  </si>
  <si>
    <t>NIC001Total population</t>
  </si>
  <si>
    <t>World Bank 2019; UNCHCR 05/08/2020</t>
  </si>
  <si>
    <t>Total estimated population of Nicaragua according to the World Bank minus available figures for Nicaraguans abroad since April 2018 (102,000). This figure is subtracted as it constitutes an exceptional dynamic compared to previous emigration trends from Nicaragua.</t>
  </si>
  <si>
    <t>https://data.worldbank.org/country/nicaragua;https://reliefweb.int/report/nicaragua/unhcr-nicaragua-situation-fact-sheet-january-june-2020</t>
  </si>
  <si>
    <t>NIC001Landmass affected</t>
  </si>
  <si>
    <t>Instituto Nicaragüense de Estudios Territoriales (INETER) - Dirección General de Ordenamiento Territorial 2017</t>
  </si>
  <si>
    <t>Total land area excluding lakes and lagoons. The whole country is affected by the crisis.</t>
  </si>
  <si>
    <t>https://www.inide.gob.ni/Anuarios/Anuario2017.pdf</t>
  </si>
  <si>
    <t>NIC001People exposed</t>
  </si>
  <si>
    <t>NIC001People affected</t>
  </si>
  <si>
    <t>DG ECHO 01/11/2018</t>
  </si>
  <si>
    <t>Number of people having been fired since the beginning of the crisis
This figure is conservative considering job losses impact entire households and not only individuals.</t>
  </si>
  <si>
    <t>https://reliefweb.int/report/nicaragua/nicaragua-social-unrest-dg-echo-iachr-funides-imf-echo-daily-flash-7-november-2018</t>
  </si>
  <si>
    <t>NIC001People displaced</t>
  </si>
  <si>
    <t>UNCHCR 05/08/2020</t>
  </si>
  <si>
    <t>102,000 Nicaraguans refugee and asylum seekers worldwide. Those Nicaraguans who have left the country, but are outside of any registration process are also not accounted for. This figure is thus an underestimation of the total displacement.</t>
  </si>
  <si>
    <t>https://reliefweb.int/report/nicaragua/two-years-political-and-social-crisis-nicaragua-force-more-100000-flee</t>
  </si>
  <si>
    <t>NIC001Injuries reported</t>
  </si>
  <si>
    <t>ACLED April - September 2020</t>
  </si>
  <si>
    <t>While several episodes of attacks against protesters, journalists, activists and politicians have emerged, no clear number of injured could be determined.</t>
  </si>
  <si>
    <t>NIC001Illness cases reported</t>
  </si>
  <si>
    <t>PAHO last accessed 05/10/2019</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</si>
  <si>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</si>
  <si>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https://www.reuters.com/article/us-latam-dengue-climate-change/as-the-climate-shifts-central-america-confronts-a-deadly-dengue-outbreak-idUSKCN1VI15J http://www.paho.org/data/index.php/en/mnu-topics/indicadores-dengue-en/dengue-nacional-en/252-dengue-pais-ano-en.html</t>
  </si>
  <si>
    <t>NIC001Fatalities reported</t>
  </si>
  <si>
    <t xml:space="preserve">ACLED 01/08/2020 - 27/01/2020 </t>
  </si>
  <si>
    <t xml:space="preserve">All fatalities reported on ACLED dataset. The figure is a minimum estimate rather than an accurate representation. </t>
  </si>
  <si>
    <t>NIC001Buildings damaged</t>
  </si>
  <si>
    <t>NIC001Buildings destroyed</t>
  </si>
  <si>
    <t>NIC001Buildings in the affected area</t>
  </si>
  <si>
    <t>NIC001Economic Losses</t>
  </si>
  <si>
    <t>FUNIDES 11/11/2018</t>
  </si>
  <si>
    <t>Economic losses as of October 2018. The number is now most likely higher, but FUNIDES stopped providing updates</t>
  </si>
  <si>
    <t>http://funides.com/media/attachment/nota_prensa_segundo_monitoreo_actividades_economicas.pdf</t>
  </si>
  <si>
    <t>NIC001People in Need</t>
  </si>
  <si>
    <t>Inconsistency in data collection</t>
  </si>
  <si>
    <t>NIC001Minimal humanitarian conditions - Level 1</t>
  </si>
  <si>
    <t>inconsistency in data collection</t>
  </si>
  <si>
    <t>NIC001Stressed humanitarian conditions - Level 2</t>
  </si>
  <si>
    <t>NIC001Moderate humanitarian conditions - Level 3</t>
  </si>
  <si>
    <t>NIC001Severe humanitarian conditions - Level 4</t>
  </si>
  <si>
    <t>NIC001Extreme humanitarian conditions - Level 5</t>
  </si>
  <si>
    <t>NIC001Fatalities in all crises</t>
  </si>
  <si>
    <t>ACLED 01/08/2020 - 27/01/2020; UNICEF 22/11/2020; OCHA 04/11/2020</t>
  </si>
  <si>
    <t xml:space="preserve">Fatalities related on ACLED dataset (3) + fatalities related to hurricanes (23). </t>
  </si>
  <si>
    <t>https://acleddata.com/data-export-tool/; https://reliefweb.int/sites/reliefweb.int/files/resources/UNICEF%20Central%20America%20Humanitarian%20Situation%20Report%20No.%203%20%28Hurricanes%20Eta%20and%20Iota%20%20%29%20-%2011%20-20%20November%202020.pdf</t>
  </si>
  <si>
    <t>NIC001Crisis affected groups</t>
  </si>
  <si>
    <t>NIC001People facing limited access constraints</t>
  </si>
  <si>
    <t>NIC001People facing restricted access constraints</t>
  </si>
  <si>
    <t>NIC001Impediments to entry into country (bureaucratic and administrative)</t>
  </si>
  <si>
    <t>NIC001Restriction of movement (impediments to freedom of movement and/or administrative restrictions)</t>
  </si>
  <si>
    <t>NIC001Interference into implementation of humanitarian activities</t>
  </si>
  <si>
    <t>NIC001Violence against personnel, facilities and assets</t>
  </si>
  <si>
    <t>NIC001Denial of existence of humanitarian needs or entitlements to assistance</t>
  </si>
  <si>
    <t>NIC001Restriction and obstruction of access to services and assistance</t>
  </si>
  <si>
    <t>NIC001Ongoing insecurity/hostilities affecting humanitarian assistance</t>
  </si>
  <si>
    <t>NIC001Presence of mines and improvised explosive devices</t>
  </si>
  <si>
    <t>NIC001Physical constraints in the environment (obstacles related to terrain, climate, lack of infrastructure, etc.)</t>
  </si>
  <si>
    <t>Hurricane Eta and Iota in Nicaragua</t>
  </si>
  <si>
    <t>NIC002</t>
  </si>
  <si>
    <t>NIC002Total population</t>
  </si>
  <si>
    <t>NIC002Landmass affected</t>
  </si>
  <si>
    <t>IFRC 18/11/2020</t>
  </si>
  <si>
    <t>Departments listed in the report: Caribe Norte, Jinotega, Nueva Segovia, Matagalpa, Caribe Sur, Rivas, Boaco and Chontales. Whole country was on yellow alert at some point. Took sqkm from baseline data</t>
  </si>
  <si>
    <t>https://reliefweb.int/sites/reliefweb.int/files/resources/IB18112020.pdf</t>
  </si>
  <si>
    <t>NIC002People exposed</t>
  </si>
  <si>
    <t>Departments listed in the report: Caribe Norte, Jinotega, Nueva Segovia, Matagalpa, Caribe Sur, Rivas, Boaco and Chontales. Whole country was on yellow alert at some point. Took population from baseline data</t>
  </si>
  <si>
    <t>NIC002People affected</t>
  </si>
  <si>
    <t>OCHA 04/12/2020</t>
  </si>
  <si>
    <t>People affected according to OCHA December snapshot</t>
  </si>
  <si>
    <t>https://reliefweb.int/sites/reliefweb.int/files/resources/2020-12-04%20Snapshot%20%28ENG%29.pdf</t>
  </si>
  <si>
    <t>NIC002People displaced</t>
  </si>
  <si>
    <t>number of people evacuated according to IFRC</t>
  </si>
  <si>
    <t>https://reliefweb.int/sites/reliefweb.int/files/resources/20201109%20CA%20Eta%20SitRep%202.pdf</t>
  </si>
  <si>
    <t>NIC002Injuries reported</t>
  </si>
  <si>
    <t>NIC002Illness cases reported</t>
  </si>
  <si>
    <t>NIC002Fatalities reported</t>
  </si>
  <si>
    <t>UNICEF 22/11/2020; OCHA 04/11/2020</t>
  </si>
  <si>
    <t>2 from Eta and 21 from Iota</t>
  </si>
  <si>
    <t>https://reliefweb.int/sites/reliefweb.int/files/resources/UNICEF%20Central%20America%20Humanitarian%20Situation%20Report%20No.%203%20%28Hurricanes%20Eta%20and%20Iota%20%20%29%20-%2011%20-20%20November%202020.pdf https://reliefweb.int/sites/reliefweb.int/files/resources/Central%20America_%20Tropical%20Storm%20Eta%20-%20Flash%20Update%20No.%202%20%28as%20of%205_00pm%20EST%204%20November%202020%29.pdf</t>
  </si>
  <si>
    <t>NIC002Buildings damaged</t>
  </si>
  <si>
    <t>OCHA 09/11/2020</t>
  </si>
  <si>
    <t>damaged in Eta, figures for Iota not yet available</t>
  </si>
  <si>
    <t>NIC002Buildings destroyed</t>
  </si>
  <si>
    <t>OCHA 09/11/2020; IFRC 18/11/2020</t>
  </si>
  <si>
    <t>Houses destroyed: 1.890 by Eta, 4.000 by Iota</t>
  </si>
  <si>
    <t>https://reliefweb.int/sites/reliefweb.int/files/resources/20201109%20CA%20Eta%20SitRep%202.pdf; https://reliefweb.int/sites/reliefweb.int/files/resources/IB18112020.pdf</t>
  </si>
  <si>
    <t>NIC002Buildings in the affected area</t>
  </si>
  <si>
    <t>NIC002Economic Losses</t>
  </si>
  <si>
    <t>NIC002People in Need</t>
  </si>
  <si>
    <t>IFRC 18/11/2020; Plan International 20/11/2020; UNICEF 22/11/2020</t>
  </si>
  <si>
    <t>https://reliefweb.int/sites/reliefweb.int/files/resources/IB18112020.pdf; https://reliefweb.int/sites/reliefweb.int/files/resources/UNICEF%20Central%20America%20Humanitarian%20Situation%20Report%20No.%203%20%28Hurricanes%20Eta%20and%20Iota%20%20%29%20-%2011%20-20%20November%202020.pdf</t>
  </si>
  <si>
    <t>NIC002Minimal humanitarian conditions - Level 1</t>
  </si>
  <si>
    <t>OCHA 04/12/2020; IFRC 18/11/2020; Plan International 20/11/2020; UNICEF 22/11/2020</t>
  </si>
  <si>
    <t>https://reliefweb.int/sites/reliefweb.int/files/resources/2020-12-04%20Snapshot%20%28ENG%29.pdf; https://reliefweb.int/sites/reliefweb.int/files/resources/IB18112020.pdf; https://reliefweb.int/sites/reliefweb.int/files/resources/UNICEF%20Central%20America%20Humanitarian%20Situation%20Report%20No.%203%20%28Hurricanes%20Eta%20and%20Iota%20%20%29%20-%2011%20-20%20November%202020.pdf</t>
  </si>
  <si>
    <t>NIC002Stressed humanitarian conditions - Level 2</t>
  </si>
  <si>
    <t>NIC002Moderate humanitarian conditions - Level 3</t>
  </si>
  <si>
    <t>NIC002Severe humanitarian conditions - Level 4</t>
  </si>
  <si>
    <t>NIC002Extreme humanitarian conditions - Level 5</t>
  </si>
  <si>
    <t>NIC002Fatalities in all crises</t>
  </si>
  <si>
    <t>https://reliefweb.int/sites/reliefweb.int/files/resources/Central%20America_%20Tropical%20Storm%20Eta%20-%20Flash%20Update%20No.%202%20%28as%20of%205_00pm%20EST%204%20November%202020%29.pdf</t>
  </si>
  <si>
    <t>NIC002Crisis affected groups</t>
  </si>
  <si>
    <t>Host, non-host, IDPs</t>
  </si>
  <si>
    <t>N/a</t>
  </si>
  <si>
    <t>NIC002People facing limited access constraints</t>
  </si>
  <si>
    <t>NIC002People facing restricted access constraints</t>
  </si>
  <si>
    <t>NIC002Impediments to entry into country (bureaucratic and administrative)</t>
  </si>
  <si>
    <t>NIC002Restriction of movement (impediments to freedom of movement and/or administrative restrictions)</t>
  </si>
  <si>
    <t>NIC002Interference into implementation of humanitarian activities</t>
  </si>
  <si>
    <t>NIC002Violence against personnel, facilities and assets</t>
  </si>
  <si>
    <t>NIC002Denial of existence of humanitarian needs or entitlements to assistance</t>
  </si>
  <si>
    <t>NIC002Restriction and obstruction of access to services and assistance</t>
  </si>
  <si>
    <t>NIC002Ongoing insecurity/hostilities affecting humanitarian assistance</t>
  </si>
  <si>
    <t>NIC002Presence of mines and improvised explosive devices</t>
  </si>
  <si>
    <t>NIC002Physical constraints in the environment (obstacles related to terrain, climate, lack of infrastructure, etc.)</t>
  </si>
  <si>
    <t>Complex crisis in Pakistan</t>
  </si>
  <si>
    <t>PAK001</t>
  </si>
  <si>
    <t>Pakistan</t>
  </si>
  <si>
    <t>PAK</t>
  </si>
  <si>
    <t>PAK001Total population</t>
  </si>
  <si>
    <t>IOM 02/09/2019, PBS 2017 Census</t>
  </si>
  <si>
    <t>The country population of Pakistan (207 million). Added into this number are 1.4 million registerd refugees and 500,000 undocumented Afghans living in Pakistan. Pakistani refugees in Afghanistan (87,000) are subtracted.</t>
  </si>
  <si>
    <t>https://displacement.iom.int/reports/pakistan-–-migration-snapshot-august-2019 http://www.pbs.gov.pk/sites/default/files/PAKISTAN%20TEHSIL%20WISE%20FOR%20WEB%20CENSUS_2017.pdf</t>
  </si>
  <si>
    <t>PAK001Landmass affected</t>
  </si>
  <si>
    <t>This is the geographic size of Pakistan - the whole country is affected by different types of conflict, drought, and natural hazards.</t>
  </si>
  <si>
    <t>https://data.worldbank.org/indicator/AG.LND.TOTL.K2?locations=PK</t>
  </si>
  <si>
    <t>PAK001People exposed</t>
  </si>
  <si>
    <t>IOM 09/2019, PBS 2017</t>
  </si>
  <si>
    <t>Given that the whole country is affected by different types of conflict, drought, and natural hazards, the entire population is considered to be exposed.</t>
  </si>
  <si>
    <t>PAK001People affected</t>
  </si>
  <si>
    <t>IPC 07/2019, PBS 2017; IFRC 06/10/2020; NDMA Pakistan 30/09/2020</t>
  </si>
  <si>
    <t>Population considered directly affected: Sindh and Balochistan are experiencing extreme drought and Balochistan and FATA/KP are severely affected by conflict and insecurity.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FATA/KP is also included due to ongoing conflict and insecurity. It is difficult to determine affected populations for flooding in 2020, so only the most affected districts that are not included in IPC calculations for Sindh are included (Karachi East, Marlir, Karachi West, Korangi, Karachi Central). Balochistan was heavily affected by flooding but the population is already taken into account given drought and conflict.</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</si>
  <si>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 https://reliefweb.int/sites/reliefweb.int/files/resources/FINAL%20SITREP%20of%20Monsoon%20Season%20-%20NDMA%20Monsoon%20SITREP%20NO%2097%20-%2030%20Sep%202020.pdf</t>
  </si>
  <si>
    <t>PAK001People displaced</t>
  </si>
  <si>
    <t>IDMC 31/02/2018, IOM 02/09/2019</t>
  </si>
  <si>
    <t>119,000 IDPs as of 31/12/2018 according to IDMC. IDPs include: protracted IDPs in Khyber Agency and North Waziristan Agency (98,000 IDPs), refugee returnees staying in camps along the border to Afghanistan (about 17,000), an estimated 2,000 people displaced from Balochistan in Sindh and Punjab. Pakistani refugees living in Afghanistan (87,082) are also included because it can be assumed they were displaced within the last 10 years due to the current complex crisis. The remaining Pakistani refugees (those in other countries and regions) are not included because it is difficult to judge needs for this population, most are part of a diaspora community, not necessarily in need.</t>
  </si>
  <si>
    <t>http://www.internal-displacement.org/sites/default/files/2019-05/GRID%202019%20-%20Conflict%20Figure%20Analysis%20-%20PAKISTAN.pdf https://displacement.iom.int/reports/pakistan-–-migration-snapshot-august-2019</t>
  </si>
  <si>
    <t>PAK001Injuries reported</t>
  </si>
  <si>
    <t>No data on crisis related injuries</t>
  </si>
  <si>
    <t>PAK001Illness cases reported</t>
  </si>
  <si>
    <t>It is difficult to determine what illnesses can be considered a result of the crisis given the complexity of drought, conflict, and natural disasters.</t>
  </si>
  <si>
    <t>PAK001Fatalities reported</t>
  </si>
  <si>
    <t>All conflict-related fatalities in the last six months (01 Oct 2020 - 31 Mar 2021)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</si>
  <si>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PAK001Buildings damaged</t>
  </si>
  <si>
    <t>No data on crisis related damages</t>
  </si>
  <si>
    <t>PAK001Buildings destroyed</t>
  </si>
  <si>
    <t>PAK001Buildings in the affected area</t>
  </si>
  <si>
    <t>PAK001Economic Losses</t>
  </si>
  <si>
    <t>TheNews 05/26/2017</t>
  </si>
  <si>
    <t>In fiscal year 2017, $3.88 billion (Rs407.2 billion) losses to economy were recorded. There is no updated sources for 2018.</t>
  </si>
  <si>
    <t>PAK001People in Need</t>
  </si>
  <si>
    <t>IPC 07/2019; PBS 2017; IFRC 06/10/2020</t>
  </si>
  <si>
    <t>Level 1 = total country population minus the affected population. Level 2 = affected population (those living in drought and flood affected districts of Sindh plus entire population of drought and conflict affected provinces of Balochistan and FATA/KP) minus the PiN figure. PiN figure includes population in IPC Phase 3-5 in 7 districts in Sindh and 14 districts in Balochistan severely affected by drought. Level 3 = people in IPC Phase 3 (crisis) due to drought in Sindh (726,691) and Balochistan (1,294,235). Level 4 = people in IPC Phase 4 (emergency) due to drought in Sindh (527,660) and Balochistan (490.288). There are no districts considered tobe in IPC Phase 5. There is limited information regarding humanitarian needs due to conflict in Balochistan or FATA/KP, so this is likely a massive underestimation of people in need.</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</si>
  <si>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</si>
  <si>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</si>
  <si>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</si>
  <si>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</si>
  <si>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</si>
  <si>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</si>
  <si>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PAK001Fatalities in all crises</t>
  </si>
  <si>
    <t>All conflict-related fatalities in the last six months (22 September 2020 - 22 March 2021) across all provinces as counted by ACLED. Information gaps and access constraints make it very likely that not all casualties are being counted. So far no health (i.e. malnutrition) deaths have been included due to data gaps.</t>
  </si>
  <si>
    <t>PAK001Crisis affected groups</t>
  </si>
  <si>
    <t>UNICEF 01/2019</t>
  </si>
  <si>
    <t>Returnees, IDPs, Afghan refugees, host and non-host</t>
  </si>
  <si>
    <t>PAK001People facing limited access constraints</t>
  </si>
  <si>
    <t>Acaps Acces map score</t>
  </si>
  <si>
    <t>PAK001People facing restricted access constraints</t>
  </si>
  <si>
    <t>PAK001Impediments to entry into country (bureaucratic and administrative)</t>
  </si>
  <si>
    <t>PAK001Restriction of movement (impediments to freedom of movement and/or administrative restrictions)</t>
  </si>
  <si>
    <t>PAK001Interference into implementation of humanitarian activities</t>
  </si>
  <si>
    <t>PAK001Violence against personnel, facilities and assets</t>
  </si>
  <si>
    <t>PAK001Denial of existence of humanitarian needs or entitlements to assistance</t>
  </si>
  <si>
    <t>PAK001Restriction and obstruction of access to services and assistance</t>
  </si>
  <si>
    <t>PAK001Ongoing insecurity/hostilities affecting humanitarian assistance</t>
  </si>
  <si>
    <t>PAK001Presence of mines and improvised explosive devices</t>
  </si>
  <si>
    <t>PAK001Physical constraints in the environment (obstacles related to terrain, climate, lack of infrastructure, etc.)</t>
  </si>
  <si>
    <t>Kashmir conflict in Pakistan</t>
  </si>
  <si>
    <t>PAK004</t>
  </si>
  <si>
    <t>PAK004Total population</t>
  </si>
  <si>
    <t>PAK004Landmass affected</t>
  </si>
  <si>
    <t>PBS 2017</t>
  </si>
  <si>
    <t>Total area exposed to the ongoing insecurity - which is the total area of Azad Jammu and Kashmir.</t>
  </si>
  <si>
    <t>http://www.pbs.gov.pk/sites/default/files/PAKISTAN%20TEHSIL%20WISE%20FOR%20WEB%20CENSUS_2017.pdf</t>
  </si>
  <si>
    <t>2019-05-20</t>
  </si>
  <si>
    <t>PAK004People exposed</t>
  </si>
  <si>
    <t>The total number of people living in the affected area (AJK). People are likely to be affected to different extents.</t>
  </si>
  <si>
    <t>PAK004People affected</t>
  </si>
  <si>
    <t>No data for the amount of people affected due to the increased insecurity in Azad Kashmir.</t>
  </si>
  <si>
    <t>PAK004People displaced</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</si>
  <si>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</si>
  <si>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PAK004Injuries reported</t>
  </si>
  <si>
    <t>No data for the amount of injuries due to the increased insecurity in Azad Kashmir.</t>
  </si>
  <si>
    <t>PAK004Illness cases reported</t>
  </si>
  <si>
    <t>No data for the amount of illnesses as a direct result of increased insecurity in Azad Kashmir.</t>
  </si>
  <si>
    <t>PAK004Fatalities reported</t>
  </si>
  <si>
    <t>All conflict-related fatalities in Azad Jammu and Kashmir in the last six months (1 Oct 2020 - 31 March 2021) as counted by ACLED. Information gaps and access constraints make it very likely that not all casualties are being counted</t>
  </si>
  <si>
    <t>PAK004Buildings damaged</t>
  </si>
  <si>
    <t>No data for the amount of crisis related damages due to the increased insecurity in Azad Kashmir.</t>
  </si>
  <si>
    <t>PAK004Buildings destroyed</t>
  </si>
  <si>
    <t>No data for the amount of total damages due to the increased insecurity in Azad Kashmir.</t>
  </si>
  <si>
    <t>PAK004Buildings in the affected area</t>
  </si>
  <si>
    <t>PAK004Economic Losses</t>
  </si>
  <si>
    <t>No data on economic losses due to the increased insecurity in Azad Kashmir.</t>
  </si>
  <si>
    <t>PAK004People in Need</t>
  </si>
  <si>
    <t>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</si>
  <si>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</si>
  <si>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</si>
  <si>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</si>
  <si>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</si>
  <si>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</si>
  <si>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PAK004Fatalities in all crises</t>
  </si>
  <si>
    <t>ACLED 22/02/2021</t>
  </si>
  <si>
    <t>All conflict-related fatalities in the last six months (22 August - 22 February 2021) across all provinces as counted by ACLED. Information gaps and access constraints make it very likely that not all casualties are being counted. So far no health (i.e. malnutrition) deaths have been included due to data gaps.</t>
  </si>
  <si>
    <t>PAK004Crisis affected groups</t>
  </si>
  <si>
    <t>UNHCR 31/12/2018</t>
  </si>
  <si>
    <t>Afghan refugees, host and non-host</t>
  </si>
  <si>
    <t>https://reliefweb.int/sites/reliefweb.int/files/resources/67668.pdf</t>
  </si>
  <si>
    <t>PAK004People facing limited access constraints</t>
  </si>
  <si>
    <t>PAK004People facing restricted access constraints</t>
  </si>
  <si>
    <t>PAK004Impediments to entry into country (bureaucratic and administrative)</t>
  </si>
  <si>
    <t>PAK004Restriction of movement (impediments to freedom of movement and/or administrative restrictions)</t>
  </si>
  <si>
    <t>PAK004Interference into implementation of humanitarian activities</t>
  </si>
  <si>
    <t>PAK004Violence against personnel, facilities and assets</t>
  </si>
  <si>
    <t>PAK004Denial of existence of humanitarian needs or entitlements to assistance</t>
  </si>
  <si>
    <t>PAK004Restriction and obstruction of access to services and assistance</t>
  </si>
  <si>
    <t>PAK004Ongoing insecurity/hostilities affecting humanitarian assistance</t>
  </si>
  <si>
    <t>PAK004Presence of mines and improvised explosive devices</t>
  </si>
  <si>
    <t>PAK004Physical constraints in the environment (obstacles related to terrain, climate, lack of infrastructure, etc.)</t>
  </si>
  <si>
    <t>Venezuela displacement in Peru</t>
  </si>
  <si>
    <t>PER002</t>
  </si>
  <si>
    <t>Peru</t>
  </si>
  <si>
    <t>PER</t>
  </si>
  <si>
    <t>PER002Total population</t>
  </si>
  <si>
    <t>Population figures (31,989,256) according to World Bank's midyear estimates for 2020. Total population is based on the de facto definition of population, which counts all residents regardless of legal status or citizenship.</t>
  </si>
  <si>
    <t>https://data.worldbank.org/indicator/SP.POP.TOTL?locations=PE</t>
  </si>
  <si>
    <t>PER002Landmass affected</t>
  </si>
  <si>
    <t>National Statistical Institute Publication; Regional Response Plan 2020</t>
  </si>
  <si>
    <t>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t>
  </si>
  <si>
    <t>https://www.inei.gob.pe/media/MenuRecursivo/publicaciones_digitales/Est/Lib1140/cap01.pdf https://reliefweb.int/sites/reliefweb.int/files/resources/72254.pdf</t>
  </si>
  <si>
    <t>PER002People exposed</t>
  </si>
  <si>
    <t>OCHA, July 2015</t>
  </si>
  <si>
    <t>Number of people living in 6 provinces that were included as affected by the crisis. Based on OCHA population estimation.</t>
  </si>
  <si>
    <t>https://data.humdata.org/dataset/proyeccion-de-poblacion-por-distrito-y-edad-de-peru</t>
  </si>
  <si>
    <t>PER002People affected</t>
  </si>
  <si>
    <t>R4V 03/08/2020, Regional Response Plan 2020</t>
  </si>
  <si>
    <t xml:space="preserve">Venezuelan refugees, migrants (1100000) + host communities estimated to be in need as per Regional Response Plan (268,000). Likely an underestimation given the added strain on education and health facilities in several parts of the country.
</t>
  </si>
  <si>
    <t>https://reliefweb.int/report/peru/rmrp-2021-peru
  ;
  https://reporting.unhcr.org/peru#:~:text=By%20end%20of%202020%2C%20Peru,needed%20some%20form%20of%20assistance
  ;
  https://reliefweb.int/report/peru/joint-needs-analysis-refugees-and-migrant-response-plan-2021-report-gtrm-peru
  ; </t>
  </si>
  <si>
    <t>PER002People displaced</t>
  </si>
  <si>
    <t xml:space="preserve">R4V 04/01/2021 GTRM,R4V 08/01/2021
</t>
  </si>
  <si>
    <t xml:space="preserve">According to UNHCR by the end of 2020 there are an estimated 1.1 million Venezuelans in Peru. 
</t>
  </si>
  <si>
    <t>https://reliefweb.int/sites/reliefweb.int/files/resources/RMRP%202021%20-%20Peru.pdf
  ;
  https://reliefweb.int/report/peru/joint-needs-analysis-refugees-and-migrant-response-plan-2021-report-gtrm-peru</t>
  </si>
  <si>
    <t>PER002Injuries reported</t>
  </si>
  <si>
    <t>No reporting on this as far as I can tell.</t>
  </si>
  <si>
    <t>PER002Illness cases reported</t>
  </si>
  <si>
    <t>IFRC 01/02/2019</t>
  </si>
  <si>
    <t>During 2018, migrants from Venezuela constituted 96% of imported malaria cases along the Ecuador Peru border. Plasmodium vivax dominated. Autochthonous malaria cases emerged in areas previously malaria-free.</t>
  </si>
  <si>
    <t>https://reliefweb.int/sites/reliefweb.int/files/resources/MDR42004eu1.pdf</t>
  </si>
  <si>
    <t>PER002Fatalities reported</t>
  </si>
  <si>
    <t>IOM Missing Migrants Project 2020 last accessed 05/10/2020</t>
  </si>
  <si>
    <t>Fatalities in the last six months (April - September 2020).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</si>
  <si>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PER002Buildings damaged</t>
  </si>
  <si>
    <t>PER002Buildings destroyed</t>
  </si>
  <si>
    <t>PER002Buildings in the affected area</t>
  </si>
  <si>
    <t>PER002Economic Losses</t>
  </si>
  <si>
    <t>There is certainly a cost of answering to the influx but unclear what could be considered economic losses due to international displacement.</t>
  </si>
  <si>
    <t>PER002People in Need</t>
  </si>
  <si>
    <t xml:space="preserve">R4V 04/01/2021
</t>
  </si>
  <si>
    <t xml:space="preserve">The figure is the baseline for the PIN number and comes from the total estimated Venezuelan refugees in Peru in January 2021. This is likley an underestimation as this figure does not take into account host communities or other vulnerabilities. 
</t>
  </si>
  <si>
    <t>https://reliefweb.int/report/peru/rmrp-2021-peru
  ;
  https://reporting.unhcr.org/peru#:~:text=By%20end%20of%202020%2C%20Peru,needed%20some%20form%20of%20assistance
  ;
  https://reliefweb.int/report/peru/joint-needs-analysis-refugees-and-migrant-response-plan-2021-report-gtrm-peru
  ;
  https://data.humdata.org/dataset/proyeccion-de-poblacion-por-distrito-y-edad-de-peru;https://reliefweb.int/sites/reliefweb.int/files/resources/72254.pdf;
  https://data2.unhcr.org/en/documents/download/72315</t>
  </si>
  <si>
    <t>PER002Minimal humanitarian conditions - Level 1</t>
  </si>
  <si>
    <t xml:space="preserve">This number is the number of members of host community in the country needing some sort of humanitarian assistance.
</t>
  </si>
  <si>
    <t>https://reliefweb.int/sites/reliefweb.int/files/resources/72254.pdf</t>
  </si>
  <si>
    <t>PER002Stressed humanitarian conditions - Level 2</t>
  </si>
  <si>
    <t>R4V 04/01/2021</t>
  </si>
  <si>
    <t xml:space="preserve"> It was determined that the level of needs for the refugees is at level 3 while there is No / limited data / information available for levels 2, 4 and 5 based on ACAPS methodology. 
</t>
  </si>
  <si>
    <t>PER002Moderate humanitarian conditions - Level 3</t>
  </si>
  <si>
    <t>PER002Severe humanitarian conditions - Level 4</t>
  </si>
  <si>
    <t>PER002Extreme humanitarian conditions - Level 5</t>
  </si>
  <si>
    <t>PER002Fatalities in all crises</t>
  </si>
  <si>
    <t>PER002Crisis affected groups</t>
  </si>
  <si>
    <t>PER002People facing limited access constraints</t>
  </si>
  <si>
    <t>Peru is a highly moutainous country. Median altitudes rang from 500 to more than 3,000 meters above sea level in mountainous areas, this could pose difficulties to travel throughout the country</t>
  </si>
  <si>
    <t>http://documents.worldbank.org/curated/en/882751468295210584/pdf/608050PUB0Asse10Box358332B01PUBLIC1.pdf</t>
  </si>
  <si>
    <t>PER002People facing restricted access constraints</t>
  </si>
  <si>
    <t>No indication of PinN with restricted access</t>
  </si>
  <si>
    <t>PER002Impediments to entry into country (bureaucratic and administrative)</t>
  </si>
  <si>
    <t>PER002Restriction of movement (impediments to freedom of movement and/or administrative restrictions)</t>
  </si>
  <si>
    <t>El Comercio</t>
  </si>
  <si>
    <t>Official crossing of the border remains closed due to Covid-19 restrictions. Informal crossings exist along the borders where people can cross but it is not safe</t>
  </si>
  <si>
    <t>https://www.elcomercio.com/actualidad/reapertura-frontera-ecuador-peru-encuentro.html</t>
  </si>
  <si>
    <t>PER002Interference into implementation of humanitarian activities</t>
  </si>
  <si>
    <t>PER002Violence against personnel, facilities and assets</t>
  </si>
  <si>
    <t>PER002Denial of existence of humanitarian needs or entitlements to assistance</t>
  </si>
  <si>
    <t>PER002Restriction and obstruction of access to services and assistance</t>
  </si>
  <si>
    <t>GoP UNFPA</t>
  </si>
  <si>
    <t>As of June 2019, Venezuelans entering Peru are required to present a passport and a visa. The visas can be obtained in Caracas y Puerto Ordaz (Venezuela); Bogotá, Leticia y Medellín (Colombia); Guayaquil, Quito, Cuenca, Machala y Loja (Ecuador) and in order to get it, other documents are required. Many migrants and refugees that have an irregular status or lack of documentation can't access basic services</t>
  </si>
  <si>
    <t>https://www.gob.pe/1063-obtener-visa-para-ingresar-al-peru-visa-humanitaria-para-ciudadanos-venezolanos; https://www.unfpa.org/data/emergencies/peru-humanitarian-emergency</t>
  </si>
  <si>
    <t>PER002Ongoing insecurity/hostilities affecting humanitarian assistance</t>
  </si>
  <si>
    <t>PER002Presence of mines and improvised explosive devices</t>
  </si>
  <si>
    <t>PER002Physical constraints in the environment (obstacles related to terrain, climate, lack of infrastructure, etc.)</t>
  </si>
  <si>
    <t>Multiple crises in the Philippines</t>
  </si>
  <si>
    <t>PHL001</t>
  </si>
  <si>
    <t>Philippines</t>
  </si>
  <si>
    <t>PHL</t>
  </si>
  <si>
    <t>PHL001Total population</t>
  </si>
  <si>
    <t>Population Census Data 2015</t>
  </si>
  <si>
    <t>Total population living in the Philippines</t>
  </si>
  <si>
    <t>https://psa.gov.ph/sites/default/files/2015%20CPH_REPORT%20NO.%202_PHILIPPINES.pdf; https://reliefweb.int/sites/reliefweb.int/files/resources/Marawi-Rebuilding-from-ashes-to-a-city-of-faith-hope-and-peace.pdf; https://reliefweb.int/sites/reliefweb.int/files/resources/DSWD-DROMIC-Report-2-on-the-Armed-Conflict-in-Patikul-Sulu-as-of-05-February-2019-5PM.pdf; https://reliefweb.int/sites/reliefweb.int/files/resources/Jolo03.pdf</t>
  </si>
  <si>
    <t>PHL001Landmass affected</t>
  </si>
  <si>
    <t>Govt of Philippines 2015</t>
  </si>
  <si>
    <t xml:space="preserve">Total area affected by conflict, earthquakes, and Typhoon Rolly/Vamco. </t>
  </si>
  <si>
    <t>http://www.psa.gov.ph/content/philippine-population-density-based-2015-census-population</t>
  </si>
  <si>
    <t>PHL001People exposed</t>
  </si>
  <si>
    <t>Govt of Philippines 2015; NDRRMC 15/12/2020; NDRRMC 22/02/2021</t>
  </si>
  <si>
    <t>The total number of people affected by the individual crisis.</t>
  </si>
  <si>
    <t>http://www.protectionclusterphilippines.org/?p=2982; https://reliefweb.int/sites/reliefweb.int/files/resources/DSWD-DROMIC-Report-58-on-the-Ms-6.6-Earthquake-Incident-in-Tulunan-North-Cotabato-as-of-28-August-2020-6PM.pdf;  https://dromic.dswd.gov.ph/dswd-dromic-report-23-on-super-typhoon-rolly-as-of-11-november-2020-6am/; https://dromic.dswd.gov.ph/tropical-storm-ulysses-8-november-2020/</t>
  </si>
  <si>
    <t>PHL001People affected</t>
  </si>
  <si>
    <t>Protection Cluster 25/02/2021; NDRRMC 28/08/2020; NDRRMC 29/12/2020; NDRRMC 22/02/2021</t>
  </si>
  <si>
    <t xml:space="preserve">Total population living in the areas considered affected in Mindanao and Typhoon Rolly/Vamco. </t>
  </si>
  <si>
    <t>https://data.humdata.org/dataset/philippines-2015-census-population-administrative-level-1-to-4; https://dromic.dswd.gov.ph/dswd-dromic-report-23-on-super-typhoon-rolly-as-of-11-november-2020-6am/; https://dromic.dswd.gov.ph/tropical-storm-ulysses-8-november-2020/</t>
  </si>
  <si>
    <t>PHL001People displaced</t>
  </si>
  <si>
    <t xml:space="preserve">The total number of people currently displaced across the individual crises. </t>
  </si>
  <si>
    <t>PHL001Injuries reported</t>
  </si>
  <si>
    <t>limited updated information available</t>
  </si>
  <si>
    <t>PHL001Illness cases reported</t>
  </si>
  <si>
    <t>PHL001Fatalities reported</t>
  </si>
  <si>
    <t>ACLED 22/03/2021; OCHA 29/11/2019; Manila Standard 18/05/2020; NDRRMC 29/12/2020; NDRRMC 22/02/2021</t>
  </si>
  <si>
    <t>Total fatalities in the Philippines due to conflict in Mindanao (Bangsmoro, Caraga, Davao, Northern Mindanao, Soccskargen, Zamboanga Peninsula) in the last 6 months (22 September 2020 - 22 March 2021. Also includes the deaths linked to Typhoon Rolly and Vamco. The 23 deaths caused by the Mindanao Earthquake are no longer included because they do not fall within the 6 month period.</t>
  </si>
  <si>
    <t>https://acleddata.com/data-export-tool/; https://reliefweb.int/report/philippines/philippines-humanitarian-snapshot-29-november-2019 https://manilastandard.net/news/national/323946/5-dead-p80-million-lost-in-typhoon-ambo-wake.html; https://dromic.dswd.gov.ph/dswd-dromic-report-23-on-super-typhoon-rolly-as-of-11-november-2020-6am/; https://dromic.dswd.gov.ph/tropical-storm-ulysses-8-november-2020/</t>
  </si>
  <si>
    <t>PHL001Buildings damaged</t>
  </si>
  <si>
    <t>PHL001Buildings destroyed</t>
  </si>
  <si>
    <t>PHL001Buildings in the affected area</t>
  </si>
  <si>
    <t>PHL001Economic Losses</t>
  </si>
  <si>
    <t>PHL001People in Need</t>
  </si>
  <si>
    <t>Govt of Philippines 2015; UNHCR Protection Cluster 25/02/2021; NDRRMC 28/08/2020; NDRRMC 29/12/2020; NDRRMC 22/02/2021; OCHA Humanitarian Needs and Priorities 26/11/2020</t>
  </si>
  <si>
    <t xml:space="preserve">The PIN is the total number of people in need due to conflict, the earthquakes in Mindano and due to Typhoon Rolly and Vamco. Level 1 is the entire population of Mindanao and the eight regions exposed to the typhoon, except for those considered directly affected by these events. Level 2 is number of affected people - PIN. Level 3 is people currently displaced by conflict, the earthquakes and those in need due to the Typhoons. There is no one considered to be on Level 4 or 5. </t>
  </si>
  <si>
    <t>http://www.psa.gov.ph/content/philippine-population-density-based-2015-census-population; http://www.protectionclusterphilippines.org/?p=2982; https://reliefweb.int/sites/reliefweb.int/files/resources/DSWD-DROMIC-Report-58-on-the-Ms-6.6-Earthquake-Incident-in-Tulunan-North-Cotabato-as-of-28-August-2020-6PM.pdf; https://dromic.dswd.gov.ph/dswd-dromic-report-23-on-super-typhoon-rolly-as-of-11-november-2020-6am/; https://dromic.dswd.gov.ph/tropical-storm-ulysses-8-november-2020/; https://reliefweb.int/sites/reliefweb.int/files/resources/PHL-TyphoonGoniVamco-HumNeedsPriorities-Revision-201126.pdf</t>
  </si>
  <si>
    <t>PHL001Minimal humanitarian conditions - Level 1</t>
  </si>
  <si>
    <t>PHL001Stressed humanitarian conditions - Level 2</t>
  </si>
  <si>
    <t>PHL001Moderate humanitarian conditions - Level 3</t>
  </si>
  <si>
    <t>PHL001Severe humanitarian conditions - Level 4</t>
  </si>
  <si>
    <t>PHL001Extreme humanitarian conditions - Level 5</t>
  </si>
  <si>
    <t>PHL001Fatalities in all crises</t>
  </si>
  <si>
    <t>PHL001Crisis affected groups</t>
  </si>
  <si>
    <t>Host, non-host, returnees and IDPs that are affected by the ongoing insecurity in Mindanao, the earthquakes in Mindanao and Tisoy</t>
  </si>
  <si>
    <t>PHL001People facing limited access constraints</t>
  </si>
  <si>
    <t>PHL001People facing restricted access constraints</t>
  </si>
  <si>
    <t>PHL001Impediments to entry into country (bureaucratic and administrative)</t>
  </si>
  <si>
    <t>PHL001Restriction of movement (impediments to freedom of movement and/or administrative restrictions)</t>
  </si>
  <si>
    <t>PHL001Interference into implementation of humanitarian activities</t>
  </si>
  <si>
    <t>PHL001Violence against personnel, facilities and assets</t>
  </si>
  <si>
    <t>PHL001Denial of existence of humanitarian needs or entitlements to assistance</t>
  </si>
  <si>
    <t>PHL001Restriction and obstruction of access to services and assistance</t>
  </si>
  <si>
    <t>PHL001Ongoing insecurity/hostilities affecting humanitarian assistance</t>
  </si>
  <si>
    <t>PHL001Presence of mines and improvised explosive devices</t>
  </si>
  <si>
    <t>PHL001Physical constraints in the environment (obstacles related to terrain, climate, lack of infrastructure, etc.)</t>
  </si>
  <si>
    <t>Mindanao conflict</t>
  </si>
  <si>
    <t>PHL003</t>
  </si>
  <si>
    <t>PHL003Total population</t>
  </si>
  <si>
    <t>https://data.humdata.org/dataset/philippines-2015-census-population-administrative-level-1-to-4https://reliefweb.int/sites/reliefweb.int/files/resources/Marawi-Rebuilding-from-ashes-to-a-city-of-faith-hope-and-peace.pdfhttps://reliefweb.int/sites/reliefweb.int/files/resources/DSWD-DROMIC-Report-2-on-the-Armed-Conflict-in-Patikul-Sulu-as-of-05-February-2019-5PM.pdf  https://reliefweb.int/sites/reliefweb.int/files/resources/Jolo03.pdf</t>
  </si>
  <si>
    <t>PHL003Landmass affected</t>
  </si>
  <si>
    <t>Census Data 2015</t>
  </si>
  <si>
    <t>Regions included: Region IX (Zamboanga Peninsula), Region XI (Davao Region), Region X (Northern Mindanao), Region XII (Soccsksargen), Region XIII (Caraga), Bangsamoro Autonomous Region In Muslim Mindanao (BARMM)</t>
  </si>
  <si>
    <t>PHL003People exposed</t>
  </si>
  <si>
    <t>Total population living in the areas conidered affected</t>
  </si>
  <si>
    <t>https://data.humdata.org/dataset/philippines-2015-census-population-administrative-level-1-to-4</t>
  </si>
  <si>
    <t>PHL003People affected</t>
  </si>
  <si>
    <t>UNHCR Protection Cluster 25/02/2021</t>
  </si>
  <si>
    <t>The total number of affected are considered to be the displaced people, according to the latest displacement dashboard from UNHCR. Those displaced due to disasters were removed from the figure, so only those displaced from violence and armed conflict were included.</t>
  </si>
  <si>
    <t>http://www.protectionclusterphilippines.org/?p=2982</t>
  </si>
  <si>
    <t>PHL003People displaced</t>
  </si>
  <si>
    <t>The total number of displaced people according to the latest displacement dashboard from UNHCR. Those displaced due to disasters were removed from the figure, so only those displaced from violence and armed conflict were included.</t>
  </si>
  <si>
    <t>PHL003Injuries reported</t>
  </si>
  <si>
    <t>PHL003Illness cases reported</t>
  </si>
  <si>
    <t>PHL003Fatalities reported</t>
  </si>
  <si>
    <t>Conflict fatalities in Mindanao (Bangsmoro, Caraga, Davao, Northern Mindanao, Soccskargen, Zamboanga Peninsula) in the last 6 months (22 September 2020 - 22 March 2021).</t>
  </si>
  <si>
    <t>PHL003Buildings damaged</t>
  </si>
  <si>
    <t>PHL003Buildings destroyed</t>
  </si>
  <si>
    <t>PHL003Buildings in the affected area</t>
  </si>
  <si>
    <t>PHL003Economic Losses</t>
  </si>
  <si>
    <t>PHL003People in Need</t>
  </si>
  <si>
    <t>UNHCR Protection Cluster 25/02/2021; Govt of Philippines 2015</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</si>
  <si>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</si>
  <si>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 xml:space="preserve">http://www.protectionclusterphilippines.org/?p=2982; https://data.humdata.org/dataset/philippines-2015-census-population-administrative-level-1-to-4 </t>
  </si>
  <si>
    <t>PHL003Minimal humanitarian conditions - Level 1</t>
  </si>
  <si>
    <t>PHL003Stressed humanitarian conditions - Level 2</t>
  </si>
  <si>
    <t>PHL003Moderate humanitarian conditions - Level 3</t>
  </si>
  <si>
    <t>PHL003Severe humanitarian conditions - Level 4</t>
  </si>
  <si>
    <t>PHL003Extreme humanitarian conditions - Level 5</t>
  </si>
  <si>
    <t>PHL003Fatalities in all crises</t>
  </si>
  <si>
    <t>PHL003Crisis affected groups</t>
  </si>
  <si>
    <t>Host, non-host, returnees and IDPs that are affected by the ongoing insecurity in Mindanao</t>
  </si>
  <si>
    <t>PHL003People facing limited access constraints</t>
  </si>
  <si>
    <t>PHL003People facing restricted access constraints</t>
  </si>
  <si>
    <t>PHL003Impediments to entry into country (bureaucratic and administrative)</t>
  </si>
  <si>
    <t>PHL003Restriction of movement (impediments to freedom of movement and/or administrative restrictions)</t>
  </si>
  <si>
    <t>PHL003Interference into implementation of humanitarian activities</t>
  </si>
  <si>
    <t>PHL003Violence against personnel, facilities and assets</t>
  </si>
  <si>
    <t>PHL003Denial of existence of humanitarian needs or entitlements to assistance</t>
  </si>
  <si>
    <t>PHL003Restriction and obstruction of access to services and assistance</t>
  </si>
  <si>
    <t>PHL003Ongoing insecurity/hostilities affecting humanitarian assistance</t>
  </si>
  <si>
    <t>PHL003Presence of mines and improvised explosive devices</t>
  </si>
  <si>
    <t>PHL003Physical constraints in the environment (obstacles related to terrain, climate, lack of infrastructure, etc.)</t>
  </si>
  <si>
    <t>Mindanao Earthquake</t>
  </si>
  <si>
    <t>PHL004</t>
  </si>
  <si>
    <t>PHL004Total population</t>
  </si>
  <si>
    <t>total population living in the Philippines</t>
  </si>
  <si>
    <t>PHL004Landmass affected</t>
  </si>
  <si>
    <t>Census Data 2015; NDRRMC 11/2019</t>
  </si>
  <si>
    <t>Provinces with fatalities, affected population&amp; infrastructure damage according to NDRRMC: Davao del Sur, Davao Occidental (Region XI, Davao Region); Lanao del Norte, Bukidnon (Region X, Northern Mindanao); North Cotabato, South Cotabato, Sultan Kudarat (Region XII,Soccsksargen); Maguindanao (Bangsamoro Autonomous Region In Muslim Mindanao,BARMM)</t>
  </si>
  <si>
    <t>http://www.psa.gov.ph/content/philippine-population-density-based-2015-census-population https://www.citypopulation.de/php/philippines-admin.php http://www.ndrrmc.gov.ph/attachments/article/3929/Update_SitRep_No_37_re_Magnitude_6.6_and_6.5_Earthquakes_in_Tulunan_North_Cotabato.pdf https://reliefweb.int/sites/reliefweb.int/files/resources/Update_on_SitRep_No_36_re_Magnitude_6_6_and_6_5_Earthquake_in_Tulunan_North_Cotabato_as_of_28NOV2019_6AM.pdf</t>
  </si>
  <si>
    <t>PHL004People exposed</t>
  </si>
  <si>
    <t>Total population living in the affected areas.</t>
  </si>
  <si>
    <t>PHL004People affected</t>
  </si>
  <si>
    <t>NDRRMC 28/08/2020</t>
  </si>
  <si>
    <t>Since there has been no update on the number of people affected by the earthquake since 04 March 2020, the affected population is considered to be the displaced population as of 28 August 2020.</t>
  </si>
  <si>
    <t>https://reliefweb.int/sites/reliefweb.int/files/resources/DSWD-DROMIC-Report-58-on-the-Ms-6.6-Earthquake-Incident-in-Tulunan-North-Cotabato-as-of-28-August-2020-6PM.pdf</t>
  </si>
  <si>
    <t>2020-10-02</t>
  </si>
  <si>
    <t>PHL004People displaced</t>
  </si>
  <si>
    <t>11 months after the earthquakes, 78,758 people remain displaced in North Cotabato and Davao Del Sur. Approximately 20,000 are in emergency shelters and the remaining 58,000 are with friends/relatives or in open spaces.</t>
  </si>
  <si>
    <t>PHL004Injuries reported</t>
  </si>
  <si>
    <t>NDRRMC 11/2019</t>
  </si>
  <si>
    <t>According to NDRRMC SitRep38 a total of 563 people reportedly got injured in the earthquake.</t>
  </si>
  <si>
    <t>PHL004Illness cases reported</t>
  </si>
  <si>
    <t>PHL004Fatalities reported</t>
  </si>
  <si>
    <t>OCHA 29/11/2019</t>
  </si>
  <si>
    <t>The earthquake caused 23 deaths, though they are no longer considered in the severity index due to the fact that the earthquake falls outside the 6 month reporting period.</t>
  </si>
  <si>
    <t>https://reliefweb.int/report/philippines/philippines-humanitarian-snapshot-29-november-2019</t>
  </si>
  <si>
    <t>PHL004Buildings damaged</t>
  </si>
  <si>
    <t>DROMIC 13/12/2019</t>
  </si>
  <si>
    <t>According to DROMIC SitRep 47 a total of 47,476 houses were damaged, of which 25,795 were totally damaged and 21,681 partially damaged</t>
  </si>
  <si>
    <t>https://reliefweb.int/sites/reliefweb.int/files/resources/DSWD-DROMIC-Report-47-on-the-Ms-6.6-Earthquake-Incident-in-Tulunan-North-Cotabato-as-of-13-December-2019-6PM-A.pdf</t>
  </si>
  <si>
    <t>PHL004Buildings destroyed</t>
  </si>
  <si>
    <t>PHL004Buildings in the affected area</t>
  </si>
  <si>
    <t>PHL004Economic Losses</t>
  </si>
  <si>
    <t>limited data/information available</t>
  </si>
  <si>
    <t>PHL004People in Need</t>
  </si>
  <si>
    <t>Govt of Philippines 2015; NDRRMC 28/08/2020; OCHA 30/07/2023</t>
  </si>
  <si>
    <t>PIN is the total number of peope displaced. Level 1 is all people living in the exposed area-affected population. Level 2 is all those affected by the earthquake, including those with damaged homes or farmland, minus the PIN. However, due to lack of information, the number affected and number displaced are identical.  Level 3 includes all those still displaced. Due to COVID-19, the reporting on crises such as the Mindanao earthquakes has decreased and response has been disrupted. The number of people displaced in shelters has dropped below 30,000. The needs of those with friends/relatives are unknown and until there a further needs assessment the crisis will remain in the GCSI.</t>
  </si>
  <si>
    <t>http://www.psa.gov.ph/content/philippine-population-density-based-2015-census-population https://reliefweb.int/report/philippines/philippines-humanitarian-snapshot-29-november-2019; https://reliefweb.int/sites/reliefweb.int/files/resources/DSWD-DROMIC-Report-58-on-the-Ms-6.6-Earthquake-Incident-in-Tulunan-North-Cotabato-as-of-28-August-2020-6PM.pdf</t>
  </si>
  <si>
    <t>PHL004Minimal humanitarian conditions - Level 1</t>
  </si>
  <si>
    <t>Govt of Philippines 2015; NDRRMC 28/08/2020; OCHA 30/07/2021</t>
  </si>
  <si>
    <t>PHL004Stressed humanitarian conditions - Level 2</t>
  </si>
  <si>
    <t>Govt of Philippines 2015; NDRRMC 28/08/2020; OCHA 30/07/2022</t>
  </si>
  <si>
    <t>PHL004Moderate humanitarian conditions - Level 3</t>
  </si>
  <si>
    <t>PHL004Severe humanitarian conditions - Level 4</t>
  </si>
  <si>
    <t>Govt of Philippines 2015; NDRRMC 28/08/2020; OCHA 30/07/2024</t>
  </si>
  <si>
    <t>PHL004Extreme humanitarian conditions - Level 5</t>
  </si>
  <si>
    <t>Govt of Philippines 2015; NDRRMC 28/08/2020; OCHA 30/07/2025</t>
  </si>
  <si>
    <t>PHL004Fatalities in all crises</t>
  </si>
  <si>
    <t>PHL004Crisis affected groups</t>
  </si>
  <si>
    <t>Host, non-host, and IDPs that are affected by the earthquake in Mindanao</t>
  </si>
  <si>
    <t>PHL004People facing limited access constraints</t>
  </si>
  <si>
    <t>PHL004People facing restricted access constraints</t>
  </si>
  <si>
    <t>PHL004Impediments to entry into country (bureaucratic and administrative)</t>
  </si>
  <si>
    <t>PHL004Restriction of movement (impediments to freedom of movement and/or administrative restrictions)</t>
  </si>
  <si>
    <t>PHL004Interference into implementation of humanitarian activities</t>
  </si>
  <si>
    <t>PHL004Violence against personnel, facilities and assets</t>
  </si>
  <si>
    <t>PHL004Denial of existence of humanitarian needs or entitlements to assistance</t>
  </si>
  <si>
    <t>PHL004Restriction and obstruction of access to services and assistance</t>
  </si>
  <si>
    <t>PHL004Ongoing insecurity/hostilities affecting humanitarian assistance</t>
  </si>
  <si>
    <t>PHL004Presence of mines and improvised explosive devices</t>
  </si>
  <si>
    <t>PHL004Physical constraints in the environment (obstacles related to terrain, climate, lack of infrastructure, etc.)</t>
  </si>
  <si>
    <t>Typhoon Goni (Rolly) and Typhoon Vamco (Ulysses)</t>
  </si>
  <si>
    <t>PHL009</t>
  </si>
  <si>
    <t>PHL009Total population</t>
  </si>
  <si>
    <t>2020-12-16</t>
  </si>
  <si>
    <t>PHL009Landmass affected</t>
  </si>
  <si>
    <t>Census Data 2015; NDRRMC 15/12/2020; NDRRMC 22/02/2021</t>
  </si>
  <si>
    <t xml:space="preserve">The total square kilometres of 33 provinces across Regions II, III, IV-A (Calabarzon), Mimaropa, V, VIII, CAR and NRC affeceted by Typhoon Rolly, and 5 provinces that were not affected by Typhoon Rolly but further affected by Typhoon Vamco. </t>
  </si>
  <si>
    <t>https://psa.gov.ph/content/philippine-population-density-based-2015-census-population; https://dromic.dswd.gov.ph/dswd-dromic-report-23-on-super-typhoon-rolly-as-of-11-november-2020-6am/; https://dromic.dswd.gov.ph/tropical-storm-ulysses-8-november-2020/</t>
  </si>
  <si>
    <t>PHL009People exposed</t>
  </si>
  <si>
    <t xml:space="preserve">The total population of people living in 33 provinces across Regions II, III, IV-A (Calabarzon), Mimaropa, V, VIII, CAR and NRC, and 5 provinces that were not affected by Typhoon Rolly but further affected by Typhoon Vamco. </t>
  </si>
  <si>
    <t>PHL009People affected</t>
  </si>
  <si>
    <t>NDRRMC 15/12/2020; NDRRMC 22/02/2021</t>
  </si>
  <si>
    <t xml:space="preserve">The total number of people affected by Typhoon Rolly and Vamco according to the national government. It is unclear whether the people affected were double-counted. </t>
  </si>
  <si>
    <t>https://dromic.dswd.gov.ph/dswd-dromic-report-23-on-super-typhoon-rolly-as-of-11-november-2020-6am/; https://dromic.dswd.gov.ph/tropical-storm-ulysses-8-november-2020/</t>
  </si>
  <si>
    <t>PHL009People displaced</t>
  </si>
  <si>
    <t xml:space="preserve">The displaced population both inside evacuation centres and those staying with friends and family for both Typhoon Vamco and Rolly. </t>
  </si>
  <si>
    <t>PHL009Injuries reported</t>
  </si>
  <si>
    <t>PHL009Illness cases reported</t>
  </si>
  <si>
    <t>PHL009Fatalities reported</t>
  </si>
  <si>
    <t xml:space="preserve">The number of fatalities directly linked to Typhoon Rolly (25) and Vamco (73). </t>
  </si>
  <si>
    <t>PHL009Buildings damaged</t>
  </si>
  <si>
    <t>PHL009Buildings destroyed</t>
  </si>
  <si>
    <t>PHL009Buildings in the affected area</t>
  </si>
  <si>
    <t>PHL009Economic Losses</t>
  </si>
  <si>
    <t>PHL009People in Need</t>
  </si>
  <si>
    <t>NDRRMC 29/12/2020; NDRRMC 22/02/2021; OCHA Humanitarian Needs and Priorities 26/11/2020</t>
  </si>
  <si>
    <t xml:space="preserve">According to the humanitarian response plan, the number of PIN stands at 905,000, which includes those displaced. Level 1 is all those exposed across the 8 regions, minus those directly affected, minus the PIN. Level 2 is those living in the affected area, minus the PIN. Level 3, 4 and 5 make up the PIN figure. </t>
  </si>
  <si>
    <t>https://dromic.dswd.gov.ph/dswd-dromic-report-23-on-super-typhoon-rolly-as-of-11-november-2020-6am/; https://dromic.dswd.gov.ph/tropical-storm-ulysses-8-november-2020/; https://reliefweb.int/sites/reliefweb.int/files/resources/PHL-TyphoonGoniVamco-HumNeedsPriorities-Revision-201126.pdf</t>
  </si>
  <si>
    <t>PHL009Minimal humanitarian conditions - Level 1</t>
  </si>
  <si>
    <t>PHL009Stressed humanitarian conditions - Level 2</t>
  </si>
  <si>
    <t>PHL009Moderate humanitarian conditions - Level 3</t>
  </si>
  <si>
    <t>PHL009Severe humanitarian conditions - Level 4</t>
  </si>
  <si>
    <t>PHL009Extreme humanitarian conditions - Level 5</t>
  </si>
  <si>
    <t>PHL009Fatalities in all crises</t>
  </si>
  <si>
    <t>PHL009Crisis affected groups</t>
  </si>
  <si>
    <t>PHL009People facing limited access constraints</t>
  </si>
  <si>
    <t>PHL009People facing restricted access constraints</t>
  </si>
  <si>
    <t>PHL009Impediments to entry into country (bureaucratic and administrative)</t>
  </si>
  <si>
    <t>PHL009Restriction of movement (impediments to freedom of movement and/or administrative restrictions)</t>
  </si>
  <si>
    <t>PHL009Interference into implementation of humanitarian activities</t>
  </si>
  <si>
    <t>PHL009Violence against personnel, facilities and assets</t>
  </si>
  <si>
    <t>PHL009Denial of existence of humanitarian needs or entitlements to assistance</t>
  </si>
  <si>
    <t>PHL009Restriction and obstruction of access to services and assistance</t>
  </si>
  <si>
    <t>PHL009Ongoing insecurity/hostilities affecting humanitarian assistance</t>
  </si>
  <si>
    <t>PHL009Presence of mines and improvised explosive devices</t>
  </si>
  <si>
    <t>PHL009Physical constraints in the environment (obstacles related to terrain, climate, lack of infrastructure, etc.)</t>
  </si>
  <si>
    <t>Complex crisis in DPRK</t>
  </si>
  <si>
    <t>PRK001</t>
  </si>
  <si>
    <t>DPRK</t>
  </si>
  <si>
    <t>PRK</t>
  </si>
  <si>
    <t>PRK001Total population</t>
  </si>
  <si>
    <t>Total population in country</t>
  </si>
  <si>
    <t>https://data.worldbank.org/indicator/SP.POP.TOTL</t>
  </si>
  <si>
    <t>PRK001Landmass affected</t>
  </si>
  <si>
    <t xml:space="preserve">World Bank 2018
</t>
  </si>
  <si>
    <t>The whole of the country is considered affected</t>
  </si>
  <si>
    <t>https://data.worldbank.org/indicator/AG.LND.TOTL.K2?locations=KP</t>
  </si>
  <si>
    <t>PRK001People exposed</t>
  </si>
  <si>
    <t>The whole country is considered affected, this figure therefore includes total population</t>
  </si>
  <si>
    <t>PRK001People affected</t>
  </si>
  <si>
    <t>Total population is considered affected by the various crises</t>
  </si>
  <si>
    <t>PRK001People displaced</t>
  </si>
  <si>
    <t xml:space="preserve">The number displaced is unclear. 31,339 North Koreans arrived in South Korea from 1998 and 2017. The number of North Koreans in other host countries is also unclear. </t>
  </si>
  <si>
    <t>PRK001Injuries reported</t>
  </si>
  <si>
    <t>PRK001Illness cases reported</t>
  </si>
  <si>
    <t>PRK001Fatalities reported</t>
  </si>
  <si>
    <t>The total number of fatalities in the past 6 months (22 September 2020 - 22 March 2021)</t>
  </si>
  <si>
    <t>PRK001Buildings damaged</t>
  </si>
  <si>
    <t>PRK001Buildings destroyed</t>
  </si>
  <si>
    <t>PRK001Buildings in the affected area</t>
  </si>
  <si>
    <t>PRK001Economic Losses</t>
  </si>
  <si>
    <t>PRK001People in Need</t>
  </si>
  <si>
    <t>Needs and Priorities 2020</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</si>
  <si>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</si>
  <si>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https://reliefweb.int/sites/reliefweb.int/files/resources/2020_DPRK_N%26P_Overview_Provisional.pdf</t>
  </si>
  <si>
    <t>PRK001Minimal humanitarian conditions - Level 1</t>
  </si>
  <si>
    <t>PRK001Stressed humanitarian conditions - Level 2</t>
  </si>
  <si>
    <t>PRK001Moderate humanitarian conditions - Level 3</t>
  </si>
  <si>
    <t>PRK001Severe humanitarian conditions - Level 4</t>
  </si>
  <si>
    <t>PRK001Extreme humanitarian conditions - Level 5</t>
  </si>
  <si>
    <t>PRK001Fatalities in all crises</t>
  </si>
  <si>
    <t>PRK001Crisis affected groups</t>
  </si>
  <si>
    <t>Country population</t>
  </si>
  <si>
    <t>PRK001People facing limited access constraints</t>
  </si>
  <si>
    <t>PRK001People facing restricted access constraints</t>
  </si>
  <si>
    <t>PRK001Impediments to entry into country (bureaucratic and administrative)</t>
  </si>
  <si>
    <t>PRK001Restriction of movement (impediments to freedom of movement and/or administrative restrictions)</t>
  </si>
  <si>
    <t>PRK001Interference into implementation of humanitarian activities</t>
  </si>
  <si>
    <t>PRK001Violence against personnel, facilities and assets</t>
  </si>
  <si>
    <t>PRK001Denial of existence of humanitarian needs or entitlements to assistance</t>
  </si>
  <si>
    <t>PRK001Restriction and obstruction of access to services and assistance</t>
  </si>
  <si>
    <t>PRK001Ongoing insecurity/hostilities affecting humanitarian assistance</t>
  </si>
  <si>
    <t>PRK001Presence of mines and improvised explosive devices</t>
  </si>
  <si>
    <t>PRK001Physical constraints in the environment (obstacles related to terrain, climate, lack of infrastructure, etc.)</t>
  </si>
  <si>
    <t>Conflict in Palestine</t>
  </si>
  <si>
    <t>PSE002</t>
  </si>
  <si>
    <t>Palestine</t>
  </si>
  <si>
    <t>PSE</t>
  </si>
  <si>
    <t>PSE002Total population</t>
  </si>
  <si>
    <t>HNO 2021 (12/2020); HRP 2021 (12/2020); the Palestinian Central Bureau of Statistics</t>
  </si>
  <si>
    <t xml:space="preserve">The 2021 HNO estimate of 5.2 million, which matches the Palestinian Central Bureau of Statistics estimates a total of 5,227,193
</t>
  </si>
  <si>
    <t>https://www.ochaopt.org/sites/default/files/hno_2021.pdf;
  https://www.ochaopt.org/sites/default/files/hrp_2021.pdf;
  http://www.pcbs.gov.ps/Portals/_Rainbow/Documents/%D8%A7%D9%84%D9%85%D8%AD%D8%A7%D9%81%D8%B8%D8%A7%D8%AA%20%D8%A7%D9%86%D8%AC%D9%84%D9%8A%D8%B2%D9%8A%2097-2017.html</t>
  </si>
  <si>
    <t>PSE002Landmass affected</t>
  </si>
  <si>
    <t>the Palestinian Central Bureau of Statistics (2011)</t>
  </si>
  <si>
    <t xml:space="preserve">Palestinian central bureau of statistics square kilometre of admin level 1 in the West Bank and Gaza and occupied East Jerusalem
</t>
  </si>
  <si>
    <t>http://www.pcbs.gov.ps/Portals/_Rainbow/Documents/LandUse-2011-02e.htm</t>
  </si>
  <si>
    <t>PSE002People exposed</t>
  </si>
  <si>
    <t xml:space="preserve">Everyone in the West Bank and Gaza is considered living in the area affected by the conflict, occupation and in Gaza also by the air, land and sea blockade
</t>
  </si>
  <si>
    <t>PSE002People affected</t>
  </si>
  <si>
    <t>Everyone in the West Bank and Gaza is affected by the conflict, occupation and in Gaza also by the air, land and sea blockade</t>
  </si>
  <si>
    <t>PSE002People displaced</t>
  </si>
  <si>
    <t>UNRWA registered population dashboard (31/12//2020)</t>
  </si>
  <si>
    <t>Total registered Palestine refugees (5,703,546) in Jordan, Lebanon, Syria, West Bank and Gaza Strip + Other registered persons (685,348)</t>
  </si>
  <si>
    <t>https://www.unrwa.org/what-we-do/relief-and-social-services/unrwa-registered-population-dashboard</t>
  </si>
  <si>
    <t>PSE002Injuries reported</t>
  </si>
  <si>
    <t>OCHA Data on casualties (1/10/2020-31/03/2021)</t>
  </si>
  <si>
    <t>Total number of injuries resulting directly from conflict in the last six months (Palestinians), reporting period from 1 Oct 2020 to 31 Mar 2021</t>
  </si>
  <si>
    <t>https://www.ochaopt.org/data/casualties</t>
  </si>
  <si>
    <t>PSE002Illness cases reported</t>
  </si>
  <si>
    <t>A total of the number of Palestinian injuries resulting directly from conflict between June and December 2018.</t>
  </si>
  <si>
    <t>PSE002Fatalities reported</t>
  </si>
  <si>
    <t>Total number of fatalities resulting directly from conflict in the last six months (Palestinians), reporting period from 1 Oct 2020 to 31 Mar 2021</t>
  </si>
  <si>
    <t>PSE002Buildings damaged</t>
  </si>
  <si>
    <t>Shelter cluster Nov 2018</t>
  </si>
  <si>
    <t>The number of houses that experienced minro, major and severe damage during 2014 war.</t>
  </si>
  <si>
    <t>https://www.ochaopt.org/reports/protection-of-civilians,</t>
  </si>
  <si>
    <t>PSE002Buildings destroyed</t>
  </si>
  <si>
    <t>The total of houses destroyed in Gaza by the 2014 war, as well as housing demolitions in the West Bank and East Jerusalem as of November 2018.</t>
  </si>
  <si>
    <t>https://www.sheltercluster.org/sites/default/files/docs/one_page_factsheet_nov_2018_0.pdf</t>
  </si>
  <si>
    <t>PSE002Buildings in the affected area</t>
  </si>
  <si>
    <t>PSE002Economic Losses</t>
  </si>
  <si>
    <t>UNCTAD 02/12/2019</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</si>
  <si>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</si>
  <si>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https://unctad.org/en/pages/newsdetails.aspx?OriginalVersionID=2254</t>
  </si>
  <si>
    <t>PSE002People in Need</t>
  </si>
  <si>
    <t>HNO 2021 (12/2020); HRP 2021 (12/2020)</t>
  </si>
  <si>
    <t>2.45 million people are in need according to the Humanitarian Needs Overview 2021. 40% of the PIN are in stress level needs; placed in level 4. 60% of the PIN have sever level needs; placed in level 5. (There is no PiN in Level 3)
The total population is considered facing at least minor humanitarian conditions. The entire population (5.2) are considered exposed = affected.</t>
  </si>
  <si>
    <t>https://www.ochaopt.org/sites/default/files/hno_2021.pdf;
  https://www.ochaopt.org/sites/default/files/hrp_2021.pdf; </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</si>
  <si>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</si>
  <si>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</si>
  <si>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</si>
  <si>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</si>
  <si>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</si>
  <si>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PSE002Fatalities in all crises</t>
  </si>
  <si>
    <t>OCHA 06/2020 - 11/2020</t>
  </si>
  <si>
    <t>Total number of fatalities resulting directly from conflict in the last six months (Palestinians), reporting period from June to November</t>
  </si>
  <si>
    <t>https://www.ochaopt.org/reports/protection-of-civilians</t>
  </si>
  <si>
    <t>PSE002Crisis affected groups</t>
  </si>
  <si>
    <t>There are IDP's, refugees, host and non-host groups in Gaza, the West Bank and East Jerusalem.</t>
  </si>
  <si>
    <t>PSE002People facing limited access constraints</t>
  </si>
  <si>
    <t>PSE002People facing restricted access constraints</t>
  </si>
  <si>
    <t>OCHA 16/12/2018</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</si>
  <si>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</si>
  <si>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https://reliefweb.int/report/occupied-palestinian-territory/occupied-palestinian-territory-humanitarian-needs-overview-3</t>
  </si>
  <si>
    <t>PSE002Impediments to entry into country (bureaucratic and administrative)</t>
  </si>
  <si>
    <t>PSE002Restriction of movement (impediments to freedom of movement and/or administrative restrictions)</t>
  </si>
  <si>
    <t>PSE002Interference into implementation of humanitarian activities</t>
  </si>
  <si>
    <t>PSE002Violence against personnel, facilities and assets</t>
  </si>
  <si>
    <t>PSE002Denial of existence of humanitarian needs or entitlements to assistance</t>
  </si>
  <si>
    <t>PSE002Restriction and obstruction of access to services and assistance</t>
  </si>
  <si>
    <t>PSE002Ongoing insecurity/hostilities affecting humanitarian assistance</t>
  </si>
  <si>
    <t>PSE002Presence of mines and improvised explosive devices</t>
  </si>
  <si>
    <t>PSE002Physical constraints in the environment (obstacles related to terrain, climate, lack of infrastructure, etc.)</t>
  </si>
  <si>
    <t>Regional Boko Haram Crisis</t>
  </si>
  <si>
    <t>Regional crisis</t>
  </si>
  <si>
    <t>REG001</t>
  </si>
  <si>
    <t>Nigeria,Niger,Chad,Cameroon</t>
  </si>
  <si>
    <t>NGA,NER,TCD,CMR</t>
  </si>
  <si>
    <t>REG001Total population</t>
  </si>
  <si>
    <t>See individual crises</t>
  </si>
  <si>
    <t>The number is the total population of all countries affected by the Boko Haram crisis. These are Cameroon, Chad, Niger and Cameroon.</t>
  </si>
  <si>
    <t>REG001Landmass affected</t>
  </si>
  <si>
    <t>Bureau Central des Recensements et des Etudes de Population Cameroon 2010; populationdata.net; http://www.stat-niger.org/statistique/file/DSEDS/TBS_2016.pdf; National Bureau of Statistics 2011; OCHA 01/02/2019;</t>
  </si>
  <si>
    <t>Total SQ of all countries all countries affected by the Boko Haram crisis which are Cameroon, Chad, Niger and Cameroon.</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</si>
  <si>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</si>
  <si>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2020-05-28</t>
  </si>
  <si>
    <t>REG001People exposed</t>
  </si>
  <si>
    <t>This is the total number of people exposed to the Boko Haram crisis in all 4 countries.</t>
  </si>
  <si>
    <t>REG001People affected</t>
  </si>
  <si>
    <t>This is the total number of people affected by the Boko Haram crisis in all 4 countries.</t>
  </si>
  <si>
    <t>REG001People displaced</t>
  </si>
  <si>
    <t>This is the total number of IDPs and refugees displaced by the Boko Haram crisis in all 4 countries.</t>
  </si>
  <si>
    <t>REG001Injuries reported</t>
  </si>
  <si>
    <t>REG001Illness cases reported</t>
  </si>
  <si>
    <t>REG001Fatalities reported</t>
  </si>
  <si>
    <t>This is the total number of people killed in the Boko Haram crisis in the last six months in all 4 countries.</t>
  </si>
  <si>
    <t>REG001Buildings damaged</t>
  </si>
  <si>
    <t>2019-03-21</t>
  </si>
  <si>
    <t>REG001Buildings destroyed</t>
  </si>
  <si>
    <t>Total buildings damaged due to the BH crisis in Nigeria.</t>
  </si>
  <si>
    <t>REG001Buildings in the affected area</t>
  </si>
  <si>
    <t>REG001Economic Losses</t>
  </si>
  <si>
    <t>World Bank 8/1/2018</t>
  </si>
  <si>
    <t>Economic losses in Cameroon, no data from other crisis.</t>
  </si>
  <si>
    <t>REG001People in Need</t>
  </si>
  <si>
    <t>PIN figures and levels 1 to 5 are a combination of figures for all 4 affected countries.</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</si>
  <si>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</si>
  <si>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</si>
  <si>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</si>
  <si>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</si>
  <si>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</si>
  <si>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REG001Fatalities in all crises</t>
  </si>
  <si>
    <t>This is the total number of people killed in all crises in the 4 countries affected by Boko Haram in the last six months. Some of these crises include complex, drought, displacement, intercommunal, farmer/herder and banditry crisis.</t>
  </si>
  <si>
    <t>REG001Crisis affected groups</t>
  </si>
  <si>
    <t>2019-05-01</t>
  </si>
  <si>
    <t>REG001People facing limited access constraints</t>
  </si>
  <si>
    <t>ACAPS Access MAP</t>
  </si>
  <si>
    <t>REG001People facing restricted access constraints</t>
  </si>
  <si>
    <t>People facing access contraints in Nigeria</t>
  </si>
  <si>
    <t>https://reliefweb.int/report/cameroon/cameroun-aper-u-des-besoins-humanitaires-2019-janvier-2019 https://data.humdata.org/dataset/cameroon-humanitarian-needs-overview</t>
  </si>
  <si>
    <t>REG001Impediments to entry into country (bureaucratic and administrative)</t>
  </si>
  <si>
    <t>REG001Restriction of movement (impediments to freedom of movement and/or administrative restrictions)</t>
  </si>
  <si>
    <t>REG001Interference into implementation of humanitarian activities</t>
  </si>
  <si>
    <t>REG001Violence against personnel, facilities and assets</t>
  </si>
  <si>
    <t>REG001Denial of existence of humanitarian needs or entitlements to assistance</t>
  </si>
  <si>
    <t>REG001Restriction and obstruction of access to services and assistance</t>
  </si>
  <si>
    <t>REG001Ongoing insecurity/hostilities affecting humanitarian assistance</t>
  </si>
  <si>
    <t>REG001Presence of mines and improvised explosive devices</t>
  </si>
  <si>
    <t>REG001Physical constraints in the environment (obstacles related to terrain, climate, lack of infrastructure, etc.)</t>
  </si>
  <si>
    <t>Venezuela Regional Crisis</t>
  </si>
  <si>
    <t>REG002</t>
  </si>
  <si>
    <t>Venezuela,Brazil,Colombia,Ecuador,Peru,Trinidad and Tobago</t>
  </si>
  <si>
    <t>VEN,BRA,COL,ECU,PER,TTO</t>
  </si>
  <si>
    <t>REG002Total population</t>
  </si>
  <si>
    <t>VEN: OCHA 05/2018; R4V 05/09/2020; ECU: OCHA, 2018; R4V Ecuador 19/08/2020; BRA: IBGE 2019;COL: OCHA HNO 2020; TRI: World Bank 2019; RMRP 2021</t>
  </si>
  <si>
    <t>VEN: 27,412,335 - OCHA figures based on government data (the latest census in 2011) using projections for 2020. Substracted number of Venezuelans who left the country since 2015 when the crisis began.
ECU: 14,483,499 + 415,835 Venezuelans in Ecuador as of January 2021
BRA: 211,755,692 - 2020 population estimate, according to Brazilian government
COL: 50,900,000 -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+ 30800 Venezuelan refugees</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</si>
  <si>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 https://reliefweb.int/sites/reliefweb.int/files/resources/GHO2021_EN.pdf; T&amp;T: https://data.worldbank.org/country/trinidad-and-tobago; https://reliefweb.int/sites/reliefweb.int/files/resources/2%20Pagers%202021%20TT.pdf</t>
  </si>
  <si>
    <t>REG002Landmass affected</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</si>
  <si>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</si>
  <si>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t>
  </si>
  <si>
    <t>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t>
  </si>
  <si>
    <t>REG002People exposed</t>
  </si>
  <si>
    <t>VEN: OCHA 05/2018; R4V 05/09/2020; ECU: OCHA, 2018; BRA:IBGE 2019; R4V 14/08/2020; COL: DANE, Projections for 2019; PER: OCHA, July 2015; TRI:World Bank 2018; RMRP 2021</t>
  </si>
  <si>
    <t xml:space="preserve">VEN: 27,412,335 - OCHA figures based on government data (the latest census in 2011) using projections for 2020. Substracted number of Venezuelans who left the country since 2015 when the crisis began.
ECU: 4816633 - Population living in the cities of the most affected regions: Tulcan, Quito, Santiago de Guayaquil, Huaquillas and Lago Agrio  
BRA: 892.622 - Figure represents the population of Roraima state+ total displaced Venezuelans.  The vast majority of Venezuelan refugees and migrants in Brazil have gone to Roraima, with a much smaller number choosing  Amazonas, specifically the city of Manaus.
COL: 22.193.934.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T&amp;T:1,394,973 local population + 30,800 Venezuelan refugees (+ ? number of Cubans and other migrants) </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</si>
  <si>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 https://reliefweb.int/sites/reliefweb.int/files/resources/2%20Pagers%202021%20TT.pdf</t>
  </si>
  <si>
    <t>REG002People affected</t>
  </si>
  <si>
    <t>VEN: OCHA 05/2018; R4V 25/01/2021; ECU: R4V Ecuador 25/01/2021; RMRP 202110/12/2020; BRA: IBGE 2019; Reuters 11/2017; R4V Brazil 25/01/2021; COL: RMRP 2021 10/12/2020; Migracion Colombia 18/12/2020; PER: R4V 25/01/2021; RMRP 2021; TRI: RMRP 2021</t>
  </si>
  <si>
    <t xml:space="preserve">VEN: 27,412,335 - OCHA figures based on government data (the latest census in 2011) using projections for 2020. Substracted number of Venezuelans who left the country since 2015 when the crisis began..
ECU: 622.835 - As of January 2021, 415.835 Venezuelans were estimated to be in Ecuador, many of whom were in need of food, health and nutrition assistance. It is also estimated that 207,000 people from host communitities are also in need of assistance. As information on how many people are in need as of now, this figure is used as people currently affected.
BRA: 660,654 - number of Venezuelans in Brazil +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3.601.352 - It includes Venezuelans with intention to stay (1,717,352) + Transit population (162,000) + Colombian returnees (980,000) + Host communities (742,000)
PER: 1.543.460 - Venezuelan refugees, migrants (1,043,460) + host communities estimated to be in need as per Regional Response Plan (500,000). Likely an underestimation given the added strain on education and health facilities in several parts of the country.
T&amp;T: 1,394,973 local population + 30,800 Venezuelan refugees (+ ? number of Cubans and other migrants) 
</t>
  </si>
  <si>
    <t>VEN:https://data.humdata.org/dataset/venezuela-administrative-level-0-1-2-and-3-population-statistics-and-gazeteer;https://r4v.info/es/situations/platform; ECU:https://data2.unhcr.org/es/situations/platform/location/7512; https://rmrp.r4v.info/; BRA: https://www.reuters.com/article/us-venezuela-crisis-brazil/venezuelan-migrants-pose-humanitarian-problem-in-brazil-idUSKBN1E51KV; https://www.ibge.gov.br/cidades-e-estados/rr/boa-vista.html; https://r4v.info/en/situations/platform/location/7509; COL: https://rmrp.r4v.info/; https://www.migracioncolombia.gov.co/infografias/distribucion-venezolanos-en-colombia-corte-a-30-de-octubre; PER:https://data2.unhcr.org/es/situations/platform/location/7416; https://rmrp.r4v.info/; TRI: https://reliefweb.int/sites/reliefweb.int/files/resources/2%20Pagers%202021%20TT.pdf</t>
  </si>
  <si>
    <t>REG002People displaced</t>
  </si>
  <si>
    <t>R4V 30/11/2020</t>
  </si>
  <si>
    <t xml:space="preserve">All Venezuelans who have left the country as of December 2020. </t>
  </si>
  <si>
    <t>https://r4v.info/es/situations/platform</t>
  </si>
  <si>
    <t>REG002Injuries reported</t>
  </si>
  <si>
    <t>REG002Illness cases reported</t>
  </si>
  <si>
    <t>REG002Fatalities reported</t>
  </si>
  <si>
    <t>REG002Buildings damaged</t>
  </si>
  <si>
    <t>REG002Buildings destroyed</t>
  </si>
  <si>
    <t>REG002Buildings in the affected area</t>
  </si>
  <si>
    <t>REG002Economic Losses</t>
  </si>
  <si>
    <t>REG002People in Need</t>
  </si>
  <si>
    <t>VEN: ENCOVI 2020; OCHA 05/2018; R4V 05/01/2021; ECU: R4V Ecuador 31/12/2020; RMRP 2021; BRA: R4V 31/10/2020; COL: RMRP 2021; R4V Colombia 01/2021; Migracion Colombia 18/12/2020; PER: Regional Response Plan  2021; TRI: T&amp;T RMRP 2021</t>
  </si>
  <si>
    <t xml:space="preserve">VEN: 54% of the total population (14.802.661)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total population - PiN (12.609.674). Level 1, 4, 5 = 0 
ECU: The estimated number of Venezuelan migrant and refugees currently in Ecuador 415,835 and around 207,000 people from the host communites considered to be in need of assitance are placed in Level 3 (622.835). The remaining population living in the most affected regions of the country are considered to be affected and in Level 1. Level 2,4,5 = 0
BRA: 261,441. PIN and level 3: Figure represents the number of Venezuelan refugees and migrants currently in Brazil. A detailed breakdown of severity of need is not available. Needs have been reported in the areas of shelter and nutrition. The remaining population living in the most affected regions of the country are considered to be affected and in Level 2. Level 1 = remaining exposed, 231.968. Level 4, 5 = 0
COL: PIN number includes the number of Venezuelans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The latest Regional Response Plan 2021 estimates that 735,000 refugees and migrants from Venezuela and 500,000 members of the host communities in the country will be in need of some sort of humanitarian assistance. No other data on the current impact on hosting communities is available. It is estimated that the rest is able to meet their needs by applying (sometimes unsustainable) coping strategies. The remaining population living in the most affected regions of the country are considered to be affected and in Level 1.
T&amp;T: most recent estimate of 30,800 Venezuelans in T&amp;T from RMRP (used as PIN number, level 3). While Venezuelans present in the country likley add a strain to resources/services, the impact on the host community in terms of humanitarian needs seems to be low. They are placed in Level 1.
</t>
  </si>
  <si>
    <t>VEN: https://assets.website-files.com/5d14c6a5c4ad42a4e794d0f7/5f03875cac6fc11b6d67a8a5_Presentaci%C3%B3n%20%20ENCOVI%202019-Pobreza_compressed.pdf; https://data.humdata.org/dataset/venezuela-administrative-level-0-1-2-and-3-population-statistics-and-gazeteer; https://r4v.info/es/situations/platform; ECU: https://data2.unhcr.org/es/situations/platform/location/7512; COL: https://r4v.info/es/documents/details/82927; https://r4v.info/en/situations/platform/location/10044; https://www.migracioncolombia.gov.co/infografias/distribucion-venezolanos-en-colombia-corte-a-30-de-octubre; PER: https://reliefweb.int/report/colombia/rmrp-2021-regional-refugee-and-migrant-response-plan-refugees-and-migrants-venezuela; TRI: https://reliefweb.int/sites/reliefweb.int/files/resources/2%20Pagers%202021%20TT.pdf</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</si>
  <si>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</si>
  <si>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</si>
  <si>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</si>
  <si>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</si>
  <si>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</si>
  <si>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REG002Fatalities in all crises</t>
  </si>
  <si>
    <t>REG002Crisis affected groups</t>
  </si>
  <si>
    <t>Non-host, host, refugees, returnees</t>
  </si>
  <si>
    <t>REG002People facing limited access constraints</t>
  </si>
  <si>
    <t>VEN: The population faces limited access to assistance, only few humanitarian organizations are allowed to operate. However it is hard to do an estimation.</t>
  </si>
  <si>
    <t>REG002People facing restricted access constraints</t>
  </si>
  <si>
    <t>REG002Impediments to entry into country (bureaucratic and administrative)</t>
  </si>
  <si>
    <t>REG002Restriction of movement (impediments to freedom of movement and/or administrative restrictions)</t>
  </si>
  <si>
    <t>REG002Interference into implementation of humanitarian activities</t>
  </si>
  <si>
    <t>REG002Violence against personnel, facilities and assets</t>
  </si>
  <si>
    <t>REG002Denial of existence of humanitarian needs or entitlements to assistance</t>
  </si>
  <si>
    <t>REG002Restriction and obstruction of access to services and assistance</t>
  </si>
  <si>
    <t>REG002Ongoing insecurity/hostilities affecting humanitarian assistance</t>
  </si>
  <si>
    <t>REG002Presence of mines and improvised explosive devices</t>
  </si>
  <si>
    <t>REG002Physical constraints in the environment (obstacles related to terrain, climate, lack of infrastructure, etc.)</t>
  </si>
  <si>
    <t>Regional Kashmir conflict</t>
  </si>
  <si>
    <t>REG003</t>
  </si>
  <si>
    <t>India,Pakistan</t>
  </si>
  <si>
    <t>IND,PAK</t>
  </si>
  <si>
    <t>REG003Total population</t>
  </si>
  <si>
    <t>UNHCR 18/10/2018
UNHCR 12/31/2018
PBS 2017  GoI 2011, india Population 2018</t>
  </si>
  <si>
    <t>Pakistan: The total population according to census data in addition to undocumented Afghans in Pakistan, Afghan PoR cardholders minus the Pakistani refugees in Afghanistan.  India; Based on 2011 Census, plus excluded information on Telangana. Outdated data.</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</si>
  <si>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</si>
  <si>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2019-04-25</t>
  </si>
  <si>
    <t>REG003Landmass affected</t>
  </si>
  <si>
    <t>PBS 2017; GoI 2011</t>
  </si>
  <si>
    <t>The whole region of Kashmir is affected by ongoing insecurity.</t>
  </si>
  <si>
    <t>http://www.pbs.gov.pk/sites/default/files/PAKISTAN%20TEHSIL%20WISE%20FOR%20WEB%20CENSUS_2017.pdf  https://www.census2011.co.in/states.php</t>
  </si>
  <si>
    <t>2019-11-18</t>
  </si>
  <si>
    <t>REG003People exposed</t>
  </si>
  <si>
    <t>Pakistan: The total amount of people living in the affected area. People are likely to be affected to different extents.  India: Population in Jammu and Kashmir according to 2011 Census</t>
  </si>
  <si>
    <t>REG003People affected</t>
  </si>
  <si>
    <t>REG003People displaced</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</si>
  <si>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</si>
  <si>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REG003Injuries reported</t>
  </si>
  <si>
    <t>REG003Illness cases reported</t>
  </si>
  <si>
    <t>REG003Fatalities reported</t>
  </si>
  <si>
    <t>Casualties in last 6 months for the crises in India and Pakistan (22 September 2020 - 22 March 2021).</t>
  </si>
  <si>
    <t>REG003Buildings damaged</t>
  </si>
  <si>
    <t>REG003Buildings destroyed</t>
  </si>
  <si>
    <t>REG003Buildings in the affected area</t>
  </si>
  <si>
    <t>REG003Economic Losses</t>
  </si>
  <si>
    <t>REG003People in Need</t>
  </si>
  <si>
    <t>REG003Minimal humanitarian conditions - Level 1</t>
  </si>
  <si>
    <t>REG003Stressed humanitarian conditions - Level 2</t>
  </si>
  <si>
    <t>REG003Moderate humanitarian conditions - Level 3</t>
  </si>
  <si>
    <t>REG003Severe humanitarian conditions - Level 4</t>
  </si>
  <si>
    <t>REG003Extreme humanitarian conditions - Level 5</t>
  </si>
  <si>
    <t>REG003Fatalities in all crises</t>
  </si>
  <si>
    <t xml:space="preserve">Casualties in last 6 month (22 September 2020 - 22 March 2021). ACLED data covers all conflict related fatalities in Jammu and Kashmir. Fatalities from major natural disasters are included, but small disasters - this could pose a challenge for data consistency. It is likely that illnesses related to conflict or drought/food insecurity have resulted in deaths, though there is a lack of data on this. Likely an underestimate since reporting is now extremely restricted in the region (since the August 2019 communications blackout and additional restrictions on movement and information flow to and from the region). </t>
  </si>
  <si>
    <t>REG003Crisis affected groups</t>
  </si>
  <si>
    <t>There is limited data available of those people affected by the Kashmir conflict, although it is likely that Afghan refugees, host and non-host groups as well as IDPs are affected.</t>
  </si>
  <si>
    <t>REG003People facing limited access constraints</t>
  </si>
  <si>
    <t>REG003People facing restricted access constraints</t>
  </si>
  <si>
    <t>REG003Impediments to entry into country (bureaucratic and administrative)</t>
  </si>
  <si>
    <t>REG003Restriction of movement (impediments to freedom of movement and/or administrative restrictions)</t>
  </si>
  <si>
    <t>REG003Interference into implementation of humanitarian activities</t>
  </si>
  <si>
    <t>REG003Violence against personnel, facilities and assets</t>
  </si>
  <si>
    <t>REG003Denial of existence of humanitarian needs or entitlements to assistance</t>
  </si>
  <si>
    <t>REG003Restriction and obstruction of access to services and assistance</t>
  </si>
  <si>
    <t>REG003Ongoing insecurity/hostilities affecting humanitarian assistance</t>
  </si>
  <si>
    <t>REG003Presence of mines and improvised explosive devices</t>
  </si>
  <si>
    <t>REG003Physical constraints in the environment (obstacles related to terrain, climate, lack of infrastructure, etc.)</t>
  </si>
  <si>
    <t>Syrian Regional Crisis</t>
  </si>
  <si>
    <t>REG004</t>
  </si>
  <si>
    <t>Syria,Turkey,Iraq,Egypt,Jordan,Lebanon</t>
  </si>
  <si>
    <t>SYR,TUR,IRQ,EGY,JOR,LBN</t>
  </si>
  <si>
    <t>REG004Total population</t>
  </si>
  <si>
    <t xml:space="preserve">See the individual crises </t>
  </si>
  <si>
    <t xml:space="preserve">Sum of the population of the individual crises. 
</t>
  </si>
  <si>
    <t>See the individual crises </t>
  </si>
  <si>
    <t>2021-02-28</t>
  </si>
  <si>
    <t>REG004Landmass affected</t>
  </si>
  <si>
    <t xml:space="preserve">Sum of the affected areas in the individual crises 
</t>
  </si>
  <si>
    <t>REG004People exposed</t>
  </si>
  <si>
    <t xml:space="preserve">Sum of the people living in the affected areas in the individual crises </t>
  </si>
  <si>
    <t>REG004People affected</t>
  </si>
  <si>
    <t xml:space="preserve">Sum of the people affected in the individual crises </t>
  </si>
  <si>
    <t>REG004People displaced</t>
  </si>
  <si>
    <t xml:space="preserve">The number of people displaced by the Syrian conflict, including IDPs registered in Syria, and Syrians who have left Syria including to countries in the region and to Europe and North Africa. 
</t>
  </si>
  <si>
    <t>REG004Injuries reported</t>
  </si>
  <si>
    <t>See the individual crises</t>
  </si>
  <si>
    <t>The injuries recorded in Syria caused by the conflict in the last six months (until April 2019)</t>
  </si>
  <si>
    <t>REG004Illness cases reported</t>
  </si>
  <si>
    <t>Sum of the crisis related ilnesses of the individual crises</t>
  </si>
  <si>
    <t>REG004Fatalities reported</t>
  </si>
  <si>
    <t>Sum of the individual crises</t>
  </si>
  <si>
    <t>REG004Buildings damaged</t>
  </si>
  <si>
    <t>No recent reliable data available</t>
  </si>
  <si>
    <t>2019-05-21</t>
  </si>
  <si>
    <t>REG004Buildings destroyed</t>
  </si>
  <si>
    <t>REG004Buildings in the affected area</t>
  </si>
  <si>
    <t>REG004Economic Losses</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</si>
  <si>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</si>
  <si>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</si>
  <si>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</si>
  <si>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</si>
  <si>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</si>
  <si>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</si>
  <si>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</si>
  <si>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REG004Fatalities in all crises</t>
  </si>
  <si>
    <t>REG004Crisis affected groups</t>
  </si>
  <si>
    <t>The syrian number of affected groups in the affected area</t>
  </si>
  <si>
    <t>REG004People facing limited access constraints</t>
  </si>
  <si>
    <t>REG004People facing restricted access constraints</t>
  </si>
  <si>
    <t>REG004Impediments to entry into country (bureaucratic and administrative)</t>
  </si>
  <si>
    <t>REG004Restriction of movement (impediments to freedom of movement and/or administrative restrictions)</t>
  </si>
  <si>
    <t>REG004Interference into implementation of humanitarian activities</t>
  </si>
  <si>
    <t>REG004Violence against personnel, facilities and assets</t>
  </si>
  <si>
    <t>REG004Denial of existence of humanitarian needs or entitlements to assistance</t>
  </si>
  <si>
    <t>REG004Restriction and obstruction of access to services and assistance</t>
  </si>
  <si>
    <t>REG004Ongoing insecurity/hostilities affecting humanitarian assistance</t>
  </si>
  <si>
    <t>REG004Presence of mines and improvised explosive devices</t>
  </si>
  <si>
    <t>REG004Physical constraints in the environment (obstacles related to terrain, climate, lack of infrastructure, etc.)</t>
  </si>
  <si>
    <t xml:space="preserve">Eastern Mediterranean Route </t>
  </si>
  <si>
    <t>REG006</t>
  </si>
  <si>
    <t>Turkey,Greece</t>
  </si>
  <si>
    <t>TUR,GRC</t>
  </si>
  <si>
    <t>REG006Total population</t>
  </si>
  <si>
    <t>World Bank 2019 ;World Bank 2019; UNHCR 19/02/2021</t>
  </si>
  <si>
    <t xml:space="preserve">Population of Greece and Turkey </t>
  </si>
  <si>
    <t>https://data.worldbank.org/country/turkey; https://data.worldbank.org/indicator/SP.POP.TOTL?locations=GR; https://data2.unhcr.org/en/documents/details/85006</t>
  </si>
  <si>
    <t>REG006Landmass affected</t>
  </si>
  <si>
    <t>2019-05-18</t>
  </si>
  <si>
    <t>REG006People exposed</t>
  </si>
  <si>
    <t>REG006People affected</t>
  </si>
  <si>
    <t>REG006People displaced</t>
  </si>
  <si>
    <t>REG006Injuries reported</t>
  </si>
  <si>
    <t>REG006Illness cases reported</t>
  </si>
  <si>
    <t>REG006Fatalities reported</t>
  </si>
  <si>
    <t>IOM Oct 2020 - Mar 2021</t>
  </si>
  <si>
    <t>All deaths and people missing recorded via the eastern Mediterranean route during the past 6 months. The true number of fatalities may be higher as a result of unreported incidents and missing cases that are not yet considered dead.</t>
  </si>
  <si>
    <t>https://missingmigrants.iom.int/region/mediterranean</t>
  </si>
  <si>
    <t>REG006Buildings damaged</t>
  </si>
  <si>
    <t>REG006Buildings destroyed</t>
  </si>
  <si>
    <t>REG006Buildings in the affected area</t>
  </si>
  <si>
    <t>REG006Economic Losses</t>
  </si>
  <si>
    <t>REG006People in Need</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</si>
  <si>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</si>
  <si>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</si>
  <si>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</si>
  <si>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</si>
  <si>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</si>
  <si>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REG006Fatalities in all crises</t>
  </si>
  <si>
    <t>all deaths and people missing recorded via the eastern Mediterranean route during the past 6 months</t>
  </si>
  <si>
    <t>REG006Crisis affected groups</t>
  </si>
  <si>
    <t>refugees and host population</t>
  </si>
  <si>
    <t>REG006People facing limited access constraints</t>
  </si>
  <si>
    <t>REG006People facing restricted access constraints</t>
  </si>
  <si>
    <t>REG006Impediments to entry into country (bureaucratic and administrative)</t>
  </si>
  <si>
    <t>Takes into account access scores from Turkey and Greece</t>
  </si>
  <si>
    <t>REG006Restriction of movement (impediments to freedom of movement and/or administrative restrictions)</t>
  </si>
  <si>
    <t>REG006Interference into implementation of humanitarian activities</t>
  </si>
  <si>
    <t>REG006Violence against personnel, facilities and assets</t>
  </si>
  <si>
    <t>REG006Denial of existence of humanitarian needs or entitlements to assistance</t>
  </si>
  <si>
    <t>REG006Restriction and obstruction of access to services and assistance</t>
  </si>
  <si>
    <t>REG006Ongoing insecurity/hostilities affecting humanitarian assistance</t>
  </si>
  <si>
    <t>REG006Presence of mines and improvised explosive devices</t>
  </si>
  <si>
    <t>REG006Physical constraints in the environment (obstacles related to terrain, climate, lack of infrastructure, etc.)</t>
  </si>
  <si>
    <t>Central Mediterranean Route</t>
  </si>
  <si>
    <t>REG007</t>
  </si>
  <si>
    <t>Algeria,Tunisia,Libya,Italy</t>
  </si>
  <si>
    <t>DZA,TUN,LBY,ITA</t>
  </si>
  <si>
    <t>REG007Total population</t>
  </si>
  <si>
    <t>ALGERIA: UN World Population Prospects 2019 TUNISIA: INS Tunisie 2014, p.32 LIBYA: World Population Prospects 2019 ITALY: ISTAT 09/2019</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</si>
  <si>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</si>
  <si>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</si>
  <si>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REG007Landmass affected</t>
  </si>
  <si>
    <t>2019-04-26</t>
  </si>
  <si>
    <t>REG007People exposed</t>
  </si>
  <si>
    <t>REG007People affected</t>
  </si>
  <si>
    <t>REG007People displaced</t>
  </si>
  <si>
    <t>REG007Injuries reported</t>
  </si>
  <si>
    <t>REG007Illness cases reported</t>
  </si>
  <si>
    <t>REG007Fatalities reported</t>
  </si>
  <si>
    <t>REG007Buildings damaged</t>
  </si>
  <si>
    <t>REG007Buildings destroyed</t>
  </si>
  <si>
    <t>REG007Buildings in the affected area</t>
  </si>
  <si>
    <t>REG007Economic Losses</t>
  </si>
  <si>
    <t>REG007People in Need</t>
  </si>
  <si>
    <t>REG007Minimal humanitarian conditions - Level 1</t>
  </si>
  <si>
    <t>REG007Stressed humanitarian conditions - Level 2</t>
  </si>
  <si>
    <t>REG007Moderate humanitarian conditions - Level 3</t>
  </si>
  <si>
    <t>REG007Severe humanitarian conditions - Level 4</t>
  </si>
  <si>
    <t>REG007Extreme humanitarian conditions - Level 5</t>
  </si>
  <si>
    <t>REG007Fatalities in all crises</t>
  </si>
  <si>
    <t>REG007Crisis affected groups</t>
  </si>
  <si>
    <t>REG007People facing limited access constraints</t>
  </si>
  <si>
    <t>REG007People facing restricted access constraints</t>
  </si>
  <si>
    <t>REG007Impediments to entry into country (bureaucratic and administrative)</t>
  </si>
  <si>
    <t>Takes into account access scores from Libya, Algeria and Tunisia</t>
  </si>
  <si>
    <t>REG007Restriction of movement (impediments to freedom of movement and/or administrative restrictions)</t>
  </si>
  <si>
    <t>REG007Interference into implementation of humanitarian activities</t>
  </si>
  <si>
    <t>REG007Violence against personnel, facilities and assets</t>
  </si>
  <si>
    <t>REG007Denial of existence of humanitarian needs or entitlements to assistance</t>
  </si>
  <si>
    <t>REG007Restriction and obstruction of access to services and assistance</t>
  </si>
  <si>
    <t>REG007Ongoing insecurity/hostilities affecting humanitarian assistance</t>
  </si>
  <si>
    <t>REG007Presence of mines and improvised explosive devices</t>
  </si>
  <si>
    <t>REG007Physical constraints in the environment (obstacles related to terrain, climate, lack of infrastructure, etc.)</t>
  </si>
  <si>
    <t>Western Mediterranean Route</t>
  </si>
  <si>
    <t>REG008</t>
  </si>
  <si>
    <t>Algeria,Morocco,Spain</t>
  </si>
  <si>
    <t>DZA,MAR,ESP</t>
  </si>
  <si>
    <t>REG008Total population</t>
  </si>
  <si>
    <t>MOROCCO: Centre d’Etudes et de Recherches Démographiques (CERED) 05/2017 ALGERIA: UN World Population Prospects 2019 SPAIN: INE. Instituto Nacional de Estadística 08/01/2020</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</si>
  <si>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</si>
  <si>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</si>
  <si>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REG008Landmass affected</t>
  </si>
  <si>
    <t>REG008People exposed</t>
  </si>
  <si>
    <t>REG008People affected</t>
  </si>
  <si>
    <t>REG008People displaced</t>
  </si>
  <si>
    <t>REG008Injuries reported</t>
  </si>
  <si>
    <t>REG008Illness cases reported</t>
  </si>
  <si>
    <t>REG008Fatalities reported</t>
  </si>
  <si>
    <t>REG008Buildings damaged</t>
  </si>
  <si>
    <t>REG008Buildings destroyed</t>
  </si>
  <si>
    <t>REG008Buildings in the affected area</t>
  </si>
  <si>
    <t>REG008Economic Losses</t>
  </si>
  <si>
    <t>REG008People in Need</t>
  </si>
  <si>
    <t>REG008Minimal humanitarian conditions - Level 1</t>
  </si>
  <si>
    <t>REG008Stressed humanitarian conditions - Level 2</t>
  </si>
  <si>
    <t>REG008Moderate humanitarian conditions - Level 3</t>
  </si>
  <si>
    <t>REG008Severe humanitarian conditions - Level 4</t>
  </si>
  <si>
    <t>REG008Extreme humanitarian conditions - Level 5</t>
  </si>
  <si>
    <t>REG008Fatalities in all crises</t>
  </si>
  <si>
    <t>All fatalities and people missing recorded on the Western Mediterranean Route. IOM data is intended to be "a minimum estimate of the number of migrant deaths." Deaths happening in detention centres or due to labour exploitation are not included.</t>
  </si>
  <si>
    <t>REG008Crisis affected groups</t>
  </si>
  <si>
    <t>REG008People facing limited access constraints</t>
  </si>
  <si>
    <t>REG008People facing restricted access constraints</t>
  </si>
  <si>
    <t>REG008Impediments to entry into country (bureaucratic and administrative)</t>
  </si>
  <si>
    <t>Takes into account access scores from Algeria and Morocco</t>
  </si>
  <si>
    <t>REG008Restriction of movement (impediments to freedom of movement and/or administrative restrictions)</t>
  </si>
  <si>
    <t>REG008Interference into implementation of humanitarian activities</t>
  </si>
  <si>
    <t>REG008Violence against personnel, facilities and assets</t>
  </si>
  <si>
    <t>REG008Denial of existence of humanitarian needs or entitlements to assistance</t>
  </si>
  <si>
    <t>REG008Restriction and obstruction of access to services and assistance</t>
  </si>
  <si>
    <t>REG008Ongoing insecurity/hostilities affecting humanitarian assistance</t>
  </si>
  <si>
    <t>REG008Presence of mines and improvised explosive devices</t>
  </si>
  <si>
    <t>REG008Physical constraints in the environment (obstacles related to terrain, climate, lack of infrastructure, etc.)</t>
  </si>
  <si>
    <t>Rohingya Regional Crisis</t>
  </si>
  <si>
    <t>REG011</t>
  </si>
  <si>
    <t>Bangladesh,Myanmar</t>
  </si>
  <si>
    <t>BGD,MMR</t>
  </si>
  <si>
    <t>REG011Total population</t>
  </si>
  <si>
    <t>Worldbank 2017; UNHCR 31/01/2021; Government of Bangladesh 2011; UNHCR 08/2019; JRP 28/02/2020; UNHCR 28/02/2021</t>
  </si>
  <si>
    <t>Myanmar Worldbank population figure (53.3 million), minus 877,710 Rohingyas in Bangladesh, 154,410 MMR refugees in Malaysia, 91,809 MMR refugees in Thailand. Bangladesh population according to 2011 Census data (142.3 million)</t>
  </si>
  <si>
    <t>https://data.worldbank.org/indicator/sp.pop.totl?page=2; https://www.unhcr.org/figures-at-a-glance-in-malaysia.html; https://reliefweb.int/sites/reliefweb.int/files/resources/78231.pdf; https://data2.unhcr.org/en/situations/thailand; https://data2.unhcr.org/en/documents/details/79611; 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</si>
  <si>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REG011Landmass affected</t>
  </si>
  <si>
    <t>Myanmar Census 2014, Government of Bangladesh 2011, ISCG 01/2019</t>
  </si>
  <si>
    <t>Total Square kilometers affected. The whole of the Rakhine state (36,778 km²) is affected by the conflict to a degree. Paletwa township in Chin is also affected (8,079 km²). Teknaf and Ukhia Upazila in Bangladesh (650)</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</si>
  <si>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</si>
  <si>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REG011People exposed</t>
  </si>
  <si>
    <t>Myanmar National Census 2014; HNO 2021; Government of Bangladesh 2011; JRP 02/2020; UNHCR 28/02/2021</t>
  </si>
  <si>
    <t xml:space="preserve">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total number of people living in Teknaf and Uknia Upazilia (471,768), in addition to Rohingya refugees (877,710) that are all living in the affected area. </t>
  </si>
  <si>
    <t>https://myanmar.unfpa.org/en/publications/union-report-volume-3k-rakhine-state-report; https://reliefweb.int/sites/reliefweb.int/files/resources/mmr_humanitarian_needs_overview_2021_final.pdf; https://www.humanitarianresponse.info/sites/www.humanitarianresponse.info; https://www.humanitarianresponse.info/sites/www.humanitarianresponse.info/files/documents/files/jrp_2020_summary_2-pager_280220.pdf; http://data2.unhcr.org/en/situations/myanmar_refugees</t>
  </si>
  <si>
    <t>REG011People affected</t>
  </si>
  <si>
    <t>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In Bangladesh, this includes host community (471,768), in addition to Rohingya refugees (877,710) .The Rohingya influx in Cox’s Bazar has put pressure on the district’s Bangladeshi community, particularly in the upazilas of Teknaf d Ukhia where the Rohingya now constitute at least one third of the total population. Given the size of the influx the entire population of Ukhia and Teknaf are expected to be affected by the influx.</t>
  </si>
  <si>
    <t>REG011People displaced</t>
  </si>
  <si>
    <t>UNHCR 01/2021; UNHCR 28/02/2021; OCHA 16/01/2021; OCHA 2020; UNHCR 06/2020; UNHCR 05/03/2021; CCCM 31/12/2020; JRP 02/2020</t>
  </si>
  <si>
    <t>Rohingya in Bangladesh (871,924), Rohingya in Malaysia (102,250), Rohingya IDPs in Rakhine since 2012 (134,098) and recent displacement in Rakhine and Chin (101,798). Given that 596,000 Rohingya remain in Rakhine state but not categorised as displaced (since 2012), we assume that the majority of displacement in Rakhine and Chin affect the Rohingya.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</si>
  <si>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 https://www.humanitarianresponse.info/sites/www.humanitarianresponse.info/files/documents/files/jrp_2020_summary_2-pager_280220.pdf</t>
  </si>
  <si>
    <t>REG011Injuries reported</t>
  </si>
  <si>
    <t>REG011Illness cases reported</t>
  </si>
  <si>
    <t>REG011Fatalities reported</t>
  </si>
  <si>
    <t>All fatalities in Myanmar (Rakhine and Kachin and Shan states) and Bangladesh (Cox's Bazar) 22 September 2020 - 22 March 2021</t>
  </si>
  <si>
    <t>REG011Buildings damaged</t>
  </si>
  <si>
    <t>REG011Buildings destroyed</t>
  </si>
  <si>
    <t>REG011Buildings in the affected area</t>
  </si>
  <si>
    <t>REG011Economic Losses</t>
  </si>
  <si>
    <t>REG011People in Need</t>
  </si>
  <si>
    <t>Myanmar National Census 2014; HNO 2021; Government of Bangladesh 2011, JRP 28/02/2020, ISCG MSNA 30/09/2019, REACH-UNHCR 26/01/2020, ACAPS 20/12/2020</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</si>
  <si>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</si>
  <si>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</si>
  <si>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</si>
  <si>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</si>
  <si>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</si>
  <si>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</si>
  <si>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</si>
  <si>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REG011Fatalities in all crises</t>
  </si>
  <si>
    <t xml:space="preserve">All fatalities in Rakhine state and in Cox's Bazar in the last 6 months  (22 September 2020 - 22 March 2021)
</t>
  </si>
  <si>
    <t>REG011Crisis affected groups</t>
  </si>
  <si>
    <t>REG011People facing limited access constraints</t>
  </si>
  <si>
    <t>REG011People facing restricted access constraints</t>
  </si>
  <si>
    <t>REG011Impediments to entry into country (bureaucratic and administrative)</t>
  </si>
  <si>
    <t>REG011Restriction of movement (impediments to freedom of movement and/or administrative restrictions)</t>
  </si>
  <si>
    <t>REG011Interference into implementation of humanitarian activities</t>
  </si>
  <si>
    <t>REG011Violence against personnel, facilities and assets</t>
  </si>
  <si>
    <t>REG011Denial of existence of humanitarian needs or entitlements to assistance</t>
  </si>
  <si>
    <t>REG011Restriction and obstruction of access to services and assistance</t>
  </si>
  <si>
    <t>REG011Ongoing insecurity/hostilities affecting humanitarian assistance</t>
  </si>
  <si>
    <t>REG011Presence of mines and improvised explosive devices</t>
  </si>
  <si>
    <t>REG011Physical constraints in the environment (obstacles related to terrain, climate, lack of infrastructure, etc.)</t>
  </si>
  <si>
    <t>Southern Africa Regional Food Security Crisis</t>
  </si>
  <si>
    <t>REG012</t>
  </si>
  <si>
    <t>Lesotho,Madagascar,Malawi,Mozambique,Namibia,Eswatini,Zambia,Zimbabwe</t>
  </si>
  <si>
    <t>LSO,MDG,MWI,MOZ,NAM,SWZ,ZMB,ZWE</t>
  </si>
  <si>
    <t>REG012Total population</t>
  </si>
  <si>
    <t>The number is the total population of all countries experiencing the southern African drought and food crises. They include Eswatini, Namibia, Malawi, Zambia, Zimbabwe, Lesotho, Mozambique and Madagascar.</t>
  </si>
  <si>
    <t>REG012Landmass affected</t>
  </si>
  <si>
    <t>Total SQ of all countries experiencing the southern African drought and food crises which include Eswatini, Namibia, Malawi, Zambia, Zimbabwe, Lesotho, Mozambique and Madagascar.</t>
  </si>
  <si>
    <t>REG012People exposed</t>
  </si>
  <si>
    <t>This is the total number of people exposed to drought and food insecurity across southern Africa.</t>
  </si>
  <si>
    <t>REG012People affected</t>
  </si>
  <si>
    <t>This is the total number of people affected by drought and food insecurity in southern African countries.</t>
  </si>
  <si>
    <t>REG012People displaced</t>
  </si>
  <si>
    <t>These are the number of people displaced by cyclones and other food security inducing factors in Moyambique. No data is available for other countries.</t>
  </si>
  <si>
    <t>REG012Injuries reported</t>
  </si>
  <si>
    <t>REG012Illness cases reported</t>
  </si>
  <si>
    <t>REG012Fatalities reported</t>
  </si>
  <si>
    <t>Total # of crisis related fatalities (last 6 months)</t>
  </si>
  <si>
    <t>REG012Buildings damaged</t>
  </si>
  <si>
    <t>2020-02-17</t>
  </si>
  <si>
    <t>REG012Buildings destroyed</t>
  </si>
  <si>
    <t>REG012Buildings in the affected area</t>
  </si>
  <si>
    <t>REG012Economic Losses</t>
  </si>
  <si>
    <t>REG012People in Need</t>
  </si>
  <si>
    <t>PIN figures and levels 1 to 5 are a combination of figures for all 8 affected countries.</t>
  </si>
  <si>
    <t>REG012Minimal humanitarian conditions - Level 1</t>
  </si>
  <si>
    <t>REG012Stressed humanitarian conditions - Level 2</t>
  </si>
  <si>
    <t>REG012Moderate humanitarian conditions - Level 3</t>
  </si>
  <si>
    <t>REG012Severe humanitarian conditions - Level 4</t>
  </si>
  <si>
    <t>REG012Extreme humanitarian conditions - Level 5</t>
  </si>
  <si>
    <t>REG012Fatalities in all crises</t>
  </si>
  <si>
    <t>Total # of crisis related fatalities (for the country overall)</t>
  </si>
  <si>
    <t>REG012Crisis affected groups</t>
  </si>
  <si>
    <t>Refugees, IDPs, host, non-host and returnees.</t>
  </si>
  <si>
    <t>REG012People facing limited access constraints</t>
  </si>
  <si>
    <t>REG012People facing restricted access constraints</t>
  </si>
  <si>
    <t>REG012Impediments to entry into country (bureaucratic and administrative)</t>
  </si>
  <si>
    <t>REG012Restriction of movement (impediments to freedom of movement and/or administrative restrictions)</t>
  </si>
  <si>
    <t>REG012Interference into implementation of humanitarian activities</t>
  </si>
  <si>
    <t>REG012Violence against personnel, facilities and assets</t>
  </si>
  <si>
    <t>REG012Denial of existence of humanitarian needs or entitlements to assistance</t>
  </si>
  <si>
    <t>REG012Restriction and obstruction of access to services and assistance</t>
  </si>
  <si>
    <t>REG012Ongoing insecurity/hostilities affecting humanitarian assistance</t>
  </si>
  <si>
    <t>REG012Presence of mines and improvised explosive devices</t>
  </si>
  <si>
    <t>REG012Physical constraints in the environment (obstacles related to terrain, climate, lack of infrastructure, etc.)</t>
  </si>
  <si>
    <t>Nagorno-Karabakh Conflict</t>
  </si>
  <si>
    <t>REG013</t>
  </si>
  <si>
    <t>Armenia,Azerbaijan</t>
  </si>
  <si>
    <t>ARM,AZE</t>
  </si>
  <si>
    <t>REG013Total population</t>
  </si>
  <si>
    <t>State Statistical Committee of the Republic of Azerbaijan; IOM 11/12/2020; World Bank 2019</t>
  </si>
  <si>
    <t>Population of Armenia, Nagorno-Karabakh and surrounding Azeri regions</t>
  </si>
  <si>
    <t>https://www.stat.gov.az/source/demoqraphy/ap/?lang=en; https://displacement.iom.int/system/tdf/reports/ARMENIA%20DTM%20Round%203%20Narrative_v4.pdf?file=1&amp;type=node&amp;id=10330; https://data.worldbank.org/country/AM</t>
  </si>
  <si>
    <t>REG013Landmass affected</t>
  </si>
  <si>
    <t>CIA World Factbook; State Statistical Committee of the Republic of Azerbaijan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</si>
  <si>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</si>
  <si>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https://www.cia.gov/library/publications/the-world-factbook/attachments/summaries/AM-summary.pdf; https://www.stat.gov.az/source/demoqraphy/ap/?lang=en</t>
  </si>
  <si>
    <t>REG013People exposed</t>
  </si>
  <si>
    <t>World Bank 2019; UNHCR 17/01/2021; State Statistical Committee of the Republic of Azerbaijan</t>
  </si>
  <si>
    <t>https://data.worldbank.org/country/AM; https://reliefweb.int/sites/reliefweb.int/files/resources/UNHCR%20Armenia_Operational%20Update_%20Dec_Jan%202021.pdf; https://www.stat.gov.az/source/demoqraphy/ap/?lang=en</t>
  </si>
  <si>
    <t>REG013People affected</t>
  </si>
  <si>
    <t>State Statistical Committee of the Republic of Azerbaijan; UNCT Armenia 22/01/2021; UNHCR 17/01/2021</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</si>
  <si>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</si>
  <si>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https://www.stat.gov.az/source/demoqraphy/ap/?lang=en; =CONCATENATE("https://reliefweb.int/sites/reliefweb.int/files/resources/Armenia%20Inter-Agency%20Response%20Plan.pdf; ", G8)</t>
  </si>
  <si>
    <t>REG013People displaced</t>
  </si>
  <si>
    <t>UNHCR 17/01/2021; Key Informant Interview 14/12/2020</t>
  </si>
  <si>
    <t>People displaced according to Armenian and an estimate of people in Azerbaijan displaced by the 2020 conflict that still hadn't returned (350-400)</t>
  </si>
  <si>
    <t>https://reliefweb.int/sites/reliefweb.int/files/resources/UNHCR%20Armenia_Operational%20Update_%20Dec_Jan%202021.pdf</t>
  </si>
  <si>
    <t>REG013Injuries reported</t>
  </si>
  <si>
    <t>REG013Illness cases reported</t>
  </si>
  <si>
    <t>REG013Fatalities reported</t>
  </si>
  <si>
    <t>Civilian fatalities reported by Armenian and Azeri authorities</t>
  </si>
  <si>
    <t>REG013Buildings damaged</t>
  </si>
  <si>
    <t>REG013Buildings destroyed</t>
  </si>
  <si>
    <t>REG013Buildings in the affected area</t>
  </si>
  <si>
    <t>REG013Economic Losses</t>
  </si>
  <si>
    <t>REG013People in Need</t>
  </si>
  <si>
    <t>REG013Minimal humanitarian conditions - Level 1</t>
  </si>
  <si>
    <t>REG013Stressed humanitarian conditions - Level 2</t>
  </si>
  <si>
    <t>REG013Moderate humanitarian conditions - Level 3</t>
  </si>
  <si>
    <t>REG013Severe humanitarian conditions - Level 4</t>
  </si>
  <si>
    <t>REG013Extreme humanitarian conditions - Level 5</t>
  </si>
  <si>
    <t>REG013Fatalities in all crises</t>
  </si>
  <si>
    <t>REG013Crisis affected groups</t>
  </si>
  <si>
    <t>REG013People facing limited access constraints</t>
  </si>
  <si>
    <t>REG013People facing restricted access constraints</t>
  </si>
  <si>
    <t>REG013Impediments to entry into country (bureaucratic and administrative)</t>
  </si>
  <si>
    <t>REG013Restriction of movement (impediments to freedom of movement and/or administrative restrictions)</t>
  </si>
  <si>
    <t>REG013Interference into implementation of humanitarian activities</t>
  </si>
  <si>
    <t>REG013Violence against personnel, facilities and assets</t>
  </si>
  <si>
    <t>REG013Denial of existence of humanitarian needs or entitlements to assistance</t>
  </si>
  <si>
    <t>REG013Restriction and obstruction of access to services and assistance</t>
  </si>
  <si>
    <t>REG013Ongoing insecurity/hostilities affecting humanitarian assistance</t>
  </si>
  <si>
    <t>REG013Presence of mines and improvised explosive devices</t>
  </si>
  <si>
    <t>REG013Physical constraints in the environment (obstacles related to terrain, climate, lack of infrastructure, etc.)</t>
  </si>
  <si>
    <t>Burundi and DRC refugees in Rwanda</t>
  </si>
  <si>
    <t>RWA002</t>
  </si>
  <si>
    <t>Rwanda</t>
  </si>
  <si>
    <t>RWA</t>
  </si>
  <si>
    <t>RWA002Total population</t>
  </si>
  <si>
    <t>OCHA 21/09/2018; UNHCR last updated 07/02/2019</t>
  </si>
  <si>
    <t>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t>
  </si>
  <si>
    <t>https://data.humdata.org/dataset/rwanda-population-statistics https://data.humdata.org/dataset/94b26815-cd91-4553-b64d-7a6f153400bc/resource/af21db64-6274-4c14-889f-3df5e608382f/download/rphc_4_publication_tables.pdf  https://data.humdata.org/dataset/refugees-originating-rwa</t>
  </si>
  <si>
    <t>RWA002Landmass affected</t>
  </si>
  <si>
    <t>UNHCR 31/01/2019</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</si>
  <si>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</si>
  <si>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https://reliefweb.int/sites/reliefweb.int/files/resources/67897.pdf</t>
  </si>
  <si>
    <t>RWA002People exposed</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</si>
  <si>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</si>
  <si>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</si>
  <si>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RWA002People affected</t>
  </si>
  <si>
    <t>https://data2.unhcr.org/en/country/rwa</t>
  </si>
  <si>
    <t>RWA002People displaced</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</si>
  <si>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</si>
  <si>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RWA002Injuries reported</t>
  </si>
  <si>
    <t>UNHCR 2018</t>
  </si>
  <si>
    <t>No recent information on injuries of the internationally displaced population. Could be calculated based on 2017 camp reports.</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</si>
  <si>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</si>
  <si>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RWA002Illness cases reported</t>
  </si>
  <si>
    <t>No recent information on illnesses of the internationally displaced population. Could be calculated based on 2017 camp reports.</t>
  </si>
  <si>
    <t>RWA002Fatalities reported</t>
  </si>
  <si>
    <t>No available data on the number of fatalities related to the crisis.</t>
  </si>
  <si>
    <t>RWA002Buildings damaged</t>
  </si>
  <si>
    <t>No indication of (recent) damages due to international displacement.</t>
  </si>
  <si>
    <t>RWA002Buildings destroyed</t>
  </si>
  <si>
    <t>RWA002Buildings in the affected area</t>
  </si>
  <si>
    <t>RWA002Economic Losses</t>
  </si>
  <si>
    <t>No indication of economic losses due to international displacement</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</si>
  <si>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</si>
  <si>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</si>
  <si>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</si>
  <si>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</si>
  <si>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</si>
  <si>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</si>
  <si>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RWA002Fatalities in all crises</t>
  </si>
  <si>
    <t>RWA002Crisis affected groups</t>
  </si>
  <si>
    <t>RWA002People facing limited access constraints</t>
  </si>
  <si>
    <t>No (significant) access constraints.</t>
  </si>
  <si>
    <t>RWA002People facing restricted access constraints</t>
  </si>
  <si>
    <t>RWA002Impediments to entry into country (bureaucratic and administrative)</t>
  </si>
  <si>
    <t>RWA002Restriction of movement (impediments to freedom of movement and/or administrative restrictions)</t>
  </si>
  <si>
    <t>RWA002Interference into implementation of humanitarian activities</t>
  </si>
  <si>
    <t>RWA002Violence against personnel, facilities and assets</t>
  </si>
  <si>
    <t>RWA002Denial of existence of humanitarian needs or entitlements to assistance</t>
  </si>
  <si>
    <t>RWA002Restriction and obstruction of access to services and assistance</t>
  </si>
  <si>
    <t>RWA002Ongoing insecurity/hostilities affecting humanitarian assistance</t>
  </si>
  <si>
    <t>RWA002Presence of mines and improvised explosive devices</t>
  </si>
  <si>
    <t>RWA002Physical constraints in the environment (obstacles related to terrain, climate, lack of infrastructure, etc.)</t>
  </si>
  <si>
    <t>Complex crisis in Sudan</t>
  </si>
  <si>
    <t>SDN001</t>
  </si>
  <si>
    <t>Sudan</t>
  </si>
  <si>
    <t>SDN</t>
  </si>
  <si>
    <t>SDN001Total population</t>
  </si>
  <si>
    <t>UN OCHA 08/01/2020</t>
  </si>
  <si>
    <t>The total population of Sudan according to the 2020 HNO is 43 million.</t>
  </si>
  <si>
    <t>https://reliefweb.int/report/sudan/sudan-humanitarian-needs-overview-2020-january-2020</t>
  </si>
  <si>
    <t>SDN001Landmass affected</t>
  </si>
  <si>
    <t>City Population 2020</t>
  </si>
  <si>
    <t>The whole country is considerd to be affected by the complex crisis, which includes the political situation, economic situation (including inflation rates and rising prices for basic commodities), ongoing conflict, displaced population, food security, and others.</t>
  </si>
  <si>
    <t>https://www.citypopulation.de/Sudan.html</t>
  </si>
  <si>
    <t>SDN001People exposed</t>
  </si>
  <si>
    <t xml:space="preserve">OCHA 22/02/2021
</t>
  </si>
  <si>
    <t xml:space="preserve">Numbers are from OCHA Humanitarian Needds Overview 2021.The number represent the overall humanitarian needs in Sudan including displacements, refugees, returnees and vulenrable groups with humanitarian need conditions. 
</t>
  </si>
  <si>
    <t>https://reliefweb.int/sites/reliefweb.int/files/resources/SDN_2021HNO.pdf</t>
  </si>
  <si>
    <t>SDN001People affected</t>
  </si>
  <si>
    <t>SDN001People displaced</t>
  </si>
  <si>
    <t xml:space="preserve">OCHA HNO 22/02/2021 IDMC 22/02/2021 OCHA 24/02/2021
</t>
  </si>
  <si>
    <t xml:space="preserve">Numbers are from OCHA Humanitarian Needds Overview 2021. The number represent the overall humanitarian needs in Sudan including displacements, refugees, returnees and vulenrable groups with humanitarian need conditions. The changes are the additional 183,000 IDPs in Darfur and the new arrivals of refugees in East Sudan that are not reported in the 2021 HNO.
</t>
  </si>
  <si>
    <t>https://reliefweb.int/sites/reliefweb.int/files/resources/SDN_2021HNO.pdf
  ; https://data2.unhcr.org/fr/documents/details/82978 ;
  https://reliefweb.int/report/sudan/burst-violence-darfur-triggers-sudans-highest-number-conflict-displacements-six-years#:~:text=Sudan-,Burst%20of%20violence%20in%20Darfur%20triggers%20Sudan's%20highest,conflict%20displacements%20in%20six%20years&amp;text=A%20surge%20in%20inter%2Dcommunal,the%20numbers%20continue%20to%20rise.</t>
  </si>
  <si>
    <t>SDN001Injuries reported</t>
  </si>
  <si>
    <t>SDN001Illness cases reported</t>
  </si>
  <si>
    <t>SDN001Fatalities reported</t>
  </si>
  <si>
    <t>SDN001Buildings damaged</t>
  </si>
  <si>
    <t>SDN001Buildings destroyed</t>
  </si>
  <si>
    <t>SDN001Buildings in the affected area</t>
  </si>
  <si>
    <t>SDN001Economic Losses</t>
  </si>
  <si>
    <t>SDN001People in Need</t>
  </si>
  <si>
    <t>Numbers are from OCHA Humanitarian Needds Overview 2021. Level 3 OCHA estimation. The number represent the overall humanitarian needs in Sudan including displacements, refugees, returnees and vulenrable groups with humanitarian need conditions.</t>
  </si>
  <si>
    <t>SDN001Minimal humanitarian conditions - Level 1</t>
  </si>
  <si>
    <t xml:space="preserve">Numbers are from OCHA Humanitarian Needds Overview 2021. Level 1 OCHA estimation. The number represent the overall humanitarian needs in Sudan including displacements, refugees, returnees and vulenrable groups with humanitarian need conditions. 
</t>
  </si>
  <si>
    <t>SDN001Stressed humanitarian conditions - Level 2</t>
  </si>
  <si>
    <t xml:space="preserve">Numbers are from OCHA Humanitarian Needds Overview 2021. Level 2 OCHA estimation. The number represent the overall humanitarian needs in Sudan including displacements, refugees, returnees and vulenrable groups with humanitarian need conditions.
</t>
  </si>
  <si>
    <t>SDN001Moderate humanitarian conditions - Level 3</t>
  </si>
  <si>
    <t>SDN001Severe humanitarian conditions - Level 4</t>
  </si>
  <si>
    <t xml:space="preserve">Numbers are from OCHA Humanitarian Needds Overview 2021.Level 4 OCHA estimation. The number represent the overall humanitarian needs in Sudan including displacements, refugees, returnees and vulenrable groups with humanitarian need conditions.
</t>
  </si>
  <si>
    <t>SDN001Extreme humanitarian conditions - Level 5</t>
  </si>
  <si>
    <t>SDN001Fatalities in all crises</t>
  </si>
  <si>
    <t>SDN001Crisis affected groups</t>
  </si>
  <si>
    <t>The total PIN figure is based off of the 2020 HNO, and includes refugees, IDPs, vulnerable groups, and returnees. The distribution of PIN was determined by the HNO as well, which put 1 million facing severe humanitarian needs, and 3.9 million facing extreme needs. The remaining PIN were placed on level 3, facing moderate needs. Total population facing level 2 conditions was calculated by subracting total PIN figure from the total affected. Level 1 conditions were calculated by subtracting both PIN and affected from total exposed.</t>
  </si>
  <si>
    <t>SDN001People facing limited access constraints</t>
  </si>
  <si>
    <t>SDN001People facing restricted access constraints</t>
  </si>
  <si>
    <t>SDN001Impediments to entry into country (bureaucratic and administrative)</t>
  </si>
  <si>
    <t>SDN001Restriction of movement (impediments to freedom of movement and/or administrative restrictions)</t>
  </si>
  <si>
    <t>SDN001Interference into implementation of humanitarian activities</t>
  </si>
  <si>
    <t>SDN001Violence against personnel, facilities and assets</t>
  </si>
  <si>
    <t>SDN001Denial of existence of humanitarian needs or entitlements to assistance</t>
  </si>
  <si>
    <t>SDN001Restriction and obstruction of access to services and assistance</t>
  </si>
  <si>
    <t>SDN001Ongoing insecurity/hostilities affecting humanitarian assistance</t>
  </si>
  <si>
    <t>SDN001Presence of mines and improvised explosive devices</t>
  </si>
  <si>
    <t>SDN001Physical constraints in the environment (obstacles related to terrain, climate, lack of infrastructure, etc.)</t>
  </si>
  <si>
    <t>Refugees in Sudan</t>
  </si>
  <si>
    <t>SDN005</t>
  </si>
  <si>
    <t>SDN005Total population</t>
  </si>
  <si>
    <t>SDN005Landmass affected</t>
  </si>
  <si>
    <t>All states are hosting South Sudanese refugees, however, Khartoum, White Nile, East Darfur are hosting the most refugees (all over 100,000 and at least marking 3,75% of the host population). Therefore, these 3 states will be taken as a representative sample.</t>
  </si>
  <si>
    <t>SDN005People exposed</t>
  </si>
  <si>
    <t xml:space="preserve">OCHA 22/02/2021 OCHA 17/01/2021 UNHCR 28/01/2021 UNHCR 22/01/2021 OCHA 21/01/2021 OCHA 12/01/2020
</t>
  </si>
  <si>
    <t xml:space="preserve">All states are hosting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pre-existing conditions.    Therefore, only the the number of host population who are to be targeted for assistance and total number of refugees were counted as exposed.
</t>
  </si>
  <si>
    <t>https://reliefweb.int/sites/reliefweb.int/files/resources/SDN_2021HNO.pdf;
  https://reports.unocha.org/en/country/sudan/ ;
  https://data2.unhcr.org/en/country/sdn;
  https://reliefweb.int/report/sudan/over-100000-displaced-resurgence-violence-sudan-s-darfur-region
  ;
  https://reliefweb.int/report/sudan/sudan-flash-update-3-conflict-west-darfur-and-south-darfur-21-jan-2021-enar
  ;
  https://reliefweb.int/report/sudan/sudan-humanitarian-response-plan-2020-january-2020</t>
  </si>
  <si>
    <t>SDN005People affected</t>
  </si>
  <si>
    <t xml:space="preserve">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surrounding communities (the 2021 HNO did not mention the size of the host community, there it is assumed that the same figure applies for 2021). This number was taken as the total number of affected in addition to the total number of refugees and IDPs as reported by OCHA on Sudan 24 Feb.
</t>
  </si>
  <si>
    <t>https://reliefweb.int/sites/reliefweb.int/files/resources/SDN_2021HNO.pdf
  ; https://reports.unocha.org/en/country/sudan/ ;
  https://data2.unhcr.org/en/country/sdn;
  https://reliefweb.int/report/sudan/over-100000-displaced-resurgence-violence-sudan-s-darfur-region
  ;
  https://reliefweb.int/report/sudan/sudan-flash-update-3-conflict-west-darfur-and-south-darfur-21-jan-2021-enar
  ;
  https://reliefweb.int/report/sudan/sudan-humanitarian-response-plan-2020-january-2020</t>
  </si>
  <si>
    <t>SDN005People displaced</t>
  </si>
  <si>
    <t>OCHA HNO 22/02/2021 UNCHR 31/03/2021</t>
  </si>
  <si>
    <t xml:space="preserve">Figure taken from the latest HNO 2021. The figure includes the total number of refugees estimated by OCHA 1.1 million and internally displaced 2.5 million. In addition, there are about 82,292 refugees in East Sudan from Ethiopia since 7 November </t>
  </si>
  <si>
    <t>https://reliefweb.int/sites/reliefweb.int/files/resources/SDN_2021HNO.pdf ; https://data2.unhcr.org/fr/documents/details/82978 ; https://reliefweb.int/report/sudan/burst-violence-darfur-triggers-sudans-highest-number-conflict-displacements-six-years#:~:text=Sudan-,Burst%20of%20violence%20in%20Darfur%20triggers%20Sudan's%20highest,conflict%20displacements%20in%20six%20years&amp;text=A%20surge%20in%20inter%2Dcommunal,the%20numbers%20continue%20to%20rise.</t>
  </si>
  <si>
    <t>SDN005Injuries reported</t>
  </si>
  <si>
    <t>SDN005Illness cases reported</t>
  </si>
  <si>
    <t>SDN005Fatalities reported</t>
  </si>
  <si>
    <t>They are likely refugees included in the total number of fatalities by ACLED, however it was too unreliable to determine the total number.  Therefore, the number was put as X.</t>
  </si>
  <si>
    <t>SDN005Buildings damaged</t>
  </si>
  <si>
    <t>SDN005Buildings destroyed</t>
  </si>
  <si>
    <t>SDN005Buildings in the affected area</t>
  </si>
  <si>
    <t>SDN005Economic Losses</t>
  </si>
  <si>
    <t>SDN005People in Need</t>
  </si>
  <si>
    <t>OCHA HNO 22/02/2021 OCHA 08/01/2020 UNHCR 12/01/2020</t>
  </si>
  <si>
    <t xml:space="preserve">According to the 2021 HNO there are currently 1.1 million refugees in Sudan, all of whom are in need. This number is primarily comprised of those from South Sudan, who account for at least 762,704 of the total refugee population. In addition, 61,182 refugees resident in East Sudan from Ethiopia. While the 2021 HNO does not specifically indicate the needs of refugees and IDPs in Sudan, the 2020 HNO indicated that of the refugee population in Sudan there are 200,000 currently facing extreme needs. There are 500,000 facing severe (level 4) needs. The remaining 400,000 were placed on level 3 needs - they typically reside in smaller camp (less than 1,000) or live in urban areaswhere access to basic services is higher. Total population of affected was determined by the population of host communities (226,000) who will be targeted for assistance in 2020. The reason that these numbers are not changed is that the reported numbers of IDPs and refugees have been the same (1.1M refugees, 2.5M IDPS) since the 2020 HNO. The changes are the additional 183,000 IDPs in Darfur and the new arrivals of refugees in East Sudan that are not reported in the 2021 HNO. The February numbers do not include the numbers of refugees in Blue Nile since there are no official numbers as of 25 Feb. 
</t>
  </si>
  <si>
    <t xml:space="preserve">https://reliefweb.int/sites/reliefweb.int/files/resources/SDN_2021HNO.pdf; https://reliefweb.int/sites/reliefweb.int/files/resources/Sudan_2020_HNO.pdf https://reliefweb.int/sites/reliefweb.int/files/resources/Digital%20Virsion_Sudan%20Countrry%20CRP%202020-V4-20200113.pdf 
</t>
  </si>
  <si>
    <t>SDN005Minimal humanitarian conditions - Level 1</t>
  </si>
  <si>
    <t>SDN005Stressed humanitarian conditions - Level 2</t>
  </si>
  <si>
    <t xml:space="preserve">According to the 2021 HNO there are currently 1.1 million refugees in Sudan, all of whom are in need. This number is primarily comprised of those from South Sudan, who account for at least 762,704 of the total refugee population. In addition, 61,182 refugees resident in East Sudan from Ethiopia. While the 2021 HNO does not specifically indicate the needs of refugees and IDPs in Sudan, the 2020 HNO indicated that of the refugee population in Sudan there are 200,000 currently facing extreme needs. There are 500,000 facing severe (level 4) needs. The remaining 400,000 were placed on level 3 needs - they typically reside in smaller camp (less than 1,000) or live in urban areaswhere access to basic services is higher. Total population of affected was determined by the population of host communities (226,000) who will be targeted for assistance in 2020. The reason that these numbers are not changed is that the reported numbers of IDPs and refugees have been the same (1.1M refugees, 2.5M IDPS) since the 2020 HNO. The changes are the additional 183,000 IDPs in Darfur and the new arrivals of refugees in East Sudan that are not reported in the 2021 HNO. The February numbers do not include the numbers of refugees in Blue Nile since there are no official numbers as of 25 Feb. </t>
  </si>
  <si>
    <t>SDN005Moderate humanitarian conditions - Level 3</t>
  </si>
  <si>
    <t>SDN005Severe humanitarian conditions - Level 4</t>
  </si>
  <si>
    <t>SDN005Extreme humanitarian conditions - Level 5</t>
  </si>
  <si>
    <t>SDN005Fatalities in all crises</t>
  </si>
  <si>
    <t>Floodlist 14/08/2020; ACLED 21/08/2020</t>
  </si>
  <si>
    <t>Total number of people killed by Floods + ACLED in the past 6 months; most likely an misrepresentation due to the difficulty of calculating deaths related to the complex crisis. Note: ACLED’s real-time data updates are currently paused through August 2020. (Data for 2 August to 5 September)</t>
  </si>
  <si>
    <t>http://floodlist.com/africa/sudan-floods-update-august-2020; https://acleddata.com/curated-data-files/</t>
  </si>
  <si>
    <t>SDN005Crisis affected groups</t>
  </si>
  <si>
    <t>OCHA 23/11/2020 UN OCHA 08/01/2020 UNHCR 12/01/2020</t>
  </si>
  <si>
    <t>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surrounding communities. Therefore, this number was taken as the total number of affected in addition to the total number of refugees and IDPs as reported by OCHA on Sudan 23 November.</t>
  </si>
  <si>
    <t>https://reliefweb.int/sites/reliefweb.int/files/resources/Situation%20Report%20-%20Sudan%20-%2023%20Nov%202020.pdf; https://reliefweb.int/sites/reliefweb.int/files/resources/Sudan_2020_HNO.pdf https://reliefweb.int/sites/reliefweb.int/files/resources/Digital%20Virsion_Sudan%20Countrry%20CRP%202020-V4-20200113.pdf</t>
  </si>
  <si>
    <t>SDN005People facing limited access constraints</t>
  </si>
  <si>
    <t>SDN005People facing restricted access constraints</t>
  </si>
  <si>
    <t>SDN005Impediments to entry into country (bureaucratic and administrative)</t>
  </si>
  <si>
    <t>SDN005Restriction of movement (impediments to freedom of movement and/or administrative restrictions)</t>
  </si>
  <si>
    <t>SDN005Interference into implementation of humanitarian activities</t>
  </si>
  <si>
    <t>SDN005Violence against personnel, facilities and assets</t>
  </si>
  <si>
    <t>SDN005Denial of existence of humanitarian needs or entitlements to assistance</t>
  </si>
  <si>
    <t>SDN005Restriction and obstruction of access to services and assistance</t>
  </si>
  <si>
    <t>SDN005Ongoing insecurity/hostilities affecting humanitarian assistance</t>
  </si>
  <si>
    <t>SDN005Presence of mines and improvised explosive devices</t>
  </si>
  <si>
    <t>SDN005Physical constraints in the environment (obstacles related to terrain, climate, lack of infrastructure, etc.)</t>
  </si>
  <si>
    <t xml:space="preserve">Floods in Sudan </t>
  </si>
  <si>
    <t>SDN006</t>
  </si>
  <si>
    <t>SDN006Total population</t>
  </si>
  <si>
    <t>SDN006Landmass affected</t>
  </si>
  <si>
    <t>SDN006People exposed</t>
  </si>
  <si>
    <t>All 18 states are flooded, so technically the entire population is exposed.</t>
  </si>
  <si>
    <t>2020-10-16</t>
  </si>
  <si>
    <t>SDN006People affected</t>
  </si>
  <si>
    <t xml:space="preserve">OCHA 10/11/2020
</t>
  </si>
  <si>
    <t xml:space="preserve">Although the figure is from November, since there was a change in the numbers, it should be included in the updated GCSI. The total number of people affected as of 10 November 2020
</t>
  </si>
  <si>
    <t xml:space="preserve">https://reliefweb.int/country/sdn?figures=all#key-figures </t>
  </si>
  <si>
    <t>SDN006People displaced</t>
  </si>
  <si>
    <t>IFRC Online Portal</t>
  </si>
  <si>
    <t>This is the total number of displaced people due to floods in the entire country according to the IFRC portal on the Sudan Floods Crisis.</t>
  </si>
  <si>
    <t>https://go.ifrc.org/emergencies/4651#details</t>
  </si>
  <si>
    <t>SDN006Injuries reported</t>
  </si>
  <si>
    <t>Aljazeera 25/09/2020</t>
  </si>
  <si>
    <t>Ajazeera is reporting figures of injuries, but the latest OCHA flash update is not. OCHA is where Aljazeera claims to source its information, yet it is the only portal that has any figures for injuries so far.</t>
  </si>
  <si>
    <t>https://www.aljazeera.com/news/2020/9/25/over-800000-affected-in-sudan-flooding-un</t>
  </si>
  <si>
    <t>SDN006Illness cases reported</t>
  </si>
  <si>
    <t>SDN006Fatalities reported</t>
  </si>
  <si>
    <t>CNBC 10/10/2020</t>
  </si>
  <si>
    <t>The total number of fatalities due to flooding in Sudan stands at 155. The waters have started retreating leaving much damage in their wake, but the number of fatalities is unlikely to increase directly due to flooding, though disease-related and hunger-related fatalities may occur in the coming six months.</t>
  </si>
  <si>
    <t>https://www.cnbcafrica.com/africa-press-office/2020/10/10/sudan-floods-in-sudan-put-more-than-10-million-people-at-risk-of-water-borne-diseases/</t>
  </si>
  <si>
    <t>SDN006Buildings damaged</t>
  </si>
  <si>
    <t xml:space="preserve">UNOCHA 10/11/2020
</t>
  </si>
  <si>
    <t xml:space="preserve">Although the figure is from November, since there was a change in the numbers, it should be included in the updated GCSI. This is the total number of houses that have been partially damaged.
</t>
  </si>
  <si>
    <t>SDN006Buildings destroyed</t>
  </si>
  <si>
    <t xml:space="preserve">Although the figure is from November, since there was a change in the numbers, it should be included in the updated GCSI. This is the total number of houses that have been destroyed.
</t>
  </si>
  <si>
    <t>SDN006Buildings in the affected area</t>
  </si>
  <si>
    <t>SDN006Economic Losses</t>
  </si>
  <si>
    <t>SDN006People in Need</t>
  </si>
  <si>
    <t>OCHA 13/08/2020; IFRC 14/08/2020</t>
  </si>
  <si>
    <t>All of those who are displaced have some level of needs, particularly shelter, food, and WASH. Therefore, the total number of displaced were considered to be in need.  Although there are likely to be people in level 4 due to the flooding, no clear numbers were available, and thus the total displaced were placed on level 3. Level 2 humanitarian conditions was determined by taking the affected population minus the total PIN figure. Level 1 humanitarian conditions was the total number of exposed population minus the affected and the PIN.</t>
  </si>
  <si>
    <t>https://reliefweb.int/map/sudan/sudan-floods-snapshot-12-august-2020; https://reliefweb.int/sites/reliefweb.int/files/resources/Sudan%20-%20Floods%20-%20Emergency%20Plan%20of%20Action%20%28EPoA%29%20DREF%20Operation%20n%C2%B0%20MDRSD028.pdf</t>
  </si>
  <si>
    <t>SDN006Minimal humanitarian conditions - Level 1</t>
  </si>
  <si>
    <t>SDN006Stressed humanitarian conditions - Level 2</t>
  </si>
  <si>
    <t>SDN006Moderate humanitarian conditions - Level 3</t>
  </si>
  <si>
    <t>SDN006Severe humanitarian conditions - Level 4</t>
  </si>
  <si>
    <t>SDN006Extreme humanitarian conditions - Level 5</t>
  </si>
  <si>
    <t>SDN006Fatalities in all crises</t>
  </si>
  <si>
    <t>SDN006Crisis affected groups</t>
  </si>
  <si>
    <t>IDPs, host and, non-host. This list may not be exhaustive.</t>
  </si>
  <si>
    <t>SDN006People facing limited access constraints</t>
  </si>
  <si>
    <t>SDN006People facing restricted access constraints</t>
  </si>
  <si>
    <t>SDN006Impediments to entry into country (bureaucratic and administrative)</t>
  </si>
  <si>
    <t>SDN006Restriction of movement (impediments to freedom of movement and/or administrative restrictions)</t>
  </si>
  <si>
    <t>SDN006Interference into implementation of humanitarian activities</t>
  </si>
  <si>
    <t>SDN006Violence against personnel, facilities and assets</t>
  </si>
  <si>
    <t>SDN006Denial of existence of humanitarian needs or entitlements to assistance</t>
  </si>
  <si>
    <t>SDN006Restriction and obstruction of access to services and assistance</t>
  </si>
  <si>
    <t>SDN006Ongoing insecurity/hostilities affecting humanitarian assistance</t>
  </si>
  <si>
    <t>SDN006Presence of mines and improvised explosive devices</t>
  </si>
  <si>
    <t>SDN006Physical constraints in the environment (obstacles related to terrain, climate, lack of infrastructure, etc.)</t>
  </si>
  <si>
    <t>Refugees from Ethiopia</t>
  </si>
  <si>
    <t>SDN007</t>
  </si>
  <si>
    <t>SDN007Total population</t>
  </si>
  <si>
    <t>UN OCHA 21/12/2020</t>
  </si>
  <si>
    <t>The total population of Sudan according to the 2020 Global Humanitarian Overview is 43.8 million.</t>
  </si>
  <si>
    <t>https://gho.unocha.org/sudan</t>
  </si>
  <si>
    <t>SDN007Landmass affected</t>
  </si>
  <si>
    <t>OCHA Rosea 20/03/2021</t>
  </si>
  <si>
    <t>Area size of the two states that currently host the larges number of refugees from Ethipia (Gedaref and Kassala State)</t>
  </si>
  <si>
    <t>https://data.humdata.org/dataset/sudan-administrative-boundaries-levels-0-2</t>
  </si>
  <si>
    <t>SDN007People exposed</t>
  </si>
  <si>
    <t>OCHA 20/01/2021</t>
  </si>
  <si>
    <t>Projection of the population and refugees located in Gedaref and Kassala according to OCHA 2021</t>
  </si>
  <si>
    <t>https://data.humdata.org/dataset/hno-baseline-data</t>
  </si>
  <si>
    <t>SDN007People affected</t>
  </si>
  <si>
    <t xml:space="preserve">Kassala, Gedaref and Blue Nile states are hosting the new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pre-exisiting conditions. Therefore the whole states of Kassala and Gedaref are included in the total number as well as the number of new arrivals. The arrivals to Blue Nile is only 705 from Ethiopia and therefore Blue Nile state is not included as it will less likely be impacted by the refugees. </t>
  </si>
  <si>
    <t>SDN007People displaced</t>
  </si>
  <si>
    <t>UNHCR 27/04/2021</t>
  </si>
  <si>
    <t xml:space="preserve">Number of Ethiopian refugees in Kassala and Gedaref as of UNHCR Sudan Ethiopia Situation - Daily New Arrivals Updates (Eastern Sudan Border) - 27 April 2021  </t>
  </si>
  <si>
    <t>https://data2.unhcr.org/fr/documents/details/82978</t>
  </si>
  <si>
    <t>SDN007Injuries reported</t>
  </si>
  <si>
    <t>Although there are no number of reported injuries, it can be assumed that some of the refugees arriving have been injurged by the conflict or by the long travel to East Sudan. But for December 2020, this section will be left blank.</t>
  </si>
  <si>
    <t>SDN007Illness cases reported</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</si>
  <si>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</si>
  <si>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SDN007Fatalities reported</t>
  </si>
  <si>
    <t>No avaliable data or estimation on the number of fatalities in Sudan.</t>
  </si>
  <si>
    <t>SDN007Buildings damaged</t>
  </si>
  <si>
    <t>The refugee influx has not lead to any reported building damages in Sudan.</t>
  </si>
  <si>
    <t>SDN007Buildings destroyed</t>
  </si>
  <si>
    <t>The refugee influx has not lead to any reported destruction of buildings in Sudan.</t>
  </si>
  <si>
    <t>SDN007Buildings in the affected area</t>
  </si>
  <si>
    <t>SDN007Economic Losses</t>
  </si>
  <si>
    <t>The refugee influx has not lead to any reported economic losses in Sudan.</t>
  </si>
  <si>
    <t>SDN007People in Need</t>
  </si>
  <si>
    <t xml:space="preserve">PIN Number includes the refugees from Tigray located in Kassala and Gedaref State </t>
  </si>
  <si>
    <t>SDN007Minimal humanitarian conditions - Level 1</t>
  </si>
  <si>
    <t>SDN007Stressed humanitarian conditions - Level 2</t>
  </si>
  <si>
    <t>SDN007Moderate humanitarian conditions - Level 3</t>
  </si>
  <si>
    <t>SDN007Severe humanitarian conditions - Level 4</t>
  </si>
  <si>
    <t>SDN007Extreme humanitarian conditions - Level 5</t>
  </si>
  <si>
    <t>SDN007Fatalities in all crises</t>
  </si>
  <si>
    <t>The refugee influx has not lead to any reported fatalities in Sudan.</t>
  </si>
  <si>
    <t>SDN007Crisis affected groups</t>
  </si>
  <si>
    <t>This includes the host community and the refugees from Tigray</t>
  </si>
  <si>
    <t>SDN007People facing limited access constraints</t>
  </si>
  <si>
    <t>No information available for December 2020</t>
  </si>
  <si>
    <t>SDN007People facing restricted access constraints</t>
  </si>
  <si>
    <t>SDN007Impediments to entry into country (bureaucratic and administrative)</t>
  </si>
  <si>
    <t>Rating based on ACAPS December 2020 Access report</t>
  </si>
  <si>
    <t>https://www.acaps.org/sites/acaps/files/products/files/20201214_acaps_humanitarian_access_overview_december_2020_0.pdf</t>
  </si>
  <si>
    <t>SDN007Restriction of movement (impediments to freedom of movement and/or administrative restrictions)</t>
  </si>
  <si>
    <t>SDN007Interference into implementation of humanitarian activities</t>
  </si>
  <si>
    <t>SDN007Violence against personnel, facilities and assets</t>
  </si>
  <si>
    <t>SDN007Denial of existence of humanitarian needs or entitlements to assistance</t>
  </si>
  <si>
    <t>SDN007Restriction and obstruction of access to services and assistance</t>
  </si>
  <si>
    <t>SDN007Ongoing insecurity/hostilities affecting humanitarian assistance</t>
  </si>
  <si>
    <t>SDN007Presence of mines and improvised explosive devices</t>
  </si>
  <si>
    <t>SDN007Physical constraints in the environment (obstacles related to terrain, climate, lack of infrastructure, etc.)</t>
  </si>
  <si>
    <t>Due to the remoteness of the border region in East Sudan between Ethiopia, the humanitarian aid is slow to arrive to the refugees. The nearest town is at least six hours from the border areas and entry points. Rating based on ACAPS December 2020 Access report.</t>
  </si>
  <si>
    <t>Violence West-Darfur</t>
  </si>
  <si>
    <t>SDN008</t>
  </si>
  <si>
    <t>SDN008Total population</t>
  </si>
  <si>
    <t xml:space="preserve">UN OCHA 21/12/2020
</t>
  </si>
  <si>
    <t xml:space="preserve">The total population of Sudan according to the 2020 Global Humanitarian Overview is 43.8 million. </t>
  </si>
  <si>
    <t>SDN008Landmass affected</t>
  </si>
  <si>
    <t xml:space="preserve">The state of West Darfur has experienced a sharp increse of intercommunal violence since the beginning of 2021 </t>
  </si>
  <si>
    <t>SDN008People exposed</t>
  </si>
  <si>
    <t>Intercommunal violence has affected the whole state. Projection of the population and refugees located in West Darfur according to OCHA 2021</t>
  </si>
  <si>
    <t>SDN008People affected</t>
  </si>
  <si>
    <t>SDN008People displaced</t>
  </si>
  <si>
    <t>OCHA 27/04/2021</t>
  </si>
  <si>
    <t>As of April 169,000 people have been internally due to intercommunal violence in West Darfur, most of them to and within El Geneina town and the surrounding areas since the beginning of 2021</t>
  </si>
  <si>
    <t>https://reliefweb.int/report/sudan/sudan-west-darfur-emergency-situation-report-no-01-27-april-2021</t>
  </si>
  <si>
    <t>SDN008Injuries reported</t>
  </si>
  <si>
    <t>SDN008Illness cases reported</t>
  </si>
  <si>
    <t>SDN008Fatalities reported</t>
  </si>
  <si>
    <t>ACLED 30/04/2021</t>
  </si>
  <si>
    <t>Number of people killed due to intercommunal violence in West Darfur in the last six months (Nov 2020 - April 2021). The figure is likely an underestimation</t>
  </si>
  <si>
    <t>SDN008Buildings damaged</t>
  </si>
  <si>
    <t>OCHA 26/04/2021</t>
  </si>
  <si>
    <t>At least 55 schools have been damaged by the violence in West Darfur state. The figure is likely an underestimation</t>
  </si>
  <si>
    <t>https://reliefweb.int/sites/reliefweb.int/files/resources/West%20Darfur%20Emergency%20Situation%20Report%20%2301_27%20April%202021.pdf</t>
  </si>
  <si>
    <t>SDN008Buildings destroyed</t>
  </si>
  <si>
    <t>SDN008Buildings in the affected area</t>
  </si>
  <si>
    <t>SDN008Economic Losses</t>
  </si>
  <si>
    <t>SDN008People in Need</t>
  </si>
  <si>
    <t xml:space="preserve">PIN number includes all IDPs affected by violence, most of them are being sheltered in public buildings or in open areas. Protection, food and WASH are critical needs amongs them with humanitarian aid temporarlly suspended in the area because of insecurity. Level 2 also includes all of those living in the state and affected by the conflict </t>
  </si>
  <si>
    <t>SDN008Minimal humanitarian conditions - Level 1</t>
  </si>
  <si>
    <t>SDN008Stressed humanitarian conditions - Level 2</t>
  </si>
  <si>
    <t>SDN008Moderate humanitarian conditions - Level 3</t>
  </si>
  <si>
    <t>SDN008Severe humanitarian conditions - Level 4</t>
  </si>
  <si>
    <t>SDN008Extreme humanitarian conditions - Level 5</t>
  </si>
  <si>
    <t>SDN008Fatalities in all crises</t>
  </si>
  <si>
    <t>SDN008Crisis affected groups</t>
  </si>
  <si>
    <t xml:space="preserve">Host and non-host communities and IDPs </t>
  </si>
  <si>
    <t>SDN008People facing limited access constraints</t>
  </si>
  <si>
    <t>SDN008People facing restricted access constraints</t>
  </si>
  <si>
    <t>SDN008Impediments to entry into country (bureaucratic and administrative)</t>
  </si>
  <si>
    <t>ACAPS Metholodology</t>
  </si>
  <si>
    <t>See ACAPS Metholodogy</t>
  </si>
  <si>
    <t>SDN008Restriction of movement (impediments to freedom of movement and/or administrative restrictions)</t>
  </si>
  <si>
    <t>SDN008Interference into implementation of humanitarian activities</t>
  </si>
  <si>
    <t>SDN008Violence against personnel, facilities and assets</t>
  </si>
  <si>
    <t>SDN008Denial of existence of humanitarian needs or entitlements to assistance</t>
  </si>
  <si>
    <t>SDN008Restriction and obstruction of access to services and assistance</t>
  </si>
  <si>
    <t>SDN008Ongoing insecurity/hostilities affecting humanitarian assistance</t>
  </si>
  <si>
    <t>SDN008Presence of mines and improvised explosive devices</t>
  </si>
  <si>
    <t>SDN008Physical constraints in the environment (obstacles related to terrain, climate, lack of infrastructure, etc.)</t>
  </si>
  <si>
    <t>Drought in Senegal</t>
  </si>
  <si>
    <t>SEN002</t>
  </si>
  <si>
    <t>Senegal</t>
  </si>
  <si>
    <t>SEN</t>
  </si>
  <si>
    <t>SEN002Total population</t>
  </si>
  <si>
    <t>OCHA 18/03/2020; UNHCR 31/10/2020; UNHCR 31/10/2020; UNHCR 31/10/2020</t>
  </si>
  <si>
    <t xml:space="preserve">OCHA population data + refugees in Senegal - Senegalese refugees in Gambia and Guinea-Bissau
</t>
  </si>
  <si>
    <t>https://data.humdata.org/dataset/senegal-population-statistics; https://data2.unhcr.org/en/country/sen; https://data2.unhcr.org/en/country/gnb; https://data2.unhcr.org/en/country/gmb</t>
  </si>
  <si>
    <t>SEN002Landmass affected</t>
  </si>
  <si>
    <t>The whole country is affected by the drought</t>
  </si>
  <si>
    <t>https://www.cia.gov/library/publications/the-world-factbook/attachments/summaries/SG-summary.pdf</t>
  </si>
  <si>
    <t>SEN002People exposed</t>
  </si>
  <si>
    <t>SEN002People affected</t>
  </si>
  <si>
    <t>Cadre Harmonise 11/12/2020</t>
  </si>
  <si>
    <t>Results of the 2020 Cadre Harmonise for the Sep-Dec 2020 period. Population in IPC2 and above is considered affected.</t>
  </si>
  <si>
    <t>https://data.humdata.org/dataset/cadre-harmonise</t>
  </si>
  <si>
    <t>SEN002People displaced</t>
  </si>
  <si>
    <t>Refugees in neighbouring countries fled violence in Casamance. Most IDPs (22,000) were also displaced due to conflict and violence.</t>
  </si>
  <si>
    <t>SEN002Injuries reported</t>
  </si>
  <si>
    <t>SEN002Illness cases reported</t>
  </si>
  <si>
    <t>SEN002Fatalities reported</t>
  </si>
  <si>
    <t>SEN002Buildings damaged</t>
  </si>
  <si>
    <t>SEN002Buildings destroyed</t>
  </si>
  <si>
    <t>SEN002Buildings in the affected area</t>
  </si>
  <si>
    <t>SEN002Economic Losses</t>
  </si>
  <si>
    <t>No recent number reflecting agricultural losses, or the impact of the drought on smallholder agricutlure and transhumance patterns disrupting rural economies</t>
  </si>
  <si>
    <t>SEN002People in Need</t>
  </si>
  <si>
    <t>Estimated number of people in IPC phases 1-5 according to the Cadre Harmonise make up the "Current Humanitarian conditions" indicators (current period Sep-Dec 2020)</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</si>
  <si>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</si>
  <si>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</si>
  <si>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</si>
  <si>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</si>
  <si>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</si>
  <si>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SEN002Fatalities in all crises</t>
  </si>
  <si>
    <t>SEN002Crisis affected groups</t>
  </si>
  <si>
    <t>IDPs, refugees, host and non-host</t>
  </si>
  <si>
    <t>SEN002People facing limited access constraints</t>
  </si>
  <si>
    <t>SEN002People facing restricted access constraints</t>
  </si>
  <si>
    <t>SEN002Impediments to entry into country (bureaucratic and administrative)</t>
  </si>
  <si>
    <t>SEN002Restriction of movement (impediments to freedom of movement and/or administrative restrictions)</t>
  </si>
  <si>
    <t>SEN002Interference into implementation of humanitarian activities</t>
  </si>
  <si>
    <t>SEN002Violence against personnel, facilities and assets</t>
  </si>
  <si>
    <t>SEN002Denial of existence of humanitarian needs or entitlements to assistance</t>
  </si>
  <si>
    <t>SEN002Restriction and obstruction of access to services and assistance</t>
  </si>
  <si>
    <t>SEN002Ongoing insecurity/hostilities affecting humanitarian assistance</t>
  </si>
  <si>
    <t>SEN002Presence of mines and improvised explosive devices</t>
  </si>
  <si>
    <t>SEN002Physical constraints in the environment (obstacles related to terrain, climate, lack of infrastructure, etc.)</t>
  </si>
  <si>
    <t>Complex crisis in El Salvador</t>
  </si>
  <si>
    <t>SLV001</t>
  </si>
  <si>
    <t>El Salvador</t>
  </si>
  <si>
    <t>SLV</t>
  </si>
  <si>
    <t>SLV001Total population</t>
  </si>
  <si>
    <t>Total population in the country according to the latest OCHA HNO</t>
  </si>
  <si>
    <t>SLV001Landmass affected</t>
  </si>
  <si>
    <t>World Bank accessed 27/10/2020</t>
  </si>
  <si>
    <t>SLV001People exposed</t>
  </si>
  <si>
    <t>Total population in the country is considered to be affected</t>
  </si>
  <si>
    <t>SLV001People affected</t>
  </si>
  <si>
    <t>Number of people affected by the different crises in the country (food insecurity, violence, natural hazards: drought) according to the latest OCHA HNO</t>
  </si>
  <si>
    <t>SLV001People displaced</t>
  </si>
  <si>
    <t>IDMC data regarding populations of concern origininating from El Salvador (refugees, asylum seekers, IDPs, returned IDPs, stateless people, and others of concern) for 2019. Threats, extorsion and assassinations perpetrated by criminal gangs are the main triggers</t>
  </si>
  <si>
    <t>https://www.internal-displacement.org/countries/el-salvador</t>
  </si>
  <si>
    <t>SLV001Injuries reported</t>
  </si>
  <si>
    <t>SLV001Illness cases reported</t>
  </si>
  <si>
    <t>PAHO 03/09/2020</t>
  </si>
  <si>
    <t>Updated suspected Dengue cases according to PAHO in the last 6 months (March - August 2020)</t>
  </si>
  <si>
    <t>SLV001Fatalities reported</t>
  </si>
  <si>
    <t>Institute of Legal Medicine, National Civil Police, and Republican General Fiscal Authority July 2020-December 2020</t>
  </si>
  <si>
    <t xml:space="preserve">Figures for total number of homicides in the country from July until December 2020 (last available dataset). National Police is no longer including figures on homicides resulting from police confrontations in its data collection which accounts for the decrease of total homicides since July 2019, for what some have been calling political reasons. </t>
  </si>
  <si>
    <t>http://www.transparencia.oj.gob.sv/es/mas-recientes</t>
  </si>
  <si>
    <t>SLV001Buildings damaged</t>
  </si>
  <si>
    <t>SLV001Buildings destroyed</t>
  </si>
  <si>
    <t>SLV001Buildings in the affected area</t>
  </si>
  <si>
    <t>SLV001Economic Losses</t>
  </si>
  <si>
    <t>There are figures for economic losses from 2018, but not updated ones for 2019.</t>
  </si>
  <si>
    <t>https://www.imf.org/external/datamapper/PPPGDP@WEO/OEMDC/ADVEC/WEOWORLD/VEN/SLV</t>
  </si>
  <si>
    <t>SLV001People in Need</t>
  </si>
  <si>
    <t>IPC 2021, OCHA HNO 2020 15/06/2020</t>
  </si>
  <si>
    <t>PIN number has been retrieved from the latest OCHA HNO. As there is a lack of classification by levels, level 4 numbers represent the number of people on IPC 4 levels. Level 2 = remaining affected and Level 1 = remaining exposed.</t>
  </si>
  <si>
    <t>http://www.ipcinfo.org/ipc-country-analysis/details-map/en/c/1152973/?iso3=SLV; https://www.acaps.org/sites/acaps/files/key-documents/files/hno_centroamerica_2020.pdf</t>
  </si>
  <si>
    <t>SLV001Minimal humanitarian conditions - Level 1</t>
  </si>
  <si>
    <t>SLV001Stressed humanitarian conditions - Level 2</t>
  </si>
  <si>
    <t>SLV001Moderate humanitarian conditions - Level 3</t>
  </si>
  <si>
    <t>SLV001Severe humanitarian conditions - Level 4</t>
  </si>
  <si>
    <t>SLV001Extreme humanitarian conditions - Level 5</t>
  </si>
  <si>
    <t>IPC 2019, OCHA HNO 2020 15/06/2020</t>
  </si>
  <si>
    <t>PIN number has been retrieved from the latest OCHA HNO. As there is a lack of classification by levels, level 4 numbers represent the number of people on IPC 4 levels.</t>
  </si>
  <si>
    <t>http://www.ipcinfo.org/fileadmin/user_upload/ipcinfo/docs/IPC_ElSalvador_AFI_2019AprilJuly_Projection.pdf; https://www.acaps.org/sites/acaps/files/key-documents/files/hno_centroamerica_2020.pdf</t>
  </si>
  <si>
    <t>SLV001Fatalities in all crises</t>
  </si>
  <si>
    <t>Institute of Legal Medicine, National Civil Police, and Republican General Fisical authority</t>
  </si>
  <si>
    <t>Figures for total number of homicides in the country from March until July 2020 (last available dataset), no reports found for May. National Police is no longer including figures on homicides resulting from police confrontations in its data collection which accounts for the decrease of total homicides since July 2019, for what some have been calling political reasons.</t>
  </si>
  <si>
    <t>SLV001Crisis affected groups</t>
  </si>
  <si>
    <t>SLV001People facing limited access constraints</t>
  </si>
  <si>
    <t>SLV001People facing restricted access constraints</t>
  </si>
  <si>
    <t>SLV001Impediments to entry into country (bureaucratic and administrative)</t>
  </si>
  <si>
    <t>SLV001Restriction of movement (impediments to freedom of movement and/or administrative restrictions)</t>
  </si>
  <si>
    <t>SLV001Interference into implementation of humanitarian activities</t>
  </si>
  <si>
    <t>SLV001Violence against personnel, facilities and assets</t>
  </si>
  <si>
    <t>SLV001Denial of existence of humanitarian needs or entitlements to assistance</t>
  </si>
  <si>
    <t>SLV001Restriction and obstruction of access to services and assistance</t>
  </si>
  <si>
    <t>SLV001Ongoing insecurity/hostilities affecting humanitarian assistance</t>
  </si>
  <si>
    <t>SLV001Presence of mines and improvised explosive devices</t>
  </si>
  <si>
    <t>SLV001Physical constraints in the environment (obstacles related to terrain, climate, lack of infrastructure, etc.)</t>
  </si>
  <si>
    <t>Complex crisis in Somalia</t>
  </si>
  <si>
    <t>SOM001</t>
  </si>
  <si>
    <t>Somalia</t>
  </si>
  <si>
    <t>SOM</t>
  </si>
  <si>
    <t>SOM001Total population</t>
  </si>
  <si>
    <t>OCHA 2021 HNO Somalia (09/03/2021)</t>
  </si>
  <si>
    <t xml:space="preserve">Total population in country according to the Humanitarian Needs Overview 2021 and includes Non-Internally Displaced Persons, Internally Displaced Persons, Refugees, Asylum Seekers and Returnees.
</t>
  </si>
  <si>
    <t>https://reliefweb.int/sites/reliefweb.int/files/resources/20200903_HNO_Somalia.pdf</t>
  </si>
  <si>
    <t>SOM001Landmass affected</t>
  </si>
  <si>
    <t>World Bank 2018 UNHCR 2019 UNHCR 08/2019</t>
  </si>
  <si>
    <t>Total landmass as the whole country is considered affected by the complex crisis</t>
  </si>
  <si>
    <t>https://data.worldbank.org/indicator/AG.LND.TOTL.K2?locations=SO</t>
  </si>
  <si>
    <t>SOM001People exposed</t>
  </si>
  <si>
    <t xml:space="preserve">All the country is affected by the crisis and all the population </t>
  </si>
  <si>
    <t>SOM001People affected</t>
  </si>
  <si>
    <t>The total population is considered to be affected by the complex crisis. Therefore, the affected was calculated as the total population in country according to the HNO 2021.</t>
  </si>
  <si>
    <t>SOM001People displaced</t>
  </si>
  <si>
    <t>UNHCR Somalia Operational Update (02/2021) ;UNHCR (07/08/2020); UNHCR (01/2018)</t>
  </si>
  <si>
    <t xml:space="preserve">Total displaced population is Internally Displaced Persons, Refugees, Asylum Seekers and Returnees 
</t>
  </si>
  <si>
    <t>https://reporting.unhcr.org/sites/default/files/UNHCR%20Somalia%20Operational%20Update%20-%20February%202021.pdf
  ;https://www.unhcr.org/news/briefing/2020/8/5f2cf86c4/floods-drive-650000-somalis-homes-2020.html;
  https://www.unhcr.org/somalia.html</t>
  </si>
  <si>
    <t>SOM001Injuries reported</t>
  </si>
  <si>
    <t>UNSOM 05/2019</t>
  </si>
  <si>
    <t>Limited information available. Last report in December 2018.</t>
  </si>
  <si>
    <t>https://unsom.unmissions.org/documents</t>
  </si>
  <si>
    <t>SOM001Illness cases reported</t>
  </si>
  <si>
    <t>SOM001Fatalities reported</t>
  </si>
  <si>
    <t xml:space="preserve">ACLED 24/03/2021
</t>
  </si>
  <si>
    <t xml:space="preserve">Total number of fatalities include conflict related death from ACLED between 1 September 2020 and 28 February 2021
</t>
  </si>
  <si>
    <t>SOM001Buildings damaged</t>
  </si>
  <si>
    <t>2019-01-31</t>
  </si>
  <si>
    <t>SOM001Buildings destroyed</t>
  </si>
  <si>
    <t>SOM001Buildings in the affected area</t>
  </si>
  <si>
    <t>SOM001Economic Losses</t>
  </si>
  <si>
    <t>SOM001People in Need</t>
  </si>
  <si>
    <t xml:space="preserve">PiN based on latest figure produced by OCHA which is 12.3 m people in Somalia
Level 1 = Exposed population – Affected population – PiN. The total population is considered facing at least minor humanitarian conditions. The entire population (12.3 m) are considered exposed = affected.
Level 2 = Affected population – PiN. All the population are affected
The accumulation of 3, 4, &amp;5 is equal to PiN which is 5.9 million. 
2021 HNO (Feb/2021 issue), the Severity Classification: minimal 0%, stress 52%, sever 46%, extreme 2%, and catastrophic 0%.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</si>
  <si>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</si>
  <si>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</si>
  <si>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</si>
  <si>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</si>
  <si>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</si>
  <si>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SOM001Fatalities in all crises</t>
  </si>
  <si>
    <t>ACLED 27/11/2020; OCHA 16/05/2020; OCHA 19/07/2020</t>
  </si>
  <si>
    <t>Total number of fatalities (conflict and flooding) across the country in the last six months (June 2020 to November 2020)</t>
  </si>
  <si>
    <t>https://www.acleddata.com/data/; https://reliefweb.int/sites/reliefweb.int/files/resources/Flash%20Update%205%20-%20final%20for%20publication.pdf; https://reliefweb.int/sites/reliefweb.int/files/resources/hagaa%20flash%20floods%20update%201%20-%20final%203.pdf</t>
  </si>
  <si>
    <t>SOM001Crisis affected groups</t>
  </si>
  <si>
    <t>SOM001People facing limited access constraints</t>
  </si>
  <si>
    <t>SOM001People facing restricted access constraints</t>
  </si>
  <si>
    <t>SOM001Impediments to entry into country (bureaucratic and administrative)</t>
  </si>
  <si>
    <t>SOM001Restriction of movement (impediments to freedom of movement and/or administrative restrictions)</t>
  </si>
  <si>
    <t>SOM001Interference into implementation of humanitarian activities</t>
  </si>
  <si>
    <t>SOM001Violence against personnel, facilities and assets</t>
  </si>
  <si>
    <t>SOM001Denial of existence of humanitarian needs or entitlements to assistance</t>
  </si>
  <si>
    <t>SOM001Restriction and obstruction of access to services and assistance</t>
  </si>
  <si>
    <t>SOM001Ongoing insecurity/hostilities affecting humanitarian assistance</t>
  </si>
  <si>
    <t>SOM001Presence of mines and improvised explosive devices</t>
  </si>
  <si>
    <t>SOM001Physical constraints in the environment (obstacles related to terrain, climate, lack of infrastructure, etc.)</t>
  </si>
  <si>
    <t>Mixed Migration Flows in Somalia</t>
  </si>
  <si>
    <t>SOM002</t>
  </si>
  <si>
    <t>SOM002Total population</t>
  </si>
  <si>
    <t>IPC 30/06/2019</t>
  </si>
  <si>
    <t>IPC population estimate February to June 2019</t>
  </si>
  <si>
    <t>http://www.ipcinfo.org/ipc-country-analysis/details-map/en/c/1151962/</t>
  </si>
  <si>
    <t>SOM002Landmass affected</t>
  </si>
  <si>
    <t>UNHCR 31/01/2020; Baseline data</t>
  </si>
  <si>
    <t>Admin level 1 areas hosting over 10,000 refugees and asylum seekers are considered affected. Woq. Galbeed (28,220km2)</t>
  </si>
  <si>
    <t>https://reliefweb.int/sites/reliefweb.int/files/resources/74303.pdf</t>
  </si>
  <si>
    <t>2020-07-24</t>
  </si>
  <si>
    <t>SOM002People exposed</t>
  </si>
  <si>
    <t>Admin level 1 areas hosting over 10,000 refugees and asylum seekers are considered affected. Woq. Galbeed (1,242,003) + refugees and asylum seekers in the affected area (18,508)</t>
  </si>
  <si>
    <t>SOM002People affected</t>
  </si>
  <si>
    <t>UNHCR 31/01/2020</t>
  </si>
  <si>
    <t>As of January 2020, there were 35,685 refugees and asylum-seekers registered in Somalia, mainly from Ethiopia (17,508 asylum seekers and 4,268 refugees) and Yemen (55 asylum seekers and 13,238 refugees). 626 persons were from other countries including Syria (266), Tanzania (121), Eritrea (108) among others</t>
  </si>
  <si>
    <t>SOM002People displaced</t>
  </si>
  <si>
    <t>SOM002Injuries reported</t>
  </si>
  <si>
    <t>SOM002Illness cases reported</t>
  </si>
  <si>
    <t>SOM002Fatalities reported</t>
  </si>
  <si>
    <t>The latest IOM Data for death at sea is from 2019</t>
  </si>
  <si>
    <t>https://missingmigrants.iom.int/region/africa?region=1410</t>
  </si>
  <si>
    <t>SOM002Buildings damaged</t>
  </si>
  <si>
    <t>SOM002Buildings destroyed</t>
  </si>
  <si>
    <t>SOM002Buildings in the affected area</t>
  </si>
  <si>
    <t>SOM002Economic Losses</t>
  </si>
  <si>
    <t>SOM002People in Need</t>
  </si>
  <si>
    <t>Refugees due to conflict and insecurity constitute approxiamtely 34,000 of the refugees and the aslyum seekers in Somalia. Therefore, the remaining are considered to face moderate humanitarian conditions.</t>
  </si>
  <si>
    <t>SOM002Minimal humanitarian conditions - Level 1</t>
  </si>
  <si>
    <t>UNHCR 31/03/2019; Baseline data</t>
  </si>
  <si>
    <t>People in need - total number of people living in the affected area</t>
  </si>
  <si>
    <t>https://reliefweb.int/sites/reliefweb.int/files/resources/UNHCR%20Somalia%20Factsheet%20-%201%20-%2031%20March%202019.pdf</t>
  </si>
  <si>
    <t>SOM002Stressed humanitarian conditions - Level 2</t>
  </si>
  <si>
    <t>Population affected = population in need</t>
  </si>
  <si>
    <t>SOM002Moderate humanitarian conditions - Level 3</t>
  </si>
  <si>
    <t>SOM002Severe humanitarian conditions - Level 4</t>
  </si>
  <si>
    <t>SOM002Extreme humanitarian conditions - Level 5</t>
  </si>
  <si>
    <t>PIN distributed in Level 3 and 4.</t>
  </si>
  <si>
    <t>SOM002Fatalities in all crises</t>
  </si>
  <si>
    <t>ACLED 2020; OCHA 16/05/2020; OCHA 19/07/2020</t>
  </si>
  <si>
    <t>Total number of fatalities (conflict and flooding) across the country in the last six months (Feb 2019 to July 2020). No updated data available no the MMF fatalities. Note: ACLED’s real-time data updates are currently paused through August 2020. (Data for 2 August to 5 September)</t>
  </si>
  <si>
    <t>https://www.acleddata.com/data/; https://reliefweb.int/report/somalia/somalia-flood-response-plan-november-2019-january-2020; https://reliefweb.int/sites/reliefweb.int/files/resources/Flash%20Update%205%20-%20final%20for%20publication.pdf; https://reliefweb.int/sites/reliefweb.int/files/resources/hagaa%20flash%20floods%20update%201%20-%20final%203.pdf</t>
  </si>
  <si>
    <t>SOM002Crisis affected groups</t>
  </si>
  <si>
    <t>Refugees and host population</t>
  </si>
  <si>
    <t>SOM002People facing limited access constraints</t>
  </si>
  <si>
    <t>SOM002People facing restricted access constraints</t>
  </si>
  <si>
    <t>SOM002Impediments to entry into country (bureaucratic and administrative)</t>
  </si>
  <si>
    <t>SOM002Restriction of movement (impediments to freedom of movement and/or administrative restrictions)</t>
  </si>
  <si>
    <t>SOM002Interference into implementation of humanitarian activities</t>
  </si>
  <si>
    <t>SOM002Violence against personnel, facilities and assets</t>
  </si>
  <si>
    <t>SOM002Denial of existence of humanitarian needs or entitlements to assistance</t>
  </si>
  <si>
    <t>SOM002Restriction and obstruction of access to services and assistance</t>
  </si>
  <si>
    <t>SOM002Ongoing insecurity/hostilities affecting humanitarian assistance</t>
  </si>
  <si>
    <t>SOM002Presence of mines and improvised explosive devices</t>
  </si>
  <si>
    <t>SOM002Physical constraints in the environment (obstacles related to terrain, climate, lack of infrastructure, etc.)</t>
  </si>
  <si>
    <t>Floods in Somalia</t>
  </si>
  <si>
    <t>SOM004</t>
  </si>
  <si>
    <t>SOM004Total population</t>
  </si>
  <si>
    <t>UN OCHA 22/12/2019</t>
  </si>
  <si>
    <t>Total population in country according to the Humanitarian Needs Overview 2020</t>
  </si>
  <si>
    <t>https://reliefweb.int/sites/reliefweb.int/files/resources/2020%20Somalia%20Humanitarian%20Needs%20Overview.pdf</t>
  </si>
  <si>
    <t>SOM004Landmass affected</t>
  </si>
  <si>
    <t>OCHA 19/07/2020; City Population</t>
  </si>
  <si>
    <t>The total area of the most affected areas, Hirshabelle, South West, Jubaland States, and Banadir region.</t>
  </si>
  <si>
    <t>https://reliefweb.int/sites/reliefweb.int/files/resources/hagaa%20flash%20floods%20update%201%20-%20final%203.pdf; https://www.citypopulation.de/Somalia.html</t>
  </si>
  <si>
    <t>SOM004People exposed</t>
  </si>
  <si>
    <t>The total population of the most affected areas, Hirshabelle, South West, Jubaland States, and Banadir region.</t>
  </si>
  <si>
    <t>SOM004People affected</t>
  </si>
  <si>
    <t>OCHA 16/05/2020 ; OCHA 26/07/2020; OCHA 11/05/2020</t>
  </si>
  <si>
    <t>Total number of people affected due to the Gu floods (547,000), and Hagaa floods (191,800).</t>
  </si>
  <si>
    <t>https://reliefweb.int/sites/reliefweb.int/files/resources/Flash%20Update%205%20-%20final%20for%20publication.pdf; https://reliefweb.int/report/somalia/somalia-hagaa-season-floods-update-1-19-july-2020</t>
  </si>
  <si>
    <t>SOM004People displaced</t>
  </si>
  <si>
    <t>The total number of displaced people due to the Gu (217,000)and Hagaa floods (124,200).</t>
  </si>
  <si>
    <t>SOM004Injuries reported</t>
  </si>
  <si>
    <t>SOM004Illness cases reported</t>
  </si>
  <si>
    <t>SOM004Fatalities reported</t>
  </si>
  <si>
    <t>OCHA 16/05/2020; OCHA 19/07/2020</t>
  </si>
  <si>
    <t>Total number of flood related deaths according to the latest report.</t>
  </si>
  <si>
    <t>https://reliefweb.int/sites/reliefweb.int/files/resources/Flash%20Update%205%20-%20final%20for%20publication.pdf; https://reliefweb.int/sites/reliefweb.int/files/resources/hagaa%20flash%20floods%20update%201%20-%20final%203.pdf</t>
  </si>
  <si>
    <t>SOM004Buildings damaged</t>
  </si>
  <si>
    <t>SOM004Buildings destroyed</t>
  </si>
  <si>
    <t>SOM004Buildings in the affected area</t>
  </si>
  <si>
    <t>SOM004Economic Losses</t>
  </si>
  <si>
    <t>SOM004People in Need</t>
  </si>
  <si>
    <t>https://reliefweb.int/sites/reliefweb.int/files/resources/Flash%20Update%202%20-%20final%20eo.pdf</t>
  </si>
  <si>
    <t>SOM004Minimal humanitarian conditions - Level 1</t>
  </si>
  <si>
    <t>SOM004Stressed humanitarian conditions - Level 2</t>
  </si>
  <si>
    <t>SOM004Moderate humanitarian conditions - Level 3</t>
  </si>
  <si>
    <t>SOM004Severe humanitarian conditions - Level 4</t>
  </si>
  <si>
    <t>OCHA 30/04/2020</t>
  </si>
  <si>
    <t>SOM004Extreme humanitarian conditions - Level 5</t>
  </si>
  <si>
    <t>SOM004Fatalities in all crises</t>
  </si>
  <si>
    <t>SOM004Crisis affected groups</t>
  </si>
  <si>
    <t>UN OCHA 23/11/2019</t>
  </si>
  <si>
    <t>SOM004People facing limited access constraints</t>
  </si>
  <si>
    <t>SOM004People facing restricted access constraints</t>
  </si>
  <si>
    <t>SOM004Impediments to entry into country (bureaucratic and administrative)</t>
  </si>
  <si>
    <t>SOM004Restriction of movement (impediments to freedom of movement and/or administrative restrictions)</t>
  </si>
  <si>
    <t>SOM004Interference into implementation of humanitarian activities</t>
  </si>
  <si>
    <t>SOM004Violence against personnel, facilities and assets</t>
  </si>
  <si>
    <t>SOM004Denial of existence of humanitarian needs or entitlements to assistance</t>
  </si>
  <si>
    <t>SOM004Restriction and obstruction of access to services and assistance</t>
  </si>
  <si>
    <t>SOM004Ongoing insecurity/hostilities affecting humanitarian assistance</t>
  </si>
  <si>
    <t>SOM004Presence of mines and improvised explosive devices</t>
  </si>
  <si>
    <t>SOM004Physical constraints in the environment (obstacles related to terrain, climate, lack of infrastructure, etc.)</t>
  </si>
  <si>
    <t>Complex crisis in South Sudan</t>
  </si>
  <si>
    <t>SSD001</t>
  </si>
  <si>
    <t>South Sudan</t>
  </si>
  <si>
    <t>SSD</t>
  </si>
  <si>
    <t>SSD001Total population</t>
  </si>
  <si>
    <t>OCHA 12/2018
South Sudan National Bureau of Statistics 15/08/2018
IPC 01/2020</t>
  </si>
  <si>
    <t>11,385,139 total population estimate for mid-2019 + 300,000 refugees.</t>
  </si>
  <si>
    <t>https://data.humdata.org/dataset/south-sudan-population-statistics https://reliefweb.int/sites/reliefweb.int/files/resources/South_Sudan_2019_Humanitarian_Needs_Overview.pdf http://www.ipcinfo.org/ipc-country-analysis/details-map/en/c/1151975/?iso3=SSD</t>
  </si>
  <si>
    <t>SSD001Landmass affected</t>
  </si>
  <si>
    <t>CIA</t>
  </si>
  <si>
    <t>Th ehwole country is considered affected</t>
  </si>
  <si>
    <t>https://www.cia.gov/library/publications/the-world-factbook/geos/od.html</t>
  </si>
  <si>
    <t>SSD001People exposed</t>
  </si>
  <si>
    <t>SSD001People affected</t>
  </si>
  <si>
    <t>SSD001People displaced</t>
  </si>
  <si>
    <t xml:space="preserve">IOM 01/09/2020; UNHCR 31/12/2020; OCHA 16/02/2020
</t>
  </si>
  <si>
    <t>This figure includes the IDPs determined from IOM Round 9 (1,615,765) and the refugees and asylum seekers from South Sudan who are in other countries according to UNHCR data (2,316,738), and OCHA situation report on the number displaced due to floods in 2020 (504,000).</t>
  </si>
  <si>
    <t>https://data2.unhcr.org/en/situations/southsudan ;https://dtm.iom.int/south-sudan; https://reliefweb.int/sites/reliefweb.int/files/resources/south_sudan_flooding_situation_report_31jan2021.pdf</t>
  </si>
  <si>
    <t>SSD001Injuries reported</t>
  </si>
  <si>
    <t>SSD001Illness cases reported</t>
  </si>
  <si>
    <t>WHO Weekly bulletin from 02/2019 to 07/2019</t>
  </si>
  <si>
    <t>600,000 cases including malaria, ARI, AWD, bloody diarrhoea, AJS, measles, other. There is a lack of data for the months of May, June and July therefore the decrease in the number of casualties is not a decrease in the actual situation,</t>
  </si>
  <si>
    <t>https://www.afro.who.int/publications/south-sudan-weekly-disease-surveillance-bulletin-2019</t>
  </si>
  <si>
    <t>2019-08-23</t>
  </si>
  <si>
    <t>SSD001Fatalities reported</t>
  </si>
  <si>
    <t>ACLED 28/11/2020</t>
  </si>
  <si>
    <t>Conflict related fatalities in  South Sudan from 27 May 2020 to 28 November 2020. While it is likely there are additional deaths related to food insecurity, and poor health infrastructure and floods, lack of data excludes them from the calculations</t>
  </si>
  <si>
    <t>SSD001Buildings damaged</t>
  </si>
  <si>
    <t>SSD001Buildings destroyed</t>
  </si>
  <si>
    <t>SSD001Buildings in the affected area</t>
  </si>
  <si>
    <t>SSD001Economic Losses</t>
  </si>
  <si>
    <t>Result difference between GDP in 2011 year of independence and 2016 latest data available</t>
  </si>
  <si>
    <t>https://databank.worldbank.org/data/reports.aspx?source=2&amp;type=metadata&amp;series=NY.GDP.MKTP.CD</t>
  </si>
  <si>
    <t>SSD001People in Need</t>
  </si>
  <si>
    <t>UN OCHA 26/01/2021</t>
  </si>
  <si>
    <t xml:space="preserve">The total PIN figure of 8.3 million is determined from the 2021 HNO. The PIN distribution across levels 3, 4, and 5 follows the HNO distribution, which was determined by PIN in counties experiencing levels 3 and 4 humanitarian conditions. No South Sudanese were considered to be on level 5. The entire country is considered to be affected by the complex crisis, and therefore was calculated by taking the total population minus the PIN figure. </t>
  </si>
  <si>
    <t>https://reliefweb.int/sites/reliefweb.int/files/resources/south_sudan_2021_humanitarian_needs_overview.pdf</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</si>
  <si>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</si>
  <si>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</si>
  <si>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</si>
  <si>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</si>
  <si>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</si>
  <si>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SSD001Fatalities in all crises</t>
  </si>
  <si>
    <t>SSD001Crisis affected groups</t>
  </si>
  <si>
    <t>Host, Non-host, IDPs, Refugees, Returnees</t>
  </si>
  <si>
    <t>SSD001People facing limited access constraints</t>
  </si>
  <si>
    <t>SSD001People facing restricted access constraints</t>
  </si>
  <si>
    <t>OCHA HNO 13/12/2018</t>
  </si>
  <si>
    <t>https://reliefweb.int/sites/reliefweb.int/files/resources/South_Sudan_2019_Humanitarian_Needs_Overview.pdf</t>
  </si>
  <si>
    <t>SSD001Impediments to entry into country (bureaucratic and administrative)</t>
  </si>
  <si>
    <t>SSD001Restriction of movement (impediments to freedom of movement and/or administrative restrictions)</t>
  </si>
  <si>
    <t>SSD001Interference into implementation of humanitarian activities</t>
  </si>
  <si>
    <t>SSD001Violence against personnel, facilities and assets</t>
  </si>
  <si>
    <t>SSD001Denial of existence of humanitarian needs or entitlements to assistance</t>
  </si>
  <si>
    <t>SSD001Restriction and obstruction of access to services and assistance</t>
  </si>
  <si>
    <t>SSD001Ongoing insecurity/hostilities affecting humanitarian assistance</t>
  </si>
  <si>
    <t>SSD001Presence of mines and improvised explosive devices</t>
  </si>
  <si>
    <t>SSD001Physical constraints in the environment (obstacles related to terrain, climate, lack of infrastructure, etc.)</t>
  </si>
  <si>
    <t>Food Security Crisis in Eswatini</t>
  </si>
  <si>
    <t>SWZ001</t>
  </si>
  <si>
    <t>Eswatini</t>
  </si>
  <si>
    <t>SWZ</t>
  </si>
  <si>
    <t>SWZ001Total population</t>
  </si>
  <si>
    <t>IPC 06/2020</t>
  </si>
  <si>
    <t>Total population in Eswatini as estimated in the latest IPC analysis.</t>
  </si>
  <si>
    <t>SWZ001Landmass affected</t>
  </si>
  <si>
    <t>CIA 02/2020</t>
  </si>
  <si>
    <t>https://www.cia.gov/library/publications/the-world-factbook/attachments/summaries/WZ-summary.pdf</t>
  </si>
  <si>
    <t>SWZ001People exposed</t>
  </si>
  <si>
    <t>IPC January 2021 to March 2021 (published 02/2021)</t>
  </si>
  <si>
    <t>The sum of levels 1-5 needs according to ACAPS methodology for population living in affected areas.</t>
  </si>
  <si>
    <t>http://www.ipcinfo.org/fileadmin/user_upload/ipcinfo/docs/IPC_Eswatini_Acute_Food_Insecurity_2021JanSept_Report.pdf</t>
  </si>
  <si>
    <t>SWZ001People affected</t>
  </si>
  <si>
    <t>The sum of levels 2-5 needs according to ACAPS methodology for population affected by a crisis.</t>
  </si>
  <si>
    <t>SWZ001People displaced</t>
  </si>
  <si>
    <t>SWZ001Injuries reported</t>
  </si>
  <si>
    <t>SWZ001Illness cases reported</t>
  </si>
  <si>
    <t>SWZ001Fatalities reported</t>
  </si>
  <si>
    <t>SWZ001Buildings damaged</t>
  </si>
  <si>
    <t>SWZ001Buildings destroyed</t>
  </si>
  <si>
    <t>SWZ001Buildings in the affected area</t>
  </si>
  <si>
    <t>SWZ001Economic Losses</t>
  </si>
  <si>
    <t>SWZ001People in Need</t>
  </si>
  <si>
    <t xml:space="preserve">PIN is the sum of humanitarian levels 3 to 5. Levels 1 to 5 are correspond to the IPC Analysis for January 2021 to March 2021. </t>
  </si>
  <si>
    <t>SWZ001Minimal humanitarian conditions - Level 1</t>
  </si>
  <si>
    <t>SWZ001Stressed humanitarian conditions - Level 2</t>
  </si>
  <si>
    <t>SWZ001Moderate humanitarian conditions - Level 3</t>
  </si>
  <si>
    <t>SWZ001Severe humanitarian conditions - Level 4</t>
  </si>
  <si>
    <t>SWZ001Extreme humanitarian conditions - Level 5</t>
  </si>
  <si>
    <t>SWZ001Fatalities in all crises</t>
  </si>
  <si>
    <t>SWZ001Crisis affected groups</t>
  </si>
  <si>
    <t>IPC October 2019 to March 2020 Projections</t>
  </si>
  <si>
    <t>Residents are the only group affected.</t>
  </si>
  <si>
    <t>http://www.ipcinfo.org/fileadmin/user_upload/ipcinfo/docs/IPC_Eswatini_AFI_2019June2020March.pdf</t>
  </si>
  <si>
    <t>SWZ001People facing limited access constraints</t>
  </si>
  <si>
    <t>SWZ001People facing restricted access constraints</t>
  </si>
  <si>
    <t>SWZ001Impediments to entry into country (bureaucratic and administrative)</t>
  </si>
  <si>
    <t>SWZ001Restriction of movement (impediments to freedom of movement and/or administrative restrictions)</t>
  </si>
  <si>
    <t>SWZ001Interference into implementation of humanitarian activities</t>
  </si>
  <si>
    <t>SWZ001Violence against personnel, facilities and assets</t>
  </si>
  <si>
    <t>SWZ001Denial of existence of humanitarian needs or entitlements to assistance</t>
  </si>
  <si>
    <t>SWZ001Restriction and obstruction of access to services and assistance</t>
  </si>
  <si>
    <t>SWZ001Ongoing insecurity/hostilities affecting humanitarian assistance</t>
  </si>
  <si>
    <t>SWZ001Presence of mines and improvised explosive devices</t>
  </si>
  <si>
    <t>SWZ001Physical constraints in the environment (obstacles related to terrain, climate, lack of infrastructure, etc.)</t>
  </si>
  <si>
    <t>Syrian conflict</t>
  </si>
  <si>
    <t>SYR001</t>
  </si>
  <si>
    <t>Syria</t>
  </si>
  <si>
    <t>SYR</t>
  </si>
  <si>
    <t>SYR001Total population</t>
  </si>
  <si>
    <t>OCHA, GHO 2021 (12/2020)</t>
  </si>
  <si>
    <t>The total population in Syria, according to OCHA latest figure</t>
  </si>
  <si>
    <t>https://gho.unocha.org/syria</t>
  </si>
  <si>
    <t>SYR001Landmass affected</t>
  </si>
  <si>
    <t xml:space="preserve">The whole country landmass of Syria is affected by the crisis.
</t>
  </si>
  <si>
    <t>https://data.worldbank.org/indicator/AG.SRF.TOTL.K2?locations=SY</t>
  </si>
  <si>
    <t>SYR001People exposed</t>
  </si>
  <si>
    <t xml:space="preserve">The whole population of Syria is affected by the crisis.
</t>
  </si>
  <si>
    <t>SYR001People affected</t>
  </si>
  <si>
    <t>Everyone has been impacted by the war due to its protracted nature.</t>
  </si>
  <si>
    <t>SYR001People displaced</t>
  </si>
  <si>
    <t>RNO 2021 (11/2020); UNHCR (10/02/2021); BBC (18/09/2018); OCHA 2021 Needs and Response Summary (22/02/2021)</t>
  </si>
  <si>
    <t>The figure is the total IDPs in Syria + refugees outside of Syria (Jordan, Lebanon, Turkey, Iraq, Egypt, other countries in North Africa, and Europe). Palestinian refugees from Syria are not included in this count. 
The figures for Syrian refugees in Lebanon and Jordan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The number of IDPs may be an underestimation as the last updated figure dates back to August 2020.</t>
  </si>
  <si>
    <t>http://www.3rpsyriacrisis.org/wp-content/uploads/2021/02/RNO_3RP.pdf;https://data2.unhcr.org/en/situations/syria;https://www.bbc.com/news/world-europe-44660699
  https://www.pewresearch.org/fact-tank/2018/01/29/where-displaced-syrians-have-resettled/;https://reliefweb.int/sites/reliefweb.int/files/resources/som_summary_2021.pdf</t>
  </si>
  <si>
    <t>SYR001Injuries reported</t>
  </si>
  <si>
    <t>Health Cluster Dec  2018-May 2019</t>
  </si>
  <si>
    <t>We previously  used the data on "trauma's suppported" registered by the health cluster. As data currently is only available untill May, we decided to X this indicator for Syria.</t>
  </si>
  <si>
    <t>https://www.who.int/health-cluster/countries/syria/en/</t>
  </si>
  <si>
    <t>SYR001Illness cases reported</t>
  </si>
  <si>
    <t>There are too many illnesses in Syria, which are reported very sporadically to be able to adequately captured here.</t>
  </si>
  <si>
    <t>SYR001Fatalities reported</t>
  </si>
  <si>
    <t>ACLED (1 Oct 2020-31 Marc 2021)</t>
  </si>
  <si>
    <t xml:space="preserve">This data includes the number of all deaths from conflict in the last 6 months as calculated by ACLED. This figure includes people who killed in protests, riots, violence against civilians, explosions/remote violence and battles between 1 Oct 2020 and 31 Mar 2021.
</t>
  </si>
  <si>
    <t>SYR001Buildings damaged</t>
  </si>
  <si>
    <t>SYR001Buildings destroyed</t>
  </si>
  <si>
    <t>SYR001Buildings in the affected area</t>
  </si>
  <si>
    <t>SYR001Economic Losses</t>
  </si>
  <si>
    <t>The World Bank 2017; BBC News 15/06/2020</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</si>
  <si>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</si>
  <si>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https://www.worldbank.org/en/country/syria/publication/the-toll-of-war-the-economic-and-social-consequences-of-the-conflict-in-syria; https://www.bbc.com/news/world-middle-east-53020105</t>
  </si>
  <si>
    <t>SYR001People in Need</t>
  </si>
  <si>
    <t>OCHA 2021 Needs and Response Summary (22/02/2021)</t>
  </si>
  <si>
    <t xml:space="preserve">PiN based on latest figure produced by OCHA which is 13.4 m people in Syria. 
Level 1 = Exposed population – Affected population – PiN. The total population is considered facing at least minor humanitarian conditions. The entire population (17.5 m) are considered exposed = affected.
Level 2 = Affected population – PiN. All the population are affected
The accumulation of 3, 4, &amp;5 is equal to PiN which is 13.4 million. 
Needs summary 2021 Syria (Feb/2021 issue) has been published. The 2020 Inter-Sector Need Severity Classification: the severity is minimal 0.01 m, stress 0.62 m, sever, 6.76 m, extreme 4.51 m, and catastrophic 1.48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</si>
  <si>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https://reliefweb.int/sites/reliefweb.int/files/resources/som_summary_2021.pdf</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</si>
  <si>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</si>
  <si>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</si>
  <si>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</si>
  <si>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</si>
  <si>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</si>
  <si>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SYR001Fatalities in all crises</t>
  </si>
  <si>
    <t>This data is includes the number of all deaths from conflict in the last 6 months as calculated by ACLED. Realistically this number is significantly higher. Several cases of code 10, i.e. unknown fatalities number. Note: ACLED’s real-time data updates were paused from 2 August to 5 September.</t>
  </si>
  <si>
    <t>SYR001Crisis affected groups</t>
  </si>
  <si>
    <t>Every kind of group is affected by this crisis as it covers the entire country and those displaced by it.</t>
  </si>
  <si>
    <t>SYR001People facing limited access constraints</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</si>
  <si>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</si>
  <si>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restricted access constraints</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</si>
  <si>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</si>
  <si>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https://reliefweb.int/sites/reliefweb.int/files/resources/acc-11_syr_overview_of_hard_to_reach_areas_20181029.pdf</t>
  </si>
  <si>
    <t>SYR001Impediments to entry into country (bureaucratic and administrative)</t>
  </si>
  <si>
    <t>SYR001Restriction of movement (impediments to freedom of movement and/or administrative restrictions)</t>
  </si>
  <si>
    <t>SYR001Interference into implementation of humanitarian activities</t>
  </si>
  <si>
    <t>SYR001Violence against personnel, facilities and assets</t>
  </si>
  <si>
    <t>SYR001Denial of existence of humanitarian needs or entitlements to assistance</t>
  </si>
  <si>
    <t>SYR001Restriction and obstruction of access to services and assistance</t>
  </si>
  <si>
    <t>SYR001Ongoing insecurity/hostilities affecting humanitarian assistance</t>
  </si>
  <si>
    <t>SYR001Presence of mines and improvised explosive devices</t>
  </si>
  <si>
    <t>SYR001Physical constraints in the environment (obstacles related to terrain, climate, lack of infrastructure, etc.)</t>
  </si>
  <si>
    <t>Complex crisis in Chad</t>
  </si>
  <si>
    <t>TCD001</t>
  </si>
  <si>
    <t>Chad</t>
  </si>
  <si>
    <t>TCD</t>
  </si>
  <si>
    <t>TCD001Total population</t>
  </si>
  <si>
    <t>OCHA 01/2020; UNHCR 28/02/2021</t>
  </si>
  <si>
    <t xml:space="preserve">Total country popluation according to OCHA HNO 2020 (16,300,000) + Refugees + asylum seekers </t>
  </si>
  <si>
    <t>https://www.humanitarianresponse.info/es/operations/chad/document/tchad-aper%C3%A7u-des-besoins-humanitaires-2020-hno-2020; https://data2.unhcr.org/en/country/tcd</t>
  </si>
  <si>
    <t>TCD001Landmass affected</t>
  </si>
  <si>
    <t>The entire country is affected by three humanitarian crisis: food insecurity and malnutrition, population movements and lack of health assistance</t>
  </si>
  <si>
    <t>https://www.cia.gov/library/publications/resources/the-world-factbook/geos/print_cd.html</t>
  </si>
  <si>
    <t>TCD001People exposed</t>
  </si>
  <si>
    <t>TCD001People affected</t>
  </si>
  <si>
    <t>OCHA 01/2020; OCHA 29/06/2020</t>
  </si>
  <si>
    <t>2020 HNO Affected/PIN ratio applied to 2020 revised HRP PIN</t>
  </si>
  <si>
    <t>https://www.humanitarianresponse.info/es/operations/chad/document/tchad-aper%C3%A7u-des-besoins-humanitaires-2020-hno-2020; https://www.humanitarianresponse.info/sites/www.humanitarianresponse.info/files/documents/files/tcd_str_hno2020_20200210.pdf</t>
  </si>
  <si>
    <t>TCD001People displaced</t>
  </si>
  <si>
    <t>Refugees  + IDPs + Chadian returnees + asylum seekers</t>
  </si>
  <si>
    <t>https://data2.unhcr.org/en/country/tcd</t>
  </si>
  <si>
    <t>TCD001Injuries reported</t>
  </si>
  <si>
    <t>TCD001Illness cases reported</t>
  </si>
  <si>
    <t>TCD001Fatalities reported</t>
  </si>
  <si>
    <t>Number of casualties across Chad between September-February. Figure is likely an underestimation, as violent incidents often go unreported.</t>
  </si>
  <si>
    <t>https://acleddata.com/dashboard/#/dashboard</t>
  </si>
  <si>
    <t>TCD001Buildings damaged</t>
  </si>
  <si>
    <t>TCD001Buildings destroyed</t>
  </si>
  <si>
    <t>TCD001Buildings in the affected area</t>
  </si>
  <si>
    <t>TCD001Economic Losses</t>
  </si>
  <si>
    <t>TCD001People in Need</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</si>
  <si>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</si>
  <si>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https://www.humanitarianresponse.info/sites/www.humanitarianresponse.info/files/documents/files/tcd_str_hno2020_20200210.pdf; https://www.humanitarianresponse.info/sites/www.humanitarianresponse.info/files/documents/files/tcd_str_hrp2020revision_20200616.pdf</t>
  </si>
  <si>
    <t>TCD001Minimal humanitarian conditions - Level 1</t>
  </si>
  <si>
    <t>TCD001Stressed humanitarian conditions - Level 2</t>
  </si>
  <si>
    <t>TCD001Moderate humanitarian conditions - Level 3</t>
  </si>
  <si>
    <t>TCD001Severe humanitarian conditions - Level 4</t>
  </si>
  <si>
    <t>TCD001Extreme humanitarian conditions - Level 5</t>
  </si>
  <si>
    <t>TCD001Fatalities in all crises</t>
  </si>
  <si>
    <t>TCD001Crisis affected groups</t>
  </si>
  <si>
    <t>Refugee, IDP, Host, non-host, returnees</t>
  </si>
  <si>
    <t>TCD001People facing limited access constraints</t>
  </si>
  <si>
    <t>TCD001People facing restricted access constraints</t>
  </si>
  <si>
    <t>TCD001Impediments to entry into country (bureaucratic and administrative)</t>
  </si>
  <si>
    <t>TCD001Restriction of movement (impediments to freedom of movement and/or administrative restrictions)</t>
  </si>
  <si>
    <t>TCD001Interference into implementation of humanitarian activities</t>
  </si>
  <si>
    <t>TCD001Violence against personnel, facilities and assets</t>
  </si>
  <si>
    <t>TCD001Denial of existence of humanitarian needs or entitlements to assistance</t>
  </si>
  <si>
    <t>TCD001Restriction and obstruction of access to services and assistance</t>
  </si>
  <si>
    <t>TCD001Ongoing insecurity/hostilities affecting humanitarian assistance</t>
  </si>
  <si>
    <t>TCD001Presence of mines and improvised explosive devices</t>
  </si>
  <si>
    <t>TCD001Physical constraints in the environment (obstacles related to terrain, climate, lack of infrastructure, etc.)</t>
  </si>
  <si>
    <t>Boko Haram in Chad</t>
  </si>
  <si>
    <t>TCD003</t>
  </si>
  <si>
    <t>TCD003Total population</t>
  </si>
  <si>
    <t>TCD003Landmass affected</t>
  </si>
  <si>
    <t>Populationdata.net</t>
  </si>
  <si>
    <t>Area of Lac region. The crisis affects the entirety of the region.</t>
  </si>
  <si>
    <t>https://www.populationdata.net/pays/tchad/divisions</t>
  </si>
  <si>
    <t>TCD003People exposed</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</si>
  <si>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</si>
  <si>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affected</t>
  </si>
  <si>
    <t>The entire population of Lac region is affected by the crisis.</t>
  </si>
  <si>
    <t>TCD003People displaced</t>
  </si>
  <si>
    <t>Nigerian refugee population + IDPs in Lac region + Returnees from Lake Chad Bassin</t>
  </si>
  <si>
    <t>TCD003Injuries reported</t>
  </si>
  <si>
    <t>TCD003Illness cases reported</t>
  </si>
  <si>
    <t>TCD003Fatalities reported</t>
  </si>
  <si>
    <t xml:space="preserve">Total number of fatilities recorded by ACLED in Lac region September-February. Figure is likely an under-estimation, as violent incidents often go unreported.  </t>
  </si>
  <si>
    <t>TCD003Buildings damaged</t>
  </si>
  <si>
    <t>TCD003Buildings destroyed</t>
  </si>
  <si>
    <t>TCD003Buildings in the affected area</t>
  </si>
  <si>
    <t>TCD003Economic Losses</t>
  </si>
  <si>
    <t>TCD003People in Need</t>
  </si>
  <si>
    <t>OCHA 01/2020</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</si>
  <si>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</si>
  <si>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https://www.humanitarianresponse.info/es/operations/chad/document/tchad-aper%C3%A7u-des-besoins-humanitaires-2020-hno-2020</t>
  </si>
  <si>
    <t>TCD003Minimal humanitarian conditions - Level 1</t>
  </si>
  <si>
    <t>TCD003Stressed humanitarian conditions - Level 2</t>
  </si>
  <si>
    <t>TCD003Moderate humanitarian conditions - Level 3</t>
  </si>
  <si>
    <t>TCD003Severe humanitarian conditions - Level 4</t>
  </si>
  <si>
    <t>TCD003Extreme humanitarian conditions - Level 5</t>
  </si>
  <si>
    <t>TCD003Fatalities in all crises</t>
  </si>
  <si>
    <t>TCD003Crisis affected groups</t>
  </si>
  <si>
    <t>Refugee, IDP, host, non-host, returnee</t>
  </si>
  <si>
    <t>TCD003People facing limited access constraints</t>
  </si>
  <si>
    <t>TCD003People facing restricted access constraints</t>
  </si>
  <si>
    <t>TCD003Impediments to entry into country (bureaucratic and administrative)</t>
  </si>
  <si>
    <t>TCD003Restriction of movement (impediments to freedom of movement and/or administrative restrictions)</t>
  </si>
  <si>
    <t>TCD003Interference into implementation of humanitarian activities</t>
  </si>
  <si>
    <t>TCD003Violence against personnel, facilities and assets</t>
  </si>
  <si>
    <t>TCD003Denial of existence of humanitarian needs or entitlements to assistance</t>
  </si>
  <si>
    <t>TCD003Restriction and obstruction of access to services and assistance</t>
  </si>
  <si>
    <t>TCD003Ongoing insecurity/hostilities affecting humanitarian assistance</t>
  </si>
  <si>
    <t>TCD003Presence of mines and improvised explosive devices</t>
  </si>
  <si>
    <t>TCD003Physical constraints in the environment (obstacles related to terrain, climate, lack of infrastructure, etc.)</t>
  </si>
  <si>
    <t>CAR refugees in Chad</t>
  </si>
  <si>
    <t>TCD004</t>
  </si>
  <si>
    <t>TCD004Total population</t>
  </si>
  <si>
    <t>TCD004Landmass affected</t>
  </si>
  <si>
    <t>UNHCR 31/02/2020</t>
  </si>
  <si>
    <t>Combined area of the regions identified by UNHCR as being affected. Regions included: Logone Occidental, Logone Oriental, Moyen Chari, Salamat, Mandoul.</t>
  </si>
  <si>
    <t>https://data2.unhcr.org/en/documents/download/74360</t>
  </si>
  <si>
    <t>2020-03-24</t>
  </si>
  <si>
    <t>TCD004People exposed</t>
  </si>
  <si>
    <t>OCHA 01/2020; UNHCR 29/02/2020</t>
  </si>
  <si>
    <t>Combined population of the regions identified by UNHCR as being affected. Regions included: Logone Occidental, Logone Oriental, Moyen Chari, Salamat, Mandoul.</t>
  </si>
  <si>
    <t>https://www.humanitarianresponse.info/es/operations/chad/document/tchad-aper%C3%A7u-des-besoins-humanitaires-2020-hno-2020 https://data2.unhcr.org/en/country/tcd</t>
  </si>
  <si>
    <t>TCD004People affected</t>
  </si>
  <si>
    <t>OCHA 01/2020;</t>
  </si>
  <si>
    <t>In the absence of additional data, the PIN figure has been used as an approximation of the people affected.</t>
  </si>
  <si>
    <t>TCD004People displaced</t>
  </si>
  <si>
    <t xml:space="preserve">Sum of CAR refugees + Chadian returnees from CAR . Both refugees and returnees have been forcibly displaced for the same reasons. </t>
  </si>
  <si>
    <t>TCD004Injuries reported</t>
  </si>
  <si>
    <t>https://www.humanitarianresponse.info/en/operations/chad/document/tchad-aper%C3%A7u-des-besoins-humanitaires-2019-hno-2019-21-dec-2018</t>
  </si>
  <si>
    <t>TCD004Illness cases reported</t>
  </si>
  <si>
    <t>TCD004Fatalities reported</t>
  </si>
  <si>
    <t>TCD004Buildings damaged</t>
  </si>
  <si>
    <t>TCD004Buildings destroyed</t>
  </si>
  <si>
    <t>The presence of refugees from CAR has not been associated with damaged buildings</t>
  </si>
  <si>
    <t>TCD004Buildings in the affected area</t>
  </si>
  <si>
    <t>TCD004Economic Losses</t>
  </si>
  <si>
    <t>TCD004People in Need</t>
  </si>
  <si>
    <t>PIN figures are based on OCHA HNO 2020 report for the 5 regions most affected by the CAR refugee crisis: Logone Occiddental, Logone Oriental, Moyen Chari, Salamat, Mandoul.</t>
  </si>
  <si>
    <t>TCD004Minimal humanitarian conditions - Level 1</t>
  </si>
  <si>
    <t>TCD004Stressed humanitarian conditions - Level 2</t>
  </si>
  <si>
    <t>TCD004Moderate humanitarian conditions - Level 3</t>
  </si>
  <si>
    <t>TCD004Severe humanitarian conditions - Level 4</t>
  </si>
  <si>
    <t>TCD004Extreme humanitarian conditions - Level 5</t>
  </si>
  <si>
    <t>TCD004Fatalities in all crises</t>
  </si>
  <si>
    <t>TCD004Crisis affected groups</t>
  </si>
  <si>
    <t>Refugees, returnees, host communities</t>
  </si>
  <si>
    <t>TCD004People facing limited access constraints</t>
  </si>
  <si>
    <t>TCD004People facing restricted access constraints</t>
  </si>
  <si>
    <t>TCD004Impediments to entry into country (bureaucratic and administrative)</t>
  </si>
  <si>
    <t>TCD004Restriction of movement (impediments to freedom of movement and/or administrative restrictions)</t>
  </si>
  <si>
    <t>TCD004Interference into implementation of humanitarian activities</t>
  </si>
  <si>
    <t>TCD004Violence against personnel, facilities and assets</t>
  </si>
  <si>
    <t>TCD004Denial of existence of humanitarian needs or entitlements to assistance</t>
  </si>
  <si>
    <t>TCD004Restriction and obstruction of access to services and assistance</t>
  </si>
  <si>
    <t>TCD004Ongoing insecurity/hostilities affecting humanitarian assistance</t>
  </si>
  <si>
    <t>TCD004Presence of mines and improvised explosive devices</t>
  </si>
  <si>
    <t>TCD004Physical constraints in the environment (obstacles related to terrain, climate, lack of infrastructure, etc.)</t>
  </si>
  <si>
    <t>Darfur refugees in Chad</t>
  </si>
  <si>
    <t>TCD005</t>
  </si>
  <si>
    <t>TCD005Total population</t>
  </si>
  <si>
    <t>TCD005Landmass affected</t>
  </si>
  <si>
    <t>populationdata.net 2019; UNHCR 31/02/2020</t>
  </si>
  <si>
    <t>Combined area of the regions identified by UNHCR as being affected. Regions included: Ennedi Est, Wadi Fira, Ouaddai, Sila.</t>
  </si>
  <si>
    <t>Most affected regions: https://data2.unhcr.org/fr/documents/download/67654 Area figures: https://www.populationdata.net/pays/tchad/divisions</t>
  </si>
  <si>
    <t>TCD005People exposed</t>
  </si>
  <si>
    <t>OCHA 01/2020; UNHCR 29/02/2020; UNHCR 31/02/2020</t>
  </si>
  <si>
    <t>Combined population of the regions identified by UNHCR as being affected. Regions included: Ennedi Est, Wadi Fira, Ouaddai, Sila.</t>
  </si>
  <si>
    <t>Most affected regions: https://data2.unhcr.org/en/documents/download/74360 Population figures: https://www.humanitarianresponse.info/es/operations/chad/document/tchad-aper%C3%A7u-des-besoins-humanitaires-2020-hno-2020</t>
  </si>
  <si>
    <t>TCD005People affected</t>
  </si>
  <si>
    <t>TCD005People displaced</t>
  </si>
  <si>
    <t>Recent figures from UNHCR on number of Sudanese refugees in Chad</t>
  </si>
  <si>
    <t>TCD005Injuries reported</t>
  </si>
  <si>
    <t>TCD005Illness cases reported</t>
  </si>
  <si>
    <t>TCD005Fatalities reported</t>
  </si>
  <si>
    <t>Number of reported fatalities between September-February in Ennedi Est, Wadi Fira, Ouaddai and Sila.</t>
  </si>
  <si>
    <t>TCD005Buildings damaged</t>
  </si>
  <si>
    <t>TCD005Buildings destroyed</t>
  </si>
  <si>
    <t>The presence of refugees from Darfur has not been associated with damaged buildings</t>
  </si>
  <si>
    <t>TCD005Buildings in the affected area</t>
  </si>
  <si>
    <t>TCD005Economic Losses</t>
  </si>
  <si>
    <t>TCD005People in Need</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</si>
  <si>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</si>
  <si>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TCD005Minimal humanitarian conditions - Level 1</t>
  </si>
  <si>
    <t>TCD005Stressed humanitarian conditions - Level 2</t>
  </si>
  <si>
    <t>TCD005Moderate humanitarian conditions - Level 3</t>
  </si>
  <si>
    <t>TCD005Severe humanitarian conditions - Level 4</t>
  </si>
  <si>
    <t>TCD005Extreme humanitarian conditions - Level 5</t>
  </si>
  <si>
    <t>TCD005Fatalities in all crises</t>
  </si>
  <si>
    <t>TCD005Crisis affected groups</t>
  </si>
  <si>
    <t>Refugees, host communities</t>
  </si>
  <si>
    <t>TCD005People facing limited access constraints</t>
  </si>
  <si>
    <t>TCD005People facing restricted access constraints</t>
  </si>
  <si>
    <t>TCD005Impediments to entry into country (bureaucratic and administrative)</t>
  </si>
  <si>
    <t>TCD005Restriction of movement (impediments to freedom of movement and/or administrative restrictions)</t>
  </si>
  <si>
    <t>TCD005Interference into implementation of humanitarian activities</t>
  </si>
  <si>
    <t>TCD005Violence against personnel, facilities and assets</t>
  </si>
  <si>
    <t>TCD005Denial of existence of humanitarian needs or entitlements to assistance</t>
  </si>
  <si>
    <t>TCD005Restriction and obstruction of access to services and assistance</t>
  </si>
  <si>
    <t>TCD005Ongoing insecurity/hostilities affecting humanitarian assistance</t>
  </si>
  <si>
    <t>TCD005Presence of mines and improvised explosive devices</t>
  </si>
  <si>
    <t>TCD005Physical constraints in the environment (obstacles related to terrain, climate, lack of infrastructure, etc.)</t>
  </si>
  <si>
    <t>Tibesti Conflict in Chad</t>
  </si>
  <si>
    <t>TCD006</t>
  </si>
  <si>
    <t>TCD006Total population</t>
  </si>
  <si>
    <t>TCD006Landmass affected</t>
  </si>
  <si>
    <t>Area of Tibesti region</t>
  </si>
  <si>
    <t>TCD006People exposed</t>
  </si>
  <si>
    <t>Population of Tibesti region</t>
  </si>
  <si>
    <t>TCD006People affected</t>
  </si>
  <si>
    <t>TCD006People displaced</t>
  </si>
  <si>
    <t>TCD006Injuries reported</t>
  </si>
  <si>
    <t>TCD006Illness cases reported</t>
  </si>
  <si>
    <t>TCD006Fatalities reported</t>
  </si>
  <si>
    <t>Number of casualties in Tibesti region between September-February. This figure is almost certainly an underestimation, due to attacks that go unreported, and the fact that very little information is available about the Tibesti conflict.</t>
  </si>
  <si>
    <t>TCD006Buildings damaged</t>
  </si>
  <si>
    <t>TCD006Buildings destroyed</t>
  </si>
  <si>
    <t>TCD006Buildings in the affected area</t>
  </si>
  <si>
    <t>TCD006Economic Losses</t>
  </si>
  <si>
    <t>TCD006People in Need</t>
  </si>
  <si>
    <t>Data taken from 2020 HNO</t>
  </si>
  <si>
    <t>https://data.humdata.org/dataset/5988a0cf-6706-4f9a-aecf-db57a985ba20/resource/89193e25-f203-4d97-a23b-1ebf03040374/download/tcd_hno_2020.xlsx</t>
  </si>
  <si>
    <t>2020-07-29</t>
  </si>
  <si>
    <t>TCD006Minimal humanitarian conditions - Level 1</t>
  </si>
  <si>
    <t>TCD006Stressed humanitarian conditions - Level 2</t>
  </si>
  <si>
    <t>TCD006Moderate humanitarian conditions - Level 3</t>
  </si>
  <si>
    <t>TCD006Severe humanitarian conditions - Level 4</t>
  </si>
  <si>
    <t>TCD006Extreme humanitarian conditions - Level 5</t>
  </si>
  <si>
    <t>TCD006Fatalities in all crises</t>
  </si>
  <si>
    <t>TCD006Crisis affected groups</t>
  </si>
  <si>
    <t>Host and displaced comunities are also present in Tibesti</t>
  </si>
  <si>
    <t>TCD006People facing limited access constraints</t>
  </si>
  <si>
    <t>TCD006People facing restricted access constraints</t>
  </si>
  <si>
    <t>TCD006Impediments to entry into country (bureaucratic and administrative)</t>
  </si>
  <si>
    <t>TCD006Restriction of movement (impediments to freedom of movement and/or administrative restrictions)</t>
  </si>
  <si>
    <t>TCD006Interference into implementation of humanitarian activities</t>
  </si>
  <si>
    <t>TCD006Violence against personnel, facilities and assets</t>
  </si>
  <si>
    <t>TCD006Denial of existence of humanitarian needs or entitlements to assistance</t>
  </si>
  <si>
    <t>TCD006Restriction and obstruction of access to services and assistance</t>
  </si>
  <si>
    <t>TCD006Ongoing insecurity/hostilities affecting humanitarian assistance</t>
  </si>
  <si>
    <t>TCD006Presence of mines and improvised explosive devices</t>
  </si>
  <si>
    <t>TCD006Physical constraints in the environment (obstacles related to terrain, climate, lack of infrastructure, etc.)</t>
  </si>
  <si>
    <t>Multiple situations in Thailand</t>
  </si>
  <si>
    <t>THA001</t>
  </si>
  <si>
    <t>Thailand</t>
  </si>
  <si>
    <t>THA</t>
  </si>
  <si>
    <t>THA001Total population</t>
  </si>
  <si>
    <t>Government of Thailand, 2010</t>
  </si>
  <si>
    <t>Total population in country (the census include all thai and non thai residing in the country at least 3 months prior to the census)</t>
  </si>
  <si>
    <t>https://www.ilo.org/surveydata/index.php/catalog/1127</t>
  </si>
  <si>
    <t>THA001Landmass affected</t>
  </si>
  <si>
    <t>Area affected by the conflict in the south and the refugees crisis at the border with Myanmar</t>
  </si>
  <si>
    <t>THA001People exposed</t>
  </si>
  <si>
    <t>Government of Thailand 2010; UNHCR 15/12/2020; Border Consortium 31/12/2018</t>
  </si>
  <si>
    <t>This figure includes the population living in the refugee camps established at the border with myanmar and districts affected by the conflict in the south</t>
  </si>
  <si>
    <t>https://www.citypopulation.de/php/thailand-admin.php; https://data2.unhcr.org/en/situations/thailand; https://www.theborderconsortium.org/media/119470/2018-12-december-map-tbc-unhcr.pdf</t>
  </si>
  <si>
    <t>THA001People affected</t>
  </si>
  <si>
    <t>This figure includes population affected by the conflict and Myanmar refugees living in camps.</t>
  </si>
  <si>
    <t>THA001People displaced</t>
  </si>
  <si>
    <t>UNHCR 15/12/2020</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</si>
  <si>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</si>
  <si>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https://data2.unhcr.org/en/situations/thailand</t>
  </si>
  <si>
    <t>THA001Injuries reported</t>
  </si>
  <si>
    <t>THA001Illness cases reported</t>
  </si>
  <si>
    <t>THA001Fatalities reported</t>
  </si>
  <si>
    <t>Deep South Watch 15/02/2021</t>
  </si>
  <si>
    <t>Number of people killed as part of the conflict registered by the Deep South Watch organisation in last 6 months (August - February 2021). They are unlikely linked to deaths related to the refugee crisis along the Myanmar border.</t>
  </si>
  <si>
    <t>https://deepsouthwatch.org/th/dsid</t>
  </si>
  <si>
    <t>THA001Buildings damaged</t>
  </si>
  <si>
    <t>THA001Buildings destroyed</t>
  </si>
  <si>
    <t>THA001Buildings in the affected area</t>
  </si>
  <si>
    <t>THA001Economic Losses</t>
  </si>
  <si>
    <t>THA001People in Need</t>
  </si>
  <si>
    <t>Government of Thailand 2010; UNHCR 12/11/2020; UN Thailand Migration Report 2019</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</si>
  <si>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</si>
  <si>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https://data2.unhcr.org/en/situations/thailand ; https://www.aidsdatahub.org/sites/default/files/publication/UN_Thailand_Migration_Report_2019.pdf</t>
  </si>
  <si>
    <t>THA001Minimal humanitarian conditions - Level 1</t>
  </si>
  <si>
    <t>THA001Stressed humanitarian conditions - Level 2</t>
  </si>
  <si>
    <t>THA001Moderate humanitarian conditions - Level 3</t>
  </si>
  <si>
    <t>THA001Severe humanitarian conditions - Level 4</t>
  </si>
  <si>
    <t>THA001Extreme humanitarian conditions - Level 5</t>
  </si>
  <si>
    <t>THA001Fatalities in all crises</t>
  </si>
  <si>
    <t>THA001Crisis affected groups</t>
  </si>
  <si>
    <t>UNHCR 31/12/2018, Border Consortium 31/12/2018</t>
  </si>
  <si>
    <t>Non host (in the south) and refugees (at the border with myanmar)</t>
  </si>
  <si>
    <t>http://data.unhcr.org/thailand/regional.php https://reliefweb.int/sites/reliefweb.int/files/resources/Thailand%20Report%202019_22012019_LowRes.pdf https://www.theborderconsortium.org/media/119470/2018-12-december-map-tbc-unhcr.pdf</t>
  </si>
  <si>
    <t>THA001People facing limited access constraints</t>
  </si>
  <si>
    <t>THA001People facing restricted access constraints</t>
  </si>
  <si>
    <t>THA001Impediments to entry into country (bureaucratic and administrative)</t>
  </si>
  <si>
    <t>THA001Restriction of movement (impediments to freedom of movement and/or administrative restrictions)</t>
  </si>
  <si>
    <t>THA001Interference into implementation of humanitarian activities</t>
  </si>
  <si>
    <t>THA001Violence against personnel, facilities and assets</t>
  </si>
  <si>
    <t>THA001Denial of existence of humanitarian needs or entitlements to assistance</t>
  </si>
  <si>
    <t>THA001Restriction and obstruction of access to services and assistance</t>
  </si>
  <si>
    <t>THA001Ongoing insecurity/hostilities affecting humanitarian assistance</t>
  </si>
  <si>
    <t>THA001Presence of mines and improvised explosive devices</t>
  </si>
  <si>
    <t>THA001Physical constraints in the environment (obstacles related to terrain, climate, lack of infrastructure, etc.)</t>
  </si>
  <si>
    <t xml:space="preserve">Conflict in southern Thailand </t>
  </si>
  <si>
    <t>THA002</t>
  </si>
  <si>
    <t>THA002Total population</t>
  </si>
  <si>
    <t>THA002Landmass affected</t>
  </si>
  <si>
    <t>Areas affected by the South Thailand insurgency: Songkla (7,394) Pattani (1.940), Yala (4,521), and Narathiwat (4,475)</t>
  </si>
  <si>
    <t>THA002People exposed</t>
  </si>
  <si>
    <t>Areas affected by the South Thailand insurgency: Songkla (1,424,230) Pattani (709,796), Yala (527,295), and Narathiwat (796,239)</t>
  </si>
  <si>
    <t>THA002People affected</t>
  </si>
  <si>
    <t>The whole population living in the affected area is affected by the conflict</t>
  </si>
  <si>
    <t>THA002People displaced</t>
  </si>
  <si>
    <t>THA002Injuries reported</t>
  </si>
  <si>
    <t>THA002Illness cases reported</t>
  </si>
  <si>
    <t>THA002Fatalities reported</t>
  </si>
  <si>
    <t>THA002Buildings damaged</t>
  </si>
  <si>
    <t>THA002Buildings destroyed</t>
  </si>
  <si>
    <t>THA002Buildings in the affected area</t>
  </si>
  <si>
    <t>THA002Economic Losses</t>
  </si>
  <si>
    <t>THA002People in Need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</si>
  <si>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</si>
  <si>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</si>
  <si>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</si>
  <si>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</si>
  <si>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</si>
  <si>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</si>
  <si>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THA002Fatalities in all crises</t>
  </si>
  <si>
    <t>THA002Crisis affected groups</t>
  </si>
  <si>
    <t>Non host population though there might also be displaced population (no information found)</t>
  </si>
  <si>
    <t>THA002People facing limited access constraints</t>
  </si>
  <si>
    <t>THA002People facing restricted access constraints</t>
  </si>
  <si>
    <t>THA002Impediments to entry into country (bureaucratic and administrative)</t>
  </si>
  <si>
    <t>THA002Restriction of movement (impediments to freedom of movement and/or administrative restrictions)</t>
  </si>
  <si>
    <t>THA002Interference into implementation of humanitarian activities</t>
  </si>
  <si>
    <t>THA002Violence against personnel, facilities and assets</t>
  </si>
  <si>
    <t>THA002Denial of existence of humanitarian needs or entitlements to assistance</t>
  </si>
  <si>
    <t>THA002Restriction and obstruction of access to services and assistance</t>
  </si>
  <si>
    <t>THA002Ongoing insecurity/hostilities affecting humanitarian assistance</t>
  </si>
  <si>
    <t>THA002Presence of mines and improvised explosive devices</t>
  </si>
  <si>
    <t>THA002Physical constraints in the environment (obstacles related to terrain, climate, lack of infrastructure, etc.)</t>
  </si>
  <si>
    <t>Myanmar refugees in Thailand</t>
  </si>
  <si>
    <t>THA003</t>
  </si>
  <si>
    <t>THA003Total population</t>
  </si>
  <si>
    <t>THA003Landmass affected</t>
  </si>
  <si>
    <t>The camps cover an area of 8.6km2. See estimations tab for calculations and links to individual camp profiles.</t>
  </si>
  <si>
    <t>https://data2.unhcr.org/en/situations/thailand?id=1931</t>
  </si>
  <si>
    <t>2019-11-22</t>
  </si>
  <si>
    <t>THA003People exposed</t>
  </si>
  <si>
    <t>Only Myanmar refugees in camps are considered in this crisis. UNCHR reports on the total verified refugee population. Nine 'temporary shelters' along the Thai-Myanmar border</t>
  </si>
  <si>
    <t>THA003People affected</t>
  </si>
  <si>
    <t>Only the displaced community is considered to be affected. Nine 'temporary shelters' along the Thai-Myanmar border</t>
  </si>
  <si>
    <t>THA003People displaced</t>
  </si>
  <si>
    <t>All refugees along the Thai-Myanmar border, including registered refugees in temporary shelters and unregistered people in a refugee-like situation in temporary shelters.</t>
  </si>
  <si>
    <t>THA003Injuries reported</t>
  </si>
  <si>
    <t>No reliable data is available. However, we assume that the total # crisis related injuries is zero or negligible.</t>
  </si>
  <si>
    <t>THA003Illness cases reported</t>
  </si>
  <si>
    <t>THA003Fatalities reported</t>
  </si>
  <si>
    <t>THA003Buildings damaged</t>
  </si>
  <si>
    <t>THA003Buildings destroyed</t>
  </si>
  <si>
    <t>THA003Buildings in the affected area</t>
  </si>
  <si>
    <t>THA003Economic Losses</t>
  </si>
  <si>
    <t>THA003People in Need</t>
  </si>
  <si>
    <t>UNHCR 15/12/2020; UN Thailand Migration Report 2019</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</si>
  <si>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</si>
  <si>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</si>
  <si>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</si>
  <si>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</si>
  <si>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</si>
  <si>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</si>
  <si>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THA003Fatalities in all crises</t>
  </si>
  <si>
    <t>THA003Crisis affected groups</t>
  </si>
  <si>
    <t>Refugee populations</t>
  </si>
  <si>
    <t>THA003People facing limited access constraints</t>
  </si>
  <si>
    <t>THA003People facing restricted access constraints</t>
  </si>
  <si>
    <t>THA003Impediments to entry into country (bureaucratic and administrative)</t>
  </si>
  <si>
    <t>THA003Restriction of movement (impediments to freedom of movement and/or administrative restrictions)</t>
  </si>
  <si>
    <t>THA003Interference into implementation of humanitarian activities</t>
  </si>
  <si>
    <t>THA003Violence against personnel, facilities and assets</t>
  </si>
  <si>
    <t>THA003Denial of existence of humanitarian needs or entitlements to assistance</t>
  </si>
  <si>
    <t>THA003Restriction and obstruction of access to services and assistance</t>
  </si>
  <si>
    <t>THA003Ongoing insecurity/hostilities affecting humanitarian assistance</t>
  </si>
  <si>
    <t>THA003Presence of mines and improvised explosive devices</t>
  </si>
  <si>
    <t>THA003Physical constraints in the environment (obstacles related to terrain, climate, lack of infrastructure, etc.)</t>
  </si>
  <si>
    <t>Tropical Cyclone Seroja</t>
  </si>
  <si>
    <t>TLS002</t>
  </si>
  <si>
    <t>Timor Leste</t>
  </si>
  <si>
    <t>TLS</t>
  </si>
  <si>
    <t>TLS002Total population</t>
  </si>
  <si>
    <t xml:space="preserve">World Bank 2019 </t>
  </si>
  <si>
    <t>Total population of the country</t>
  </si>
  <si>
    <t>https://data.worldbank.org/indicator/SP.POP.TOTL?locations=TL</t>
  </si>
  <si>
    <t>2021-04-27</t>
  </si>
  <si>
    <t>TLS002Landmass affected</t>
  </si>
  <si>
    <t xml:space="preserve">World Bank 2018 </t>
  </si>
  <si>
    <t>Torrential rains caused by the cyclone triggered flash floods and landslides in Timor-Leste affecting all 13 municipalities in the country to varying degrees.</t>
  </si>
  <si>
    <t>https://data.worldbank.org/indicator/AG.LND.TOTL.K2?locations=TL</t>
  </si>
  <si>
    <t>TLS002People exposed</t>
  </si>
  <si>
    <t>TLS002People affected</t>
  </si>
  <si>
    <t>IFRC 13/04/2021</t>
  </si>
  <si>
    <t xml:space="preserve">More than 33,000 people have been directly affected by floods and landslides in the country </t>
  </si>
  <si>
    <t>https://media.ifrc.org/ifrc/press-release/indonesia-timor-leste-race-to-contain-covid-19-after-deadly-floods/</t>
  </si>
  <si>
    <t>TLS002People displaced</t>
  </si>
  <si>
    <t>UNHCR 16/04/2021</t>
  </si>
  <si>
    <t xml:space="preserve">8,852 people (1,247 households ) are temporary sheltered in 29 evacuation facilities in Dili municipality </t>
  </si>
  <si>
    <t>https://reliefweb.int/sites/reliefweb.int/files/resources/TL%20April%20Flood%20Response%20Situation%20Report%205%20%2815%20Apr%2021%29.pdf</t>
  </si>
  <si>
    <t>TLS002Injuries reported</t>
  </si>
  <si>
    <t>TLS002Illness cases reported</t>
  </si>
  <si>
    <t>TLS002Fatalities reported</t>
  </si>
  <si>
    <t>People dead as 16 of April due to floods and landslides among 13 districts</t>
  </si>
  <si>
    <t>TLS002Buildings damaged</t>
  </si>
  <si>
    <t>TLS002Buildings destroyed</t>
  </si>
  <si>
    <t xml:space="preserve">4,546 houses across all municipalities have been destroyed or damaged due to the floods </t>
  </si>
  <si>
    <t>TLS002Buildings in the affected area</t>
  </si>
  <si>
    <t>TLS002Economic Losses</t>
  </si>
  <si>
    <t>TLS002People in Need</t>
  </si>
  <si>
    <t xml:space="preserve">People in temporary shelters, particularly in Dili municipality are considered to be in need and placed in level 3. The population exposed minus those temporary displaced are placed in level 1 </t>
  </si>
  <si>
    <t>TLS002Minimal humanitarian conditions - Level 1</t>
  </si>
  <si>
    <t>TLS002Stressed humanitarian conditions - Level 2</t>
  </si>
  <si>
    <t>TLS002Moderate humanitarian conditions - Level 3</t>
  </si>
  <si>
    <t>TLS002Severe humanitarian conditions - Level 4</t>
  </si>
  <si>
    <t>TLS002Extreme humanitarian conditions - Level 5</t>
  </si>
  <si>
    <t>TLS002Fatalities in all crises</t>
  </si>
  <si>
    <t>TLS002Crisis affected groups</t>
  </si>
  <si>
    <t xml:space="preserve">IDPs, host and non-host communities </t>
  </si>
  <si>
    <t>TLS002People facing limited access constraints</t>
  </si>
  <si>
    <t>TLS002People facing restricted access constraints</t>
  </si>
  <si>
    <t>TLS002Impediments to entry into country (bureaucratic and administrative)</t>
  </si>
  <si>
    <t>TLS002Restriction of movement (impediments to freedom of movement and/or administrative restrictions)</t>
  </si>
  <si>
    <t>TLS002Interference into implementation of humanitarian activities</t>
  </si>
  <si>
    <t>TLS002Violence against personnel, facilities and assets</t>
  </si>
  <si>
    <t>TLS002Denial of existence of humanitarian needs or entitlements to assistance</t>
  </si>
  <si>
    <t>TLS002Restriction and obstruction of access to services and assistance</t>
  </si>
  <si>
    <t>TLS002Ongoing insecurity/hostilities affecting humanitarian assistance</t>
  </si>
  <si>
    <t>TLS002Presence of mines and improvised explosive devices</t>
  </si>
  <si>
    <t>TLS002Physical constraints in the environment (obstacles related to terrain, climate, lack of infrastructure, etc.)</t>
  </si>
  <si>
    <t>Sydney Morning Herald 09/04/2021; Garda 08/04/2021; MundoAoMinuto 11/04/2021</t>
  </si>
  <si>
    <t>At least 21 national, regional and urban roads and 8 bridges are impassable impacting overland travel in and around affected areas, distrupting transport and affecting rescue attempts.
Water, electricity and internet supply have been affected. Power disruptions could persist in the country through at least early May 
Authorities and aid organisations are still discovering the full extent of the impact of the floods in hard-to-reach regions, due to travel complications caused by damaged roads</t>
  </si>
  <si>
    <t xml:space="preserve">https://www.garda.com/fr/crisis24/alertes-de-securite/464626/indonesia-timor-leste-emergency-response-ongoing-as-of-april-8-following-recent-passage-of-tc-seroja; https://www.smh.com.au/world/asia/cocktail-of-disaster-east-timor-asks-for-australian-aid-as-floods-trigger-disease-outbreak-20210409-p57hw2.html#Echobox=1617952242 </t>
  </si>
  <si>
    <t>Venezuelan refugees in Trinidad and Tobago</t>
  </si>
  <si>
    <t>TTO002</t>
  </si>
  <si>
    <t>Trinidad and Tobago</t>
  </si>
  <si>
    <t>TTO</t>
  </si>
  <si>
    <t>TTO002Total population</t>
  </si>
  <si>
    <t>1,394,973 local population + 60,000 Venezuelan refugees</t>
  </si>
  <si>
    <t>https://data.worldbank.org/country/trinidad-and-tobago</t>
  </si>
  <si>
    <t>TTO002Landmass affected</t>
  </si>
  <si>
    <t>Wolrd Bank</t>
  </si>
  <si>
    <t>Total surface of the country</t>
  </si>
  <si>
    <t>https://databank.worldbank.org/data/reports.aspx?source=2&amp;country=TTO</t>
  </si>
  <si>
    <t>TTO002People exposed</t>
  </si>
  <si>
    <t>World Bank 2018 R4V</t>
  </si>
  <si>
    <t>1,389,858 local population + 60,000 Venezuelan refugees (+ ? number of Cubans and other migrants)</t>
  </si>
  <si>
    <t>TTO002People affected</t>
  </si>
  <si>
    <t>UNICEF 27/03/2019 R4V December 2018 NRC 18/12/2018</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</si>
  <si>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</si>
  <si>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</si>
  <si>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TTO002People displaced</t>
  </si>
  <si>
    <t>Most sources put the number of Venezuelans at 40,000 but others estimate the actual number to be higher, at 60,000.</t>
  </si>
  <si>
    <t>TTO002Injuries reported</t>
  </si>
  <si>
    <t>No sufficient data available for assessment</t>
  </si>
  <si>
    <t>TTO002Illness cases reported</t>
  </si>
  <si>
    <t>TTO002Fatalities reported</t>
  </si>
  <si>
    <t>IOM Missing Migrants Project April - September 2020; ACLED 27/11/2020</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</si>
  <si>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</si>
  <si>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https://missingmigrants.iom.int/downloads; https://acleddata.com/data-export-tool/</t>
  </si>
  <si>
    <t>TTO002Buildings damaged</t>
  </si>
  <si>
    <t>TTO002Buildings destroyed</t>
  </si>
  <si>
    <t>TTO002Buildings in the affected area</t>
  </si>
  <si>
    <t>TTO002Economic Losses</t>
  </si>
  <si>
    <t>TTO002People in Need</t>
  </si>
  <si>
    <t>World Bank 2018  R4V March 2019 Update UNICEF 27/03/2019  NPR 18/12/2018  IFRC 01/02/2019</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</si>
  <si>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</si>
  <si>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</si>
  <si>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</si>
  <si>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</si>
  <si>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</si>
  <si>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</si>
  <si>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</si>
  <si>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TTO002Fatalities in all crises</t>
  </si>
  <si>
    <t>IOM Missing Migrants Project April - September 2020; ACLED 27/11/2021</t>
  </si>
  <si>
    <t>TTO002Crisis affected groups</t>
  </si>
  <si>
    <t>Refugees and host communities</t>
  </si>
  <si>
    <t>TTO002People facing limited access constraints</t>
  </si>
  <si>
    <t>Due to lack of legal status many Venezuelans tend to hide and also lack access to basic services</t>
  </si>
  <si>
    <t>TTO002People facing restricted access constraints</t>
  </si>
  <si>
    <t>TTO002Impediments to entry into country (bureaucratic and administrative)</t>
  </si>
  <si>
    <t>TTO002Restriction of movement (impediments to freedom of movement and/or administrative restrictions)</t>
  </si>
  <si>
    <t>TTO002Interference into implementation of humanitarian activities</t>
  </si>
  <si>
    <t>TTO002Violence against personnel, facilities and assets</t>
  </si>
  <si>
    <t>TTO002Denial of existence of humanitarian needs or entitlements to assistance</t>
  </si>
  <si>
    <t>TTO002Restriction and obstruction of access to services and assistance</t>
  </si>
  <si>
    <t>TTO002Ongoing insecurity/hostilities affecting humanitarian assistance</t>
  </si>
  <si>
    <t>TTO002Presence of mines and improvised explosive devices</t>
  </si>
  <si>
    <t>TTO002Physical constraints in the environment (obstacles related to terrain, climate, lack of infrastructure, etc.)</t>
  </si>
  <si>
    <t>Mixed migration flows in Tunisia</t>
  </si>
  <si>
    <t>TUN002</t>
  </si>
  <si>
    <t>Tunisia</t>
  </si>
  <si>
    <t>TUN</t>
  </si>
  <si>
    <t>TUN002Total population</t>
  </si>
  <si>
    <t>INS Tunisie 2014, p.32</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</si>
  <si>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</si>
  <si>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http://census.ins.tn/sites/default/files/projection_2014.pdf</t>
  </si>
  <si>
    <t>TUN002Landmass affected</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</si>
  <si>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</si>
  <si>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https://data.worldbank.org/indicator/AG.LND.TOTL.K2?locations=TN</t>
  </si>
  <si>
    <t>TUN002People exposed</t>
  </si>
  <si>
    <t>INS Tunisie 2014, p.32 Information about which areas are affected: REACH Initiative 20/2018; UNHCR 14/05/2020</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</si>
  <si>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</si>
  <si>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http://census.ins.tn/sites/default/files/projection_2014.pdf https://reliefweb.int/sites/reliefweb.int/files/resources/reach_tns_subsaharan_migration_in_tunisia_report_october_2018.pdf; https://data2.unhcr.org/en/documents/download/76297</t>
  </si>
  <si>
    <t>TUN002People affected</t>
  </si>
  <si>
    <t>Brookings 01/2019; Ansamed 12/2018; UNHCR 30/04/2020; UN DESA 2019; The New Humanitarian 22/01/2020; Mercy Corps and REACH 10/2018</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</si>
  <si>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</si>
  <si>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</si>
  <si>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TUN002People displaced</t>
  </si>
  <si>
    <t>Due to lack of info on actual number of migrants affected within the mixed migration crisis, included undocumented migrants, the indicator was xed.</t>
  </si>
  <si>
    <t>TUN002Injuries reported</t>
  </si>
  <si>
    <t>TUN002Illness cases reported</t>
  </si>
  <si>
    <t>TUN002Fatalities reported</t>
  </si>
  <si>
    <t>IOM Missing migrants Jun.-Nov. 2020</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</si>
  <si>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t>
  </si>
  <si>
    <t>TUN002Buildings damaged</t>
  </si>
  <si>
    <t>TUN002Buildings destroyed</t>
  </si>
  <si>
    <t>TUN002Buildings in the affected area</t>
  </si>
  <si>
    <t>TUN002Economic Losses</t>
  </si>
  <si>
    <t>TUN002People in Need</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</si>
  <si>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</si>
  <si>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</si>
  <si>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</si>
  <si>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</si>
  <si>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</si>
  <si>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TUN002Fatalities in all crises</t>
  </si>
  <si>
    <t>TUN002Crisis affected groups</t>
  </si>
  <si>
    <t>AS and refs</t>
  </si>
  <si>
    <t>TUN002People facing limited access constraints</t>
  </si>
  <si>
    <t>TUN002People facing restricted access constraints</t>
  </si>
  <si>
    <t>TUN002Impediments to entry into country (bureaucratic and administrative)</t>
  </si>
  <si>
    <t>TUN002Restriction of movement (impediments to freedom of movement and/or administrative restrictions)</t>
  </si>
  <si>
    <t>TUN002Interference into implementation of humanitarian activities</t>
  </si>
  <si>
    <t>TUN002Violence against personnel, facilities and assets</t>
  </si>
  <si>
    <t>TUN002Denial of existence of humanitarian needs or entitlements to assistance</t>
  </si>
  <si>
    <t>TUN002Restriction and obstruction of access to services and assistance</t>
  </si>
  <si>
    <t>TUN002Ongoing insecurity/hostilities affecting humanitarian assistance</t>
  </si>
  <si>
    <t>TUN002Presence of mines and improvised explosive devices</t>
  </si>
  <si>
    <t>TUN002Physical constraints in the environment (obstacles related to terrain, climate, lack of infrastructure, etc.)</t>
  </si>
  <si>
    <t>Complex situation in Turkey</t>
  </si>
  <si>
    <t>TUR001</t>
  </si>
  <si>
    <t>Turkey</t>
  </si>
  <si>
    <t>TUR</t>
  </si>
  <si>
    <t>TUR001Total population</t>
  </si>
  <si>
    <t>World Bank figures, includes refugee population</t>
  </si>
  <si>
    <t>https://data.worldbank.org/country/turkey</t>
  </si>
  <si>
    <t>TUR001Landmass affected</t>
  </si>
  <si>
    <t>Province area: wikipedia</t>
  </si>
  <si>
    <t>Represents the total area of provinces affected by one or more crisis.</t>
  </si>
  <si>
    <t>https://en.wikipedia.org/wiki/Provinces_of_Turkey</t>
  </si>
  <si>
    <t>TUR001People exposed</t>
  </si>
  <si>
    <t>Province population: GoT</t>
  </si>
  <si>
    <t>Represents the total population of provinces affected by one or more crisis.</t>
  </si>
  <si>
    <t>http://web.turkstat.gov.tr/UstMenu.do?metod=temelist</t>
  </si>
  <si>
    <t>TUR001People affected</t>
  </si>
  <si>
    <t>UNHCR (14/04/2021); IOM (15/04/2021); RNO (17/12/2020)</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</si>
  <si>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</si>
  <si>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https://data2.unhcr.org/en/situations/syria/location/113; https://reliefweb.int/sites/reliefweb.int/files/resources/Q1_quarterly-Jan-Feb-Mar-21.pdf; https://reliefweb.int/sites/reliefweb.int/files/resources/RNO_17Dec2020_0.pdf</t>
  </si>
  <si>
    <t>TUR001People displaced</t>
  </si>
  <si>
    <t>UNHCR (14/04/2021); IOM (15/04/2021)</t>
  </si>
  <si>
    <t xml:space="preserve">Figure represents the total number of refugees and asylum seekers in Turkey of all nationalities. Due to significant information gaps, it is not possible to determine how many IDPs have been displaced as a result of the Kurdish conflict.  </t>
  </si>
  <si>
    <t>https://data2.unhcr.org/en/situations/syria/location/113; https://reliefweb.int/sites/reliefweb.int/files/resources/Q1_quarterly-Jan-Feb-Mar-21.pdf</t>
  </si>
  <si>
    <t>TUR001Injuries reported</t>
  </si>
  <si>
    <t>TUR001Illness cases reported</t>
  </si>
  <si>
    <t>TUR001Fatalities reported</t>
  </si>
  <si>
    <t>IOM Oct 2020 - Mar 2021; ACLED Oct 2020 - Mar 2021</t>
  </si>
  <si>
    <t>Figure represents the number of fatalities from the Kurdish conflict from 1 Sep 20 - 28 Feb 21 as recorded by ACLED and the the number of migrants and refugees who died in Turkey as recorded by IOM  in the last six months.</t>
  </si>
  <si>
    <t>https://missingmigrants.iom.int/downloads; https://www.acleddata.com/</t>
  </si>
  <si>
    <t>TUR001Buildings damaged</t>
  </si>
  <si>
    <t>Figure represents the number of fatilities from the Kurdish conflict from August 2018-Early February 2019 (673) +  the number of migrants and refugees who died in Turkey August 2018-early February 2019 (116).</t>
  </si>
  <si>
    <t>TUR001Buildings destroyed</t>
  </si>
  <si>
    <t>TUR001Buildings in the affected area</t>
  </si>
  <si>
    <t>TUR001Economic Losses</t>
  </si>
  <si>
    <t>TUR001People in Need</t>
  </si>
  <si>
    <t>UNHCR (14/04/2021); IOM (15/04/2021); WFP (03/07/2020)</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</si>
  <si>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impacted host community members who are in need is not available and is not included in the figure, representing a data gap, as well the PiN from the Kurdish conflict.</t>
  </si>
  <si>
    <t>https://data2.unhcr.org/en/situations/syria/location/113; https://reliefweb.int/sites/reliefweb.int/files/resources/Q1_quarterly-Jan-Feb-Mar-21.pdf; https://reliefweb.int/sites/reliefweb.int/files/resources/CVME5_03072020.pdf</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</si>
  <si>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</si>
  <si>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</si>
  <si>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</si>
  <si>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</si>
  <si>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</si>
  <si>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TUR001Fatalities in all crises</t>
  </si>
  <si>
    <t>IOM May-October '20; ACLED May-October 2020</t>
  </si>
  <si>
    <t>Figure represents the number of fatilities from the Kurdish conflict from May-October '20 as recorded by ACLED and the the number of migrants and refugees who died in Turkey as recorded by IOM</t>
  </si>
  <si>
    <t>TUR001Crisis affected groups</t>
  </si>
  <si>
    <t>Refugees, IDPs, host, non-host</t>
  </si>
  <si>
    <t>TUR001People facing limited access constraints</t>
  </si>
  <si>
    <t>TUR001People facing restricted access constraints</t>
  </si>
  <si>
    <t>TUR001Impediments to entry into country (bureaucratic and administrative)</t>
  </si>
  <si>
    <t>TUR001Restriction of movement (impediments to freedom of movement and/or administrative restrictions)</t>
  </si>
  <si>
    <t>TUR001Interference into implementation of humanitarian activities</t>
  </si>
  <si>
    <t>TUR001Violence against personnel, facilities and assets</t>
  </si>
  <si>
    <t>TUR001Denial of existence of humanitarian needs or entitlements to assistance</t>
  </si>
  <si>
    <t>TUR001Restriction and obstruction of access to services and assistance</t>
  </si>
  <si>
    <t>TUR001Ongoing insecurity/hostilities affecting humanitarian assistance</t>
  </si>
  <si>
    <t>TUR001Presence of mines and improvised explosive devices</t>
  </si>
  <si>
    <t>TUR001Physical constraints in the environment (obstacles related to terrain, climate, lack of infrastructure, etc.)</t>
  </si>
  <si>
    <t>Syrian Refugees in Turkey</t>
  </si>
  <si>
    <t>TUR002</t>
  </si>
  <si>
    <t>TUR002Total population</t>
  </si>
  <si>
    <t>TUR002Landmass affected</t>
  </si>
  <si>
    <t>Province area: Wikipedia
Most affected provinces: UNHCR 12/2018</t>
  </si>
  <si>
    <t>Figure represents the combined total area of provinces with &gt; 100,000 Syrian refugees. Likely to be over-estimation. Provinces included: Istanbul, Hatay, Bursa Gaziantep, Sanliurfa, Izmir, Konya, Mersin, Adana, Kilis</t>
  </si>
  <si>
    <t>https://en.wikipedia.org/wiki/Provinces_of_Turkey https://data2.unhcr.org/en/documents/download/67206</t>
  </si>
  <si>
    <t>TUR002People exposed</t>
  </si>
  <si>
    <t>Province population: GoT
Most affected provinces: UNHCR 12/2018</t>
  </si>
  <si>
    <t>Figure represents the combined total population of provinces with &gt; 100,000 Syrian refugees. Likely to be over-estimation. Provinces included: Istanbul, Hatay, Gaziantep, Sanliurfa, Izmir, Konya, Mersin, Adana, Kilis</t>
  </si>
  <si>
    <t>http://web.turkstat.gov.tr/UstMenu.do?metod=temelist https://data2.unhcr.org/en/documents/download/67206</t>
  </si>
  <si>
    <t>TUR002People affected</t>
  </si>
  <si>
    <t>UNHCR (14/04/2021); RNO (17/12/2020)</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</si>
  <si>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</si>
  <si>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https://data2.unhcr.org/en/situations/syria/location/113;
  https://reliefweb.int/sites/reliefweb.int/files/resources/RNO_17Dec2020_0.pdf</t>
  </si>
  <si>
    <t>TUR002People displaced</t>
  </si>
  <si>
    <t>UNHCR (14/04/2021)</t>
  </si>
  <si>
    <t xml:space="preserve">Figure represents registered Syrian refugees in Turkey. Data comes from the most recent operational update for UNHCR Turkey </t>
  </si>
  <si>
    <t>https://data2.unhcr.org/en/situations/syria/location/113</t>
  </si>
  <si>
    <t>TUR002Injuries reported</t>
  </si>
  <si>
    <t>No comprehensive data about the number of injuries among Syrian refugees</t>
  </si>
  <si>
    <t>TUR002Illness cases reported</t>
  </si>
  <si>
    <t>No comprehensive data about the number of illnesses among Syrian refugees</t>
  </si>
  <si>
    <t>TUR002Fatalities reported</t>
  </si>
  <si>
    <t>No comprehensive data about the number of fatalities among Syrian refugees</t>
  </si>
  <si>
    <t>TUR002Buildings damaged</t>
  </si>
  <si>
    <t>The Syrian refugees crisis has not caused a significant number of partial damages.</t>
  </si>
  <si>
    <t>TUR002Buildings destroyed</t>
  </si>
  <si>
    <t>The Syrian refugees crisis has not caused a significant number of total damages.</t>
  </si>
  <si>
    <t>TUR002Buildings in the affected area</t>
  </si>
  <si>
    <t>TUR002Economic Losses</t>
  </si>
  <si>
    <t>No comprehensive data about the economic impact of  the Syrian refugee crisis in Turkey exists. This is a topic that is very politically divisive.</t>
  </si>
  <si>
    <t>TUR002People in Need</t>
  </si>
  <si>
    <t>UNHCR (14/04/2021); WFP (03/07/2020)</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</si>
  <si>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inn the Level 2.
HC1:Figure represents the number of refugees falling below the poverty line or extreme poverty line. Refugees above the poverty line are assumed to be affected but not in need.  
HC2: 48%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(7%) from the total population of refugees living under the poverty line (42%). Refugees living below the poverty line but above the extreme poverty line are assumed to have moderate needs.
HC4: 7% of refugees fall below the extreme poverty line. Refugees who fall below the extreme poverty line are assumed to have severe needs.  </t>
  </si>
  <si>
    <t>https://data2.unhcr.org/en/situations/syria/location/113; https://reliefweb.int/sites/reliefweb.int/files/resources/CVME5_03072020.pdf</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</si>
  <si>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</si>
  <si>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</si>
  <si>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</si>
  <si>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</si>
  <si>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</si>
  <si>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TUR002Fatalities in all crises</t>
  </si>
  <si>
    <t>TUR002Crisis affected groups</t>
  </si>
  <si>
    <t>Refugees, host</t>
  </si>
  <si>
    <t>TUR002People facing limited access constraints</t>
  </si>
  <si>
    <t>Data about the number of Syrian refugees facing access constraints is unavailable</t>
  </si>
  <si>
    <t>TUR002People facing restricted access constraints</t>
  </si>
  <si>
    <t>TUR002Impediments to entry into country (bureaucratic and administrative)</t>
  </si>
  <si>
    <t>TUR002Restriction of movement (impediments to freedom of movement and/or administrative restrictions)</t>
  </si>
  <si>
    <t>TUR002Interference into implementation of humanitarian activities</t>
  </si>
  <si>
    <t>TUR002Violence against personnel, facilities and assets</t>
  </si>
  <si>
    <t>TUR002Denial of existence of humanitarian needs or entitlements to assistance</t>
  </si>
  <si>
    <t>TUR002Restriction and obstruction of access to services and assistance</t>
  </si>
  <si>
    <t>TUR002Ongoing insecurity/hostilities affecting humanitarian assistance</t>
  </si>
  <si>
    <t>TUR002Presence of mines and improvised explosive devices</t>
  </si>
  <si>
    <t>TUR002Physical constraints in the environment (obstacles related to terrain, climate, lack of infrastructure, etc.)</t>
  </si>
  <si>
    <t>Mixed Migration Flows in Turkey</t>
  </si>
  <si>
    <t>TUR003</t>
  </si>
  <si>
    <t>TUR003Total population</t>
  </si>
  <si>
    <t>TUR003Landmass affected</t>
  </si>
  <si>
    <t>Province area: wikipedia
Affected provinces: IOM</t>
  </si>
  <si>
    <t>TUR003People exposed</t>
  </si>
  <si>
    <t>Province population: GoT
Affected provinces: IOM</t>
  </si>
  <si>
    <t>Estimation based on the provinces that are the most important entry/exit points for migrants and refugees, according to IOM. Provinces included: Edirne, Kirklareli, Canakkale, Istanbul, Izmir, Mugla, Antala, Hatay, Kilis, Ankara, Gaziantep, Sanliurfa, Agri, Van, Hakkari, Sirnak</t>
  </si>
  <si>
    <t>https://en.wikipedia.org/wiki/Provinces_of_Turkey https://reliefweb.int/sites/reliefweb.int/files/resources/Q4_quarterly-oct-nov-dec-18.pdf</t>
  </si>
  <si>
    <t>TUR003People affected</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</si>
  <si>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</si>
  <si>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https://data2.unhcr.org/en/situations/syria/location/113;
  https://reliefweb.int/sites/reliefweb.int/files/resources/Q1_quarterly-Jan-Feb-Mar-21.pdf;
  https://reliefweb.int/sites/reliefweb.int/files/resources/RNO_17Dec2020_0.pdf</t>
  </si>
  <si>
    <t>TUR003People displaced</t>
  </si>
  <si>
    <t xml:space="preserve">Figure represents the total number of refugees and asylum seekers in Turkey of all nationalities.  
</t>
  </si>
  <si>
    <t>TUR003Injuries reported</t>
  </si>
  <si>
    <t>TUR003Illness cases reported</t>
  </si>
  <si>
    <t>TUR003Fatalities reported</t>
  </si>
  <si>
    <t xml:space="preserve">Figure represents the number of fatalities and missing among migrants in Turkey during the past 6 months (1 Oct 20 - 31 Mar 21), according to IOM's Missing Migrant Database. The true number of fatalities may be higher as a result of unreported incidents and missing cases that are not yet considered dead.
</t>
  </si>
  <si>
    <t>TUR003Buildings damaged</t>
  </si>
  <si>
    <t>TUR003Buildings destroyed</t>
  </si>
  <si>
    <t>TUR003Buildings in the affected area</t>
  </si>
  <si>
    <t>TUR003Economic Losses</t>
  </si>
  <si>
    <t>TUR003People in Need</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</si>
  <si>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</si>
  <si>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https://data2.unhcr.org/en/situations/syria/location/113;
  https://reliefweb.int/sites/reliefweb.int/files/resources/Q1_quarterly-Jan-Feb-Mar-21.pdf;
  https://reliefweb.int/sites/reliefweb.int/files/resources/CVME5_03072020.pdf</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</si>
  <si>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</si>
  <si>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</si>
  <si>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</si>
  <si>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</si>
  <si>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</si>
  <si>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TUR003Fatalities in all crises</t>
  </si>
  <si>
    <t>TUR003Crisis affected groups</t>
  </si>
  <si>
    <t>Refugee/asylum seekers, host</t>
  </si>
  <si>
    <t>TUR003People facing limited access constraints</t>
  </si>
  <si>
    <t>The number of people facing limited access is unknown</t>
  </si>
  <si>
    <t>TUR003People facing restricted access constraints</t>
  </si>
  <si>
    <t>The number of people facing restricted access is unknown</t>
  </si>
  <si>
    <t>TUR003Impediments to entry into country (bureaucratic and administrative)</t>
  </si>
  <si>
    <t>TUR003Restriction of movement (impediments to freedom of movement and/or administrative restrictions)</t>
  </si>
  <si>
    <t>TUR003Interference into implementation of humanitarian activities</t>
  </si>
  <si>
    <t>TUR003Violence against personnel, facilities and assets</t>
  </si>
  <si>
    <t>TUR003Denial of existence of humanitarian needs or entitlements to assistance</t>
  </si>
  <si>
    <t>TUR003Restriction and obstruction of access to services and assistance</t>
  </si>
  <si>
    <t>TUR003Ongoing insecurity/hostilities affecting humanitarian assistance</t>
  </si>
  <si>
    <t>TUR003Presence of mines and improvised explosive devices</t>
  </si>
  <si>
    <t>TUR003Physical constraints in the environment (obstacles related to terrain, climate, lack of infrastructure, etc.)</t>
  </si>
  <si>
    <t>Kurdish Conflict</t>
  </si>
  <si>
    <t>TUR004</t>
  </si>
  <si>
    <t>TUR004Total population</t>
  </si>
  <si>
    <t>TUR004Landmass affected</t>
  </si>
  <si>
    <t>Acled, ICG, Wikipedia</t>
  </si>
  <si>
    <t>https://en.wikipedia.org/wiki/Provinces_of_Turkey https://www.acleddata.com/ http://www.crisisgroup.be/interactives/turkey/</t>
  </si>
  <si>
    <t>TUR004People exposed</t>
  </si>
  <si>
    <t>GoT, Acled, ICG</t>
  </si>
  <si>
    <t>http://web.turkstat.gov.tr/UstMenu.do?metod=temelist https://www.acleddata.com/ http://www.crisisgroup.be/interactives/turkey/</t>
  </si>
  <si>
    <t>TUR004People affected</t>
  </si>
  <si>
    <t>TUR004People displaced</t>
  </si>
  <si>
    <t>According to IDMC, up to 1,100,000 people could potentially be internally displaced in southeastern Turkey as a result of fighting between government forces and non-state armed groups.</t>
  </si>
  <si>
    <t>http://www.internal-displacement.org/sites/default/files/2018-05/GRID%202018%20-%20Figure%20Analysis%20-%20TURKEY.pdf</t>
  </si>
  <si>
    <t>TUR004Injuries reported</t>
  </si>
  <si>
    <t>TUR004Illness cases reported</t>
  </si>
  <si>
    <t>TUR004Fatalities reported</t>
  </si>
  <si>
    <t>ACLED Oct 2020 - Mar 2021</t>
  </si>
  <si>
    <t xml:space="preserve">Figure represents the number of fatalities from the Kurdish conflict during the past 6 months (1 Oct 2020 - 31 Mar 2021) as recorded by ACLED. Includes both combatants and civilians. As a result of the  nature of the conflict and the data available, it is not possible to reliably distinguish combatants and civilians from one another. The figure from across Turkey. </t>
  </si>
  <si>
    <t>TUR004Buildings damaged</t>
  </si>
  <si>
    <t>TUR004Buildings destroyed</t>
  </si>
  <si>
    <t>TUR004Buildings in the affected area</t>
  </si>
  <si>
    <t>TUR004Economic Losses</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</si>
  <si>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</si>
  <si>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</si>
  <si>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</si>
  <si>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</si>
  <si>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</si>
  <si>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</si>
  <si>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TUR004Fatalities in all crises</t>
  </si>
  <si>
    <t>TUR004Crisis affected groups</t>
  </si>
  <si>
    <t>IDP, host, non-host</t>
  </si>
  <si>
    <t>TUR004People facing limited access constraints</t>
  </si>
  <si>
    <t>The precise number of people in need facing access constraints is unknown. In general, humanitarian access in conflict-affected areas is extremely limited, which constrains both information gathering and servce delivery.</t>
  </si>
  <si>
    <t>TUR004People facing restricted access constraints</t>
  </si>
  <si>
    <t>TUR004Impediments to entry into country (bureaucratic and administrative)</t>
  </si>
  <si>
    <t>TUR004Restriction of movement (impediments to freedom of movement and/or administrative restrictions)</t>
  </si>
  <si>
    <t>TUR004Interference into implementation of humanitarian activities</t>
  </si>
  <si>
    <t>TUR004Violence against personnel, facilities and assets</t>
  </si>
  <si>
    <t>TUR004Denial of existence of humanitarian needs or entitlements to assistance</t>
  </si>
  <si>
    <t>TUR004Restriction and obstruction of access to services and assistance</t>
  </si>
  <si>
    <t>TUR004Ongoing insecurity/hostilities affecting humanitarian assistance</t>
  </si>
  <si>
    <t>TUR004Presence of mines and improvised explosive devices</t>
  </si>
  <si>
    <t>TUR004Physical constraints in the environment (obstacles related to terrain, climate, lack of infrastructure, etc.)</t>
  </si>
  <si>
    <t>International Displacement in Tanzania</t>
  </si>
  <si>
    <t>TZA002</t>
  </si>
  <si>
    <t>Tanzania</t>
  </si>
  <si>
    <t>TZA</t>
  </si>
  <si>
    <t>TZA002Total population</t>
  </si>
  <si>
    <t>Total population in the country based on the de facto definition of population.</t>
  </si>
  <si>
    <t>https://data.worldbank.org/country/TZ</t>
  </si>
  <si>
    <t>TZA002Landmass affected</t>
  </si>
  <si>
    <t>National Statistics Office, UNHCR 30/04/2019</t>
  </si>
  <si>
    <t>Areas affected: Kigoma (37,040km2), Katavi (45,843km2), Tabora (76,150km2), Tanga (26,667km2), Dar-es Salaam (1,393km2)</t>
  </si>
  <si>
    <t>https://www.nbs.go.tz/nbs/takwimu/census2012/Tanzania_Total_Population_by_District-Regions-2016_2017r.pdf https://reliefweb.int/sites/reliefweb.int/files/resources/Tanzania%20Population%20Dashboard_May%202019.pdf</t>
  </si>
  <si>
    <t>2019-07-24</t>
  </si>
  <si>
    <t>TZA002People exposed</t>
  </si>
  <si>
    <t>National Statistics Office, UNHCR 31/12/2020</t>
  </si>
  <si>
    <t>https://www.nbs.go.tz/nbs/takwimu/census2012/Tanzania_Total_Population_by_District-Regions-2016_2017r.pdf https://data2.unhcr.org/en/country/tza</t>
  </si>
  <si>
    <t>TZA002People affected</t>
  </si>
  <si>
    <t>https://data2.unhcr.org/en/country/tza</t>
  </si>
  <si>
    <t>TZA002People displaced</t>
  </si>
  <si>
    <t>Number of refugees and asylum seekers.</t>
  </si>
  <si>
    <t>TZA002Injuries reported</t>
  </si>
  <si>
    <t>TZA002Illness cases reported</t>
  </si>
  <si>
    <t>TZA002Fatalities reported</t>
  </si>
  <si>
    <t>ACLED 01-05/2019</t>
  </si>
  <si>
    <t>Total number of crisis related fatalities the last six months (January to June)</t>
  </si>
  <si>
    <t>TZA002Buildings damaged</t>
  </si>
  <si>
    <t>TZA002Buildings destroyed</t>
  </si>
  <si>
    <t>TZA002Buildings in the affected area</t>
  </si>
  <si>
    <t>TZA002Economic Losses</t>
  </si>
  <si>
    <t>TZA002People in Need</t>
  </si>
  <si>
    <t>PIN is the sum of levels 3-5 of humanitarian needs according to ACAPS methodology. Level 1 is displaced persons minus population living in affected area. Level 3 is the number of displaced persons in the crisis.</t>
  </si>
  <si>
    <t>TZA002Minimal humanitarian conditions - Level 1</t>
  </si>
  <si>
    <t>TZA002Stressed humanitarian conditions - Level 2</t>
  </si>
  <si>
    <t>TZA002Moderate humanitarian conditions - Level 3</t>
  </si>
  <si>
    <t>TZA002Severe humanitarian conditions - Level 4</t>
  </si>
  <si>
    <t>TZA002Extreme humanitarian conditions - Level 5</t>
  </si>
  <si>
    <t>TZA002Fatalities in all crises</t>
  </si>
  <si>
    <t>ACLED 2019</t>
  </si>
  <si>
    <t>There were reportedly 3 deaths related to an incident with Burundians and Tanzanian police, however not included as it was not clearly crisis related.</t>
  </si>
  <si>
    <t>2019-10-28</t>
  </si>
  <si>
    <t>TZA002Crisis affected groups</t>
  </si>
  <si>
    <t>TZA002People facing limited access constraints</t>
  </si>
  <si>
    <t>TZA002People facing restricted access constraints</t>
  </si>
  <si>
    <t>TZA002Impediments to entry into country (bureaucratic and administrative)</t>
  </si>
  <si>
    <t>TZA002Restriction of movement (impediments to freedom of movement and/or administrative restrictions)</t>
  </si>
  <si>
    <t>TZA002Interference into implementation of humanitarian activities</t>
  </si>
  <si>
    <t>TZA002Violence against personnel, facilities and assets</t>
  </si>
  <si>
    <t>TZA002Denial of existence of humanitarian needs or entitlements to assistance</t>
  </si>
  <si>
    <t>TZA002Restriction and obstruction of access to services and assistance</t>
  </si>
  <si>
    <t>TZA002Ongoing insecurity/hostilities affecting humanitarian assistance</t>
  </si>
  <si>
    <t>TZA002Presence of mines and improvised explosive devices</t>
  </si>
  <si>
    <t>TZA002Physical constraints in the environment (obstacles related to terrain, climate, lack of infrastructure, etc.)</t>
  </si>
  <si>
    <t>Multiple crises in Uganda</t>
  </si>
  <si>
    <t>UGA001</t>
  </si>
  <si>
    <t>Uganda</t>
  </si>
  <si>
    <t>UGA</t>
  </si>
  <si>
    <t>UGA001Total population</t>
  </si>
  <si>
    <t>UNHCR 31/07/2019</t>
  </si>
  <si>
    <t>38823100 total Ugandan population, which is a UNHCR projection 2018 based on census from 2014. The total refugee population hosted in Uganda is added here.</t>
  </si>
  <si>
    <t>https://data.worldbank.org/indicator/SP.POP.TOTL?locations=UG&amp;page=2 https://reliefweb.int/sites/reliefweb.int/files/resources/67906.pdf Email link to analyst</t>
  </si>
  <si>
    <t>UGA001Landmass affected</t>
  </si>
  <si>
    <t>City Population 08/27/2014; IFRC 06/05/2020; UNHCR 30/04/2020</t>
  </si>
  <si>
    <t>28 of Uganda's districts have been affected by flooding to some degree and 12 districts are affected by the refugee crisis. Only one of these districts (Isingiro) overlaps.This district is only counted once.</t>
  </si>
  <si>
    <t>https://reliefweb.int/map/uganda/map-showing-districts-affected-february-march-april-and-may-mam-rainy-season-flood-and https://ugandarefugees.org/en/country/uga#category-4 https://www.citypopulation.de/php/uganda-admin.php</t>
  </si>
  <si>
    <t>UGA001People exposed</t>
  </si>
  <si>
    <t>There was a miscalculation or at typo in the previous month's sheet (August). I did not have time to find the new figures for this month, but I reviewed the calculations and this one was wrong.</t>
  </si>
  <si>
    <t>UGA001People affected</t>
  </si>
  <si>
    <t>This is the accumulative number of people affected by the refugee influx, which we count as the total number of refugees in country. The highest population of refugees come from South Sudan, DRC, Burundi, and Somalia. There are also refugees in smaller numbers (less than 20,000 per country) coming from Rwanda, Eritrea, Sudan, Ethiopia, and others.</t>
  </si>
  <si>
    <t>https://data2.unhcr.org/en/country/uga</t>
  </si>
  <si>
    <t>UGA001People displaced</t>
  </si>
  <si>
    <t>UNCHR 31/10/2020</t>
  </si>
  <si>
    <t>This is the total number of refugees and asylum seekers in Uganda. The highest population of refugees come from South Sudan, DRC, Burundi, and Somalia. There are also refugees in smaller numbers (less than 20,000 per country) coming from Rwanda, Eritrea, Sudan, Ethiopia, and others.</t>
  </si>
  <si>
    <t>UGA001Injuries reported</t>
  </si>
  <si>
    <t>UGA001Illness cases reported</t>
  </si>
  <si>
    <t>UGA001Fatalities reported</t>
  </si>
  <si>
    <t>ACLED 04/11/2027</t>
  </si>
  <si>
    <t>Total number of fatalities reported in the country in the last six months due to all the combined crises.</t>
  </si>
  <si>
    <t>UGA001Buildings damaged</t>
  </si>
  <si>
    <t>UGA001Buildings destroyed</t>
  </si>
  <si>
    <t>UGA001Buildings in the affected area</t>
  </si>
  <si>
    <t>UGA001Economic Losses</t>
  </si>
  <si>
    <t>UGA001People in Need</t>
  </si>
  <si>
    <t>UNHCR 31/05/2020;  IFRC 06/05/2020; FEWS NET 06/2020</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</si>
  <si>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The PIN for the country level only contains information for the displacement situation. Due to limited information regarding the number of people affected, displaced, and in need, a PIN is not calculated for the May floods in Uganda. This will be updated should new information become available. Priority needs have been reported: WASH and shelter are critical, as many latrines have overflowed and shelters have been damaged. It is expected that livelihoods will be impacted and food needs will increase as crops have sustained heavy damage. However, the number of people in need cannot be verified. This exclusion of flooding PIN explains the discrepancy between the total number of exposed, affected, and PIN, compared to the need levels 1-5.</t>
  </si>
  <si>
    <t>https://ugandarefugees.org/en/country/uga#category-4; https://fews.net/sites/default/files/documents/reports/UGANDA_Food_Security_Outlook_June2020_final.pdf; https://reliefweb.int/map/uganda/map-showing-districts-affected-february-march-april-and-may-mam-rainy-season-flood-and</t>
  </si>
  <si>
    <t>UGA001Minimal humanitarian conditions - Level 1</t>
  </si>
  <si>
    <t>UGA001Stressed humanitarian conditions - Level 2</t>
  </si>
  <si>
    <t>UGA001Moderate humanitarian conditions - Level 3</t>
  </si>
  <si>
    <t>UGA001Severe humanitarian conditions - Level 4</t>
  </si>
  <si>
    <t>UGA001Extreme humanitarian conditions - Level 5</t>
  </si>
  <si>
    <t>UGA001Fatalities in all crises</t>
  </si>
  <si>
    <t>Fatalities recorded by ACLED between June and November 2020. This figure no longer incudes the number of people who were affected by Flooding, as that occurred in May and there have been no reported casualties since.</t>
  </si>
  <si>
    <t>UGA001Crisis affected groups</t>
  </si>
  <si>
    <t>Non-host community, refugees and host community.</t>
  </si>
  <si>
    <t>https://ugandarefugees.org/en/country/uga#category-4 https://fews.net/sites/default/files/documents/reports/UGANDA_Food_Security_Outlook_June2020_final.pdf https://reliefweb.int/map/uganda/map-showing-districts-affected-february-march-april-and-may-mam-rainy-season-flood-and</t>
  </si>
  <si>
    <t>2020-07-27</t>
  </si>
  <si>
    <t>UGA001People facing limited access constraints</t>
  </si>
  <si>
    <t>UGA001People facing restricted access constraints</t>
  </si>
  <si>
    <t>UGA001Impediments to entry into country (bureaucratic and administrative)</t>
  </si>
  <si>
    <t>UGA001Restriction of movement (impediments to freedom of movement and/or administrative restrictions)</t>
  </si>
  <si>
    <t>UGA001Interference into implementation of humanitarian activities</t>
  </si>
  <si>
    <t>UGA001Violence against personnel, facilities and assets</t>
  </si>
  <si>
    <t>UGA001Denial of existence of humanitarian needs or entitlements to assistance</t>
  </si>
  <si>
    <t>UGA001Restriction and obstruction of access to services and assistance</t>
  </si>
  <si>
    <t>UGA001Ongoing insecurity/hostilities affecting humanitarian assistance</t>
  </si>
  <si>
    <t>UGA001Presence of mines and improvised explosive devices</t>
  </si>
  <si>
    <t>UGA001Physical constraints in the environment (obstacles related to terrain, climate, lack of infrastructure, etc.)</t>
  </si>
  <si>
    <t>International Displacement in Uganda</t>
  </si>
  <si>
    <t>UGA005</t>
  </si>
  <si>
    <t>UGA005Total population</t>
  </si>
  <si>
    <t>UNHCR population estimates 2018 based on 2014 census, sent via email to analyst UNHCR 31/10/2019</t>
  </si>
  <si>
    <t>UGA005Landmass affected</t>
  </si>
  <si>
    <t>UNCHR 31/10/2019 Wikipedia 2019</t>
  </si>
  <si>
    <t>The 12 main refugee hosting districts:  Adjumani, Arua, Isngiro Kampala Kamwenge, Kikuube, Kiyandongo, Koboko, Kyegegewa, Lamwo, Obongi, Yumbe. Unforunately, Obongi and Kikuube could not be included in the square km, as they are new districts with very little information.</t>
  </si>
  <si>
    <t>https://ugandarefugees.org/en/country/uga#category-4 https://en.wikipedia.org/wiki/Districts_of_Uganda</t>
  </si>
  <si>
    <t>UGA005People exposed</t>
  </si>
  <si>
    <t>The total number of Refugees and population of the host community living in the 12 districts that host the majority of the refugees.</t>
  </si>
  <si>
    <t>https://ugandarefugees.org/en/country/uga</t>
  </si>
  <si>
    <t>UGA005People affected</t>
  </si>
  <si>
    <t>UGA005People displaced</t>
  </si>
  <si>
    <t>UGA005Injuries reported</t>
  </si>
  <si>
    <t>UGA005Illness cases reported</t>
  </si>
  <si>
    <t>UGA005Fatalities reported</t>
  </si>
  <si>
    <t>While there are deaths occuring in Uganda over the last six months, it is unclear whether they are crisis related so they were omitted.</t>
  </si>
  <si>
    <t>UGA005Buildings damaged</t>
  </si>
  <si>
    <t>UGA005Buildings destroyed</t>
  </si>
  <si>
    <t>UGA005Buildings in the affected area</t>
  </si>
  <si>
    <t>UGA005Economic Losses</t>
  </si>
  <si>
    <t>UGA005People in Need</t>
  </si>
  <si>
    <t>UNHCR 31/05/2020; FEWS NET 06/2020</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</si>
  <si>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t>
  </si>
  <si>
    <t>https://ugandarefugees.org/en/country/uga#category-4; https://fews.net/sites/default/files/documents/reports/UGANDA_Food_Security_Outlook_June2020_final.pdf</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</si>
  <si>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</si>
  <si>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</si>
  <si>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</si>
  <si>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</si>
  <si>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</si>
  <si>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UGA005Fatalities in all crises</t>
  </si>
  <si>
    <t>UGA005Crisis affected groups</t>
  </si>
  <si>
    <t>UNHCR 31/05/2020 FEWS NET 06/2020</t>
  </si>
  <si>
    <t>Refugees and host communities are exposed.</t>
  </si>
  <si>
    <t>https://ugandarefugees.org/en/country/uga#category-4 https://fews.net/sites/default/files/documents/reports/UGANDA_Food_Security_Outlook_June2020_final.pdf</t>
  </si>
  <si>
    <t>UGA005People facing limited access constraints</t>
  </si>
  <si>
    <t>UGA005People facing restricted access constraints</t>
  </si>
  <si>
    <t>UGA005Impediments to entry into country (bureaucratic and administrative)</t>
  </si>
  <si>
    <t>UGA005Restriction of movement (impediments to freedom of movement and/or administrative restrictions)</t>
  </si>
  <si>
    <t>UGA005Interference into implementation of humanitarian activities</t>
  </si>
  <si>
    <t>UGA005Violence against personnel, facilities and assets</t>
  </si>
  <si>
    <t>UGA005Denial of existence of humanitarian needs or entitlements to assistance</t>
  </si>
  <si>
    <t>UGA005Restriction and obstruction of access to services and assistance</t>
  </si>
  <si>
    <t>UGA005Ongoing insecurity/hostilities affecting humanitarian assistance</t>
  </si>
  <si>
    <t>UGA005Presence of mines and improvised explosive devices</t>
  </si>
  <si>
    <t>UGA005Physical constraints in the environment (obstacles related to terrain, climate, lack of infrastructure, etc.)</t>
  </si>
  <si>
    <t>Conflict in Ukraine</t>
  </si>
  <si>
    <t>UKR002</t>
  </si>
  <si>
    <t>Ukraine</t>
  </si>
  <si>
    <t>UKR</t>
  </si>
  <si>
    <t>UKR002Total population</t>
  </si>
  <si>
    <t>Ukraine Statistical Service, November 2018 UNHCR, December 2018 Update</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</si>
  <si>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</si>
  <si>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http://database.ukrcensus.gov.ua/PXWEB2007/eng/news/op_popul_e.asp http://www.ukrstat.gov.ua/operativ/operativ2018/ds/kn/kn_e/kn1118_e.html https://reliefweb.int/sites/reliefweb.int/files/resources/2018-12-UNHCR-UKRAINE-Fact-Sheet-FINAL- NG.pdf</t>
  </si>
  <si>
    <t>UKR002Landmass affected</t>
  </si>
  <si>
    <t>Ministry of Foreign Affairs, last accessed 05/02/2019</t>
  </si>
  <si>
    <t>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t>
  </si>
  <si>
    <t>https://mfa.gov.ua/en/about-ukraine/info/regions/26-lugansk https://mfa.gov.ua/en/about-ukraine/info/regions/25-doneck</t>
  </si>
  <si>
    <t>UKR002People exposed</t>
  </si>
  <si>
    <t>Ukraine Statistical Service 11/2018</t>
  </si>
  <si>
    <t>Resident population of Luhansk and Donetsk Oblast according to the Ukraine Statistical Office.</t>
  </si>
  <si>
    <t>http://database.ukrcensus.gov.ua/PXWEB2007/eng/news/op_popul_e.asp http://www.ukrstat.gov.ua/operativ/operativ2018/ds/kn/kn_e/kn1118_e.html</t>
  </si>
  <si>
    <t>UKR002People affected</t>
  </si>
  <si>
    <t>Estimated population living in the area along the contact line (from 0 – 20+ km). Includes non-government controlled areas and government controlled areas.</t>
  </si>
  <si>
    <t>https://www.humanitarianresponse.info/en/operations/ukraine/document/ukraine-2020-humanitarian-needs-overview-hno</t>
  </si>
  <si>
    <t>UKR002People displaced</t>
  </si>
  <si>
    <t>UNHCR 27/10/2020</t>
  </si>
  <si>
    <t xml:space="preserve">Over 1.4 million people are registered as IDPs by 
the Government of Ukraine, 734,000 of whom reside 
permanently in GCA. </t>
  </si>
  <si>
    <t>https://app.powerbi.com/view?r=eyJrIjoiY2RhMmExMjgtZWRlMS00YjcwLWI0MzktNmEwNDkwYzdmYTM0IiwidCI6ImU1YzM3OTgxLTY2NjQtNDEzNC04YTBjLTY1NDNkMmFmODBiZSIsImMiOjh9</t>
  </si>
  <si>
    <t>UKR002Injuries reported</t>
  </si>
  <si>
    <t>UKR002Illness cases reported</t>
  </si>
  <si>
    <t>UKR002Fatalities reported</t>
  </si>
  <si>
    <t>Acled 26/03/2021</t>
  </si>
  <si>
    <t>All conflict fatalities in Donetsk and Luhansk oblasts in Last 6 months (26 Sep 2020 -26 Mar 2021).  Military casualties were not counted</t>
  </si>
  <si>
    <t>UKR002Buildings damaged</t>
  </si>
  <si>
    <t>UKR002Buildings destroyed</t>
  </si>
  <si>
    <t>UKR002Buildings in the affected area</t>
  </si>
  <si>
    <t>UKR002Economic Losses</t>
  </si>
  <si>
    <t>UKR002People in Need</t>
  </si>
  <si>
    <t>OCHA 15/02/2021</t>
  </si>
  <si>
    <t xml:space="preserve">Level 1 - Exposed - affected (908,827): Total population of Donetska and Luhansk oblasts.
Level 2 - Affected - PiN (2,000,000): population living in the area along the contact line (from 0 – 20+ km).
Level 3 – Moderate (1,700,000): PiN excluding elderly and PWD.
Level 4 – Sever (1,700,000): PiN who are elderly or PWD.
Level 5: Zero.
Level 1 - Exposed (6,308,827). Total population of Donetska and Luhansk oblasts. Level 2 - Affected (5,400,000). Estimated population living in the area along the contact line (from 0 –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 which includes 1.675 million people living in NGCA, 1.36 million in GCAs and 343K IDPs. The highest humanitarian needs are found in WASH, Protection, and Health/FSL. These sectoral needs are particularly severe for the elderly, which make up approximately 37% of the PIN population. People with disabilities makes 12.9% o0f PiN. Elderly and PWD are likely to have more extreme humanitarian needs. This is due to limited mobility and isolation, economic insecurity, and access challenges in reaching healthcare or clean water, due to disabilities or physical limitations. Therefore, the 1,700,000 elderly and PWD living in GCAs and NGCAs are considered to be Level 4 severity. The remaining 1,700,000 are assumed to be on Level 3, experiencing moderate humanitarian conditions. Level 5: There is no one classified as being in level 5 severity. </t>
  </si>
  <si>
    <t>https://www.humanitarianresponse.info/sites/www.humanitarianresponse.info/files/documents/files/hno_2021-eng_-_2021-02-09.pdf</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</si>
  <si>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</si>
  <si>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</si>
  <si>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</si>
  <si>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</si>
  <si>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</si>
  <si>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UKR002Fatalities in all crises</t>
  </si>
  <si>
    <t>All fatalities in 6 months (26 Sep 2020 -26 Mar 2021).  Military casualties were counted</t>
  </si>
  <si>
    <t>UKR002Crisis affected groups</t>
  </si>
  <si>
    <t>Non-host, IDPs, Host community</t>
  </si>
  <si>
    <t>UKR002People facing limited access constraints</t>
  </si>
  <si>
    <t>UKR002People facing restricted access constraints</t>
  </si>
  <si>
    <t>UKR002Impediments to entry into country (bureaucratic and administrative)</t>
  </si>
  <si>
    <t>UKR002Restriction of movement (impediments to freedom of movement and/or administrative restrictions)</t>
  </si>
  <si>
    <t>UKR002Interference into implementation of humanitarian activities</t>
  </si>
  <si>
    <t>UKR002Violence against personnel, facilities and assets</t>
  </si>
  <si>
    <t>UKR002Denial of existence of humanitarian needs or entitlements to assistance</t>
  </si>
  <si>
    <t>UKR002Restriction and obstruction of access to services and assistance</t>
  </si>
  <si>
    <t>UKR002Ongoing insecurity/hostilities affecting humanitarian assistance</t>
  </si>
  <si>
    <t>UKR002Presence of mines and improvised explosive devices</t>
  </si>
  <si>
    <t>UKR002Physical constraints in the environment (obstacles related to terrain, climate, lack of infrastructure, etc.)</t>
  </si>
  <si>
    <t>La Soufrière Volcano Eruption</t>
  </si>
  <si>
    <t>Volcano</t>
  </si>
  <si>
    <t>VCT002</t>
  </si>
  <si>
    <t>St. Vincent and the Grenadines</t>
  </si>
  <si>
    <t>VCT</t>
  </si>
  <si>
    <t>VCT002Total population</t>
  </si>
  <si>
    <t>https://data.worldbank.org/indicator/SP.POP.TOTL?locations=VC</t>
  </si>
  <si>
    <t>VCT002Landmass affected</t>
  </si>
  <si>
    <t>Total landmass (sq km) of the two parishes most affected by the volcanic eruption: Charlotte and Saint David</t>
  </si>
  <si>
    <t>VCT002People exposed</t>
  </si>
  <si>
    <t>OCHA 2012</t>
  </si>
  <si>
    <t xml:space="preserve">Total population living in the two most affected parishes (Charlotte and Saint David), according to the latest population census available </t>
  </si>
  <si>
    <t>https://data.humdata.org/dataset/saint-vincent-and-the-grenadines-subnational-population-statistics</t>
  </si>
  <si>
    <t>VCT002People affected</t>
  </si>
  <si>
    <t>IFRC 19/04/2021</t>
  </si>
  <si>
    <t xml:space="preserve">Nearly 20,000 people (18% of the island’s population) have been directly affected by the eruptions.  </t>
  </si>
  <si>
    <t>https://reliefweb.int/report/saint-vincent-and-grenadines/la-soufri-re-volcanic-eruptions-ifrc-warns-immediate-and-long</t>
  </si>
  <si>
    <t>VCT002People displaced</t>
  </si>
  <si>
    <t>CDEM 20/04/2021</t>
  </si>
  <si>
    <t xml:space="preserve">As of 20 April 13,303 people have been displaced. Of those: 6,208 people are located in 88 shelters and 6,567 are housed in private shelters or with family and friends </t>
  </si>
  <si>
    <t>https://reliefweb.int/sites/reliefweb.int/files/resources/CDEMA_Situation_Report_19_SVG_VH_20_April_2021pptx.pdf</t>
  </si>
  <si>
    <t>VCT002Injuries reported</t>
  </si>
  <si>
    <t>VCT002Illness cases reported</t>
  </si>
  <si>
    <t>VCT002Fatalities reported</t>
  </si>
  <si>
    <t xml:space="preserve">No deaths have been reported </t>
  </si>
  <si>
    <t>VCT002Buildings damaged</t>
  </si>
  <si>
    <t>VCT002Buildings destroyed</t>
  </si>
  <si>
    <t>VCT002Buildings in the affected area</t>
  </si>
  <si>
    <t>VCT002Economic Losses</t>
  </si>
  <si>
    <t>VCT002People in Need</t>
  </si>
  <si>
    <t>People in temporary shelters  are considered to be in need and placed in level 3. The population exposed minus those temporary displaced are placed in level 1 and level 2</t>
  </si>
  <si>
    <t>VCT002Minimal humanitarian conditions - Level 1</t>
  </si>
  <si>
    <t>VCT002Stressed humanitarian conditions - Level 2</t>
  </si>
  <si>
    <t>VCT002Moderate humanitarian conditions - Level 3</t>
  </si>
  <si>
    <t>VCT002Severe humanitarian conditions - Level 4</t>
  </si>
  <si>
    <t>VCT002Extreme humanitarian conditions - Level 5</t>
  </si>
  <si>
    <t>VCT002Fatalities in all crises</t>
  </si>
  <si>
    <t>VCT002Crisis affected groups</t>
  </si>
  <si>
    <t>VCT002People facing limited access constraints</t>
  </si>
  <si>
    <t>VCT002People facing restricted access constraints</t>
  </si>
  <si>
    <t>VCT002Impediments to entry into country (bureaucratic and administrative)</t>
  </si>
  <si>
    <t>VCT002Restriction of movement (impediments to freedom of movement and/or administrative restrictions)</t>
  </si>
  <si>
    <t>VCT002Interference into implementation of humanitarian activities</t>
  </si>
  <si>
    <t>VCT002Violence against personnel, facilities and assets</t>
  </si>
  <si>
    <t>VCT002Denial of existence of humanitarian needs or entitlements to assistance</t>
  </si>
  <si>
    <t>VCT002Restriction and obstruction of access to services and assistance</t>
  </si>
  <si>
    <t>VCT002Ongoing insecurity/hostilities affecting humanitarian assistance</t>
  </si>
  <si>
    <t>VCT002Presence of mines and improvised explosive devices</t>
  </si>
  <si>
    <t>VCT002Physical constraints in the environment (obstacles related to terrain, climate, lack of infrastructure, etc.)</t>
  </si>
  <si>
    <t>OCHA Daily Briefing 12/04/2021; UN News 12/04/2021</t>
  </si>
  <si>
    <t xml:space="preserve">Ash and lava flows have caused extensive damage to infrastructure, particularly roads in the north of the country, hampering the movement of people and goods. 
For several days after the first eruption the entire population of the main island remained without access to clean water and electricity. Airports and ports are closed and access to the island is very limited. </t>
  </si>
  <si>
    <t>https://www.unocha.org/story/daily-noon-briefing-highlights-nigeria-st-vincent-and-grenadines; https://news.un.org/en/story/2021/04/1089592</t>
  </si>
  <si>
    <t>Complex crisis in Venezuela</t>
  </si>
  <si>
    <t>VEN001</t>
  </si>
  <si>
    <t>Venezuela</t>
  </si>
  <si>
    <t>VEN</t>
  </si>
  <si>
    <t>VEN001Total population</t>
  </si>
  <si>
    <t>OCHA 05/2018; R4V 05/01/2021</t>
  </si>
  <si>
    <t>OCHA figures based on government data (the latest census in 2011) using projections for 2018. Subtracted number of Venezuelans who left the country since 2015 when the crisis began.</t>
  </si>
  <si>
    <t>https://data.humdata.org/dataset/venezuela-administrative-level-0-1-2-and-3-population-statistics-and-gazeteer; https://r4v.info/es/situations/platform</t>
  </si>
  <si>
    <t>VEN001Landmass affected</t>
  </si>
  <si>
    <t>VEN001People exposed</t>
  </si>
  <si>
    <t>VEN001People affected</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</si>
  <si>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</si>
  <si>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displaced</t>
  </si>
  <si>
    <t>R4V 05/01/2021; R4V 14/01/2021</t>
  </si>
  <si>
    <t xml:space="preserve">Number of Venezuelans who have left their country. 3.3m left after 2015 when the economic crisis started spiralling down. Out of the total 5.4m people displaced, 4.6m are in Latin American and Carribean countries (January 2021). </t>
  </si>
  <si>
    <t>https://r4v.info/es/situations/platform; https://reliefweb.int/sites/reliefweb.int/files/resources/R4V_Stock_Jan21_Eng.pdf</t>
  </si>
  <si>
    <t>VEN001Injuries reported</t>
  </si>
  <si>
    <t>Injuries during protests or from police and military brutality are likely to occur, but lack of data to give a real estimation</t>
  </si>
  <si>
    <t>2019-01-29</t>
  </si>
  <si>
    <t>VEN001Illness cases reported</t>
  </si>
  <si>
    <t>WHO/PAHO July - December 2019</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</si>
  <si>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</si>
  <si>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</si>
  <si>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VEN001Fatalities reported</t>
  </si>
  <si>
    <t>Observatorio Venezolano de Violencia 27/12/2018</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</si>
  <si>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</si>
  <si>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https://observatoriodeviolencia.org.ve/news/informe-anual-de-violencia-2019/</t>
  </si>
  <si>
    <t>VEN001Buildings damaged</t>
  </si>
  <si>
    <t>People reportedly abandoning their houses + basic services infrastructures stopping working</t>
  </si>
  <si>
    <t>VEN001Buildings destroyed</t>
  </si>
  <si>
    <t>VEN001Buildings in the affected area</t>
  </si>
  <si>
    <t>VEN001Economic Losses</t>
  </si>
  <si>
    <t>IMF Accessed 25/01/2019</t>
  </si>
  <si>
    <t>Substraction from pre-crisis GDP in 2014 (543 and forecasted 2018 GDP (320.140 billion dollars)</t>
  </si>
  <si>
    <t>https://www.imf.org/external/datamapper/PPPGDP@WEO/OEMDC/ADVEC/WEOWORLD/VEN</t>
  </si>
  <si>
    <t>VEN001People in Need</t>
  </si>
  <si>
    <t>ENCOVI 2020; RMRP 2021; OCHA 23/07/2020</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</si>
  <si>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</si>
  <si>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https://assets.website-files.com/5d14c6a5c4ad42a4e794d0f7/5f03875cac6fc11b6d67a8a5_Presentaci%C3%B3n%20%20ENCOVI%202019-Pobreza_compressed.pdf; https://rmrp.r4v.info/; https://data.humdata.org/dataset/venezuela-administrative-level-0-1-2-and-3-population-statistics-and-gazeteer</t>
  </si>
  <si>
    <t>VEN001Minimal humanitarian conditions - Level 1</t>
  </si>
  <si>
    <t>VEN001Stressed humanitarian conditions - Level 2</t>
  </si>
  <si>
    <t>VEN001Moderate humanitarian conditions - Level 3</t>
  </si>
  <si>
    <t>VEN001Severe humanitarian conditions - Level 4</t>
  </si>
  <si>
    <t>ENCOVI, 2018; OCHA; UNHCR; R4V 05/09/2020</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</si>
  <si>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</si>
  <si>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http://elucabista.com/wp-content/uploads/2019/02/Presentacion-Encovi-2018-y-Plan-Pa%C3%ADs-Def.pdf; https://data.humdata.org/dataset/venezuela-administrative-level-0-1-2-and-3-population-statistics-and-gazeteer; https://s3.amazonaws.com/unhcrsharedmedia/2018/RMRP_Venezuela_2019_OnlineVersion.pdf</t>
  </si>
  <si>
    <t>VEN001Extreme humanitarian conditions - Level 5</t>
  </si>
  <si>
    <t>VEN001Fatalities in all crises</t>
  </si>
  <si>
    <t>VEN001Crisis affected groups</t>
  </si>
  <si>
    <t>Non-host community and IDPs (despite a lack of information on displaced population figure, they have to be taken into account)</t>
  </si>
  <si>
    <t>VEN001People facing limited access constraints</t>
  </si>
  <si>
    <t>The population faces limited access to assistance, only few humanitarian organizations are allowed to operate. However it is hard to do an estimation.</t>
  </si>
  <si>
    <t>VEN001People facing restricted access constraints</t>
  </si>
  <si>
    <t>VEN001Impediments to entry into country (bureaucratic and administrative)</t>
  </si>
  <si>
    <t>VEN001Restriction of movement (impediments to freedom of movement and/or administrative restrictions)</t>
  </si>
  <si>
    <t>VEN001Interference into implementation of humanitarian activities</t>
  </si>
  <si>
    <t>VEN001Violence against personnel, facilities and assets</t>
  </si>
  <si>
    <t>VEN001Denial of existence of humanitarian needs or entitlements to assistance</t>
  </si>
  <si>
    <t>VEN001Restriction and obstruction of access to services and assistance</t>
  </si>
  <si>
    <t>VEN001Ongoing insecurity/hostilities affecting humanitarian assistance</t>
  </si>
  <si>
    <t>VEN001Presence of mines and improvised explosive devices</t>
  </si>
  <si>
    <t>VEN001Physical constraints in the environment (obstacles related to terrain, climate, lack of infrastructure, etc.)</t>
  </si>
  <si>
    <t>Floods in central Vietnam</t>
  </si>
  <si>
    <t>VNM002</t>
  </si>
  <si>
    <t>Vietnam</t>
  </si>
  <si>
    <t>VNM</t>
  </si>
  <si>
    <t>VNM002Total population</t>
  </si>
  <si>
    <t>General Statistics Office of Vietnam 2020</t>
  </si>
  <si>
    <t>https://www.gso.gov.vn/en/px-web/?pxid=E0201&amp;theme=Population%20and%20Employment</t>
  </si>
  <si>
    <t>VNM002Landmass affected</t>
  </si>
  <si>
    <t>General Statistics Office of Vietnam 2020; UNCT Viet Nam 31/10/2020</t>
  </si>
  <si>
    <t>Nghe An, Ha Tinh, Quang Bing, Quang Tri, Thua Thien Hue, Quang Nam, Quang Ngai, Kon Tum and Binh Dinh provinces have been affected by the floods</t>
  </si>
  <si>
    <t>https://www.gso.gov.vn/en/px-web/?pxid=E0201&amp;theme=Population%20and%20Employment; https://reliefweb.int/sites/reliefweb.int/files/resources/VNM-ResponsePlan-201031.pdf</t>
  </si>
  <si>
    <t>VNM002People exposed</t>
  </si>
  <si>
    <t>UNCT Viet Nam 31/10/2020</t>
  </si>
  <si>
    <t>People exposed to flooding according to 31/10/2020 UNCT Reponse Plan</t>
  </si>
  <si>
    <t>https://reliefweb.int/sites/reliefweb.int/files/resources/VNM-ResponsePlan-201031.pdf</t>
  </si>
  <si>
    <t>VNM002People affected</t>
  </si>
  <si>
    <t>People affected by flooding according to 31/10/2020 UNCT Reponse Plan</t>
  </si>
  <si>
    <t>VNM002People displaced</t>
  </si>
  <si>
    <t>People displaced by flooding according to 31/10/2020 UNCT Reponse Plan. Figure probably also contains short-term evacutations</t>
  </si>
  <si>
    <t>VNM002Injuries reported</t>
  </si>
  <si>
    <t>VNM002Illness cases reported</t>
  </si>
  <si>
    <t>VNM002Fatalities reported</t>
  </si>
  <si>
    <t>UNCT Viet Nam 26/11/2020</t>
  </si>
  <si>
    <t>People reported dead or missing according to 26/11/2020 UNCT SitRep.</t>
  </si>
  <si>
    <t>https://reliefweb.int/sites/reliefweb.int/files/resources/Situation%20Report%20No.%201%20-%20Viet%20Nam%20Floods%20Storms.pdf</t>
  </si>
  <si>
    <t>VNM002Buildings damaged</t>
  </si>
  <si>
    <t>Damaged or destroyed houses according to 26/11/2020 UNCT SitRep.</t>
  </si>
  <si>
    <t>VNM002Buildings destroyed</t>
  </si>
  <si>
    <t>VNM002Buildings in the affected area</t>
  </si>
  <si>
    <t>VNM002Economic Losses</t>
  </si>
  <si>
    <t>VNM002People in Need</t>
  </si>
  <si>
    <t>UNICEF 09/03/2021</t>
  </si>
  <si>
    <t>According to UNICEF's SitRep No. 7, Over 1 million people are in need of WASH support, they are considered L3. The rest of the affected population is considered L2, and the exposed population L1</t>
  </si>
  <si>
    <t>https://reliefweb.int/sites/reliefweb.int/files/resources/UNICEF%20Vietnam%20Humanitarian%20Situation%20Report%20No.%207%20%28Floods%29%20-%2030%20Jan-2%20Mar%202021.pdf</t>
  </si>
  <si>
    <t>VNM002Minimal humanitarian conditions - Level 1</t>
  </si>
  <si>
    <t>VNM002Stressed humanitarian conditions - Level 2</t>
  </si>
  <si>
    <t>VNM002Moderate humanitarian conditions - Level 3</t>
  </si>
  <si>
    <t>VNM002Severe humanitarian conditions - Level 4</t>
  </si>
  <si>
    <t>VNM002Extreme humanitarian conditions - Level 5</t>
  </si>
  <si>
    <t>VNM002Fatalities in all crises</t>
  </si>
  <si>
    <t>VNM002Crisis affected groups</t>
  </si>
  <si>
    <t>Host and non-host populations are affected, no data to indicate that other groups are present in the area</t>
  </si>
  <si>
    <t>VNM002People facing limited access constraints</t>
  </si>
  <si>
    <t>VNM002People facing restricted access constraints</t>
  </si>
  <si>
    <t>VNM002Impediments to entry into country (bureaucratic and administrative)</t>
  </si>
  <si>
    <t>VNM002Restriction of movement (impediments to freedom of movement and/or administrative restrictions)</t>
  </si>
  <si>
    <t>VNM002Interference into implementation of humanitarian activities</t>
  </si>
  <si>
    <t>VNM002Violence against personnel, facilities and assets</t>
  </si>
  <si>
    <t>VNM002Denial of existence of humanitarian needs or entitlements to assistance</t>
  </si>
  <si>
    <t>VNM002Restriction and obstruction of access to services and assistance</t>
  </si>
  <si>
    <t>VNM002Ongoing insecurity/hostilities affecting humanitarian assistance</t>
  </si>
  <si>
    <t>VNM002Presence of mines and improvised explosive devices</t>
  </si>
  <si>
    <t>VNM002Physical constraints in the environment (obstacles related to terrain, climate, lack of infrastructure, etc.)</t>
  </si>
  <si>
    <t>Cyclone Harold in Vanuatu</t>
  </si>
  <si>
    <t>VUT002</t>
  </si>
  <si>
    <t>Vanuatu</t>
  </si>
  <si>
    <t>VUT</t>
  </si>
  <si>
    <t>VUT002Total population</t>
  </si>
  <si>
    <t>Government of Vanuatu 2016</t>
  </si>
  <si>
    <t>The total population of Vanuatu according to the 2017 national census.</t>
  </si>
  <si>
    <t>https://vnso.gov.vu/images/PublicDocuments/Census/2016/2016_Mini_Census_Main_Report_Vol_1.pdf</t>
  </si>
  <si>
    <t>2020-04-15</t>
  </si>
  <si>
    <t>VUT002Landmass affected</t>
  </si>
  <si>
    <t>Government of Vanuatu 2016; OCHA 08/04/2020; NDMO 08/04/2020</t>
  </si>
  <si>
    <t>The total area of the provinces affected by Cyclone Harold. Sanma (4,248 sq km), Malampa (2,779 sq km), Penama (1,198 sq km), Torba (882 sq km), and Shefa (1,455 sq km).</t>
  </si>
  <si>
    <t>https://vnso.gov.vu/images/PublicDocuments/Census/2016/2016_Mini_Census_Main_Report_Vol_1.pdf; https://reliefweb.int/sites/reliefweb.int/files/resources/OCHA-VUT-TCHarold-Snapshot-200408-2.pdf; https://ndmo.gov.vu/tropical-cyclone-harold/category/99-situation-update-infograph</t>
  </si>
  <si>
    <t>VUT002People exposed</t>
  </si>
  <si>
    <t>The population living in the path of the storm, which includes the total population of Sanma, Malampa, and Penama, Torba, and Shefa provinces.</t>
  </si>
  <si>
    <t>VUT002People affected</t>
  </si>
  <si>
    <t>Government of Vanuatu 2016 Census; EERC 06/04/2020; NDMO 08/04/2020</t>
  </si>
  <si>
    <t>The population living in the most affected areas. This includes all of Sanma and Penama, Malampa, Torba provinces. This also includes the Shepherds Group in Shefa Province. These areas were exposed to 120km/h winds or higher and reported widespread and catastrophic damage, therefore, the population of these areas is considered directly affected.</t>
  </si>
  <si>
    <t>https://vnso.gov.vu/images/PublicDocuments/Census/2016/2016_Mini_Census_Main_Report_Vol_1.pdf; https://erccportal.jrc.ec.europa.eu/ercmaps/ECDM_20200406_TC_HAROLD.pdf https://ndmo.gov.vu/tropical-cyclone-harold/category/99-situation-update-infograph</t>
  </si>
  <si>
    <t>VUT002People displaced</t>
  </si>
  <si>
    <t>Shelter Cluster 12/06/2020; RNZ 07/05/2020</t>
  </si>
  <si>
    <t>According to media reports, approximately 18,000 people are sheltered in 272 evacuation centres in Sanma, Penama, and Malampa. It is estimated that 20,809 households have been significantly damaged or destroyed, so this is likely an underestimate.</t>
  </si>
  <si>
    <t>https://www.sheltercluster.org/sites/default/files/docs/2020.06.12_scv_tc_harold_sitrep_11.pdf https://www.rnz.co.nz/international/pacific-news/416040/thousands-of-cyclone-victims-still-in-evacuation-centres-in-vanuatu</t>
  </si>
  <si>
    <t>VUT002Injuries reported</t>
  </si>
  <si>
    <t>VUT002Illness cases reported</t>
  </si>
  <si>
    <t>VUT002Fatalities reported</t>
  </si>
  <si>
    <t>RNZ 15/04/2020</t>
  </si>
  <si>
    <t>As of 15 April, Cyclone harold resulted in 4 deaths in Vanuatu. Since many communities are still cut off by flooding and damaged roads, this is likely an underestimate.</t>
  </si>
  <si>
    <t>https://www.rnz.co.nz/international/pacific-news/414299/as-if-it-was-bombed-vanuatu-s-pentecost-devastated-by-cyclone-harold</t>
  </si>
  <si>
    <t>VUT002Buildings damaged</t>
  </si>
  <si>
    <t>VUT002Buildings destroyed</t>
  </si>
  <si>
    <t>VUT002Buildings in the affected area</t>
  </si>
  <si>
    <t>VUT002Economic Losses</t>
  </si>
  <si>
    <t>VUT002People in Need</t>
  </si>
  <si>
    <t>Government of Vanuatu 2016 Census; EERC 06/04/2020, Pacific Humanitarian Team 14/04/2020; WMO 14/04/2020; NDMO 08/04/2020</t>
  </si>
  <si>
    <t>Access constraints due to the cyclone have delayed needs assessments and resulted in large information gaps about humanitarian needs and the severity of needs among the affected population. Based on anecdotal evidence suggesting up to 90% of homes have been damaged in Pentecost, and 20% of health facilities in the affected area sustained damage. Level 1 is those living in areas exposed to high winds but without significant damage - namely Shefa Province (minus the Shepherds Group). Level 2 includes people living in the affected areas of Shepherds Group and Torba that are in 'Priority 2' need as assessed by the government. Level 3 includes all people in Sanma, Penama, and Malampa that are considered to be in 'Priority 1' need as assessed by the government. The people are facing needs in terms of shelter, health, WASH, and protection, and response is being hindered by COVID19 restrictions on importing goods and humanitarian staff. Since assessments have not been released as of 27 April, they are all placed on Level 3 due to unavailabilty of information to inform a distribution ebtween Levels 3 and 4.</t>
  </si>
  <si>
    <t>https://vnso.gov.vu/images/PublicDocuments/Census/2016/2016_Mini_Census_Main_Report_Vol_1.pdf; https://erccportal.jrc.ec.europa.eu/ercmaps/ECDM_20200406_TC_HAROLD.pdf; https://reliefweb.int/sites/reliefweb.int/files/resources/PHT%20Sitrep%207_TC%20Harold_14042020.pdf; https://public.wmo.int/en/media/news/tropical-cyclone-harold-challenges-disaster-and-public-health-management; https://ndmo.gov.vu/tropical-cyclone-harold/category/99-situation-update-infograph</t>
  </si>
  <si>
    <t>VUT002Minimal humanitarian conditions - Level 1</t>
  </si>
  <si>
    <t>VUT002Stressed humanitarian conditions - Level 2</t>
  </si>
  <si>
    <t>VUT002Moderate humanitarian conditions - Level 3</t>
  </si>
  <si>
    <t>VUT002Severe humanitarian conditions - Level 4</t>
  </si>
  <si>
    <t>VUT002Extreme humanitarian conditions - Level 5</t>
  </si>
  <si>
    <t>VUT002Fatalities in all crises</t>
  </si>
  <si>
    <t>VUT002Crisis affected groups</t>
  </si>
  <si>
    <t>Pacific Humanitarian Team 14/04/2020; WMO 14/04/2020; OCHA 08/04/2020</t>
  </si>
  <si>
    <t>Non-Host Community</t>
  </si>
  <si>
    <t>https://reliefweb.int/sites/reliefweb.int/files/resources/PHT%20Sitrep%207_TC%20Harold_14042020.pdf; https://public.wmo.int/en/media/news/tropical-cyclone-harold-challenges-disaster-and-public-health-management; https://reliefweb.int/sites/reliefweb.int/files/resources/OCHA-VUT-TCHarold-Snapshot-200408-2.pdf</t>
  </si>
  <si>
    <t>VUT002People facing limited access constraints</t>
  </si>
  <si>
    <t>VUT002People facing restricted access constraints</t>
  </si>
  <si>
    <t>VUT002Impediments to entry into country (bureaucratic and administrative)</t>
  </si>
  <si>
    <t>Due to the COVID-19 outbreak, additional restrictions have been placed on cargo and staff coming into the country. This includes mandatory quarantine periods for all goods and staff, including those related to humanitarian response, which has delayed needs assessments and response in  the cyclone affected areas.</t>
  </si>
  <si>
    <t>VUT002Restriction of movement (impediments to freedom of movement and/or administrative restrictions)</t>
  </si>
  <si>
    <t>VUT002Interference into implementation of humanitarian activities</t>
  </si>
  <si>
    <t>VUT002Violence against personnel, facilities and assets</t>
  </si>
  <si>
    <t>VUT002Denial of existence of humanitarian needs or entitlements to assistance</t>
  </si>
  <si>
    <t>VUT002Restriction and obstruction of access to services and assistance</t>
  </si>
  <si>
    <t>VUT002Ongoing insecurity/hostilities affecting humanitarian assistance</t>
  </si>
  <si>
    <t>VUT002Presence of mines and improvised explosive devices</t>
  </si>
  <si>
    <t>VUT002Physical constraints in the environment (obstacles related to terrain, climate, lack of infrastructure, etc.)</t>
  </si>
  <si>
    <t>The cyclone completely cut off communications on portions of Santo, Pentecost, and Melakula islands. Communities have been cut off due to damaged and flooded roads. Due to the rural nature of several areas affected by the cyclone, many communities were accessible via small and unpaved roads, this was prior to the cyclone, which has further exacerbated the situations.</t>
  </si>
  <si>
    <t>Conflict in Yemen</t>
  </si>
  <si>
    <t>YEM001</t>
  </si>
  <si>
    <t>Yemen</t>
  </si>
  <si>
    <t>YEM</t>
  </si>
  <si>
    <t>YEM001Total population</t>
  </si>
  <si>
    <t>OCHA 2020</t>
  </si>
  <si>
    <t>28,213,808 population in country + 1.28 million returnees + 422,000 refugees + 150,000 migrants</t>
  </si>
  <si>
    <t>https://reliefweb.int/sites/reliefweb.int/files/resources/Extension%20Yemen%20HRP%202020_Final%20%281%29.pdfhttps://reliefweb.int/sites/reliefweb.int/files/resources/Yemen%20-%20UNHCR%20Operational%20Update%2C%2020%20December%202019.pdf</t>
  </si>
  <si>
    <t>YEM001Landmass affected</t>
  </si>
  <si>
    <t>World Bank 2017</t>
  </si>
  <si>
    <t>https://data.worldbank.org/indicator/AG.LND.TOTL.K2?locations=YE</t>
  </si>
  <si>
    <t>YEM001People exposed</t>
  </si>
  <si>
    <t>Total population as the whole country is considered affected by the complex crisis</t>
  </si>
  <si>
    <t>https://reliefweb.int/sites/reliefweb.int/files/resources/Extension%20Yemen%20HRP%202020_Final%20%281%29.pdf</t>
  </si>
  <si>
    <t>YEM001People affected</t>
  </si>
  <si>
    <t>YEM001People displaced</t>
  </si>
  <si>
    <t>IDMC 2020</t>
  </si>
  <si>
    <t>3.63 million displaced since March 2015</t>
  </si>
  <si>
    <t>https://www.internal-displacement.org/countries/yemen  https://reliefweb.int/sites/reliefweb.int/files/resources/Yemen%20Operational%20Update%20-%204%20June%202020.pdf</t>
  </si>
  <si>
    <t>YEM001Injuries reported</t>
  </si>
  <si>
    <t>CIMP 10/2020</t>
  </si>
  <si>
    <t>Total number of crisis related civillian Injuries in the last six months (1 March to 30 Sep )</t>
  </si>
  <si>
    <t>Internal Source through email</t>
  </si>
  <si>
    <t>YEM001Illness cases reported</t>
  </si>
  <si>
    <t>EOC Yemen 10/2020</t>
  </si>
  <si>
    <t>Total number of suspected cholera cases in the last six months (1 March to 30 Sep )</t>
  </si>
  <si>
    <t>https://app.powerbi.com/view?r=eyJrIjoiNTY3YmU0NTItMmFjYy00OTUxLWI2NzEtOTU5N2Q0MDBjMjE5IiwidCI6ImI3ZTNlYmJjLTE2ZTctNGVmMi05NmE5LTVkODc4ZDg3MDM5ZCIsImMiOjl9</t>
  </si>
  <si>
    <t>YEM001Fatalities reported</t>
  </si>
  <si>
    <t>ACLED 10/2020; EOC Yemen 10/2020; IOM 10/2020</t>
  </si>
  <si>
    <t>Total number of fatalities (conflict, cholera ) the last six months (1 March to 30 Sep )</t>
  </si>
  <si>
    <t>https://www.acleddata.com/data/ http://yemeneoc.org/bi/</t>
  </si>
  <si>
    <t>YEM001Buildings damaged</t>
  </si>
  <si>
    <t>YEM001Buildings destroyed</t>
  </si>
  <si>
    <t>YEM001Buildings in the affected area</t>
  </si>
  <si>
    <t>YEM001Economic Losses</t>
  </si>
  <si>
    <t>YEM001People in Need</t>
  </si>
  <si>
    <t>OCHA 14/02/2019</t>
  </si>
  <si>
    <t>People in moderate need</t>
  </si>
  <si>
    <t>https://reliefweb.int/sites/reliefweb.int/files/resources/2019_Yemen_HNO_FINAL.pdf</t>
  </si>
  <si>
    <t>YEM001Minimal humanitarian conditions - Level 1</t>
  </si>
  <si>
    <t>Population exposed = population affected</t>
  </si>
  <si>
    <t>2019-04-24</t>
  </si>
  <si>
    <t>YEM001Stressed humanitarian conditions - Level 2</t>
  </si>
  <si>
    <t>People in stressed need</t>
  </si>
  <si>
    <t>YEM001Moderate humanitarian conditions - Level 3</t>
  </si>
  <si>
    <t>YEM001Severe humanitarian conditions - Level 4</t>
  </si>
  <si>
    <t>OCHA 14/02/2019; IPC 01/2019</t>
  </si>
  <si>
    <t>People in acute need</t>
  </si>
  <si>
    <t>https://reliefweb.int/sites/reliefweb.int/files/resources/2019_Yemen_HNO_FINAL.pdf http://www.ipcinfo.org/ipc-country-analysis/details-map/en/c/1151858/</t>
  </si>
  <si>
    <t>YEM001Extreme humanitarian conditions - Level 5</t>
  </si>
  <si>
    <t>IPC 01/2019</t>
  </si>
  <si>
    <t>people in IPC Phase 5</t>
  </si>
  <si>
    <t>http://www.ipcinfo.org/ipc-country-analysis/details-map/en/c/1151858/</t>
  </si>
  <si>
    <t>YEM001Fatalities in all crises</t>
  </si>
  <si>
    <t>Total number of fatalities (conflict, cholera and sea crossings) the last six months   (1 March to 30 Sep )</t>
  </si>
  <si>
    <t>https://www.acleddata.com/data/ http://yemeneoc.org/bi/ https://missingmigrants.iom.int/region/africa?region=1410</t>
  </si>
  <si>
    <t>YEM001Crisis affected groups</t>
  </si>
  <si>
    <t>All groups are affected</t>
  </si>
  <si>
    <t>YEM001People facing limited access constraints</t>
  </si>
  <si>
    <t>YEM001People facing restricted access constraints</t>
  </si>
  <si>
    <t>YEM001Impediments to entry into country (bureaucratic and administrative)</t>
  </si>
  <si>
    <t>ACAPS 04/2019</t>
  </si>
  <si>
    <t>YEM001Restriction of movement (impediments to freedom of movement and/or administrative restrictions)</t>
  </si>
  <si>
    <t>YEM001Interference into implementation of humanitarian activities</t>
  </si>
  <si>
    <t>YEM001Violence against personnel, facilities and assets</t>
  </si>
  <si>
    <t>YEM001Denial of existence of humanitarian needs or entitlements to assistance</t>
  </si>
  <si>
    <t>YEM001Restriction and obstruction of access to services and assistance</t>
  </si>
  <si>
    <t>YEM001Ongoing insecurity/hostilities affecting humanitarian assistance</t>
  </si>
  <si>
    <t>YEM001Presence of mines and improvised explosive devices</t>
  </si>
  <si>
    <t>YEM001Physical constraints in the environment (obstacles related to terrain, climate, lack of infrastructure, etc.)</t>
  </si>
  <si>
    <t>Mixed migration flows in Yemen</t>
  </si>
  <si>
    <t>YEM002</t>
  </si>
  <si>
    <t>YEM002Total population</t>
  </si>
  <si>
    <t>https://reliefweb.int/sites/reliefweb.int/files/resources/Extension%20Yemen%20HRP%202020_Final%20%281%29.pdfhttps://reliefweb.int/sites/reliefweb.int/files/resources/Yemen%20Operational%20Update%2025%20October%202019%20%28Final%29.pdf</t>
  </si>
  <si>
    <t>YEM002Landmass affected</t>
  </si>
  <si>
    <t>OCHA 2017; OCHA 14/02/2019</t>
  </si>
  <si>
    <t>Only Amanat Al Asimah and Aden are considered affected, as refugee numbers are higher than 100,000</t>
  </si>
  <si>
    <t>https://data.humdata.org/dataset/yemen-cso-2017-population-projections-by-governorate-district-sex-age-disaggregated https://reliefweb.int/report/yemen/yemen-2019-humanitarian-needs-overview-enar</t>
  </si>
  <si>
    <t>YEM002People exposed</t>
  </si>
  <si>
    <t>Only Amanat Al Asimah and Aden are considered affected, as refugee numbers are higher than 100,000. Population 3,873,472 and refugees 200000</t>
  </si>
  <si>
    <t>YEM002People affected</t>
  </si>
  <si>
    <t>Refugees and asylum seekers</t>
  </si>
  <si>
    <t>YEM002People displaced</t>
  </si>
  <si>
    <t>YEM002Injuries reported</t>
  </si>
  <si>
    <t>YEM002Illness cases reported</t>
  </si>
  <si>
    <t>EOC Yemen 09/2019</t>
  </si>
  <si>
    <t>Total number of fatalities (conflict, cholera ) the last six months  (25 March to 26 Sep cholera -19 March to 20 Sep)</t>
  </si>
  <si>
    <t>http://yemeneoc.org/bi/</t>
  </si>
  <si>
    <t>2019-09-26</t>
  </si>
  <si>
    <t>YEM002Fatalities reported</t>
  </si>
  <si>
    <t>Total number of fatalities (conflict, cholera ) the last six months  (1 March to 30 Sep )</t>
  </si>
  <si>
    <t>YEM002Buildings damaged</t>
  </si>
  <si>
    <t>2019-03-08</t>
  </si>
  <si>
    <t>YEM002Buildings destroyed</t>
  </si>
  <si>
    <t>YEM002Buildings in the affected area</t>
  </si>
  <si>
    <t>YEM002Economic Losses</t>
  </si>
  <si>
    <t>YEM002People in Need</t>
  </si>
  <si>
    <t>The 177,000 PIN figure of refugees and asylum seekers with acute needs is considered as level 4 humanitarian conditions. Taking into account the multiple threats such as protection, arbitrary detention, and lack of registration (inter alia) that affects all refugees and asylum seekers, the rest is considered level 3 humanitarian conditions</t>
  </si>
  <si>
    <t>https://reliefweb.int/report/yemen/yemen-2019-humanitarian-needs-overview-enar</t>
  </si>
  <si>
    <t>2020-07-07</t>
  </si>
  <si>
    <t>YEM002Minimal humanitarian conditions - Level 1</t>
  </si>
  <si>
    <t>People living in affected area - people affected by the crisis</t>
  </si>
  <si>
    <t>YEM002Stressed humanitarian conditions - Level 2</t>
  </si>
  <si>
    <t>YEM002Moderate humanitarian conditions - Level 3</t>
  </si>
  <si>
    <t>YEM002Severe humanitarian conditions - Level 4</t>
  </si>
  <si>
    <t>YEM002Extreme humanitarian conditions - Level 5</t>
  </si>
  <si>
    <t>YEM002Fatalities in all crises</t>
  </si>
  <si>
    <t>YEM002Crisis affected groups</t>
  </si>
  <si>
    <t>Refs, host</t>
  </si>
  <si>
    <t>YEM002People facing limited access constraints</t>
  </si>
  <si>
    <t>YEM002People facing restricted access constraints</t>
  </si>
  <si>
    <t>YEM002Impediments to entry into country (bureaucratic and administrative)</t>
  </si>
  <si>
    <t>YEM002Restriction of movement (impediments to freedom of movement and/or administrative restrictions)</t>
  </si>
  <si>
    <t>YEM002Interference into implementation of humanitarian activities</t>
  </si>
  <si>
    <t>YEM002Violence against personnel, facilities and assets</t>
  </si>
  <si>
    <t>YEM002Denial of existence of humanitarian needs or entitlements to assistance</t>
  </si>
  <si>
    <t>YEM002Restriction and obstruction of access to services and assistance</t>
  </si>
  <si>
    <t>YEM002Ongoing insecurity/hostilities affecting humanitarian assistance</t>
  </si>
  <si>
    <t>YEM002Presence of mines and improvised explosive devices</t>
  </si>
  <si>
    <t>YEM002Physical constraints in the environment (obstacles related to terrain, climate, lack of infrastructure, etc.)</t>
  </si>
  <si>
    <t>Drought in Zambia</t>
  </si>
  <si>
    <t>ZMB002</t>
  </si>
  <si>
    <t>Zambia</t>
  </si>
  <si>
    <t>ZMB</t>
  </si>
  <si>
    <t>ZMB002Total population</t>
  </si>
  <si>
    <t>Total population as estimated by the latest IPC analysis.</t>
  </si>
  <si>
    <t>ZMB002Landmass affected</t>
  </si>
  <si>
    <t>IPC October 2020 to March 2021 Projections</t>
  </si>
  <si>
    <t>Square km of affected areas according to the latest IPC analysis.</t>
  </si>
  <si>
    <t>http://www.ipcinfo.org/ipc-country-analysis/details-map/en/c/1152931/?iso3=ZMB</t>
  </si>
  <si>
    <t>ZMB002People exposed</t>
  </si>
  <si>
    <t>This is the sum total of level 1-5 of needs according to ACAPS methodology for population living in affected areas.</t>
  </si>
  <si>
    <t>http://www.ipcinfo.org/fileadmin/user_upload/ipcinfo/docs/IPC_Zambia_Acute_Food_Insecurity_2020July2021March_Report.pdf</t>
  </si>
  <si>
    <t>ZMB002People affected</t>
  </si>
  <si>
    <t>This is the sum total of level 2-5 of needs according to ACAPS methodology for population affected by the crisis.</t>
  </si>
  <si>
    <t>ZMB002People displaced</t>
  </si>
  <si>
    <t>No indication that there has been drought related dispalcement.</t>
  </si>
  <si>
    <t>ZMB002Injuries reported</t>
  </si>
  <si>
    <t>ZMB002Illness cases reported</t>
  </si>
  <si>
    <t>ZMB002Fatalities reported</t>
  </si>
  <si>
    <t>ZMB002Buildings damaged</t>
  </si>
  <si>
    <t>No damages due to drought</t>
  </si>
  <si>
    <t>ZMB002Buildings destroyed</t>
  </si>
  <si>
    <t>ZMB002Buildings in the affected area</t>
  </si>
  <si>
    <t>ZMB002Economic Losses</t>
  </si>
  <si>
    <t>ZMB002People in Need</t>
  </si>
  <si>
    <t>PIN is a summation of levels 3-5 of humanitarian needs according to ACAPS methodology. Levels 1-5 are according to IPC figures for levels of humanitarian needs.</t>
  </si>
  <si>
    <t>ZMB002Minimal humanitarian conditions - Level 1</t>
  </si>
  <si>
    <t>ZMB002Stressed humanitarian conditions - Level 2</t>
  </si>
  <si>
    <t>ZMB002Moderate humanitarian conditions - Level 3</t>
  </si>
  <si>
    <t>ZMB002Severe humanitarian conditions - Level 4</t>
  </si>
  <si>
    <t>ZMB002Extreme humanitarian conditions - Level 5</t>
  </si>
  <si>
    <t>ZMB002Fatalities in all crises</t>
  </si>
  <si>
    <t>ZMB002Crisis affected groups</t>
  </si>
  <si>
    <t>UNHCR 11/2018</t>
  </si>
  <si>
    <t>Refugees, host and non-host groups are affected by the crisis. Most refugees are from Angola and DRC, and smaller numbers of refugees are from Rwanda, Burundi, Somalia and other nationalities.</t>
  </si>
  <si>
    <t>https://reliefweb.int/sites/reliefweb.int/files/resources/67309.pdf</t>
  </si>
  <si>
    <t>ZMB002People facing limited access constraints</t>
  </si>
  <si>
    <t>humanitarianaccess.acaps.org/</t>
  </si>
  <si>
    <t>ZMB002People facing restricted access constraints</t>
  </si>
  <si>
    <t>ZMB002Impediments to entry into country (bureaucratic and administrative)</t>
  </si>
  <si>
    <t>ZMB002Restriction of movement (impediments to freedom of movement and/or administrative restrictions)</t>
  </si>
  <si>
    <t>ZMB002Interference into implementation of humanitarian activities</t>
  </si>
  <si>
    <t>ZMB002Violence against personnel, facilities and assets</t>
  </si>
  <si>
    <t>ZMB002Denial of existence of humanitarian needs or entitlements to assistance</t>
  </si>
  <si>
    <t>ZMB002Restriction and obstruction of access to services and assistance</t>
  </si>
  <si>
    <t>ZMB002Ongoing insecurity/hostilities affecting humanitarian assistance</t>
  </si>
  <si>
    <t>ZMB002Presence of mines and improvised explosive devices</t>
  </si>
  <si>
    <t>ZMB002Physical constraints in the environment (obstacles related to terrain, climate, lack of infrastructure, etc.)</t>
  </si>
  <si>
    <t>Complex crisis in Zimbabwe</t>
  </si>
  <si>
    <t>ZWE001</t>
  </si>
  <si>
    <t>Zimbabwe</t>
  </si>
  <si>
    <t>ZWE</t>
  </si>
  <si>
    <t>ZWE001Total population</t>
  </si>
  <si>
    <t>Total population is based on the de facto definition of population, which counts all residents regardless of legal status or citizenship. The value  is a midyear estimate, as it is presented by the World Bank.</t>
  </si>
  <si>
    <t>https://data.worldbank.org/country/zimbabwe</t>
  </si>
  <si>
    <t>ZWE001Landmass affected</t>
  </si>
  <si>
    <t>CIA 03/2020</t>
  </si>
  <si>
    <t>https://www.cia.gov/library/publications/the-world-factbook/attachments/summaries/ZI-summary.pdf</t>
  </si>
  <si>
    <t>ZWE001People exposed</t>
  </si>
  <si>
    <t>Global Humanitarian Overview 2021; Word Bank 2019</t>
  </si>
  <si>
    <t>https://reliefweb.int/sites/reliefweb.int/files/resources/GHO2021_EN.pdf; https://data.worldbank.org/country/zimbabwe</t>
  </si>
  <si>
    <t>ZWE001People affected</t>
  </si>
  <si>
    <t>Global Humanitarian Overview 2021</t>
  </si>
  <si>
    <t>This is the sum total of level 2-5 needs according to ACAPS methodology for populationaffected by a crisis.</t>
  </si>
  <si>
    <t>ZWE001People displaced</t>
  </si>
  <si>
    <t>UNHCR 12/2019</t>
  </si>
  <si>
    <t>These are numbers of IDPs alone as data for refugees living outside of Zimbabwe is insufficient.</t>
  </si>
  <si>
    <t>https://data2.unhcr.org/en/country/zwe</t>
  </si>
  <si>
    <t>ZWE001Injuries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</si>
  <si>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</si>
  <si>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ZWE001Illness cases reported</t>
  </si>
  <si>
    <t>More than 10,700 cases of cholera confirmed in Zmibabwe between Sept 2019 and Feb 2019. The last update of cumulative cases is from a WHO report in April 2019. It cannot be confirmed how many cases have been identified during the last 6 months.</t>
  </si>
  <si>
    <t>ZWE001Fatalities reported</t>
  </si>
  <si>
    <t>Total # of crisis related fatalities between 15 Agust 2020 and 15 February2021</t>
  </si>
  <si>
    <t>ZWE001Buildings damaged</t>
  </si>
  <si>
    <t>ZWE001Buildings destroyed</t>
  </si>
  <si>
    <t>ZWE001Buildings in the affected area</t>
  </si>
  <si>
    <t>ZWE001Economic Losses</t>
  </si>
  <si>
    <t>2019-02-06</t>
  </si>
  <si>
    <t>ZWE001People in Need</t>
  </si>
  <si>
    <t xml:space="preserve">PIN is the sum of levels 3-5 of humanitarian needs according to ACAPS methodology. 6,8 million people are in urgent need of humanitarian assistance according to the Global Humanitarian Overviw 2021. The crisis affect the whole territory of the country. </t>
  </si>
  <si>
    <t>ZWE001Minimal humanitarian conditions - Level 1</t>
  </si>
  <si>
    <t>ZWE001Stressed humanitarian conditions - Level 2</t>
  </si>
  <si>
    <t>ZWE001Moderate humanitarian conditions - Level 3</t>
  </si>
  <si>
    <t>ZWE001Severe humanitarian conditions - Level 4</t>
  </si>
  <si>
    <t>ZWE001Extreme humanitarian conditions - Level 5</t>
  </si>
  <si>
    <t>ZWE001Fatalities in all crises</t>
  </si>
  <si>
    <t>ZWE001Crisis affected groups</t>
  </si>
  <si>
    <t>IDPs, refugees, host, non-host and returnees are affected by the crisis.</t>
  </si>
  <si>
    <t>ZWE001People facing limited access constraints</t>
  </si>
  <si>
    <t>ZWE001People facing restricted access constraints</t>
  </si>
  <si>
    <t>ZWE001Impediments to entry into country (bureaucratic and administrative)</t>
  </si>
  <si>
    <t>ZWE001Restriction of movement (impediments to freedom of movement and/or administrative restrictions)</t>
  </si>
  <si>
    <t>ZWE001Interference into implementation of humanitarian activities</t>
  </si>
  <si>
    <t>ZWE001Violence against personnel, facilities and assets</t>
  </si>
  <si>
    <t>ZWE001Denial of existence of humanitarian needs or entitlements to assistance</t>
  </si>
  <si>
    <t>ZWE001Restriction and obstruction of access to services and assistance</t>
  </si>
  <si>
    <t>ZWE001Ongoing insecurity/hostilities affecting humanitarian assistance</t>
  </si>
  <si>
    <t>ZWE001Presence of mines and improvised explosive devices</t>
  </si>
  <si>
    <t>ZWE001Physical constraints in the environment (obstacles related to terrain, climate, lack of infrastructure, etc.)</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</si>
  <si>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</si>
  <si>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</si>
  <si>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</si>
  <si>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</si>
  <si>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</si>
  <si>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</si>
  <si>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</si>
  <si>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</si>
  <si>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</si>
  <si>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</si>
  <si>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</si>
  <si>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</si>
  <si>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</si>
  <si>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</si>
  <si>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</si>
  <si>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</si>
  <si>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</si>
  <si>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</si>
  <si>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</si>
  <si>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</si>
  <si>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</si>
  <si>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</si>
  <si>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</si>
  <si>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</si>
  <si>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</si>
  <si>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</si>
  <si>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</si>
  <si>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</si>
  <si>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</si>
  <si>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</si>
  <si>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</si>
  <si>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</si>
  <si>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</si>
  <si>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</si>
  <si>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</si>
  <si>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</si>
  <si>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</si>
  <si>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</si>
  <si>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</si>
  <si>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</si>
  <si>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</si>
  <si>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</si>
  <si>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</si>
  <si>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</si>
  <si>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</si>
  <si>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</si>
  <si>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</si>
  <si>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</si>
  <si>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Albania</t>
  </si>
  <si>
    <t>ALB</t>
  </si>
  <si>
    <t>Angola</t>
  </si>
  <si>
    <t>AGO</t>
  </si>
  <si>
    <t>Antigua and Barbuda</t>
  </si>
  <si>
    <t>ATG</t>
  </si>
  <si>
    <t>Argentina</t>
  </si>
  <si>
    <t>ARG</t>
  </si>
  <si>
    <t>Australia</t>
  </si>
  <si>
    <t>AUS</t>
  </si>
  <si>
    <t>Austria</t>
  </si>
  <si>
    <t>AUT</t>
  </si>
  <si>
    <t>Bahamas</t>
  </si>
  <si>
    <t>BHS</t>
  </si>
  <si>
    <t>Bahrain</t>
  </si>
  <si>
    <t>BHR</t>
  </si>
  <si>
    <t>Barbados</t>
  </si>
  <si>
    <t>BRB</t>
  </si>
  <si>
    <t>Belarus</t>
  </si>
  <si>
    <t>BLR</t>
  </si>
  <si>
    <t>Belgium</t>
  </si>
  <si>
    <t>BEL</t>
  </si>
  <si>
    <t>Belize</t>
  </si>
  <si>
    <t>BLZ</t>
  </si>
  <si>
    <t>Benin</t>
  </si>
  <si>
    <t>BEN</t>
  </si>
  <si>
    <t>Bhutan</t>
  </si>
  <si>
    <t>BTN</t>
  </si>
  <si>
    <t>Bolivia</t>
  </si>
  <si>
    <t>BOL</t>
  </si>
  <si>
    <t>Bosnia and Herzegovina</t>
  </si>
  <si>
    <t>BIH</t>
  </si>
  <si>
    <t>Botswana</t>
  </si>
  <si>
    <t>BWA</t>
  </si>
  <si>
    <t>Brunei</t>
  </si>
  <si>
    <t>BRN</t>
  </si>
  <si>
    <t>Bulgaria</t>
  </si>
  <si>
    <t>BGR</t>
  </si>
  <si>
    <t>Cambodia</t>
  </si>
  <si>
    <t>KHM</t>
  </si>
  <si>
    <t>Canada</t>
  </si>
  <si>
    <t>CAN</t>
  </si>
  <si>
    <t>Cape Verde</t>
  </si>
  <si>
    <t>CPV</t>
  </si>
  <si>
    <t>Chile</t>
  </si>
  <si>
    <t>CHL</t>
  </si>
  <si>
    <t>China</t>
  </si>
  <si>
    <t>CHN</t>
  </si>
  <si>
    <t>Comoros</t>
  </si>
  <si>
    <t>COM</t>
  </si>
  <si>
    <t>Croatia</t>
  </si>
  <si>
    <t>HRV</t>
  </si>
  <si>
    <t>Cuba</t>
  </si>
  <si>
    <t>CUB</t>
  </si>
  <si>
    <t>Cyprus</t>
  </si>
  <si>
    <t>CYP</t>
  </si>
  <si>
    <t>Czech Republic</t>
  </si>
  <si>
    <t>CZE</t>
  </si>
  <si>
    <t>Côte d'Ivoire</t>
  </si>
  <si>
    <t>CIV</t>
  </si>
  <si>
    <t>Denmark</t>
  </si>
  <si>
    <t>DNK</t>
  </si>
  <si>
    <t>Dominica</t>
  </si>
  <si>
    <t>DMA</t>
  </si>
  <si>
    <t>Dominican Republic</t>
  </si>
  <si>
    <t>DOM</t>
  </si>
  <si>
    <t>Equatorial Guinea</t>
  </si>
  <si>
    <t>GNQ</t>
  </si>
  <si>
    <t>Estonia</t>
  </si>
  <si>
    <t>EST</t>
  </si>
  <si>
    <t>Finland</t>
  </si>
  <si>
    <t>FIN</t>
  </si>
  <si>
    <t>France</t>
  </si>
  <si>
    <t>FRA</t>
  </si>
  <si>
    <t>Gabon</t>
  </si>
  <si>
    <t>GAB</t>
  </si>
  <si>
    <t>Gambia</t>
  </si>
  <si>
    <t>GMB</t>
  </si>
  <si>
    <t>Georgia</t>
  </si>
  <si>
    <t>GEO</t>
  </si>
  <si>
    <t>Germany</t>
  </si>
  <si>
    <t>DEU</t>
  </si>
  <si>
    <t>Ghana</t>
  </si>
  <si>
    <t>GHA</t>
  </si>
  <si>
    <t>Grenada</t>
  </si>
  <si>
    <t>GRD</t>
  </si>
  <si>
    <t>Guinea</t>
  </si>
  <si>
    <t>GIN</t>
  </si>
  <si>
    <t>Guinea-Bissau</t>
  </si>
  <si>
    <t>GNB</t>
  </si>
  <si>
    <t>Guyana</t>
  </si>
  <si>
    <t>GUY</t>
  </si>
  <si>
    <t>Hungary</t>
  </si>
  <si>
    <t>HUN</t>
  </si>
  <si>
    <t>Iceland</t>
  </si>
  <si>
    <t>ISL</t>
  </si>
  <si>
    <t>Ireland</t>
  </si>
  <si>
    <t>IRL</t>
  </si>
  <si>
    <t>Israel</t>
  </si>
  <si>
    <t>ISR</t>
  </si>
  <si>
    <t>Jamaica</t>
  </si>
  <si>
    <t>JAM</t>
  </si>
  <si>
    <t>Japan</t>
  </si>
  <si>
    <t>JPN</t>
  </si>
  <si>
    <t>Kazakhstan</t>
  </si>
  <si>
    <t>KAZ</t>
  </si>
  <si>
    <t>Kiribati</t>
  </si>
  <si>
    <t>KIR</t>
  </si>
  <si>
    <t>Korea, Republic of</t>
  </si>
  <si>
    <t>KOR</t>
  </si>
  <si>
    <t>Kuwait</t>
  </si>
  <si>
    <t>KWT</t>
  </si>
  <si>
    <t>Kyrgyzstan</t>
  </si>
  <si>
    <t>KGZ</t>
  </si>
  <si>
    <t>Laos</t>
  </si>
  <si>
    <t>LAO</t>
  </si>
  <si>
    <t>Latvia</t>
  </si>
  <si>
    <t>LVA</t>
  </si>
  <si>
    <t>Liberia</t>
  </si>
  <si>
    <t>LBR</t>
  </si>
  <si>
    <t>Liechtenstein</t>
  </si>
  <si>
    <t>LIE</t>
  </si>
  <si>
    <t>Lithuania</t>
  </si>
  <si>
    <t>LTU</t>
  </si>
  <si>
    <t>Luxembourg</t>
  </si>
  <si>
    <t>LUX</t>
  </si>
  <si>
    <t>Macedonia</t>
  </si>
  <si>
    <t>MKD</t>
  </si>
  <si>
    <t>Maldives</t>
  </si>
  <si>
    <t>MDV</t>
  </si>
  <si>
    <t>Malta</t>
  </si>
  <si>
    <t>MLT</t>
  </si>
  <si>
    <t>Marshall Islands</t>
  </si>
  <si>
    <t>MHL</t>
  </si>
  <si>
    <t>Mauritius</t>
  </si>
  <si>
    <t>MUS</t>
  </si>
  <si>
    <t>Micronesia</t>
  </si>
  <si>
    <t>FSM</t>
  </si>
  <si>
    <t>Moldova</t>
  </si>
  <si>
    <t>MDA</t>
  </si>
  <si>
    <t>Mongolia</t>
  </si>
  <si>
    <t>MNG</t>
  </si>
  <si>
    <t>Montenegro</t>
  </si>
  <si>
    <t>MNE</t>
  </si>
  <si>
    <t>Nauru</t>
  </si>
  <si>
    <t>NRU</t>
  </si>
  <si>
    <t>Nepal</t>
  </si>
  <si>
    <t>NPL</t>
  </si>
  <si>
    <t>Netherlands</t>
  </si>
  <si>
    <t>NLD</t>
  </si>
  <si>
    <t>New Zealand</t>
  </si>
  <si>
    <t>NZL</t>
  </si>
  <si>
    <t>Norway</t>
  </si>
  <si>
    <t>NOR</t>
  </si>
  <si>
    <t>Oman</t>
  </si>
  <si>
    <t>OMN</t>
  </si>
  <si>
    <t>Palau</t>
  </si>
  <si>
    <t>PLW</t>
  </si>
  <si>
    <t>Panama</t>
  </si>
  <si>
    <t>PAN</t>
  </si>
  <si>
    <t>Papua New Guinea</t>
  </si>
  <si>
    <t>PNG</t>
  </si>
  <si>
    <t>Paraguay</t>
  </si>
  <si>
    <t>PRY</t>
  </si>
  <si>
    <t>Poland</t>
  </si>
  <si>
    <t>POL</t>
  </si>
  <si>
    <t>Portugal</t>
  </si>
  <si>
    <t>PRT</t>
  </si>
  <si>
    <t>Qatar</t>
  </si>
  <si>
    <t>QAT</t>
  </si>
  <si>
    <t>Romania</t>
  </si>
  <si>
    <t>ROU</t>
  </si>
  <si>
    <t>Russia</t>
  </si>
  <si>
    <t>RUS</t>
  </si>
  <si>
    <t>Saint Lucia</t>
  </si>
  <si>
    <t>LCA</t>
  </si>
  <si>
    <t>Samoa</t>
  </si>
  <si>
    <t>WSM</t>
  </si>
  <si>
    <t>Sao Tome and Principe</t>
  </si>
  <si>
    <t>STP</t>
  </si>
  <si>
    <t>Saudi Arabia</t>
  </si>
  <si>
    <t>SAU</t>
  </si>
  <si>
    <t>Serbia</t>
  </si>
  <si>
    <t>SRB</t>
  </si>
  <si>
    <t>Seychelles</t>
  </si>
  <si>
    <t>SYC</t>
  </si>
  <si>
    <t>Sierra Leone</t>
  </si>
  <si>
    <t>SLE</t>
  </si>
  <si>
    <t>Singapore</t>
  </si>
  <si>
    <t>SGP</t>
  </si>
  <si>
    <t>Slovakia</t>
  </si>
  <si>
    <t>SVK</t>
  </si>
  <si>
    <t>Slovenia</t>
  </si>
  <si>
    <t>SVN</t>
  </si>
  <si>
    <t>Solomon Islands</t>
  </si>
  <si>
    <t>SLB</t>
  </si>
  <si>
    <t>South Africa</t>
  </si>
  <si>
    <t>ZAF</t>
  </si>
  <si>
    <t>Sri Lanka</t>
  </si>
  <si>
    <t>LKA</t>
  </si>
  <si>
    <t>St. Kitts and Nevis</t>
  </si>
  <si>
    <t>KNA</t>
  </si>
  <si>
    <t>Suriname</t>
  </si>
  <si>
    <t>SUR</t>
  </si>
  <si>
    <t>Sweden</t>
  </si>
  <si>
    <t>SWE</t>
  </si>
  <si>
    <t>Switzerland</t>
  </si>
  <si>
    <t>CHE</t>
  </si>
  <si>
    <t>Tajikistan</t>
  </si>
  <si>
    <t>TJK</t>
  </si>
  <si>
    <t>Togo</t>
  </si>
  <si>
    <t>TGO</t>
  </si>
  <si>
    <t>Tonga</t>
  </si>
  <si>
    <t>TON</t>
  </si>
  <si>
    <t>Turkmenistan</t>
  </si>
  <si>
    <t>TKM</t>
  </si>
  <si>
    <t>Tuvalu</t>
  </si>
  <si>
    <t>TUV</t>
  </si>
  <si>
    <t>United Arab Emirates</t>
  </si>
  <si>
    <t>ARE</t>
  </si>
  <si>
    <t>United Kingdom</t>
  </si>
  <si>
    <t>GBR</t>
  </si>
  <si>
    <t>United States</t>
  </si>
  <si>
    <t>USA</t>
  </si>
  <si>
    <t>Uruguay</t>
  </si>
  <si>
    <t>URY</t>
  </si>
  <si>
    <t>Uzbekistan</t>
  </si>
  <si>
    <t>UZB</t>
  </si>
  <si>
    <t>Total sq.km.</t>
  </si>
  <si>
    <t>Nigeria, Niger, Chad, Cameroon</t>
  </si>
  <si>
    <t>NGA, NER, TCD, CMR</t>
  </si>
  <si>
    <t>Venezuela, Brazil, Colombia, Ecuador, Peru, Trinidad and Tobago</t>
  </si>
  <si>
    <t>VEN, BRA, COL, ECU, PER, TTO</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</si>
  <si>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</si>
  <si>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</si>
  <si>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</si>
  <si>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</si>
  <si>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</si>
  <si>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</si>
  <si>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</si>
  <si>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</si>
  <si>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</si>
  <si>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</si>
  <si>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</si>
  <si>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</si>
  <si>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Mozambique, Namibia, Eswatini, Zambia, Zimbabwe</t>
  </si>
  <si>
    <t>LSO, MDG, MWI, MOZ, NAM, SWZ, ZMB, ZWE</t>
  </si>
  <si>
    <t>Armenia, Azerbaijan</t>
  </si>
  <si>
    <t>ARM, AZE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</si>
  <si>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</si>
  <si>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</si>
  <si>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</si>
  <si>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</si>
  <si>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</si>
  <si>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</si>
  <si>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</si>
  <si>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</si>
  <si>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</si>
  <si>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</si>
  <si>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</si>
  <si>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</si>
  <si>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</si>
  <si>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</si>
  <si>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</si>
  <si>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</si>
  <si>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</si>
  <si>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</si>
  <si>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</si>
  <si>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</si>
  <si>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</si>
  <si>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</si>
  <si>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</si>
  <si>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</si>
  <si>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</si>
  <si>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</si>
  <si>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</si>
  <si>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</si>
  <si>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</si>
  <si>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</si>
  <si>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</si>
  <si>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</si>
  <si>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</si>
  <si>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</si>
  <si>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</si>
  <si>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</si>
  <si>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</si>
  <si>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</si>
  <si>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</si>
  <si>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</si>
  <si>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</si>
  <si>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</si>
  <si>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</si>
  <si>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</si>
  <si>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</si>
  <si>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</si>
  <si>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</si>
  <si>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</si>
  <si>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</si>
  <si>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</si>
  <si>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</si>
  <si>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</si>
  <si>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</si>
  <si>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</si>
  <si>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</si>
  <si>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</si>
  <si>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</si>
  <si>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</si>
  <si>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</si>
  <si>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</si>
  <si>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</si>
  <si>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</si>
  <si>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</si>
  <si>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</si>
  <si>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</si>
  <si>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</si>
  <si>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</si>
  <si>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</si>
  <si>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</si>
  <si>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</si>
  <si>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</si>
  <si>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</si>
  <si>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</si>
  <si>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</si>
  <si>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</si>
  <si>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</si>
  <si>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</si>
  <si>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</si>
  <si>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</si>
  <si>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</si>
  <si>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</si>
  <si>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</si>
  <si>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</si>
  <si>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</si>
  <si>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</si>
  <si>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</si>
  <si>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</si>
  <si>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</si>
  <si>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</si>
  <si>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</si>
  <si>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</si>
  <si>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</si>
  <si>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</si>
  <si>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</si>
  <si>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</si>
  <si>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</si>
  <si>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</si>
  <si>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</si>
  <si>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</si>
  <si>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</si>
  <si>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</si>
  <si>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</si>
  <si>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</si>
  <si>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</si>
  <si>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</si>
  <si>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</si>
  <si>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</si>
  <si>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</si>
  <si>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</si>
  <si>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</si>
  <si>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</si>
  <si>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</si>
  <si>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</si>
  <si>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</si>
  <si>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</si>
  <si>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</si>
  <si>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</si>
  <si>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</si>
  <si>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</si>
  <si>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</si>
  <si>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</si>
  <si>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</si>
  <si>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</si>
  <si>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</si>
  <si>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</si>
  <si>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</si>
  <si>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Conflict in Afghanistan</t>
  </si>
  <si>
    <t>AFG002</t>
  </si>
  <si>
    <t>-</t>
  </si>
  <si>
    <t>Drought in Afghanistan</t>
  </si>
  <si>
    <t>AFG003</t>
  </si>
  <si>
    <t>Floods in Afghanistan</t>
  </si>
  <si>
    <t>AFG004</t>
  </si>
  <si>
    <t>Venezuela displacement in Argentina</t>
  </si>
  <si>
    <t>ARG002</t>
  </si>
  <si>
    <t>Political and economic crisis in Burundi</t>
  </si>
  <si>
    <t>BDI002</t>
  </si>
  <si>
    <t>Flooding in Burundi</t>
  </si>
  <si>
    <t>BDI003</t>
  </si>
  <si>
    <t>Floods in Burkina Faso</t>
  </si>
  <si>
    <t>BFA003</t>
  </si>
  <si>
    <t>Multiple crises in Burkina Faso</t>
  </si>
  <si>
    <t>BFA004</t>
  </si>
  <si>
    <t>Mutliple crises in Bangladesh</t>
  </si>
  <si>
    <t>BGD001</t>
  </si>
  <si>
    <t>Multiple Crises in Bangladesh</t>
  </si>
  <si>
    <t>BGD004</t>
  </si>
  <si>
    <t>Cyclone Amphan Bangladesh</t>
  </si>
  <si>
    <t>BGD006</t>
  </si>
  <si>
    <t>Floods in Bangladesh</t>
  </si>
  <si>
    <t>BGD007</t>
  </si>
  <si>
    <t xml:space="preserve">Hurricane Dorian in Bahamas </t>
  </si>
  <si>
    <t>BHS002</t>
  </si>
  <si>
    <t>Mixed migration flows in Bosnia and Herzegovina</t>
  </si>
  <si>
    <t>BIH002</t>
  </si>
  <si>
    <t>Floods in CAR</t>
  </si>
  <si>
    <t>CAF002</t>
  </si>
  <si>
    <t>Floods in China</t>
  </si>
  <si>
    <t>CHN002</t>
  </si>
  <si>
    <t>Floods in DRC</t>
  </si>
  <si>
    <t>COD002</t>
  </si>
  <si>
    <t>Floods in south-eastern DRC</t>
  </si>
  <si>
    <t>COD003</t>
  </si>
  <si>
    <t>Pool conflict</t>
  </si>
  <si>
    <t>COG002</t>
  </si>
  <si>
    <t>Floods in Congo</t>
  </si>
  <si>
    <t>COG004</t>
  </si>
  <si>
    <t>Tropical Cyclone Kenneth in Comoros</t>
  </si>
  <si>
    <t>COM002</t>
  </si>
  <si>
    <t>Floods in Djibouti</t>
  </si>
  <si>
    <t>DJI004</t>
  </si>
  <si>
    <t xml:space="preserve">Complex Crisis in Indonesia </t>
  </si>
  <si>
    <t>IDN001</t>
  </si>
  <si>
    <t>Sunda Strait Tsunami</t>
  </si>
  <si>
    <t>IDN003</t>
  </si>
  <si>
    <t>Jakarta Floods</t>
  </si>
  <si>
    <t>IDN005</t>
  </si>
  <si>
    <t>Multiple Crises in India</t>
  </si>
  <si>
    <t>IND001</t>
  </si>
  <si>
    <t>Cyclone Amphan India</t>
  </si>
  <si>
    <t>IND003</t>
  </si>
  <si>
    <t>Floods in Assam</t>
  </si>
  <si>
    <t>IND004</t>
  </si>
  <si>
    <t>Floods in India</t>
  </si>
  <si>
    <t>IND005</t>
  </si>
  <si>
    <t>Iran Floods</t>
  </si>
  <si>
    <t>IRN002</t>
  </si>
  <si>
    <t xml:space="preserve">Floods in Sistan - Baluchestan </t>
  </si>
  <si>
    <t>IRN003</t>
  </si>
  <si>
    <t>Refugee situation in Jordan</t>
  </si>
  <si>
    <t>JOR001</t>
  </si>
  <si>
    <t>Palestinian refugees in Jordan</t>
  </si>
  <si>
    <t>JOR003</t>
  </si>
  <si>
    <t xml:space="preserve">Multiple crisis in Kenya </t>
  </si>
  <si>
    <t>KEN001</t>
  </si>
  <si>
    <t>Drought in Kenya</t>
  </si>
  <si>
    <t>KEN003</t>
  </si>
  <si>
    <t>Floods in Kenya</t>
  </si>
  <si>
    <t>KEN004</t>
  </si>
  <si>
    <t>Flooding and Landslides in Kenya</t>
  </si>
  <si>
    <t>KEN005</t>
  </si>
  <si>
    <t xml:space="preserve">Tropical Storm Podul in Laos </t>
  </si>
  <si>
    <t>LAO002</t>
  </si>
  <si>
    <t>Refugee situation in Lebanon</t>
  </si>
  <si>
    <t>LBN001</t>
  </si>
  <si>
    <t>Palestinians in Lebanon</t>
  </si>
  <si>
    <t>LBN003</t>
  </si>
  <si>
    <t>Explosion in Beirut</t>
  </si>
  <si>
    <t>LBN005</t>
  </si>
  <si>
    <t>Complex situation in Madagascar</t>
  </si>
  <si>
    <t>MDG001</t>
  </si>
  <si>
    <t>Measles in Madagascar</t>
  </si>
  <si>
    <t>MDG003</t>
  </si>
  <si>
    <t>Floods in Madagascar</t>
  </si>
  <si>
    <t>MDG004</t>
  </si>
  <si>
    <t>Complex Country Crisis in Madagascar</t>
  </si>
  <si>
    <t>MDG005</t>
  </si>
  <si>
    <t>Hurricane Eta and Iota in Southern Mexico</t>
  </si>
  <si>
    <t>MEX004</t>
  </si>
  <si>
    <t>Drought in Mozambique</t>
  </si>
  <si>
    <t>MOZ002</t>
  </si>
  <si>
    <t>Tropical Cyclone Idai in mozambique</t>
  </si>
  <si>
    <t>MOZ003</t>
  </si>
  <si>
    <t>Tropical Cyclone Kenneth in Mozambique</t>
  </si>
  <si>
    <t>MOZ005</t>
  </si>
  <si>
    <t>Complex situation in Mauritania</t>
  </si>
  <si>
    <t>MRT001</t>
  </si>
  <si>
    <t>Tropical Cyclone Idai in Malawi</t>
  </si>
  <si>
    <t>MWI003</t>
  </si>
  <si>
    <t>Floods in Niger</t>
  </si>
  <si>
    <t>NER005</t>
  </si>
  <si>
    <t>Food insecurity in Nigeria</t>
  </si>
  <si>
    <t>NGA002</t>
  </si>
  <si>
    <t>Cameroon refugees in Nigeria</t>
  </si>
  <si>
    <t>NGA005</t>
  </si>
  <si>
    <t>Floods in Nepal</t>
  </si>
  <si>
    <t>NPL002</t>
  </si>
  <si>
    <t>Drought in Pakistan</t>
  </si>
  <si>
    <t>PAK002</t>
  </si>
  <si>
    <t>Conflict in Pakistan</t>
  </si>
  <si>
    <t>PAK003</t>
  </si>
  <si>
    <t>Venezuela displacement in Panama</t>
  </si>
  <si>
    <t>PAN002</t>
  </si>
  <si>
    <t>Typhoon Tisoy</t>
  </si>
  <si>
    <t>PHL005</t>
  </si>
  <si>
    <t>Typhoon Phanfone</t>
  </si>
  <si>
    <t>PHL006</t>
  </si>
  <si>
    <t>Taal Volcano in Philippines</t>
  </si>
  <si>
    <t>PHL007</t>
  </si>
  <si>
    <t>Typhoon Ambo Philippines</t>
  </si>
  <si>
    <t>PHL008</t>
  </si>
  <si>
    <t>Complex crisis in PNG</t>
  </si>
  <si>
    <t>PNG002</t>
  </si>
  <si>
    <t>Conflict and food insecurity in Sudan</t>
  </si>
  <si>
    <t>SDN002</t>
  </si>
  <si>
    <t>Eritrean refugees in Sudan</t>
  </si>
  <si>
    <t>SDN003</t>
  </si>
  <si>
    <t>South Sudanese refugees in Sudan</t>
  </si>
  <si>
    <t>SDN004</t>
  </si>
  <si>
    <t>Floods in South Sudan</t>
  </si>
  <si>
    <t>SSD002</t>
  </si>
  <si>
    <t>Drought in Chad</t>
  </si>
  <si>
    <t>TCD002</t>
  </si>
  <si>
    <t>Floods in Chad</t>
  </si>
  <si>
    <t>TCD008</t>
  </si>
  <si>
    <t>South sudanese refugees in Uganda</t>
  </si>
  <si>
    <t>UGA002</t>
  </si>
  <si>
    <t>DRC refugees in Uganda</t>
  </si>
  <si>
    <t>UGA003</t>
  </si>
  <si>
    <t>Drought in Uganda</t>
  </si>
  <si>
    <t>UGA004</t>
  </si>
  <si>
    <t>Floods and Landslides in Uganda</t>
  </si>
  <si>
    <t>UGA006</t>
  </si>
  <si>
    <t>Tropical Cyclone Idai in Zimbabwe</t>
  </si>
  <si>
    <t>ZWE002</t>
  </si>
  <si>
    <t>Malaria Outbreak in Zimbabwe</t>
  </si>
  <si>
    <t>ZWE003</t>
  </si>
  <si>
    <t>GlideNumber</t>
  </si>
  <si>
    <t>SeverityGlideNumber</t>
  </si>
  <si>
    <t>Region</t>
  </si>
  <si>
    <t>First country</t>
  </si>
  <si>
    <t>Crisis description</t>
  </si>
  <si>
    <t>Related crisis</t>
  </si>
  <si>
    <t>Starting date</t>
  </si>
  <si>
    <t>Duration (days)</t>
  </si>
  <si>
    <t>Asia</t>
  </si>
  <si>
    <t>Middle east</t>
  </si>
  <si>
    <t>Africa</t>
  </si>
  <si>
    <t xml:space="preserve">Complex crisis </t>
  </si>
  <si>
    <t>Rohingya Refugees</t>
  </si>
  <si>
    <t>Americas</t>
  </si>
  <si>
    <t>Venezuelan refugees</t>
  </si>
  <si>
    <t>Country level</t>
  </si>
  <si>
    <t>Boko Haram</t>
  </si>
  <si>
    <t>Anglophone crisis</t>
  </si>
  <si>
    <t>CAR refugees</t>
  </si>
  <si>
    <t xml:space="preserve">Venezuelan refugees </t>
  </si>
  <si>
    <t>Hurricane Eta and Iota</t>
  </si>
  <si>
    <t>Nicaraguan refugees</t>
  </si>
  <si>
    <t>Mixed Migration</t>
  </si>
  <si>
    <t>Sahrawi refugees</t>
  </si>
  <si>
    <t>Refugee crisis</t>
  </si>
  <si>
    <t>Europe</t>
  </si>
  <si>
    <t>Floods</t>
  </si>
  <si>
    <t>Pacific</t>
  </si>
  <si>
    <t>Tropical cyclone Yasa</t>
  </si>
  <si>
    <t xml:space="preserve">Kashmir conflict </t>
  </si>
  <si>
    <t>Afghan Refugees</t>
  </si>
  <si>
    <t>Syrian Refugees</t>
  </si>
  <si>
    <t>Syrian refugees</t>
  </si>
  <si>
    <t>Refugee situation</t>
  </si>
  <si>
    <t>Socioeconomic crisis</t>
  </si>
  <si>
    <t>Criminal Violence</t>
  </si>
  <si>
    <t>Rakhine conflict</t>
  </si>
  <si>
    <t>Kachin and Shan conflict</t>
  </si>
  <si>
    <t>Violent Insurgency in Cabo Delgado</t>
  </si>
  <si>
    <t>Food Security Crisis</t>
  </si>
  <si>
    <t>Tropical Cyclone Eloise</t>
  </si>
  <si>
    <t>Malian refugees</t>
  </si>
  <si>
    <t>Food security</t>
  </si>
  <si>
    <t>Complex</t>
  </si>
  <si>
    <t>International Refugees</t>
  </si>
  <si>
    <t xml:space="preserve">Cross-border violence </t>
  </si>
  <si>
    <t>Middle Belt</t>
  </si>
  <si>
    <t xml:space="preserve">Boko Haram </t>
  </si>
  <si>
    <t>Cameroonian Refugees</t>
  </si>
  <si>
    <t>Kashmir conflict</t>
  </si>
  <si>
    <t>Mindanao Conflict</t>
  </si>
  <si>
    <t>Africa,Africa,Africa,Africa</t>
  </si>
  <si>
    <t>Regional Boko Haram</t>
  </si>
  <si>
    <t>Americas,Americas,Americas,Americas,Americas,Americas</t>
  </si>
  <si>
    <t>Asia,Asia</t>
  </si>
  <si>
    <t>Middle east,Middle east,Middle east,Africa,Middle east,Middle east</t>
  </si>
  <si>
    <t>Middle east,Europe</t>
  </si>
  <si>
    <t>Africa,Africa,Africa,Europe</t>
  </si>
  <si>
    <t>Africa,Africa,Europe</t>
  </si>
  <si>
    <t>Africa,Africa,Africa,Africa,Africa,Africa,Africa,Africa</t>
  </si>
  <si>
    <t>Middle east,Middle east</t>
  </si>
  <si>
    <t>Regional Nagorno-Karabakh Conflict</t>
  </si>
  <si>
    <t>Refugee influx from Tigray</t>
  </si>
  <si>
    <t>West-Darfur Violence</t>
  </si>
  <si>
    <t>Darfur refugees</t>
  </si>
  <si>
    <t>Tibesti conflict</t>
  </si>
  <si>
    <t>Kurdish conflict</t>
  </si>
  <si>
    <t>Cyclone Harold</t>
  </si>
  <si>
    <t>Individual or aggregated</t>
  </si>
  <si>
    <t>Indicator</t>
  </si>
  <si>
    <t>Type of entry</t>
  </si>
  <si>
    <t>Yes</t>
  </si>
  <si>
    <t>Individual</t>
  </si>
  <si>
    <t>Humanitarian development</t>
  </si>
  <si>
    <t>Change in the data/methodology</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</si>
  <si>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</si>
  <si>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</si>
  <si>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</si>
  <si>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</si>
  <si>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</si>
  <si>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</si>
  <si>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</si>
  <si>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</si>
  <si>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</si>
  <si>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</si>
  <si>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</si>
  <si>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</si>
  <si>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</si>
  <si>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</si>
  <si>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</si>
  <si>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</si>
  <si>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</si>
  <si>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</si>
  <si>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</si>
  <si>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</si>
  <si>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</si>
  <si>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</si>
  <si>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</si>
  <si>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</si>
  <si>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</si>
  <si>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</si>
  <si>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</si>
  <si>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</si>
  <si>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</si>
  <si>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</si>
  <si>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</si>
  <si>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</si>
  <si>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</si>
  <si>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</si>
  <si>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</si>
  <si>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</si>
  <si>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</si>
  <si>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</si>
  <si>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</si>
  <si>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</si>
  <si>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</si>
  <si>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</si>
  <si>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</si>
  <si>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</si>
  <si>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</si>
  <si>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</si>
  <si>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</si>
  <si>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</si>
  <si>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</si>
  <si>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</si>
  <si>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</si>
  <si>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</si>
  <si>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</si>
  <si>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</si>
  <si>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</si>
  <si>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</si>
  <si>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</si>
  <si>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</si>
  <si>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No data</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</si>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</sst>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 #,##0.00_ ;_ * \-#,##0.00_ ;_ * &quot;-&quot;??_ ;_ @_ "/>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quot;$&quot;#,##0\ ;\(&quot;$&quot;#,##0\)"/>
    <numFmt numFmtId="175" formatCode="#0"/>
    <numFmt numFmtId="176" formatCode="##,##0.000"/>
  </numFmts>
  <fonts count="125">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sz val="8"/>
      <name val="Calibri"/>
      <family val="2"/>
      <scheme val="minor"/>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sz val="10"/>
      <color indexed="8"/>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amily val="2"/>
    </font>
    <font>
      <sz val="10"/>
      <color rgb="FF808080"/>
      <name val="Arial"/>
      <family val="2"/>
    </font>
    <font>
      <b/>
      <sz val="10"/>
      <color rgb="FF000000"/>
      <name val="Arial"/>
      <family val="2"/>
    </font>
  </fonts>
  <fills count="100">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right/>
      <top/>
      <bottom style="thick">
        <color theme="0"/>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style="thick">
        <color indexed="9"/>
      </left>
      <right style="thin">
        <color indexed="9"/>
      </right>
      <top style="thick">
        <color theme="0"/>
      </top>
      <bottom style="thin">
        <color theme="0"/>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ck">
        <color indexed="9"/>
      </left>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style="thin">
        <color auto="1"/>
      </left>
      <right style="thin">
        <color auto="1"/>
      </right>
      <top/>
      <bottom style="thin">
        <color auto="1"/>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0" fillId="0" borderId="0"/>
    <xf numFmtId="0" fontId="100" fillId="0" borderId="0"/>
    <xf numFmtId="0" fontId="100" fillId="0" borderId="0"/>
    <xf numFmtId="0" fontId="12" fillId="5" borderId="6"/>
    <xf numFmtId="0" fontId="3" fillId="21" borderId="3"/>
    <xf numFmtId="0" fontId="17" fillId="0" borderId="0"/>
    <xf numFmtId="0" fontId="8" fillId="0" borderId="45"/>
    <xf numFmtId="43" fontId="100" fillId="0" borderId="0"/>
    <xf numFmtId="0" fontId="83" fillId="0" borderId="0"/>
    <xf numFmtId="0" fontId="83" fillId="5" borderId="6"/>
    <xf numFmtId="9" fontId="83" fillId="0" borderId="0"/>
    <xf numFmtId="0" fontId="83" fillId="5" borderId="6"/>
    <xf numFmtId="0" fontId="100" fillId="0" borderId="0"/>
    <xf numFmtId="43" fontId="100" fillId="0" borderId="0"/>
    <xf numFmtId="0" fontId="100" fillId="0" borderId="0"/>
    <xf numFmtId="0" fontId="99" fillId="0" borderId="0">
      <alignment vertical="top"/>
    </xf>
    <xf numFmtId="0" fontId="99"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0" fillId="0" borderId="0"/>
    <xf numFmtId="0" fontId="22" fillId="21" borderId="47"/>
    <xf numFmtId="0" fontId="23" fillId="32" borderId="55"/>
    <xf numFmtId="0" fontId="24" fillId="33" borderId="12">
      <alignment horizontal="right" vertical="top" wrapText="1"/>
    </xf>
    <xf numFmtId="0" fontId="23" fillId="0" borderId="46"/>
    <xf numFmtId="0" fontId="25" fillId="34" borderId="48"/>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0" fillId="35" borderId="0">
      <alignment horizontal="center" wrapText="1"/>
    </xf>
    <xf numFmtId="0" fontId="28" fillId="25" borderId="0">
      <alignment horizontal="center"/>
    </xf>
    <xf numFmtId="169" fontId="19" fillId="0" borderId="0"/>
    <xf numFmtId="43" fontId="100" fillId="0" borderId="0"/>
    <xf numFmtId="43" fontId="12" fillId="0" borderId="0"/>
    <xf numFmtId="3" fontId="100" fillId="0" borderId="0"/>
    <xf numFmtId="0" fontId="25" fillId="34" borderId="48"/>
    <xf numFmtId="170" fontId="100" fillId="0" borderId="0"/>
    <xf numFmtId="0" fontId="29" fillId="26" borderId="55">
      <protection locked="0"/>
    </xf>
    <xf numFmtId="0" fontId="100" fillId="0" borderId="0"/>
    <xf numFmtId="0" fontId="30" fillId="26" borderId="55">
      <protection locked="0"/>
    </xf>
    <xf numFmtId="0" fontId="100" fillId="26" borderId="46"/>
    <xf numFmtId="0" fontId="100" fillId="25" borderId="0"/>
    <xf numFmtId="171" fontId="100" fillId="0" borderId="0"/>
    <xf numFmtId="0" fontId="31" fillId="0" borderId="0"/>
    <xf numFmtId="2" fontId="100" fillId="0" borderId="0"/>
    <xf numFmtId="0" fontId="32" fillId="25" borderId="46">
      <alignment horizontal="left"/>
    </xf>
    <xf numFmtId="0" fontId="99" fillId="25" borderId="0">
      <alignment horizontal="left"/>
    </xf>
    <xf numFmtId="0" fontId="33" fillId="0" borderId="13"/>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47"/>
    <xf numFmtId="0" fontId="36" fillId="28" borderId="47"/>
    <xf numFmtId="0" fontId="37" fillId="35" borderId="0">
      <alignment horizontal="center"/>
    </xf>
    <xf numFmtId="0" fontId="100" fillId="25" borderId="46">
      <alignment horizontal="centerContinuous" wrapText="1"/>
    </xf>
    <xf numFmtId="0" fontId="38" fillId="37" borderId="0">
      <alignment horizontal="center" wrapText="1"/>
    </xf>
    <xf numFmtId="169" fontId="19" fillId="0" borderId="0"/>
    <xf numFmtId="0" fontId="39" fillId="0" borderId="7"/>
    <xf numFmtId="0" fontId="40" fillId="0" borderId="14"/>
    <xf numFmtId="0" fontId="41" fillId="0" borderId="8"/>
    <xf numFmtId="0" fontId="41" fillId="0" borderId="0"/>
    <xf numFmtId="0" fontId="23" fillId="25" borderId="49">
      <alignment wrapText="1"/>
    </xf>
    <xf numFmtId="0" fontId="23" fillId="25" borderId="9"/>
    <xf numFmtId="0" fontId="23" fillId="25" borderId="15"/>
    <xf numFmtId="0" fontId="23" fillId="25" borderId="16">
      <alignment horizontal="center" wrapText="1"/>
    </xf>
    <xf numFmtId="0" fontId="33" fillId="0" borderId="13"/>
    <xf numFmtId="0" fontId="100" fillId="0" borderId="0"/>
    <xf numFmtId="0" fontId="42" fillId="38" borderId="0"/>
    <xf numFmtId="0" fontId="42" fillId="38" borderId="0"/>
    <xf numFmtId="0" fontId="12" fillId="0" borderId="0"/>
    <xf numFmtId="0" fontId="1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 fillId="0" borderId="0"/>
    <xf numFmtId="0" fontId="100" fillId="0" borderId="0"/>
    <xf numFmtId="0" fontId="19" fillId="0" borderId="0"/>
    <xf numFmtId="0" fontId="12" fillId="0" borderId="0"/>
    <xf numFmtId="0" fontId="19" fillId="0" borderId="0"/>
    <xf numFmtId="0" fontId="19" fillId="0" borderId="0"/>
    <xf numFmtId="0" fontId="100" fillId="0" borderId="0"/>
    <xf numFmtId="0" fontId="19" fillId="0" borderId="0"/>
    <xf numFmtId="0" fontId="12" fillId="0" borderId="0"/>
    <xf numFmtId="0" fontId="19" fillId="0" borderId="0"/>
    <xf numFmtId="0" fontId="100" fillId="0" borderId="0"/>
    <xf numFmtId="0" fontId="12" fillId="0" borderId="0"/>
    <xf numFmtId="0" fontId="100" fillId="0" borderId="0"/>
    <xf numFmtId="0" fontId="100" fillId="0" borderId="0"/>
    <xf numFmtId="0" fontId="100" fillId="0" borderId="0"/>
    <xf numFmtId="0" fontId="100" fillId="0" borderId="0"/>
    <xf numFmtId="0" fontId="12" fillId="39" borderId="50"/>
    <xf numFmtId="0" fontId="19" fillId="39" borderId="50"/>
    <xf numFmtId="0" fontId="44" fillId="9" borderId="0"/>
    <xf numFmtId="9" fontId="100" fillId="0" borderId="0"/>
    <xf numFmtId="0" fontId="23" fillId="25" borderId="46"/>
    <xf numFmtId="0" fontId="27" fillId="25" borderId="0">
      <alignment horizontal="right"/>
    </xf>
    <xf numFmtId="0" fontId="45" fillId="37" borderId="0">
      <alignment horizontal="center"/>
    </xf>
    <xf numFmtId="0" fontId="46" fillId="36" borderId="46">
      <alignment horizontal="left" vertical="top" wrapText="1"/>
    </xf>
    <xf numFmtId="0" fontId="47" fillId="36" borderId="51">
      <alignment horizontal="left" vertical="top" wrapText="1"/>
    </xf>
    <xf numFmtId="0" fontId="46" fillId="36" borderId="52">
      <alignment horizontal="left" vertical="top" wrapText="1"/>
    </xf>
    <xf numFmtId="0" fontId="46" fillId="36" borderId="51">
      <alignment horizontal="left" vertical="top"/>
    </xf>
    <xf numFmtId="0" fontId="100" fillId="40" borderId="0">
      <alignment horizontal="left" vertical="center"/>
    </xf>
    <xf numFmtId="0" fontId="100" fillId="0" borderId="53">
      <alignment horizontal="left" vertical="center" wrapText="1" indent="1"/>
    </xf>
    <xf numFmtId="172" fontId="100" fillId="0" borderId="53">
      <alignment horizontal="right" vertical="center" wrapText="1"/>
    </xf>
    <xf numFmtId="0" fontId="100" fillId="0" borderId="0">
      <alignment horizontal="left" vertical="center" wrapText="1"/>
    </xf>
    <xf numFmtId="0" fontId="100" fillId="0" borderId="0">
      <alignment horizontal="left" vertical="center" wrapText="1" indent="1"/>
    </xf>
    <xf numFmtId="172" fontId="100" fillId="0" borderId="0">
      <alignment horizontal="right" vertical="center" wrapText="1"/>
    </xf>
    <xf numFmtId="173" fontId="100" fillId="0" borderId="0">
      <alignment horizontal="right" vertical="center" wrapText="1"/>
    </xf>
    <xf numFmtId="0" fontId="100" fillId="0" borderId="17">
      <alignment horizontal="left" vertical="center" wrapText="1"/>
    </xf>
    <xf numFmtId="0" fontId="100" fillId="0" borderId="17">
      <alignment horizontal="left" vertical="center" wrapText="1" indent="1"/>
    </xf>
    <xf numFmtId="172" fontId="100" fillId="0" borderId="17">
      <alignment horizontal="right" vertical="center" wrapText="1"/>
    </xf>
    <xf numFmtId="0" fontId="100" fillId="0" borderId="0">
      <alignment vertical="center" wrapText="1"/>
    </xf>
    <xf numFmtId="0" fontId="100" fillId="0" borderId="0"/>
    <xf numFmtId="0" fontId="100" fillId="0" borderId="0">
      <alignment vertical="center" wrapText="1"/>
    </xf>
    <xf numFmtId="0" fontId="100" fillId="0" borderId="0">
      <alignment vertical="center" wrapText="1"/>
    </xf>
    <xf numFmtId="0" fontId="100"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0" fillId="0" borderId="18">
      <alignment horizontal="center" vertical="center" wrapText="1"/>
    </xf>
    <xf numFmtId="0" fontId="48" fillId="0" borderId="18">
      <alignment horizontal="center" vertical="center" wrapText="1"/>
    </xf>
    <xf numFmtId="0" fontId="48" fillId="0" borderId="18">
      <alignment horizontal="center" vertical="center" wrapText="1"/>
    </xf>
    <xf numFmtId="0" fontId="100" fillId="0" borderId="53">
      <alignment horizontal="left" vertical="center" wrapText="1"/>
    </xf>
    <xf numFmtId="0" fontId="19" fillId="0" borderId="0"/>
    <xf numFmtId="0" fontId="50" fillId="0" borderId="0"/>
    <xf numFmtId="0" fontId="100" fillId="0" borderId="0">
      <alignment horizontal="left" wrapText="1"/>
    </xf>
    <xf numFmtId="0" fontId="100" fillId="0" borderId="0">
      <alignment vertical="top"/>
    </xf>
    <xf numFmtId="0" fontId="51" fillId="0" borderId="19"/>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4"/>
    <xf numFmtId="0" fontId="60" fillId="0" borderId="8"/>
    <xf numFmtId="0" fontId="61" fillId="0" borderId="45"/>
    <xf numFmtId="0" fontId="63" fillId="21" borderId="54"/>
    <xf numFmtId="0" fontId="64" fillId="9" borderId="0"/>
    <xf numFmtId="0" fontId="65" fillId="10" borderId="0"/>
    <xf numFmtId="0" fontId="31" fillId="0" borderId="0"/>
    <xf numFmtId="0" fontId="66" fillId="0" borderId="0"/>
    <xf numFmtId="0" fontId="66" fillId="0" borderId="0"/>
    <xf numFmtId="0" fontId="121" fillId="0" borderId="0">
      <alignment vertical="top"/>
      <protection locked="0"/>
    </xf>
    <xf numFmtId="0" fontId="68" fillId="0" borderId="0"/>
    <xf numFmtId="165" fontId="99" fillId="24" borderId="20">
      <alignment horizontal="center" vertical="center"/>
    </xf>
    <xf numFmtId="0" fontId="97" fillId="0" borderId="0"/>
    <xf numFmtId="0" fontId="82" fillId="0" borderId="0"/>
    <xf numFmtId="0" fontId="97" fillId="0" borderId="0"/>
    <xf numFmtId="0" fontId="83" fillId="0" borderId="0"/>
    <xf numFmtId="0" fontId="83" fillId="0" borderId="0"/>
    <xf numFmtId="0" fontId="9" fillId="6" borderId="0"/>
    <xf numFmtId="0" fontId="97" fillId="0" borderId="0"/>
    <xf numFmtId="164" fontId="97" fillId="0" borderId="0"/>
    <xf numFmtId="0" fontId="97" fillId="0" borderId="0"/>
    <xf numFmtId="0" fontId="83" fillId="7" borderId="0"/>
    <xf numFmtId="164" fontId="100" fillId="0" borderId="0"/>
    <xf numFmtId="164" fontId="12" fillId="0" borderId="0"/>
    <xf numFmtId="0" fontId="97" fillId="0" borderId="0"/>
    <xf numFmtId="0" fontId="83" fillId="0" borderId="0"/>
    <xf numFmtId="0" fontId="88" fillId="0" borderId="0"/>
    <xf numFmtId="0" fontId="89" fillId="0" borderId="35"/>
    <xf numFmtId="0" fontId="2" fillId="0" borderId="1"/>
    <xf numFmtId="0" fontId="90" fillId="0" borderId="36"/>
    <xf numFmtId="0" fontId="90" fillId="0" borderId="0"/>
    <xf numFmtId="0" fontId="91" fillId="50" borderId="0"/>
    <xf numFmtId="0" fontId="92" fillId="0" borderId="0"/>
    <xf numFmtId="0" fontId="8" fillId="0" borderId="37"/>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44">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3" fillId="21" borderId="47"/>
    <xf numFmtId="0" fontId="23" fillId="0" borderId="38"/>
    <xf numFmtId="0" fontId="94" fillId="0" borderId="13"/>
    <xf numFmtId="0" fontId="95" fillId="34" borderId="48"/>
    <xf numFmtId="0" fontId="20" fillId="18" borderId="0"/>
    <xf numFmtId="0" fontId="20" fillId="19" borderId="0"/>
    <xf numFmtId="0" fontId="20" fillId="20" borderId="0"/>
    <xf numFmtId="0" fontId="20" fillId="16" borderId="0"/>
    <xf numFmtId="0" fontId="20" fillId="30" borderId="0"/>
    <xf numFmtId="0" fontId="20" fillId="31" borderId="0"/>
    <xf numFmtId="43" fontId="100" fillId="0" borderId="0"/>
    <xf numFmtId="43" fontId="12" fillId="0" borderId="0"/>
    <xf numFmtId="174" fontId="100" fillId="0" borderId="0"/>
    <xf numFmtId="0" fontId="100" fillId="26" borderId="38"/>
    <xf numFmtId="0" fontId="32" fillId="25" borderId="38">
      <alignment horizontal="left"/>
    </xf>
    <xf numFmtId="0" fontId="100" fillId="25" borderId="38">
      <alignment horizontal="centerContinuous" wrapText="1"/>
    </xf>
    <xf numFmtId="0" fontId="23" fillId="25" borderId="39">
      <alignment wrapText="1"/>
    </xf>
    <xf numFmtId="0" fontId="23" fillId="25" borderId="40"/>
    <xf numFmtId="0" fontId="23" fillId="25" borderId="41">
      <alignment horizontal="center" wrapText="1"/>
    </xf>
    <xf numFmtId="0" fontId="43" fillId="38" borderId="0"/>
    <xf numFmtId="0" fontId="99" fillId="0" borderId="0"/>
    <xf numFmtId="0" fontId="12" fillId="39" borderId="50"/>
    <xf numFmtId="0" fontId="23" fillId="25" borderId="38"/>
    <xf numFmtId="0" fontId="46" fillId="36" borderId="38">
      <alignment horizontal="left" vertical="top" wrapText="1"/>
    </xf>
    <xf numFmtId="0" fontId="47" fillId="36" borderId="42">
      <alignment horizontal="left" vertical="top" wrapText="1"/>
    </xf>
    <xf numFmtId="0" fontId="46" fillId="36" borderId="43">
      <alignment horizontal="left" vertical="top" wrapText="1"/>
    </xf>
    <xf numFmtId="0" fontId="46" fillId="36" borderId="42">
      <alignment horizontal="left" vertical="top"/>
    </xf>
    <xf numFmtId="0" fontId="96" fillId="0" borderId="0"/>
    <xf numFmtId="0" fontId="54" fillId="0" borderId="0"/>
    <xf numFmtId="0" fontId="57" fillId="0" borderId="0"/>
    <xf numFmtId="0" fontId="58" fillId="0" borderId="7"/>
    <xf numFmtId="0" fontId="59" fillId="0" borderId="14"/>
    <xf numFmtId="0" fontId="60" fillId="0" borderId="8"/>
    <xf numFmtId="0" fontId="60" fillId="0" borderId="0"/>
    <xf numFmtId="0" fontId="57" fillId="0" borderId="0"/>
    <xf numFmtId="0" fontId="62" fillId="0" borderId="45"/>
    <xf numFmtId="0" fontId="97" fillId="0" borderId="0"/>
    <xf numFmtId="164" fontId="97" fillId="0" borderId="0"/>
    <xf numFmtId="0" fontId="23" fillId="32" borderId="44"/>
    <xf numFmtId="0" fontId="97" fillId="0" borderId="0"/>
    <xf numFmtId="0" fontId="98" fillId="50" borderId="0"/>
    <xf numFmtId="9" fontId="97" fillId="0" borderId="0"/>
    <xf numFmtId="0" fontId="8" fillId="0" borderId="45"/>
    <xf numFmtId="0" fontId="22" fillId="21" borderId="47"/>
    <xf numFmtId="0" fontId="23" fillId="0" borderId="46"/>
    <xf numFmtId="0" fontId="25" fillId="34" borderId="48"/>
    <xf numFmtId="0" fontId="25" fillId="34" borderId="48"/>
    <xf numFmtId="0" fontId="100" fillId="26" borderId="46"/>
    <xf numFmtId="0" fontId="32" fillId="25" borderId="46">
      <alignment horizontal="left"/>
    </xf>
    <xf numFmtId="0" fontId="36" fillId="28" borderId="47"/>
    <xf numFmtId="0" fontId="36" fillId="28" borderId="47"/>
    <xf numFmtId="0" fontId="100" fillId="25" borderId="46">
      <alignment horizontal="centerContinuous" wrapText="1"/>
    </xf>
    <xf numFmtId="0" fontId="23" fillId="25" borderId="49">
      <alignment wrapText="1"/>
    </xf>
    <xf numFmtId="0" fontId="12" fillId="39" borderId="50"/>
    <xf numFmtId="0" fontId="19" fillId="39" borderId="50"/>
    <xf numFmtId="0" fontId="23" fillId="25" borderId="46"/>
    <xf numFmtId="0" fontId="46" fillId="36" borderId="46">
      <alignment horizontal="left" vertical="top" wrapText="1"/>
    </xf>
    <xf numFmtId="0" fontId="47" fillId="36" borderId="51">
      <alignment horizontal="left" vertical="top" wrapText="1"/>
    </xf>
    <xf numFmtId="0" fontId="46" fillId="36" borderId="52">
      <alignment horizontal="left" vertical="top" wrapText="1"/>
    </xf>
    <xf numFmtId="0" fontId="46" fillId="36" borderId="51">
      <alignment horizontal="left" vertical="top"/>
    </xf>
    <xf numFmtId="0" fontId="100" fillId="0" borderId="53">
      <alignment horizontal="left" vertical="center" wrapText="1" indent="1"/>
    </xf>
    <xf numFmtId="172" fontId="100" fillId="0" borderId="53">
      <alignment horizontal="right" vertical="center" wrapText="1"/>
    </xf>
    <xf numFmtId="0" fontId="29" fillId="26" borderId="55">
      <protection locked="0"/>
    </xf>
    <xf numFmtId="0" fontId="100" fillId="0" borderId="53">
      <alignment horizontal="left" vertical="center" wrapText="1"/>
    </xf>
    <xf numFmtId="0" fontId="61" fillId="0" borderId="45"/>
    <xf numFmtId="0" fontId="62" fillId="0" borderId="45"/>
    <xf numFmtId="0" fontId="63" fillId="21" borderId="54"/>
    <xf numFmtId="0" fontId="93" fillId="21" borderId="47"/>
    <xf numFmtId="0" fontId="23" fillId="0" borderId="46"/>
    <xf numFmtId="0" fontId="95" fillId="34" borderId="48"/>
    <xf numFmtId="0" fontId="100" fillId="26" borderId="46"/>
    <xf numFmtId="0" fontId="32" fillId="25" borderId="46">
      <alignment horizontal="left"/>
    </xf>
    <xf numFmtId="0" fontId="100" fillId="25" borderId="46">
      <alignment horizontal="centerContinuous" wrapText="1"/>
    </xf>
    <xf numFmtId="0" fontId="23" fillId="25" borderId="49">
      <alignment wrapText="1"/>
    </xf>
    <xf numFmtId="0" fontId="12" fillId="39" borderId="50"/>
    <xf numFmtId="0" fontId="23" fillId="25" borderId="46"/>
    <xf numFmtId="0" fontId="46" fillId="36" borderId="46">
      <alignment horizontal="left" vertical="top" wrapText="1"/>
    </xf>
    <xf numFmtId="0" fontId="47" fillId="36" borderId="51">
      <alignment horizontal="left" vertical="top" wrapText="1"/>
    </xf>
    <xf numFmtId="0" fontId="46" fillId="36" borderId="52">
      <alignment horizontal="left" vertical="top" wrapText="1"/>
    </xf>
    <xf numFmtId="0" fontId="46" fillId="36" borderId="51">
      <alignment horizontal="left" vertical="top"/>
    </xf>
    <xf numFmtId="0" fontId="62" fillId="0" borderId="45"/>
    <xf numFmtId="0" fontId="97" fillId="0" borderId="0"/>
    <xf numFmtId="0" fontId="8" fillId="0" borderId="45"/>
    <xf numFmtId="43" fontId="100" fillId="0" borderId="0"/>
    <xf numFmtId="0" fontId="22" fillId="21" borderId="47"/>
    <xf numFmtId="0" fontId="23" fillId="0" borderId="46"/>
    <xf numFmtId="0" fontId="25" fillId="34" borderId="48"/>
    <xf numFmtId="43" fontId="100" fillId="0" borderId="0"/>
    <xf numFmtId="43" fontId="12" fillId="0" borderId="0"/>
    <xf numFmtId="0" fontId="25" fillId="34" borderId="48"/>
    <xf numFmtId="0" fontId="100" fillId="26" borderId="46"/>
    <xf numFmtId="0" fontId="32" fillId="25" borderId="46">
      <alignment horizontal="left"/>
    </xf>
    <xf numFmtId="0" fontId="36" fillId="28" borderId="47"/>
    <xf numFmtId="0" fontId="36" fillId="28" borderId="47"/>
    <xf numFmtId="0" fontId="100" fillId="25" borderId="46">
      <alignment horizontal="centerContinuous" wrapText="1"/>
    </xf>
    <xf numFmtId="0" fontId="23" fillId="25" borderId="49">
      <alignment wrapText="1"/>
    </xf>
    <xf numFmtId="0" fontId="12" fillId="39" borderId="50"/>
    <xf numFmtId="0" fontId="19" fillId="39" borderId="50"/>
    <xf numFmtId="0" fontId="23" fillId="25" borderId="46"/>
    <xf numFmtId="0" fontId="46" fillId="36" borderId="46">
      <alignment horizontal="left" vertical="top" wrapText="1"/>
    </xf>
    <xf numFmtId="0" fontId="47" fillId="36" borderId="51">
      <alignment horizontal="left" vertical="top" wrapText="1"/>
    </xf>
    <xf numFmtId="0" fontId="46" fillId="36" borderId="52">
      <alignment horizontal="left" vertical="top" wrapText="1"/>
    </xf>
    <xf numFmtId="0" fontId="46" fillId="36" borderId="51">
      <alignment horizontal="left" vertical="top"/>
    </xf>
    <xf numFmtId="0" fontId="100" fillId="0" borderId="53">
      <alignment horizontal="left" vertical="center" wrapText="1" indent="1"/>
    </xf>
    <xf numFmtId="172" fontId="100" fillId="0" borderId="53">
      <alignment horizontal="right" vertical="center" wrapText="1"/>
    </xf>
    <xf numFmtId="0" fontId="100" fillId="0" borderId="53">
      <alignment horizontal="left" vertical="center" wrapText="1"/>
    </xf>
    <xf numFmtId="0" fontId="61" fillId="0" borderId="45"/>
    <xf numFmtId="0" fontId="62" fillId="0" borderId="45"/>
    <xf numFmtId="0" fontId="63" fillId="21" borderId="54"/>
    <xf numFmtId="0" fontId="93" fillId="21" borderId="47"/>
    <xf numFmtId="0" fontId="23" fillId="0" borderId="46"/>
    <xf numFmtId="0" fontId="95" fillId="34" borderId="48"/>
    <xf numFmtId="43" fontId="100" fillId="0" borderId="0"/>
    <xf numFmtId="43" fontId="12" fillId="0" borderId="0"/>
    <xf numFmtId="0" fontId="100" fillId="26" borderId="46"/>
    <xf numFmtId="0" fontId="32" fillId="25" borderId="46">
      <alignment horizontal="left"/>
    </xf>
    <xf numFmtId="0" fontId="100" fillId="25" borderId="46">
      <alignment horizontal="centerContinuous" wrapText="1"/>
    </xf>
    <xf numFmtId="0" fontId="23" fillId="25" borderId="49">
      <alignment wrapText="1"/>
    </xf>
    <xf numFmtId="0" fontId="12" fillId="39" borderId="50"/>
    <xf numFmtId="0" fontId="23" fillId="25" borderId="46"/>
    <xf numFmtId="0" fontId="46" fillId="36" borderId="46">
      <alignment horizontal="left" vertical="top" wrapText="1"/>
    </xf>
    <xf numFmtId="0" fontId="47" fillId="36" borderId="51">
      <alignment horizontal="left" vertical="top" wrapText="1"/>
    </xf>
    <xf numFmtId="0" fontId="46" fillId="36" borderId="52">
      <alignment horizontal="left" vertical="top" wrapText="1"/>
    </xf>
    <xf numFmtId="0" fontId="46" fillId="36" borderId="51">
      <alignment horizontal="left" vertical="top"/>
    </xf>
    <xf numFmtId="0" fontId="62" fillId="0" borderId="45"/>
    <xf numFmtId="0" fontId="97" fillId="0" borderId="0"/>
    <xf numFmtId="0" fontId="23" fillId="32" borderId="55"/>
    <xf numFmtId="164" fontId="100" fillId="0" borderId="0"/>
    <xf numFmtId="164" fontId="100" fillId="0" borderId="0"/>
    <xf numFmtId="164" fontId="12" fillId="0" borderId="0"/>
    <xf numFmtId="164" fontId="12" fillId="0" borderId="0"/>
    <xf numFmtId="164" fontId="97" fillId="0" borderId="0"/>
    <xf numFmtId="164" fontId="97" fillId="0" borderId="0"/>
    <xf numFmtId="0" fontId="23" fillId="32" borderId="55"/>
    <xf numFmtId="0" fontId="29" fillId="26" borderId="55">
      <protection locked="0"/>
    </xf>
  </cellStyleXfs>
  <cellXfs count="302">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1"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1"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0" fontId="79" fillId="23" borderId="0" xfId="0" applyFont="1" applyFill="1"/>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1" fillId="23" borderId="0" xfId="220" applyFont="1" applyFill="1"/>
    <xf numFmtId="0" fontId="6" fillId="23" borderId="0" xfId="221" applyFont="1" applyFill="1"/>
    <xf numFmtId="0" fontId="74" fillId="23" borderId="10" xfId="220" applyFont="1" applyFill="1" applyBorder="1" applyAlignment="1">
      <alignment horizontal="left" indent="1"/>
    </xf>
    <xf numFmtId="0" fontId="74" fillId="23" borderId="22" xfId="204" applyFont="1" applyFill="1" applyBorder="1"/>
    <xf numFmtId="0" fontId="84" fillId="23" borderId="0" xfId="220" applyFont="1" applyFill="1"/>
    <xf numFmtId="0" fontId="85" fillId="43" borderId="0" xfId="32" applyFont="1" applyFill="1"/>
    <xf numFmtId="0" fontId="86" fillId="49" borderId="23" xfId="203" applyFont="1" applyFill="1" applyBorder="1" applyAlignment="1">
      <alignment horizontal="center" textRotation="90" wrapText="1"/>
    </xf>
    <xf numFmtId="14" fontId="0" fillId="0" borderId="25" xfId="0" applyNumberFormat="1" applyBorder="1"/>
    <xf numFmtId="0" fontId="0" fillId="23" borderId="0" xfId="0" applyFill="1"/>
    <xf numFmtId="0" fontId="37" fillId="23" borderId="23" xfId="204" applyFont="1" applyFill="1" applyBorder="1" applyAlignment="1">
      <alignment horizontal="center" textRotation="90" wrapText="1"/>
    </xf>
    <xf numFmtId="0" fontId="70" fillId="23" borderId="0" xfId="0" applyFont="1" applyFill="1" applyAlignment="1">
      <alignment horizontal="left" indent="1"/>
    </xf>
    <xf numFmtId="0" fontId="101" fillId="22" borderId="0" xfId="0" applyFont="1" applyFill="1" applyAlignment="1">
      <alignment horizontal="right" wrapTex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3" fontId="23" fillId="22" borderId="0" xfId="13" applyNumberFormat="1" applyFont="1" applyFill="1" applyAlignment="1">
      <alignment horizontal="center"/>
    </xf>
    <xf numFmtId="14" fontId="101" fillId="22" borderId="0" xfId="0" applyNumberFormat="1" applyFont="1" applyFill="1" applyAlignment="1">
      <alignment horizontal="right" wrapText="1"/>
    </xf>
    <xf numFmtId="0" fontId="103" fillId="23" borderId="23" xfId="203" applyFont="1" applyFill="1" applyBorder="1" applyAlignment="1">
      <alignment horizontal="center" textRotation="90" wrapText="1"/>
    </xf>
    <xf numFmtId="0" fontId="103" fillId="73" borderId="23" xfId="203" applyFont="1" applyFill="1" applyBorder="1" applyAlignment="1">
      <alignment horizontal="center" textRotation="90" wrapText="1"/>
    </xf>
    <xf numFmtId="0" fontId="105" fillId="23" borderId="23" xfId="204" applyFont="1" applyFill="1" applyBorder="1" applyAlignment="1">
      <alignment horizontal="center" textRotation="90" wrapText="1"/>
    </xf>
    <xf numFmtId="0" fontId="104" fillId="75" borderId="23" xfId="204" applyFont="1" applyFill="1" applyBorder="1" applyAlignment="1">
      <alignment horizontal="center" textRotation="90" wrapText="1"/>
    </xf>
    <xf numFmtId="0" fontId="106" fillId="23" borderId="23" xfId="204" applyFont="1" applyFill="1" applyBorder="1" applyAlignment="1">
      <alignment horizontal="center" textRotation="90" wrapText="1"/>
    </xf>
    <xf numFmtId="0" fontId="107" fillId="87" borderId="23" xfId="203" applyFont="1" applyFill="1" applyBorder="1" applyAlignment="1">
      <alignment horizontal="center" textRotation="90" wrapText="1"/>
    </xf>
    <xf numFmtId="0" fontId="108" fillId="23" borderId="23" xfId="204" applyFont="1" applyFill="1" applyBorder="1" applyAlignment="1">
      <alignment horizontal="center" textRotation="90" wrapText="1"/>
    </xf>
    <xf numFmtId="0" fontId="10" fillId="83" borderId="21" xfId="73" applyFont="1" applyFill="1" applyBorder="1" applyAlignment="1">
      <alignment horizontal="center" textRotation="90" wrapText="1"/>
    </xf>
    <xf numFmtId="0" fontId="76" fillId="76" borderId="21" xfId="90" applyFont="1" applyFill="1" applyBorder="1" applyAlignment="1">
      <alignment horizontal="center" textRotation="90" wrapText="1"/>
    </xf>
    <xf numFmtId="0" fontId="75" fillId="77" borderId="21" xfId="61" applyFont="1" applyFill="1" applyBorder="1" applyAlignment="1">
      <alignment horizontal="center" textRotation="90" wrapText="1"/>
    </xf>
    <xf numFmtId="0" fontId="75" fillId="77" borderId="21" xfId="9" applyFont="1" applyFill="1" applyBorder="1" applyAlignment="1">
      <alignment horizontal="center" textRotation="90" wrapText="1"/>
    </xf>
    <xf numFmtId="0" fontId="70" fillId="78" borderId="21" xfId="9" applyFont="1" applyFill="1" applyBorder="1" applyAlignment="1">
      <alignment horizontal="center" textRotation="90" wrapText="1"/>
    </xf>
    <xf numFmtId="0" fontId="70" fillId="78" borderId="21" xfId="61" applyFont="1" applyFill="1" applyBorder="1" applyAlignment="1">
      <alignment horizontal="center" textRotation="90" wrapText="1"/>
    </xf>
    <xf numFmtId="0" fontId="70" fillId="79" borderId="24" xfId="9" applyFont="1" applyFill="1" applyBorder="1" applyAlignment="1">
      <alignment horizontal="center" textRotation="90" wrapText="1"/>
    </xf>
    <xf numFmtId="0" fontId="70" fillId="79" borderId="21" xfId="61" applyFont="1" applyFill="1" applyBorder="1" applyAlignment="1">
      <alignment horizontal="center" textRotation="90" wrapText="1"/>
    </xf>
    <xf numFmtId="167" fontId="70" fillId="48" borderId="21" xfId="5" applyNumberFormat="1" applyFont="1" applyFill="1" applyBorder="1" applyAlignment="1">
      <alignment horizontal="center" textRotation="90" wrapText="1"/>
    </xf>
    <xf numFmtId="167" fontId="70" fillId="48" borderId="21" xfId="52" applyNumberFormat="1" applyFont="1" applyFill="1" applyBorder="1" applyAlignment="1">
      <alignment horizontal="center" textRotation="90" wrapText="1"/>
    </xf>
    <xf numFmtId="0" fontId="109" fillId="23" borderId="23" xfId="203" applyFont="1" applyFill="1" applyBorder="1" applyAlignment="1">
      <alignment horizontal="center" textRotation="90" wrapText="1"/>
    </xf>
    <xf numFmtId="14" fontId="0" fillId="23" borderId="0" xfId="0" applyNumberFormat="1" applyFill="1"/>
    <xf numFmtId="0" fontId="110" fillId="23" borderId="0" xfId="0" applyFont="1" applyFill="1" applyAlignment="1">
      <alignment horizontal="center" vertical="center"/>
    </xf>
    <xf numFmtId="0" fontId="0" fillId="23" borderId="0" xfId="0" applyFill="1" applyAlignment="1">
      <alignment vertical="top"/>
    </xf>
    <xf numFmtId="0" fontId="112" fillId="23" borderId="0" xfId="0" applyFont="1" applyFill="1"/>
    <xf numFmtId="14" fontId="112" fillId="23" borderId="0" xfId="0" applyNumberFormat="1" applyFont="1" applyFill="1"/>
    <xf numFmtId="0" fontId="70" fillId="23" borderId="0" xfId="220" applyFont="1" applyFill="1"/>
    <xf numFmtId="14" fontId="70" fillId="23" borderId="0" xfId="0" applyNumberFormat="1" applyFont="1" applyFill="1"/>
    <xf numFmtId="0" fontId="116" fillId="43" borderId="0" xfId="32" applyFont="1" applyFill="1" applyAlignment="1">
      <alignment horizontal="left" indent="1"/>
    </xf>
    <xf numFmtId="1" fontId="18" fillId="23" borderId="57" xfId="220" applyNumberFormat="1" applyFont="1" applyFill="1" applyBorder="1" applyAlignment="1">
      <alignment horizontal="center" vertical="center"/>
    </xf>
    <xf numFmtId="0" fontId="74" fillId="23" borderId="58" xfId="220" applyFont="1" applyFill="1" applyBorder="1" applyAlignment="1">
      <alignment horizontal="left" indent="1"/>
    </xf>
    <xf numFmtId="0" fontId="74" fillId="23" borderId="59" xfId="220" applyFont="1" applyFill="1" applyBorder="1" applyAlignment="1">
      <alignment horizontal="left" indent="1"/>
    </xf>
    <xf numFmtId="0" fontId="74" fillId="23" borderId="60" xfId="220" applyFont="1" applyFill="1" applyBorder="1" applyAlignment="1">
      <alignment horizontal="left" indent="1"/>
    </xf>
    <xf numFmtId="0" fontId="70" fillId="23" borderId="61" xfId="220" applyFont="1" applyFill="1" applyBorder="1"/>
    <xf numFmtId="14" fontId="70" fillId="23" borderId="62" xfId="0" applyNumberFormat="1" applyFont="1" applyFill="1" applyBorder="1"/>
    <xf numFmtId="0" fontId="74" fillId="23" borderId="63" xfId="220" applyFont="1" applyFill="1" applyBorder="1" applyAlignment="1">
      <alignment horizontal="left" indent="1"/>
    </xf>
    <xf numFmtId="0" fontId="74" fillId="23" borderId="64" xfId="220" applyFont="1" applyFill="1" applyBorder="1" applyAlignment="1">
      <alignment horizontal="left" indent="1"/>
    </xf>
    <xf numFmtId="0" fontId="74" fillId="23" borderId="61" xfId="220" applyFont="1" applyFill="1" applyBorder="1" applyAlignment="1">
      <alignment horizontal="left" indent="1"/>
    </xf>
    <xf numFmtId="0" fontId="74" fillId="23" borderId="65" xfId="220" applyFont="1" applyFill="1" applyBorder="1" applyAlignment="1">
      <alignment horizontal="left" indent="1"/>
    </xf>
    <xf numFmtId="0" fontId="74" fillId="23" borderId="66" xfId="220" applyFont="1" applyFill="1" applyBorder="1" applyAlignment="1">
      <alignment horizontal="left" indent="1"/>
    </xf>
    <xf numFmtId="0" fontId="74" fillId="23" borderId="67" xfId="220" applyFont="1" applyFill="1" applyBorder="1" applyAlignment="1">
      <alignment horizontal="left" indent="1"/>
    </xf>
    <xf numFmtId="0" fontId="70" fillId="23" borderId="58" xfId="220" applyFont="1" applyFill="1" applyBorder="1"/>
    <xf numFmtId="1" fontId="18" fillId="23" borderId="69" xfId="220" applyNumberFormat="1" applyFont="1" applyFill="1" applyBorder="1" applyAlignment="1">
      <alignment horizontal="center" vertical="center"/>
    </xf>
    <xf numFmtId="167" fontId="70" fillId="23" borderId="57" xfId="52" applyNumberFormat="1" applyFont="1" applyFill="1" applyBorder="1" applyAlignment="1">
      <alignment horizontal="center" vertical="center"/>
    </xf>
    <xf numFmtId="0" fontId="70" fillId="23" borderId="71" xfId="0" applyFont="1" applyFill="1" applyBorder="1" applyAlignment="1">
      <alignment horizontal="left" indent="1"/>
    </xf>
    <xf numFmtId="0" fontId="70" fillId="23" borderId="65" xfId="0" applyFont="1" applyFill="1" applyBorder="1" applyAlignment="1">
      <alignment horizontal="left" indent="1"/>
    </xf>
    <xf numFmtId="0" fontId="70" fillId="23" borderId="62" xfId="0" applyFont="1" applyFill="1" applyBorder="1" applyAlignment="1">
      <alignment horizontal="left" indent="1"/>
    </xf>
    <xf numFmtId="14" fontId="70" fillId="23" borderId="59" xfId="0" applyNumberFormat="1" applyFont="1" applyFill="1" applyBorder="1"/>
    <xf numFmtId="0" fontId="112" fillId="23" borderId="0" xfId="0" applyFont="1" applyFill="1" applyAlignment="1">
      <alignment horizontal="left" vertical="top" wrapText="1" indent="1"/>
    </xf>
    <xf numFmtId="0" fontId="115" fillId="23" borderId="0" xfId="213" applyFont="1" applyFill="1" applyAlignment="1" applyProtection="1">
      <alignment horizontal="left" vertical="top" wrapText="1" indent="1"/>
    </xf>
    <xf numFmtId="2" fontId="10" fillId="23" borderId="72"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18" fillId="43" borderId="0" xfId="0" applyFont="1" applyFill="1"/>
    <xf numFmtId="0" fontId="76" fillId="77" borderId="0" xfId="0" applyFont="1" applyFill="1" applyAlignment="1">
      <alignment horizontal="center"/>
    </xf>
    <xf numFmtId="0" fontId="76" fillId="44" borderId="0" xfId="0" applyFont="1" applyFill="1" applyAlignment="1">
      <alignment horizontal="center"/>
    </xf>
    <xf numFmtId="0" fontId="76" fillId="46" borderId="0" xfId="0" applyFont="1" applyFill="1" applyAlignment="1">
      <alignment horizontal="center"/>
    </xf>
    <xf numFmtId="0" fontId="70" fillId="22" borderId="26" xfId="0" applyFont="1" applyFill="1" applyBorder="1"/>
    <xf numFmtId="0" fontId="70" fillId="22" borderId="27" xfId="0" applyFont="1" applyFill="1" applyBorder="1"/>
    <xf numFmtId="14" fontId="70" fillId="22" borderId="32" xfId="0" applyNumberFormat="1" applyFont="1" applyFill="1" applyBorder="1"/>
    <xf numFmtId="0" fontId="70" fillId="23" borderId="27" xfId="0" applyFont="1" applyFill="1" applyBorder="1"/>
    <xf numFmtId="14" fontId="70" fillId="23" borderId="32" xfId="0" applyNumberFormat="1" applyFont="1" applyFill="1" applyBorder="1"/>
    <xf numFmtId="0" fontId="70" fillId="22" borderId="29" xfId="0" applyFont="1" applyFill="1" applyBorder="1"/>
    <xf numFmtId="2" fontId="70" fillId="0" borderId="27" xfId="0" applyNumberFormat="1" applyFont="1" applyBorder="1"/>
    <xf numFmtId="0" fontId="70" fillId="0" borderId="0" xfId="0" applyFont="1"/>
    <xf numFmtId="0" fontId="70" fillId="0" borderId="26" xfId="0" applyFont="1" applyBorder="1"/>
    <xf numFmtId="0" fontId="70" fillId="0" borderId="27" xfId="0" applyFont="1" applyBorder="1"/>
    <xf numFmtId="14" fontId="70" fillId="0" borderId="32" xfId="0" applyNumberFormat="1" applyFont="1" applyBorder="1"/>
    <xf numFmtId="0" fontId="70" fillId="0" borderId="28" xfId="0" applyFont="1" applyBorder="1"/>
    <xf numFmtId="0" fontId="70" fillId="0" borderId="29" xfId="0" applyFont="1" applyBorder="1"/>
    <xf numFmtId="14" fontId="70" fillId="0" borderId="33" xfId="0" applyNumberFormat="1" applyFont="1" applyBorder="1"/>
    <xf numFmtId="14" fontId="70" fillId="0" borderId="29" xfId="0" applyNumberFormat="1" applyFont="1" applyBorder="1"/>
    <xf numFmtId="14" fontId="70" fillId="0" borderId="27" xfId="0" applyNumberFormat="1" applyFont="1" applyBorder="1"/>
    <xf numFmtId="0" fontId="70" fillId="0" borderId="30" xfId="0" applyFont="1" applyBorder="1"/>
    <xf numFmtId="0" fontId="70" fillId="0" borderId="31" xfId="0" applyFont="1" applyBorder="1"/>
    <xf numFmtId="14" fontId="70" fillId="0" borderId="34" xfId="0" applyNumberFormat="1" applyFont="1" applyBorder="1"/>
    <xf numFmtId="0" fontId="70" fillId="22" borderId="31" xfId="0" applyFont="1" applyFill="1" applyBorder="1"/>
    <xf numFmtId="14" fontId="70" fillId="0" borderId="31" xfId="0" applyNumberFormat="1" applyFont="1" applyBorder="1"/>
    <xf numFmtId="1" fontId="70" fillId="0" borderId="29" xfId="0" applyNumberFormat="1" applyFont="1" applyBorder="1"/>
    <xf numFmtId="0" fontId="70" fillId="22" borderId="0" xfId="0" applyFont="1" applyFill="1"/>
    <xf numFmtId="0" fontId="70" fillId="23" borderId="0" xfId="0" applyFont="1" applyFill="1"/>
    <xf numFmtId="0" fontId="70" fillId="95" borderId="0" xfId="0" applyFont="1" applyFill="1"/>
    <xf numFmtId="1" fontId="70" fillId="95" borderId="0" xfId="0" applyNumberFormat="1" applyFont="1" applyFill="1" applyAlignment="1">
      <alignment horizontal="center"/>
    </xf>
    <xf numFmtId="0" fontId="119" fillId="93" borderId="0" xfId="0" applyFont="1" applyFill="1" applyAlignment="1">
      <alignment horizontal="center"/>
    </xf>
    <xf numFmtId="0" fontId="120" fillId="93" borderId="0" xfId="0" applyFont="1" applyFill="1"/>
    <xf numFmtId="0" fontId="120" fillId="0" borderId="0" xfId="0" applyFont="1"/>
    <xf numFmtId="17" fontId="111"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14" fontId="0" fillId="0" borderId="0" xfId="0" applyNumberFormat="1"/>
    <xf numFmtId="0" fontId="74" fillId="0" borderId="10" xfId="220" applyFont="1" applyBorder="1" applyAlignment="1">
      <alignment horizontal="left" indent="1"/>
    </xf>
    <xf numFmtId="0" fontId="70" fillId="0" borderId="0" xfId="220" applyFont="1"/>
    <xf numFmtId="14" fontId="70" fillId="0" borderId="0" xfId="0" applyNumberFormat="1" applyFont="1"/>
    <xf numFmtId="0" fontId="1" fillId="0" borderId="0" xfId="220" applyFont="1"/>
    <xf numFmtId="0" fontId="113" fillId="23" borderId="0" xfId="0" applyFont="1" applyFill="1" applyAlignment="1">
      <alignment horizontal="left" vertical="top" wrapText="1" indent="1"/>
    </xf>
    <xf numFmtId="0" fontId="114" fillId="23" borderId="0" xfId="0" applyFont="1" applyFill="1" applyAlignment="1">
      <alignment horizontal="left" vertical="top" wrapText="1" indent="1"/>
    </xf>
    <xf numFmtId="0" fontId="76" fillId="94" borderId="0" xfId="0" applyFont="1" applyFill="1" applyAlignment="1">
      <alignment horizontal="center" wrapText="1"/>
    </xf>
    <xf numFmtId="165" fontId="80" fillId="23" borderId="56" xfId="0" applyNumberFormat="1" applyFont="1" applyFill="1" applyBorder="1" applyAlignment="1">
      <alignment horizontal="center"/>
    </xf>
    <xf numFmtId="165" fontId="80" fillId="0" borderId="56" xfId="0" applyNumberFormat="1" applyFont="1" applyBorder="1" applyAlignment="1">
      <alignment horizontal="center"/>
    </xf>
    <xf numFmtId="165" fontId="81" fillId="23" borderId="57" xfId="220" applyNumberFormat="1" applyFont="1" applyFill="1" applyBorder="1" applyAlignment="1">
      <alignment horizontal="center" vertical="center"/>
    </xf>
    <xf numFmtId="165" fontId="80" fillId="23" borderId="57" xfId="0" applyNumberFormat="1" applyFont="1" applyFill="1" applyBorder="1" applyAlignment="1">
      <alignment horizontal="center"/>
    </xf>
    <xf numFmtId="165" fontId="18" fillId="23" borderId="57" xfId="220" applyNumberFormat="1" applyFont="1" applyFill="1" applyBorder="1" applyAlignment="1">
      <alignment horizontal="center" vertical="center"/>
    </xf>
    <xf numFmtId="165" fontId="81" fillId="23" borderId="69" xfId="220" applyNumberFormat="1" applyFont="1" applyFill="1" applyBorder="1" applyAlignment="1">
      <alignment horizontal="center" vertical="center"/>
    </xf>
    <xf numFmtId="165" fontId="80" fillId="23" borderId="69" xfId="0" applyNumberFormat="1" applyFont="1" applyFill="1" applyBorder="1" applyAlignment="1">
      <alignment horizontal="center"/>
    </xf>
    <xf numFmtId="165" fontId="18" fillId="23" borderId="69" xfId="220" applyNumberFormat="1" applyFont="1" applyFill="1" applyBorder="1" applyAlignment="1">
      <alignment horizontal="center" vertical="center"/>
    </xf>
    <xf numFmtId="165" fontId="18" fillId="23" borderId="68" xfId="220" applyNumberFormat="1" applyFont="1" applyFill="1" applyBorder="1" applyAlignment="1">
      <alignment horizontal="center" vertical="center"/>
    </xf>
    <xf numFmtId="166" fontId="23" fillId="22" borderId="0" xfId="61" applyNumberFormat="1" applyFont="1" applyFill="1" applyAlignment="1">
      <alignment horizontal="center"/>
    </xf>
    <xf numFmtId="165" fontId="18" fillId="23" borderId="60" xfId="220" applyNumberFormat="1" applyFont="1" applyFill="1" applyBorder="1" applyAlignment="1">
      <alignment horizontal="center" vertical="center"/>
    </xf>
    <xf numFmtId="168" fontId="70" fillId="23" borderId="57" xfId="52" applyNumberFormat="1" applyFont="1" applyFill="1" applyBorder="1" applyAlignment="1">
      <alignment horizontal="center" vertical="center"/>
    </xf>
    <xf numFmtId="165" fontId="18" fillId="23" borderId="70" xfId="220" applyNumberFormat="1" applyFont="1" applyFill="1" applyBorder="1" applyAlignment="1">
      <alignment horizontal="center" vertical="center"/>
    </xf>
    <xf numFmtId="166" fontId="23" fillId="22" borderId="0" xfId="13" applyNumberFormat="1" applyFont="1" applyFill="1" applyAlignment="1">
      <alignment horizontal="center"/>
    </xf>
    <xf numFmtId="165" fontId="10" fillId="23" borderId="72" xfId="73" applyNumberFormat="1" applyFont="1" applyFill="1" applyBorder="1" applyAlignment="1">
      <alignment horizontal="center" vertical="center"/>
    </xf>
    <xf numFmtId="165" fontId="70" fillId="0" borderId="0" xfId="0" applyNumberFormat="1" applyFont="1"/>
    <xf numFmtId="0" fontId="0" fillId="97" borderId="0" xfId="0" applyFill="1"/>
    <xf numFmtId="4" fontId="123" fillId="0" borderId="0" xfId="0" applyNumberFormat="1" applyFont="1" applyAlignment="1">
      <alignment horizontal="center"/>
    </xf>
    <xf numFmtId="175" fontId="123" fillId="0" borderId="0" xfId="0" applyNumberFormat="1" applyFont="1" applyAlignment="1">
      <alignment horizontal="center"/>
    </xf>
    <xf numFmtId="176" fontId="123" fillId="0" borderId="0" xfId="0" applyNumberFormat="1" applyFont="1" applyAlignment="1">
      <alignment horizontal="center"/>
    </xf>
    <xf numFmtId="165" fontId="70" fillId="0" borderId="0" xfId="0" applyNumberFormat="1" applyFont="1" applyAlignment="1">
      <alignment horizontal="center"/>
    </xf>
    <xf numFmtId="0" fontId="0" fillId="99" borderId="0" xfId="0" applyFill="1"/>
    <xf numFmtId="0" fontId="122" fillId="96" borderId="73" xfId="0" applyFont="1" applyFill="1" applyBorder="1" applyAlignment="1">
      <alignment horizontal="center" vertical="center"/>
    </xf>
    <xf numFmtId="165" fontId="0" fillId="0" borderId="0" xfId="0" applyNumberFormat="1"/>
    <xf numFmtId="0" fontId="0" fillId="0" borderId="25" xfId="0" applyBorder="1"/>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9"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75" xfId="0" applyFont="1" applyFill="1" applyBorder="1" applyAlignment="1">
      <alignment horizontal="center"/>
    </xf>
    <xf numFmtId="0" fontId="102" fillId="23" borderId="77" xfId="0" applyFont="1" applyFill="1" applyBorder="1" applyAlignment="1">
      <alignment horizontal="left" wrapText="1" indent="1"/>
    </xf>
    <xf numFmtId="0" fontId="80" fillId="23" borderId="73" xfId="232" applyFont="1" applyFill="1" applyBorder="1" applyAlignment="1" applyProtection="1">
      <alignment horizontal="center" textRotation="90" wrapText="1"/>
      <protection locked="0"/>
    </xf>
    <xf numFmtId="14" fontId="37" fillId="23" borderId="73" xfId="204" applyNumberFormat="1" applyFont="1" applyFill="1" applyBorder="1" applyAlignment="1">
      <alignment horizontal="center" textRotation="90"/>
    </xf>
    <xf numFmtId="0" fontId="10" fillId="23" borderId="77" xfId="205" applyFont="1" applyFill="1" applyBorder="1" applyAlignment="1">
      <alignment horizontal="center" vertical="center" wrapText="1"/>
    </xf>
    <xf numFmtId="0" fontId="37" fillId="23" borderId="77" xfId="203" applyFont="1" applyFill="1" applyBorder="1" applyAlignment="1">
      <alignment horizontal="center" vertical="center" wrapText="1"/>
    </xf>
    <xf numFmtId="0" fontId="37" fillId="23" borderId="77" xfId="204" applyFont="1" applyFill="1" applyBorder="1" applyAlignment="1">
      <alignment horizontal="center" vertical="center" wrapText="1"/>
    </xf>
    <xf numFmtId="0" fontId="117" fillId="23" borderId="73" xfId="204" applyFont="1" applyFill="1" applyBorder="1"/>
    <xf numFmtId="0" fontId="77" fillId="23" borderId="73" xfId="204" applyFont="1" applyFill="1" applyBorder="1" applyAlignment="1">
      <alignment horizontal="left" indent="1"/>
    </xf>
    <xf numFmtId="0" fontId="77" fillId="23" borderId="73" xfId="204" applyFont="1" applyFill="1" applyBorder="1"/>
    <xf numFmtId="0" fontId="77" fillId="23" borderId="73" xfId="204" applyFont="1" applyFill="1" applyBorder="1" applyAlignment="1">
      <alignment horizontal="left" vertical="center"/>
    </xf>
    <xf numFmtId="1" fontId="18" fillId="24" borderId="78" xfId="220" applyNumberFormat="1" applyFont="1" applyFill="1" applyBorder="1" applyAlignment="1">
      <alignment horizontal="center" vertical="center"/>
    </xf>
    <xf numFmtId="165" fontId="18" fillId="24" borderId="79" xfId="220" applyNumberFormat="1" applyFont="1" applyFill="1" applyBorder="1" applyAlignment="1">
      <alignment horizontal="center" vertical="center"/>
    </xf>
    <xf numFmtId="1" fontId="18" fillId="0" borderId="78" xfId="220" applyNumberFormat="1" applyFont="1" applyBorder="1" applyAlignment="1">
      <alignment horizontal="center" vertical="center"/>
    </xf>
    <xf numFmtId="165" fontId="18" fillId="0" borderId="80" xfId="220" applyNumberFormat="1" applyFont="1" applyBorder="1" applyAlignment="1">
      <alignment horizontal="center" vertical="center"/>
    </xf>
    <xf numFmtId="165" fontId="18" fillId="0" borderId="79" xfId="220" applyNumberFormat="1" applyFont="1" applyBorder="1" applyAlignment="1">
      <alignment horizontal="center" vertical="center"/>
    </xf>
    <xf numFmtId="0" fontId="2" fillId="23" borderId="73" xfId="204" applyFont="1" applyFill="1" applyBorder="1"/>
    <xf numFmtId="9" fontId="23" fillId="22" borderId="81" xfId="37" applyFont="1" applyFill="1" applyBorder="1" applyAlignment="1">
      <alignment horizontal="center"/>
    </xf>
    <xf numFmtId="0" fontId="76" fillId="79" borderId="75" xfId="0" applyFont="1" applyFill="1" applyBorder="1" applyAlignment="1">
      <alignment horizontal="center"/>
    </xf>
    <xf numFmtId="0" fontId="76" fillId="77" borderId="75" xfId="0" applyFont="1" applyFill="1" applyBorder="1" applyAlignment="1">
      <alignment horizontal="center"/>
    </xf>
    <xf numFmtId="0" fontId="76" fillId="44" borderId="75" xfId="0" applyFont="1" applyFill="1" applyBorder="1" applyAlignment="1">
      <alignment horizontal="center"/>
    </xf>
    <xf numFmtId="0" fontId="76" fillId="85" borderId="75" xfId="0" applyFont="1" applyFill="1" applyBorder="1" applyAlignment="1">
      <alignment horizontal="center"/>
    </xf>
    <xf numFmtId="0" fontId="76" fillId="86" borderId="75" xfId="0" applyFont="1" applyFill="1" applyBorder="1" applyAlignment="1">
      <alignment horizontal="center"/>
    </xf>
    <xf numFmtId="14" fontId="76" fillId="85" borderId="75" xfId="0" applyNumberFormat="1" applyFont="1" applyFill="1" applyBorder="1" applyAlignment="1">
      <alignment horizontal="center"/>
    </xf>
    <xf numFmtId="14" fontId="0" fillId="0" borderId="75" xfId="0" applyNumberFormat="1" applyBorder="1"/>
    <xf numFmtId="0" fontId="0" fillId="0" borderId="75" xfId="0" applyBorder="1"/>
    <xf numFmtId="0" fontId="75" fillId="74" borderId="81" xfId="0" applyFont="1" applyFill="1" applyBorder="1" applyAlignment="1">
      <alignment horizontal="left" vertical="top" wrapText="1" indent="1"/>
    </xf>
    <xf numFmtId="0" fontId="73" fillId="0" borderId="81" xfId="0" applyFont="1" applyBorder="1" applyAlignment="1">
      <alignment horizontal="left" vertical="top" wrapText="1" indent="1"/>
    </xf>
    <xf numFmtId="0" fontId="85" fillId="43" borderId="0" xfId="32" applyFont="1" applyFill="1" applyAlignment="1">
      <alignment horizontal="center"/>
    </xf>
    <xf numFmtId="0" fontId="78" fillId="76" borderId="0" xfId="0" applyFont="1" applyFill="1" applyAlignment="1">
      <alignment horizontal="center"/>
    </xf>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76" fillId="92" borderId="73" xfId="0" applyFont="1" applyFill="1" applyBorder="1" applyAlignment="1">
      <alignment horizontal="center"/>
    </xf>
    <xf numFmtId="0" fontId="76" fillId="92" borderId="75" xfId="0" applyFont="1" applyFill="1" applyBorder="1" applyAlignment="1">
      <alignment horizontal="center"/>
    </xf>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74" xfId="0" applyFont="1" applyFill="1" applyBorder="1" applyAlignment="1">
      <alignment horizontal="center"/>
    </xf>
    <xf numFmtId="0" fontId="6" fillId="94" borderId="0" xfId="0" applyFont="1" applyFill="1" applyAlignment="1">
      <alignment horizontal="center"/>
    </xf>
    <xf numFmtId="0" fontId="70" fillId="41" borderId="0" xfId="0" applyFont="1" applyFill="1" applyAlignment="1">
      <alignment horizontal="center"/>
    </xf>
    <xf numFmtId="0" fontId="84" fillId="23" borderId="0" xfId="220" applyFont="1" applyFill="1" applyAlignment="1"/>
    <xf numFmtId="165" fontId="81" fillId="24" borderId="82" xfId="220" applyNumberFormat="1" applyFont="1" applyFill="1" applyBorder="1" applyAlignment="1">
      <alignment horizontal="center" vertical="center"/>
    </xf>
    <xf numFmtId="1" fontId="18" fillId="24" borderId="83" xfId="220" applyNumberFormat="1" applyFont="1" applyFill="1" applyBorder="1" applyAlignment="1">
      <alignment horizontal="center" vertical="center"/>
    </xf>
    <xf numFmtId="165" fontId="18" fillId="24" borderId="80" xfId="220" applyNumberFormat="1" applyFont="1" applyFill="1" applyBorder="1" applyAlignment="1">
      <alignment horizontal="center" vertical="center"/>
    </xf>
    <xf numFmtId="165" fontId="81" fillId="0" borderId="82" xfId="220" applyNumberFormat="1" applyFont="1" applyBorder="1" applyAlignment="1">
      <alignment horizontal="center" vertical="center"/>
    </xf>
    <xf numFmtId="1" fontId="18" fillId="0" borderId="83" xfId="220" applyNumberFormat="1" applyFont="1" applyBorder="1" applyAlignment="1">
      <alignment horizontal="center" vertical="center"/>
    </xf>
    <xf numFmtId="0" fontId="10" fillId="23" borderId="84" xfId="205" applyFont="1" applyFill="1" applyBorder="1" applyAlignment="1">
      <alignment horizontal="center" vertical="center" wrapText="1"/>
    </xf>
    <xf numFmtId="0" fontId="37" fillId="23" borderId="84" xfId="203" applyFont="1" applyFill="1" applyBorder="1" applyAlignment="1">
      <alignment horizontal="center" vertical="center" wrapText="1"/>
    </xf>
    <xf numFmtId="0" fontId="37" fillId="23" borderId="84" xfId="204" applyFont="1" applyFill="1" applyBorder="1" applyAlignment="1">
      <alignment horizontal="center" vertical="center" wrapText="1"/>
    </xf>
    <xf numFmtId="0" fontId="0" fillId="0" borderId="0" xfId="0" applyAlignment="1"/>
    <xf numFmtId="0" fontId="6" fillId="0" borderId="0" xfId="71" applyFont="1" applyFill="1" applyAlignment="1"/>
    <xf numFmtId="0" fontId="11" fillId="0" borderId="0" xfId="52" applyFont="1" applyFill="1" applyAlignment="1"/>
    <xf numFmtId="0" fontId="10" fillId="83" borderId="85" xfId="73" applyFont="1" applyFill="1" applyBorder="1" applyAlignment="1">
      <alignment horizontal="center" textRotation="90" wrapText="1"/>
    </xf>
    <xf numFmtId="0" fontId="10" fillId="83" borderId="86" xfId="73" applyFont="1" applyFill="1" applyBorder="1" applyAlignment="1">
      <alignment horizontal="center" textRotation="90" wrapText="1"/>
    </xf>
    <xf numFmtId="0" fontId="75" fillId="82" borderId="86" xfId="92" applyFont="1" applyFill="1" applyBorder="1" applyAlignment="1">
      <alignment horizontal="center" textRotation="90" wrapText="1"/>
    </xf>
    <xf numFmtId="0" fontId="76" fillId="81" borderId="85" xfId="93" applyFont="1" applyFill="1" applyBorder="1" applyAlignment="1">
      <alignment horizontal="center" textRotation="90" wrapText="1"/>
    </xf>
    <xf numFmtId="0" fontId="6" fillId="0" borderId="0" xfId="72" applyFont="1" applyFill="1" applyAlignment="1"/>
    <xf numFmtId="0" fontId="70" fillId="91" borderId="87" xfId="62" applyFont="1" applyFill="1" applyBorder="1" applyAlignment="1">
      <alignment horizontal="center" textRotation="90" wrapText="1"/>
    </xf>
    <xf numFmtId="0" fontId="70" fillId="90" borderId="87" xfId="62" applyFont="1" applyFill="1" applyBorder="1" applyAlignment="1">
      <alignment horizontal="center" textRotation="90" wrapText="1"/>
    </xf>
    <xf numFmtId="0" fontId="76" fillId="89" borderId="87" xfId="72" applyFont="1" applyFill="1" applyBorder="1" applyAlignment="1">
      <alignment horizontal="center" textRotation="90" wrapText="1"/>
    </xf>
    <xf numFmtId="0" fontId="76" fillId="88" borderId="86" xfId="91" applyFont="1" applyFill="1" applyBorder="1" applyAlignment="1">
      <alignment horizontal="center" textRotation="90" wrapText="1"/>
    </xf>
    <xf numFmtId="0" fontId="10" fillId="0" borderId="73" xfId="0" applyFont="1" applyBorder="1" applyAlignment="1">
      <alignment indent="1"/>
    </xf>
    <xf numFmtId="0" fontId="10" fillId="0" borderId="73" xfId="0" applyFont="1" applyBorder="1"/>
    <xf numFmtId="0" fontId="97" fillId="98" borderId="73" xfId="0" applyFont="1" applyFill="1" applyBorder="1" applyAlignment="1">
      <alignment horizontal="center" textRotation="90" wrapText="1"/>
    </xf>
    <xf numFmtId="0" fontId="10" fillId="0" borderId="0" xfId="0" applyFont="1" applyAlignment="1">
      <alignment indent="1"/>
    </xf>
    <xf numFmtId="0" fontId="10" fillId="0" borderId="0" xfId="0" applyFont="1"/>
    <xf numFmtId="0" fontId="97" fillId="98" borderId="0" xfId="0" applyFont="1" applyFill="1" applyAlignment="1">
      <alignment horizontal="center" wrapText="1"/>
    </xf>
    <xf numFmtId="0" fontId="49" fillId="0" borderId="0" xfId="0" applyFont="1" applyAlignment="1">
      <alignment horizontal="center"/>
    </xf>
    <xf numFmtId="0" fontId="10" fillId="97" borderId="73" xfId="0" applyFont="1" applyFill="1" applyBorder="1" applyAlignment="1">
      <alignment horizontal="center"/>
    </xf>
    <xf numFmtId="0" fontId="10" fillId="97" borderId="75" xfId="0" applyFont="1" applyFill="1" applyBorder="1" applyAlignment="1">
      <alignment horizontal="center"/>
    </xf>
    <xf numFmtId="0" fontId="10" fillId="98" borderId="73" xfId="0" applyFont="1" applyFill="1" applyBorder="1" applyAlignment="1">
      <alignment horizontal="center" textRotation="90" wrapText="1"/>
    </xf>
    <xf numFmtId="0" fontId="10" fillId="97" borderId="74" xfId="0" applyFont="1" applyFill="1" applyBorder="1" applyAlignment="1">
      <alignment horizontal="center" wrapText="1"/>
    </xf>
    <xf numFmtId="0" fontId="10" fillId="97" borderId="75" xfId="0" applyFont="1" applyFill="1" applyBorder="1" applyAlignment="1">
      <alignment horizontal="center" wrapText="1"/>
    </xf>
    <xf numFmtId="0" fontId="49" fillId="0" borderId="74" xfId="0" applyFont="1" applyBorder="1" applyAlignment="1">
      <alignment horizontal="center" wrapText="1"/>
    </xf>
    <xf numFmtId="0" fontId="10" fillId="97" borderId="0" xfId="0" applyFont="1" applyFill="1"/>
    <xf numFmtId="0" fontId="10" fillId="97" borderId="76" xfId="0" applyFont="1" applyFill="1" applyBorder="1"/>
    <xf numFmtId="3" fontId="10" fillId="0" borderId="0" xfId="0" applyNumberFormat="1" applyFont="1"/>
    <xf numFmtId="4" fontId="10" fillId="0" borderId="0" xfId="0" applyNumberFormat="1" applyFont="1"/>
    <xf numFmtId="0" fontId="10" fillId="97" borderId="75" xfId="0" applyFont="1" applyFill="1" applyBorder="1"/>
    <xf numFmtId="0" fontId="0" fillId="0" borderId="74" xfId="0" applyBorder="1" applyAlignment="1"/>
    <xf numFmtId="0" fontId="76" fillId="94" borderId="77" xfId="0" applyFont="1" applyFill="1" applyBorder="1" applyAlignment="1">
      <alignment horizontal="center" wrapText="1"/>
    </xf>
    <xf numFmtId="0" fontId="37" fillId="94" borderId="77" xfId="0" applyFont="1" applyFill="1" applyBorder="1" applyAlignment="1">
      <alignment horizontal="center" textRotation="90"/>
    </xf>
    <xf numFmtId="0" fontId="37" fillId="94" borderId="77" xfId="204" applyFont="1" applyFill="1" applyBorder="1" applyAlignment="1">
      <alignment horizontal="center" textRotation="90" wrapText="1"/>
    </xf>
    <xf numFmtId="0" fontId="10" fillId="23" borderId="77" xfId="61" applyFont="1" applyFill="1" applyBorder="1" applyAlignment="1">
      <alignment horizontal="center" textRotation="90" wrapText="1"/>
    </xf>
    <xf numFmtId="0" fontId="37" fillId="23" borderId="77" xfId="90" applyFont="1" applyFill="1" applyBorder="1" applyAlignment="1">
      <alignment horizontal="center" textRotation="90" wrapText="1"/>
    </xf>
    <xf numFmtId="0" fontId="37" fillId="23" borderId="77" xfId="61" applyFont="1" applyFill="1" applyBorder="1" applyAlignment="1">
      <alignment horizontal="center" textRotation="90" wrapText="1"/>
    </xf>
    <xf numFmtId="0" fontId="37" fillId="23" borderId="77" xfId="9" applyFont="1" applyFill="1" applyBorder="1" applyAlignment="1">
      <alignment horizontal="center" textRotation="90" wrapText="1"/>
    </xf>
    <xf numFmtId="0" fontId="37" fillId="23" borderId="77" xfId="203" applyFont="1" applyFill="1" applyBorder="1" applyAlignment="1">
      <alignment horizontal="center" textRotation="90" wrapText="1"/>
    </xf>
    <xf numFmtId="0" fontId="10" fillId="23" borderId="77" xfId="73" applyFont="1" applyFill="1" applyBorder="1" applyAlignment="1">
      <alignment horizontal="center" textRotation="90" wrapText="1"/>
    </xf>
    <xf numFmtId="0" fontId="37" fillId="23" borderId="77" xfId="91" applyFont="1" applyFill="1" applyBorder="1" applyAlignment="1">
      <alignment horizontal="center" textRotation="90" wrapText="1"/>
    </xf>
    <xf numFmtId="0" fontId="37" fillId="23" borderId="77" xfId="72" applyFont="1" applyFill="1" applyBorder="1" applyAlignment="1">
      <alignment horizontal="center" textRotation="90" wrapText="1"/>
    </xf>
    <xf numFmtId="0" fontId="10" fillId="23" borderId="77" xfId="62" applyFont="1" applyFill="1" applyBorder="1" applyAlignment="1">
      <alignment horizontal="center" textRotation="90" wrapText="1"/>
    </xf>
    <xf numFmtId="0" fontId="10" fillId="23" borderId="77" xfId="205" applyFont="1" applyFill="1" applyBorder="1" applyAlignment="1">
      <alignment horizontal="center" textRotation="90" wrapText="1"/>
    </xf>
    <xf numFmtId="0" fontId="0" fillId="23" borderId="0" xfId="0" applyFill="1" applyAlignment="1"/>
    <xf numFmtId="0" fontId="76" fillId="43" borderId="88" xfId="0" applyFont="1" applyFill="1" applyBorder="1" applyAlignment="1">
      <alignment horizontal="center"/>
    </xf>
    <xf numFmtId="0" fontId="73" fillId="0" borderId="77" xfId="0" applyFont="1" applyBorder="1" applyAlignment="1">
      <alignment horizontal="left" vertical="top" wrapText="1" indent="1"/>
    </xf>
    <xf numFmtId="0" fontId="75" fillId="46" borderId="77" xfId="0" applyFont="1" applyFill="1" applyBorder="1" applyAlignment="1">
      <alignment horizontal="left" vertical="top" wrapText="1" indent="1"/>
    </xf>
    <xf numFmtId="0" fontId="75" fillId="84" borderId="77" xfId="0" applyFont="1" applyFill="1" applyBorder="1" applyAlignment="1">
      <alignment horizontal="left" vertical="top" wrapText="1" indent="1"/>
    </xf>
    <xf numFmtId="0" fontId="67" fillId="0" borderId="77" xfId="213" applyFont="1" applyBorder="1" applyAlignment="1" applyProtection="1">
      <alignment horizontal="left" vertical="top" wrapText="1" indent="1"/>
    </xf>
    <xf numFmtId="0" fontId="124" fillId="0" borderId="77" xfId="0" applyFont="1" applyBorder="1" applyAlignment="1">
      <alignment horizontal="center" vertical="center"/>
    </xf>
    <xf numFmtId="17" fontId="124" fillId="0" borderId="77" xfId="0" applyNumberFormat="1" applyFont="1" applyBorder="1" applyAlignment="1">
      <alignment horizontal="center" vertical="center"/>
    </xf>
    <xf numFmtId="0" fontId="37" fillId="0" borderId="0" xfId="0" applyFont="1" applyAlignment="1">
      <alignment horizontal="center" vertical="center"/>
    </xf>
    <xf numFmtId="0" fontId="122" fillId="96" borderId="77" xfId="0" applyFont="1" applyFill="1" applyBorder="1" applyAlignment="1">
      <alignment horizontal="center" vertical="center"/>
    </xf>
    <xf numFmtId="0" fontId="97" fillId="96" borderId="0" xfId="0" applyFont="1" applyFill="1"/>
    <xf numFmtId="0" fontId="97" fillId="0" borderId="0" xfId="0" applyFont="1"/>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415">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workbookViewId="0">
      <selection activeCell="A5" sqref="A5"/>
    </sheetView>
    <sheetView tabSelected="1" workbookViewId="1"/>
  </sheetViews>
  <sheetFormatPr defaultColWidth="9.42578125" defaultRowHeight="14.45"/>
  <cols>
    <col min="1" max="1" width="115.5703125" style="42" customWidth="1"/>
    <col min="2" max="2" width="9.42578125" style="42" customWidth="1"/>
    <col min="3" max="16384" width="9.42578125" style="42"/>
  </cols>
  <sheetData>
    <row r="1" spans="1:1" ht="122.1" customHeight="1"/>
    <row r="2" spans="1:1" ht="20.85" customHeight="1">
      <c r="A2" s="45" t="s">
        <v>0</v>
      </c>
    </row>
    <row r="3" spans="1:1" ht="18.600000000000001" customHeight="1">
      <c r="A3" s="55" t="s">
        <v>1</v>
      </c>
    </row>
    <row r="4" spans="1:1" ht="60" customHeight="1">
      <c r="A4" s="75" t="s">
        <v>2</v>
      </c>
    </row>
    <row r="5" spans="1:1" ht="81" customHeight="1">
      <c r="A5" s="145" t="s">
        <v>3</v>
      </c>
    </row>
    <row r="6" spans="1:1" ht="21.75" customHeight="1">
      <c r="A6" s="156" t="s">
        <v>4</v>
      </c>
    </row>
    <row r="7" spans="1:1" s="76" customFormat="1" ht="168" customHeight="1">
      <c r="A7" s="101" t="s">
        <v>5</v>
      </c>
    </row>
    <row r="8" spans="1:1" s="76" customFormat="1" ht="22.35" customHeight="1">
      <c r="A8" s="156" t="s">
        <v>6</v>
      </c>
    </row>
    <row r="9" spans="1:1" s="76" customFormat="1" ht="232.35" customHeight="1">
      <c r="A9" s="101" t="s">
        <v>7</v>
      </c>
    </row>
    <row r="10" spans="1:1" ht="344.85" customHeight="1">
      <c r="A10" s="77"/>
    </row>
    <row r="11" spans="1:1" ht="22.7" customHeight="1">
      <c r="A11" s="156" t="s">
        <v>8</v>
      </c>
    </row>
    <row r="12" spans="1:1" ht="213.6" customHeight="1">
      <c r="A12" s="101" t="s">
        <v>9</v>
      </c>
    </row>
    <row r="13" spans="1:1" ht="21" customHeight="1">
      <c r="A13" s="156" t="s">
        <v>10</v>
      </c>
    </row>
    <row r="14" spans="1:1" ht="145.35" customHeight="1">
      <c r="A14" s="157" t="s">
        <v>11</v>
      </c>
    </row>
    <row r="15" spans="1:1" ht="30" customHeight="1">
      <c r="A15" s="102" t="s">
        <v>12</v>
      </c>
    </row>
    <row r="16" spans="1:1" ht="80.099999999999994" customHeight="1">
      <c r="A16" s="102" t="s">
        <v>13</v>
      </c>
    </row>
    <row r="17" spans="1:1" ht="46.35" customHeight="1">
      <c r="A17" s="191" t="s">
        <v>14</v>
      </c>
    </row>
    <row r="18" spans="1:1" ht="64.150000000000006" customHeight="1">
      <c r="A18" s="191" t="s">
        <v>15</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55"/>
  <sheetViews>
    <sheetView topLeftCell="A141" workbookViewId="0">
      <selection activeCell="G145" sqref="G145"/>
    </sheetView>
    <sheetView topLeftCell="A139" workbookViewId="1">
      <selection sqref="A1:H1"/>
    </sheetView>
  </sheetViews>
  <sheetFormatPr defaultColWidth="8.42578125" defaultRowHeight="14.45"/>
  <cols>
    <col min="1" max="1" width="8.42578125" customWidth="1"/>
    <col min="2" max="5" width="9.42578125" customWidth="1"/>
    <col min="6" max="6" width="7" customWidth="1"/>
    <col min="7" max="7" width="6.42578125" customWidth="1"/>
  </cols>
  <sheetData>
    <row r="1" spans="1:9">
      <c r="A1" s="233"/>
      <c r="B1" s="246"/>
      <c r="C1" s="246"/>
      <c r="D1" s="246"/>
      <c r="E1" s="246"/>
      <c r="F1" s="246"/>
      <c r="G1" s="246"/>
      <c r="H1" s="246"/>
    </row>
    <row r="2" spans="1:9" ht="147" customHeight="1">
      <c r="A2" s="158" t="s">
        <v>145</v>
      </c>
      <c r="B2" s="104" t="s">
        <v>8008</v>
      </c>
      <c r="C2" s="104" t="s">
        <v>8009</v>
      </c>
      <c r="D2" s="104" t="s">
        <v>8010</v>
      </c>
      <c r="E2" s="104" t="s">
        <v>8011</v>
      </c>
      <c r="F2" s="105" t="s">
        <v>8009</v>
      </c>
      <c r="G2" s="105" t="s">
        <v>8012</v>
      </c>
      <c r="H2" s="106" t="s">
        <v>8013</v>
      </c>
      <c r="I2" s="192" t="s">
        <v>25</v>
      </c>
    </row>
    <row r="3" spans="1:9">
      <c r="A3" s="107" t="str">
        <f>Lists!C:C</f>
        <v>AFG001</v>
      </c>
      <c r="B3" s="174">
        <f t="shared" ref="B3:B34" si="0">ROUND(AVERAGE(C3:E3),1)</f>
        <v>1.1000000000000001</v>
      </c>
      <c r="C3" s="174">
        <f t="shared" ref="C3:C34" si="1">IF(F3="x","x",ROUND((5-(3-F3)/2*5),1))</f>
        <v>2</v>
      </c>
      <c r="D3" s="174">
        <f t="shared" ref="D3:D34" si="2">IF(G3&gt;365,5,ROUND((5-(365-G3)/364*5),1))</f>
        <v>1.2</v>
      </c>
      <c r="E3" s="174">
        <f t="shared" ref="E3:E34" si="3">IF(H3&gt;3,5,ROUND((5-(3-H3)/3*5),1))</f>
        <v>0</v>
      </c>
      <c r="F3" s="174">
        <f>'Data Reliability'!B3</f>
        <v>1.8</v>
      </c>
      <c r="G3" s="108">
        <f>Reliability_updated!V3</f>
        <v>85.3</v>
      </c>
      <c r="H3" s="108">
        <f>'Data Reliability'!C3</f>
        <v>0</v>
      </c>
      <c r="I3" t="str">
        <f>IF(Reliability!B3="x","x",(IF(ROUNDUP(Reliability!B3,0)=1,"Very High",IF(ROUNDUP(Reliability!B3,0)=2,"High",IF(ROUNDUP(Reliability!B3,0)=3,"Medium",IF(ROUNDUP(Reliability!B3,0)=4,"Low","Very Low"))))))</f>
        <v>High</v>
      </c>
    </row>
    <row r="4" spans="1:9">
      <c r="A4" s="107" t="str">
        <f>Lists!C:C</f>
        <v>ARM002</v>
      </c>
      <c r="B4" s="174">
        <f t="shared" si="0"/>
        <v>1</v>
      </c>
      <c r="C4" s="174">
        <f t="shared" si="1"/>
        <v>2.2999999999999998</v>
      </c>
      <c r="D4" s="174">
        <f t="shared" si="2"/>
        <v>0.8</v>
      </c>
      <c r="E4" s="174">
        <f t="shared" si="3"/>
        <v>0</v>
      </c>
      <c r="F4" s="174">
        <f>'Data Reliability'!B4</f>
        <v>1.9</v>
      </c>
      <c r="G4" s="108">
        <f>Reliability_updated!V4</f>
        <v>61.1</v>
      </c>
      <c r="H4" s="108">
        <f>'Data Reliability'!C4</f>
        <v>0</v>
      </c>
      <c r="I4" t="str">
        <f>IF(Reliability!B4="x","x",(IF(ROUNDUP(Reliability!B4,0)=1,"Very High",IF(ROUNDUP(Reliability!B4,0)=2,"High",IF(ROUNDUP(Reliability!B4,0)=3,"Medium",IF(ROUNDUP(Reliability!B4,0)=4,"Low","Very Low"))))))</f>
        <v>Very High</v>
      </c>
    </row>
    <row r="5" spans="1:9">
      <c r="A5" s="107" t="str">
        <f>Lists!C:C</f>
        <v>AZE002</v>
      </c>
      <c r="B5" s="174">
        <f t="shared" si="0"/>
        <v>2.7</v>
      </c>
      <c r="C5" s="174" t="str">
        <f t="shared" si="1"/>
        <v>x</v>
      </c>
      <c r="D5" s="174">
        <f t="shared" si="2"/>
        <v>2.1</v>
      </c>
      <c r="E5" s="174">
        <f t="shared" si="3"/>
        <v>3.3</v>
      </c>
      <c r="F5" s="174" t="str">
        <f>'Data Reliability'!B5</f>
        <v>x</v>
      </c>
      <c r="G5" s="108">
        <f>Reliability_updated!V5</f>
        <v>155.5</v>
      </c>
      <c r="H5" s="108">
        <f>'Data Reliability'!C5</f>
        <v>2</v>
      </c>
      <c r="I5" t="str">
        <f>IF(Reliability!B5="x","x",(IF(ROUNDUP(Reliability!B5,0)=1,"Very High",IF(ROUNDUP(Reliability!B5,0)=2,"High",IF(ROUNDUP(Reliability!B5,0)=3,"Medium",IF(ROUNDUP(Reliability!B5,0)=4,"Low","Very Low"))))))</f>
        <v>Medium</v>
      </c>
    </row>
    <row r="6" spans="1:9">
      <c r="A6" s="107" t="str">
        <f>Lists!C:C</f>
        <v>BDI001</v>
      </c>
      <c r="B6" s="174">
        <f t="shared" si="0"/>
        <v>1.3</v>
      </c>
      <c r="C6" s="174">
        <f t="shared" si="1"/>
        <v>2.2999999999999998</v>
      </c>
      <c r="D6" s="174">
        <f t="shared" si="2"/>
        <v>1.7</v>
      </c>
      <c r="E6" s="174">
        <f t="shared" si="3"/>
        <v>0</v>
      </c>
      <c r="F6" s="174">
        <f>'Data Reliability'!B6</f>
        <v>1.9</v>
      </c>
      <c r="G6" s="108">
        <f>Reliability_updated!V6</f>
        <v>124.4</v>
      </c>
      <c r="H6" s="108">
        <f>'Data Reliability'!C6</f>
        <v>0</v>
      </c>
      <c r="I6" t="str">
        <f>IF(Reliability!B6="x","x",(IF(ROUNDUP(Reliability!B6,0)=1,"Very High",IF(ROUNDUP(Reliability!B6,0)=2,"High",IF(ROUNDUP(Reliability!B6,0)=3,"Medium",IF(ROUNDUP(Reliability!B6,0)=4,"Low","Very Low"))))))</f>
        <v>High</v>
      </c>
    </row>
    <row r="7" spans="1:9">
      <c r="A7" s="107" t="str">
        <f>Lists!C:C</f>
        <v>BFA002</v>
      </c>
      <c r="B7" s="174">
        <f t="shared" si="0"/>
        <v>1.7</v>
      </c>
      <c r="C7" s="174">
        <f t="shared" si="1"/>
        <v>2.2999999999999998</v>
      </c>
      <c r="D7" s="174">
        <f t="shared" si="2"/>
        <v>2.8</v>
      </c>
      <c r="E7" s="174">
        <f t="shared" si="3"/>
        <v>0</v>
      </c>
      <c r="F7" s="174">
        <f>'Data Reliability'!B7</f>
        <v>1.9</v>
      </c>
      <c r="G7" s="108">
        <f>Reliability_updated!V7</f>
        <v>206</v>
      </c>
      <c r="H7" s="108">
        <f>'Data Reliability'!C7</f>
        <v>0</v>
      </c>
      <c r="I7" t="str">
        <f>IF(Reliability!B7="x","x",(IF(ROUNDUP(Reliability!B7,0)=1,"Very High",IF(ROUNDUP(Reliability!B7,0)=2,"High",IF(ROUNDUP(Reliability!B7,0)=3,"Medium",IF(ROUNDUP(Reliability!B7,0)=4,"Low","Very Low"))))))</f>
        <v>High</v>
      </c>
    </row>
    <row r="8" spans="1:9">
      <c r="A8" s="107" t="str">
        <f>Lists!C:C</f>
        <v>BGD002</v>
      </c>
      <c r="B8" s="174">
        <f t="shared" si="0"/>
        <v>1.1000000000000001</v>
      </c>
      <c r="C8" s="174">
        <f t="shared" si="1"/>
        <v>2</v>
      </c>
      <c r="D8" s="174">
        <f t="shared" si="2"/>
        <v>1.2</v>
      </c>
      <c r="E8" s="174">
        <f t="shared" si="3"/>
        <v>0</v>
      </c>
      <c r="F8" s="174">
        <f>'Data Reliability'!B8</f>
        <v>1.8</v>
      </c>
      <c r="G8" s="108">
        <f>Reliability_updated!V8</f>
        <v>91</v>
      </c>
      <c r="H8" s="108">
        <f>'Data Reliability'!C8</f>
        <v>0</v>
      </c>
      <c r="I8" t="str">
        <f>IF(Reliability!B8="x","x",(IF(ROUNDUP(Reliability!B8,0)=1,"Very High",IF(ROUNDUP(Reliability!B8,0)=2,"High",IF(ROUNDUP(Reliability!B8,0)=3,"Medium",IF(ROUNDUP(Reliability!B8,0)=4,"Low","Very Low"))))))</f>
        <v>High</v>
      </c>
    </row>
    <row r="9" spans="1:9">
      <c r="A9" s="107" t="str">
        <f>Lists!C:C</f>
        <v>BRA002</v>
      </c>
      <c r="B9" s="174">
        <f t="shared" si="0"/>
        <v>2.2000000000000002</v>
      </c>
      <c r="C9" s="174">
        <f t="shared" si="1"/>
        <v>3.5</v>
      </c>
      <c r="D9" s="174">
        <f t="shared" si="2"/>
        <v>3</v>
      </c>
      <c r="E9" s="174">
        <f t="shared" si="3"/>
        <v>0</v>
      </c>
      <c r="F9" s="174">
        <f>'Data Reliability'!B9</f>
        <v>2.4</v>
      </c>
      <c r="G9" s="108">
        <f>Reliability_updated!V9</f>
        <v>219.4</v>
      </c>
      <c r="H9" s="108">
        <f>'Data Reliability'!C9</f>
        <v>0</v>
      </c>
      <c r="I9" t="str">
        <f>IF(Reliability!B9="x","x",(IF(ROUNDUP(Reliability!B9,0)=1,"Very High",IF(ROUNDUP(Reliability!B9,0)=2,"High",IF(ROUNDUP(Reliability!B9,0)=3,"Medium",IF(ROUNDUP(Reliability!B9,0)=4,"Low","Very Low"))))))</f>
        <v>Medium</v>
      </c>
    </row>
    <row r="10" spans="1:9">
      <c r="A10" s="107" t="str">
        <f>Lists!C:C</f>
        <v>CAF001</v>
      </c>
      <c r="B10" s="174">
        <f t="shared" si="0"/>
        <v>2</v>
      </c>
      <c r="C10" s="174">
        <f t="shared" si="1"/>
        <v>3.8</v>
      </c>
      <c r="D10" s="174">
        <f t="shared" si="2"/>
        <v>2.2999999999999998</v>
      </c>
      <c r="E10" s="174">
        <f t="shared" si="3"/>
        <v>0</v>
      </c>
      <c r="F10" s="174">
        <f>'Data Reliability'!B10</f>
        <v>2.5</v>
      </c>
      <c r="G10" s="108">
        <f>Reliability_updated!V10</f>
        <v>167.6</v>
      </c>
      <c r="H10" s="108">
        <f>'Data Reliability'!C10</f>
        <v>0</v>
      </c>
      <c r="I10" t="str">
        <f>IF(Reliability!B10="x","x",(IF(ROUNDUP(Reliability!B10,0)=1,"Very High",IF(ROUNDUP(Reliability!B10,0)=2,"High",IF(ROUNDUP(Reliability!B10,0)=3,"Medium",IF(ROUNDUP(Reliability!B10,0)=4,"Low","Very Low"))))))</f>
        <v>High</v>
      </c>
    </row>
    <row r="11" spans="1:9">
      <c r="A11" s="107" t="str">
        <f>Lists!C:C</f>
        <v>CMR001</v>
      </c>
      <c r="B11" s="174">
        <f t="shared" si="0"/>
        <v>1.3</v>
      </c>
      <c r="C11" s="174">
        <f t="shared" si="1"/>
        <v>2</v>
      </c>
      <c r="D11" s="174">
        <f t="shared" si="2"/>
        <v>1.9</v>
      </c>
      <c r="E11" s="174">
        <f t="shared" si="3"/>
        <v>0</v>
      </c>
      <c r="F11" s="174">
        <f>'Data Reliability'!B11</f>
        <v>1.8</v>
      </c>
      <c r="G11" s="108">
        <f>Reliability_updated!V11</f>
        <v>141.6</v>
      </c>
      <c r="H11" s="108">
        <f>'Data Reliability'!C11</f>
        <v>0</v>
      </c>
      <c r="I11" t="str">
        <f>IF(Reliability!B11="x","x",(IF(ROUNDUP(Reliability!B11,0)=1,"Very High",IF(ROUNDUP(Reliability!B11,0)=2,"High",IF(ROUNDUP(Reliability!B11,0)=3,"Medium",IF(ROUNDUP(Reliability!B11,0)=4,"Low","Very Low"))))))</f>
        <v>High</v>
      </c>
    </row>
    <row r="12" spans="1:9">
      <c r="A12" s="107" t="str">
        <f>Lists!C:C</f>
        <v>CMR002</v>
      </c>
      <c r="B12" s="174">
        <f t="shared" si="0"/>
        <v>1.2</v>
      </c>
      <c r="C12" s="174">
        <f t="shared" si="1"/>
        <v>1.8</v>
      </c>
      <c r="D12" s="174">
        <f t="shared" si="2"/>
        <v>1.8</v>
      </c>
      <c r="E12" s="174">
        <f t="shared" si="3"/>
        <v>0</v>
      </c>
      <c r="F12" s="174">
        <f>'Data Reliability'!B12</f>
        <v>1.7</v>
      </c>
      <c r="G12" s="108">
        <f>Reliability_updated!V12</f>
        <v>134.1</v>
      </c>
      <c r="H12" s="108">
        <f>'Data Reliability'!C12</f>
        <v>0</v>
      </c>
      <c r="I12" t="str">
        <f>IF(Reliability!B12="x","x",(IF(ROUNDUP(Reliability!B12,0)=1,"Very High",IF(ROUNDUP(Reliability!B12,0)=2,"High",IF(ROUNDUP(Reliability!B12,0)=3,"Medium",IF(ROUNDUP(Reliability!B12,0)=4,"Low","Very Low"))))))</f>
        <v>High</v>
      </c>
    </row>
    <row r="13" spans="1:9">
      <c r="A13" s="107" t="str">
        <f>Lists!C:C</f>
        <v>CMR003</v>
      </c>
      <c r="B13" s="174">
        <f t="shared" si="0"/>
        <v>1.3</v>
      </c>
      <c r="C13" s="174">
        <f t="shared" si="1"/>
        <v>2.2999999999999998</v>
      </c>
      <c r="D13" s="174">
        <f t="shared" si="2"/>
        <v>1.7</v>
      </c>
      <c r="E13" s="174">
        <f t="shared" si="3"/>
        <v>0</v>
      </c>
      <c r="F13" s="174">
        <f>'Data Reliability'!B13</f>
        <v>1.9</v>
      </c>
      <c r="G13" s="108">
        <f>Reliability_updated!V13</f>
        <v>122.8</v>
      </c>
      <c r="H13" s="108">
        <f>'Data Reliability'!C13</f>
        <v>0</v>
      </c>
      <c r="I13" t="str">
        <f>IF(Reliability!B13="x","x",(IF(ROUNDUP(Reliability!B13,0)=1,"Very High",IF(ROUNDUP(Reliability!B13,0)=2,"High",IF(ROUNDUP(Reliability!B13,0)=3,"Medium",IF(ROUNDUP(Reliability!B13,0)=4,"Low","Very Low"))))))</f>
        <v>High</v>
      </c>
    </row>
    <row r="14" spans="1:9">
      <c r="A14" s="107" t="str">
        <f>Lists!C:C</f>
        <v>CMR004</v>
      </c>
      <c r="B14" s="174">
        <f t="shared" si="0"/>
        <v>2.1</v>
      </c>
      <c r="C14" s="174">
        <f t="shared" si="1"/>
        <v>2.2999999999999998</v>
      </c>
      <c r="D14" s="174">
        <f t="shared" si="2"/>
        <v>2.2000000000000002</v>
      </c>
      <c r="E14" s="174">
        <f t="shared" si="3"/>
        <v>1.7</v>
      </c>
      <c r="F14" s="174">
        <f>'Data Reliability'!B14</f>
        <v>1.9</v>
      </c>
      <c r="G14" s="108">
        <f>Reliability_updated!V14</f>
        <v>163.4</v>
      </c>
      <c r="H14" s="108">
        <f>'Data Reliability'!C14</f>
        <v>1</v>
      </c>
      <c r="I14" t="str">
        <f>IF(Reliability!B14="x","x",(IF(ROUNDUP(Reliability!B14,0)=1,"Very High",IF(ROUNDUP(Reliability!B14,0)=2,"High",IF(ROUNDUP(Reliability!B14,0)=3,"Medium",IF(ROUNDUP(Reliability!B14,0)=4,"Low","Very Low"))))))</f>
        <v>Medium</v>
      </c>
    </row>
    <row r="15" spans="1:9">
      <c r="A15" s="107" t="str">
        <f>Lists!C:C</f>
        <v>COD001</v>
      </c>
      <c r="B15" s="174">
        <f t="shared" si="0"/>
        <v>1.7</v>
      </c>
      <c r="C15" s="174">
        <f t="shared" si="1"/>
        <v>2.8</v>
      </c>
      <c r="D15" s="174">
        <f t="shared" si="2"/>
        <v>2.2999999999999998</v>
      </c>
      <c r="E15" s="174">
        <f t="shared" si="3"/>
        <v>0</v>
      </c>
      <c r="F15" s="174">
        <f>'Data Reliability'!B15</f>
        <v>2.1</v>
      </c>
      <c r="G15" s="108">
        <f>Reliability_updated!V15</f>
        <v>170.4</v>
      </c>
      <c r="H15" s="108">
        <f>'Data Reliability'!C15</f>
        <v>0</v>
      </c>
      <c r="I15" t="str">
        <f>IF(Reliability!B15="x","x",(IF(ROUNDUP(Reliability!B15,0)=1,"Very High",IF(ROUNDUP(Reliability!B15,0)=2,"High",IF(ROUNDUP(Reliability!B15,0)=3,"Medium",IF(ROUNDUP(Reliability!B15,0)=4,"Low","Very Low"))))))</f>
        <v>High</v>
      </c>
    </row>
    <row r="16" spans="1:9">
      <c r="A16" s="107" t="str">
        <f>Lists!C:C</f>
        <v>COG001</v>
      </c>
      <c r="B16" s="174">
        <f t="shared" si="0"/>
        <v>2.7</v>
      </c>
      <c r="C16" s="174">
        <f t="shared" si="1"/>
        <v>3.3</v>
      </c>
      <c r="D16" s="174">
        <f t="shared" si="2"/>
        <v>1.5</v>
      </c>
      <c r="E16" s="174">
        <f t="shared" si="3"/>
        <v>3.3</v>
      </c>
      <c r="F16" s="174">
        <f>'Data Reliability'!B16</f>
        <v>2.2999999999999998</v>
      </c>
      <c r="G16" s="108">
        <f>Reliability_updated!V16</f>
        <v>113</v>
      </c>
      <c r="H16" s="108">
        <f>'Data Reliability'!C16</f>
        <v>2</v>
      </c>
      <c r="I16" t="str">
        <f>IF(Reliability!B16="x","x",(IF(ROUNDUP(Reliability!B16,0)=1,"Very High",IF(ROUNDUP(Reliability!B16,0)=2,"High",IF(ROUNDUP(Reliability!B16,0)=3,"Medium",IF(ROUNDUP(Reliability!B16,0)=4,"Low","Very Low"))))))</f>
        <v>Medium</v>
      </c>
    </row>
    <row r="17" spans="1:9">
      <c r="A17" s="107" t="str">
        <f>Lists!C:C</f>
        <v>COL001</v>
      </c>
      <c r="B17" s="174">
        <f t="shared" si="0"/>
        <v>2.1</v>
      </c>
      <c r="C17" s="174">
        <f t="shared" si="1"/>
        <v>2.2999999999999998</v>
      </c>
      <c r="D17" s="174">
        <f t="shared" si="2"/>
        <v>4</v>
      </c>
      <c r="E17" s="174">
        <f t="shared" si="3"/>
        <v>0</v>
      </c>
      <c r="F17" s="174">
        <f>'Data Reliability'!B17</f>
        <v>1.9</v>
      </c>
      <c r="G17" s="108">
        <f>Reliability_updated!V17</f>
        <v>288.7</v>
      </c>
      <c r="H17" s="108">
        <f>'Data Reliability'!C17</f>
        <v>0</v>
      </c>
      <c r="I17" t="str">
        <f>IF(Reliability!B17="x","x",(IF(ROUNDUP(Reliability!B17,0)=1,"Very High",IF(ROUNDUP(Reliability!B17,0)=2,"High",IF(ROUNDUP(Reliability!B17,0)=3,"Medium",IF(ROUNDUP(Reliability!B17,0)=4,"Low","Very Low"))))))</f>
        <v>Medium</v>
      </c>
    </row>
    <row r="18" spans="1:9">
      <c r="A18" s="107" t="str">
        <f>Lists!C:C</f>
        <v>COL002</v>
      </c>
      <c r="B18" s="174">
        <f t="shared" si="0"/>
        <v>2.6</v>
      </c>
      <c r="C18" s="174">
        <f t="shared" si="1"/>
        <v>2.2999999999999998</v>
      </c>
      <c r="D18" s="174">
        <f t="shared" si="2"/>
        <v>3.7</v>
      </c>
      <c r="E18" s="174">
        <f t="shared" si="3"/>
        <v>1.7</v>
      </c>
      <c r="F18" s="174">
        <f>'Data Reliability'!B18</f>
        <v>1.9</v>
      </c>
      <c r="G18" s="108">
        <f>Reliability_updated!V18</f>
        <v>267.3</v>
      </c>
      <c r="H18" s="108">
        <f>'Data Reliability'!C18</f>
        <v>1</v>
      </c>
      <c r="I18" t="str">
        <f>IF(Reliability!B18="x","x",(IF(ROUNDUP(Reliability!B18,0)=1,"Very High",IF(ROUNDUP(Reliability!B18,0)=2,"High",IF(ROUNDUP(Reliability!B18,0)=3,"Medium",IF(ROUNDUP(Reliability!B18,0)=4,"Low","Very Low"))))))</f>
        <v>Medium</v>
      </c>
    </row>
    <row r="19" spans="1:9">
      <c r="A19" s="107" t="str">
        <f>Lists!C:C</f>
        <v>COL003</v>
      </c>
      <c r="B19" s="174">
        <f t="shared" si="0"/>
        <v>2.1</v>
      </c>
      <c r="C19" s="174">
        <f t="shared" si="1"/>
        <v>3</v>
      </c>
      <c r="D19" s="174">
        <f t="shared" si="2"/>
        <v>1.7</v>
      </c>
      <c r="E19" s="174">
        <f t="shared" si="3"/>
        <v>1.7</v>
      </c>
      <c r="F19" s="174">
        <f>'Data Reliability'!B19</f>
        <v>2.2000000000000002</v>
      </c>
      <c r="G19" s="108">
        <f>Reliability_updated!V19</f>
        <v>127.4</v>
      </c>
      <c r="H19" s="108">
        <f>'Data Reliability'!C19</f>
        <v>1</v>
      </c>
      <c r="I19" t="str">
        <f>IF(Reliability!B19="x","x",(IF(ROUNDUP(Reliability!B19,0)=1,"Very High",IF(ROUNDUP(Reliability!B19,0)=2,"High",IF(ROUNDUP(Reliability!B19,0)=3,"Medium",IF(ROUNDUP(Reliability!B19,0)=4,"Low","Very Low"))))))</f>
        <v>Medium</v>
      </c>
    </row>
    <row r="20" spans="1:9">
      <c r="A20" s="107" t="str">
        <f>Lists!C:C</f>
        <v>CRI002</v>
      </c>
      <c r="B20" s="174">
        <f t="shared" si="0"/>
        <v>2.1</v>
      </c>
      <c r="C20" s="174">
        <f t="shared" si="1"/>
        <v>3</v>
      </c>
      <c r="D20" s="174">
        <f t="shared" si="2"/>
        <v>3.4</v>
      </c>
      <c r="E20" s="174">
        <f t="shared" si="3"/>
        <v>0</v>
      </c>
      <c r="F20" s="174">
        <f>'Data Reliability'!B20</f>
        <v>2.2000000000000002</v>
      </c>
      <c r="G20" s="108">
        <f>Reliability_updated!V20</f>
        <v>247.3</v>
      </c>
      <c r="H20" s="108">
        <f>'Data Reliability'!C20</f>
        <v>0</v>
      </c>
      <c r="I20" t="str">
        <f>IF(Reliability!B20="x","x",(IF(ROUNDUP(Reliability!B20,0)=1,"Very High",IF(ROUNDUP(Reliability!B20,0)=2,"High",IF(ROUNDUP(Reliability!B20,0)=3,"Medium",IF(ROUNDUP(Reliability!B20,0)=4,"Low","Very Low"))))))</f>
        <v>Medium</v>
      </c>
    </row>
    <row r="21" spans="1:9">
      <c r="A21" s="107" t="str">
        <f>Lists!C:C</f>
        <v>DJI001</v>
      </c>
      <c r="B21" s="174">
        <f t="shared" si="0"/>
        <v>2.6</v>
      </c>
      <c r="C21" s="174">
        <f t="shared" si="1"/>
        <v>3.8</v>
      </c>
      <c r="D21" s="174">
        <f t="shared" si="2"/>
        <v>2.2999999999999998</v>
      </c>
      <c r="E21" s="174">
        <f t="shared" si="3"/>
        <v>1.7</v>
      </c>
      <c r="F21" s="174">
        <f>'Data Reliability'!B21</f>
        <v>2.5</v>
      </c>
      <c r="G21" s="108">
        <f>Reliability_updated!V21</f>
        <v>169.8</v>
      </c>
      <c r="H21" s="108">
        <f>'Data Reliability'!C21</f>
        <v>1</v>
      </c>
      <c r="I21" t="str">
        <f>IF(Reliability!B21="x","x",(IF(ROUNDUP(Reliability!B21,0)=1,"Very High",IF(ROUNDUP(Reliability!B21,0)=2,"High",IF(ROUNDUP(Reliability!B21,0)=3,"Medium",IF(ROUNDUP(Reliability!B21,0)=4,"Low","Very Low"))))))</f>
        <v>Medium</v>
      </c>
    </row>
    <row r="22" spans="1:9">
      <c r="A22" s="107" t="str">
        <f>Lists!C:C</f>
        <v>DJI002</v>
      </c>
      <c r="B22" s="174">
        <f t="shared" si="0"/>
        <v>2.4</v>
      </c>
      <c r="C22" s="174">
        <f t="shared" si="1"/>
        <v>3.8</v>
      </c>
      <c r="D22" s="174">
        <f t="shared" si="2"/>
        <v>3.3</v>
      </c>
      <c r="E22" s="174">
        <f t="shared" si="3"/>
        <v>0</v>
      </c>
      <c r="F22" s="174">
        <f>'Data Reliability'!B22</f>
        <v>2.5</v>
      </c>
      <c r="G22" s="108">
        <f>Reliability_updated!V22</f>
        <v>241.6</v>
      </c>
      <c r="H22" s="108">
        <f>'Data Reliability'!C22</f>
        <v>0</v>
      </c>
      <c r="I22" t="str">
        <f>IF(Reliability!B22="x","x",(IF(ROUNDUP(Reliability!B22,0)=1,"Very High",IF(ROUNDUP(Reliability!B22,0)=2,"High",IF(ROUNDUP(Reliability!B22,0)=3,"Medium",IF(ROUNDUP(Reliability!B22,0)=4,"Low","Very Low"))))))</f>
        <v>Medium</v>
      </c>
    </row>
    <row r="23" spans="1:9">
      <c r="A23" s="107" t="str">
        <f>Lists!C:C</f>
        <v>DJI003</v>
      </c>
      <c r="B23" s="174">
        <f t="shared" si="0"/>
        <v>2.6</v>
      </c>
      <c r="C23" s="174">
        <f t="shared" si="1"/>
        <v>2.5</v>
      </c>
      <c r="D23" s="174">
        <f t="shared" si="2"/>
        <v>3.5</v>
      </c>
      <c r="E23" s="174">
        <f t="shared" si="3"/>
        <v>1.7</v>
      </c>
      <c r="F23" s="174">
        <f>'Data Reliability'!B23</f>
        <v>2</v>
      </c>
      <c r="G23" s="108">
        <f>Reliability_updated!V23</f>
        <v>256.10000000000002</v>
      </c>
      <c r="H23" s="108">
        <f>'Data Reliability'!C23</f>
        <v>1</v>
      </c>
      <c r="I23" t="str">
        <f>IF(Reliability!B23="x","x",(IF(ROUNDUP(Reliability!B23,0)=1,"Very High",IF(ROUNDUP(Reliability!B23,0)=2,"High",IF(ROUNDUP(Reliability!B23,0)=3,"Medium",IF(ROUNDUP(Reliability!B23,0)=4,"Low","Very Low"))))))</f>
        <v>Medium</v>
      </c>
    </row>
    <row r="24" spans="1:9">
      <c r="A24" s="107" t="str">
        <f>Lists!C:C</f>
        <v>DZA002</v>
      </c>
      <c r="B24" s="174">
        <f t="shared" si="0"/>
        <v>5</v>
      </c>
      <c r="C24" s="174" t="str">
        <f t="shared" si="1"/>
        <v>x</v>
      </c>
      <c r="D24" s="174">
        <f t="shared" si="2"/>
        <v>5</v>
      </c>
      <c r="E24" s="174">
        <f t="shared" si="3"/>
        <v>5</v>
      </c>
      <c r="F24" s="174" t="str">
        <f>'Data Reliability'!B24</f>
        <v>x</v>
      </c>
      <c r="G24" s="108">
        <f>Reliability_updated!V24</f>
        <v>387.3</v>
      </c>
      <c r="H24" s="108">
        <f>'Data Reliability'!C24</f>
        <v>3</v>
      </c>
      <c r="I24" t="str">
        <f>IF(Reliability!B24="x","x",(IF(ROUNDUP(Reliability!B24,0)=1,"Very High",IF(ROUNDUP(Reliability!B24,0)=2,"High",IF(ROUNDUP(Reliability!B24,0)=3,"Medium",IF(ROUNDUP(Reliability!B24,0)=4,"Low","Very Low"))))))</f>
        <v>Very Low</v>
      </c>
    </row>
    <row r="25" spans="1:9">
      <c r="A25" s="107" t="str">
        <f>Lists!C:C</f>
        <v>DZA003</v>
      </c>
      <c r="B25" s="174">
        <f t="shared" si="0"/>
        <v>2.9</v>
      </c>
      <c r="C25" s="174">
        <f t="shared" si="1"/>
        <v>3.8</v>
      </c>
      <c r="D25" s="174">
        <f t="shared" si="2"/>
        <v>5</v>
      </c>
      <c r="E25" s="174">
        <f t="shared" si="3"/>
        <v>0</v>
      </c>
      <c r="F25" s="174">
        <f>'Data Reliability'!B25</f>
        <v>2.5</v>
      </c>
      <c r="G25" s="108">
        <f>Reliability_updated!V25</f>
        <v>474.2</v>
      </c>
      <c r="H25" s="108">
        <f>'Data Reliability'!C25</f>
        <v>0</v>
      </c>
      <c r="I25" t="str">
        <f>IF(Reliability!B25="x","x",(IF(ROUNDUP(Reliability!B25,0)=1,"Very High",IF(ROUNDUP(Reliability!B25,0)=2,"High",IF(ROUNDUP(Reliability!B25,0)=3,"Medium",IF(ROUNDUP(Reliability!B25,0)=4,"Low","Very Low"))))))</f>
        <v>Medium</v>
      </c>
    </row>
    <row r="26" spans="1:9">
      <c r="A26" s="107" t="str">
        <f>Lists!C:C</f>
        <v>DZA004</v>
      </c>
      <c r="B26" s="174">
        <f t="shared" si="0"/>
        <v>4.4000000000000004</v>
      </c>
      <c r="C26" s="174" t="str">
        <f t="shared" si="1"/>
        <v>x</v>
      </c>
      <c r="D26" s="174">
        <f t="shared" si="2"/>
        <v>3.8</v>
      </c>
      <c r="E26" s="174">
        <f t="shared" si="3"/>
        <v>5</v>
      </c>
      <c r="F26" s="174" t="str">
        <f>'Data Reliability'!B26</f>
        <v>x</v>
      </c>
      <c r="G26" s="108">
        <f>Reliability_updated!V26</f>
        <v>279.89999999999998</v>
      </c>
      <c r="H26" s="108">
        <f>'Data Reliability'!C26</f>
        <v>3</v>
      </c>
      <c r="I26" t="str">
        <f>IF(Reliability!B26="x","x",(IF(ROUNDUP(Reliability!B26,0)=1,"Very High",IF(ROUNDUP(Reliability!B26,0)=2,"High",IF(ROUNDUP(Reliability!B26,0)=3,"Medium",IF(ROUNDUP(Reliability!B26,0)=4,"Low","Very Low"))))))</f>
        <v>Very Low</v>
      </c>
    </row>
    <row r="27" spans="1:9">
      <c r="A27" s="107" t="str">
        <f>Lists!C:C</f>
        <v>ECU002</v>
      </c>
      <c r="B27" s="174">
        <f t="shared" si="0"/>
        <v>2.1</v>
      </c>
      <c r="C27" s="174">
        <f t="shared" si="1"/>
        <v>3.8</v>
      </c>
      <c r="D27" s="174">
        <f t="shared" si="2"/>
        <v>2.6</v>
      </c>
      <c r="E27" s="174">
        <f t="shared" si="3"/>
        <v>0</v>
      </c>
      <c r="F27" s="174">
        <f>'Data Reliability'!B27</f>
        <v>2.5</v>
      </c>
      <c r="G27" s="108">
        <f>Reliability_updated!V27</f>
        <v>189.8</v>
      </c>
      <c r="H27" s="108">
        <f>'Data Reliability'!C27</f>
        <v>0</v>
      </c>
      <c r="I27" t="str">
        <f>IF(Reliability!B27="x","x",(IF(ROUNDUP(Reliability!B27,0)=1,"Very High",IF(ROUNDUP(Reliability!B27,0)=2,"High",IF(ROUNDUP(Reliability!B27,0)=3,"Medium",IF(ROUNDUP(Reliability!B27,0)=4,"Low","Very Low"))))))</f>
        <v>Medium</v>
      </c>
    </row>
    <row r="28" spans="1:9">
      <c r="A28" s="107" t="str">
        <f>Lists!C:C</f>
        <v>EGY002</v>
      </c>
      <c r="B28" s="174">
        <f t="shared" si="0"/>
        <v>1.7</v>
      </c>
      <c r="C28" s="174">
        <f t="shared" si="1"/>
        <v>3.8</v>
      </c>
      <c r="D28" s="174">
        <f t="shared" si="2"/>
        <v>1.4</v>
      </c>
      <c r="E28" s="174">
        <f t="shared" si="3"/>
        <v>0</v>
      </c>
      <c r="F28" s="174">
        <f>'Data Reliability'!B28</f>
        <v>2.5</v>
      </c>
      <c r="G28" s="108">
        <f>Reliability_updated!V28</f>
        <v>102.5</v>
      </c>
      <c r="H28" s="108">
        <f>'Data Reliability'!C28</f>
        <v>0</v>
      </c>
      <c r="I28" t="str">
        <f>IF(Reliability!B28="x","x",(IF(ROUNDUP(Reliability!B28,0)=1,"Very High",IF(ROUNDUP(Reliability!B28,0)=2,"High",IF(ROUNDUP(Reliability!B28,0)=3,"Medium",IF(ROUNDUP(Reliability!B28,0)=4,"Low","Very Low"))))))</f>
        <v>High</v>
      </c>
    </row>
    <row r="29" spans="1:9">
      <c r="A29" s="107" t="str">
        <f>Lists!C:C</f>
        <v>ERI001</v>
      </c>
      <c r="B29" s="174">
        <f t="shared" si="0"/>
        <v>2.2000000000000002</v>
      </c>
      <c r="C29" s="174">
        <f t="shared" si="1"/>
        <v>4</v>
      </c>
      <c r="D29" s="174">
        <f t="shared" si="2"/>
        <v>2.7</v>
      </c>
      <c r="E29" s="174">
        <f t="shared" si="3"/>
        <v>0</v>
      </c>
      <c r="F29" s="174">
        <f>'Data Reliability'!B29</f>
        <v>2.6</v>
      </c>
      <c r="G29" s="108">
        <f>Reliability_updated!V29</f>
        <v>199.2</v>
      </c>
      <c r="H29" s="108">
        <f>'Data Reliability'!C29</f>
        <v>0</v>
      </c>
      <c r="I29" t="str">
        <f>IF(Reliability!B29="x","x",(IF(ROUNDUP(Reliability!B29,0)=1,"Very High",IF(ROUNDUP(Reliability!B29,0)=2,"High",IF(ROUNDUP(Reliability!B29,0)=3,"Medium",IF(ROUNDUP(Reliability!B29,0)=4,"Low","Very Low"))))))</f>
        <v>Medium</v>
      </c>
    </row>
    <row r="30" spans="1:9">
      <c r="A30" s="107" t="str">
        <f>Lists!C:C</f>
        <v>ESP002</v>
      </c>
      <c r="B30" s="174">
        <f t="shared" si="0"/>
        <v>2.2000000000000002</v>
      </c>
      <c r="C30" s="174">
        <f t="shared" si="1"/>
        <v>3.5</v>
      </c>
      <c r="D30" s="174">
        <f t="shared" si="2"/>
        <v>3.2</v>
      </c>
      <c r="E30" s="174">
        <f t="shared" si="3"/>
        <v>0</v>
      </c>
      <c r="F30" s="174">
        <f>'Data Reliability'!B30</f>
        <v>2.4</v>
      </c>
      <c r="G30" s="108">
        <f>Reliability_updated!V30</f>
        <v>234.8</v>
      </c>
      <c r="H30" s="108">
        <f>'Data Reliability'!C30</f>
        <v>0</v>
      </c>
      <c r="I30" t="str">
        <f>IF(Reliability!B30="x","x",(IF(ROUNDUP(Reliability!B30,0)=1,"Very High",IF(ROUNDUP(Reliability!B30,0)=2,"High",IF(ROUNDUP(Reliability!B30,0)=3,"Medium",IF(ROUNDUP(Reliability!B30,0)=4,"Low","Very Low"))))))</f>
        <v>Medium</v>
      </c>
    </row>
    <row r="31" spans="1:9">
      <c r="A31" s="107" t="str">
        <f>Lists!C:C</f>
        <v>ETH001</v>
      </c>
      <c r="B31" s="174">
        <f t="shared" si="0"/>
        <v>1.4</v>
      </c>
      <c r="C31" s="174">
        <f t="shared" si="1"/>
        <v>2.5</v>
      </c>
      <c r="D31" s="174">
        <f t="shared" si="2"/>
        <v>1.7</v>
      </c>
      <c r="E31" s="174">
        <f t="shared" si="3"/>
        <v>0</v>
      </c>
      <c r="F31" s="174">
        <f>'Data Reliability'!B31</f>
        <v>2</v>
      </c>
      <c r="G31" s="108">
        <f>Reliability_updated!V31</f>
        <v>125.3</v>
      </c>
      <c r="H31" s="108">
        <f>'Data Reliability'!C31</f>
        <v>0</v>
      </c>
      <c r="I31" t="str">
        <f>IF(Reliability!B31="x","x",(IF(ROUNDUP(Reliability!B31,0)=1,"Very High",IF(ROUNDUP(Reliability!B31,0)=2,"High",IF(ROUNDUP(Reliability!B31,0)=3,"Medium",IF(ROUNDUP(Reliability!B31,0)=4,"Low","Very Low"))))))</f>
        <v>High</v>
      </c>
    </row>
    <row r="32" spans="1:9">
      <c r="A32" s="107" t="str">
        <f>Lists!C:C</f>
        <v>ETH002</v>
      </c>
      <c r="B32" s="174">
        <f t="shared" si="0"/>
        <v>1.7</v>
      </c>
      <c r="C32" s="174">
        <f t="shared" si="1"/>
        <v>1.5</v>
      </c>
      <c r="D32" s="174">
        <f t="shared" si="2"/>
        <v>3.6</v>
      </c>
      <c r="E32" s="174">
        <f t="shared" si="3"/>
        <v>0</v>
      </c>
      <c r="F32" s="174">
        <f>'Data Reliability'!B32</f>
        <v>1.6</v>
      </c>
      <c r="G32" s="108">
        <f>Reliability_updated!V32</f>
        <v>265.7</v>
      </c>
      <c r="H32" s="108">
        <f>'Data Reliability'!C32</f>
        <v>0</v>
      </c>
      <c r="I32" t="str">
        <f>IF(Reliability!B32="x","x",(IF(ROUNDUP(Reliability!B32,0)=1,"Very High",IF(ROUNDUP(Reliability!B32,0)=2,"High",IF(ROUNDUP(Reliability!B32,0)=3,"Medium",IF(ROUNDUP(Reliability!B32,0)=4,"Low","Very Low"))))))</f>
        <v>High</v>
      </c>
    </row>
    <row r="33" spans="1:9">
      <c r="A33" s="107" t="str">
        <f>Lists!C:C</f>
        <v>ETH003</v>
      </c>
      <c r="B33" s="174">
        <f t="shared" si="0"/>
        <v>2.5</v>
      </c>
      <c r="C33" s="174">
        <f t="shared" si="1"/>
        <v>2.2999999999999998</v>
      </c>
      <c r="D33" s="174">
        <f t="shared" si="2"/>
        <v>3.6</v>
      </c>
      <c r="E33" s="174">
        <f t="shared" si="3"/>
        <v>1.7</v>
      </c>
      <c r="F33" s="174">
        <f>'Data Reliability'!B33</f>
        <v>1.9</v>
      </c>
      <c r="G33" s="108">
        <f>Reliability_updated!V33</f>
        <v>261.7</v>
      </c>
      <c r="H33" s="108">
        <f>'Data Reliability'!C33</f>
        <v>1</v>
      </c>
      <c r="I33" t="str">
        <f>IF(Reliability!B33="x","x",(IF(ROUNDUP(Reliability!B33,0)=1,"Very High",IF(ROUNDUP(Reliability!B33,0)=2,"High",IF(ROUNDUP(Reliability!B33,0)=3,"Medium",IF(ROUNDUP(Reliability!B33,0)=4,"Low","Very Low"))))))</f>
        <v>Medium</v>
      </c>
    </row>
    <row r="34" spans="1:9">
      <c r="A34" s="107" t="str">
        <f>Lists!C:C</f>
        <v>ETH004</v>
      </c>
      <c r="B34" s="174">
        <f t="shared" si="0"/>
        <v>1.7</v>
      </c>
      <c r="C34" s="174">
        <f t="shared" si="1"/>
        <v>3.5</v>
      </c>
      <c r="D34" s="174">
        <f t="shared" si="2"/>
        <v>1.5</v>
      </c>
      <c r="E34" s="174">
        <f t="shared" si="3"/>
        <v>0</v>
      </c>
      <c r="F34" s="174">
        <f>'Data Reliability'!B34</f>
        <v>2.4</v>
      </c>
      <c r="G34" s="108">
        <f>Reliability_updated!V34</f>
        <v>107.8</v>
      </c>
      <c r="H34" s="108">
        <f>'Data Reliability'!C34</f>
        <v>0</v>
      </c>
      <c r="I34" t="str">
        <f>IF(Reliability!B34="x","x",(IF(ROUNDUP(Reliability!B34,0)=1,"Very High",IF(ROUNDUP(Reliability!B34,0)=2,"High",IF(ROUNDUP(Reliability!B34,0)=3,"Medium",IF(ROUNDUP(Reliability!B34,0)=4,"Low","Very Low"))))))</f>
        <v>High</v>
      </c>
    </row>
    <row r="35" spans="1:9">
      <c r="A35" s="107" t="str">
        <f>Lists!C:C</f>
        <v>FJI002</v>
      </c>
      <c r="B35" s="174">
        <f t="shared" ref="B35:B66" si="4">ROUND(AVERAGE(C35:E35),1)</f>
        <v>1.5</v>
      </c>
      <c r="C35" s="174">
        <f t="shared" ref="C35:C66" si="5">IF(F35="x","x",ROUND((5-(3-F35)/2*5),1))</f>
        <v>3.3</v>
      </c>
      <c r="D35" s="174">
        <f t="shared" ref="D35:D66" si="6">IF(G35&gt;365,5,ROUND((5-(365-G35)/364*5),1))</f>
        <v>1.2</v>
      </c>
      <c r="E35" s="174">
        <f t="shared" ref="E35:E66" si="7">IF(H35&gt;3,5,ROUND((5-(3-H35)/3*5),1))</f>
        <v>0</v>
      </c>
      <c r="F35" s="174">
        <f>'Data Reliability'!B35</f>
        <v>2.2999999999999998</v>
      </c>
      <c r="G35" s="108">
        <f>Reliability_updated!V35</f>
        <v>91</v>
      </c>
      <c r="H35" s="108">
        <f>'Data Reliability'!C35</f>
        <v>0</v>
      </c>
      <c r="I35" t="str">
        <f>IF(Reliability!B35="x","x",(IF(ROUNDUP(Reliability!B35,0)=1,"Very High",IF(ROUNDUP(Reliability!B35,0)=2,"High",IF(ROUNDUP(Reliability!B35,0)=3,"Medium",IF(ROUNDUP(Reliability!B35,0)=4,"Low","Very Low"))))))</f>
        <v>High</v>
      </c>
    </row>
    <row r="36" spans="1:9">
      <c r="A36" s="107" t="str">
        <f>Lists!C:C</f>
        <v>GRC002</v>
      </c>
      <c r="B36" s="174">
        <f t="shared" si="4"/>
        <v>1.2</v>
      </c>
      <c r="C36" s="174">
        <f t="shared" si="5"/>
        <v>2.2999999999999998</v>
      </c>
      <c r="D36" s="174">
        <f t="shared" si="6"/>
        <v>1.3</v>
      </c>
      <c r="E36" s="174">
        <f t="shared" si="7"/>
        <v>0</v>
      </c>
      <c r="F36" s="174">
        <f>'Data Reliability'!B36</f>
        <v>1.9</v>
      </c>
      <c r="G36" s="108">
        <f>Reliability_updated!V36</f>
        <v>98.6</v>
      </c>
      <c r="H36" s="108">
        <f>'Data Reliability'!C36</f>
        <v>0</v>
      </c>
      <c r="I36" t="str">
        <f>IF(Reliability!B36="x","x",(IF(ROUNDUP(Reliability!B36,0)=1,"Very High",IF(ROUNDUP(Reliability!B36,0)=2,"High",IF(ROUNDUP(Reliability!B36,0)=3,"Medium",IF(ROUNDUP(Reliability!B36,0)=4,"Low","Very Low"))))))</f>
        <v>High</v>
      </c>
    </row>
    <row r="37" spans="1:9">
      <c r="A37" s="107" t="str">
        <f>Lists!C:C</f>
        <v>GTM001</v>
      </c>
      <c r="B37" s="174">
        <f t="shared" si="4"/>
        <v>1.6</v>
      </c>
      <c r="C37" s="174">
        <f t="shared" si="5"/>
        <v>1.8</v>
      </c>
      <c r="D37" s="174">
        <f t="shared" si="6"/>
        <v>3.1</v>
      </c>
      <c r="E37" s="174">
        <f t="shared" si="7"/>
        <v>0</v>
      </c>
      <c r="F37" s="174">
        <f>'Data Reliability'!B37</f>
        <v>1.7</v>
      </c>
      <c r="G37" s="108">
        <f>Reliability_updated!V37</f>
        <v>229.7</v>
      </c>
      <c r="H37" s="108">
        <f>'Data Reliability'!C37</f>
        <v>0</v>
      </c>
      <c r="I37" t="str">
        <f>IF(Reliability!B37="x","x",(IF(ROUNDUP(Reliability!B37,0)=1,"Very High",IF(ROUNDUP(Reliability!B37,0)=2,"High",IF(ROUNDUP(Reliability!B37,0)=3,"Medium",IF(ROUNDUP(Reliability!B37,0)=4,"Low","Very Low"))))))</f>
        <v>High</v>
      </c>
    </row>
    <row r="38" spans="1:9">
      <c r="A38" s="107" t="str">
        <f>Lists!C:C</f>
        <v>GTM003</v>
      </c>
      <c r="B38" s="174">
        <f t="shared" si="4"/>
        <v>1.3</v>
      </c>
      <c r="C38" s="174">
        <f t="shared" si="5"/>
        <v>2.2999999999999998</v>
      </c>
      <c r="D38" s="174">
        <f t="shared" si="6"/>
        <v>1.6</v>
      </c>
      <c r="E38" s="174">
        <f t="shared" si="7"/>
        <v>0</v>
      </c>
      <c r="F38" s="174">
        <f>'Data Reliability'!B38</f>
        <v>1.9</v>
      </c>
      <c r="G38" s="108">
        <f>Reliability_updated!V38</f>
        <v>115.6</v>
      </c>
      <c r="H38" s="108">
        <f>'Data Reliability'!C38</f>
        <v>0</v>
      </c>
      <c r="I38" t="str">
        <f>IF(Reliability!B38="x","x",(IF(ROUNDUP(Reliability!B38,0)=1,"Very High",IF(ROUNDUP(Reliability!B38,0)=2,"High",IF(ROUNDUP(Reliability!B38,0)=3,"Medium",IF(ROUNDUP(Reliability!B38,0)=4,"Low","Very Low"))))))</f>
        <v>High</v>
      </c>
    </row>
    <row r="39" spans="1:9">
      <c r="A39" s="107" t="str">
        <f>Lists!C:C</f>
        <v>HND001</v>
      </c>
      <c r="B39" s="174">
        <f t="shared" si="4"/>
        <v>1.8</v>
      </c>
      <c r="C39" s="174">
        <f t="shared" si="5"/>
        <v>1.8</v>
      </c>
      <c r="D39" s="174">
        <f t="shared" si="6"/>
        <v>3.6</v>
      </c>
      <c r="E39" s="174">
        <f t="shared" si="7"/>
        <v>0</v>
      </c>
      <c r="F39" s="174">
        <f>'Data Reliability'!B39</f>
        <v>1.7</v>
      </c>
      <c r="G39" s="108">
        <f>Reliability_updated!V39</f>
        <v>259.60000000000002</v>
      </c>
      <c r="H39" s="108">
        <f>'Data Reliability'!C39</f>
        <v>0</v>
      </c>
      <c r="I39" t="str">
        <f>IF(Reliability!B39="x","x",(IF(ROUNDUP(Reliability!B39,0)=1,"Very High",IF(ROUNDUP(Reliability!B39,0)=2,"High",IF(ROUNDUP(Reliability!B39,0)=3,"Medium",IF(ROUNDUP(Reliability!B39,0)=4,"Low","Very Low"))))))</f>
        <v>High</v>
      </c>
    </row>
    <row r="40" spans="1:9">
      <c r="A40" s="107" t="str">
        <f>Lists!C:C</f>
        <v>HND002</v>
      </c>
      <c r="B40" s="174">
        <f t="shared" si="4"/>
        <v>1.4</v>
      </c>
      <c r="C40" s="174">
        <f t="shared" si="5"/>
        <v>2.5</v>
      </c>
      <c r="D40" s="174">
        <f t="shared" si="6"/>
        <v>1.7</v>
      </c>
      <c r="E40" s="174">
        <f t="shared" si="7"/>
        <v>0</v>
      </c>
      <c r="F40" s="174">
        <f>'Data Reliability'!B40</f>
        <v>2</v>
      </c>
      <c r="G40" s="108">
        <f>Reliability_updated!V40</f>
        <v>121.5</v>
      </c>
      <c r="H40" s="108">
        <f>'Data Reliability'!C40</f>
        <v>0</v>
      </c>
      <c r="I40" t="str">
        <f>IF(Reliability!B40="x","x",(IF(ROUNDUP(Reliability!B40,0)=1,"Very High",IF(ROUNDUP(Reliability!B40,0)=2,"High",IF(ROUNDUP(Reliability!B40,0)=3,"Medium",IF(ROUNDUP(Reliability!B40,0)=4,"Low","Very Low"))))))</f>
        <v>High</v>
      </c>
    </row>
    <row r="41" spans="1:9">
      <c r="A41" s="107" t="str">
        <f>Lists!C:C</f>
        <v>HTI001</v>
      </c>
      <c r="B41" s="174">
        <f t="shared" si="4"/>
        <v>1.4</v>
      </c>
      <c r="C41" s="174">
        <f t="shared" si="5"/>
        <v>2</v>
      </c>
      <c r="D41" s="174">
        <f t="shared" si="6"/>
        <v>2.2000000000000002</v>
      </c>
      <c r="E41" s="174">
        <f t="shared" si="7"/>
        <v>0</v>
      </c>
      <c r="F41" s="174">
        <f>'Data Reliability'!B41</f>
        <v>1.8</v>
      </c>
      <c r="G41" s="108">
        <f>Reliability_updated!V41</f>
        <v>161.69999999999999</v>
      </c>
      <c r="H41" s="108">
        <f>'Data Reliability'!C41</f>
        <v>0</v>
      </c>
      <c r="I41" t="str">
        <f>IF(Reliability!B41="x","x",(IF(ROUNDUP(Reliability!B41,0)=1,"Very High",IF(ROUNDUP(Reliability!B41,0)=2,"High",IF(ROUNDUP(Reliability!B41,0)=3,"Medium",IF(ROUNDUP(Reliability!B41,0)=4,"Low","Very Low"))))))</f>
        <v>High</v>
      </c>
    </row>
    <row r="42" spans="1:9">
      <c r="A42" s="107" t="str">
        <f>Lists!C:C</f>
        <v>IDN002</v>
      </c>
      <c r="B42" s="174">
        <f t="shared" si="4"/>
        <v>4.2</v>
      </c>
      <c r="C42" s="174" t="str">
        <f t="shared" si="5"/>
        <v>x</v>
      </c>
      <c r="D42" s="174">
        <f t="shared" si="6"/>
        <v>5</v>
      </c>
      <c r="E42" s="174">
        <f t="shared" si="7"/>
        <v>3.3</v>
      </c>
      <c r="F42" s="174" t="str">
        <f>'Data Reliability'!B42</f>
        <v>x</v>
      </c>
      <c r="G42" s="108">
        <f>Reliability_updated!V42</f>
        <v>403.1</v>
      </c>
      <c r="H42" s="108">
        <f>'Data Reliability'!C42</f>
        <v>2</v>
      </c>
      <c r="I42" t="str">
        <f>IF(Reliability!B42="x","x",(IF(ROUNDUP(Reliability!B42,0)=1,"Very High",IF(ROUNDUP(Reliability!B42,0)=2,"High",IF(ROUNDUP(Reliability!B42,0)=3,"Medium",IF(ROUNDUP(Reliability!B42,0)=4,"Low","Very Low"))))))</f>
        <v>Very Low</v>
      </c>
    </row>
    <row r="43" spans="1:9">
      <c r="A43" s="107" t="str">
        <f>Lists!C:C</f>
        <v>IDN006</v>
      </c>
      <c r="B43" s="174">
        <f t="shared" si="4"/>
        <v>1.2</v>
      </c>
      <c r="C43" s="174">
        <f t="shared" si="5"/>
        <v>2.2999999999999998</v>
      </c>
      <c r="D43" s="174">
        <f t="shared" si="6"/>
        <v>1.3</v>
      </c>
      <c r="E43" s="174">
        <f t="shared" si="7"/>
        <v>0</v>
      </c>
      <c r="F43" s="174">
        <f>'Data Reliability'!B43</f>
        <v>1.9</v>
      </c>
      <c r="G43" s="108">
        <f>Reliability_updated!V43</f>
        <v>92.6</v>
      </c>
      <c r="H43" s="108">
        <f>'Data Reliability'!C43</f>
        <v>0</v>
      </c>
      <c r="I43" t="str">
        <f>IF(Reliability!B43="x","x",(IF(ROUNDUP(Reliability!B43,0)=1,"Very High",IF(ROUNDUP(Reliability!B43,0)=2,"High",IF(ROUNDUP(Reliability!B43,0)=3,"Medium",IF(ROUNDUP(Reliability!B43,0)=4,"Low","Very Low"))))))</f>
        <v>High</v>
      </c>
    </row>
    <row r="44" spans="1:9">
      <c r="A44" s="107" t="str">
        <f>Lists!C:C</f>
        <v>IDN007</v>
      </c>
      <c r="B44" s="174">
        <f t="shared" si="4"/>
        <v>1.7</v>
      </c>
      <c r="C44" s="174">
        <f t="shared" si="5"/>
        <v>3.8</v>
      </c>
      <c r="D44" s="174">
        <f t="shared" si="6"/>
        <v>1.2</v>
      </c>
      <c r="E44" s="174">
        <f t="shared" si="7"/>
        <v>0</v>
      </c>
      <c r="F44" s="174">
        <f>'Data Reliability'!B44</f>
        <v>2.5</v>
      </c>
      <c r="G44" s="108">
        <f>Reliability_updated!V44</f>
        <v>87.4</v>
      </c>
      <c r="H44" s="108">
        <f>'Data Reliability'!C44</f>
        <v>0</v>
      </c>
      <c r="I44" t="str">
        <f>IF(Reliability!B44="x","x",(IF(ROUNDUP(Reliability!B44,0)=1,"Very High",IF(ROUNDUP(Reliability!B44,0)=2,"High",IF(ROUNDUP(Reliability!B44,0)=3,"Medium",IF(ROUNDUP(Reliability!B44,0)=4,"Low","Very Low"))))))</f>
        <v>High</v>
      </c>
    </row>
    <row r="45" spans="1:9">
      <c r="A45" s="107" t="str">
        <f>Lists!C:C</f>
        <v>IND002</v>
      </c>
      <c r="B45" s="174">
        <f t="shared" si="4"/>
        <v>3.2</v>
      </c>
      <c r="C45" s="174">
        <f t="shared" si="5"/>
        <v>2.8</v>
      </c>
      <c r="D45" s="174">
        <f t="shared" si="6"/>
        <v>1.9</v>
      </c>
      <c r="E45" s="174">
        <f t="shared" si="7"/>
        <v>5</v>
      </c>
      <c r="F45" s="174">
        <f>'Data Reliability'!B45</f>
        <v>2.1</v>
      </c>
      <c r="G45" s="108">
        <f>Reliability_updated!V45</f>
        <v>136.30000000000001</v>
      </c>
      <c r="H45" s="108">
        <f>'Data Reliability'!C45</f>
        <v>3</v>
      </c>
      <c r="I45" t="str">
        <f>IF(Reliability!B45="x","x",(IF(ROUNDUP(Reliability!B45,0)=1,"Very High",IF(ROUNDUP(Reliability!B45,0)=2,"High",IF(ROUNDUP(Reliability!B45,0)=3,"Medium",IF(ROUNDUP(Reliability!B45,0)=4,"Low","Very Low"))))))</f>
        <v>Low</v>
      </c>
    </row>
    <row r="46" spans="1:9">
      <c r="A46" s="107" t="str">
        <f>Lists!C:C</f>
        <v>IRN004</v>
      </c>
      <c r="B46" s="174">
        <f t="shared" si="4"/>
        <v>1.8</v>
      </c>
      <c r="C46" s="174">
        <f t="shared" si="5"/>
        <v>4.3</v>
      </c>
      <c r="D46" s="174">
        <f t="shared" si="6"/>
        <v>1.2</v>
      </c>
      <c r="E46" s="174">
        <f t="shared" si="7"/>
        <v>0</v>
      </c>
      <c r="F46" s="174">
        <f>'Data Reliability'!B46</f>
        <v>2.7</v>
      </c>
      <c r="G46" s="108">
        <f>Reliability_updated!V46</f>
        <v>91.5</v>
      </c>
      <c r="H46" s="108">
        <f>'Data Reliability'!C46</f>
        <v>0</v>
      </c>
      <c r="I46" t="str">
        <f>IF(Reliability!B46="x","x",(IF(ROUNDUP(Reliability!B46,0)=1,"Very High",IF(ROUNDUP(Reliability!B46,0)=2,"High",IF(ROUNDUP(Reliability!B46,0)=3,"Medium",IF(ROUNDUP(Reliability!B46,0)=4,"Low","Very Low"))))))</f>
        <v>High</v>
      </c>
    </row>
    <row r="47" spans="1:9">
      <c r="A47" s="107" t="str">
        <f>Lists!C:C</f>
        <v>IRQ001</v>
      </c>
      <c r="B47" s="174">
        <f t="shared" si="4"/>
        <v>1</v>
      </c>
      <c r="C47" s="174">
        <f t="shared" si="5"/>
        <v>2.2999999999999998</v>
      </c>
      <c r="D47" s="174">
        <f t="shared" si="6"/>
        <v>0.8</v>
      </c>
      <c r="E47" s="174">
        <f t="shared" si="7"/>
        <v>0</v>
      </c>
      <c r="F47" s="174">
        <f>'Data Reliability'!B47</f>
        <v>1.9</v>
      </c>
      <c r="G47" s="108">
        <f>Reliability_updated!V47</f>
        <v>62.6</v>
      </c>
      <c r="H47" s="108">
        <f>'Data Reliability'!C47</f>
        <v>0</v>
      </c>
      <c r="I47" t="str">
        <f>IF(Reliability!B47="x","x",(IF(ROUNDUP(Reliability!B47,0)=1,"Very High",IF(ROUNDUP(Reliability!B47,0)=2,"High",IF(ROUNDUP(Reliability!B47,0)=3,"Medium",IF(ROUNDUP(Reliability!B47,0)=4,"Low","Very Low"))))))</f>
        <v>Very High</v>
      </c>
    </row>
    <row r="48" spans="1:9">
      <c r="A48" s="107" t="str">
        <f>Lists!C:C</f>
        <v>IRQ002</v>
      </c>
      <c r="B48" s="174">
        <f t="shared" si="4"/>
        <v>0.8</v>
      </c>
      <c r="C48" s="174">
        <f t="shared" si="5"/>
        <v>1.3</v>
      </c>
      <c r="D48" s="174">
        <f t="shared" si="6"/>
        <v>1.1000000000000001</v>
      </c>
      <c r="E48" s="174">
        <f t="shared" si="7"/>
        <v>0</v>
      </c>
      <c r="F48" s="174">
        <f>'Data Reliability'!B48</f>
        <v>1.5</v>
      </c>
      <c r="G48" s="108">
        <f>Reliability_updated!V48</f>
        <v>83.6</v>
      </c>
      <c r="H48" s="108">
        <f>'Data Reliability'!C48</f>
        <v>0</v>
      </c>
      <c r="I48" t="str">
        <f>IF(Reliability!B48="x","x",(IF(ROUNDUP(Reliability!B48,0)=1,"Very High",IF(ROUNDUP(Reliability!B48,0)=2,"High",IF(ROUNDUP(Reliability!B48,0)=3,"Medium",IF(ROUNDUP(Reliability!B48,0)=4,"Low","Very Low"))))))</f>
        <v>Very High</v>
      </c>
    </row>
    <row r="49" spans="1:9">
      <c r="A49" s="107" t="str">
        <f>Lists!C:C</f>
        <v>IRQ003</v>
      </c>
      <c r="B49" s="174">
        <f t="shared" si="4"/>
        <v>1.3</v>
      </c>
      <c r="C49" s="174">
        <f t="shared" si="5"/>
        <v>2.5</v>
      </c>
      <c r="D49" s="174">
        <f t="shared" si="6"/>
        <v>1.5</v>
      </c>
      <c r="E49" s="174">
        <f t="shared" si="7"/>
        <v>0</v>
      </c>
      <c r="F49" s="174">
        <f>'Data Reliability'!B49</f>
        <v>2</v>
      </c>
      <c r="G49" s="108">
        <f>Reliability_updated!V49</f>
        <v>112.8</v>
      </c>
      <c r="H49" s="108">
        <f>'Data Reliability'!C49</f>
        <v>0</v>
      </c>
      <c r="I49" t="str">
        <f>IF(Reliability!B49="x","x",(IF(ROUNDUP(Reliability!B49,0)=1,"Very High",IF(ROUNDUP(Reliability!B49,0)=2,"High",IF(ROUNDUP(Reliability!B49,0)=3,"Medium",IF(ROUNDUP(Reliability!B49,0)=4,"Low","Very Low"))))))</f>
        <v>High</v>
      </c>
    </row>
    <row r="50" spans="1:9">
      <c r="A50" s="107" t="str">
        <f>Lists!C:C</f>
        <v>ITA002</v>
      </c>
      <c r="B50" s="174">
        <f t="shared" si="4"/>
        <v>3.5</v>
      </c>
      <c r="C50" s="174">
        <f t="shared" si="5"/>
        <v>2.2999999999999998</v>
      </c>
      <c r="D50" s="174">
        <f t="shared" si="6"/>
        <v>5</v>
      </c>
      <c r="E50" s="174">
        <f t="shared" si="7"/>
        <v>3.3</v>
      </c>
      <c r="F50" s="174">
        <f>'Data Reliability'!B50</f>
        <v>1.9</v>
      </c>
      <c r="G50" s="108">
        <f>Reliability_updated!V50</f>
        <v>751</v>
      </c>
      <c r="H50" s="108">
        <f>'Data Reliability'!C50</f>
        <v>2</v>
      </c>
      <c r="I50" t="str">
        <f>IF(Reliability!B50="x","x",(IF(ROUNDUP(Reliability!B50,0)=1,"Very High",IF(ROUNDUP(Reliability!B50,0)=2,"High",IF(ROUNDUP(Reliability!B50,0)=3,"Medium",IF(ROUNDUP(Reliability!B50,0)=4,"Low","Very Low"))))))</f>
        <v>Low</v>
      </c>
    </row>
    <row r="51" spans="1:9">
      <c r="A51" s="107" t="str">
        <f>Lists!C:C</f>
        <v>JOR002</v>
      </c>
      <c r="B51" s="174">
        <f t="shared" si="4"/>
        <v>1.2</v>
      </c>
      <c r="C51" s="174">
        <f t="shared" si="5"/>
        <v>2.8</v>
      </c>
      <c r="D51" s="174">
        <f t="shared" si="6"/>
        <v>0.8</v>
      </c>
      <c r="E51" s="174">
        <f t="shared" si="7"/>
        <v>0</v>
      </c>
      <c r="F51" s="174">
        <f>'Data Reliability'!B51</f>
        <v>2.1</v>
      </c>
      <c r="G51" s="108">
        <f>Reliability_updated!V51</f>
        <v>62</v>
      </c>
      <c r="H51" s="108">
        <f>'Data Reliability'!C51</f>
        <v>0</v>
      </c>
      <c r="I51" t="str">
        <f>IF(Reliability!B51="x","x",(IF(ROUNDUP(Reliability!B51,0)=1,"Very High",IF(ROUNDUP(Reliability!B51,0)=2,"High",IF(ROUNDUP(Reliability!B51,0)=3,"Medium",IF(ROUNDUP(Reliability!B51,0)=4,"Low","Very Low"))))))</f>
        <v>High</v>
      </c>
    </row>
    <row r="52" spans="1:9">
      <c r="A52" s="107" t="str">
        <f>Lists!C:C</f>
        <v>KEN002</v>
      </c>
      <c r="B52" s="174">
        <f t="shared" si="4"/>
        <v>2.9</v>
      </c>
      <c r="C52" s="174">
        <f t="shared" si="5"/>
        <v>2</v>
      </c>
      <c r="D52" s="174">
        <f t="shared" si="6"/>
        <v>4.9000000000000004</v>
      </c>
      <c r="E52" s="174">
        <f t="shared" si="7"/>
        <v>1.7</v>
      </c>
      <c r="F52" s="174">
        <f>'Data Reliability'!B52</f>
        <v>1.8</v>
      </c>
      <c r="G52" s="108">
        <f>Reliability_updated!V52</f>
        <v>359.9</v>
      </c>
      <c r="H52" s="108">
        <f>'Data Reliability'!C52</f>
        <v>1</v>
      </c>
      <c r="I52" t="str">
        <f>IF(Reliability!B52="x","x",(IF(ROUNDUP(Reliability!B52,0)=1,"Very High",IF(ROUNDUP(Reliability!B52,0)=2,"High",IF(ROUNDUP(Reliability!B52,0)=3,"Medium",IF(ROUNDUP(Reliability!B52,0)=4,"Low","Very Low"))))))</f>
        <v>Medium</v>
      </c>
    </row>
    <row r="53" spans="1:9">
      <c r="A53" s="107" t="str">
        <f>Lists!C:C</f>
        <v>LBN002</v>
      </c>
      <c r="B53" s="174">
        <f t="shared" si="4"/>
        <v>1.2</v>
      </c>
      <c r="C53" s="174">
        <f t="shared" si="5"/>
        <v>2.5</v>
      </c>
      <c r="D53" s="174">
        <f t="shared" si="6"/>
        <v>1.2</v>
      </c>
      <c r="E53" s="174">
        <f t="shared" si="7"/>
        <v>0</v>
      </c>
      <c r="F53" s="174">
        <f>'Data Reliability'!B53</f>
        <v>2</v>
      </c>
      <c r="G53" s="108">
        <f>Reliability_updated!V53</f>
        <v>86.7</v>
      </c>
      <c r="H53" s="108">
        <f>'Data Reliability'!C53</f>
        <v>0</v>
      </c>
      <c r="I53" t="str">
        <f>IF(Reliability!B53="x","x",(IF(ROUNDUP(Reliability!B53,0)=1,"Very High",IF(ROUNDUP(Reliability!B53,0)=2,"High",IF(ROUNDUP(Reliability!B53,0)=3,"Medium",IF(ROUNDUP(Reliability!B53,0)=4,"Low","Very Low"))))))</f>
        <v>High</v>
      </c>
    </row>
    <row r="54" spans="1:9">
      <c r="A54" s="107" t="str">
        <f>Lists!C:C</f>
        <v>LBN004</v>
      </c>
      <c r="B54" s="174">
        <f t="shared" si="4"/>
        <v>1.6</v>
      </c>
      <c r="C54" s="174">
        <f t="shared" si="5"/>
        <v>2</v>
      </c>
      <c r="D54" s="174">
        <f t="shared" si="6"/>
        <v>1.1000000000000001</v>
      </c>
      <c r="E54" s="174">
        <f t="shared" si="7"/>
        <v>1.7</v>
      </c>
      <c r="F54" s="174">
        <f>'Data Reliability'!B54</f>
        <v>1.8</v>
      </c>
      <c r="G54" s="108">
        <f>Reliability_updated!V54</f>
        <v>78.2</v>
      </c>
      <c r="H54" s="108">
        <f>'Data Reliability'!C54</f>
        <v>1</v>
      </c>
      <c r="I54" t="str">
        <f>IF(Reliability!B54="x","x",(IF(ROUNDUP(Reliability!B54,0)=1,"Very High",IF(ROUNDUP(Reliability!B54,0)=2,"High",IF(ROUNDUP(Reliability!B54,0)=3,"Medium",IF(ROUNDUP(Reliability!B54,0)=4,"Low","Very Low"))))))</f>
        <v>High</v>
      </c>
    </row>
    <row r="55" spans="1:9">
      <c r="A55" s="107" t="str">
        <f>Lists!C:C</f>
        <v>LBY001</v>
      </c>
      <c r="B55" s="174">
        <f t="shared" si="4"/>
        <v>1.1000000000000001</v>
      </c>
      <c r="C55" s="174">
        <f t="shared" si="5"/>
        <v>1.8</v>
      </c>
      <c r="D55" s="174">
        <f t="shared" si="6"/>
        <v>1.5</v>
      </c>
      <c r="E55" s="174">
        <f t="shared" si="7"/>
        <v>0</v>
      </c>
      <c r="F55" s="174">
        <f>'Data Reliability'!B55</f>
        <v>1.7</v>
      </c>
      <c r="G55" s="108">
        <f>Reliability_updated!V55</f>
        <v>107</v>
      </c>
      <c r="H55" s="108">
        <f>'Data Reliability'!C55</f>
        <v>0</v>
      </c>
      <c r="I55" t="str">
        <f>IF(Reliability!B55="x","x",(IF(ROUNDUP(Reliability!B55,0)=1,"Very High",IF(ROUNDUP(Reliability!B55,0)=2,"High",IF(ROUNDUP(Reliability!B55,0)=3,"Medium",IF(ROUNDUP(Reliability!B55,0)=4,"Low","Very Low"))))))</f>
        <v>High</v>
      </c>
    </row>
    <row r="56" spans="1:9">
      <c r="A56" s="107" t="str">
        <f>Lists!C:C</f>
        <v>LBY002</v>
      </c>
      <c r="B56" s="174">
        <f t="shared" si="4"/>
        <v>1</v>
      </c>
      <c r="C56" s="174">
        <f t="shared" si="5"/>
        <v>2</v>
      </c>
      <c r="D56" s="174">
        <f t="shared" si="6"/>
        <v>1.1000000000000001</v>
      </c>
      <c r="E56" s="174">
        <f t="shared" si="7"/>
        <v>0</v>
      </c>
      <c r="F56" s="174">
        <f>'Data Reliability'!B56</f>
        <v>1.8</v>
      </c>
      <c r="G56" s="108">
        <f>Reliability_updated!V56</f>
        <v>83.3</v>
      </c>
      <c r="H56" s="108">
        <f>'Data Reliability'!C56</f>
        <v>0</v>
      </c>
      <c r="I56" t="str">
        <f>IF(Reliability!B56="x","x",(IF(ROUNDUP(Reliability!B56,0)=1,"Very High",IF(ROUNDUP(Reliability!B56,0)=2,"High",IF(ROUNDUP(Reliability!B56,0)=3,"Medium",IF(ROUNDUP(Reliability!B56,0)=4,"Low","Very Low"))))))</f>
        <v>Very High</v>
      </c>
    </row>
    <row r="57" spans="1:9">
      <c r="A57" s="107" t="str">
        <f>Lists!C:C</f>
        <v>LSO002</v>
      </c>
      <c r="B57" s="174">
        <f t="shared" si="4"/>
        <v>2.2000000000000002</v>
      </c>
      <c r="C57" s="174">
        <f t="shared" si="5"/>
        <v>2.2999999999999998</v>
      </c>
      <c r="D57" s="174">
        <f t="shared" si="6"/>
        <v>4.2</v>
      </c>
      <c r="E57" s="174">
        <f t="shared" si="7"/>
        <v>0</v>
      </c>
      <c r="F57" s="174">
        <f>'Data Reliability'!B57</f>
        <v>1.9</v>
      </c>
      <c r="G57" s="108">
        <f>Reliability_updated!V57</f>
        <v>309.2</v>
      </c>
      <c r="H57" s="108">
        <f>'Data Reliability'!C57</f>
        <v>0</v>
      </c>
      <c r="I57" t="str">
        <f>IF(Reliability!B57="x","x",(IF(ROUNDUP(Reliability!B57,0)=1,"Very High",IF(ROUNDUP(Reliability!B57,0)=2,"High",IF(ROUNDUP(Reliability!B57,0)=3,"Medium",IF(ROUNDUP(Reliability!B57,0)=4,"Low","Very Low"))))))</f>
        <v>Medium</v>
      </c>
    </row>
    <row r="58" spans="1:9">
      <c r="A58" s="107" t="str">
        <f>Lists!C:C</f>
        <v>MAR002</v>
      </c>
      <c r="B58" s="174">
        <f t="shared" si="4"/>
        <v>5</v>
      </c>
      <c r="C58" s="174" t="str">
        <f t="shared" si="5"/>
        <v>x</v>
      </c>
      <c r="D58" s="174">
        <f t="shared" si="6"/>
        <v>5</v>
      </c>
      <c r="E58" s="174">
        <f t="shared" si="7"/>
        <v>5</v>
      </c>
      <c r="F58" s="174" t="str">
        <f>'Data Reliability'!B58</f>
        <v>x</v>
      </c>
      <c r="G58" s="108">
        <f>Reliability_updated!V58</f>
        <v>422.7</v>
      </c>
      <c r="H58" s="108">
        <f>'Data Reliability'!C58</f>
        <v>3</v>
      </c>
      <c r="I58" t="str">
        <f>IF(Reliability!B58="x","x",(IF(ROUNDUP(Reliability!B58,0)=1,"Very High",IF(ROUNDUP(Reliability!B58,0)=2,"High",IF(ROUNDUP(Reliability!B58,0)=3,"Medium",IF(ROUNDUP(Reliability!B58,0)=4,"Low","Very Low"))))))</f>
        <v>Very Low</v>
      </c>
    </row>
    <row r="59" spans="1:9">
      <c r="A59" s="107" t="str">
        <f>Lists!C:C</f>
        <v>MDG002</v>
      </c>
      <c r="B59" s="174">
        <f t="shared" si="4"/>
        <v>2</v>
      </c>
      <c r="C59" s="174">
        <f t="shared" si="5"/>
        <v>2</v>
      </c>
      <c r="D59" s="174">
        <f t="shared" si="6"/>
        <v>2.4</v>
      </c>
      <c r="E59" s="174">
        <f t="shared" si="7"/>
        <v>1.7</v>
      </c>
      <c r="F59" s="174">
        <f>'Data Reliability'!B59</f>
        <v>1.8</v>
      </c>
      <c r="G59" s="108">
        <f>Reliability_updated!V59</f>
        <v>175.2</v>
      </c>
      <c r="H59" s="108">
        <f>'Data Reliability'!C59</f>
        <v>1</v>
      </c>
      <c r="I59" t="str">
        <f>IF(Reliability!B59="x","x",(IF(ROUNDUP(Reliability!B59,0)=1,"Very High",IF(ROUNDUP(Reliability!B59,0)=2,"High",IF(ROUNDUP(Reliability!B59,0)=3,"Medium",IF(ROUNDUP(Reliability!B59,0)=4,"Low","Very Low"))))))</f>
        <v>High</v>
      </c>
    </row>
    <row r="60" spans="1:9">
      <c r="A60" s="107" t="str">
        <f>Lists!C:C</f>
        <v>MEX001</v>
      </c>
      <c r="B60" s="174">
        <f t="shared" si="4"/>
        <v>4.2</v>
      </c>
      <c r="C60" s="174" t="str">
        <f t="shared" si="5"/>
        <v>x</v>
      </c>
      <c r="D60" s="174">
        <f t="shared" si="6"/>
        <v>5</v>
      </c>
      <c r="E60" s="174">
        <f t="shared" si="7"/>
        <v>3.3</v>
      </c>
      <c r="F60" s="174" t="str">
        <f>'Data Reliability'!B60</f>
        <v>x</v>
      </c>
      <c r="G60" s="108">
        <f>Reliability_updated!V60</f>
        <v>451.4</v>
      </c>
      <c r="H60" s="108">
        <f>'Data Reliability'!C60</f>
        <v>2</v>
      </c>
      <c r="I60" t="str">
        <f>IF(Reliability!B60="x","x",(IF(ROUNDUP(Reliability!B60,0)=1,"Very High",IF(ROUNDUP(Reliability!B60,0)=2,"High",IF(ROUNDUP(Reliability!B60,0)=3,"Medium",IF(ROUNDUP(Reliability!B60,0)=4,"Low","Very Low"))))))</f>
        <v>Very Low</v>
      </c>
    </row>
    <row r="61" spans="1:9">
      <c r="A61" s="107" t="str">
        <f>Lists!C:C</f>
        <v>MEX002</v>
      </c>
      <c r="B61" s="174">
        <f t="shared" si="4"/>
        <v>4.2</v>
      </c>
      <c r="C61" s="174" t="str">
        <f t="shared" si="5"/>
        <v>x</v>
      </c>
      <c r="D61" s="174">
        <f t="shared" si="6"/>
        <v>5</v>
      </c>
      <c r="E61" s="174">
        <f t="shared" si="7"/>
        <v>3.3</v>
      </c>
      <c r="F61" s="174" t="str">
        <f>'Data Reliability'!B61</f>
        <v>x</v>
      </c>
      <c r="G61" s="108">
        <f>Reliability_updated!V61</f>
        <v>471.5</v>
      </c>
      <c r="H61" s="108">
        <f>'Data Reliability'!C61</f>
        <v>2</v>
      </c>
      <c r="I61" t="str">
        <f>IF(Reliability!B61="x","x",(IF(ROUNDUP(Reliability!B61,0)=1,"Very High",IF(ROUNDUP(Reliability!B61,0)=2,"High",IF(ROUNDUP(Reliability!B61,0)=3,"Medium",IF(ROUNDUP(Reliability!B61,0)=4,"Low","Very Low"))))))</f>
        <v>Very Low</v>
      </c>
    </row>
    <row r="62" spans="1:9">
      <c r="A62" s="107" t="str">
        <f>Lists!C:C</f>
        <v>MEX003</v>
      </c>
      <c r="B62" s="174">
        <f t="shared" si="4"/>
        <v>3.4</v>
      </c>
      <c r="C62" s="174" t="str">
        <f t="shared" si="5"/>
        <v>x</v>
      </c>
      <c r="D62" s="174">
        <f t="shared" si="6"/>
        <v>5</v>
      </c>
      <c r="E62" s="174">
        <f t="shared" si="7"/>
        <v>1.7</v>
      </c>
      <c r="F62" s="174" t="str">
        <f>'Data Reliability'!B62</f>
        <v>x</v>
      </c>
      <c r="G62" s="108">
        <f>Reliability_updated!V62</f>
        <v>468.9</v>
      </c>
      <c r="H62" s="108">
        <f>'Data Reliability'!C62</f>
        <v>1</v>
      </c>
      <c r="I62" t="str">
        <f>IF(Reliability!B62="x","x",(IF(ROUNDUP(Reliability!B62,0)=1,"Very High",IF(ROUNDUP(Reliability!B62,0)=2,"High",IF(ROUNDUP(Reliability!B62,0)=3,"Medium",IF(ROUNDUP(Reliability!B62,0)=4,"Low","Very Low"))))))</f>
        <v>Low</v>
      </c>
    </row>
    <row r="63" spans="1:9">
      <c r="A63" s="107" t="str">
        <f>Lists!C:C</f>
        <v>MLI001</v>
      </c>
      <c r="B63" s="174">
        <f t="shared" si="4"/>
        <v>1.3</v>
      </c>
      <c r="C63" s="174">
        <f t="shared" si="5"/>
        <v>2</v>
      </c>
      <c r="D63" s="174">
        <f t="shared" si="6"/>
        <v>1.8</v>
      </c>
      <c r="E63" s="174">
        <f t="shared" si="7"/>
        <v>0</v>
      </c>
      <c r="F63" s="174">
        <f>'Data Reliability'!B63</f>
        <v>1.8</v>
      </c>
      <c r="G63" s="108">
        <f>Reliability_updated!V63</f>
        <v>135.6</v>
      </c>
      <c r="H63" s="108">
        <f>'Data Reliability'!C63</f>
        <v>0</v>
      </c>
      <c r="I63" t="str">
        <f>IF(Reliability!B63="x","x",(IF(ROUNDUP(Reliability!B63,0)=1,"Very High",IF(ROUNDUP(Reliability!B63,0)=2,"High",IF(ROUNDUP(Reliability!B63,0)=3,"Medium",IF(ROUNDUP(Reliability!B63,0)=4,"Low","Very Low"))))))</f>
        <v>High</v>
      </c>
    </row>
    <row r="64" spans="1:9">
      <c r="A64" s="107" t="str">
        <f>Lists!C:C</f>
        <v>MMR001</v>
      </c>
      <c r="B64" s="174">
        <f t="shared" si="4"/>
        <v>1.2</v>
      </c>
      <c r="C64" s="174">
        <f t="shared" si="5"/>
        <v>2.5</v>
      </c>
      <c r="D64" s="174">
        <f t="shared" si="6"/>
        <v>1.2</v>
      </c>
      <c r="E64" s="174">
        <f t="shared" si="7"/>
        <v>0</v>
      </c>
      <c r="F64" s="174">
        <f>'Data Reliability'!B64</f>
        <v>2</v>
      </c>
      <c r="G64" s="108">
        <f>Reliability_updated!V64</f>
        <v>85.1</v>
      </c>
      <c r="H64" s="108">
        <f>'Data Reliability'!C64</f>
        <v>0</v>
      </c>
      <c r="I64" t="str">
        <f>IF(Reliability!B64="x","x",(IF(ROUNDUP(Reliability!B64,0)=1,"Very High",IF(ROUNDUP(Reliability!B64,0)=2,"High",IF(ROUNDUP(Reliability!B64,0)=3,"Medium",IF(ROUNDUP(Reliability!B64,0)=4,"Low","Very Low"))))))</f>
        <v>High</v>
      </c>
    </row>
    <row r="65" spans="1:9">
      <c r="A65" s="107" t="str">
        <f>Lists!C:C</f>
        <v>MMR002</v>
      </c>
      <c r="B65" s="174">
        <f t="shared" si="4"/>
        <v>1.2</v>
      </c>
      <c r="C65" s="174">
        <f t="shared" si="5"/>
        <v>2.5</v>
      </c>
      <c r="D65" s="174">
        <f t="shared" si="6"/>
        <v>1.2</v>
      </c>
      <c r="E65" s="174">
        <f t="shared" si="7"/>
        <v>0</v>
      </c>
      <c r="F65" s="174">
        <f>'Data Reliability'!B65</f>
        <v>2</v>
      </c>
      <c r="G65" s="108">
        <f>Reliability_updated!V65</f>
        <v>85.1</v>
      </c>
      <c r="H65" s="108">
        <f>'Data Reliability'!C65</f>
        <v>0</v>
      </c>
      <c r="I65" t="str">
        <f>IF(Reliability!B65="x","x",(IF(ROUNDUP(Reliability!B65,0)=1,"Very High",IF(ROUNDUP(Reliability!B65,0)=2,"High",IF(ROUNDUP(Reliability!B65,0)=3,"Medium",IF(ROUNDUP(Reliability!B65,0)=4,"Low","Very Low"))))))</f>
        <v>High</v>
      </c>
    </row>
    <row r="66" spans="1:9">
      <c r="A66" s="107" t="str">
        <f>Lists!C:C</f>
        <v>MMR003</v>
      </c>
      <c r="B66" s="174">
        <f t="shared" si="4"/>
        <v>1.2</v>
      </c>
      <c r="C66" s="174">
        <f t="shared" si="5"/>
        <v>2.5</v>
      </c>
      <c r="D66" s="174">
        <f t="shared" si="6"/>
        <v>1.2</v>
      </c>
      <c r="E66" s="174">
        <f t="shared" si="7"/>
        <v>0</v>
      </c>
      <c r="F66" s="174">
        <f>'Data Reliability'!B66</f>
        <v>2</v>
      </c>
      <c r="G66" s="108">
        <f>Reliability_updated!V66</f>
        <v>86.3</v>
      </c>
      <c r="H66" s="108">
        <f>'Data Reliability'!C66</f>
        <v>0</v>
      </c>
      <c r="I66" t="str">
        <f>IF(Reliability!B66="x","x",(IF(ROUNDUP(Reliability!B66,0)=1,"Very High",IF(ROUNDUP(Reliability!B66,0)=2,"High",IF(ROUNDUP(Reliability!B66,0)=3,"Medium",IF(ROUNDUP(Reliability!B66,0)=4,"Low","Very Low"))))))</f>
        <v>High</v>
      </c>
    </row>
    <row r="67" spans="1:9">
      <c r="A67" s="107" t="str">
        <f>Lists!C:C</f>
        <v>MOZ001</v>
      </c>
      <c r="B67" s="174">
        <f t="shared" ref="B67:B98" si="8">ROUND(AVERAGE(C67:E67),1)</f>
        <v>1.6</v>
      </c>
      <c r="C67" s="174">
        <f t="shared" ref="C67:C98" si="9">IF(F67="x","x",ROUND((5-(3-F67)/2*5),1))</f>
        <v>3</v>
      </c>
      <c r="D67" s="174">
        <f t="shared" ref="D67:D98" si="10">IF(G67&gt;365,5,ROUND((5-(365-G67)/364*5),1))</f>
        <v>1.8</v>
      </c>
      <c r="E67" s="174">
        <f t="shared" ref="E67:E98" si="11">IF(H67&gt;3,5,ROUND((5-(3-H67)/3*5),1))</f>
        <v>0</v>
      </c>
      <c r="F67" s="174">
        <f>'Data Reliability'!B67</f>
        <v>2.2000000000000002</v>
      </c>
      <c r="G67" s="108">
        <f>Reliability_updated!V67</f>
        <v>132.5</v>
      </c>
      <c r="H67" s="108">
        <f>'Data Reliability'!C67</f>
        <v>0</v>
      </c>
      <c r="I67" t="str">
        <f>IF(Reliability!B67="x","x",(IF(ROUNDUP(Reliability!B67,0)=1,"Very High",IF(ROUNDUP(Reliability!B67,0)=2,"High",IF(ROUNDUP(Reliability!B67,0)=3,"Medium",IF(ROUNDUP(Reliability!B67,0)=4,"Low","Very Low"))))))</f>
        <v>High</v>
      </c>
    </row>
    <row r="68" spans="1:9">
      <c r="A68" s="107" t="str">
        <f>Lists!C:C</f>
        <v>MOZ004</v>
      </c>
      <c r="B68" s="174">
        <f t="shared" si="8"/>
        <v>1.8</v>
      </c>
      <c r="C68" s="174">
        <f t="shared" si="9"/>
        <v>3.8</v>
      </c>
      <c r="D68" s="174">
        <f t="shared" si="10"/>
        <v>1.6</v>
      </c>
      <c r="E68" s="174">
        <f t="shared" si="11"/>
        <v>0</v>
      </c>
      <c r="F68" s="174">
        <f>'Data Reliability'!B68</f>
        <v>2.5</v>
      </c>
      <c r="G68" s="108">
        <f>Reliability_updated!V68</f>
        <v>120.5</v>
      </c>
      <c r="H68" s="108">
        <f>'Data Reliability'!C68</f>
        <v>0</v>
      </c>
      <c r="I68" t="str">
        <f>IF(Reliability!B68="x","x",(IF(ROUNDUP(Reliability!B68,0)=1,"Very High",IF(ROUNDUP(Reliability!B68,0)=2,"High",IF(ROUNDUP(Reliability!B68,0)=3,"Medium",IF(ROUNDUP(Reliability!B68,0)=4,"Low","Very Low"))))))</f>
        <v>High</v>
      </c>
    </row>
    <row r="69" spans="1:9">
      <c r="A69" s="107" t="str">
        <f>Lists!C:C</f>
        <v>MOZ006</v>
      </c>
      <c r="B69" s="174">
        <f t="shared" si="8"/>
        <v>2.4</v>
      </c>
      <c r="C69" s="174">
        <f t="shared" si="9"/>
        <v>2.5</v>
      </c>
      <c r="D69" s="174">
        <f t="shared" si="10"/>
        <v>3</v>
      </c>
      <c r="E69" s="174">
        <f t="shared" si="11"/>
        <v>1.7</v>
      </c>
      <c r="F69" s="174">
        <f>'Data Reliability'!B69</f>
        <v>2</v>
      </c>
      <c r="G69" s="108">
        <f>Reliability_updated!V69</f>
        <v>217.2</v>
      </c>
      <c r="H69" s="108">
        <f>'Data Reliability'!C69</f>
        <v>1</v>
      </c>
      <c r="I69" t="str">
        <f>IF(Reliability!B69="x","x",(IF(ROUNDUP(Reliability!B69,0)=1,"Very High",IF(ROUNDUP(Reliability!B69,0)=2,"High",IF(ROUNDUP(Reliability!B69,0)=3,"Medium",IF(ROUNDUP(Reliability!B69,0)=4,"Low","Very Low"))))))</f>
        <v>Medium</v>
      </c>
    </row>
    <row r="70" spans="1:9">
      <c r="A70" s="107" t="str">
        <f>Lists!C:C</f>
        <v>MOZ007</v>
      </c>
      <c r="B70" s="174">
        <f t="shared" si="8"/>
        <v>1.5</v>
      </c>
      <c r="C70" s="174">
        <f t="shared" si="9"/>
        <v>3.5</v>
      </c>
      <c r="D70" s="174">
        <f t="shared" si="10"/>
        <v>0.9</v>
      </c>
      <c r="E70" s="174">
        <f t="shared" si="11"/>
        <v>0</v>
      </c>
      <c r="F70" s="174">
        <f>'Data Reliability'!B70</f>
        <v>2.4</v>
      </c>
      <c r="G70" s="108">
        <f>Reliability_updated!V70</f>
        <v>67.8</v>
      </c>
      <c r="H70" s="108">
        <f>'Data Reliability'!C70</f>
        <v>0</v>
      </c>
      <c r="I70" t="str">
        <f>IF(Reliability!B70="x","x",(IF(ROUNDUP(Reliability!B70,0)=1,"Very High",IF(ROUNDUP(Reliability!B70,0)=2,"High",IF(ROUNDUP(Reliability!B70,0)=3,"Medium",IF(ROUNDUP(Reliability!B70,0)=4,"Low","Very Low"))))))</f>
        <v>High</v>
      </c>
    </row>
    <row r="71" spans="1:9">
      <c r="A71" s="107" t="str">
        <f>Lists!C:C</f>
        <v>MRT002</v>
      </c>
      <c r="B71" s="174">
        <f t="shared" si="8"/>
        <v>2.9</v>
      </c>
      <c r="C71" s="174">
        <f t="shared" si="9"/>
        <v>2.2999999999999998</v>
      </c>
      <c r="D71" s="174">
        <f t="shared" si="10"/>
        <v>3</v>
      </c>
      <c r="E71" s="174">
        <f t="shared" si="11"/>
        <v>3.3</v>
      </c>
      <c r="F71" s="174">
        <f>'Data Reliability'!B71</f>
        <v>1.9</v>
      </c>
      <c r="G71" s="108">
        <f>Reliability_updated!V71</f>
        <v>217.8</v>
      </c>
      <c r="H71" s="108">
        <f>'Data Reliability'!C71</f>
        <v>2</v>
      </c>
      <c r="I71" t="str">
        <f>IF(Reliability!B71="x","x",(IF(ROUNDUP(Reliability!B71,0)=1,"Very High",IF(ROUNDUP(Reliability!B71,0)=2,"High",IF(ROUNDUP(Reliability!B71,0)=3,"Medium",IF(ROUNDUP(Reliability!B71,0)=4,"Low","Very Low"))))))</f>
        <v>Medium</v>
      </c>
    </row>
    <row r="72" spans="1:9">
      <c r="A72" s="107" t="str">
        <f>Lists!C:C</f>
        <v>MRT003</v>
      </c>
      <c r="B72" s="174">
        <f t="shared" si="8"/>
        <v>3.1</v>
      </c>
      <c r="C72" s="174">
        <f t="shared" si="9"/>
        <v>2.2999999999999998</v>
      </c>
      <c r="D72" s="174">
        <f t="shared" si="10"/>
        <v>1.9</v>
      </c>
      <c r="E72" s="174">
        <f t="shared" si="11"/>
        <v>5</v>
      </c>
      <c r="F72" s="174">
        <f>'Data Reliability'!B72</f>
        <v>1.9</v>
      </c>
      <c r="G72" s="108">
        <f>Reliability_updated!V72</f>
        <v>136.30000000000001</v>
      </c>
      <c r="H72" s="108">
        <f>'Data Reliability'!C72</f>
        <v>4</v>
      </c>
      <c r="I72" t="str">
        <f>IF(Reliability!B72="x","x",(IF(ROUNDUP(Reliability!B72,0)=1,"Very High",IF(ROUNDUP(Reliability!B72,0)=2,"High",IF(ROUNDUP(Reliability!B72,0)=3,"Medium",IF(ROUNDUP(Reliability!B72,0)=4,"Low","Very Low"))))))</f>
        <v>Low</v>
      </c>
    </row>
    <row r="73" spans="1:9">
      <c r="A73" s="107" t="str">
        <f>Lists!C:C</f>
        <v>MWI002</v>
      </c>
      <c r="B73" s="174">
        <f t="shared" si="8"/>
        <v>2.1</v>
      </c>
      <c r="C73" s="174">
        <f t="shared" si="9"/>
        <v>2</v>
      </c>
      <c r="D73" s="174">
        <f t="shared" si="10"/>
        <v>2.7</v>
      </c>
      <c r="E73" s="174">
        <f t="shared" si="11"/>
        <v>1.7</v>
      </c>
      <c r="F73" s="174">
        <f>'Data Reliability'!B73</f>
        <v>1.8</v>
      </c>
      <c r="G73" s="108">
        <f>Reliability_updated!V73</f>
        <v>201.1</v>
      </c>
      <c r="H73" s="108">
        <f>'Data Reliability'!C73</f>
        <v>1</v>
      </c>
      <c r="I73" t="str">
        <f>IF(Reliability!B73="x","x",(IF(ROUNDUP(Reliability!B73,0)=1,"Very High",IF(ROUNDUP(Reliability!B73,0)=2,"High",IF(ROUNDUP(Reliability!B73,0)=3,"Medium",IF(ROUNDUP(Reliability!B73,0)=4,"Low","Very Low"))))))</f>
        <v>Medium</v>
      </c>
    </row>
    <row r="74" spans="1:9">
      <c r="A74" s="107" t="str">
        <f>Lists!C:C</f>
        <v>MYS001</v>
      </c>
      <c r="B74" s="174">
        <f t="shared" si="8"/>
        <v>1</v>
      </c>
      <c r="C74" s="174">
        <f t="shared" si="9"/>
        <v>2.5</v>
      </c>
      <c r="D74" s="174">
        <f t="shared" si="10"/>
        <v>0.4</v>
      </c>
      <c r="E74" s="174">
        <f t="shared" si="11"/>
        <v>0</v>
      </c>
      <c r="F74" s="174">
        <f>'Data Reliability'!B74</f>
        <v>2</v>
      </c>
      <c r="G74" s="108">
        <f>Reliability_updated!V74</f>
        <v>33.200000000000003</v>
      </c>
      <c r="H74" s="108">
        <f>'Data Reliability'!C74</f>
        <v>0</v>
      </c>
      <c r="I74" t="str">
        <f>IF(Reliability!B74="x","x",(IF(ROUNDUP(Reliability!B74,0)=1,"Very High",IF(ROUNDUP(Reliability!B74,0)=2,"High",IF(ROUNDUP(Reliability!B74,0)=3,"Medium",IF(ROUNDUP(Reliability!B74,0)=4,"Low","Very Low"))))))</f>
        <v>Very High</v>
      </c>
    </row>
    <row r="75" spans="1:9">
      <c r="A75" s="107" t="str">
        <f>Lists!C:C</f>
        <v>NAM002</v>
      </c>
      <c r="B75" s="174">
        <f t="shared" si="8"/>
        <v>3.4</v>
      </c>
      <c r="C75" s="174">
        <f t="shared" si="9"/>
        <v>2</v>
      </c>
      <c r="D75" s="174">
        <f t="shared" si="10"/>
        <v>3.2</v>
      </c>
      <c r="E75" s="174">
        <f t="shared" si="11"/>
        <v>5</v>
      </c>
      <c r="F75" s="174">
        <f>'Data Reliability'!B75</f>
        <v>1.8</v>
      </c>
      <c r="G75" s="108">
        <f>Reliability_updated!V75</f>
        <v>232.5</v>
      </c>
      <c r="H75" s="108">
        <f>'Data Reliability'!C75</f>
        <v>3</v>
      </c>
      <c r="I75" t="str">
        <f>IF(Reliability!B75="x","x",(IF(ROUNDUP(Reliability!B75,0)=1,"Very High",IF(ROUNDUP(Reliability!B75,0)=2,"High",IF(ROUNDUP(Reliability!B75,0)=3,"Medium",IF(ROUNDUP(Reliability!B75,0)=4,"Low","Very Low"))))))</f>
        <v>Low</v>
      </c>
    </row>
    <row r="76" spans="1:9">
      <c r="A76" s="107" t="str">
        <f>Lists!C:C</f>
        <v>NER001</v>
      </c>
      <c r="B76" s="174">
        <f t="shared" si="8"/>
        <v>1.4</v>
      </c>
      <c r="C76" s="174">
        <f t="shared" si="9"/>
        <v>2</v>
      </c>
      <c r="D76" s="174">
        <f t="shared" si="10"/>
        <v>2.1</v>
      </c>
      <c r="E76" s="174">
        <f t="shared" si="11"/>
        <v>0</v>
      </c>
      <c r="F76" s="174">
        <f>'Data Reliability'!B76</f>
        <v>1.8</v>
      </c>
      <c r="G76" s="108">
        <f>Reliability_updated!V76</f>
        <v>157.5</v>
      </c>
      <c r="H76" s="108">
        <f>'Data Reliability'!C76</f>
        <v>0</v>
      </c>
      <c r="I76" t="str">
        <f>IF(Reliability!B76="x","x",(IF(ROUNDUP(Reliability!B76,0)=1,"Very High",IF(ROUNDUP(Reliability!B76,0)=2,"High",IF(ROUNDUP(Reliability!B76,0)=3,"Medium",IF(ROUNDUP(Reliability!B76,0)=4,"Low","Very Low"))))))</f>
        <v>High</v>
      </c>
    </row>
    <row r="77" spans="1:9">
      <c r="A77" s="107" t="str">
        <f>Lists!C:C</f>
        <v>NER002</v>
      </c>
      <c r="B77" s="174">
        <f t="shared" si="8"/>
        <v>1.8</v>
      </c>
      <c r="C77" s="174">
        <f t="shared" si="9"/>
        <v>3.3</v>
      </c>
      <c r="D77" s="174">
        <f t="shared" si="10"/>
        <v>2.1</v>
      </c>
      <c r="E77" s="174">
        <f t="shared" si="11"/>
        <v>0</v>
      </c>
      <c r="F77" s="174">
        <f>'Data Reliability'!B77</f>
        <v>2.2999999999999998</v>
      </c>
      <c r="G77" s="108">
        <f>Reliability_updated!V77</f>
        <v>157.5</v>
      </c>
      <c r="H77" s="108">
        <f>'Data Reliability'!C77</f>
        <v>0</v>
      </c>
      <c r="I77" t="str">
        <f>IF(Reliability!B77="x","x",(IF(ROUNDUP(Reliability!B77,0)=1,"Very High",IF(ROUNDUP(Reliability!B77,0)=2,"High",IF(ROUNDUP(Reliability!B77,0)=3,"Medium",IF(ROUNDUP(Reliability!B77,0)=4,"Low","Very Low"))))))</f>
        <v>High</v>
      </c>
    </row>
    <row r="78" spans="1:9">
      <c r="A78" s="107" t="str">
        <f>Lists!C:C</f>
        <v>NER003</v>
      </c>
      <c r="B78" s="174">
        <f t="shared" si="8"/>
        <v>1.9</v>
      </c>
      <c r="C78" s="174">
        <f t="shared" si="9"/>
        <v>3.5</v>
      </c>
      <c r="D78" s="174">
        <f t="shared" si="10"/>
        <v>2.1</v>
      </c>
      <c r="E78" s="174">
        <f t="shared" si="11"/>
        <v>0</v>
      </c>
      <c r="F78" s="174">
        <f>'Data Reliability'!B78</f>
        <v>2.4</v>
      </c>
      <c r="G78" s="108">
        <f>Reliability_updated!V78</f>
        <v>157.5</v>
      </c>
      <c r="H78" s="108">
        <f>'Data Reliability'!C78</f>
        <v>0</v>
      </c>
      <c r="I78" t="str">
        <f>IF(Reliability!B78="x","x",(IF(ROUNDUP(Reliability!B78,0)=1,"Very High",IF(ROUNDUP(Reliability!B78,0)=2,"High",IF(ROUNDUP(Reliability!B78,0)=3,"Medium",IF(ROUNDUP(Reliability!B78,0)=4,"Low","Very Low"))))))</f>
        <v>High</v>
      </c>
    </row>
    <row r="79" spans="1:9">
      <c r="A79" s="107" t="str">
        <f>Lists!C:C</f>
        <v>NER004</v>
      </c>
      <c r="B79" s="174">
        <f t="shared" si="8"/>
        <v>1.8</v>
      </c>
      <c r="C79" s="174">
        <f t="shared" si="9"/>
        <v>3.8</v>
      </c>
      <c r="D79" s="174">
        <f t="shared" si="10"/>
        <v>1.7</v>
      </c>
      <c r="E79" s="174">
        <f t="shared" si="11"/>
        <v>0</v>
      </c>
      <c r="F79" s="174">
        <f>'Data Reliability'!B79</f>
        <v>2.5</v>
      </c>
      <c r="G79" s="108">
        <f>Reliability_updated!V79</f>
        <v>126.8</v>
      </c>
      <c r="H79" s="108">
        <f>'Data Reliability'!C79</f>
        <v>0</v>
      </c>
      <c r="I79" t="str">
        <f>IF(Reliability!B79="x","x",(IF(ROUNDUP(Reliability!B79,0)=1,"Very High",IF(ROUNDUP(Reliability!B79,0)=2,"High",IF(ROUNDUP(Reliability!B79,0)=3,"Medium",IF(ROUNDUP(Reliability!B79,0)=4,"Low","Very Low"))))))</f>
        <v>High</v>
      </c>
    </row>
    <row r="80" spans="1:9">
      <c r="A80" s="107" t="str">
        <f>Lists!C:C</f>
        <v>NGA001</v>
      </c>
      <c r="B80" s="174">
        <f t="shared" si="8"/>
        <v>1.8</v>
      </c>
      <c r="C80" s="174">
        <f t="shared" si="9"/>
        <v>3.8</v>
      </c>
      <c r="D80" s="174">
        <f t="shared" si="10"/>
        <v>1.7</v>
      </c>
      <c r="E80" s="174">
        <f t="shared" si="11"/>
        <v>0</v>
      </c>
      <c r="F80" s="174">
        <f>'Data Reliability'!B80</f>
        <v>2.5</v>
      </c>
      <c r="G80" s="108">
        <f>Reliability_updated!V80</f>
        <v>127.6</v>
      </c>
      <c r="H80" s="108">
        <f>'Data Reliability'!C80</f>
        <v>0</v>
      </c>
      <c r="I80" t="str">
        <f>IF(Reliability!B80="x","x",(IF(ROUNDUP(Reliability!B80,0)=1,"Very High",IF(ROUNDUP(Reliability!B80,0)=2,"High",IF(ROUNDUP(Reliability!B80,0)=3,"Medium",IF(ROUNDUP(Reliability!B80,0)=4,"Low","Very Low"))))))</f>
        <v>High</v>
      </c>
    </row>
    <row r="81" spans="1:9">
      <c r="A81" s="107" t="str">
        <f>Lists!C:C</f>
        <v>NGA003</v>
      </c>
      <c r="B81" s="174">
        <f t="shared" si="8"/>
        <v>1.6</v>
      </c>
      <c r="C81" s="174">
        <f t="shared" si="9"/>
        <v>3.3</v>
      </c>
      <c r="D81" s="174">
        <f t="shared" si="10"/>
        <v>1.5</v>
      </c>
      <c r="E81" s="174">
        <f t="shared" si="11"/>
        <v>0</v>
      </c>
      <c r="F81" s="174">
        <f>'Data Reliability'!B81</f>
        <v>2.2999999999999998</v>
      </c>
      <c r="G81" s="108">
        <f>Reliability_updated!V81</f>
        <v>110.3</v>
      </c>
      <c r="H81" s="108">
        <f>'Data Reliability'!C81</f>
        <v>0</v>
      </c>
      <c r="I81" t="str">
        <f>IF(Reliability!B81="x","x",(IF(ROUNDUP(Reliability!B81,0)=1,"Very High",IF(ROUNDUP(Reliability!B81,0)=2,"High",IF(ROUNDUP(Reliability!B81,0)=3,"Medium",IF(ROUNDUP(Reliability!B81,0)=4,"Low","Very Low"))))))</f>
        <v>High</v>
      </c>
    </row>
    <row r="82" spans="1:9">
      <c r="A82" s="107" t="str">
        <f>Lists!C:C</f>
        <v>NGA004</v>
      </c>
      <c r="B82" s="174">
        <f t="shared" si="8"/>
        <v>2.2000000000000002</v>
      </c>
      <c r="C82" s="174">
        <f t="shared" si="9"/>
        <v>3.5</v>
      </c>
      <c r="D82" s="174">
        <f t="shared" si="10"/>
        <v>1.5</v>
      </c>
      <c r="E82" s="174">
        <f t="shared" si="11"/>
        <v>1.7</v>
      </c>
      <c r="F82" s="174">
        <f>'Data Reliability'!B82</f>
        <v>2.4</v>
      </c>
      <c r="G82" s="108">
        <f>Reliability_updated!V82</f>
        <v>110.4</v>
      </c>
      <c r="H82" s="108">
        <f>'Data Reliability'!C82</f>
        <v>1</v>
      </c>
      <c r="I82" t="str">
        <f>IF(Reliability!B82="x","x",(IF(ROUNDUP(Reliability!B82,0)=1,"Very High",IF(ROUNDUP(Reliability!B82,0)=2,"High",IF(ROUNDUP(Reliability!B82,0)=3,"Medium",IF(ROUNDUP(Reliability!B82,0)=4,"Low","Very Low"))))))</f>
        <v>Medium</v>
      </c>
    </row>
    <row r="83" spans="1:9">
      <c r="A83" s="107" t="str">
        <f>Lists!C:C</f>
        <v>NGA007</v>
      </c>
      <c r="B83" s="174">
        <f t="shared" si="8"/>
        <v>1.5</v>
      </c>
      <c r="C83" s="174">
        <f t="shared" si="9"/>
        <v>3.3</v>
      </c>
      <c r="D83" s="174">
        <f t="shared" si="10"/>
        <v>1.3</v>
      </c>
      <c r="E83" s="174">
        <f t="shared" si="11"/>
        <v>0</v>
      </c>
      <c r="F83" s="174">
        <f>'Data Reliability'!B83</f>
        <v>2.2999999999999998</v>
      </c>
      <c r="G83" s="108">
        <f>Reliability_updated!V83</f>
        <v>93.6</v>
      </c>
      <c r="H83" s="108">
        <f>'Data Reliability'!C83</f>
        <v>0</v>
      </c>
      <c r="I83" t="str">
        <f>IF(Reliability!B83="x","x",(IF(ROUNDUP(Reliability!B83,0)=1,"Very High",IF(ROUNDUP(Reliability!B83,0)=2,"High",IF(ROUNDUP(Reliability!B83,0)=3,"Medium",IF(ROUNDUP(Reliability!B83,0)=4,"Low","Very Low"))))))</f>
        <v>High</v>
      </c>
    </row>
    <row r="84" spans="1:9">
      <c r="A84" s="107" t="str">
        <f>Lists!C:C</f>
        <v>NGA008</v>
      </c>
      <c r="B84" s="174">
        <f t="shared" si="8"/>
        <v>2.1</v>
      </c>
      <c r="C84" s="174">
        <f t="shared" si="9"/>
        <v>2</v>
      </c>
      <c r="D84" s="174">
        <f t="shared" si="10"/>
        <v>2.5</v>
      </c>
      <c r="E84" s="174">
        <f t="shared" si="11"/>
        <v>1.7</v>
      </c>
      <c r="F84" s="174">
        <f>'Data Reliability'!B84</f>
        <v>1.8</v>
      </c>
      <c r="G84" s="108">
        <f>Reliability_updated!V84</f>
        <v>182</v>
      </c>
      <c r="H84" s="108">
        <f>'Data Reliability'!C84</f>
        <v>1</v>
      </c>
      <c r="I84" t="str">
        <f>IF(Reliability!B84="x","x",(IF(ROUNDUP(Reliability!B84,0)=1,"Very High",IF(ROUNDUP(Reliability!B84,0)=2,"High",IF(ROUNDUP(Reliability!B84,0)=3,"Medium",IF(ROUNDUP(Reliability!B84,0)=4,"Low","Very Low"))))))</f>
        <v>Medium</v>
      </c>
    </row>
    <row r="85" spans="1:9">
      <c r="A85" s="107" t="str">
        <f>Lists!C:C</f>
        <v>NIC001</v>
      </c>
      <c r="B85" s="174">
        <f t="shared" si="8"/>
        <v>3.4</v>
      </c>
      <c r="C85" s="174" t="str">
        <f t="shared" si="9"/>
        <v>x</v>
      </c>
      <c r="D85" s="174">
        <f t="shared" si="10"/>
        <v>5</v>
      </c>
      <c r="E85" s="174">
        <f t="shared" si="11"/>
        <v>1.7</v>
      </c>
      <c r="F85" s="174" t="str">
        <f>'Data Reliability'!B85</f>
        <v>x</v>
      </c>
      <c r="G85" s="108">
        <f>Reliability_updated!V85</f>
        <v>579.4</v>
      </c>
      <c r="H85" s="108">
        <f>'Data Reliability'!C85</f>
        <v>1</v>
      </c>
      <c r="I85" t="str">
        <f>IF(Reliability!B85="x","x",(IF(ROUNDUP(Reliability!B85,0)=1,"Very High",IF(ROUNDUP(Reliability!B85,0)=2,"High",IF(ROUNDUP(Reliability!B85,0)=3,"Medium",IF(ROUNDUP(Reliability!B85,0)=4,"Low","Very Low"))))))</f>
        <v>Low</v>
      </c>
    </row>
    <row r="86" spans="1:9">
      <c r="A86" s="107" t="str">
        <f>Lists!C:C</f>
        <v>NIC002</v>
      </c>
      <c r="B86" s="174">
        <f t="shared" si="8"/>
        <v>1.4</v>
      </c>
      <c r="C86" s="174">
        <f t="shared" si="9"/>
        <v>2.2999999999999998</v>
      </c>
      <c r="D86" s="174">
        <f t="shared" si="10"/>
        <v>1.8</v>
      </c>
      <c r="E86" s="174">
        <f t="shared" si="11"/>
        <v>0</v>
      </c>
      <c r="F86" s="174">
        <f>'Data Reliability'!B86</f>
        <v>1.9</v>
      </c>
      <c r="G86" s="108">
        <f>Reliability_updated!V86</f>
        <v>133.30000000000001</v>
      </c>
      <c r="H86" s="108">
        <f>'Data Reliability'!C86</f>
        <v>0</v>
      </c>
      <c r="I86" t="str">
        <f>IF(Reliability!B86="x","x",(IF(ROUNDUP(Reliability!B86,0)=1,"Very High",IF(ROUNDUP(Reliability!B86,0)=2,"High",IF(ROUNDUP(Reliability!B86,0)=3,"Medium",IF(ROUNDUP(Reliability!B86,0)=4,"Low","Very Low"))))))</f>
        <v>High</v>
      </c>
    </row>
    <row r="87" spans="1:9">
      <c r="A87" s="107" t="str">
        <f>Lists!C:C</f>
        <v>PAK001</v>
      </c>
      <c r="B87" s="174">
        <f t="shared" si="8"/>
        <v>2</v>
      </c>
      <c r="C87" s="174">
        <f t="shared" si="9"/>
        <v>2.2999999999999998</v>
      </c>
      <c r="D87" s="174">
        <f t="shared" si="10"/>
        <v>3.8</v>
      </c>
      <c r="E87" s="174">
        <f t="shared" si="11"/>
        <v>0</v>
      </c>
      <c r="F87" s="174">
        <f>'Data Reliability'!B87</f>
        <v>1.9</v>
      </c>
      <c r="G87" s="108">
        <f>Reliability_updated!V87</f>
        <v>277.60000000000002</v>
      </c>
      <c r="H87" s="108">
        <f>'Data Reliability'!C87</f>
        <v>0</v>
      </c>
      <c r="I87" t="str">
        <f>IF(Reliability!B87="x","x",(IF(ROUNDUP(Reliability!B87,0)=1,"Very High",IF(ROUNDUP(Reliability!B87,0)=2,"High",IF(ROUNDUP(Reliability!B87,0)=3,"Medium",IF(ROUNDUP(Reliability!B87,0)=4,"Low","Very Low"))))))</f>
        <v>High</v>
      </c>
    </row>
    <row r="88" spans="1:9">
      <c r="A88" s="107" t="str">
        <f>Lists!C:C</f>
        <v>PAK004</v>
      </c>
      <c r="B88" s="174">
        <f t="shared" si="8"/>
        <v>3.4</v>
      </c>
      <c r="C88" s="174">
        <f t="shared" si="9"/>
        <v>3.5</v>
      </c>
      <c r="D88" s="174">
        <f t="shared" si="10"/>
        <v>5</v>
      </c>
      <c r="E88" s="174">
        <f t="shared" si="11"/>
        <v>1.7</v>
      </c>
      <c r="F88" s="174">
        <f>'Data Reliability'!B88</f>
        <v>2.4</v>
      </c>
      <c r="G88" s="108">
        <f>Reliability_updated!V88</f>
        <v>588.79999999999995</v>
      </c>
      <c r="H88" s="108">
        <f>'Data Reliability'!C88</f>
        <v>1</v>
      </c>
      <c r="I88" t="str">
        <f>IF(Reliability!B88="x","x",(IF(ROUNDUP(Reliability!B88,0)=1,"Very High",IF(ROUNDUP(Reliability!B88,0)=2,"High",IF(ROUNDUP(Reliability!B88,0)=3,"Medium",IF(ROUNDUP(Reliability!B88,0)=4,"Low","Very Low"))))))</f>
        <v>Low</v>
      </c>
    </row>
    <row r="89" spans="1:9">
      <c r="A89" s="107" t="str">
        <f>Lists!C:C</f>
        <v>PER002</v>
      </c>
      <c r="B89" s="174">
        <f t="shared" si="8"/>
        <v>2.2999999999999998</v>
      </c>
      <c r="C89" s="174">
        <f t="shared" si="9"/>
        <v>3.8</v>
      </c>
      <c r="D89" s="174">
        <f t="shared" si="10"/>
        <v>3</v>
      </c>
      <c r="E89" s="174">
        <f t="shared" si="11"/>
        <v>0</v>
      </c>
      <c r="F89" s="174">
        <f>'Data Reliability'!B89</f>
        <v>2.5</v>
      </c>
      <c r="G89" s="108">
        <f>Reliability_updated!V89</f>
        <v>219.7</v>
      </c>
      <c r="H89" s="108">
        <f>'Data Reliability'!C89</f>
        <v>0</v>
      </c>
      <c r="I89" t="str">
        <f>IF(Reliability!B89="x","x",(IF(ROUNDUP(Reliability!B89,0)=1,"Very High",IF(ROUNDUP(Reliability!B89,0)=2,"High",IF(ROUNDUP(Reliability!B89,0)=3,"Medium",IF(ROUNDUP(Reliability!B89,0)=4,"Low","Very Low"))))))</f>
        <v>Medium</v>
      </c>
    </row>
    <row r="90" spans="1:9">
      <c r="A90" s="107" t="str">
        <f>Lists!C:C</f>
        <v>PHL001</v>
      </c>
      <c r="B90" s="174">
        <f t="shared" si="8"/>
        <v>1.2</v>
      </c>
      <c r="C90" s="174">
        <f t="shared" si="9"/>
        <v>2.2999999999999998</v>
      </c>
      <c r="D90" s="174">
        <f t="shared" si="10"/>
        <v>1.3</v>
      </c>
      <c r="E90" s="174">
        <f t="shared" si="11"/>
        <v>0</v>
      </c>
      <c r="F90" s="174">
        <f>'Data Reliability'!B90</f>
        <v>1.9</v>
      </c>
      <c r="G90" s="108">
        <f>Reliability_updated!V90</f>
        <v>95.8</v>
      </c>
      <c r="H90" s="108">
        <f>'Data Reliability'!C90</f>
        <v>0</v>
      </c>
      <c r="I90" t="str">
        <f>IF(Reliability!B90="x","x",(IF(ROUNDUP(Reliability!B90,0)=1,"Very High",IF(ROUNDUP(Reliability!B90,0)=2,"High",IF(ROUNDUP(Reliability!B90,0)=3,"Medium",IF(ROUNDUP(Reliability!B90,0)=4,"Low","Very Low"))))))</f>
        <v>High</v>
      </c>
    </row>
    <row r="91" spans="1:9">
      <c r="A91" s="107" t="str">
        <f>Lists!C:C</f>
        <v>PHL003</v>
      </c>
      <c r="B91" s="174">
        <f t="shared" si="8"/>
        <v>1.3</v>
      </c>
      <c r="C91" s="174">
        <f t="shared" si="9"/>
        <v>2.2999999999999998</v>
      </c>
      <c r="D91" s="174">
        <f t="shared" si="10"/>
        <v>1.5</v>
      </c>
      <c r="E91" s="174">
        <f t="shared" si="11"/>
        <v>0</v>
      </c>
      <c r="F91" s="174">
        <f>'Data Reliability'!B91</f>
        <v>1.9</v>
      </c>
      <c r="G91" s="108">
        <f>Reliability_updated!V91</f>
        <v>111.3</v>
      </c>
      <c r="H91" s="108">
        <f>'Data Reliability'!C91</f>
        <v>0</v>
      </c>
      <c r="I91" t="str">
        <f>IF(Reliability!B91="x","x",(IF(ROUNDUP(Reliability!B91,0)=1,"Very High",IF(ROUNDUP(Reliability!B91,0)=2,"High",IF(ROUNDUP(Reliability!B91,0)=3,"Medium",IF(ROUNDUP(Reliability!B91,0)=4,"Low","Very Low"))))))</f>
        <v>High</v>
      </c>
    </row>
    <row r="92" spans="1:9">
      <c r="A92" s="107" t="str">
        <f>Lists!C:C</f>
        <v>PHL004</v>
      </c>
      <c r="B92" s="174">
        <f t="shared" si="8"/>
        <v>1.8</v>
      </c>
      <c r="C92" s="174">
        <f t="shared" si="9"/>
        <v>2</v>
      </c>
      <c r="D92" s="174">
        <f t="shared" si="10"/>
        <v>3.4</v>
      </c>
      <c r="E92" s="174">
        <f t="shared" si="11"/>
        <v>0</v>
      </c>
      <c r="F92" s="174">
        <f>'Data Reliability'!B92</f>
        <v>1.8</v>
      </c>
      <c r="G92" s="108">
        <f>Reliability_updated!V92</f>
        <v>245.1</v>
      </c>
      <c r="H92" s="108">
        <f>'Data Reliability'!C92</f>
        <v>0</v>
      </c>
      <c r="I92" t="str">
        <f>IF(Reliability!B92="x","x",(IF(ROUNDUP(Reliability!B92,0)=1,"Very High",IF(ROUNDUP(Reliability!B92,0)=2,"High",IF(ROUNDUP(Reliability!B92,0)=3,"Medium",IF(ROUNDUP(Reliability!B92,0)=4,"Low","Very Low"))))))</f>
        <v>High</v>
      </c>
    </row>
    <row r="93" spans="1:9">
      <c r="A93" s="107" t="str">
        <f>Lists!C:C</f>
        <v>PHL009</v>
      </c>
      <c r="B93" s="174">
        <f t="shared" si="8"/>
        <v>1.1000000000000001</v>
      </c>
      <c r="C93" s="174">
        <f t="shared" si="9"/>
        <v>2.2999999999999998</v>
      </c>
      <c r="D93" s="174">
        <f t="shared" si="10"/>
        <v>1</v>
      </c>
      <c r="E93" s="174">
        <f t="shared" si="11"/>
        <v>0</v>
      </c>
      <c r="F93" s="174">
        <f>'Data Reliability'!B93</f>
        <v>1.9</v>
      </c>
      <c r="G93" s="108">
        <f>Reliability_updated!V93</f>
        <v>74.5</v>
      </c>
      <c r="H93" s="108">
        <f>'Data Reliability'!C93</f>
        <v>0</v>
      </c>
      <c r="I93" t="str">
        <f>IF(Reliability!B93="x","x",(IF(ROUNDUP(Reliability!B93,0)=1,"Very High",IF(ROUNDUP(Reliability!B93,0)=2,"High",IF(ROUNDUP(Reliability!B93,0)=3,"Medium",IF(ROUNDUP(Reliability!B93,0)=4,"Low","Very Low"))))))</f>
        <v>High</v>
      </c>
    </row>
    <row r="94" spans="1:9">
      <c r="A94" s="107" t="str">
        <f>Lists!C:C</f>
        <v>PRK001</v>
      </c>
      <c r="B94" s="174">
        <f t="shared" si="8"/>
        <v>2.8</v>
      </c>
      <c r="C94" s="174">
        <f t="shared" si="9"/>
        <v>2.5</v>
      </c>
      <c r="D94" s="174">
        <f t="shared" si="10"/>
        <v>4.2</v>
      </c>
      <c r="E94" s="174">
        <f t="shared" si="11"/>
        <v>1.7</v>
      </c>
      <c r="F94" s="174">
        <f>'Data Reliability'!B94</f>
        <v>2</v>
      </c>
      <c r="G94" s="108">
        <f>Reliability_updated!V94</f>
        <v>307.10000000000002</v>
      </c>
      <c r="H94" s="108">
        <f>'Data Reliability'!C94</f>
        <v>1</v>
      </c>
      <c r="I94" t="str">
        <f>IF(Reliability!B94="x","x",(IF(ROUNDUP(Reliability!B94,0)=1,"Very High",IF(ROUNDUP(Reliability!B94,0)=2,"High",IF(ROUNDUP(Reliability!B94,0)=3,"Medium",IF(ROUNDUP(Reliability!B94,0)=4,"Low","Very Low"))))))</f>
        <v>Medium</v>
      </c>
    </row>
    <row r="95" spans="1:9">
      <c r="A95" s="107" t="str">
        <f>Lists!C:C</f>
        <v>PSE002</v>
      </c>
      <c r="B95" s="174">
        <f t="shared" si="8"/>
        <v>1</v>
      </c>
      <c r="C95" s="174">
        <f t="shared" si="9"/>
        <v>1</v>
      </c>
      <c r="D95" s="174">
        <f t="shared" si="10"/>
        <v>1.9</v>
      </c>
      <c r="E95" s="174">
        <f t="shared" si="11"/>
        <v>0</v>
      </c>
      <c r="F95" s="174">
        <f>'Data Reliability'!B95</f>
        <v>1.4</v>
      </c>
      <c r="G95" s="108">
        <f>Reliability_updated!V95</f>
        <v>140.30000000000001</v>
      </c>
      <c r="H95" s="108">
        <f>'Data Reliability'!C95</f>
        <v>0</v>
      </c>
      <c r="I95" t="str">
        <f>IF(Reliability!B95="x","x",(IF(ROUNDUP(Reliability!B95,0)=1,"Very High",IF(ROUNDUP(Reliability!B95,0)=2,"High",IF(ROUNDUP(Reliability!B95,0)=3,"Medium",IF(ROUNDUP(Reliability!B95,0)=4,"Low","Very Low"))))))</f>
        <v>Very High</v>
      </c>
    </row>
    <row r="96" spans="1:9">
      <c r="A96" s="107" t="str">
        <f>Lists!C:C</f>
        <v>REG001</v>
      </c>
      <c r="B96" s="174">
        <f t="shared" si="8"/>
        <v>1.2</v>
      </c>
      <c r="C96" s="174">
        <f t="shared" si="9"/>
        <v>2</v>
      </c>
      <c r="D96" s="174">
        <f t="shared" si="10"/>
        <v>1.6</v>
      </c>
      <c r="E96" s="174">
        <f t="shared" si="11"/>
        <v>0</v>
      </c>
      <c r="F96" s="174">
        <f>'Data Reliability'!B96</f>
        <v>1.8</v>
      </c>
      <c r="G96" s="108">
        <f>Reliability_updated!V96</f>
        <v>116.5</v>
      </c>
      <c r="H96" s="108">
        <f>'Data Reliability'!C96</f>
        <v>0</v>
      </c>
      <c r="I96" t="str">
        <f>IF(Reliability!B96="x","x",(IF(ROUNDUP(Reliability!B96,0)=1,"Very High",IF(ROUNDUP(Reliability!B96,0)=2,"High",IF(ROUNDUP(Reliability!B96,0)=3,"Medium",IF(ROUNDUP(Reliability!B96,0)=4,"Low","Very Low"))))))</f>
        <v>High</v>
      </c>
    </row>
    <row r="97" spans="1:9">
      <c r="A97" s="107" t="str">
        <f>Lists!C:C</f>
        <v>REG002</v>
      </c>
      <c r="B97" s="174">
        <f t="shared" si="8"/>
        <v>3.3</v>
      </c>
      <c r="C97" s="174">
        <f t="shared" si="9"/>
        <v>3.3</v>
      </c>
      <c r="D97" s="174">
        <f t="shared" si="10"/>
        <v>3.3</v>
      </c>
      <c r="E97" s="174">
        <f t="shared" si="11"/>
        <v>3.3</v>
      </c>
      <c r="F97" s="174">
        <f>'Data Reliability'!B97</f>
        <v>2.2999999999999998</v>
      </c>
      <c r="G97" s="108">
        <f>Reliability_updated!V97</f>
        <v>243.9</v>
      </c>
      <c r="H97" s="108">
        <f>'Data Reliability'!C97</f>
        <v>2</v>
      </c>
      <c r="I97" t="str">
        <f>IF(Reliability!B97="x","x",(IF(ROUNDUP(Reliability!B97,0)=1,"Very High",IF(ROUNDUP(Reliability!B97,0)=2,"High",IF(ROUNDUP(Reliability!B97,0)=3,"Medium",IF(ROUNDUP(Reliability!B97,0)=4,"Low","Very Low"))))))</f>
        <v>Low</v>
      </c>
    </row>
    <row r="98" spans="1:9">
      <c r="A98" s="107" t="str">
        <f>Lists!C:C</f>
        <v>REG003</v>
      </c>
      <c r="B98" s="174">
        <f t="shared" si="8"/>
        <v>4.2</v>
      </c>
      <c r="C98" s="174" t="str">
        <f t="shared" si="9"/>
        <v>x</v>
      </c>
      <c r="D98" s="174">
        <f t="shared" si="10"/>
        <v>5</v>
      </c>
      <c r="E98" s="174">
        <f t="shared" si="11"/>
        <v>3.3</v>
      </c>
      <c r="F98" s="174" t="str">
        <f>'Data Reliability'!B98</f>
        <v>x</v>
      </c>
      <c r="G98" s="108">
        <f>Reliability_updated!V98</f>
        <v>513.29999999999995</v>
      </c>
      <c r="H98" s="108">
        <f>'Data Reliability'!C98</f>
        <v>2</v>
      </c>
      <c r="I98" t="str">
        <f>IF(Reliability!B98="x","x",(IF(ROUNDUP(Reliability!B98,0)=1,"Very High",IF(ROUNDUP(Reliability!B98,0)=2,"High",IF(ROUNDUP(Reliability!B98,0)=3,"Medium",IF(ROUNDUP(Reliability!B98,0)=4,"Low","Very Low"))))))</f>
        <v>Very Low</v>
      </c>
    </row>
    <row r="99" spans="1:9">
      <c r="A99" s="107" t="str">
        <f>Lists!C:C</f>
        <v>REG004</v>
      </c>
      <c r="B99" s="174">
        <f t="shared" ref="B99:B130" si="12">ROUND(AVERAGE(C99:E99),1)</f>
        <v>1.7</v>
      </c>
      <c r="C99" s="174">
        <f t="shared" ref="C99:C130" si="13">IF(F99="x","x",ROUND((5-(3-F99)/2*5),1))</f>
        <v>3.8</v>
      </c>
      <c r="D99" s="174">
        <f t="shared" ref="D99:D130" si="14">IF(G99&gt;365,5,ROUND((5-(365-G99)/364*5),1))</f>
        <v>1.4</v>
      </c>
      <c r="E99" s="174">
        <f t="shared" ref="E99:E130" si="15">IF(H99&gt;3,5,ROUND((5-(3-H99)/3*5),1))</f>
        <v>0</v>
      </c>
      <c r="F99" s="174">
        <f>'Data Reliability'!B99</f>
        <v>2.5</v>
      </c>
      <c r="G99" s="108">
        <f>Reliability_updated!V99</f>
        <v>102.9</v>
      </c>
      <c r="H99" s="108">
        <f>'Data Reliability'!C99</f>
        <v>0</v>
      </c>
      <c r="I99" t="str">
        <f>IF(Reliability!B99="x","x",(IF(ROUNDUP(Reliability!B99,0)=1,"Very High",IF(ROUNDUP(Reliability!B99,0)=2,"High",IF(ROUNDUP(Reliability!B99,0)=3,"Medium",IF(ROUNDUP(Reliability!B99,0)=4,"Low","Very Low"))))))</f>
        <v>High</v>
      </c>
    </row>
    <row r="100" spans="1:9">
      <c r="A100" s="107" t="str">
        <f>Lists!C:C</f>
        <v>REG006</v>
      </c>
      <c r="B100" s="174">
        <f t="shared" si="12"/>
        <v>5</v>
      </c>
      <c r="C100" s="174" t="str">
        <f t="shared" si="13"/>
        <v>x</v>
      </c>
      <c r="D100" s="174">
        <f t="shared" si="14"/>
        <v>5</v>
      </c>
      <c r="E100" s="174">
        <f t="shared" si="15"/>
        <v>5</v>
      </c>
      <c r="F100" s="174" t="str">
        <f>'Data Reliability'!B100</f>
        <v>x</v>
      </c>
      <c r="G100" s="108">
        <f>Reliability_updated!V100</f>
        <v>585.70000000000005</v>
      </c>
      <c r="H100" s="108">
        <f>'Data Reliability'!C100</f>
        <v>6</v>
      </c>
      <c r="I100" t="str">
        <f>IF(Reliability!B100="x","x",(IF(ROUNDUP(Reliability!B100,0)=1,"Very High",IF(ROUNDUP(Reliability!B100,0)=2,"High",IF(ROUNDUP(Reliability!B100,0)=3,"Medium",IF(ROUNDUP(Reliability!B100,0)=4,"Low","Very Low"))))))</f>
        <v>Very Low</v>
      </c>
    </row>
    <row r="101" spans="1:9">
      <c r="A101" s="107" t="str">
        <f>Lists!C:C</f>
        <v>REG007</v>
      </c>
      <c r="B101" s="174">
        <f t="shared" si="12"/>
        <v>5</v>
      </c>
      <c r="C101" s="174" t="str">
        <f t="shared" si="13"/>
        <v>x</v>
      </c>
      <c r="D101" s="174">
        <f t="shared" si="14"/>
        <v>5</v>
      </c>
      <c r="E101" s="174">
        <f t="shared" si="15"/>
        <v>5</v>
      </c>
      <c r="F101" s="174" t="str">
        <f>'Data Reliability'!B101</f>
        <v>x</v>
      </c>
      <c r="G101" s="108">
        <f>Reliability_updated!V101</f>
        <v>606.1</v>
      </c>
      <c r="H101" s="108">
        <f>'Data Reliability'!C101</f>
        <v>5</v>
      </c>
      <c r="I101" t="str">
        <f>IF(Reliability!B101="x","x",(IF(ROUNDUP(Reliability!B101,0)=1,"Very High",IF(ROUNDUP(Reliability!B101,0)=2,"High",IF(ROUNDUP(Reliability!B101,0)=3,"Medium",IF(ROUNDUP(Reliability!B101,0)=4,"Low","Very Low"))))))</f>
        <v>Very Low</v>
      </c>
    </row>
    <row r="102" spans="1:9">
      <c r="A102" s="107" t="str">
        <f>Lists!C:C</f>
        <v>REG008</v>
      </c>
      <c r="B102" s="174">
        <f t="shared" si="12"/>
        <v>5</v>
      </c>
      <c r="C102" s="174" t="str">
        <f t="shared" si="13"/>
        <v>x</v>
      </c>
      <c r="D102" s="174">
        <f t="shared" si="14"/>
        <v>5</v>
      </c>
      <c r="E102" s="174">
        <f t="shared" si="15"/>
        <v>5</v>
      </c>
      <c r="F102" s="174" t="str">
        <f>'Data Reliability'!B102</f>
        <v>x</v>
      </c>
      <c r="G102" s="108">
        <f>Reliability_updated!V102</f>
        <v>606.1</v>
      </c>
      <c r="H102" s="108">
        <f>'Data Reliability'!C102</f>
        <v>5</v>
      </c>
      <c r="I102" t="str">
        <f>IF(Reliability!B102="x","x",(IF(ROUNDUP(Reliability!B102,0)=1,"Very High",IF(ROUNDUP(Reliability!B102,0)=2,"High",IF(ROUNDUP(Reliability!B102,0)=3,"Medium",IF(ROUNDUP(Reliability!B102,0)=4,"Low","Very Low"))))))</f>
        <v>Very Low</v>
      </c>
    </row>
    <row r="103" spans="1:9">
      <c r="A103" s="107" t="str">
        <f>Lists!C:C</f>
        <v>REG011</v>
      </c>
      <c r="B103" s="174">
        <f t="shared" si="12"/>
        <v>1</v>
      </c>
      <c r="C103" s="174">
        <f t="shared" si="13"/>
        <v>2.2999999999999998</v>
      </c>
      <c r="D103" s="174">
        <f t="shared" si="14"/>
        <v>0.8</v>
      </c>
      <c r="E103" s="174">
        <f t="shared" si="15"/>
        <v>0</v>
      </c>
      <c r="F103" s="174">
        <f>'Data Reliability'!B103</f>
        <v>1.9</v>
      </c>
      <c r="G103" s="108">
        <f>Reliability_updated!V103</f>
        <v>55.7</v>
      </c>
      <c r="H103" s="108">
        <f>'Data Reliability'!C103</f>
        <v>0</v>
      </c>
      <c r="I103" t="str">
        <f>IF(Reliability!B103="x","x",(IF(ROUNDUP(Reliability!B103,0)=1,"Very High",IF(ROUNDUP(Reliability!B103,0)=2,"High",IF(ROUNDUP(Reliability!B103,0)=3,"Medium",IF(ROUNDUP(Reliability!B103,0)=4,"Low","Very Low"))))))</f>
        <v>Very High</v>
      </c>
    </row>
    <row r="104" spans="1:9">
      <c r="A104" s="107" t="str">
        <f>Lists!C:C</f>
        <v>REG012</v>
      </c>
      <c r="B104" s="174">
        <f t="shared" si="12"/>
        <v>1.1000000000000001</v>
      </c>
      <c r="C104" s="174">
        <f t="shared" si="13"/>
        <v>2</v>
      </c>
      <c r="D104" s="174">
        <f t="shared" si="14"/>
        <v>1.2</v>
      </c>
      <c r="E104" s="174">
        <f t="shared" si="15"/>
        <v>0</v>
      </c>
      <c r="F104" s="174">
        <f>'Data Reliability'!B104</f>
        <v>1.8</v>
      </c>
      <c r="G104" s="108">
        <f>Reliability_updated!V104</f>
        <v>87.7</v>
      </c>
      <c r="H104" s="108">
        <f>'Data Reliability'!C104</f>
        <v>0</v>
      </c>
      <c r="I104" t="str">
        <f>IF(Reliability!B104="x","x",(IF(ROUNDUP(Reliability!B104,0)=1,"Very High",IF(ROUNDUP(Reliability!B104,0)=2,"High",IF(ROUNDUP(Reliability!B104,0)=3,"Medium",IF(ROUNDUP(Reliability!B104,0)=4,"Low","Very Low"))))))</f>
        <v>High</v>
      </c>
    </row>
    <row r="105" spans="1:9">
      <c r="A105" s="107" t="str">
        <f>Lists!C:C</f>
        <v>REG013</v>
      </c>
      <c r="B105" s="174">
        <f t="shared" si="12"/>
        <v>2.8</v>
      </c>
      <c r="C105" s="174" t="str">
        <f t="shared" si="13"/>
        <v>x</v>
      </c>
      <c r="D105" s="174">
        <f t="shared" si="14"/>
        <v>2.2000000000000002</v>
      </c>
      <c r="E105" s="174">
        <f t="shared" si="15"/>
        <v>3.3</v>
      </c>
      <c r="F105" s="174" t="str">
        <f>'Data Reliability'!B105</f>
        <v>x</v>
      </c>
      <c r="G105" s="108">
        <f>Reliability_updated!V105</f>
        <v>158.1</v>
      </c>
      <c r="H105" s="108">
        <f>'Data Reliability'!C105</f>
        <v>2</v>
      </c>
      <c r="I105" t="str">
        <f>IF(Reliability!B105="x","x",(IF(ROUNDUP(Reliability!B105,0)=1,"Very High",IF(ROUNDUP(Reliability!B105,0)=2,"High",IF(ROUNDUP(Reliability!B105,0)=3,"Medium",IF(ROUNDUP(Reliability!B105,0)=4,"Low","Very Low"))))))</f>
        <v>Medium</v>
      </c>
    </row>
    <row r="106" spans="1:9">
      <c r="A106" s="107" t="str">
        <f>Lists!C:C</f>
        <v>RWA002</v>
      </c>
      <c r="B106" s="174">
        <f t="shared" si="12"/>
        <v>2.6</v>
      </c>
      <c r="C106" s="174">
        <f t="shared" si="13"/>
        <v>2</v>
      </c>
      <c r="D106" s="174">
        <f t="shared" si="14"/>
        <v>2.4</v>
      </c>
      <c r="E106" s="174">
        <f t="shared" si="15"/>
        <v>3.3</v>
      </c>
      <c r="F106" s="174">
        <f>'Data Reliability'!B106</f>
        <v>1.8</v>
      </c>
      <c r="G106" s="108">
        <f>Reliability_updated!V106</f>
        <v>177.9</v>
      </c>
      <c r="H106" s="108">
        <f>'Data Reliability'!C106</f>
        <v>2</v>
      </c>
      <c r="I106" t="str">
        <f>IF(Reliability!B106="x","x",(IF(ROUNDUP(Reliability!B106,0)=1,"Very High",IF(ROUNDUP(Reliability!B106,0)=2,"High",IF(ROUNDUP(Reliability!B106,0)=3,"Medium",IF(ROUNDUP(Reliability!B106,0)=4,"Low","Very Low"))))))</f>
        <v>Medium</v>
      </c>
    </row>
    <row r="107" spans="1:9">
      <c r="A107" s="107" t="str">
        <f>Lists!C:C</f>
        <v>SDN001</v>
      </c>
      <c r="B107" s="174">
        <f t="shared" si="12"/>
        <v>2.2000000000000002</v>
      </c>
      <c r="C107" s="174">
        <f t="shared" si="13"/>
        <v>1.8</v>
      </c>
      <c r="D107" s="174">
        <f t="shared" si="14"/>
        <v>1.4</v>
      </c>
      <c r="E107" s="174">
        <f t="shared" si="15"/>
        <v>3.3</v>
      </c>
      <c r="F107" s="174">
        <f>'Data Reliability'!B107</f>
        <v>1.7</v>
      </c>
      <c r="G107" s="108">
        <f>Reliability_updated!V107</f>
        <v>104.8</v>
      </c>
      <c r="H107" s="108">
        <f>'Data Reliability'!C107</f>
        <v>2</v>
      </c>
      <c r="I107" t="str">
        <f>IF(Reliability!B107="x","x",(IF(ROUNDUP(Reliability!B107,0)=1,"Very High",IF(ROUNDUP(Reliability!B107,0)=2,"High",IF(ROUNDUP(Reliability!B107,0)=3,"Medium",IF(ROUNDUP(Reliability!B107,0)=4,"Low","Very Low"))))))</f>
        <v>Medium</v>
      </c>
    </row>
    <row r="108" spans="1:9">
      <c r="A108" s="107" t="str">
        <f>Lists!C:C</f>
        <v>SDN005</v>
      </c>
      <c r="B108" s="174">
        <f t="shared" si="12"/>
        <v>1.9</v>
      </c>
      <c r="C108" s="174">
        <f t="shared" si="13"/>
        <v>2</v>
      </c>
      <c r="D108" s="174">
        <f t="shared" si="14"/>
        <v>2</v>
      </c>
      <c r="E108" s="174">
        <f t="shared" si="15"/>
        <v>1.7</v>
      </c>
      <c r="F108" s="174">
        <f>'Data Reliability'!B108</f>
        <v>1.8</v>
      </c>
      <c r="G108" s="108">
        <f>Reliability_updated!V108</f>
        <v>143.19999999999999</v>
      </c>
      <c r="H108" s="108">
        <f>'Data Reliability'!C108</f>
        <v>1</v>
      </c>
      <c r="I108" t="str">
        <f>IF(Reliability!B108="x","x",(IF(ROUNDUP(Reliability!B108,0)=1,"Very High",IF(ROUNDUP(Reliability!B108,0)=2,"High",IF(ROUNDUP(Reliability!B108,0)=3,"Medium",IF(ROUNDUP(Reliability!B108,0)=4,"Low","Very Low"))))))</f>
        <v>High</v>
      </c>
    </row>
    <row r="109" spans="1:9">
      <c r="A109" s="107" t="str">
        <f>Lists!C:C</f>
        <v>SDN006</v>
      </c>
      <c r="B109" s="174">
        <f t="shared" si="12"/>
        <v>2.7</v>
      </c>
      <c r="C109" s="174">
        <f t="shared" si="13"/>
        <v>3.8</v>
      </c>
      <c r="D109" s="174">
        <f t="shared" si="14"/>
        <v>2.7</v>
      </c>
      <c r="E109" s="174">
        <f t="shared" si="15"/>
        <v>1.7</v>
      </c>
      <c r="F109" s="174">
        <f>'Data Reliability'!B109</f>
        <v>2.5</v>
      </c>
      <c r="G109" s="108">
        <f>Reliability_updated!V109</f>
        <v>195.8</v>
      </c>
      <c r="H109" s="108">
        <f>'Data Reliability'!C109</f>
        <v>1</v>
      </c>
      <c r="I109" t="str">
        <f>IF(Reliability!B109="x","x",(IF(ROUNDUP(Reliability!B109,0)=1,"Very High",IF(ROUNDUP(Reliability!B109,0)=2,"High",IF(ROUNDUP(Reliability!B109,0)=3,"Medium",IF(ROUNDUP(Reliability!B109,0)=4,"Low","Very Low"))))))</f>
        <v>Medium</v>
      </c>
    </row>
    <row r="110" spans="1:9">
      <c r="A110" s="107" t="str">
        <f>Lists!C:C</f>
        <v>SDN007</v>
      </c>
      <c r="B110" s="174">
        <f t="shared" si="12"/>
        <v>1.4</v>
      </c>
      <c r="C110" s="174">
        <f t="shared" si="13"/>
        <v>2</v>
      </c>
      <c r="D110" s="174">
        <f t="shared" si="14"/>
        <v>0.5</v>
      </c>
      <c r="E110" s="174">
        <f t="shared" si="15"/>
        <v>1.7</v>
      </c>
      <c r="F110" s="174">
        <f>'Data Reliability'!B110</f>
        <v>1.8</v>
      </c>
      <c r="G110" s="108">
        <f>Reliability_updated!V110</f>
        <v>38.700000000000003</v>
      </c>
      <c r="H110" s="108">
        <f>'Data Reliability'!C110</f>
        <v>1</v>
      </c>
      <c r="I110" t="str">
        <f>IF(Reliability!B110="x","x",(IF(ROUNDUP(Reliability!B110,0)=1,"Very High",IF(ROUNDUP(Reliability!B110,0)=2,"High",IF(ROUNDUP(Reliability!B110,0)=3,"Medium",IF(ROUNDUP(Reliability!B110,0)=4,"Low","Very Low"))))))</f>
        <v>High</v>
      </c>
    </row>
    <row r="111" spans="1:9">
      <c r="A111" s="107" t="str">
        <f>Lists!C:C</f>
        <v>SDN008</v>
      </c>
      <c r="B111" s="174">
        <f t="shared" si="12"/>
        <v>1.2</v>
      </c>
      <c r="C111" s="174">
        <f t="shared" si="13"/>
        <v>2</v>
      </c>
      <c r="D111" s="174">
        <f t="shared" si="14"/>
        <v>0</v>
      </c>
      <c r="E111" s="174">
        <f t="shared" si="15"/>
        <v>1.7</v>
      </c>
      <c r="F111" s="174">
        <f>'Data Reliability'!B111</f>
        <v>1.8</v>
      </c>
      <c r="G111" s="108">
        <f>Reliability_updated!V111</f>
        <v>0</v>
      </c>
      <c r="H111" s="108">
        <f>'Data Reliability'!C111</f>
        <v>1</v>
      </c>
      <c r="I111" t="str">
        <f>IF(Reliability!B111="x","x",(IF(ROUNDUP(Reliability!B111,0)=1,"Very High",IF(ROUNDUP(Reliability!B111,0)=2,"High",IF(ROUNDUP(Reliability!B111,0)=3,"Medium",IF(ROUNDUP(Reliability!B111,0)=4,"Low","Very Low"))))))</f>
        <v>High</v>
      </c>
    </row>
    <row r="112" spans="1:9">
      <c r="A112" s="107" t="str">
        <f>Lists!C:C</f>
        <v>SEN002</v>
      </c>
      <c r="B112" s="174">
        <f t="shared" si="12"/>
        <v>2.5</v>
      </c>
      <c r="C112" s="174">
        <f t="shared" si="13"/>
        <v>1.8</v>
      </c>
      <c r="D112" s="174">
        <f t="shared" si="14"/>
        <v>3.9</v>
      </c>
      <c r="E112" s="174">
        <f t="shared" si="15"/>
        <v>1.7</v>
      </c>
      <c r="F112" s="174">
        <f>'Data Reliability'!B112</f>
        <v>1.7</v>
      </c>
      <c r="G112" s="108">
        <f>Reliability_updated!V112</f>
        <v>285.60000000000002</v>
      </c>
      <c r="H112" s="108">
        <f>'Data Reliability'!C112</f>
        <v>1</v>
      </c>
      <c r="I112" t="str">
        <f>IF(Reliability!B112="x","x",(IF(ROUNDUP(Reliability!B112,0)=1,"Very High",IF(ROUNDUP(Reliability!B112,0)=2,"High",IF(ROUNDUP(Reliability!B112,0)=3,"Medium",IF(ROUNDUP(Reliability!B112,0)=4,"Low","Very Low"))))))</f>
        <v>Medium</v>
      </c>
    </row>
    <row r="113" spans="1:9">
      <c r="A113" s="107" t="str">
        <f>Lists!C:C</f>
        <v>SLV001</v>
      </c>
      <c r="B113" s="174">
        <f t="shared" si="12"/>
        <v>1.8</v>
      </c>
      <c r="C113" s="174">
        <f t="shared" si="13"/>
        <v>2</v>
      </c>
      <c r="D113" s="174">
        <f t="shared" si="14"/>
        <v>3.3</v>
      </c>
      <c r="E113" s="174">
        <f t="shared" si="15"/>
        <v>0</v>
      </c>
      <c r="F113" s="174">
        <f>'Data Reliability'!B113</f>
        <v>1.8</v>
      </c>
      <c r="G113" s="108">
        <f>Reliability_updated!V113</f>
        <v>243.2</v>
      </c>
      <c r="H113" s="108">
        <f>'Data Reliability'!C113</f>
        <v>0</v>
      </c>
      <c r="I113" t="str">
        <f>IF(Reliability!B113="x","x",(IF(ROUNDUP(Reliability!B113,0)=1,"Very High",IF(ROUNDUP(Reliability!B113,0)=2,"High",IF(ROUNDUP(Reliability!B113,0)=3,"Medium",IF(ROUNDUP(Reliability!B113,0)=4,"Low","Very Low"))))))</f>
        <v>High</v>
      </c>
    </row>
    <row r="114" spans="1:9">
      <c r="A114" s="107" t="str">
        <f>Lists!C:C</f>
        <v>SOM001</v>
      </c>
      <c r="B114" s="174">
        <f t="shared" si="12"/>
        <v>1.2</v>
      </c>
      <c r="C114" s="174">
        <f t="shared" si="13"/>
        <v>2</v>
      </c>
      <c r="D114" s="174">
        <f t="shared" si="14"/>
        <v>1.7</v>
      </c>
      <c r="E114" s="174">
        <f t="shared" si="15"/>
        <v>0</v>
      </c>
      <c r="F114" s="174">
        <f>'Data Reliability'!B114</f>
        <v>1.8</v>
      </c>
      <c r="G114" s="108">
        <f>Reliability_updated!V114</f>
        <v>126.8</v>
      </c>
      <c r="H114" s="108">
        <f>'Data Reliability'!C114</f>
        <v>0</v>
      </c>
      <c r="I114" t="str">
        <f>IF(Reliability!B114="x","x",(IF(ROUNDUP(Reliability!B114,0)=1,"Very High",IF(ROUNDUP(Reliability!B114,0)=2,"High",IF(ROUNDUP(Reliability!B114,0)=3,"Medium",IF(ROUNDUP(Reliability!B114,0)=4,"Low","Very Low"))))))</f>
        <v>High</v>
      </c>
    </row>
    <row r="115" spans="1:9">
      <c r="A115" s="107" t="str">
        <f>Lists!C:C</f>
        <v>SOM002</v>
      </c>
      <c r="B115" s="174">
        <f t="shared" si="12"/>
        <v>3</v>
      </c>
      <c r="C115" s="174">
        <f t="shared" si="13"/>
        <v>2.2999999999999998</v>
      </c>
      <c r="D115" s="174">
        <f t="shared" si="14"/>
        <v>5</v>
      </c>
      <c r="E115" s="174">
        <f t="shared" si="15"/>
        <v>1.7</v>
      </c>
      <c r="F115" s="174">
        <f>'Data Reliability'!B115</f>
        <v>1.9</v>
      </c>
      <c r="G115" s="108">
        <f>Reliability_updated!V115</f>
        <v>439.5</v>
      </c>
      <c r="H115" s="108">
        <f>'Data Reliability'!C115</f>
        <v>1</v>
      </c>
      <c r="I115" t="str">
        <f>IF(Reliability!B115="x","x",(IF(ROUNDUP(Reliability!B115,0)=1,"Very High",IF(ROUNDUP(Reliability!B115,0)=2,"High",IF(ROUNDUP(Reliability!B115,0)=3,"Medium",IF(ROUNDUP(Reliability!B115,0)=4,"Low","Very Low"))))))</f>
        <v>Medium</v>
      </c>
    </row>
    <row r="116" spans="1:9">
      <c r="A116" s="107" t="str">
        <f>Lists!C:C</f>
        <v>SOM004</v>
      </c>
      <c r="B116" s="174">
        <f t="shared" si="12"/>
        <v>2.2000000000000002</v>
      </c>
      <c r="C116" s="174">
        <f t="shared" si="13"/>
        <v>2.2999999999999998</v>
      </c>
      <c r="D116" s="174">
        <f t="shared" si="14"/>
        <v>4.3</v>
      </c>
      <c r="E116" s="174">
        <f t="shared" si="15"/>
        <v>0</v>
      </c>
      <c r="F116" s="174">
        <f>'Data Reliability'!B116</f>
        <v>1.9</v>
      </c>
      <c r="G116" s="108">
        <f>Reliability_updated!V116</f>
        <v>314</v>
      </c>
      <c r="H116" s="108">
        <f>'Data Reliability'!C116</f>
        <v>0</v>
      </c>
      <c r="I116" t="str">
        <f>IF(Reliability!B116="x","x",(IF(ROUNDUP(Reliability!B116,0)=1,"Very High",IF(ROUNDUP(Reliability!B116,0)=2,"High",IF(ROUNDUP(Reliability!B116,0)=3,"Medium",IF(ROUNDUP(Reliability!B116,0)=4,"Low","Very Low"))))))</f>
        <v>Medium</v>
      </c>
    </row>
    <row r="117" spans="1:9">
      <c r="A117" s="107" t="str">
        <f>Lists!C:C</f>
        <v>SSD001</v>
      </c>
      <c r="B117" s="174">
        <f t="shared" si="12"/>
        <v>1.5</v>
      </c>
      <c r="C117" s="174">
        <f t="shared" si="13"/>
        <v>1.8</v>
      </c>
      <c r="D117" s="174">
        <f t="shared" si="14"/>
        <v>2.8</v>
      </c>
      <c r="E117" s="174">
        <f t="shared" si="15"/>
        <v>0</v>
      </c>
      <c r="F117" s="174">
        <f>'Data Reliability'!B117</f>
        <v>1.7</v>
      </c>
      <c r="G117" s="108">
        <f>Reliability_updated!V117</f>
        <v>201.8</v>
      </c>
      <c r="H117" s="108">
        <f>'Data Reliability'!C117</f>
        <v>0</v>
      </c>
      <c r="I117" t="str">
        <f>IF(Reliability!B117="x","x",(IF(ROUNDUP(Reliability!B117,0)=1,"Very High",IF(ROUNDUP(Reliability!B117,0)=2,"High",IF(ROUNDUP(Reliability!B117,0)=3,"Medium",IF(ROUNDUP(Reliability!B117,0)=4,"Low","Very Low"))))))</f>
        <v>High</v>
      </c>
    </row>
    <row r="118" spans="1:9">
      <c r="A118" s="107" t="str">
        <f>Lists!C:C</f>
        <v>SWZ001</v>
      </c>
      <c r="B118" s="174">
        <f t="shared" si="12"/>
        <v>3.1</v>
      </c>
      <c r="C118" s="174">
        <f t="shared" si="13"/>
        <v>2</v>
      </c>
      <c r="D118" s="174">
        <f t="shared" si="14"/>
        <v>2.2000000000000002</v>
      </c>
      <c r="E118" s="174">
        <f t="shared" si="15"/>
        <v>5</v>
      </c>
      <c r="F118" s="174">
        <f>'Data Reliability'!B118</f>
        <v>1.8</v>
      </c>
      <c r="G118" s="108">
        <f>Reliability_updated!V118</f>
        <v>161.1</v>
      </c>
      <c r="H118" s="108">
        <f>'Data Reliability'!C118</f>
        <v>3</v>
      </c>
      <c r="I118" t="str">
        <f>IF(Reliability!B118="x","x",(IF(ROUNDUP(Reliability!B118,0)=1,"Very High",IF(ROUNDUP(Reliability!B118,0)=2,"High",IF(ROUNDUP(Reliability!B118,0)=3,"Medium",IF(ROUNDUP(Reliability!B118,0)=4,"Low","Very Low"))))))</f>
        <v>Low</v>
      </c>
    </row>
    <row r="119" spans="1:9">
      <c r="A119" s="107" t="str">
        <f>Lists!C:C</f>
        <v>SYR001</v>
      </c>
      <c r="B119" s="174">
        <f t="shared" si="12"/>
        <v>1</v>
      </c>
      <c r="C119" s="174">
        <f t="shared" si="13"/>
        <v>1</v>
      </c>
      <c r="D119" s="174">
        <f t="shared" si="14"/>
        <v>1.9</v>
      </c>
      <c r="E119" s="174">
        <f t="shared" si="15"/>
        <v>0</v>
      </c>
      <c r="F119" s="174">
        <f>'Data Reliability'!B119</f>
        <v>1.4</v>
      </c>
      <c r="G119" s="108">
        <f>Reliability_updated!V119</f>
        <v>141.1</v>
      </c>
      <c r="H119" s="108">
        <f>'Data Reliability'!C119</f>
        <v>0</v>
      </c>
      <c r="I119" t="str">
        <f>IF(Reliability!B119="x","x",(IF(ROUNDUP(Reliability!B119,0)=1,"Very High",IF(ROUNDUP(Reliability!B119,0)=2,"High",IF(ROUNDUP(Reliability!B119,0)=3,"Medium",IF(ROUNDUP(Reliability!B119,0)=4,"Low","Very Low"))))))</f>
        <v>Very High</v>
      </c>
    </row>
    <row r="120" spans="1:9">
      <c r="A120" s="107" t="str">
        <f>Lists!C:C</f>
        <v>TCD001</v>
      </c>
      <c r="B120" s="174">
        <f t="shared" si="12"/>
        <v>1.7</v>
      </c>
      <c r="C120" s="174">
        <f t="shared" si="13"/>
        <v>3.5</v>
      </c>
      <c r="D120" s="174">
        <f t="shared" si="14"/>
        <v>1.5</v>
      </c>
      <c r="E120" s="174">
        <f t="shared" si="15"/>
        <v>0</v>
      </c>
      <c r="F120" s="174">
        <f>'Data Reliability'!B120</f>
        <v>2.4</v>
      </c>
      <c r="G120" s="108">
        <f>Reliability_updated!V120</f>
        <v>110.2</v>
      </c>
      <c r="H120" s="108">
        <f>'Data Reliability'!C120</f>
        <v>0</v>
      </c>
      <c r="I120" t="str">
        <f>IF(Reliability!B120="x","x",(IF(ROUNDUP(Reliability!B120,0)=1,"Very High",IF(ROUNDUP(Reliability!B120,0)=2,"High",IF(ROUNDUP(Reliability!B120,0)=3,"Medium",IF(ROUNDUP(Reliability!B120,0)=4,"Low","Very Low"))))))</f>
        <v>High</v>
      </c>
    </row>
    <row r="121" spans="1:9">
      <c r="A121" s="107" t="str">
        <f>Lists!C:C</f>
        <v>TCD003</v>
      </c>
      <c r="B121" s="174">
        <f t="shared" si="12"/>
        <v>2.2999999999999998</v>
      </c>
      <c r="C121" s="174">
        <f t="shared" si="13"/>
        <v>4</v>
      </c>
      <c r="D121" s="174">
        <f t="shared" si="14"/>
        <v>2.8</v>
      </c>
      <c r="E121" s="174">
        <f t="shared" si="15"/>
        <v>0</v>
      </c>
      <c r="F121" s="174">
        <f>'Data Reliability'!B121</f>
        <v>2.6</v>
      </c>
      <c r="G121" s="108">
        <f>Reliability_updated!V121</f>
        <v>205</v>
      </c>
      <c r="H121" s="108">
        <f>'Data Reliability'!C121</f>
        <v>0</v>
      </c>
      <c r="I121" t="str">
        <f>IF(Reliability!B121="x","x",(IF(ROUNDUP(Reliability!B121,0)=1,"Very High",IF(ROUNDUP(Reliability!B121,0)=2,"High",IF(ROUNDUP(Reliability!B121,0)=3,"Medium",IF(ROUNDUP(Reliability!B121,0)=4,"Low","Very Low"))))))</f>
        <v>Medium</v>
      </c>
    </row>
    <row r="122" spans="1:9">
      <c r="A122" s="107" t="str">
        <f>Lists!C:C</f>
        <v>TCD004</v>
      </c>
      <c r="B122" s="174">
        <f t="shared" si="12"/>
        <v>2.4</v>
      </c>
      <c r="C122" s="174">
        <f t="shared" si="13"/>
        <v>2.2999999999999998</v>
      </c>
      <c r="D122" s="174">
        <f t="shared" si="14"/>
        <v>5</v>
      </c>
      <c r="E122" s="174">
        <f t="shared" si="15"/>
        <v>0</v>
      </c>
      <c r="F122" s="174">
        <f>'Data Reliability'!B122</f>
        <v>1.9</v>
      </c>
      <c r="G122" s="108">
        <f>Reliability_updated!V122</f>
        <v>421.2</v>
      </c>
      <c r="H122" s="108">
        <f>'Data Reliability'!C122</f>
        <v>0</v>
      </c>
      <c r="I122" t="str">
        <f>IF(Reliability!B122="x","x",(IF(ROUNDUP(Reliability!B122,0)=1,"Very High",IF(ROUNDUP(Reliability!B122,0)=2,"High",IF(ROUNDUP(Reliability!B122,0)=3,"Medium",IF(ROUNDUP(Reliability!B122,0)=4,"Low","Very Low"))))))</f>
        <v>Medium</v>
      </c>
    </row>
    <row r="123" spans="1:9">
      <c r="A123" s="107" t="str">
        <f>Lists!C:C</f>
        <v>TCD005</v>
      </c>
      <c r="B123" s="174">
        <f t="shared" si="12"/>
        <v>2.4</v>
      </c>
      <c r="C123" s="174">
        <f t="shared" si="13"/>
        <v>2.5</v>
      </c>
      <c r="D123" s="174">
        <f t="shared" si="14"/>
        <v>4.7</v>
      </c>
      <c r="E123" s="174">
        <f t="shared" si="15"/>
        <v>0</v>
      </c>
      <c r="F123" s="174">
        <f>'Data Reliability'!B123</f>
        <v>2</v>
      </c>
      <c r="G123" s="108">
        <f>Reliability_updated!V123</f>
        <v>344.2</v>
      </c>
      <c r="H123" s="108">
        <f>'Data Reliability'!C123</f>
        <v>0</v>
      </c>
      <c r="I123" t="str">
        <f>IF(Reliability!B123="x","x",(IF(ROUNDUP(Reliability!B123,0)=1,"Very High",IF(ROUNDUP(Reliability!B123,0)=2,"High",IF(ROUNDUP(Reliability!B123,0)=3,"Medium",IF(ROUNDUP(Reliability!B123,0)=4,"Low","Very Low"))))))</f>
        <v>Medium</v>
      </c>
    </row>
    <row r="124" spans="1:9">
      <c r="A124" s="107" t="str">
        <f>Lists!C:C</f>
        <v>TCD006</v>
      </c>
      <c r="B124" s="174">
        <f t="shared" si="12"/>
        <v>2.8</v>
      </c>
      <c r="C124" s="174">
        <f t="shared" si="13"/>
        <v>3.8</v>
      </c>
      <c r="D124" s="174">
        <f t="shared" si="14"/>
        <v>4.5</v>
      </c>
      <c r="E124" s="174">
        <f t="shared" si="15"/>
        <v>0</v>
      </c>
      <c r="F124" s="174">
        <f>'Data Reliability'!B124</f>
        <v>2.5</v>
      </c>
      <c r="G124" s="108">
        <f>Reliability_updated!V124</f>
        <v>331.9</v>
      </c>
      <c r="H124" s="108">
        <f>'Data Reliability'!C124</f>
        <v>0</v>
      </c>
      <c r="I124" t="str">
        <f>IF(Reliability!B124="x","x",(IF(ROUNDUP(Reliability!B124,0)=1,"Very High",IF(ROUNDUP(Reliability!B124,0)=2,"High",IF(ROUNDUP(Reliability!B124,0)=3,"Medium",IF(ROUNDUP(Reliability!B124,0)=4,"Low","Very Low"))))))</f>
        <v>Medium</v>
      </c>
    </row>
    <row r="125" spans="1:9">
      <c r="A125" s="107" t="str">
        <f>Lists!C:C</f>
        <v>THA001</v>
      </c>
      <c r="B125" s="174">
        <f t="shared" si="12"/>
        <v>1.5</v>
      </c>
      <c r="C125" s="174">
        <f t="shared" si="13"/>
        <v>2.2999999999999998</v>
      </c>
      <c r="D125" s="174">
        <f t="shared" si="14"/>
        <v>2.2999999999999998</v>
      </c>
      <c r="E125" s="174">
        <f t="shared" si="15"/>
        <v>0</v>
      </c>
      <c r="F125" s="174">
        <f>'Data Reliability'!B125</f>
        <v>1.9</v>
      </c>
      <c r="G125" s="108">
        <f>Reliability_updated!V125</f>
        <v>166.8</v>
      </c>
      <c r="H125" s="108">
        <f>'Data Reliability'!C125</f>
        <v>0</v>
      </c>
      <c r="I125" t="str">
        <f>IF(Reliability!B125="x","x",(IF(ROUNDUP(Reliability!B125,0)=1,"Very High",IF(ROUNDUP(Reliability!B125,0)=2,"High",IF(ROUNDUP(Reliability!B125,0)=3,"Medium",IF(ROUNDUP(Reliability!B125,0)=4,"Low","Very Low"))))))</f>
        <v>High</v>
      </c>
    </row>
    <row r="126" spans="1:9">
      <c r="A126" s="107" t="str">
        <f>Lists!C:C</f>
        <v>THA002</v>
      </c>
      <c r="B126" s="174">
        <f t="shared" si="12"/>
        <v>4.2</v>
      </c>
      <c r="C126" s="174" t="str">
        <f t="shared" si="13"/>
        <v>x</v>
      </c>
      <c r="D126" s="174">
        <f t="shared" si="14"/>
        <v>5</v>
      </c>
      <c r="E126" s="174">
        <f t="shared" si="15"/>
        <v>3.3</v>
      </c>
      <c r="F126" s="174" t="str">
        <f>'Data Reliability'!B126</f>
        <v>x</v>
      </c>
      <c r="G126" s="108">
        <f>Reliability_updated!V126</f>
        <v>428.4</v>
      </c>
      <c r="H126" s="108">
        <f>'Data Reliability'!C126</f>
        <v>2</v>
      </c>
      <c r="I126" t="str">
        <f>IF(Reliability!B126="x","x",(IF(ROUNDUP(Reliability!B126,0)=1,"Very High",IF(ROUNDUP(Reliability!B126,0)=2,"High",IF(ROUNDUP(Reliability!B126,0)=3,"Medium",IF(ROUNDUP(Reliability!B126,0)=4,"Low","Very Low"))))))</f>
        <v>Very Low</v>
      </c>
    </row>
    <row r="127" spans="1:9">
      <c r="A127" s="107" t="str">
        <f>Lists!C:C</f>
        <v>THA003</v>
      </c>
      <c r="B127" s="174">
        <f t="shared" si="12"/>
        <v>2.1</v>
      </c>
      <c r="C127" s="174">
        <f t="shared" si="13"/>
        <v>2.2999999999999998</v>
      </c>
      <c r="D127" s="174">
        <f t="shared" si="14"/>
        <v>2.2999999999999998</v>
      </c>
      <c r="E127" s="174">
        <f t="shared" si="15"/>
        <v>1.7</v>
      </c>
      <c r="F127" s="174">
        <f>'Data Reliability'!B127</f>
        <v>1.9</v>
      </c>
      <c r="G127" s="108">
        <f>Reliability_updated!V127</f>
        <v>169.4</v>
      </c>
      <c r="H127" s="108">
        <f>'Data Reliability'!C127</f>
        <v>1</v>
      </c>
      <c r="I127" t="str">
        <f>IF(Reliability!B127="x","x",(IF(ROUNDUP(Reliability!B127,0)=1,"Very High",IF(ROUNDUP(Reliability!B127,0)=2,"High",IF(ROUNDUP(Reliability!B127,0)=3,"Medium",IF(ROUNDUP(Reliability!B127,0)=4,"Low","Very Low"))))))</f>
        <v>Medium</v>
      </c>
    </row>
    <row r="128" spans="1:9">
      <c r="A128" s="107" t="str">
        <f>Lists!C:C</f>
        <v>TLS002</v>
      </c>
      <c r="B128" s="174">
        <f t="shared" si="12"/>
        <v>0.6</v>
      </c>
      <c r="C128" s="174">
        <f t="shared" si="13"/>
        <v>1.8</v>
      </c>
      <c r="D128" s="174">
        <f t="shared" si="14"/>
        <v>0</v>
      </c>
      <c r="E128" s="174">
        <f t="shared" si="15"/>
        <v>0</v>
      </c>
      <c r="F128" s="174">
        <f>'Data Reliability'!B128</f>
        <v>1.7</v>
      </c>
      <c r="G128" s="108">
        <f>Reliability_updated!V128</f>
        <v>2.9</v>
      </c>
      <c r="H128" s="108">
        <f>'Data Reliability'!C128</f>
        <v>0</v>
      </c>
      <c r="I128" t="str">
        <f>IF(Reliability!B128="x","x",(IF(ROUNDUP(Reliability!B128,0)=1,"Very High",IF(ROUNDUP(Reliability!B128,0)=2,"High",IF(ROUNDUP(Reliability!B128,0)=3,"Medium",IF(ROUNDUP(Reliability!B128,0)=4,"Low","Very Low"))))))</f>
        <v>Very High</v>
      </c>
    </row>
    <row r="129" spans="1:9">
      <c r="A129" s="107" t="str">
        <f>Lists!C:C</f>
        <v>TTO002</v>
      </c>
      <c r="B129" s="174">
        <f t="shared" si="12"/>
        <v>2.8</v>
      </c>
      <c r="C129" s="174">
        <f t="shared" si="13"/>
        <v>3.3</v>
      </c>
      <c r="D129" s="174">
        <f t="shared" si="14"/>
        <v>5</v>
      </c>
      <c r="E129" s="174">
        <f t="shared" si="15"/>
        <v>0</v>
      </c>
      <c r="F129" s="174">
        <f>'Data Reliability'!B129</f>
        <v>2.2999999999999998</v>
      </c>
      <c r="G129" s="108">
        <f>Reliability_updated!V129</f>
        <v>435</v>
      </c>
      <c r="H129" s="108">
        <f>'Data Reliability'!C129</f>
        <v>0</v>
      </c>
      <c r="I129" t="str">
        <f>IF(Reliability!B129="x","x",(IF(ROUNDUP(Reliability!B129,0)=1,"Very High",IF(ROUNDUP(Reliability!B129,0)=2,"High",IF(ROUNDUP(Reliability!B129,0)=3,"Medium",IF(ROUNDUP(Reliability!B129,0)=4,"Low","Very Low"))))))</f>
        <v>Medium</v>
      </c>
    </row>
    <row r="130" spans="1:9">
      <c r="A130" s="107" t="str">
        <f>Lists!C:C</f>
        <v>TUN002</v>
      </c>
      <c r="B130" s="174">
        <f t="shared" si="12"/>
        <v>3.7</v>
      </c>
      <c r="C130" s="174">
        <f t="shared" si="13"/>
        <v>2.8</v>
      </c>
      <c r="D130" s="174">
        <f t="shared" si="14"/>
        <v>5</v>
      </c>
      <c r="E130" s="174">
        <f t="shared" si="15"/>
        <v>3.3</v>
      </c>
      <c r="F130" s="174">
        <f>'Data Reliability'!B130</f>
        <v>2.1</v>
      </c>
      <c r="G130" s="108">
        <f>Reliability_updated!V130</f>
        <v>578.9</v>
      </c>
      <c r="H130" s="108">
        <f>'Data Reliability'!C130</f>
        <v>2</v>
      </c>
      <c r="I130" t="str">
        <f>IF(Reliability!B130="x","x",(IF(ROUNDUP(Reliability!B130,0)=1,"Very High",IF(ROUNDUP(Reliability!B130,0)=2,"High",IF(ROUNDUP(Reliability!B130,0)=3,"Medium",IF(ROUNDUP(Reliability!B130,0)=4,"Low","Very Low"))))))</f>
        <v>Low</v>
      </c>
    </row>
    <row r="131" spans="1:9">
      <c r="A131" s="107" t="str">
        <f>Lists!C:C</f>
        <v>TUR001</v>
      </c>
      <c r="B131" s="174">
        <f t="shared" ref="B131:B155" si="16">ROUND(AVERAGE(C131:E131),1)</f>
        <v>1.6</v>
      </c>
      <c r="C131" s="174">
        <f t="shared" ref="C131:C155" si="17">IF(F131="x","x",ROUND((5-(3-F131)/2*5),1))</f>
        <v>3.5</v>
      </c>
      <c r="D131" s="174">
        <f t="shared" ref="D131:D155" si="18">IF(G131&gt;365,5,ROUND((5-(365-G131)/364*5),1))</f>
        <v>1.3</v>
      </c>
      <c r="E131" s="174">
        <f t="shared" ref="E131:E155" si="19">IF(H131&gt;3,5,ROUND((5-(3-H131)/3*5),1))</f>
        <v>0</v>
      </c>
      <c r="F131" s="174">
        <f>'Data Reliability'!B131</f>
        <v>2.4</v>
      </c>
      <c r="G131" s="108">
        <f>Reliability_updated!V131</f>
        <v>97.6</v>
      </c>
      <c r="H131" s="108">
        <f>'Data Reliability'!C131</f>
        <v>0</v>
      </c>
      <c r="I131" t="str">
        <f>IF(Reliability!B131="x","x",(IF(ROUNDUP(Reliability!B131,0)=1,"Very High",IF(ROUNDUP(Reliability!B131,0)=2,"High",IF(ROUNDUP(Reliability!B131,0)=3,"Medium",IF(ROUNDUP(Reliability!B131,0)=4,"Low","Very Low"))))))</f>
        <v>High</v>
      </c>
    </row>
    <row r="132" spans="1:9">
      <c r="A132" s="107" t="str">
        <f>Lists!C:C</f>
        <v>TUR002</v>
      </c>
      <c r="B132" s="174">
        <f t="shared" si="16"/>
        <v>2</v>
      </c>
      <c r="C132" s="174">
        <f t="shared" si="17"/>
        <v>3.5</v>
      </c>
      <c r="D132" s="174">
        <f t="shared" si="18"/>
        <v>2.4</v>
      </c>
      <c r="E132" s="174">
        <f t="shared" si="19"/>
        <v>0</v>
      </c>
      <c r="F132" s="174">
        <f>'Data Reliability'!B132</f>
        <v>2.4</v>
      </c>
      <c r="G132" s="108">
        <f>Reliability_updated!V132</f>
        <v>177.9</v>
      </c>
      <c r="H132" s="108">
        <f>'Data Reliability'!C132</f>
        <v>0</v>
      </c>
      <c r="I132" t="str">
        <f>IF(Reliability!B132="x","x",(IF(ROUNDUP(Reliability!B132,0)=1,"Very High",IF(ROUNDUP(Reliability!B132,0)=2,"High",IF(ROUNDUP(Reliability!B132,0)=3,"Medium",IF(ROUNDUP(Reliability!B132,0)=4,"Low","Very Low"))))))</f>
        <v>High</v>
      </c>
    </row>
    <row r="133" spans="1:9">
      <c r="A133" s="107" t="str">
        <f>Lists!C:C</f>
        <v>TUR003</v>
      </c>
      <c r="B133" s="174">
        <f t="shared" si="16"/>
        <v>1.6</v>
      </c>
      <c r="C133" s="174">
        <f t="shared" si="17"/>
        <v>3.5</v>
      </c>
      <c r="D133" s="174">
        <f t="shared" si="18"/>
        <v>1.3</v>
      </c>
      <c r="E133" s="174">
        <f t="shared" si="19"/>
        <v>0</v>
      </c>
      <c r="F133" s="174">
        <f>'Data Reliability'!B133</f>
        <v>2.4</v>
      </c>
      <c r="G133" s="108">
        <f>Reliability_updated!V133</f>
        <v>97.6</v>
      </c>
      <c r="H133" s="108">
        <f>'Data Reliability'!C133</f>
        <v>0</v>
      </c>
      <c r="I133" t="str">
        <f>IF(Reliability!B133="x","x",(IF(ROUNDUP(Reliability!B133,0)=1,"Very High",IF(ROUNDUP(Reliability!B133,0)=2,"High",IF(ROUNDUP(Reliability!B133,0)=3,"Medium",IF(ROUNDUP(Reliability!B133,0)=4,"Low","Very Low"))))))</f>
        <v>High</v>
      </c>
    </row>
    <row r="134" spans="1:9">
      <c r="A134" s="107" t="str">
        <f>Lists!C:C</f>
        <v>TUR004</v>
      </c>
      <c r="B134" s="174">
        <f t="shared" si="16"/>
        <v>2.5</v>
      </c>
      <c r="C134" s="174">
        <f t="shared" si="17"/>
        <v>2.5</v>
      </c>
      <c r="D134" s="174">
        <f t="shared" si="18"/>
        <v>5</v>
      </c>
      <c r="E134" s="174">
        <f t="shared" si="19"/>
        <v>0</v>
      </c>
      <c r="F134" s="174">
        <f>'Data Reliability'!B134</f>
        <v>2</v>
      </c>
      <c r="G134" s="108">
        <f>Reliability_updated!V134</f>
        <v>659.7</v>
      </c>
      <c r="H134" s="108">
        <f>'Data Reliability'!C134</f>
        <v>0</v>
      </c>
      <c r="I134" t="str">
        <f>IF(Reliability!B134="x","x",(IF(ROUNDUP(Reliability!B134,0)=1,"Very High",IF(ROUNDUP(Reliability!B134,0)=2,"High",IF(ROUNDUP(Reliability!B134,0)=3,"Medium",IF(ROUNDUP(Reliability!B134,0)=4,"Low","Very Low"))))))</f>
        <v>Medium</v>
      </c>
    </row>
    <row r="135" spans="1:9">
      <c r="A135" s="107" t="str">
        <f>Lists!C:C</f>
        <v>TZA002</v>
      </c>
      <c r="B135" s="174">
        <f t="shared" si="16"/>
        <v>1.7</v>
      </c>
      <c r="C135" s="174">
        <f t="shared" si="17"/>
        <v>2</v>
      </c>
      <c r="D135" s="174">
        <f t="shared" si="18"/>
        <v>3.1</v>
      </c>
      <c r="E135" s="174">
        <f t="shared" si="19"/>
        <v>0</v>
      </c>
      <c r="F135" s="174">
        <f>'Data Reliability'!B135</f>
        <v>1.8</v>
      </c>
      <c r="G135" s="108">
        <f>Reliability_updated!V135</f>
        <v>225.9</v>
      </c>
      <c r="H135" s="108">
        <f>'Data Reliability'!C135</f>
        <v>0</v>
      </c>
      <c r="I135" t="str">
        <f>IF(Reliability!B135="x","x",(IF(ROUNDUP(Reliability!B135,0)=1,"Very High",IF(ROUNDUP(Reliability!B135,0)=2,"High",IF(ROUNDUP(Reliability!B135,0)=3,"Medium",IF(ROUNDUP(Reliability!B135,0)=4,"Low","Very Low"))))))</f>
        <v>High</v>
      </c>
    </row>
    <row r="136" spans="1:9">
      <c r="A136" s="107" t="str">
        <f>Lists!C:C</f>
        <v>UGA001</v>
      </c>
      <c r="B136" s="174">
        <f t="shared" si="16"/>
        <v>1.8</v>
      </c>
      <c r="C136" s="174">
        <f t="shared" si="17"/>
        <v>2.2999999999999998</v>
      </c>
      <c r="D136" s="174">
        <f t="shared" si="18"/>
        <v>3</v>
      </c>
      <c r="E136" s="174">
        <f t="shared" si="19"/>
        <v>0</v>
      </c>
      <c r="F136" s="174">
        <f>'Data Reliability'!B136</f>
        <v>1.9</v>
      </c>
      <c r="G136" s="108">
        <f>Reliability_updated!V136</f>
        <v>216.9</v>
      </c>
      <c r="H136" s="108">
        <f>'Data Reliability'!C136</f>
        <v>0</v>
      </c>
      <c r="I136" t="str">
        <f>IF(Reliability!B136="x","x",(IF(ROUNDUP(Reliability!B136,0)=1,"Very High",IF(ROUNDUP(Reliability!B136,0)=2,"High",IF(ROUNDUP(Reliability!B136,0)=3,"Medium",IF(ROUNDUP(Reliability!B136,0)=4,"Low","Very Low"))))))</f>
        <v>High</v>
      </c>
    </row>
    <row r="137" spans="1:9">
      <c r="A137" s="107" t="str">
        <f>Lists!C:C</f>
        <v>UGA005</v>
      </c>
      <c r="B137" s="174">
        <f t="shared" si="16"/>
        <v>2.6</v>
      </c>
      <c r="C137" s="174">
        <f t="shared" si="17"/>
        <v>2.2999999999999998</v>
      </c>
      <c r="D137" s="174">
        <f t="shared" si="18"/>
        <v>3.7</v>
      </c>
      <c r="E137" s="174">
        <f t="shared" si="19"/>
        <v>1.7</v>
      </c>
      <c r="F137" s="174">
        <f>'Data Reliability'!B137</f>
        <v>1.9</v>
      </c>
      <c r="G137" s="108">
        <f>Reliability_updated!V137</f>
        <v>268.8</v>
      </c>
      <c r="H137" s="108">
        <f>'Data Reliability'!C137</f>
        <v>1</v>
      </c>
      <c r="I137" t="str">
        <f>IF(Reliability!B137="x","x",(IF(ROUNDUP(Reliability!B137,0)=1,"Very High",IF(ROUNDUP(Reliability!B137,0)=2,"High",IF(ROUNDUP(Reliability!B137,0)=3,"Medium",IF(ROUNDUP(Reliability!B137,0)=4,"Low","Very Low"))))))</f>
        <v>Medium</v>
      </c>
    </row>
    <row r="138" spans="1:9">
      <c r="A138" s="107" t="str">
        <f>Lists!C:C</f>
        <v>UKR002</v>
      </c>
      <c r="B138" s="174">
        <f t="shared" si="16"/>
        <v>1.2</v>
      </c>
      <c r="C138" s="174">
        <f t="shared" si="17"/>
        <v>1.8</v>
      </c>
      <c r="D138" s="174">
        <f t="shared" si="18"/>
        <v>1.7</v>
      </c>
      <c r="E138" s="174">
        <f t="shared" si="19"/>
        <v>0</v>
      </c>
      <c r="F138" s="174">
        <f>'Data Reliability'!B138</f>
        <v>1.7</v>
      </c>
      <c r="G138" s="108">
        <f>Reliability_updated!V138</f>
        <v>124.9</v>
      </c>
      <c r="H138" s="108">
        <f>'Data Reliability'!C138</f>
        <v>0</v>
      </c>
      <c r="I138" t="str">
        <f>IF(Reliability!B138="x","x",(IF(ROUNDUP(Reliability!B138,0)=1,"Very High",IF(ROUNDUP(Reliability!B138,0)=2,"High",IF(ROUNDUP(Reliability!B138,0)=3,"Medium",IF(ROUNDUP(Reliability!B138,0)=4,"Low","Very Low"))))))</f>
        <v>High</v>
      </c>
    </row>
    <row r="139" spans="1:9">
      <c r="A139" s="107" t="str">
        <f>Lists!C:C</f>
        <v>VCT002</v>
      </c>
      <c r="B139" s="174">
        <f t="shared" si="16"/>
        <v>0.6</v>
      </c>
      <c r="C139" s="174">
        <f t="shared" si="17"/>
        <v>1.8</v>
      </c>
      <c r="D139" s="174">
        <f t="shared" si="18"/>
        <v>0</v>
      </c>
      <c r="E139" s="174">
        <f t="shared" si="19"/>
        <v>0</v>
      </c>
      <c r="F139" s="174">
        <f>'Data Reliability'!B139</f>
        <v>1.7</v>
      </c>
      <c r="G139" s="108">
        <f>Reliability_updated!V139</f>
        <v>2.9</v>
      </c>
      <c r="H139" s="108">
        <f>'Data Reliability'!C139</f>
        <v>0</v>
      </c>
      <c r="I139" t="str">
        <f>IF(Reliability!B139="x","x",(IF(ROUNDUP(Reliability!B139,0)=1,"Very High",IF(ROUNDUP(Reliability!B139,0)=2,"High",IF(ROUNDUP(Reliability!B139,0)=3,"Medium",IF(ROUNDUP(Reliability!B139,0)=4,"Low","Very Low"))))))</f>
        <v>Very High</v>
      </c>
    </row>
    <row r="140" spans="1:9">
      <c r="A140" s="107" t="str">
        <f>Lists!C:C</f>
        <v>VEN001</v>
      </c>
      <c r="B140" s="174">
        <f t="shared" si="16"/>
        <v>2.2000000000000002</v>
      </c>
      <c r="C140" s="174">
        <f t="shared" si="17"/>
        <v>3.3</v>
      </c>
      <c r="D140" s="174">
        <f t="shared" si="18"/>
        <v>3.4</v>
      </c>
      <c r="E140" s="174">
        <f t="shared" si="19"/>
        <v>0</v>
      </c>
      <c r="F140" s="174">
        <f>'Data Reliability'!B140</f>
        <v>2.2999999999999998</v>
      </c>
      <c r="G140" s="108">
        <f>Reliability_updated!V140</f>
        <v>247.9</v>
      </c>
      <c r="H140" s="108">
        <f>'Data Reliability'!C140</f>
        <v>0</v>
      </c>
      <c r="I140" t="str">
        <f>IF(Reliability!B140="x","x",(IF(ROUNDUP(Reliability!B140,0)=1,"Very High",IF(ROUNDUP(Reliability!B140,0)=2,"High",IF(ROUNDUP(Reliability!B140,0)=3,"Medium",IF(ROUNDUP(Reliability!B140,0)=4,"Low","Very Low"))))))</f>
        <v>Medium</v>
      </c>
    </row>
    <row r="141" spans="1:9">
      <c r="A141" s="107" t="str">
        <f>Lists!C:C</f>
        <v>VNM002</v>
      </c>
      <c r="B141" s="174">
        <f t="shared" si="16"/>
        <v>1.6</v>
      </c>
      <c r="C141" s="174">
        <f t="shared" si="17"/>
        <v>3.5</v>
      </c>
      <c r="D141" s="174">
        <f t="shared" si="18"/>
        <v>1.4</v>
      </c>
      <c r="E141" s="174">
        <f t="shared" si="19"/>
        <v>0</v>
      </c>
      <c r="F141" s="174">
        <f>'Data Reliability'!B141</f>
        <v>2.4</v>
      </c>
      <c r="G141" s="108">
        <f>Reliability_updated!V141</f>
        <v>100.5</v>
      </c>
      <c r="H141" s="108">
        <f>'Data Reliability'!C141</f>
        <v>0</v>
      </c>
      <c r="I141" t="str">
        <f>IF(Reliability!B141="x","x",(IF(ROUNDUP(Reliability!B141,0)=1,"Very High",IF(ROUNDUP(Reliability!B141,0)=2,"High",IF(ROUNDUP(Reliability!B141,0)=3,"Medium",IF(ROUNDUP(Reliability!B141,0)=4,"Low","Very Low"))))))</f>
        <v>High</v>
      </c>
    </row>
    <row r="142" spans="1:9">
      <c r="A142" s="107" t="str">
        <f>Lists!C:C</f>
        <v>VUT002</v>
      </c>
      <c r="B142" s="174">
        <f t="shared" si="16"/>
        <v>2.2999999999999998</v>
      </c>
      <c r="C142" s="174">
        <f t="shared" si="17"/>
        <v>2</v>
      </c>
      <c r="D142" s="174">
        <f t="shared" si="18"/>
        <v>5</v>
      </c>
      <c r="E142" s="174">
        <f t="shared" si="19"/>
        <v>0</v>
      </c>
      <c r="F142" s="174">
        <f>'Data Reliability'!B142</f>
        <v>1.8</v>
      </c>
      <c r="G142" s="108">
        <f>Reliability_updated!V142</f>
        <v>363.8</v>
      </c>
      <c r="H142" s="108">
        <f>'Data Reliability'!C142</f>
        <v>0</v>
      </c>
      <c r="I142" t="str">
        <f>IF(Reliability!B142="x","x",(IF(ROUNDUP(Reliability!B142,0)=1,"Very High",IF(ROUNDUP(Reliability!B142,0)=2,"High",IF(ROUNDUP(Reliability!B142,0)=3,"Medium",IF(ROUNDUP(Reliability!B142,0)=4,"Low","Very Low"))))))</f>
        <v>Medium</v>
      </c>
    </row>
    <row r="143" spans="1:9">
      <c r="A143" s="107" t="str">
        <f>Lists!C:C</f>
        <v>YEM001</v>
      </c>
      <c r="B143" s="174">
        <f t="shared" si="16"/>
        <v>2.2999999999999998</v>
      </c>
      <c r="C143" s="174">
        <f t="shared" si="17"/>
        <v>2</v>
      </c>
      <c r="D143" s="174">
        <f t="shared" si="18"/>
        <v>5</v>
      </c>
      <c r="E143" s="174">
        <f t="shared" si="19"/>
        <v>0</v>
      </c>
      <c r="F143" s="174">
        <f>'Data Reliability'!B143</f>
        <v>1.8</v>
      </c>
      <c r="G143" s="108">
        <f>Reliability_updated!V143</f>
        <v>365.5</v>
      </c>
      <c r="H143" s="108">
        <f>'Data Reliability'!C143</f>
        <v>0</v>
      </c>
      <c r="I143" t="str">
        <f>IF(Reliability!B143="x","x",(IF(ROUNDUP(Reliability!B143,0)=1,"Very High",IF(ROUNDUP(Reliability!B143,0)=2,"High",IF(ROUNDUP(Reliability!B143,0)=3,"Medium",IF(ROUNDUP(Reliability!B143,0)=4,"Low","Very Low"))))))</f>
        <v>Medium</v>
      </c>
    </row>
    <row r="144" spans="1:9">
      <c r="A144" s="107" t="str">
        <f>Lists!C:C</f>
        <v>YEM002</v>
      </c>
      <c r="B144" s="174">
        <f t="shared" si="16"/>
        <v>2.4</v>
      </c>
      <c r="C144" s="174">
        <f t="shared" si="17"/>
        <v>2.2999999999999998</v>
      </c>
      <c r="D144" s="174">
        <f t="shared" si="18"/>
        <v>5</v>
      </c>
      <c r="E144" s="174">
        <f t="shared" si="19"/>
        <v>0</v>
      </c>
      <c r="F144" s="174">
        <f>'Data Reliability'!B144</f>
        <v>1.9</v>
      </c>
      <c r="G144" s="108">
        <f>Reliability_updated!V144</f>
        <v>492.1</v>
      </c>
      <c r="H144" s="108">
        <f>'Data Reliability'!C144</f>
        <v>0</v>
      </c>
      <c r="I144" t="str">
        <f>IF(Reliability!B144="x","x",(IF(ROUNDUP(Reliability!B144,0)=1,"Very High",IF(ROUNDUP(Reliability!B144,0)=2,"High",IF(ROUNDUP(Reliability!B144,0)=3,"Medium",IF(ROUNDUP(Reliability!B144,0)=4,"Low","Very Low"))))))</f>
        <v>Medium</v>
      </c>
    </row>
    <row r="145" spans="1:9">
      <c r="A145" s="107" t="str">
        <f>Lists!C:C</f>
        <v>ZMB002</v>
      </c>
      <c r="B145" s="174">
        <f t="shared" si="16"/>
        <v>3</v>
      </c>
      <c r="C145" s="174">
        <f t="shared" si="17"/>
        <v>2.2999999999999998</v>
      </c>
      <c r="D145" s="174">
        <f t="shared" si="18"/>
        <v>3.5</v>
      </c>
      <c r="E145" s="174">
        <f t="shared" si="19"/>
        <v>3.3</v>
      </c>
      <c r="F145" s="174">
        <f>'Data Reliability'!B145</f>
        <v>1.9</v>
      </c>
      <c r="G145" s="108">
        <f>Reliability_updated!V145</f>
        <v>255.7</v>
      </c>
      <c r="H145" s="108">
        <f>'Data Reliability'!C145</f>
        <v>2</v>
      </c>
      <c r="I145" t="str">
        <f>IF(Reliability!B145="x","x",(IF(ROUNDUP(Reliability!B145,0)=1,"Very High",IF(ROUNDUP(Reliability!B145,0)=2,"High",IF(ROUNDUP(Reliability!B145,0)=3,"Medium",IF(ROUNDUP(Reliability!B145,0)=4,"Low","Very Low"))))))</f>
        <v>Medium</v>
      </c>
    </row>
    <row r="146" spans="1:9">
      <c r="A146" s="107" t="str">
        <f>Lists!C:C</f>
        <v>ZWE001</v>
      </c>
      <c r="B146" s="174">
        <f t="shared" si="16"/>
        <v>1.3</v>
      </c>
      <c r="C146" s="174">
        <f t="shared" si="17"/>
        <v>2</v>
      </c>
      <c r="D146" s="174">
        <f t="shared" si="18"/>
        <v>1.8</v>
      </c>
      <c r="E146" s="174">
        <f t="shared" si="19"/>
        <v>0</v>
      </c>
      <c r="F146" s="174">
        <f>'Data Reliability'!B146</f>
        <v>1.8</v>
      </c>
      <c r="G146" s="108">
        <f>Reliability_updated!V146</f>
        <v>134.80000000000001</v>
      </c>
      <c r="H146" s="108">
        <f>'Data Reliability'!C146</f>
        <v>0</v>
      </c>
      <c r="I146" t="str">
        <f>IF(Reliability!B146="x","x",(IF(ROUNDUP(Reliability!B146,0)=1,"Very High",IF(ROUNDUP(Reliability!B146,0)=2,"High",IF(ROUNDUP(Reliability!B146,0)=3,"Medium",IF(ROUNDUP(Reliability!B146,0)=4,"Low","Very Low"))))))</f>
        <v>High</v>
      </c>
    </row>
    <row r="147" spans="1:9">
      <c r="A147" s="107">
        <f>Lists!C:C</f>
        <v>0</v>
      </c>
      <c r="B147" s="174">
        <f t="shared" si="16"/>
        <v>0.9</v>
      </c>
      <c r="C147" s="174">
        <f t="shared" si="17"/>
        <v>-2.2999999999999998</v>
      </c>
      <c r="D147" s="174">
        <f t="shared" si="18"/>
        <v>5</v>
      </c>
      <c r="E147" s="174">
        <f t="shared" si="19"/>
        <v>0</v>
      </c>
      <c r="F147" s="174">
        <f>'Data Reliability'!B147</f>
        <v>0.1</v>
      </c>
      <c r="G147" s="108">
        <f>Reliability_updated!V147</f>
        <v>44316</v>
      </c>
      <c r="H147" s="108">
        <f>'Data Reliability'!C147</f>
        <v>0</v>
      </c>
      <c r="I147" t="str">
        <f>IF(Reliability!B147="x","x",(IF(ROUNDUP(Reliability!B147,0)=1,"Very High",IF(ROUNDUP(Reliability!B147,0)=2,"High",IF(ROUNDUP(Reliability!B147,0)=3,"Medium",IF(ROUNDUP(Reliability!B147,0)=4,"Low","Very Low"))))))</f>
        <v>Very High</v>
      </c>
    </row>
    <row r="148" spans="1:9">
      <c r="A148" s="107">
        <f>Lists!C:C</f>
        <v>0</v>
      </c>
      <c r="B148" s="174">
        <f t="shared" si="16"/>
        <v>0.9</v>
      </c>
      <c r="C148" s="174">
        <f t="shared" si="17"/>
        <v>-2.2999999999999998</v>
      </c>
      <c r="D148" s="174">
        <f t="shared" si="18"/>
        <v>5</v>
      </c>
      <c r="E148" s="174">
        <f t="shared" si="19"/>
        <v>0</v>
      </c>
      <c r="F148" s="174">
        <f>'Data Reliability'!B148</f>
        <v>0.1</v>
      </c>
      <c r="G148" s="108">
        <f>Reliability_updated!V148</f>
        <v>44316</v>
      </c>
      <c r="H148" s="108">
        <f>'Data Reliability'!C148</f>
        <v>0</v>
      </c>
      <c r="I148" t="str">
        <f>IF(Reliability!B148="x","x",(IF(ROUNDUP(Reliability!B148,0)=1,"Very High",IF(ROUNDUP(Reliability!B148,0)=2,"High",IF(ROUNDUP(Reliability!B148,0)=3,"Medium",IF(ROUNDUP(Reliability!B148,0)=4,"Low","Very Low"))))))</f>
        <v>Very High</v>
      </c>
    </row>
    <row r="149" spans="1:9">
      <c r="A149" s="107">
        <f>Lists!C:C</f>
        <v>0</v>
      </c>
      <c r="B149" s="174">
        <f t="shared" si="16"/>
        <v>0.9</v>
      </c>
      <c r="C149" s="174">
        <f t="shared" si="17"/>
        <v>-2.2999999999999998</v>
      </c>
      <c r="D149" s="174">
        <f t="shared" si="18"/>
        <v>5</v>
      </c>
      <c r="E149" s="174">
        <f t="shared" si="19"/>
        <v>0</v>
      </c>
      <c r="F149" s="174">
        <f>'Data Reliability'!B149</f>
        <v>0.1</v>
      </c>
      <c r="G149" s="108">
        <f>Reliability_updated!V149</f>
        <v>44316</v>
      </c>
      <c r="H149" s="108">
        <f>'Data Reliability'!C149</f>
        <v>0</v>
      </c>
      <c r="I149" t="str">
        <f>IF(Reliability!B149="x","x",(IF(ROUNDUP(Reliability!B149,0)=1,"Very High",IF(ROUNDUP(Reliability!B149,0)=2,"High",IF(ROUNDUP(Reliability!B149,0)=3,"Medium",IF(ROUNDUP(Reliability!B149,0)=4,"Low","Very Low"))))))</f>
        <v>Very High</v>
      </c>
    </row>
    <row r="150" spans="1:9">
      <c r="A150" s="107">
        <f>Lists!C:C</f>
        <v>0</v>
      </c>
      <c r="B150" s="174">
        <f t="shared" si="16"/>
        <v>0.9</v>
      </c>
      <c r="C150" s="174">
        <f t="shared" si="17"/>
        <v>-2.2999999999999998</v>
      </c>
      <c r="D150" s="174">
        <f t="shared" si="18"/>
        <v>5</v>
      </c>
      <c r="E150" s="174">
        <f t="shared" si="19"/>
        <v>0</v>
      </c>
      <c r="F150" s="174">
        <f>'Data Reliability'!B150</f>
        <v>0.1</v>
      </c>
      <c r="G150" s="108">
        <f>Reliability_updated!V150</f>
        <v>44316</v>
      </c>
      <c r="H150" s="108">
        <f>'Data Reliability'!C150</f>
        <v>0</v>
      </c>
      <c r="I150" t="str">
        <f>IF(Reliability!B150="x","x",(IF(ROUNDUP(Reliability!B150,0)=1,"Very High",IF(ROUNDUP(Reliability!B150,0)=2,"High",IF(ROUNDUP(Reliability!B150,0)=3,"Medium",IF(ROUNDUP(Reliability!B150,0)=4,"Low","Very Low"))))))</f>
        <v>Very High</v>
      </c>
    </row>
    <row r="151" spans="1:9">
      <c r="A151" s="107">
        <f>Lists!C:C</f>
        <v>0</v>
      </c>
      <c r="B151" s="174">
        <f t="shared" si="16"/>
        <v>0.9</v>
      </c>
      <c r="C151" s="174">
        <f t="shared" si="17"/>
        <v>-2.2999999999999998</v>
      </c>
      <c r="D151" s="174">
        <f t="shared" si="18"/>
        <v>5</v>
      </c>
      <c r="E151" s="174">
        <f t="shared" si="19"/>
        <v>0</v>
      </c>
      <c r="F151" s="174">
        <f>'Data Reliability'!B151</f>
        <v>0.1</v>
      </c>
      <c r="G151" s="108">
        <f>Reliability_updated!V151</f>
        <v>44316</v>
      </c>
      <c r="H151" s="108">
        <f>'Data Reliability'!C151</f>
        <v>0</v>
      </c>
      <c r="I151" t="str">
        <f>IF(Reliability!B151="x","x",(IF(ROUNDUP(Reliability!B151,0)=1,"Very High",IF(ROUNDUP(Reliability!B151,0)=2,"High",IF(ROUNDUP(Reliability!B151,0)=3,"Medium",IF(ROUNDUP(Reliability!B151,0)=4,"Low","Very Low"))))))</f>
        <v>Very High</v>
      </c>
    </row>
    <row r="152" spans="1:9">
      <c r="A152" s="107">
        <f>Lists!C:C</f>
        <v>0</v>
      </c>
      <c r="B152" s="174">
        <f t="shared" si="16"/>
        <v>-0.8</v>
      </c>
      <c r="C152" s="174">
        <f t="shared" si="17"/>
        <v>-2.2999999999999998</v>
      </c>
      <c r="D152" s="174">
        <f t="shared" si="18"/>
        <v>0</v>
      </c>
      <c r="E152" s="174">
        <f t="shared" si="19"/>
        <v>0</v>
      </c>
      <c r="F152" s="174">
        <f>'Data Reliability'!B152</f>
        <v>0.1</v>
      </c>
      <c r="G152" s="108">
        <f>Reliability_updated!V152</f>
        <v>0</v>
      </c>
      <c r="H152" s="108">
        <f>'Data Reliability'!C152</f>
        <v>0</v>
      </c>
      <c r="I152" t="str">
        <f>IF(Reliability!B152="x","x",(IF(ROUNDUP(Reliability!B152,0)=1,"Very High",IF(ROUNDUP(Reliability!B152,0)=2,"High",IF(ROUNDUP(Reliability!B152,0)=3,"Medium",IF(ROUNDUP(Reliability!B152,0)=4,"Low","Very Low"))))))</f>
        <v>Very Low</v>
      </c>
    </row>
    <row r="153" spans="1:9">
      <c r="A153" s="107">
        <f>Lists!C:C</f>
        <v>0</v>
      </c>
      <c r="B153" s="174">
        <f t="shared" si="16"/>
        <v>-0.8</v>
      </c>
      <c r="C153" s="174">
        <f t="shared" si="17"/>
        <v>-2.2999999999999998</v>
      </c>
      <c r="D153" s="174">
        <f t="shared" si="18"/>
        <v>0</v>
      </c>
      <c r="E153" s="174">
        <f t="shared" si="19"/>
        <v>0</v>
      </c>
      <c r="F153" s="174">
        <f>'Data Reliability'!B153</f>
        <v>0.1</v>
      </c>
      <c r="G153" s="108">
        <f>Reliability_updated!V153</f>
        <v>0</v>
      </c>
      <c r="H153" s="108">
        <f>'Data Reliability'!C153</f>
        <v>0</v>
      </c>
      <c r="I153" t="str">
        <f>IF(Reliability!B153="x","x",(IF(ROUNDUP(Reliability!B153,0)=1,"Very High",IF(ROUNDUP(Reliability!B153,0)=2,"High",IF(ROUNDUP(Reliability!B153,0)=3,"Medium",IF(ROUNDUP(Reliability!B153,0)=4,"Low","Very Low"))))))</f>
        <v>Very Low</v>
      </c>
    </row>
    <row r="154" spans="1:9">
      <c r="A154" s="107">
        <f>Lists!C:C</f>
        <v>0</v>
      </c>
      <c r="B154" s="174">
        <f t="shared" si="16"/>
        <v>0.9</v>
      </c>
      <c r="C154" s="174">
        <f t="shared" si="17"/>
        <v>-2.2999999999999998</v>
      </c>
      <c r="D154" s="174">
        <f t="shared" si="18"/>
        <v>5</v>
      </c>
      <c r="E154" s="174">
        <f t="shared" si="19"/>
        <v>0</v>
      </c>
      <c r="F154" s="174">
        <f>'Data Reliability'!B154</f>
        <v>0.1</v>
      </c>
      <c r="G154" s="108">
        <f>Reliability_updated!V154</f>
        <v>751</v>
      </c>
      <c r="H154" s="108">
        <f>'Data Reliability'!C154</f>
        <v>0</v>
      </c>
      <c r="I154" t="str">
        <f>IF(Reliability!B154="x","x",(IF(ROUNDUP(Reliability!B154,0)=1,"Very High",IF(ROUNDUP(Reliability!B154,0)=2,"High",IF(ROUNDUP(Reliability!B154,0)=3,"Medium",IF(ROUNDUP(Reliability!B154,0)=4,"Low","Very Low"))))))</f>
        <v>Very High</v>
      </c>
    </row>
    <row r="155" spans="1:9">
      <c r="A155" s="107">
        <f>Lists!C:C</f>
        <v>0</v>
      </c>
      <c r="B155" s="174">
        <f t="shared" si="16"/>
        <v>-0.8</v>
      </c>
      <c r="C155" s="174">
        <f t="shared" si="17"/>
        <v>-2.2999999999999998</v>
      </c>
      <c r="D155" s="174">
        <f t="shared" si="18"/>
        <v>0</v>
      </c>
      <c r="E155" s="174">
        <f t="shared" si="19"/>
        <v>0</v>
      </c>
      <c r="F155" s="174">
        <f>'Data Reliability'!B155</f>
        <v>0.1</v>
      </c>
      <c r="G155" s="108">
        <f>Reliability_updated!V155</f>
        <v>0</v>
      </c>
      <c r="H155" s="108">
        <f>'Data Reliability'!C155</f>
        <v>0</v>
      </c>
      <c r="I155" t="str">
        <f>IF(Reliability!B155="x","x",(IF(ROUNDUP(Reliability!B155,0)=1,"Very High",IF(ROUNDUP(Reliability!B155,0)=2,"High",IF(ROUNDUP(Reliability!B155,0)=3,"Medium",IF(ROUNDUP(Reliability!B155,0)=4,"Low","Very Low"))))))</f>
        <v>Very Low</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4"/>
  <sheetViews>
    <sheetView topLeftCell="A178" workbookViewId="0"/>
    <sheetView workbookViewId="1"/>
  </sheetViews>
  <sheetFormatPr defaultRowHeight="14.45"/>
  <cols>
    <col min="1" max="1" width="48" customWidth="1"/>
    <col min="2" max="2" width="6.42578125" customWidth="1"/>
    <col min="3" max="9" width="6" customWidth="1"/>
    <col min="10" max="10" width="9" customWidth="1"/>
    <col min="11" max="14" width="6" customWidth="1"/>
    <col min="15" max="16" width="9" customWidth="1"/>
  </cols>
  <sheetData>
    <row r="1" spans="1:116" ht="124.9" customHeight="1">
      <c r="A1" s="258" t="s">
        <v>146</v>
      </c>
      <c r="B1" s="259" t="s">
        <v>20</v>
      </c>
      <c r="C1" s="260" t="s">
        <v>8014</v>
      </c>
      <c r="D1" s="260" t="s">
        <v>8015</v>
      </c>
      <c r="E1" s="260" t="s">
        <v>113</v>
      </c>
      <c r="F1" s="260" t="s">
        <v>110</v>
      </c>
      <c r="G1" s="260" t="s">
        <v>8016</v>
      </c>
      <c r="H1" s="260" t="s">
        <v>116</v>
      </c>
      <c r="I1" s="260" t="s">
        <v>8017</v>
      </c>
      <c r="J1" s="260" t="s">
        <v>8018</v>
      </c>
      <c r="K1" s="260" t="s">
        <v>123</v>
      </c>
      <c r="L1" s="260" t="s">
        <v>124</v>
      </c>
      <c r="M1" s="260" t="s">
        <v>8019</v>
      </c>
      <c r="N1" s="260" t="s">
        <v>8020</v>
      </c>
      <c r="O1" s="260" t="s">
        <v>8021</v>
      </c>
      <c r="P1" s="260" t="s">
        <v>8022</v>
      </c>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c r="CR1" s="175"/>
      <c r="CS1" s="175"/>
      <c r="CT1" s="175"/>
      <c r="CU1" s="175"/>
      <c r="CV1" s="175"/>
      <c r="CW1" s="175"/>
      <c r="CX1" s="175"/>
      <c r="CY1" s="175"/>
      <c r="CZ1" s="175"/>
      <c r="DA1" s="175"/>
      <c r="DB1" s="175"/>
      <c r="DC1" s="175"/>
      <c r="DD1" s="175"/>
      <c r="DE1" s="175"/>
      <c r="DF1" s="175"/>
      <c r="DG1" s="175"/>
      <c r="DH1" s="175"/>
      <c r="DI1" s="175"/>
      <c r="DJ1" s="175"/>
      <c r="DK1" s="175"/>
      <c r="DL1" s="175"/>
    </row>
    <row r="2" spans="1:116" ht="30" customHeight="1">
      <c r="A2" s="261" t="s">
        <v>8023</v>
      </c>
      <c r="B2" s="262"/>
      <c r="C2" s="263" t="s">
        <v>8024</v>
      </c>
      <c r="D2" s="263" t="s">
        <v>8025</v>
      </c>
      <c r="E2" s="263" t="s">
        <v>8026</v>
      </c>
      <c r="F2" s="263" t="s">
        <v>8027</v>
      </c>
      <c r="G2" s="263" t="s">
        <v>8028</v>
      </c>
      <c r="H2" s="263" t="s">
        <v>8029</v>
      </c>
      <c r="I2" s="263" t="s">
        <v>8030</v>
      </c>
      <c r="J2" s="263" t="s">
        <v>8027</v>
      </c>
      <c r="K2" s="263" t="s">
        <v>8030</v>
      </c>
      <c r="L2" s="263" t="s">
        <v>8027</v>
      </c>
      <c r="M2" s="263" t="s">
        <v>8027</v>
      </c>
      <c r="N2" s="263" t="s">
        <v>8030</v>
      </c>
      <c r="O2" s="263" t="s">
        <v>8027</v>
      </c>
      <c r="P2" s="263"/>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c r="BF2" s="175"/>
      <c r="BG2" s="175"/>
      <c r="BH2" s="175"/>
      <c r="BI2" s="175"/>
      <c r="BJ2" s="175"/>
      <c r="BK2" s="175"/>
      <c r="BL2" s="175"/>
      <c r="BM2" s="175"/>
      <c r="BN2" s="175"/>
      <c r="BO2" s="175"/>
      <c r="BP2" s="175"/>
      <c r="BQ2" s="175"/>
      <c r="BR2" s="175"/>
      <c r="BS2" s="175"/>
      <c r="BT2" s="175"/>
      <c r="BU2" s="175"/>
      <c r="BV2" s="175"/>
      <c r="BW2" s="175"/>
      <c r="BX2" s="175"/>
      <c r="BY2" s="175"/>
      <c r="BZ2" s="175"/>
      <c r="CA2" s="175"/>
      <c r="CB2" s="175"/>
      <c r="CC2" s="175"/>
      <c r="CD2" s="175"/>
      <c r="CE2" s="175"/>
      <c r="CF2" s="175"/>
      <c r="CG2" s="175"/>
      <c r="CH2" s="175"/>
      <c r="CI2" s="175"/>
      <c r="CJ2" s="175"/>
      <c r="CK2" s="175"/>
      <c r="CL2" s="175"/>
      <c r="CM2" s="175"/>
      <c r="CN2" s="175"/>
      <c r="CO2" s="175"/>
      <c r="CP2" s="175"/>
      <c r="CQ2" s="175"/>
      <c r="CR2" s="175"/>
      <c r="CS2" s="175"/>
      <c r="CT2" s="175"/>
      <c r="CU2" s="175"/>
      <c r="CV2" s="175"/>
      <c r="CW2" s="175"/>
      <c r="CX2" s="175"/>
      <c r="CY2" s="175"/>
      <c r="CZ2" s="175"/>
      <c r="DA2" s="175"/>
      <c r="DB2" s="175"/>
      <c r="DC2" s="175"/>
      <c r="DD2" s="175"/>
      <c r="DE2" s="175"/>
      <c r="DF2" s="175"/>
      <c r="DG2" s="175"/>
      <c r="DH2" s="175"/>
      <c r="DI2" s="175"/>
      <c r="DJ2" s="175"/>
      <c r="DK2" s="175"/>
      <c r="DL2" s="175"/>
    </row>
    <row r="3" spans="1:116">
      <c r="A3" s="261" t="s">
        <v>8031</v>
      </c>
      <c r="B3" s="262"/>
      <c r="C3" s="264" t="s">
        <v>8032</v>
      </c>
      <c r="D3" s="264" t="s">
        <v>8032</v>
      </c>
      <c r="E3" s="264" t="s">
        <v>8033</v>
      </c>
      <c r="F3" s="264" t="s">
        <v>8032</v>
      </c>
      <c r="G3" s="264" t="s">
        <v>8032</v>
      </c>
      <c r="H3" s="264" t="s">
        <v>8032</v>
      </c>
      <c r="I3" s="264" t="s">
        <v>8032</v>
      </c>
      <c r="J3" s="264" t="s">
        <v>8006</v>
      </c>
      <c r="K3" s="264" t="s">
        <v>8032</v>
      </c>
      <c r="L3" s="264" t="s">
        <v>8032</v>
      </c>
      <c r="M3" s="264" t="s">
        <v>8032</v>
      </c>
      <c r="N3" s="264" t="s">
        <v>8032</v>
      </c>
      <c r="O3" s="264" t="s">
        <v>8006</v>
      </c>
      <c r="P3" s="264" t="s">
        <v>8005</v>
      </c>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5"/>
      <c r="BP3" s="175"/>
      <c r="BQ3" s="175"/>
      <c r="BR3" s="175"/>
      <c r="BS3" s="175"/>
      <c r="BT3" s="175"/>
      <c r="BU3" s="175"/>
      <c r="BV3" s="175"/>
      <c r="BW3" s="175"/>
      <c r="BX3" s="175"/>
      <c r="BY3" s="175"/>
      <c r="BZ3" s="175"/>
      <c r="CA3" s="175"/>
      <c r="CB3" s="175"/>
      <c r="CC3" s="175"/>
      <c r="CD3" s="175"/>
      <c r="CE3" s="175"/>
      <c r="CF3" s="175"/>
      <c r="CG3" s="175"/>
      <c r="CH3" s="175"/>
      <c r="CI3" s="175"/>
      <c r="CJ3" s="175"/>
      <c r="CK3" s="175"/>
      <c r="CL3" s="175"/>
      <c r="CM3" s="175"/>
      <c r="CN3" s="175"/>
      <c r="CO3" s="175"/>
      <c r="CP3" s="175"/>
      <c r="CQ3" s="175"/>
      <c r="CR3" s="175"/>
      <c r="CS3" s="175"/>
      <c r="CT3" s="175"/>
      <c r="CU3" s="175"/>
      <c r="CV3" s="175"/>
      <c r="CW3" s="175"/>
      <c r="CX3" s="175"/>
      <c r="CY3" s="175"/>
      <c r="CZ3" s="175"/>
      <c r="DA3" s="175"/>
      <c r="DB3" s="175"/>
      <c r="DC3" s="175"/>
      <c r="DD3" s="175"/>
      <c r="DE3" s="175"/>
      <c r="DF3" s="175"/>
      <c r="DG3" s="175"/>
      <c r="DH3" s="175"/>
      <c r="DI3" s="175"/>
      <c r="DJ3" s="175"/>
      <c r="DK3" s="175"/>
      <c r="DL3" s="175"/>
    </row>
    <row r="4" spans="1:116">
      <c r="A4" s="261" t="s">
        <v>209</v>
      </c>
      <c r="B4" s="262" t="s">
        <v>210</v>
      </c>
      <c r="C4" s="176">
        <v>0.74978600340000001</v>
      </c>
      <c r="D4" s="177">
        <v>4</v>
      </c>
      <c r="E4" s="176">
        <v>0</v>
      </c>
      <c r="F4" s="176">
        <v>3.2833333332999999</v>
      </c>
      <c r="G4" s="176">
        <v>0.57474170609999997</v>
      </c>
      <c r="H4" s="176" t="s">
        <v>230</v>
      </c>
      <c r="I4" s="177">
        <v>5</v>
      </c>
      <c r="J4" s="177">
        <f>IFERROR(VLOOKUP($B4,'Core Indicators'!$E$3:$EU$906,147,FALSE),"x")</f>
        <v>12598</v>
      </c>
      <c r="K4" s="178">
        <v>-1.7135269641999999</v>
      </c>
      <c r="L4" s="176">
        <v>3</v>
      </c>
      <c r="M4" s="177">
        <v>27</v>
      </c>
      <c r="N4" s="177">
        <v>16</v>
      </c>
      <c r="O4" s="177">
        <f>IFERROR(VLOOKUP(B4,'Core Indicators'!$E$3:$G$9906,3,FALSE),"x")</f>
        <v>38042000</v>
      </c>
      <c r="P4" s="177">
        <v>652860</v>
      </c>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c r="CA4" s="175"/>
      <c r="CB4" s="175"/>
      <c r="CC4" s="175"/>
      <c r="CD4" s="175"/>
      <c r="CE4" s="175"/>
      <c r="CF4" s="175"/>
      <c r="CG4" s="175"/>
      <c r="CH4" s="175"/>
      <c r="CI4" s="175"/>
      <c r="CJ4" s="175"/>
      <c r="CK4" s="175"/>
      <c r="CL4" s="175"/>
      <c r="CM4" s="175"/>
      <c r="CN4" s="175"/>
      <c r="CO4" s="175"/>
      <c r="CP4" s="175"/>
      <c r="CQ4" s="175"/>
      <c r="CR4" s="175"/>
      <c r="CS4" s="175"/>
      <c r="CT4" s="175"/>
      <c r="CU4" s="175"/>
      <c r="CV4" s="175"/>
      <c r="CW4" s="175"/>
      <c r="CX4" s="175"/>
      <c r="CY4" s="175"/>
      <c r="CZ4" s="175"/>
      <c r="DA4" s="175"/>
      <c r="DB4" s="175"/>
      <c r="DC4" s="175"/>
      <c r="DD4" s="175"/>
      <c r="DE4" s="175"/>
      <c r="DF4" s="175"/>
      <c r="DG4" s="175"/>
      <c r="DH4" s="175"/>
      <c r="DI4" s="175"/>
      <c r="DJ4" s="175"/>
      <c r="DK4" s="175"/>
      <c r="DL4" s="175"/>
    </row>
    <row r="5" spans="1:116">
      <c r="A5" s="261" t="s">
        <v>8034</v>
      </c>
      <c r="B5" s="262" t="s">
        <v>8035</v>
      </c>
      <c r="C5" s="176">
        <v>0.32080001200000002</v>
      </c>
      <c r="D5" s="177">
        <v>9</v>
      </c>
      <c r="E5" s="176">
        <v>0.04</v>
      </c>
      <c r="F5" s="176">
        <v>7.15</v>
      </c>
      <c r="G5" s="176">
        <v>0.2340778537</v>
      </c>
      <c r="H5" s="176">
        <v>33.200000762899997</v>
      </c>
      <c r="I5" s="177">
        <v>3</v>
      </c>
      <c r="J5" s="177" t="str">
        <f>IFERROR(VLOOKUP($B5,'Core Indicators'!$E$3:$EU$906,147,FALSE),"x")</f>
        <v>x</v>
      </c>
      <c r="K5" s="178">
        <v>-0.41117939349999999</v>
      </c>
      <c r="L5" s="176">
        <v>5.5</v>
      </c>
      <c r="M5" s="177">
        <v>67</v>
      </c>
      <c r="N5" s="177">
        <v>35</v>
      </c>
      <c r="O5" s="177" t="str">
        <f>IFERROR(VLOOKUP(B5,'Core Indicators'!$E$3:$G$9906,3,FALSE),"x")</f>
        <v>x</v>
      </c>
      <c r="P5" s="177">
        <v>27400</v>
      </c>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c r="CA5" s="175"/>
      <c r="CB5" s="175"/>
      <c r="CC5" s="175"/>
      <c r="CD5" s="175"/>
      <c r="CE5" s="175"/>
      <c r="CF5" s="175"/>
      <c r="CG5" s="175"/>
      <c r="CH5" s="175"/>
      <c r="CI5" s="175"/>
      <c r="CJ5" s="175"/>
      <c r="CK5" s="175"/>
      <c r="CL5" s="175"/>
      <c r="CM5" s="175"/>
      <c r="CN5" s="175"/>
      <c r="CO5" s="175"/>
      <c r="CP5" s="175"/>
      <c r="CQ5" s="175"/>
      <c r="CR5" s="175"/>
      <c r="CS5" s="175"/>
      <c r="CT5" s="175"/>
      <c r="CU5" s="175"/>
      <c r="CV5" s="175"/>
      <c r="CW5" s="175"/>
      <c r="CX5" s="175"/>
      <c r="CY5" s="175"/>
      <c r="CZ5" s="175"/>
      <c r="DA5" s="175"/>
      <c r="DB5" s="175"/>
      <c r="DC5" s="175"/>
      <c r="DD5" s="175"/>
      <c r="DE5" s="175"/>
      <c r="DF5" s="175"/>
      <c r="DG5" s="175"/>
      <c r="DH5" s="175"/>
      <c r="DI5" s="175"/>
      <c r="DJ5" s="175"/>
      <c r="DK5" s="175"/>
      <c r="DL5" s="175"/>
    </row>
    <row r="6" spans="1:116">
      <c r="A6" s="261" t="s">
        <v>1394</v>
      </c>
      <c r="B6" s="262" t="s">
        <v>1395</v>
      </c>
      <c r="C6" s="176">
        <v>0.40319995809999998</v>
      </c>
      <c r="D6" s="177">
        <v>3</v>
      </c>
      <c r="E6" s="176">
        <v>0.27</v>
      </c>
      <c r="F6" s="176">
        <v>4.7</v>
      </c>
      <c r="G6" s="176">
        <v>0.44306804239999997</v>
      </c>
      <c r="H6" s="176">
        <v>27.600000381499999</v>
      </c>
      <c r="I6" s="177">
        <v>3</v>
      </c>
      <c r="J6" s="177">
        <f>IFERROR(VLOOKUP($B6,'Core Indicators'!$E$3:$EU$906,147,FALSE),"x")</f>
        <v>651</v>
      </c>
      <c r="K6" s="178">
        <v>-0.81546378139999998</v>
      </c>
      <c r="L6" s="176">
        <v>4.25</v>
      </c>
      <c r="M6" s="177">
        <v>34</v>
      </c>
      <c r="N6" s="177">
        <v>35</v>
      </c>
      <c r="O6" s="177">
        <f>IFERROR(VLOOKUP(B6,'Core Indicators'!$E$3:$G$9906,3,FALSE),"x")</f>
        <v>43100000</v>
      </c>
      <c r="P6" s="177">
        <v>2381741</v>
      </c>
      <c r="Q6" s="175"/>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c r="BN6" s="175"/>
      <c r="BO6" s="175"/>
      <c r="BP6" s="175"/>
      <c r="BQ6" s="175"/>
      <c r="BR6" s="175"/>
      <c r="BS6" s="175"/>
      <c r="BT6" s="175"/>
      <c r="BU6" s="175"/>
      <c r="BV6" s="175"/>
      <c r="BW6" s="175"/>
      <c r="BX6" s="175"/>
      <c r="BY6" s="175"/>
      <c r="BZ6" s="175"/>
      <c r="CA6" s="175"/>
      <c r="CB6" s="175"/>
      <c r="CC6" s="175"/>
      <c r="CD6" s="175"/>
      <c r="CE6" s="175"/>
      <c r="CF6" s="175"/>
      <c r="CG6" s="175"/>
      <c r="CH6" s="175"/>
      <c r="CI6" s="175"/>
      <c r="CJ6" s="175"/>
      <c r="CK6" s="175"/>
      <c r="CL6" s="175"/>
      <c r="CM6" s="175"/>
      <c r="CN6" s="175"/>
      <c r="CO6" s="175"/>
      <c r="CP6" s="175"/>
      <c r="CQ6" s="175"/>
      <c r="CR6" s="175"/>
      <c r="CS6" s="175"/>
      <c r="CT6" s="175"/>
      <c r="CU6" s="175"/>
      <c r="CV6" s="175"/>
      <c r="CW6" s="175"/>
      <c r="CX6" s="175"/>
      <c r="CY6" s="175"/>
      <c r="CZ6" s="175"/>
      <c r="DA6" s="175"/>
      <c r="DB6" s="175"/>
      <c r="DC6" s="175"/>
      <c r="DD6" s="175"/>
      <c r="DE6" s="175"/>
      <c r="DF6" s="175"/>
      <c r="DG6" s="175"/>
      <c r="DH6" s="175"/>
      <c r="DI6" s="175"/>
      <c r="DJ6" s="175"/>
      <c r="DK6" s="175"/>
      <c r="DL6" s="175"/>
    </row>
    <row r="7" spans="1:116">
      <c r="A7" s="261" t="s">
        <v>8036</v>
      </c>
      <c r="B7" s="262" t="s">
        <v>8037</v>
      </c>
      <c r="C7" s="176">
        <v>0.76260000920000004</v>
      </c>
      <c r="D7" s="177">
        <v>4</v>
      </c>
      <c r="E7" s="176">
        <v>0.62</v>
      </c>
      <c r="F7" s="176">
        <v>4.6500000000000004</v>
      </c>
      <c r="G7" s="176">
        <v>0.57799890379999996</v>
      </c>
      <c r="H7" s="176">
        <v>51.299999237100003</v>
      </c>
      <c r="I7" s="177">
        <v>3</v>
      </c>
      <c r="J7" s="177" t="str">
        <f>IFERROR(VLOOKUP($B7,'Core Indicators'!$E$3:$EU$906,147,FALSE),"x")</f>
        <v>x</v>
      </c>
      <c r="K7" s="178">
        <v>-1.0543431044</v>
      </c>
      <c r="L7" s="176">
        <v>3.75</v>
      </c>
      <c r="M7" s="177">
        <v>32</v>
      </c>
      <c r="N7" s="177">
        <v>26</v>
      </c>
      <c r="O7" s="177" t="str">
        <f>IFERROR(VLOOKUP(B7,'Core Indicators'!$E$3:$G$9906,3,FALSE),"x")</f>
        <v>x</v>
      </c>
      <c r="P7" s="177">
        <v>1246700</v>
      </c>
      <c r="Q7" s="175"/>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c r="BN7" s="175"/>
      <c r="BO7" s="175"/>
      <c r="BP7" s="175"/>
      <c r="BQ7" s="175"/>
      <c r="BR7" s="175"/>
      <c r="BS7" s="175"/>
      <c r="BT7" s="175"/>
      <c r="BU7" s="175"/>
      <c r="BV7" s="175"/>
      <c r="BW7" s="175"/>
      <c r="BX7" s="175"/>
      <c r="BY7" s="175"/>
      <c r="BZ7" s="175"/>
      <c r="CA7" s="175"/>
      <c r="CB7" s="175"/>
      <c r="CC7" s="175"/>
      <c r="CD7" s="175"/>
      <c r="CE7" s="175"/>
      <c r="CF7" s="175"/>
      <c r="CG7" s="175"/>
      <c r="CH7" s="175"/>
      <c r="CI7" s="175"/>
      <c r="CJ7" s="175"/>
      <c r="CK7" s="175"/>
      <c r="CL7" s="175"/>
      <c r="CM7" s="175"/>
      <c r="CN7" s="175"/>
      <c r="CO7" s="175"/>
      <c r="CP7" s="175"/>
      <c r="CQ7" s="175"/>
      <c r="CR7" s="175"/>
      <c r="CS7" s="175"/>
      <c r="CT7" s="175"/>
      <c r="CU7" s="175"/>
      <c r="CV7" s="175"/>
      <c r="CW7" s="175"/>
      <c r="CX7" s="175"/>
      <c r="CY7" s="175"/>
      <c r="CZ7" s="175"/>
      <c r="DA7" s="175"/>
      <c r="DB7" s="175"/>
      <c r="DC7" s="175"/>
      <c r="DD7" s="175"/>
      <c r="DE7" s="175"/>
      <c r="DF7" s="175"/>
      <c r="DG7" s="175"/>
      <c r="DH7" s="175"/>
      <c r="DI7" s="175"/>
      <c r="DJ7" s="175"/>
      <c r="DK7" s="175"/>
      <c r="DL7" s="175"/>
    </row>
    <row r="8" spans="1:116">
      <c r="A8" s="261" t="s">
        <v>8038</v>
      </c>
      <c r="B8" s="262" t="s">
        <v>8039</v>
      </c>
      <c r="C8" s="176">
        <v>0</v>
      </c>
      <c r="D8" s="177">
        <v>13</v>
      </c>
      <c r="E8" s="176">
        <v>0</v>
      </c>
      <c r="F8" s="176" t="s">
        <v>230</v>
      </c>
      <c r="G8" s="176" t="s">
        <v>230</v>
      </c>
      <c r="H8" s="176" t="s">
        <v>230</v>
      </c>
      <c r="I8" s="177">
        <v>0</v>
      </c>
      <c r="J8" s="177" t="str">
        <f>IFERROR(VLOOKUP($B8,'Core Indicators'!$E$3:$EU$906,147,FALSE),"x")</f>
        <v>x</v>
      </c>
      <c r="K8" s="178">
        <v>0.40520465369999997</v>
      </c>
      <c r="L8" s="176" t="s">
        <v>230</v>
      </c>
      <c r="M8" s="177">
        <v>85</v>
      </c>
      <c r="N8" s="177" t="s">
        <v>230</v>
      </c>
      <c r="O8" s="177" t="str">
        <f>IFERROR(VLOOKUP(B8,'Core Indicators'!$E$3:$G$9906,3,FALSE),"x")</f>
        <v>x</v>
      </c>
      <c r="P8" s="177">
        <v>440</v>
      </c>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c r="BR8" s="175"/>
      <c r="BS8" s="175"/>
      <c r="BT8" s="175"/>
      <c r="BU8" s="175"/>
      <c r="BV8" s="175"/>
      <c r="BW8" s="175"/>
      <c r="BX8" s="175"/>
      <c r="BY8" s="175"/>
      <c r="BZ8" s="175"/>
      <c r="CA8" s="175"/>
      <c r="CB8" s="175"/>
      <c r="CC8" s="175"/>
      <c r="CD8" s="175"/>
      <c r="CE8" s="175"/>
      <c r="CF8" s="175"/>
      <c r="CG8" s="175"/>
      <c r="CH8" s="175"/>
      <c r="CI8" s="175"/>
      <c r="CJ8" s="175"/>
      <c r="CK8" s="175"/>
      <c r="CL8" s="175"/>
      <c r="CM8" s="175"/>
      <c r="CN8" s="175"/>
      <c r="CO8" s="175"/>
      <c r="CP8" s="175"/>
      <c r="CQ8" s="175"/>
      <c r="CR8" s="175"/>
      <c r="CS8" s="175"/>
      <c r="CT8" s="175"/>
      <c r="CU8" s="175"/>
      <c r="CV8" s="175"/>
      <c r="CW8" s="175"/>
      <c r="CX8" s="175"/>
      <c r="CY8" s="175"/>
      <c r="CZ8" s="175"/>
      <c r="DA8" s="175"/>
      <c r="DB8" s="175"/>
      <c r="DC8" s="175"/>
      <c r="DD8" s="175"/>
      <c r="DE8" s="175"/>
      <c r="DF8" s="175"/>
      <c r="DG8" s="175"/>
      <c r="DH8" s="175"/>
      <c r="DI8" s="175"/>
      <c r="DJ8" s="175"/>
      <c r="DK8" s="175"/>
      <c r="DL8" s="175"/>
    </row>
    <row r="9" spans="1:116">
      <c r="A9" s="261" t="s">
        <v>8040</v>
      </c>
      <c r="B9" s="262" t="s">
        <v>8041</v>
      </c>
      <c r="C9" s="176">
        <v>5.8874944500000012E-2</v>
      </c>
      <c r="D9" s="177">
        <v>12</v>
      </c>
      <c r="E9" s="176">
        <v>0.01</v>
      </c>
      <c r="F9" s="176">
        <v>8.15</v>
      </c>
      <c r="G9" s="176">
        <v>0.35376096779999999</v>
      </c>
      <c r="H9" s="176">
        <v>41.400001525900002</v>
      </c>
      <c r="I9" s="177">
        <v>1</v>
      </c>
      <c r="J9" s="177" t="str">
        <f>IFERROR(VLOOKUP($B9,'Core Indicators'!$E$3:$EU$906,147,FALSE),"x")</f>
        <v>x</v>
      </c>
      <c r="K9" s="178">
        <v>-0.43072563409999998</v>
      </c>
      <c r="L9" s="176">
        <v>7.5</v>
      </c>
      <c r="M9" s="177">
        <v>85</v>
      </c>
      <c r="N9" s="177">
        <v>45</v>
      </c>
      <c r="O9" s="177" t="str">
        <f>IFERROR(VLOOKUP(B9,'Core Indicators'!$E$3:$G$9906,3,FALSE),"x")</f>
        <v>x</v>
      </c>
      <c r="P9" s="177">
        <v>2736690</v>
      </c>
      <c r="Q9" s="175"/>
      <c r="R9" s="175"/>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c r="BN9" s="175"/>
      <c r="BO9" s="175"/>
      <c r="BP9" s="175"/>
      <c r="BQ9" s="175"/>
      <c r="BR9" s="175"/>
      <c r="BS9" s="175"/>
      <c r="BT9" s="175"/>
      <c r="BU9" s="175"/>
      <c r="BV9" s="175"/>
      <c r="BW9" s="175"/>
      <c r="BX9" s="175"/>
      <c r="BY9" s="175"/>
      <c r="BZ9" s="175"/>
      <c r="CA9" s="175"/>
      <c r="CB9" s="175"/>
      <c r="CC9" s="175"/>
      <c r="CD9" s="175"/>
      <c r="CE9" s="175"/>
      <c r="CF9" s="175"/>
      <c r="CG9" s="175"/>
      <c r="CH9" s="175"/>
      <c r="CI9" s="175"/>
      <c r="CJ9" s="175"/>
      <c r="CK9" s="175"/>
      <c r="CL9" s="175"/>
      <c r="CM9" s="175"/>
      <c r="CN9" s="175"/>
      <c r="CO9" s="175"/>
      <c r="CP9" s="175"/>
      <c r="CQ9" s="175"/>
      <c r="CR9" s="175"/>
      <c r="CS9" s="175"/>
      <c r="CT9" s="175"/>
      <c r="CU9" s="175"/>
      <c r="CV9" s="175"/>
      <c r="CW9" s="175"/>
      <c r="CX9" s="175"/>
      <c r="CY9" s="175"/>
      <c r="CZ9" s="175"/>
      <c r="DA9" s="175"/>
      <c r="DB9" s="175"/>
      <c r="DC9" s="175"/>
      <c r="DD9" s="175"/>
      <c r="DE9" s="175"/>
      <c r="DF9" s="175"/>
      <c r="DG9" s="175"/>
      <c r="DH9" s="175"/>
      <c r="DI9" s="175"/>
      <c r="DJ9" s="175"/>
      <c r="DK9" s="175"/>
      <c r="DL9" s="175"/>
    </row>
    <row r="10" spans="1:116">
      <c r="A10" s="261" t="s">
        <v>275</v>
      </c>
      <c r="B10" s="262" t="s">
        <v>276</v>
      </c>
      <c r="C10" s="176">
        <v>4.13892441E-2</v>
      </c>
      <c r="D10" s="177">
        <v>6</v>
      </c>
      <c r="E10" s="176">
        <v>1.7999999999999999E-2</v>
      </c>
      <c r="F10" s="176">
        <v>7.1</v>
      </c>
      <c r="G10" s="176">
        <v>0.25869431790000003</v>
      </c>
      <c r="H10" s="176">
        <v>34.400001525900002</v>
      </c>
      <c r="I10" s="177">
        <v>3</v>
      </c>
      <c r="J10" s="177">
        <f>IFERROR(VLOOKUP($B10,'Core Indicators'!$E$3:$EU$906,147,FALSE),"x")</f>
        <v>16</v>
      </c>
      <c r="K10" s="178">
        <v>-0.1312757581</v>
      </c>
      <c r="L10" s="176">
        <v>6</v>
      </c>
      <c r="M10" s="177">
        <v>53</v>
      </c>
      <c r="N10" s="177">
        <v>42</v>
      </c>
      <c r="O10" s="177">
        <f>IFERROR(VLOOKUP(B10,'Core Indicators'!$E$3:$G$9906,3,FALSE),"x")</f>
        <v>3024000</v>
      </c>
      <c r="P10" s="177">
        <v>28470</v>
      </c>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c r="BN10" s="175"/>
      <c r="BO10" s="175"/>
      <c r="BP10" s="175"/>
      <c r="BQ10" s="175"/>
      <c r="BR10" s="175"/>
      <c r="BS10" s="175"/>
      <c r="BT10" s="175"/>
      <c r="BU10" s="175"/>
      <c r="BV10" s="175"/>
      <c r="BW10" s="175"/>
      <c r="BX10" s="175"/>
      <c r="BY10" s="175"/>
      <c r="BZ10" s="175"/>
      <c r="CA10" s="175"/>
      <c r="CB10" s="175"/>
      <c r="CC10" s="175"/>
      <c r="CD10" s="175"/>
      <c r="CE10" s="175"/>
      <c r="CF10" s="175"/>
      <c r="CG10" s="175"/>
      <c r="CH10" s="175"/>
      <c r="CI10" s="175"/>
      <c r="CJ10" s="175"/>
      <c r="CK10" s="175"/>
      <c r="CL10" s="175"/>
      <c r="CM10" s="175"/>
      <c r="CN10" s="175"/>
      <c r="CO10" s="175"/>
      <c r="CP10" s="175"/>
      <c r="CQ10" s="175"/>
      <c r="CR10" s="175"/>
      <c r="CS10" s="175"/>
      <c r="CT10" s="175"/>
      <c r="CU10" s="175"/>
      <c r="CV10" s="175"/>
      <c r="CW10" s="175"/>
      <c r="CX10" s="175"/>
      <c r="CY10" s="175"/>
      <c r="CZ10" s="175"/>
      <c r="DA10" s="175"/>
      <c r="DB10" s="175"/>
      <c r="DC10" s="175"/>
      <c r="DD10" s="175"/>
      <c r="DE10" s="175"/>
      <c r="DF10" s="175"/>
      <c r="DG10" s="175"/>
      <c r="DH10" s="175"/>
      <c r="DI10" s="175"/>
      <c r="DJ10" s="175"/>
      <c r="DK10" s="175"/>
      <c r="DL10" s="175"/>
    </row>
    <row r="11" spans="1:116">
      <c r="A11" s="261" t="s">
        <v>8042</v>
      </c>
      <c r="B11" s="262" t="s">
        <v>8043</v>
      </c>
      <c r="C11" s="176">
        <v>0.29240004409999998</v>
      </c>
      <c r="D11" s="177">
        <v>14</v>
      </c>
      <c r="E11" s="176">
        <v>0.02</v>
      </c>
      <c r="F11" s="176" t="s">
        <v>230</v>
      </c>
      <c r="G11" s="176">
        <v>0.1028773082</v>
      </c>
      <c r="H11" s="176">
        <v>34.400001525900002</v>
      </c>
      <c r="I11" s="177">
        <v>0</v>
      </c>
      <c r="J11" s="177" t="str">
        <f>IFERROR(VLOOKUP($B11,'Core Indicators'!$E$3:$EU$906,147,FALSE),"x")</f>
        <v>x</v>
      </c>
      <c r="K11" s="178">
        <v>1.7341445684000001</v>
      </c>
      <c r="L11" s="176" t="s">
        <v>230</v>
      </c>
      <c r="M11" s="177">
        <v>97</v>
      </c>
      <c r="N11" s="177">
        <v>77</v>
      </c>
      <c r="O11" s="177" t="str">
        <f>IFERROR(VLOOKUP(B11,'Core Indicators'!$E$3:$G$9906,3,FALSE),"x")</f>
        <v>x</v>
      </c>
      <c r="P11" s="177">
        <v>7682300</v>
      </c>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P11" s="175"/>
      <c r="CQ11" s="175"/>
      <c r="CR11" s="175"/>
      <c r="CS11" s="175"/>
      <c r="CT11" s="175"/>
      <c r="CU11" s="175"/>
      <c r="CV11" s="175"/>
      <c r="CW11" s="175"/>
      <c r="CX11" s="175"/>
      <c r="CY11" s="175"/>
      <c r="CZ11" s="175"/>
      <c r="DA11" s="175"/>
      <c r="DB11" s="175"/>
      <c r="DC11" s="175"/>
      <c r="DD11" s="175"/>
      <c r="DE11" s="175"/>
      <c r="DF11" s="175"/>
      <c r="DG11" s="175"/>
      <c r="DH11" s="175"/>
      <c r="DI11" s="175"/>
      <c r="DJ11" s="175"/>
      <c r="DK11" s="175"/>
      <c r="DL11" s="175"/>
    </row>
    <row r="12" spans="1:116">
      <c r="A12" s="261" t="s">
        <v>8044</v>
      </c>
      <c r="B12" s="262" t="s">
        <v>8045</v>
      </c>
      <c r="C12" s="176">
        <v>0.1350639867</v>
      </c>
      <c r="D12" s="177">
        <v>12</v>
      </c>
      <c r="E12" s="176">
        <v>7.7999999999999996E-3</v>
      </c>
      <c r="F12" s="176" t="s">
        <v>230</v>
      </c>
      <c r="G12" s="176">
        <v>7.3148202199999998E-2</v>
      </c>
      <c r="H12" s="176">
        <v>29.7000007629</v>
      </c>
      <c r="I12" s="177">
        <v>0</v>
      </c>
      <c r="J12" s="177" t="str">
        <f>IFERROR(VLOOKUP($B12,'Core Indicators'!$E$3:$EU$906,147,FALSE),"x")</f>
        <v>x</v>
      </c>
      <c r="K12" s="178">
        <v>1.8830512762</v>
      </c>
      <c r="L12" s="176" t="s">
        <v>230</v>
      </c>
      <c r="M12" s="177">
        <v>93</v>
      </c>
      <c r="N12" s="177">
        <v>77</v>
      </c>
      <c r="O12" s="177" t="str">
        <f>IFERROR(VLOOKUP(B12,'Core Indicators'!$E$3:$G$9906,3,FALSE),"x")</f>
        <v>x</v>
      </c>
      <c r="P12" s="177">
        <v>82523</v>
      </c>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c r="CY12" s="175"/>
      <c r="CZ12" s="175"/>
      <c r="DA12" s="175"/>
      <c r="DB12" s="175"/>
      <c r="DC12" s="175"/>
      <c r="DD12" s="175"/>
      <c r="DE12" s="175"/>
      <c r="DF12" s="175"/>
      <c r="DG12" s="175"/>
      <c r="DH12" s="175"/>
      <c r="DI12" s="175"/>
      <c r="DJ12" s="175"/>
      <c r="DK12" s="175"/>
      <c r="DL12" s="175"/>
    </row>
    <row r="13" spans="1:116">
      <c r="A13" s="261" t="s">
        <v>339</v>
      </c>
      <c r="B13" s="262" t="s">
        <v>340</v>
      </c>
      <c r="C13" s="176">
        <v>0.15286196930000001</v>
      </c>
      <c r="D13" s="177">
        <v>4</v>
      </c>
      <c r="E13" s="176">
        <v>5.5E-2</v>
      </c>
      <c r="F13" s="176">
        <v>3.4333333332999998</v>
      </c>
      <c r="G13" s="176">
        <v>0.32076538339999999</v>
      </c>
      <c r="H13" s="176" t="s">
        <v>230</v>
      </c>
      <c r="I13" s="177">
        <v>3</v>
      </c>
      <c r="J13" s="177">
        <f>IFERROR(VLOOKUP($B13,'Core Indicators'!$E$3:$EU$906,147,FALSE),"x")</f>
        <v>91</v>
      </c>
      <c r="K13" s="178">
        <v>-0.57727032899999997</v>
      </c>
      <c r="L13" s="176">
        <v>3</v>
      </c>
      <c r="M13" s="177">
        <v>10</v>
      </c>
      <c r="N13" s="177">
        <v>30</v>
      </c>
      <c r="O13" s="177">
        <f>IFERROR(VLOOKUP(B13,'Core Indicators'!$E$3:$G$9906,3,FALSE),"x")</f>
        <v>9999000</v>
      </c>
      <c r="P13" s="177">
        <v>82663</v>
      </c>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175"/>
      <c r="BV13" s="175"/>
      <c r="BW13" s="175"/>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c r="DH13" s="175"/>
      <c r="DI13" s="175"/>
      <c r="DJ13" s="175"/>
      <c r="DK13" s="175"/>
      <c r="DL13" s="175"/>
    </row>
    <row r="14" spans="1:116">
      <c r="A14" s="261" t="s">
        <v>8046</v>
      </c>
      <c r="B14" s="262" t="s">
        <v>8047</v>
      </c>
      <c r="C14" s="176">
        <v>0.2752909596</v>
      </c>
      <c r="D14" s="177">
        <v>12</v>
      </c>
      <c r="E14" s="176">
        <v>0</v>
      </c>
      <c r="F14" s="176" t="s">
        <v>230</v>
      </c>
      <c r="G14" s="176">
        <v>0.35254190839999999</v>
      </c>
      <c r="H14" s="176" t="s">
        <v>230</v>
      </c>
      <c r="I14" s="177">
        <v>0</v>
      </c>
      <c r="J14" s="177" t="str">
        <f>IFERROR(VLOOKUP($B14,'Core Indicators'!$E$3:$EU$906,147,FALSE),"x")</f>
        <v>x</v>
      </c>
      <c r="K14" s="178">
        <v>7.6531879600000005E-2</v>
      </c>
      <c r="L14" s="176" t="s">
        <v>230</v>
      </c>
      <c r="M14" s="177">
        <v>91</v>
      </c>
      <c r="N14" s="177">
        <v>64</v>
      </c>
      <c r="O14" s="177" t="str">
        <f>IFERROR(VLOOKUP(B14,'Core Indicators'!$E$3:$G$9906,3,FALSE),"x")</f>
        <v>x</v>
      </c>
      <c r="P14" s="177">
        <v>10010</v>
      </c>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c r="BN14" s="175"/>
      <c r="BO14" s="175"/>
      <c r="BP14" s="175"/>
      <c r="BQ14" s="175"/>
      <c r="BR14" s="175"/>
      <c r="BS14" s="175"/>
      <c r="BT14" s="175"/>
      <c r="BU14" s="175"/>
      <c r="BV14" s="175"/>
      <c r="BW14" s="175"/>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c r="DH14" s="175"/>
      <c r="DI14" s="175"/>
      <c r="DJ14" s="175"/>
      <c r="DK14" s="175"/>
      <c r="DL14" s="175"/>
    </row>
    <row r="15" spans="1:116">
      <c r="A15" s="261" t="s">
        <v>8048</v>
      </c>
      <c r="B15" s="262" t="s">
        <v>8049</v>
      </c>
      <c r="C15" s="176">
        <v>0.85500000239999996</v>
      </c>
      <c r="D15" s="177">
        <v>3</v>
      </c>
      <c r="E15" s="176">
        <v>0</v>
      </c>
      <c r="F15" s="176">
        <v>3</v>
      </c>
      <c r="G15" s="176">
        <v>0.20729597050000001</v>
      </c>
      <c r="H15" s="176" t="s">
        <v>230</v>
      </c>
      <c r="I15" s="177">
        <v>3</v>
      </c>
      <c r="J15" s="177" t="str">
        <f>IFERROR(VLOOKUP($B15,'Core Indicators'!$E$3:$EU$906,147,FALSE),"x")</f>
        <v>x</v>
      </c>
      <c r="K15" s="178">
        <v>0.49437779189999997</v>
      </c>
      <c r="L15" s="176">
        <v>2.75</v>
      </c>
      <c r="M15" s="177">
        <v>11</v>
      </c>
      <c r="N15" s="177">
        <v>42</v>
      </c>
      <c r="O15" s="177" t="str">
        <f>IFERROR(VLOOKUP(B15,'Core Indicators'!$E$3:$G$9906,3,FALSE),"x")</f>
        <v>x</v>
      </c>
      <c r="P15" s="177">
        <v>771</v>
      </c>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c r="CZ15" s="175"/>
      <c r="DA15" s="175"/>
      <c r="DB15" s="175"/>
      <c r="DC15" s="175"/>
      <c r="DD15" s="175"/>
      <c r="DE15" s="175"/>
      <c r="DF15" s="175"/>
      <c r="DG15" s="175"/>
      <c r="DH15" s="175"/>
      <c r="DI15" s="175"/>
      <c r="DJ15" s="175"/>
      <c r="DK15" s="175"/>
      <c r="DL15" s="175"/>
    </row>
    <row r="16" spans="1:116">
      <c r="A16" s="261" t="s">
        <v>514</v>
      </c>
      <c r="B16" s="262" t="s">
        <v>515</v>
      </c>
      <c r="C16" s="176">
        <v>0.1888710338</v>
      </c>
      <c r="D16" s="177">
        <v>7</v>
      </c>
      <c r="E16" s="176">
        <v>0.122</v>
      </c>
      <c r="F16" s="176">
        <v>4.4166666667000003</v>
      </c>
      <c r="G16" s="176">
        <v>0.53584621349999995</v>
      </c>
      <c r="H16" s="176">
        <v>32.400001525900002</v>
      </c>
      <c r="I16" s="177">
        <v>3</v>
      </c>
      <c r="J16" s="177">
        <f>IFERROR(VLOOKUP($B16,'Core Indicators'!$E$3:$EU$906,147,FALSE),"x")</f>
        <v>14</v>
      </c>
      <c r="K16" s="178">
        <v>-0.63630837200000001</v>
      </c>
      <c r="L16" s="176">
        <v>3.5</v>
      </c>
      <c r="M16" s="177">
        <v>39</v>
      </c>
      <c r="N16" s="177">
        <v>26</v>
      </c>
      <c r="O16" s="177">
        <f>IFERROR(VLOOKUP(B16,'Core Indicators'!$E$3:$G$9906,3,FALSE),"x")</f>
        <v>143197000</v>
      </c>
      <c r="P16" s="177">
        <v>130170</v>
      </c>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c r="DH16" s="175"/>
      <c r="DI16" s="175"/>
      <c r="DJ16" s="175"/>
      <c r="DK16" s="175"/>
      <c r="DL16" s="175"/>
    </row>
    <row r="17" spans="1:116">
      <c r="A17" s="261" t="s">
        <v>8050</v>
      </c>
      <c r="B17" s="262" t="s">
        <v>8051</v>
      </c>
      <c r="C17" s="176">
        <v>0</v>
      </c>
      <c r="D17" s="177">
        <v>12</v>
      </c>
      <c r="E17" s="176">
        <v>0</v>
      </c>
      <c r="F17" s="176" t="s">
        <v>230</v>
      </c>
      <c r="G17" s="176">
        <v>0.25602427439999997</v>
      </c>
      <c r="H17" s="176" t="s">
        <v>230</v>
      </c>
      <c r="I17" s="177">
        <v>0</v>
      </c>
      <c r="J17" s="177" t="str">
        <f>IFERROR(VLOOKUP($B17,'Core Indicators'!$E$3:$EU$906,147,FALSE),"x")</f>
        <v>x</v>
      </c>
      <c r="K17" s="178">
        <v>0.35702922939999998</v>
      </c>
      <c r="L17" s="176" t="s">
        <v>230</v>
      </c>
      <c r="M17" s="177">
        <v>95</v>
      </c>
      <c r="N17" s="177">
        <v>62</v>
      </c>
      <c r="O17" s="177" t="str">
        <f>IFERROR(VLOOKUP(B17,'Core Indicators'!$E$3:$G$9906,3,FALSE),"x")</f>
        <v>x</v>
      </c>
      <c r="P17" s="177">
        <v>430</v>
      </c>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c r="CZ17" s="175"/>
      <c r="DA17" s="175"/>
      <c r="DB17" s="175"/>
      <c r="DC17" s="175"/>
      <c r="DD17" s="175"/>
      <c r="DE17" s="175"/>
      <c r="DF17" s="175"/>
      <c r="DG17" s="175"/>
      <c r="DH17" s="175"/>
      <c r="DI17" s="175"/>
      <c r="DJ17" s="175"/>
      <c r="DK17" s="175"/>
      <c r="DL17" s="175"/>
    </row>
    <row r="18" spans="1:116">
      <c r="A18" s="261" t="s">
        <v>8052</v>
      </c>
      <c r="B18" s="262" t="s">
        <v>8053</v>
      </c>
      <c r="C18" s="176">
        <v>0.3724950447</v>
      </c>
      <c r="D18" s="177">
        <v>2</v>
      </c>
      <c r="E18" s="176">
        <v>4.1000000000000002E-2</v>
      </c>
      <c r="F18" s="176">
        <v>4.3833333333000004</v>
      </c>
      <c r="G18" s="176">
        <v>0.11907633970000001</v>
      </c>
      <c r="H18" s="176">
        <v>25.2000007629</v>
      </c>
      <c r="I18" s="177">
        <v>2</v>
      </c>
      <c r="J18" s="177" t="str">
        <f>IFERROR(VLOOKUP($B18,'Core Indicators'!$E$3:$EU$906,147,FALSE),"x")</f>
        <v>x</v>
      </c>
      <c r="K18" s="178">
        <v>-0.79445779319999987</v>
      </c>
      <c r="L18" s="176">
        <v>4</v>
      </c>
      <c r="M18" s="177">
        <v>19</v>
      </c>
      <c r="N18" s="177">
        <v>45</v>
      </c>
      <c r="O18" s="177" t="str">
        <f>IFERROR(VLOOKUP(B18,'Core Indicators'!$E$3:$G$9906,3,FALSE),"x")</f>
        <v>x</v>
      </c>
      <c r="P18" s="177">
        <v>202910</v>
      </c>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c r="DH18" s="175"/>
      <c r="DI18" s="175"/>
      <c r="DJ18" s="175"/>
      <c r="DK18" s="175"/>
      <c r="DL18" s="175"/>
    </row>
    <row r="19" spans="1:116">
      <c r="A19" s="261" t="s">
        <v>8054</v>
      </c>
      <c r="B19" s="262" t="s">
        <v>8055</v>
      </c>
      <c r="C19" s="176">
        <v>0.49180002620000002</v>
      </c>
      <c r="D19" s="177">
        <v>12</v>
      </c>
      <c r="E19" s="176">
        <v>0.01</v>
      </c>
      <c r="F19" s="176" t="s">
        <v>230</v>
      </c>
      <c r="G19" s="176">
        <v>4.5443996700000003E-2</v>
      </c>
      <c r="H19" s="176">
        <v>27.399999618500001</v>
      </c>
      <c r="I19" s="177">
        <v>0</v>
      </c>
      <c r="J19" s="177" t="str">
        <f>IFERROR(VLOOKUP($B19,'Core Indicators'!$E$3:$EU$906,147,FALSE),"x")</f>
        <v>x</v>
      </c>
      <c r="K19" s="178">
        <v>1.3637149334000001</v>
      </c>
      <c r="L19" s="176" t="s">
        <v>230</v>
      </c>
      <c r="M19" s="177">
        <v>96</v>
      </c>
      <c r="N19" s="177">
        <v>75</v>
      </c>
      <c r="O19" s="177" t="str">
        <f>IFERROR(VLOOKUP(B19,'Core Indicators'!$E$3:$G$9906,3,FALSE),"x")</f>
        <v>x</v>
      </c>
      <c r="P19" s="177">
        <v>30280</v>
      </c>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c r="BN19" s="175"/>
      <c r="BO19" s="175"/>
      <c r="BP19" s="175"/>
      <c r="BQ19" s="175"/>
      <c r="BR19" s="175"/>
      <c r="BS19" s="175"/>
      <c r="BT19" s="175"/>
      <c r="BU19" s="175"/>
      <c r="BV19" s="175"/>
      <c r="BW19" s="175"/>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75"/>
      <c r="DH19" s="175"/>
      <c r="DI19" s="175"/>
      <c r="DJ19" s="175"/>
      <c r="DK19" s="175"/>
      <c r="DL19" s="175"/>
    </row>
    <row r="20" spans="1:116">
      <c r="A20" s="261" t="s">
        <v>8056</v>
      </c>
      <c r="B20" s="262" t="s">
        <v>8057</v>
      </c>
      <c r="C20" s="176">
        <v>0.63658801529999998</v>
      </c>
      <c r="D20" s="177">
        <v>14</v>
      </c>
      <c r="E20" s="176">
        <v>0</v>
      </c>
      <c r="F20" s="176" t="s">
        <v>230</v>
      </c>
      <c r="G20" s="176">
        <v>0.39140979419999999</v>
      </c>
      <c r="H20" s="176" t="s">
        <v>230</v>
      </c>
      <c r="I20" s="177">
        <v>2</v>
      </c>
      <c r="J20" s="177" t="str">
        <f>IFERROR(VLOOKUP($B20,'Core Indicators'!$E$3:$EU$906,147,FALSE),"x")</f>
        <v>x</v>
      </c>
      <c r="K20" s="178">
        <v>-0.77551245689999992</v>
      </c>
      <c r="L20" s="176" t="s">
        <v>230</v>
      </c>
      <c r="M20" s="177">
        <v>86</v>
      </c>
      <c r="N20" s="177" t="s">
        <v>230</v>
      </c>
      <c r="O20" s="177" t="str">
        <f>IFERROR(VLOOKUP(B20,'Core Indicators'!$E$3:$G$9906,3,FALSE),"x")</f>
        <v>x</v>
      </c>
      <c r="P20" s="177">
        <v>22810</v>
      </c>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K20" s="175"/>
      <c r="DL20" s="175"/>
    </row>
    <row r="21" spans="1:116">
      <c r="A21" s="261" t="s">
        <v>8058</v>
      </c>
      <c r="B21" s="262" t="s">
        <v>8059</v>
      </c>
      <c r="C21" s="176">
        <v>0.81187498689999993</v>
      </c>
      <c r="D21" s="177">
        <v>9</v>
      </c>
      <c r="E21" s="176">
        <v>0.33</v>
      </c>
      <c r="F21" s="176">
        <v>7.75</v>
      </c>
      <c r="G21" s="176">
        <v>0.61251466889999995</v>
      </c>
      <c r="H21" s="176">
        <v>47.799999237100003</v>
      </c>
      <c r="I21" s="177">
        <v>0</v>
      </c>
      <c r="J21" s="177" t="str">
        <f>IFERROR(VLOOKUP($B21,'Core Indicators'!$E$3:$EU$906,147,FALSE),"x")</f>
        <v>x</v>
      </c>
      <c r="K21" s="178">
        <v>-0.66412585970000004</v>
      </c>
      <c r="L21" s="176">
        <v>6.5</v>
      </c>
      <c r="M21" s="177">
        <v>66</v>
      </c>
      <c r="N21" s="177">
        <v>41</v>
      </c>
      <c r="O21" s="177" t="str">
        <f>IFERROR(VLOOKUP(B21,'Core Indicators'!$E$3:$G$9906,3,FALSE),"x")</f>
        <v>x</v>
      </c>
      <c r="P21" s="177">
        <v>112760</v>
      </c>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row>
    <row r="22" spans="1:116">
      <c r="A22" s="261" t="s">
        <v>8060</v>
      </c>
      <c r="B22" s="262" t="s">
        <v>8061</v>
      </c>
      <c r="C22" s="176">
        <v>0.75999999279999997</v>
      </c>
      <c r="D22" s="177">
        <v>6</v>
      </c>
      <c r="E22" s="176">
        <v>0</v>
      </c>
      <c r="F22" s="176">
        <v>6.85</v>
      </c>
      <c r="G22" s="176">
        <v>0.43637777080000001</v>
      </c>
      <c r="H22" s="176">
        <v>37.400001525900002</v>
      </c>
      <c r="I22" s="177">
        <v>0</v>
      </c>
      <c r="J22" s="177" t="str">
        <f>IFERROR(VLOOKUP($B22,'Core Indicators'!$E$3:$EU$906,147,FALSE),"x")</f>
        <v>x</v>
      </c>
      <c r="K22" s="178">
        <v>0.58970773219999995</v>
      </c>
      <c r="L22" s="176">
        <v>7.25</v>
      </c>
      <c r="M22" s="177">
        <v>58</v>
      </c>
      <c r="N22" s="177">
        <v>68</v>
      </c>
      <c r="O22" s="177" t="str">
        <f>IFERROR(VLOOKUP(B22,'Core Indicators'!$E$3:$G$9906,3,FALSE),"x")</f>
        <v>x</v>
      </c>
      <c r="P22" s="177">
        <v>38117</v>
      </c>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c r="DH22" s="175"/>
      <c r="DI22" s="175"/>
      <c r="DJ22" s="175"/>
      <c r="DK22" s="175"/>
      <c r="DL22" s="175"/>
    </row>
    <row r="23" spans="1:116">
      <c r="A23" s="261" t="s">
        <v>8062</v>
      </c>
      <c r="B23" s="262" t="s">
        <v>8063</v>
      </c>
      <c r="C23" s="176">
        <v>0.67240000150000001</v>
      </c>
      <c r="D23" s="177">
        <v>11</v>
      </c>
      <c r="E23" s="176">
        <v>3.5000000000000003E-2</v>
      </c>
      <c r="F23" s="176">
        <v>6.8</v>
      </c>
      <c r="G23" s="176">
        <v>0.44613712929999999</v>
      </c>
      <c r="H23" s="176">
        <v>42.200000762899997</v>
      </c>
      <c r="I23" s="177">
        <v>3</v>
      </c>
      <c r="J23" s="177" t="str">
        <f>IFERROR(VLOOKUP($B23,'Core Indicators'!$E$3:$EU$906,147,FALSE),"x")</f>
        <v>x</v>
      </c>
      <c r="K23" s="178">
        <v>-1.1213886738000001</v>
      </c>
      <c r="L23" s="176">
        <v>5.25</v>
      </c>
      <c r="M23" s="177">
        <v>63</v>
      </c>
      <c r="N23" s="177">
        <v>31</v>
      </c>
      <c r="O23" s="177" t="str">
        <f>IFERROR(VLOOKUP(B23,'Core Indicators'!$E$3:$G$9906,3,FALSE),"x")</f>
        <v>x</v>
      </c>
      <c r="P23" s="177">
        <v>1083300</v>
      </c>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c r="DH23" s="175"/>
      <c r="DI23" s="175"/>
      <c r="DJ23" s="175"/>
      <c r="DK23" s="175"/>
      <c r="DL23" s="175"/>
    </row>
    <row r="24" spans="1:116">
      <c r="A24" s="261" t="s">
        <v>8064</v>
      </c>
      <c r="B24" s="262" t="s">
        <v>8065</v>
      </c>
      <c r="C24" s="176">
        <v>0.63031901420000003</v>
      </c>
      <c r="D24" s="177">
        <v>6</v>
      </c>
      <c r="E24" s="176">
        <v>0.01</v>
      </c>
      <c r="F24" s="176">
        <v>5.75</v>
      </c>
      <c r="G24" s="176">
        <v>0.1620850103</v>
      </c>
      <c r="H24" s="176">
        <v>33</v>
      </c>
      <c r="I24" s="177">
        <v>2</v>
      </c>
      <c r="J24" s="177" t="str">
        <f>IFERROR(VLOOKUP($B24,'Core Indicators'!$E$3:$EU$906,147,FALSE),"x")</f>
        <v>x</v>
      </c>
      <c r="K24" s="178">
        <v>-0.23354159299999999</v>
      </c>
      <c r="L24" s="176">
        <v>6</v>
      </c>
      <c r="M24" s="177">
        <v>53</v>
      </c>
      <c r="N24" s="177">
        <v>36</v>
      </c>
      <c r="O24" s="177" t="str">
        <f>IFERROR(VLOOKUP(B24,'Core Indicators'!$E$3:$G$9906,3,FALSE),"x")</f>
        <v>x</v>
      </c>
      <c r="P24" s="177">
        <v>51200</v>
      </c>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DL24" s="175"/>
    </row>
    <row r="25" spans="1:116">
      <c r="A25" s="261" t="s">
        <v>8066</v>
      </c>
      <c r="B25" s="262" t="s">
        <v>8067</v>
      </c>
      <c r="C25" s="176">
        <v>0.66707900850000001</v>
      </c>
      <c r="D25" s="177">
        <v>10</v>
      </c>
      <c r="E25" s="176">
        <v>0.02</v>
      </c>
      <c r="F25" s="176">
        <v>8.35</v>
      </c>
      <c r="G25" s="176">
        <v>0.46426597219999999</v>
      </c>
      <c r="H25" s="176">
        <v>53.299999237100003</v>
      </c>
      <c r="I25" s="177">
        <v>0</v>
      </c>
      <c r="J25" s="177" t="str">
        <f>IFERROR(VLOOKUP($B25,'Core Indicators'!$E$3:$EU$906,147,FALSE),"x")</f>
        <v>x</v>
      </c>
      <c r="K25" s="178">
        <v>0.49843922260000001</v>
      </c>
      <c r="L25" s="176">
        <v>8</v>
      </c>
      <c r="M25" s="177">
        <v>72</v>
      </c>
      <c r="N25" s="177">
        <v>61</v>
      </c>
      <c r="O25" s="177" t="str">
        <f>IFERROR(VLOOKUP(B25,'Core Indicators'!$E$3:$G$9906,3,FALSE),"x")</f>
        <v>x</v>
      </c>
      <c r="P25" s="177">
        <v>566730</v>
      </c>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c r="BU25" s="175"/>
      <c r="BV25" s="175"/>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c r="DH25" s="175"/>
      <c r="DI25" s="175"/>
      <c r="DJ25" s="175"/>
      <c r="DK25" s="175"/>
      <c r="DL25" s="175"/>
    </row>
    <row r="26" spans="1:116">
      <c r="A26" s="261" t="s">
        <v>580</v>
      </c>
      <c r="B26" s="262" t="s">
        <v>581</v>
      </c>
      <c r="C26" s="176">
        <v>0.51540597229999996</v>
      </c>
      <c r="D26" s="177">
        <v>12</v>
      </c>
      <c r="E26" s="176">
        <v>6.6299999999999998E-2</v>
      </c>
      <c r="F26" s="176">
        <v>7.4</v>
      </c>
      <c r="G26" s="176">
        <v>0.38554076850000002</v>
      </c>
      <c r="H26" s="176">
        <v>53.900001525900002</v>
      </c>
      <c r="I26" s="177">
        <v>5</v>
      </c>
      <c r="J26" s="177">
        <f>IFERROR(VLOOKUP($B26,'Core Indicators'!$E$3:$EU$906,147,FALSE),"x")</f>
        <v>0</v>
      </c>
      <c r="K26" s="178">
        <v>-0.18090397120000001</v>
      </c>
      <c r="L26" s="176">
        <v>7.5</v>
      </c>
      <c r="M26" s="177">
        <v>75</v>
      </c>
      <c r="N26" s="177">
        <v>35</v>
      </c>
      <c r="O26" s="177">
        <f>IFERROR(VLOOKUP(B26,'Core Indicators'!$E$3:$G$9906,3,FALSE),"x")</f>
        <v>210147000</v>
      </c>
      <c r="P26" s="177">
        <v>8358140</v>
      </c>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row>
    <row r="27" spans="1:116">
      <c r="A27" s="261" t="s">
        <v>8068</v>
      </c>
      <c r="B27" s="262" t="s">
        <v>8069</v>
      </c>
      <c r="C27" s="176">
        <v>0.6545000071</v>
      </c>
      <c r="D27" s="177">
        <v>3</v>
      </c>
      <c r="E27" s="176">
        <v>0</v>
      </c>
      <c r="F27" s="176" t="s">
        <v>230</v>
      </c>
      <c r="G27" s="176">
        <v>0.23351593270000001</v>
      </c>
      <c r="H27" s="176" t="s">
        <v>230</v>
      </c>
      <c r="I27" s="177">
        <v>0</v>
      </c>
      <c r="J27" s="177" t="str">
        <f>IFERROR(VLOOKUP($B27,'Core Indicators'!$E$3:$EU$906,147,FALSE),"x")</f>
        <v>x</v>
      </c>
      <c r="K27" s="178">
        <v>0.61426669359999997</v>
      </c>
      <c r="L27" s="176" t="s">
        <v>230</v>
      </c>
      <c r="M27" s="177">
        <v>28</v>
      </c>
      <c r="N27" s="177">
        <v>60</v>
      </c>
      <c r="O27" s="177" t="str">
        <f>IFERROR(VLOOKUP(B27,'Core Indicators'!$E$3:$G$9906,3,FALSE),"x")</f>
        <v>x</v>
      </c>
      <c r="P27" s="177">
        <v>5270</v>
      </c>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c r="DH27" s="175"/>
      <c r="DI27" s="175"/>
      <c r="DJ27" s="175"/>
      <c r="DK27" s="175"/>
      <c r="DL27" s="175"/>
    </row>
    <row r="28" spans="1:116">
      <c r="A28" s="261" t="s">
        <v>8070</v>
      </c>
      <c r="B28" s="262" t="s">
        <v>8071</v>
      </c>
      <c r="C28" s="176">
        <v>0.29830702730000003</v>
      </c>
      <c r="D28" s="177">
        <v>9</v>
      </c>
      <c r="E28" s="176">
        <v>0.05</v>
      </c>
      <c r="F28" s="176">
        <v>7.95</v>
      </c>
      <c r="G28" s="176">
        <v>0.21775610300000001</v>
      </c>
      <c r="H28" s="176">
        <v>40.400001525900002</v>
      </c>
      <c r="I28" s="177">
        <v>0</v>
      </c>
      <c r="J28" s="177" t="str">
        <f>IFERROR(VLOOKUP($B28,'Core Indicators'!$E$3:$EU$906,147,FALSE),"x")</f>
        <v>x</v>
      </c>
      <c r="K28" s="178">
        <v>3.5896573199999997E-2</v>
      </c>
      <c r="L28" s="176">
        <v>7.5</v>
      </c>
      <c r="M28" s="177">
        <v>80</v>
      </c>
      <c r="N28" s="177">
        <v>43</v>
      </c>
      <c r="O28" s="177" t="str">
        <f>IFERROR(VLOOKUP(B28,'Core Indicators'!$E$3:$G$9906,3,FALSE),"x")</f>
        <v>x</v>
      </c>
      <c r="P28" s="177">
        <v>108560</v>
      </c>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c r="DH28" s="175"/>
      <c r="DI28" s="175"/>
      <c r="DJ28" s="175"/>
      <c r="DK28" s="175"/>
      <c r="DL28" s="175"/>
    </row>
    <row r="29" spans="1:116">
      <c r="A29" s="261" t="s">
        <v>454</v>
      </c>
      <c r="B29" s="262" t="s">
        <v>455</v>
      </c>
      <c r="C29" s="176">
        <v>0.55109997759999996</v>
      </c>
      <c r="D29" s="177">
        <v>11</v>
      </c>
      <c r="E29" s="176">
        <v>0</v>
      </c>
      <c r="F29" s="176">
        <v>6.2</v>
      </c>
      <c r="G29" s="176">
        <v>0.61156915869999995</v>
      </c>
      <c r="H29" s="176">
        <v>35.299999237100003</v>
      </c>
      <c r="I29" s="177">
        <v>3</v>
      </c>
      <c r="J29" s="177">
        <f>IFERROR(VLOOKUP($B29,'Core Indicators'!$E$3:$EU$906,147,FALSE),"x")</f>
        <v>566</v>
      </c>
      <c r="K29" s="178">
        <v>-0.42625910039999998</v>
      </c>
      <c r="L29" s="176">
        <v>4.25</v>
      </c>
      <c r="M29" s="177">
        <v>56</v>
      </c>
      <c r="N29" s="177">
        <v>40</v>
      </c>
      <c r="O29" s="177">
        <f>IFERROR(VLOOKUP(B29,'Core Indicators'!$E$3:$G$9906,3,FALSE),"x")</f>
        <v>21135000</v>
      </c>
      <c r="P29" s="177">
        <v>273600</v>
      </c>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c r="DH29" s="175"/>
      <c r="DI29" s="175"/>
      <c r="DJ29" s="175"/>
      <c r="DK29" s="175"/>
      <c r="DL29" s="175"/>
    </row>
    <row r="30" spans="1:116">
      <c r="A30" s="261" t="s">
        <v>390</v>
      </c>
      <c r="B30" s="262" t="s">
        <v>391</v>
      </c>
      <c r="C30" s="176">
        <v>0.25789995929999998</v>
      </c>
      <c r="D30" s="177">
        <v>8</v>
      </c>
      <c r="E30" s="176">
        <v>0</v>
      </c>
      <c r="F30" s="176">
        <v>3.7</v>
      </c>
      <c r="G30" s="176">
        <v>0.51957781189999996</v>
      </c>
      <c r="H30" s="176">
        <v>38.599998474099998</v>
      </c>
      <c r="I30" s="177">
        <v>3</v>
      </c>
      <c r="J30" s="177">
        <f>IFERROR(VLOOKUP($B30,'Core Indicators'!$E$3:$EU$906,147,FALSE),"x")</f>
        <v>227</v>
      </c>
      <c r="K30" s="178">
        <v>-1.4319046736000001</v>
      </c>
      <c r="L30" s="176">
        <v>2.5</v>
      </c>
      <c r="M30" s="177">
        <v>13</v>
      </c>
      <c r="N30" s="177">
        <v>19</v>
      </c>
      <c r="O30" s="177">
        <f>IFERROR(VLOOKUP(B30,'Core Indicators'!$E$3:$G$9906,3,FALSE),"x")</f>
        <v>12600000</v>
      </c>
      <c r="P30" s="177">
        <v>25680</v>
      </c>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c r="DH30" s="175"/>
      <c r="DI30" s="175"/>
      <c r="DJ30" s="175"/>
      <c r="DK30" s="175"/>
      <c r="DL30" s="175"/>
    </row>
    <row r="31" spans="1:116">
      <c r="A31" s="261" t="s">
        <v>648</v>
      </c>
      <c r="B31" s="262" t="s">
        <v>649</v>
      </c>
      <c r="C31" s="176">
        <v>0.87789099120000003</v>
      </c>
      <c r="D31" s="177">
        <v>4</v>
      </c>
      <c r="E31" s="176">
        <v>0.183</v>
      </c>
      <c r="F31" s="176">
        <v>3.55</v>
      </c>
      <c r="G31" s="176">
        <v>0.68207866260000005</v>
      </c>
      <c r="H31" s="176">
        <v>56.200000762899997</v>
      </c>
      <c r="I31" s="177">
        <v>4</v>
      </c>
      <c r="J31" s="177">
        <f>IFERROR(VLOOKUP($B31,'Core Indicators'!$E$3:$EU$906,147,FALSE),"x")</f>
        <v>310</v>
      </c>
      <c r="K31" s="178">
        <v>-1.7283856869000001</v>
      </c>
      <c r="L31" s="176">
        <v>3.25</v>
      </c>
      <c r="M31" s="177">
        <v>10</v>
      </c>
      <c r="N31" s="177">
        <v>25</v>
      </c>
      <c r="O31" s="177">
        <f>IFERROR(VLOOKUP(B31,'Core Indicators'!$E$3:$G$9906,3,FALSE),"x")</f>
        <v>4900000</v>
      </c>
      <c r="P31" s="177">
        <v>622980</v>
      </c>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c r="DH31" s="175"/>
      <c r="DI31" s="175"/>
      <c r="DJ31" s="175"/>
      <c r="DK31" s="175"/>
      <c r="DL31" s="175"/>
    </row>
    <row r="32" spans="1:116">
      <c r="A32" s="261" t="s">
        <v>8072</v>
      </c>
      <c r="B32" s="262" t="s">
        <v>8073</v>
      </c>
      <c r="C32" s="176">
        <v>9.6800022599999994E-2</v>
      </c>
      <c r="D32" s="177">
        <v>9</v>
      </c>
      <c r="E32" s="176">
        <v>3.5000000000000003E-2</v>
      </c>
      <c r="F32" s="176">
        <v>3.2833333332999999</v>
      </c>
      <c r="G32" s="176">
        <v>0.47416294609999998</v>
      </c>
      <c r="H32" s="176" t="s">
        <v>230</v>
      </c>
      <c r="I32" s="177">
        <v>2</v>
      </c>
      <c r="J32" s="177" t="str">
        <f>IFERROR(VLOOKUP($B32,'Core Indicators'!$E$3:$EU$906,147,FALSE),"x")</f>
        <v>x</v>
      </c>
      <c r="K32" s="178">
        <v>-0.93566834930000009</v>
      </c>
      <c r="L32" s="176">
        <v>2</v>
      </c>
      <c r="M32" s="177">
        <v>25</v>
      </c>
      <c r="N32" s="177">
        <v>20</v>
      </c>
      <c r="O32" s="177" t="str">
        <f>IFERROR(VLOOKUP(B32,'Core Indicators'!$E$3:$G$9906,3,FALSE),"x")</f>
        <v>x</v>
      </c>
      <c r="P32" s="177">
        <v>176520</v>
      </c>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c r="BN32" s="175"/>
      <c r="BO32" s="175"/>
      <c r="BP32" s="175"/>
      <c r="BQ32" s="175"/>
      <c r="BR32" s="175"/>
      <c r="BS32" s="175"/>
      <c r="BT32" s="175"/>
      <c r="BU32" s="175"/>
      <c r="BV32" s="175"/>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c r="DH32" s="175"/>
      <c r="DI32" s="175"/>
      <c r="DJ32" s="175"/>
      <c r="DK32" s="175"/>
      <c r="DL32" s="175"/>
    </row>
    <row r="33" spans="1:116">
      <c r="A33" s="261" t="s">
        <v>706</v>
      </c>
      <c r="B33" s="262" t="s">
        <v>707</v>
      </c>
      <c r="C33" s="176">
        <v>0.85829999849999994</v>
      </c>
      <c r="D33" s="177">
        <v>5</v>
      </c>
      <c r="E33" s="176">
        <v>0</v>
      </c>
      <c r="F33" s="176">
        <v>3.55</v>
      </c>
      <c r="G33" s="176">
        <v>0.56645724549999998</v>
      </c>
      <c r="H33" s="176">
        <v>46.599998474099998</v>
      </c>
      <c r="I33" s="177">
        <v>4</v>
      </c>
      <c r="J33" s="177">
        <f>IFERROR(VLOOKUP($B33,'Core Indicators'!$E$3:$EU$906,147,FALSE),"x")</f>
        <v>530</v>
      </c>
      <c r="K33" s="178">
        <v>-1.1189085244999999</v>
      </c>
      <c r="L33" s="176">
        <v>3.25</v>
      </c>
      <c r="M33" s="177">
        <v>18</v>
      </c>
      <c r="N33" s="177">
        <v>25</v>
      </c>
      <c r="O33" s="177">
        <f>IFERROR(VLOOKUP(B33,'Core Indicators'!$E$3:$G$9906,3,FALSE),"x")</f>
        <v>25876000</v>
      </c>
      <c r="P33" s="177">
        <v>472710</v>
      </c>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c r="DH33" s="175"/>
      <c r="DI33" s="175"/>
      <c r="DJ33" s="175"/>
      <c r="DK33" s="175"/>
      <c r="DL33" s="175"/>
    </row>
    <row r="34" spans="1:116">
      <c r="A34" s="261" t="s">
        <v>8074</v>
      </c>
      <c r="B34" s="262" t="s">
        <v>8075</v>
      </c>
      <c r="C34" s="176">
        <v>0.59715102890000005</v>
      </c>
      <c r="D34" s="177">
        <v>12</v>
      </c>
      <c r="E34" s="176">
        <v>2.8000000000000001E-2</v>
      </c>
      <c r="F34" s="176" t="s">
        <v>230</v>
      </c>
      <c r="G34" s="176">
        <v>8.2716424699999999E-2</v>
      </c>
      <c r="H34" s="176">
        <v>33.799999237100003</v>
      </c>
      <c r="I34" s="177">
        <v>0</v>
      </c>
      <c r="J34" s="177" t="str">
        <f>IFERROR(VLOOKUP($B34,'Core Indicators'!$E$3:$EU$906,147,FALSE),"x")</f>
        <v>x</v>
      </c>
      <c r="K34" s="178">
        <v>1.7599397898</v>
      </c>
      <c r="L34" s="176" t="s">
        <v>230</v>
      </c>
      <c r="M34" s="177">
        <v>98</v>
      </c>
      <c r="N34" s="177">
        <v>77</v>
      </c>
      <c r="O34" s="177" t="str">
        <f>IFERROR(VLOOKUP(B34,'Core Indicators'!$E$3:$G$9906,3,FALSE),"x")</f>
        <v>x</v>
      </c>
      <c r="P34" s="177">
        <v>9093510</v>
      </c>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c r="DH34" s="175"/>
      <c r="DI34" s="175"/>
      <c r="DJ34" s="175"/>
      <c r="DK34" s="175"/>
      <c r="DL34" s="175"/>
    </row>
    <row r="35" spans="1:116">
      <c r="A35" s="261" t="s">
        <v>8076</v>
      </c>
      <c r="B35" s="262" t="s">
        <v>8077</v>
      </c>
      <c r="C35" s="176">
        <v>0</v>
      </c>
      <c r="D35" s="177">
        <v>13</v>
      </c>
      <c r="E35" s="176">
        <v>0</v>
      </c>
      <c r="F35" s="176" t="s">
        <v>230</v>
      </c>
      <c r="G35" s="176">
        <v>0.37196926270000003</v>
      </c>
      <c r="H35" s="176">
        <v>42.400001525900002</v>
      </c>
      <c r="I35" s="177">
        <v>0</v>
      </c>
      <c r="J35" s="177" t="str">
        <f>IFERROR(VLOOKUP($B35,'Core Indicators'!$E$3:$EU$906,147,FALSE),"x")</f>
        <v>x</v>
      </c>
      <c r="K35" s="178">
        <v>0.51534461980000001</v>
      </c>
      <c r="L35" s="176" t="s">
        <v>230</v>
      </c>
      <c r="M35" s="177">
        <v>92</v>
      </c>
      <c r="N35" s="177">
        <v>58</v>
      </c>
      <c r="O35" s="177" t="str">
        <f>IFERROR(VLOOKUP(B35,'Core Indicators'!$E$3:$G$9906,3,FALSE),"x")</f>
        <v>x</v>
      </c>
      <c r="P35" s="177">
        <v>4030</v>
      </c>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c r="DH35" s="175"/>
      <c r="DI35" s="175"/>
      <c r="DJ35" s="175"/>
      <c r="DK35" s="175"/>
      <c r="DL35" s="175"/>
    </row>
    <row r="36" spans="1:116">
      <c r="A36" s="261" t="s">
        <v>6606</v>
      </c>
      <c r="B36" s="262" t="s">
        <v>6607</v>
      </c>
      <c r="C36" s="176">
        <v>0.92045000249999998</v>
      </c>
      <c r="D36" s="177">
        <v>9</v>
      </c>
      <c r="E36" s="176">
        <v>0.185</v>
      </c>
      <c r="F36" s="176">
        <v>2.9333333332999998</v>
      </c>
      <c r="G36" s="176">
        <v>0.7006806672</v>
      </c>
      <c r="H36" s="176">
        <v>43.299999237100003</v>
      </c>
      <c r="I36" s="177">
        <v>3</v>
      </c>
      <c r="J36" s="177">
        <f>IFERROR(VLOOKUP($B36,'Core Indicators'!$E$3:$EU$906,147,FALSE),"x")</f>
        <v>221</v>
      </c>
      <c r="K36" s="178">
        <v>-1.2833583355</v>
      </c>
      <c r="L36" s="176">
        <v>1.75</v>
      </c>
      <c r="M36" s="177">
        <v>17</v>
      </c>
      <c r="N36" s="177">
        <v>20</v>
      </c>
      <c r="O36" s="177">
        <f>IFERROR(VLOOKUP(B36,'Core Indicators'!$E$3:$G$9906,3,FALSE),"x")</f>
        <v>16797000</v>
      </c>
      <c r="P36" s="177">
        <v>1259200</v>
      </c>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c r="DH36" s="175"/>
      <c r="DI36" s="175"/>
      <c r="DJ36" s="175"/>
      <c r="DK36" s="175"/>
      <c r="DL36" s="175"/>
    </row>
    <row r="37" spans="1:116">
      <c r="A37" s="261" t="s">
        <v>8078</v>
      </c>
      <c r="B37" s="262" t="s">
        <v>8079</v>
      </c>
      <c r="C37" s="176">
        <v>0.16604995180000001</v>
      </c>
      <c r="D37" s="177">
        <v>12</v>
      </c>
      <c r="E37" s="176">
        <v>0.04</v>
      </c>
      <c r="F37" s="176">
        <v>9.3000000000000007</v>
      </c>
      <c r="G37" s="176">
        <v>0.28785367480000001</v>
      </c>
      <c r="H37" s="176">
        <v>44.400001525900002</v>
      </c>
      <c r="I37" s="177">
        <v>3</v>
      </c>
      <c r="J37" s="177" t="str">
        <f>IFERROR(VLOOKUP($B37,'Core Indicators'!$E$3:$EU$906,147,FALSE),"x")</f>
        <v>x</v>
      </c>
      <c r="K37" s="178">
        <v>1.0736131668</v>
      </c>
      <c r="L37" s="176">
        <v>9.5</v>
      </c>
      <c r="M37" s="177">
        <v>90</v>
      </c>
      <c r="N37" s="177">
        <v>67</v>
      </c>
      <c r="O37" s="177" t="str">
        <f>IFERROR(VLOOKUP(B37,'Core Indicators'!$E$3:$G$9906,3,FALSE),"x")</f>
        <v>x</v>
      </c>
      <c r="P37" s="177">
        <v>743532</v>
      </c>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c r="DH37" s="175"/>
      <c r="DI37" s="175"/>
      <c r="DJ37" s="175"/>
      <c r="DK37" s="175"/>
      <c r="DL37" s="175"/>
    </row>
    <row r="38" spans="1:116">
      <c r="A38" s="261" t="s">
        <v>8080</v>
      </c>
      <c r="B38" s="262" t="s">
        <v>8081</v>
      </c>
      <c r="C38" s="176">
        <v>0.16040162429999999</v>
      </c>
      <c r="D38" s="177">
        <v>0</v>
      </c>
      <c r="E38" s="176">
        <v>0.43430000000000002</v>
      </c>
      <c r="F38" s="176">
        <v>3.3333333333000001</v>
      </c>
      <c r="G38" s="176">
        <v>0.16264248040000001</v>
      </c>
      <c r="H38" s="176">
        <v>38.5</v>
      </c>
      <c r="I38" s="177">
        <v>3</v>
      </c>
      <c r="J38" s="177" t="str">
        <f>IFERROR(VLOOKUP($B38,'Core Indicators'!$E$3:$EU$906,147,FALSE),"x")</f>
        <v>x</v>
      </c>
      <c r="K38" s="178">
        <v>-0.27471861240000001</v>
      </c>
      <c r="L38" s="176">
        <v>2.5</v>
      </c>
      <c r="M38" s="177">
        <v>10</v>
      </c>
      <c r="N38" s="177">
        <v>41</v>
      </c>
      <c r="O38" s="177" t="str">
        <f>IFERROR(VLOOKUP(B38,'Core Indicators'!$E$3:$G$9906,3,FALSE),"x")</f>
        <v>x</v>
      </c>
      <c r="P38" s="177">
        <v>9388211</v>
      </c>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c r="DH38" s="175"/>
      <c r="DI38" s="175"/>
      <c r="DJ38" s="175"/>
      <c r="DK38" s="175"/>
      <c r="DL38" s="175"/>
    </row>
    <row r="39" spans="1:116">
      <c r="A39" s="261" t="s">
        <v>1013</v>
      </c>
      <c r="B39" s="262" t="s">
        <v>1014</v>
      </c>
      <c r="C39" s="176">
        <v>0.41304397009999999</v>
      </c>
      <c r="D39" s="177">
        <v>10</v>
      </c>
      <c r="E39" s="176">
        <v>0.247</v>
      </c>
      <c r="F39" s="176">
        <v>6.7</v>
      </c>
      <c r="G39" s="176">
        <v>0.41050226350000002</v>
      </c>
      <c r="H39" s="176">
        <v>50.400001525900002</v>
      </c>
      <c r="I39" s="177">
        <v>4</v>
      </c>
      <c r="J39" s="177">
        <f>IFERROR(VLOOKUP($B39,'Core Indicators'!$E$3:$EU$906,147,FALSE),"x")</f>
        <v>471</v>
      </c>
      <c r="K39" s="178">
        <v>-0.41692885759999998</v>
      </c>
      <c r="L39" s="176">
        <v>6.25</v>
      </c>
      <c r="M39" s="177">
        <v>66</v>
      </c>
      <c r="N39" s="177">
        <v>37</v>
      </c>
      <c r="O39" s="177">
        <f>IFERROR(VLOOKUP(B39,'Core Indicators'!$E$3:$G$9906,3,FALSE),"x")</f>
        <v>50900000</v>
      </c>
      <c r="P39" s="177">
        <v>1109500</v>
      </c>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c r="DH39" s="175"/>
      <c r="DI39" s="175"/>
      <c r="DJ39" s="175"/>
      <c r="DK39" s="175"/>
      <c r="DL39" s="175"/>
    </row>
    <row r="40" spans="1:116">
      <c r="A40" s="261" t="s">
        <v>8082</v>
      </c>
      <c r="B40" s="262" t="s">
        <v>8083</v>
      </c>
      <c r="C40" s="176">
        <v>0.54602201459999999</v>
      </c>
      <c r="D40" s="177">
        <v>10</v>
      </c>
      <c r="E40" s="176">
        <v>0</v>
      </c>
      <c r="F40" s="176" t="s">
        <v>230</v>
      </c>
      <c r="G40" s="176" t="s">
        <v>230</v>
      </c>
      <c r="H40" s="176">
        <v>45.299999237100003</v>
      </c>
      <c r="I40" s="177">
        <v>0</v>
      </c>
      <c r="J40" s="177" t="str">
        <f>IFERROR(VLOOKUP($B40,'Core Indicators'!$E$3:$EU$906,147,FALSE),"x")</f>
        <v>x</v>
      </c>
      <c r="K40" s="178">
        <v>-1.0875025988</v>
      </c>
      <c r="L40" s="176" t="s">
        <v>230</v>
      </c>
      <c r="M40" s="177">
        <v>44</v>
      </c>
      <c r="N40" s="177">
        <v>25</v>
      </c>
      <c r="O40" s="177" t="str">
        <f>IFERROR(VLOOKUP(B40,'Core Indicators'!$E$3:$G$9906,3,FALSE),"x")</f>
        <v>x</v>
      </c>
      <c r="P40" s="177">
        <v>1861</v>
      </c>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c r="DH40" s="175"/>
      <c r="DI40" s="175"/>
      <c r="DJ40" s="175"/>
      <c r="DK40" s="175"/>
      <c r="DL40" s="175"/>
    </row>
    <row r="41" spans="1:116">
      <c r="A41" s="261" t="s">
        <v>965</v>
      </c>
      <c r="B41" s="262" t="s">
        <v>966</v>
      </c>
      <c r="C41" s="176">
        <v>0.8790999934</v>
      </c>
      <c r="D41" s="177">
        <v>10</v>
      </c>
      <c r="E41" s="176">
        <v>0.72</v>
      </c>
      <c r="F41" s="176">
        <v>3.3</v>
      </c>
      <c r="G41" s="176">
        <v>0.57901026190000005</v>
      </c>
      <c r="H41" s="176">
        <v>48.900001525900002</v>
      </c>
      <c r="I41" s="177">
        <v>1</v>
      </c>
      <c r="J41" s="177" t="str">
        <f>IFERROR(VLOOKUP($B41,'Core Indicators'!$E$3:$EU$906,147,FALSE),"x")</f>
        <v>x</v>
      </c>
      <c r="K41" s="178">
        <v>-1.1497093438999999</v>
      </c>
      <c r="L41" s="176">
        <v>2.5</v>
      </c>
      <c r="M41" s="177">
        <v>20</v>
      </c>
      <c r="N41" s="177">
        <v>19</v>
      </c>
      <c r="O41" s="177">
        <f>IFERROR(VLOOKUP(B41,'Core Indicators'!$E$3:$G$9906,3,FALSE),"x")</f>
        <v>5599000</v>
      </c>
      <c r="P41" s="177">
        <v>341500</v>
      </c>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c r="DH41" s="175"/>
      <c r="DI41" s="175"/>
      <c r="DJ41" s="175"/>
      <c r="DK41" s="175"/>
      <c r="DL41" s="175"/>
    </row>
    <row r="42" spans="1:116">
      <c r="A42" s="261" t="s">
        <v>1184</v>
      </c>
      <c r="B42" s="262" t="s">
        <v>1185</v>
      </c>
      <c r="C42" s="176">
        <v>0.29277097899999999</v>
      </c>
      <c r="D42" s="177">
        <v>11</v>
      </c>
      <c r="E42" s="176">
        <v>0.02</v>
      </c>
      <c r="F42" s="176">
        <v>9.0500000000000007</v>
      </c>
      <c r="G42" s="176">
        <v>0.28514079650000002</v>
      </c>
      <c r="H42" s="176">
        <v>48</v>
      </c>
      <c r="I42" s="177">
        <v>0</v>
      </c>
      <c r="J42" s="177">
        <f>IFERROR(VLOOKUP($B42,'Core Indicators'!$E$3:$EU$906,147,FALSE),"x")</f>
        <v>0</v>
      </c>
      <c r="K42" s="178">
        <v>0.54409223789999994</v>
      </c>
      <c r="L42" s="176">
        <v>9.5</v>
      </c>
      <c r="M42" s="177">
        <v>91</v>
      </c>
      <c r="N42" s="177">
        <v>56</v>
      </c>
      <c r="O42" s="177">
        <f>IFERROR(VLOOKUP(B42,'Core Indicators'!$E$3:$G$9906,3,FALSE),"x")</f>
        <v>5197000</v>
      </c>
      <c r="P42" s="177">
        <v>51060</v>
      </c>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c r="DH42" s="175"/>
      <c r="DI42" s="175"/>
      <c r="DJ42" s="175"/>
      <c r="DK42" s="175"/>
      <c r="DL42" s="175"/>
    </row>
    <row r="43" spans="1:116">
      <c r="A43" s="261" t="s">
        <v>8084</v>
      </c>
      <c r="B43" s="262" t="s">
        <v>8085</v>
      </c>
      <c r="C43" s="176">
        <v>0.1808372083</v>
      </c>
      <c r="D43" s="177">
        <v>11</v>
      </c>
      <c r="E43" s="176">
        <v>1.6799999999999999E-2</v>
      </c>
      <c r="F43" s="176">
        <v>8.15</v>
      </c>
      <c r="G43" s="176">
        <v>0.1224165438</v>
      </c>
      <c r="H43" s="176">
        <v>30.399999618500001</v>
      </c>
      <c r="I43" s="177">
        <v>3</v>
      </c>
      <c r="J43" s="177" t="str">
        <f>IFERROR(VLOOKUP($B43,'Core Indicators'!$E$3:$EU$906,147,FALSE),"x")</f>
        <v>x</v>
      </c>
      <c r="K43" s="178">
        <v>0.36613461380000001</v>
      </c>
      <c r="L43" s="176">
        <v>7.25</v>
      </c>
      <c r="M43" s="177">
        <v>85</v>
      </c>
      <c r="N43" s="177">
        <v>47</v>
      </c>
      <c r="O43" s="177" t="str">
        <f>IFERROR(VLOOKUP(B43,'Core Indicators'!$E$3:$G$9906,3,FALSE),"x")</f>
        <v>x</v>
      </c>
      <c r="P43" s="177">
        <v>55960</v>
      </c>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c r="DH43" s="175"/>
      <c r="DI43" s="175"/>
      <c r="DJ43" s="175"/>
      <c r="DK43" s="175"/>
      <c r="DL43" s="175"/>
    </row>
    <row r="44" spans="1:116">
      <c r="A44" s="261" t="s">
        <v>8086</v>
      </c>
      <c r="B44" s="262" t="s">
        <v>8087</v>
      </c>
      <c r="C44" s="176">
        <v>0.46023803670000002</v>
      </c>
      <c r="D44" s="177">
        <v>0</v>
      </c>
      <c r="E44" s="176">
        <v>0</v>
      </c>
      <c r="F44" s="176">
        <v>3.5333333332999999</v>
      </c>
      <c r="G44" s="176">
        <v>0.31249158030000002</v>
      </c>
      <c r="H44" s="176" t="s">
        <v>230</v>
      </c>
      <c r="I44" s="177">
        <v>2</v>
      </c>
      <c r="J44" s="177" t="str">
        <f>IFERROR(VLOOKUP($B44,'Core Indicators'!$E$3:$EU$906,147,FALSE),"x")</f>
        <v>x</v>
      </c>
      <c r="K44" s="178">
        <v>-0.32248908279999999</v>
      </c>
      <c r="L44" s="176">
        <v>3.25</v>
      </c>
      <c r="M44" s="177">
        <v>14</v>
      </c>
      <c r="N44" s="177">
        <v>48</v>
      </c>
      <c r="O44" s="177" t="str">
        <f>IFERROR(VLOOKUP(B44,'Core Indicators'!$E$3:$G$9906,3,FALSE),"x")</f>
        <v>x</v>
      </c>
      <c r="P44" s="177">
        <v>104020</v>
      </c>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c r="DH44" s="175"/>
      <c r="DI44" s="175"/>
      <c r="DJ44" s="175"/>
      <c r="DK44" s="175"/>
      <c r="DL44" s="175"/>
    </row>
    <row r="45" spans="1:116">
      <c r="A45" s="261" t="s">
        <v>8088</v>
      </c>
      <c r="B45" s="262" t="s">
        <v>8089</v>
      </c>
      <c r="C45" s="176">
        <v>0.32759997839999999</v>
      </c>
      <c r="D45" s="177">
        <v>11</v>
      </c>
      <c r="E45" s="176">
        <v>0</v>
      </c>
      <c r="F45" s="176" t="s">
        <v>230</v>
      </c>
      <c r="G45" s="176">
        <v>8.6124699200000002E-2</v>
      </c>
      <c r="H45" s="176">
        <v>31.399999618500001</v>
      </c>
      <c r="I45" s="177">
        <v>2</v>
      </c>
      <c r="J45" s="177" t="str">
        <f>IFERROR(VLOOKUP($B45,'Core Indicators'!$E$3:$EU$906,147,FALSE),"x")</f>
        <v>x</v>
      </c>
      <c r="K45" s="178">
        <v>0.75989937780000005</v>
      </c>
      <c r="L45" s="176" t="s">
        <v>230</v>
      </c>
      <c r="M45" s="177">
        <v>94</v>
      </c>
      <c r="N45" s="177">
        <v>58</v>
      </c>
      <c r="O45" s="177" t="str">
        <f>IFERROR(VLOOKUP(B45,'Core Indicators'!$E$3:$G$9906,3,FALSE),"x")</f>
        <v>x</v>
      </c>
      <c r="P45" s="177">
        <v>9240</v>
      </c>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c r="DH45" s="175"/>
      <c r="DI45" s="175"/>
      <c r="DJ45" s="175"/>
      <c r="DK45" s="175"/>
      <c r="DL45" s="175"/>
    </row>
    <row r="46" spans="1:116">
      <c r="A46" s="261" t="s">
        <v>8090</v>
      </c>
      <c r="B46" s="262" t="s">
        <v>8091</v>
      </c>
      <c r="C46" s="176">
        <v>5.5215994400000003E-2</v>
      </c>
      <c r="D46" s="177">
        <v>11</v>
      </c>
      <c r="E46" s="176">
        <v>5.7000000000000002E-2</v>
      </c>
      <c r="F46" s="176">
        <v>9.35</v>
      </c>
      <c r="G46" s="176">
        <v>0.1374148355</v>
      </c>
      <c r="H46" s="176">
        <v>24.899999618500001</v>
      </c>
      <c r="I46" s="177">
        <v>0</v>
      </c>
      <c r="J46" s="177" t="str">
        <f>IFERROR(VLOOKUP($B46,'Core Indicators'!$E$3:$EU$906,147,FALSE),"x")</f>
        <v>x</v>
      </c>
      <c r="K46" s="178">
        <v>1.0465040207</v>
      </c>
      <c r="L46" s="176">
        <v>9</v>
      </c>
      <c r="M46" s="177">
        <v>91</v>
      </c>
      <c r="N46" s="177">
        <v>56</v>
      </c>
      <c r="O46" s="177" t="str">
        <f>IFERROR(VLOOKUP(B46,'Core Indicators'!$E$3:$G$9906,3,FALSE),"x")</f>
        <v>x</v>
      </c>
      <c r="P46" s="177">
        <v>77210</v>
      </c>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c r="DH46" s="175"/>
      <c r="DI46" s="175"/>
      <c r="DJ46" s="175"/>
      <c r="DK46" s="175"/>
      <c r="DL46" s="175"/>
    </row>
    <row r="47" spans="1:116">
      <c r="A47" s="261" t="s">
        <v>8092</v>
      </c>
      <c r="B47" s="262" t="s">
        <v>8093</v>
      </c>
      <c r="C47" s="176">
        <v>0.77389999669999998</v>
      </c>
      <c r="D47" s="177">
        <v>4</v>
      </c>
      <c r="E47" s="176">
        <v>0.34</v>
      </c>
      <c r="F47" s="176">
        <v>5.8</v>
      </c>
      <c r="G47" s="176">
        <v>0.65704813979999999</v>
      </c>
      <c r="H47" s="176">
        <v>41.5</v>
      </c>
      <c r="I47" s="177">
        <v>3</v>
      </c>
      <c r="J47" s="177" t="str">
        <f>IFERROR(VLOOKUP($B47,'Core Indicators'!$E$3:$EU$906,147,FALSE),"x")</f>
        <v>x</v>
      </c>
      <c r="K47" s="178">
        <v>-0.5669065714</v>
      </c>
      <c r="L47" s="176">
        <v>3.75</v>
      </c>
      <c r="M47" s="177">
        <v>51</v>
      </c>
      <c r="N47" s="177">
        <v>35</v>
      </c>
      <c r="O47" s="177" t="str">
        <f>IFERROR(VLOOKUP(B47,'Core Indicators'!$E$3:$G$9906,3,FALSE),"x")</f>
        <v>x</v>
      </c>
      <c r="P47" s="177">
        <v>318000</v>
      </c>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c r="DH47" s="175"/>
      <c r="DI47" s="175"/>
      <c r="DJ47" s="175"/>
      <c r="DK47" s="175"/>
      <c r="DL47" s="175"/>
    </row>
    <row r="48" spans="1:116">
      <c r="A48" s="261" t="s">
        <v>5255</v>
      </c>
      <c r="B48" s="262" t="s">
        <v>5256</v>
      </c>
      <c r="C48" s="176">
        <v>0</v>
      </c>
      <c r="D48" s="177">
        <v>0</v>
      </c>
      <c r="E48" s="176">
        <v>0</v>
      </c>
      <c r="F48" s="176">
        <v>2.65</v>
      </c>
      <c r="G48" s="176" t="s">
        <v>230</v>
      </c>
      <c r="H48" s="176" t="s">
        <v>230</v>
      </c>
      <c r="I48" s="177">
        <v>3</v>
      </c>
      <c r="J48" s="177">
        <f>IFERROR(VLOOKUP($B48,'Core Indicators'!$E$3:$EU$906,147,FALSE),"x")</f>
        <v>10</v>
      </c>
      <c r="K48" s="178">
        <v>-1.6514610052000001</v>
      </c>
      <c r="L48" s="176">
        <v>1.25</v>
      </c>
      <c r="M48" s="177">
        <v>3</v>
      </c>
      <c r="N48" s="177">
        <v>17</v>
      </c>
      <c r="O48" s="177">
        <f>IFERROR(VLOOKUP(B48,'Core Indicators'!$E$3:$G$9906,3,FALSE),"x")</f>
        <v>25666000</v>
      </c>
      <c r="P48" s="177">
        <v>120410</v>
      </c>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c r="CZ48" s="175"/>
      <c r="DA48" s="175"/>
      <c r="DB48" s="175"/>
      <c r="DC48" s="175"/>
      <c r="DD48" s="175"/>
      <c r="DE48" s="175"/>
      <c r="DF48" s="175"/>
      <c r="DG48" s="175"/>
      <c r="DH48" s="175"/>
      <c r="DI48" s="175"/>
      <c r="DJ48" s="175"/>
      <c r="DK48" s="175"/>
      <c r="DL48" s="175"/>
    </row>
    <row r="49" spans="1:116">
      <c r="A49" s="261" t="s">
        <v>907</v>
      </c>
      <c r="B49" s="262" t="s">
        <v>908</v>
      </c>
      <c r="C49" s="176">
        <v>0.93415500099999993</v>
      </c>
      <c r="D49" s="177">
        <v>3</v>
      </c>
      <c r="E49" s="176">
        <v>0.61299999999999999</v>
      </c>
      <c r="F49" s="176">
        <v>3.5166666666999999</v>
      </c>
      <c r="G49" s="176">
        <v>0.65473159420000004</v>
      </c>
      <c r="H49" s="176">
        <v>42.099998474099998</v>
      </c>
      <c r="I49" s="177">
        <v>5</v>
      </c>
      <c r="J49" s="177">
        <f>IFERROR(VLOOKUP($B49,'Core Indicators'!$E$3:$EU$906,147,FALSE),"x")</f>
        <v>2440</v>
      </c>
      <c r="K49" s="178">
        <v>-1.786087513</v>
      </c>
      <c r="L49" s="176">
        <v>2.75</v>
      </c>
      <c r="M49" s="177">
        <v>18</v>
      </c>
      <c r="N49" s="177">
        <v>18</v>
      </c>
      <c r="O49" s="177">
        <f>IFERROR(VLOOKUP(B49,'Core Indicators'!$E$3:$G$9906,3,FALSE),"x")</f>
        <v>102743000</v>
      </c>
      <c r="P49" s="177">
        <v>2267050</v>
      </c>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c r="DH49" s="175"/>
      <c r="DI49" s="175"/>
      <c r="DJ49" s="175"/>
      <c r="DK49" s="175"/>
      <c r="DL49" s="175"/>
    </row>
    <row r="50" spans="1:116">
      <c r="A50" s="261" t="s">
        <v>8094</v>
      </c>
      <c r="B50" s="262" t="s">
        <v>8095</v>
      </c>
      <c r="C50" s="176">
        <v>0</v>
      </c>
      <c r="D50" s="177">
        <v>12</v>
      </c>
      <c r="E50" s="176">
        <v>0</v>
      </c>
      <c r="F50" s="176" t="s">
        <v>230</v>
      </c>
      <c r="G50" s="176">
        <v>3.95971736E-2</v>
      </c>
      <c r="H50" s="176">
        <v>28.7000007629</v>
      </c>
      <c r="I50" s="177">
        <v>0</v>
      </c>
      <c r="J50" s="177" t="str">
        <f>IFERROR(VLOOKUP($B50,'Core Indicators'!$E$3:$EU$906,147,FALSE),"x")</f>
        <v>x</v>
      </c>
      <c r="K50" s="178">
        <v>1.8984570503</v>
      </c>
      <c r="L50" s="176" t="s">
        <v>230</v>
      </c>
      <c r="M50" s="177">
        <v>97</v>
      </c>
      <c r="N50" s="177">
        <v>87</v>
      </c>
      <c r="O50" s="177" t="str">
        <f>IFERROR(VLOOKUP(B50,'Core Indicators'!$E$3:$G$9906,3,FALSE),"x")</f>
        <v>x</v>
      </c>
      <c r="P50" s="177">
        <v>42262</v>
      </c>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c r="BN50" s="175"/>
      <c r="BO50" s="175"/>
      <c r="BP50" s="175"/>
      <c r="BQ50" s="175"/>
      <c r="BR50" s="175"/>
      <c r="BS50" s="175"/>
      <c r="BT50" s="175"/>
      <c r="BU50" s="175"/>
      <c r="BV50" s="175"/>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c r="CZ50" s="175"/>
      <c r="DA50" s="175"/>
      <c r="DB50" s="175"/>
      <c r="DC50" s="175"/>
      <c r="DD50" s="175"/>
      <c r="DE50" s="175"/>
      <c r="DF50" s="175"/>
      <c r="DG50" s="175"/>
      <c r="DH50" s="175"/>
      <c r="DI50" s="175"/>
      <c r="DJ50" s="175"/>
      <c r="DK50" s="175"/>
      <c r="DL50" s="175"/>
    </row>
    <row r="51" spans="1:116">
      <c r="A51" s="261" t="s">
        <v>1244</v>
      </c>
      <c r="B51" s="262" t="s">
        <v>1245</v>
      </c>
      <c r="C51" s="176">
        <v>0.56789997659999991</v>
      </c>
      <c r="D51" s="177">
        <v>6</v>
      </c>
      <c r="E51" s="176">
        <v>0</v>
      </c>
      <c r="F51" s="176">
        <v>3.7833333332999999</v>
      </c>
      <c r="G51" s="176" t="s">
        <v>230</v>
      </c>
      <c r="H51" s="176">
        <v>41.599998474099998</v>
      </c>
      <c r="I51" s="177">
        <v>3</v>
      </c>
      <c r="J51" s="177">
        <f>IFERROR(VLOOKUP($B51,'Core Indicators'!$E$3:$EU$906,147,FALSE),"x")</f>
        <v>29</v>
      </c>
      <c r="K51" s="178">
        <v>-0.91440337900000002</v>
      </c>
      <c r="L51" s="176">
        <v>3</v>
      </c>
      <c r="M51" s="177">
        <v>24</v>
      </c>
      <c r="N51" s="177">
        <v>30</v>
      </c>
      <c r="O51" s="177">
        <f>IFERROR(VLOOKUP(B51,'Core Indicators'!$E$3:$G$9906,3,FALSE),"x")</f>
        <v>1011000</v>
      </c>
      <c r="P51" s="177">
        <v>23180</v>
      </c>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5"/>
      <c r="BV51" s="175"/>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c r="CZ51" s="175"/>
      <c r="DA51" s="175"/>
      <c r="DB51" s="175"/>
      <c r="DC51" s="175"/>
      <c r="DD51" s="175"/>
      <c r="DE51" s="175"/>
      <c r="DF51" s="175"/>
      <c r="DG51" s="175"/>
      <c r="DH51" s="175"/>
      <c r="DI51" s="175"/>
      <c r="DJ51" s="175"/>
      <c r="DK51" s="175"/>
      <c r="DL51" s="175"/>
    </row>
    <row r="52" spans="1:116">
      <c r="A52" s="261" t="s">
        <v>8096</v>
      </c>
      <c r="B52" s="262" t="s">
        <v>8097</v>
      </c>
      <c r="C52" s="176">
        <v>0</v>
      </c>
      <c r="D52" s="177">
        <v>13</v>
      </c>
      <c r="E52" s="176">
        <v>0</v>
      </c>
      <c r="F52" s="176" t="s">
        <v>230</v>
      </c>
      <c r="G52" s="176" t="s">
        <v>230</v>
      </c>
      <c r="H52" s="176" t="s">
        <v>230</v>
      </c>
      <c r="I52" s="177">
        <v>0</v>
      </c>
      <c r="J52" s="177" t="str">
        <f>IFERROR(VLOOKUP($B52,'Core Indicators'!$E$3:$EU$906,147,FALSE),"x")</f>
        <v>x</v>
      </c>
      <c r="K52" s="178">
        <v>0.68633824590000003</v>
      </c>
      <c r="L52" s="176" t="s">
        <v>230</v>
      </c>
      <c r="M52" s="177">
        <v>93</v>
      </c>
      <c r="N52" s="177">
        <v>55</v>
      </c>
      <c r="O52" s="177" t="str">
        <f>IFERROR(VLOOKUP(B52,'Core Indicators'!$E$3:$G$9906,3,FALSE),"x")</f>
        <v>x</v>
      </c>
      <c r="P52" s="177">
        <v>750</v>
      </c>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c r="BN52" s="175"/>
      <c r="BO52" s="175"/>
      <c r="BP52" s="175"/>
      <c r="BQ52" s="175"/>
      <c r="BR52" s="175"/>
      <c r="BS52" s="175"/>
      <c r="BT52" s="175"/>
      <c r="BU52" s="175"/>
      <c r="BV52" s="175"/>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5"/>
      <c r="DB52" s="175"/>
      <c r="DC52" s="175"/>
      <c r="DD52" s="175"/>
      <c r="DE52" s="175"/>
      <c r="DF52" s="175"/>
      <c r="DG52" s="175"/>
      <c r="DH52" s="175"/>
      <c r="DI52" s="175"/>
      <c r="DJ52" s="175"/>
      <c r="DK52" s="175"/>
      <c r="DL52" s="175"/>
    </row>
    <row r="53" spans="1:116">
      <c r="A53" s="261" t="s">
        <v>8098</v>
      </c>
      <c r="B53" s="262" t="s">
        <v>8099</v>
      </c>
      <c r="C53" s="176">
        <v>0</v>
      </c>
      <c r="D53" s="177">
        <v>7</v>
      </c>
      <c r="E53" s="176">
        <v>7.0000000000000007E-2</v>
      </c>
      <c r="F53" s="176">
        <v>6.8</v>
      </c>
      <c r="G53" s="176">
        <v>0.4532722515</v>
      </c>
      <c r="H53" s="176">
        <v>43.700000762899997</v>
      </c>
      <c r="I53" s="177">
        <v>3</v>
      </c>
      <c r="J53" s="177" t="str">
        <f>IFERROR(VLOOKUP($B53,'Core Indicators'!$E$3:$EU$906,147,FALSE),"x")</f>
        <v>x</v>
      </c>
      <c r="K53" s="178">
        <v>-0.34769749639999997</v>
      </c>
      <c r="L53" s="176">
        <v>5.25</v>
      </c>
      <c r="M53" s="177">
        <v>67</v>
      </c>
      <c r="N53" s="177">
        <v>28</v>
      </c>
      <c r="O53" s="177" t="str">
        <f>IFERROR(VLOOKUP(B53,'Core Indicators'!$E$3:$G$9906,3,FALSE),"x")</f>
        <v>x</v>
      </c>
      <c r="P53" s="177">
        <v>48310</v>
      </c>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c r="BV53" s="175"/>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c r="DH53" s="175"/>
      <c r="DI53" s="175"/>
      <c r="DJ53" s="175"/>
      <c r="DK53" s="175"/>
      <c r="DL53" s="175"/>
    </row>
    <row r="54" spans="1:116">
      <c r="A54" s="261" t="s">
        <v>1545</v>
      </c>
      <c r="B54" s="262" t="s">
        <v>1546</v>
      </c>
      <c r="C54" s="176">
        <v>0.32659999670000001</v>
      </c>
      <c r="D54" s="177">
        <v>9</v>
      </c>
      <c r="E54" s="176">
        <v>0.31</v>
      </c>
      <c r="F54" s="176">
        <v>7.2</v>
      </c>
      <c r="G54" s="176">
        <v>0.38886860010000002</v>
      </c>
      <c r="H54" s="176">
        <v>45.400001525900002</v>
      </c>
      <c r="I54" s="177">
        <v>3</v>
      </c>
      <c r="J54" s="177">
        <f>IFERROR(VLOOKUP($B54,'Core Indicators'!$E$3:$EU$906,147,FALSE),"x")</f>
        <v>1</v>
      </c>
      <c r="K54" s="178">
        <v>-0.57735705380000002</v>
      </c>
      <c r="L54" s="176">
        <v>6.5</v>
      </c>
      <c r="M54" s="177">
        <v>65</v>
      </c>
      <c r="N54" s="177">
        <v>38</v>
      </c>
      <c r="O54" s="177">
        <f>IFERROR(VLOOKUP(B54,'Core Indicators'!$E$3:$G$9906,3,FALSE),"x")</f>
        <v>14846000</v>
      </c>
      <c r="P54" s="177">
        <v>248360</v>
      </c>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c r="DH54" s="175"/>
      <c r="DI54" s="175"/>
      <c r="DJ54" s="175"/>
      <c r="DK54" s="175"/>
      <c r="DL54" s="175"/>
    </row>
    <row r="55" spans="1:116">
      <c r="A55" s="261" t="s">
        <v>1607</v>
      </c>
      <c r="B55" s="262" t="s">
        <v>1608</v>
      </c>
      <c r="C55" s="176">
        <v>0.16379995159999999</v>
      </c>
      <c r="D55" s="177">
        <v>3</v>
      </c>
      <c r="E55" s="176">
        <v>0.09</v>
      </c>
      <c r="F55" s="176">
        <v>3.5</v>
      </c>
      <c r="G55" s="176">
        <v>0.44973590689999998</v>
      </c>
      <c r="H55" s="176">
        <v>31.5</v>
      </c>
      <c r="I55" s="177">
        <v>5</v>
      </c>
      <c r="J55" s="177">
        <f>IFERROR(VLOOKUP($B55,'Core Indicators'!$E$3:$EU$906,147,FALSE),"x")</f>
        <v>221</v>
      </c>
      <c r="K55" s="178">
        <v>-0.42084598540000001</v>
      </c>
      <c r="L55" s="176">
        <v>3</v>
      </c>
      <c r="M55" s="177">
        <v>21</v>
      </c>
      <c r="N55" s="177">
        <v>35</v>
      </c>
      <c r="O55" s="177">
        <f>IFERROR(VLOOKUP(B55,'Core Indicators'!$E$3:$G$9906,3,FALSE),"x")</f>
        <v>100388000</v>
      </c>
      <c r="P55" s="177">
        <v>995450</v>
      </c>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c r="DH55" s="175"/>
      <c r="DI55" s="175"/>
      <c r="DJ55" s="175"/>
      <c r="DK55" s="175"/>
      <c r="DL55" s="175"/>
    </row>
    <row r="56" spans="1:116">
      <c r="A56" s="261" t="s">
        <v>6222</v>
      </c>
      <c r="B56" s="262" t="s">
        <v>6223</v>
      </c>
      <c r="C56" s="176">
        <v>0.18000004259999999</v>
      </c>
      <c r="D56" s="177">
        <v>12</v>
      </c>
      <c r="E56" s="176">
        <v>0</v>
      </c>
      <c r="F56" s="176">
        <v>7.2</v>
      </c>
      <c r="G56" s="176">
        <v>0.3970940348</v>
      </c>
      <c r="H56" s="176">
        <v>38.599998474099998</v>
      </c>
      <c r="I56" s="177">
        <v>3</v>
      </c>
      <c r="J56" s="177">
        <f>IFERROR(VLOOKUP($B56,'Core Indicators'!$E$3:$EU$906,147,FALSE),"x")</f>
        <v>399</v>
      </c>
      <c r="K56" s="178">
        <v>-0.76245963569999997</v>
      </c>
      <c r="L56" s="176">
        <v>6</v>
      </c>
      <c r="M56" s="177">
        <v>66</v>
      </c>
      <c r="N56" s="177">
        <v>34</v>
      </c>
      <c r="O56" s="177">
        <f>IFERROR(VLOOKUP(B56,'Core Indicators'!$E$3:$G$9906,3,FALSE),"x")</f>
        <v>6700000</v>
      </c>
      <c r="P56" s="177">
        <v>20720</v>
      </c>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c r="BN56" s="175"/>
      <c r="BO56" s="175"/>
      <c r="BP56" s="175"/>
      <c r="BQ56" s="175"/>
      <c r="BR56" s="175"/>
      <c r="BS56" s="175"/>
      <c r="BT56" s="175"/>
      <c r="BU56" s="175"/>
      <c r="BV56" s="175"/>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c r="DH56" s="175"/>
      <c r="DI56" s="175"/>
      <c r="DJ56" s="175"/>
      <c r="DK56" s="175"/>
      <c r="DL56" s="175"/>
    </row>
    <row r="57" spans="1:116">
      <c r="A57" s="261" t="s">
        <v>8100</v>
      </c>
      <c r="B57" s="262" t="s">
        <v>8101</v>
      </c>
      <c r="C57" s="176">
        <v>0.25992401189999997</v>
      </c>
      <c r="D57" s="177">
        <v>4</v>
      </c>
      <c r="E57" s="176">
        <v>0</v>
      </c>
      <c r="F57" s="176">
        <v>2.8166666667000002</v>
      </c>
      <c r="G57" s="176" t="s">
        <v>230</v>
      </c>
      <c r="H57" s="176" t="s">
        <v>230</v>
      </c>
      <c r="I57" s="177">
        <v>0</v>
      </c>
      <c r="J57" s="177" t="str">
        <f>IFERROR(VLOOKUP($B57,'Core Indicators'!$E$3:$EU$906,147,FALSE),"x")</f>
        <v>x</v>
      </c>
      <c r="K57" s="178">
        <v>-1.4223147630999999</v>
      </c>
      <c r="L57" s="176">
        <v>1.75</v>
      </c>
      <c r="M57" s="177">
        <v>6</v>
      </c>
      <c r="N57" s="177">
        <v>16</v>
      </c>
      <c r="O57" s="177" t="str">
        <f>IFERROR(VLOOKUP(B57,'Core Indicators'!$E$3:$G$9906,3,FALSE),"x")</f>
        <v>x</v>
      </c>
      <c r="P57" s="177">
        <v>28050</v>
      </c>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c r="DH57" s="175"/>
      <c r="DI57" s="175"/>
      <c r="DJ57" s="175"/>
      <c r="DK57" s="175"/>
      <c r="DL57" s="175"/>
    </row>
    <row r="58" spans="1:116">
      <c r="A58" s="261" t="s">
        <v>1664</v>
      </c>
      <c r="B58" s="262" t="s">
        <v>1665</v>
      </c>
      <c r="C58" s="176">
        <v>0.61300002149999999</v>
      </c>
      <c r="D58" s="177">
        <v>0</v>
      </c>
      <c r="E58" s="176">
        <v>0</v>
      </c>
      <c r="F58" s="176">
        <v>2.1166666667</v>
      </c>
      <c r="G58" s="176" t="s">
        <v>230</v>
      </c>
      <c r="H58" s="176" t="s">
        <v>230</v>
      </c>
      <c r="I58" s="177">
        <v>1</v>
      </c>
      <c r="J58" s="177">
        <f>IFERROR(VLOOKUP($B58,'Core Indicators'!$E$3:$EU$906,147,FALSE),"x")</f>
        <v>0</v>
      </c>
      <c r="K58" s="178">
        <v>-1.5954957007999999</v>
      </c>
      <c r="L58" s="176">
        <v>1.25</v>
      </c>
      <c r="M58" s="177">
        <v>2</v>
      </c>
      <c r="N58" s="177">
        <v>23</v>
      </c>
      <c r="O58" s="177">
        <f>IFERROR(VLOOKUP(B58,'Core Indicators'!$E$3:$G$9906,3,FALSE),"x")</f>
        <v>3227000</v>
      </c>
      <c r="P58" s="177">
        <v>101000</v>
      </c>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c r="DH58" s="175"/>
      <c r="DI58" s="175"/>
      <c r="DJ58" s="175"/>
      <c r="DK58" s="175"/>
      <c r="DL58" s="175"/>
    </row>
    <row r="59" spans="1:116">
      <c r="A59" s="261" t="s">
        <v>8102</v>
      </c>
      <c r="B59" s="262" t="s">
        <v>8103</v>
      </c>
      <c r="C59" s="176">
        <v>0.47281296659999988</v>
      </c>
      <c r="D59" s="177">
        <v>13</v>
      </c>
      <c r="E59" s="176">
        <v>0.28999999999999998</v>
      </c>
      <c r="F59" s="176">
        <v>9.8000000000000007</v>
      </c>
      <c r="G59" s="176">
        <v>9.12578624E-2</v>
      </c>
      <c r="H59" s="176">
        <v>30.399999618500001</v>
      </c>
      <c r="I59" s="177">
        <v>1</v>
      </c>
      <c r="J59" s="177" t="str">
        <f>IFERROR(VLOOKUP($B59,'Core Indicators'!$E$3:$EU$906,147,FALSE),"x")</f>
        <v>x</v>
      </c>
      <c r="K59" s="178">
        <v>1.2812571526000001</v>
      </c>
      <c r="L59" s="176">
        <v>10</v>
      </c>
      <c r="M59" s="177">
        <v>94</v>
      </c>
      <c r="N59" s="177">
        <v>74</v>
      </c>
      <c r="O59" s="177" t="str">
        <f>IFERROR(VLOOKUP(B59,'Core Indicators'!$E$3:$G$9906,3,FALSE),"x")</f>
        <v>x</v>
      </c>
      <c r="P59" s="177">
        <v>42390</v>
      </c>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c r="CZ59" s="175"/>
      <c r="DA59" s="175"/>
      <c r="DB59" s="175"/>
      <c r="DC59" s="175"/>
      <c r="DD59" s="175"/>
      <c r="DE59" s="175"/>
      <c r="DF59" s="175"/>
      <c r="DG59" s="175"/>
      <c r="DH59" s="175"/>
      <c r="DI59" s="175"/>
      <c r="DJ59" s="175"/>
      <c r="DK59" s="175"/>
      <c r="DL59" s="175"/>
    </row>
    <row r="60" spans="1:116">
      <c r="A60" s="261" t="s">
        <v>6497</v>
      </c>
      <c r="B60" s="262" t="s">
        <v>6498</v>
      </c>
      <c r="C60" s="176">
        <v>0</v>
      </c>
      <c r="D60" s="177">
        <v>5</v>
      </c>
      <c r="E60" s="176">
        <v>0</v>
      </c>
      <c r="F60" s="176">
        <v>3.5833333333000001</v>
      </c>
      <c r="G60" s="176">
        <v>0.57860936750000003</v>
      </c>
      <c r="H60" s="176">
        <v>54.599998474099998</v>
      </c>
      <c r="I60" s="177">
        <v>3</v>
      </c>
      <c r="J60" s="177" t="str">
        <f>IFERROR(VLOOKUP($B60,'Core Indicators'!$E$3:$EU$906,147,FALSE),"x")</f>
        <v>x</v>
      </c>
      <c r="K60" s="178">
        <v>-0.50188273189999999</v>
      </c>
      <c r="L60" s="176">
        <v>2.5</v>
      </c>
      <c r="M60" s="177">
        <v>19</v>
      </c>
      <c r="N60" s="177">
        <v>34</v>
      </c>
      <c r="O60" s="177">
        <f>IFERROR(VLOOKUP(B60,'Core Indicators'!$E$3:$G$9906,3,FALSE),"x")</f>
        <v>1160000</v>
      </c>
      <c r="P60" s="177">
        <v>17200</v>
      </c>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c r="DH60" s="175"/>
      <c r="DI60" s="175"/>
      <c r="DJ60" s="175"/>
      <c r="DK60" s="175"/>
      <c r="DL60" s="175"/>
    </row>
    <row r="61" spans="1:116">
      <c r="A61" s="261" t="s">
        <v>1770</v>
      </c>
      <c r="B61" s="262" t="s">
        <v>1771</v>
      </c>
      <c r="C61" s="176">
        <v>0.76015806069999992</v>
      </c>
      <c r="D61" s="177">
        <v>3</v>
      </c>
      <c r="E61" s="176">
        <v>0.27339999999999998</v>
      </c>
      <c r="F61" s="176">
        <v>4</v>
      </c>
      <c r="G61" s="176">
        <v>0.50796334649999997</v>
      </c>
      <c r="H61" s="176">
        <v>35</v>
      </c>
      <c r="I61" s="177">
        <v>3</v>
      </c>
      <c r="J61" s="177">
        <f>IFERROR(VLOOKUP($B61,'Core Indicators'!$E$3:$EU$906,147,FALSE),"x")</f>
        <v>1227</v>
      </c>
      <c r="K61" s="178">
        <v>-0.47347819810000003</v>
      </c>
      <c r="L61" s="176">
        <v>3.25</v>
      </c>
      <c r="M61" s="177">
        <v>24</v>
      </c>
      <c r="N61" s="177">
        <v>37</v>
      </c>
      <c r="O61" s="177">
        <f>IFERROR(VLOOKUP(B61,'Core Indicators'!$E$3:$G$9906,3,FALSE),"x")</f>
        <v>103700000</v>
      </c>
      <c r="P61" s="177">
        <v>1000000</v>
      </c>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c r="BN61" s="175"/>
      <c r="BO61" s="175"/>
      <c r="BP61" s="175"/>
      <c r="BQ61" s="175"/>
      <c r="BR61" s="175"/>
      <c r="BS61" s="175"/>
      <c r="BT61" s="175"/>
      <c r="BU61" s="175"/>
      <c r="BV61" s="175"/>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c r="DH61" s="175"/>
      <c r="DI61" s="175"/>
      <c r="DJ61" s="175"/>
      <c r="DK61" s="175"/>
      <c r="DL61" s="175"/>
    </row>
    <row r="62" spans="1:116">
      <c r="A62" s="261" t="s">
        <v>1993</v>
      </c>
      <c r="B62" s="262" t="s">
        <v>1994</v>
      </c>
      <c r="C62" s="176">
        <v>0.53238296770000004</v>
      </c>
      <c r="D62" s="177">
        <v>3</v>
      </c>
      <c r="E62" s="176">
        <v>0</v>
      </c>
      <c r="F62" s="176" t="s">
        <v>230</v>
      </c>
      <c r="G62" s="176">
        <v>0.35655918990000002</v>
      </c>
      <c r="H62" s="176">
        <v>36.700000762899997</v>
      </c>
      <c r="I62" s="177">
        <v>1</v>
      </c>
      <c r="J62" s="177">
        <f>IFERROR(VLOOKUP($B62,'Core Indicators'!$E$3:$EU$906,147,FALSE),"x")</f>
        <v>4</v>
      </c>
      <c r="K62" s="178">
        <v>-2.57588495E-2</v>
      </c>
      <c r="L62" s="176" t="s">
        <v>230</v>
      </c>
      <c r="M62" s="177">
        <v>60</v>
      </c>
      <c r="N62" s="177" t="s">
        <v>230</v>
      </c>
      <c r="O62" s="177">
        <f>IFERROR(VLOOKUP(B62,'Core Indicators'!$E$3:$G$9906,3,FALSE),"x")</f>
        <v>890000</v>
      </c>
      <c r="P62" s="177">
        <v>18270</v>
      </c>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c r="BN62" s="175"/>
      <c r="BO62" s="175"/>
      <c r="BP62" s="175"/>
      <c r="BQ62" s="175"/>
      <c r="BR62" s="175"/>
      <c r="BS62" s="175"/>
      <c r="BT62" s="175"/>
      <c r="BU62" s="175"/>
      <c r="BV62" s="175"/>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c r="DH62" s="175"/>
      <c r="DI62" s="175"/>
      <c r="DJ62" s="175"/>
      <c r="DK62" s="175"/>
      <c r="DL62" s="175"/>
    </row>
    <row r="63" spans="1:116">
      <c r="A63" s="261" t="s">
        <v>8104</v>
      </c>
      <c r="B63" s="262" t="s">
        <v>8105</v>
      </c>
      <c r="C63" s="176">
        <v>0.1314999869</v>
      </c>
      <c r="D63" s="177">
        <v>11</v>
      </c>
      <c r="E63" s="176">
        <v>0</v>
      </c>
      <c r="F63" s="176" t="s">
        <v>230</v>
      </c>
      <c r="G63" s="176">
        <v>5.03954369E-2</v>
      </c>
      <c r="H63" s="176">
        <v>27.399999618500001</v>
      </c>
      <c r="I63" s="177">
        <v>0</v>
      </c>
      <c r="J63" s="177" t="str">
        <f>IFERROR(VLOOKUP($B63,'Core Indicators'!$E$3:$EU$906,147,FALSE),"x")</f>
        <v>x</v>
      </c>
      <c r="K63" s="178">
        <v>2.0221455097000001</v>
      </c>
      <c r="L63" s="176" t="s">
        <v>230</v>
      </c>
      <c r="M63" s="177">
        <v>100</v>
      </c>
      <c r="N63" s="177">
        <v>86</v>
      </c>
      <c r="O63" s="177" t="str">
        <f>IFERROR(VLOOKUP(B63,'Core Indicators'!$E$3:$G$9906,3,FALSE),"x")</f>
        <v>x</v>
      </c>
      <c r="P63" s="177">
        <v>303890</v>
      </c>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c r="BN63" s="175"/>
      <c r="BO63" s="175"/>
      <c r="BP63" s="175"/>
      <c r="BQ63" s="175"/>
      <c r="BR63" s="175"/>
      <c r="BS63" s="175"/>
      <c r="BT63" s="175"/>
      <c r="BU63" s="175"/>
      <c r="BV63" s="175"/>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c r="DH63" s="175"/>
      <c r="DI63" s="175"/>
      <c r="DJ63" s="175"/>
      <c r="DK63" s="175"/>
      <c r="DL63" s="175"/>
    </row>
    <row r="64" spans="1:116">
      <c r="A64" s="261" t="s">
        <v>8106</v>
      </c>
      <c r="B64" s="262" t="s">
        <v>8107</v>
      </c>
      <c r="C64" s="176">
        <v>4.7355978600000001E-2</v>
      </c>
      <c r="D64" s="177">
        <v>10</v>
      </c>
      <c r="E64" s="176">
        <v>2.3E-2</v>
      </c>
      <c r="F64" s="176" t="s">
        <v>230</v>
      </c>
      <c r="G64" s="176">
        <v>5.1375861000000002E-2</v>
      </c>
      <c r="H64" s="176">
        <v>31.600000381499999</v>
      </c>
      <c r="I64" s="177">
        <v>2</v>
      </c>
      <c r="J64" s="177" t="str">
        <f>IFERROR(VLOOKUP($B64,'Core Indicators'!$E$3:$EU$906,147,FALSE),"x")</f>
        <v>x</v>
      </c>
      <c r="K64" s="178">
        <v>1.4120583534</v>
      </c>
      <c r="L64" s="176" t="s">
        <v>230</v>
      </c>
      <c r="M64" s="177">
        <v>90</v>
      </c>
      <c r="N64" s="177">
        <v>69</v>
      </c>
      <c r="O64" s="177" t="str">
        <f>IFERROR(VLOOKUP(B64,'Core Indicators'!$E$3:$G$9906,3,FALSE),"x")</f>
        <v>x</v>
      </c>
      <c r="P64" s="177">
        <v>547557</v>
      </c>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c r="BN64" s="175"/>
      <c r="BO64" s="175"/>
      <c r="BP64" s="175"/>
      <c r="BQ64" s="175"/>
      <c r="BR64" s="175"/>
      <c r="BS64" s="175"/>
      <c r="BT64" s="175"/>
      <c r="BU64" s="175"/>
      <c r="BV64" s="175"/>
      <c r="BW64" s="175"/>
      <c r="BX64" s="175"/>
      <c r="BY64" s="175"/>
      <c r="BZ64" s="175"/>
      <c r="CA64" s="175"/>
      <c r="CB64" s="175"/>
      <c r="CC64" s="175"/>
      <c r="CD64" s="175"/>
      <c r="CE64" s="175"/>
      <c r="CF64" s="175"/>
      <c r="CG64" s="175"/>
      <c r="CH64" s="175"/>
      <c r="CI64" s="175"/>
      <c r="CJ64" s="175"/>
      <c r="CK64" s="175"/>
      <c r="CL64" s="175"/>
      <c r="CM64" s="175"/>
      <c r="CN64" s="175"/>
      <c r="CO64" s="175"/>
      <c r="CP64" s="175"/>
      <c r="CQ64" s="175"/>
      <c r="CR64" s="175"/>
      <c r="CS64" s="175"/>
      <c r="CT64" s="175"/>
      <c r="CU64" s="175"/>
      <c r="CV64" s="175"/>
      <c r="CW64" s="175"/>
      <c r="CX64" s="175"/>
      <c r="CY64" s="175"/>
      <c r="CZ64" s="175"/>
      <c r="DA64" s="175"/>
      <c r="DB64" s="175"/>
      <c r="DC64" s="175"/>
      <c r="DD64" s="175"/>
      <c r="DE64" s="175"/>
      <c r="DF64" s="175"/>
      <c r="DG64" s="175"/>
      <c r="DH64" s="175"/>
      <c r="DI64" s="175"/>
      <c r="DJ64" s="175"/>
      <c r="DK64" s="175"/>
      <c r="DL64" s="175"/>
    </row>
    <row r="65" spans="1:116">
      <c r="A65" s="261" t="s">
        <v>8108</v>
      </c>
      <c r="B65" s="262" t="s">
        <v>8109</v>
      </c>
      <c r="C65" s="176">
        <v>0.77740000549999999</v>
      </c>
      <c r="D65" s="177">
        <v>9</v>
      </c>
      <c r="E65" s="176">
        <v>0.01</v>
      </c>
      <c r="F65" s="176">
        <v>4.7</v>
      </c>
      <c r="G65" s="176">
        <v>0.53430152109999995</v>
      </c>
      <c r="H65" s="176">
        <v>38</v>
      </c>
      <c r="I65" s="177">
        <v>3</v>
      </c>
      <c r="J65" s="177" t="str">
        <f>IFERROR(VLOOKUP($B65,'Core Indicators'!$E$3:$EU$906,147,FALSE),"x")</f>
        <v>x</v>
      </c>
      <c r="K65" s="178">
        <v>-0.7328509688</v>
      </c>
      <c r="L65" s="176">
        <v>3.75</v>
      </c>
      <c r="M65" s="177">
        <v>22</v>
      </c>
      <c r="N65" s="177">
        <v>31</v>
      </c>
      <c r="O65" s="177" t="str">
        <f>IFERROR(VLOOKUP(B65,'Core Indicators'!$E$3:$G$9906,3,FALSE),"x")</f>
        <v>x</v>
      </c>
      <c r="P65" s="177">
        <v>257670</v>
      </c>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c r="BN65" s="175"/>
      <c r="BO65" s="175"/>
      <c r="BP65" s="175"/>
      <c r="BQ65" s="175"/>
      <c r="BR65" s="175"/>
      <c r="BS65" s="175"/>
      <c r="BT65" s="175"/>
      <c r="BU65" s="175"/>
      <c r="BV65" s="175"/>
      <c r="BW65" s="175"/>
      <c r="BX65" s="175"/>
      <c r="BY65" s="175"/>
      <c r="BZ65" s="175"/>
      <c r="CA65" s="175"/>
      <c r="CB65" s="175"/>
      <c r="CC65" s="175"/>
      <c r="CD65" s="175"/>
      <c r="CE65" s="175"/>
      <c r="CF65" s="175"/>
      <c r="CG65" s="175"/>
      <c r="CH65" s="175"/>
      <c r="CI65" s="175"/>
      <c r="CJ65" s="175"/>
      <c r="CK65" s="175"/>
      <c r="CL65" s="175"/>
      <c r="CM65" s="175"/>
      <c r="CN65" s="175"/>
      <c r="CO65" s="175"/>
      <c r="CP65" s="175"/>
      <c r="CQ65" s="175"/>
      <c r="CR65" s="175"/>
      <c r="CS65" s="175"/>
      <c r="CT65" s="175"/>
      <c r="CU65" s="175"/>
      <c r="CV65" s="175"/>
      <c r="CW65" s="175"/>
      <c r="CX65" s="175"/>
      <c r="CY65" s="175"/>
      <c r="CZ65" s="175"/>
      <c r="DA65" s="175"/>
      <c r="DB65" s="175"/>
      <c r="DC65" s="175"/>
      <c r="DD65" s="175"/>
      <c r="DE65" s="175"/>
      <c r="DF65" s="175"/>
      <c r="DG65" s="175"/>
      <c r="DH65" s="175"/>
      <c r="DI65" s="175"/>
      <c r="DJ65" s="175"/>
      <c r="DK65" s="175"/>
      <c r="DL65" s="175"/>
    </row>
    <row r="66" spans="1:116">
      <c r="A66" s="261" t="s">
        <v>8110</v>
      </c>
      <c r="B66" s="262" t="s">
        <v>8111</v>
      </c>
      <c r="C66" s="176">
        <v>0.77542499430000011</v>
      </c>
      <c r="D66" s="177">
        <v>8</v>
      </c>
      <c r="E66" s="176">
        <v>0</v>
      </c>
      <c r="F66" s="176">
        <v>6.9</v>
      </c>
      <c r="G66" s="176">
        <v>0.62044554029999999</v>
      </c>
      <c r="H66" s="176">
        <v>35.900001525900002</v>
      </c>
      <c r="I66" s="177">
        <v>3</v>
      </c>
      <c r="J66" s="177" t="str">
        <f>IFERROR(VLOOKUP($B66,'Core Indicators'!$E$3:$EU$906,147,FALSE),"x")</f>
        <v>x</v>
      </c>
      <c r="K66" s="178">
        <v>-0.37157607079999999</v>
      </c>
      <c r="L66" s="176">
        <v>5.5</v>
      </c>
      <c r="M66" s="177">
        <v>46</v>
      </c>
      <c r="N66" s="177">
        <v>37</v>
      </c>
      <c r="O66" s="177" t="str">
        <f>IFERROR(VLOOKUP(B66,'Core Indicators'!$E$3:$G$9906,3,FALSE),"x")</f>
        <v>x</v>
      </c>
      <c r="P66" s="177">
        <v>10120</v>
      </c>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c r="BN66" s="175"/>
      <c r="BO66" s="175"/>
      <c r="BP66" s="175"/>
      <c r="BQ66" s="175"/>
      <c r="BR66" s="175"/>
      <c r="BS66" s="175"/>
      <c r="BT66" s="175"/>
      <c r="BU66" s="175"/>
      <c r="BV66" s="175"/>
      <c r="BW66" s="175"/>
      <c r="BX66" s="175"/>
      <c r="BY66" s="175"/>
      <c r="BZ66" s="175"/>
      <c r="CA66" s="175"/>
      <c r="CB66" s="175"/>
      <c r="CC66" s="175"/>
      <c r="CD66" s="175"/>
      <c r="CE66" s="175"/>
      <c r="CF66" s="175"/>
      <c r="CG66" s="175"/>
      <c r="CH66" s="175"/>
      <c r="CI66" s="175"/>
      <c r="CJ66" s="175"/>
      <c r="CK66" s="175"/>
      <c r="CL66" s="175"/>
      <c r="CM66" s="175"/>
      <c r="CN66" s="175"/>
      <c r="CO66" s="175"/>
      <c r="CP66" s="175"/>
      <c r="CQ66" s="175"/>
      <c r="CR66" s="175"/>
      <c r="CS66" s="175"/>
      <c r="CT66" s="175"/>
      <c r="CU66" s="175"/>
      <c r="CV66" s="175"/>
      <c r="CW66" s="175"/>
      <c r="CX66" s="175"/>
      <c r="CY66" s="175"/>
      <c r="CZ66" s="175"/>
      <c r="DA66" s="175"/>
      <c r="DB66" s="175"/>
      <c r="DC66" s="175"/>
      <c r="DD66" s="175"/>
      <c r="DE66" s="175"/>
      <c r="DF66" s="175"/>
      <c r="DG66" s="175"/>
      <c r="DH66" s="175"/>
      <c r="DI66" s="175"/>
      <c r="DJ66" s="175"/>
      <c r="DK66" s="175"/>
      <c r="DL66" s="175"/>
    </row>
    <row r="67" spans="1:116">
      <c r="A67" s="261" t="s">
        <v>8112</v>
      </c>
      <c r="B67" s="262" t="s">
        <v>8113</v>
      </c>
      <c r="C67" s="176">
        <v>0.32528704609999998</v>
      </c>
      <c r="D67" s="177">
        <v>5</v>
      </c>
      <c r="E67" s="176">
        <v>0.30399999999999999</v>
      </c>
      <c r="F67" s="176">
        <v>6.6</v>
      </c>
      <c r="G67" s="176">
        <v>0.35077464800000002</v>
      </c>
      <c r="H67" s="176">
        <v>36.400001525900002</v>
      </c>
      <c r="I67" s="177">
        <v>3</v>
      </c>
      <c r="J67" s="177" t="str">
        <f>IFERROR(VLOOKUP($B67,'Core Indicators'!$E$3:$EU$906,147,FALSE),"x")</f>
        <v>x</v>
      </c>
      <c r="K67" s="178">
        <v>0.30997923020000001</v>
      </c>
      <c r="L67" s="176">
        <v>6.25</v>
      </c>
      <c r="M67" s="177">
        <v>61</v>
      </c>
      <c r="N67" s="177">
        <v>56</v>
      </c>
      <c r="O67" s="177" t="str">
        <f>IFERROR(VLOOKUP(B67,'Core Indicators'!$E$3:$G$9906,3,FALSE),"x")</f>
        <v>x</v>
      </c>
      <c r="P67" s="177">
        <v>69490</v>
      </c>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c r="BN67" s="175"/>
      <c r="BO67" s="175"/>
      <c r="BP67" s="175"/>
      <c r="BQ67" s="175"/>
      <c r="BR67" s="175"/>
      <c r="BS67" s="175"/>
      <c r="BT67" s="175"/>
      <c r="BU67" s="175"/>
      <c r="BV67" s="175"/>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c r="DH67" s="175"/>
      <c r="DI67" s="175"/>
      <c r="DJ67" s="175"/>
      <c r="DK67" s="175"/>
      <c r="DL67" s="175"/>
    </row>
    <row r="68" spans="1:116">
      <c r="A68" s="261" t="s">
        <v>8114</v>
      </c>
      <c r="B68" s="262" t="s">
        <v>8115</v>
      </c>
      <c r="C68" s="176">
        <v>0</v>
      </c>
      <c r="D68" s="177">
        <v>11</v>
      </c>
      <c r="E68" s="176">
        <v>0</v>
      </c>
      <c r="F68" s="176" t="s">
        <v>230</v>
      </c>
      <c r="G68" s="176">
        <v>8.3537887399999997E-2</v>
      </c>
      <c r="H68" s="176">
        <v>31.899999618500001</v>
      </c>
      <c r="I68" s="177">
        <v>3</v>
      </c>
      <c r="J68" s="177" t="str">
        <f>IFERROR(VLOOKUP($B68,'Core Indicators'!$E$3:$EU$906,147,FALSE),"x")</f>
        <v>x</v>
      </c>
      <c r="K68" s="178">
        <v>1.618773222</v>
      </c>
      <c r="L68" s="176" t="s">
        <v>230</v>
      </c>
      <c r="M68" s="177">
        <v>94</v>
      </c>
      <c r="N68" s="177">
        <v>80</v>
      </c>
      <c r="O68" s="177" t="str">
        <f>IFERROR(VLOOKUP(B68,'Core Indicators'!$E$3:$G$9906,3,FALSE),"x")</f>
        <v>x</v>
      </c>
      <c r="P68" s="177">
        <v>348900</v>
      </c>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c r="BN68" s="175"/>
      <c r="BO68" s="175"/>
      <c r="BP68" s="175"/>
      <c r="BQ68" s="175"/>
      <c r="BR68" s="175"/>
      <c r="BS68" s="175"/>
      <c r="BT68" s="175"/>
      <c r="BU68" s="175"/>
      <c r="BV68" s="175"/>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c r="DH68" s="175"/>
      <c r="DI68" s="175"/>
      <c r="DJ68" s="175"/>
      <c r="DK68" s="175"/>
      <c r="DL68" s="175"/>
    </row>
    <row r="69" spans="1:116">
      <c r="A69" s="261" t="s">
        <v>8116</v>
      </c>
      <c r="B69" s="262" t="s">
        <v>8117</v>
      </c>
      <c r="C69" s="176">
        <v>0.77995000079999999</v>
      </c>
      <c r="D69" s="177">
        <v>11</v>
      </c>
      <c r="E69" s="176">
        <v>0</v>
      </c>
      <c r="F69" s="176">
        <v>7.85</v>
      </c>
      <c r="G69" s="176">
        <v>0.54103560419999996</v>
      </c>
      <c r="H69" s="176">
        <v>43.5</v>
      </c>
      <c r="I69" s="177">
        <v>0</v>
      </c>
      <c r="J69" s="177" t="str">
        <f>IFERROR(VLOOKUP($B69,'Core Indicators'!$E$3:$EU$906,147,FALSE),"x")</f>
        <v>x</v>
      </c>
      <c r="K69" s="178">
        <v>4.6889737200000003E-2</v>
      </c>
      <c r="L69" s="176">
        <v>7</v>
      </c>
      <c r="M69" s="177">
        <v>82</v>
      </c>
      <c r="N69" s="177">
        <v>41</v>
      </c>
      <c r="O69" s="177" t="str">
        <f>IFERROR(VLOOKUP(B69,'Core Indicators'!$E$3:$G$9906,3,FALSE),"x")</f>
        <v>x</v>
      </c>
      <c r="P69" s="177">
        <v>227540</v>
      </c>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c r="DH69" s="175"/>
      <c r="DI69" s="175"/>
      <c r="DJ69" s="175"/>
      <c r="DK69" s="175"/>
      <c r="DL69" s="175"/>
    </row>
    <row r="70" spans="1:116">
      <c r="A70" s="261" t="s">
        <v>2061</v>
      </c>
      <c r="B70" s="262" t="s">
        <v>2062</v>
      </c>
      <c r="C70" s="176">
        <v>7.7842041200000003E-2</v>
      </c>
      <c r="D70" s="177">
        <v>9</v>
      </c>
      <c r="E70" s="176">
        <v>2.7E-2</v>
      </c>
      <c r="F70" s="176" t="s">
        <v>230</v>
      </c>
      <c r="G70" s="176">
        <v>0.1223017302</v>
      </c>
      <c r="H70" s="176">
        <v>34.400001525900002</v>
      </c>
      <c r="I70" s="177">
        <v>3</v>
      </c>
      <c r="J70" s="177">
        <f>IFERROR(VLOOKUP($B70,'Core Indicators'!$E$3:$EU$906,147,FALSE),"x")</f>
        <v>24</v>
      </c>
      <c r="K70" s="178">
        <v>0.1988379508</v>
      </c>
      <c r="L70" s="176" t="s">
        <v>230</v>
      </c>
      <c r="M70" s="177">
        <v>88</v>
      </c>
      <c r="N70" s="177">
        <v>48</v>
      </c>
      <c r="O70" s="177">
        <f>IFERROR(VLOOKUP(B70,'Core Indicators'!$E$3:$G$9906,3,FALSE),"x")</f>
        <v>10836000</v>
      </c>
      <c r="P70" s="177">
        <v>128900</v>
      </c>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c r="BN70" s="175"/>
      <c r="BO70" s="175"/>
      <c r="BP70" s="175"/>
      <c r="BQ70" s="175"/>
      <c r="BR70" s="175"/>
      <c r="BS70" s="175"/>
      <c r="BT70" s="175"/>
      <c r="BU70" s="175"/>
      <c r="BV70" s="175"/>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c r="DH70" s="175"/>
      <c r="DI70" s="175"/>
      <c r="DJ70" s="175"/>
      <c r="DK70" s="175"/>
      <c r="DL70" s="175"/>
    </row>
    <row r="71" spans="1:116">
      <c r="A71" s="261" t="s">
        <v>8118</v>
      </c>
      <c r="B71" s="262" t="s">
        <v>8119</v>
      </c>
      <c r="C71" s="176">
        <v>0</v>
      </c>
      <c r="D71" s="177">
        <v>13</v>
      </c>
      <c r="E71" s="176">
        <v>0</v>
      </c>
      <c r="F71" s="176" t="s">
        <v>230</v>
      </c>
      <c r="G71" s="176" t="s">
        <v>230</v>
      </c>
      <c r="H71" s="176" t="s">
        <v>230</v>
      </c>
      <c r="I71" s="177">
        <v>0</v>
      </c>
      <c r="J71" s="177" t="str">
        <f>IFERROR(VLOOKUP($B71,'Core Indicators'!$E$3:$EU$906,147,FALSE),"x")</f>
        <v>x</v>
      </c>
      <c r="K71" s="178">
        <v>0.17586329580000001</v>
      </c>
      <c r="L71" s="176" t="s">
        <v>230</v>
      </c>
      <c r="M71" s="177">
        <v>89</v>
      </c>
      <c r="N71" s="177">
        <v>53</v>
      </c>
      <c r="O71" s="177" t="str">
        <f>IFERROR(VLOOKUP(B71,'Core Indicators'!$E$3:$G$9906,3,FALSE),"x")</f>
        <v>x</v>
      </c>
      <c r="P71" s="177">
        <v>340</v>
      </c>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c r="DH71" s="175"/>
      <c r="DI71" s="175"/>
      <c r="DJ71" s="175"/>
      <c r="DK71" s="175"/>
      <c r="DL71" s="175"/>
    </row>
    <row r="72" spans="1:116">
      <c r="A72" s="261" t="s">
        <v>2119</v>
      </c>
      <c r="B72" s="262" t="s">
        <v>2120</v>
      </c>
      <c r="C72" s="176">
        <v>0.50436202500000005</v>
      </c>
      <c r="D72" s="177">
        <v>11</v>
      </c>
      <c r="E72" s="176">
        <v>0.39200000000000002</v>
      </c>
      <c r="F72" s="176">
        <v>4.05</v>
      </c>
      <c r="G72" s="176">
        <v>0.49214644930000001</v>
      </c>
      <c r="H72" s="176">
        <v>48.299999237100003</v>
      </c>
      <c r="I72" s="177">
        <v>3</v>
      </c>
      <c r="J72" s="177">
        <f>IFERROR(VLOOKUP($B72,'Core Indicators'!$E$3:$EU$906,147,FALSE),"x")</f>
        <v>1937</v>
      </c>
      <c r="K72" s="178">
        <v>-1.0522887706999999</v>
      </c>
      <c r="L72" s="176">
        <v>3.25</v>
      </c>
      <c r="M72" s="177">
        <v>52</v>
      </c>
      <c r="N72" s="177">
        <v>26</v>
      </c>
      <c r="O72" s="177">
        <f>IFERROR(VLOOKUP(B72,'Core Indicators'!$E$3:$G$9906,3,FALSE),"x")</f>
        <v>14900000</v>
      </c>
      <c r="P72" s="177">
        <v>107160</v>
      </c>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c r="BN72" s="175"/>
      <c r="BO72" s="175"/>
      <c r="BP72" s="175"/>
      <c r="BQ72" s="175"/>
      <c r="BR72" s="175"/>
      <c r="BS72" s="175"/>
      <c r="BT72" s="175"/>
      <c r="BU72" s="175"/>
      <c r="BV72" s="175"/>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c r="DH72" s="175"/>
      <c r="DI72" s="175"/>
      <c r="DJ72" s="175"/>
      <c r="DK72" s="175"/>
      <c r="DL72" s="175"/>
    </row>
    <row r="73" spans="1:116">
      <c r="A73" s="261" t="s">
        <v>8120</v>
      </c>
      <c r="B73" s="262" t="s">
        <v>8121</v>
      </c>
      <c r="C73" s="176">
        <v>0.70999998689999999</v>
      </c>
      <c r="D73" s="177">
        <v>6</v>
      </c>
      <c r="E73" s="176">
        <v>0.6</v>
      </c>
      <c r="F73" s="176">
        <v>5.95</v>
      </c>
      <c r="G73" s="176" t="s">
        <v>230</v>
      </c>
      <c r="H73" s="176">
        <v>33.700000762899997</v>
      </c>
      <c r="I73" s="177">
        <v>3</v>
      </c>
      <c r="J73" s="177" t="str">
        <f>IFERROR(VLOOKUP($B73,'Core Indicators'!$E$3:$EU$906,147,FALSE),"x")</f>
        <v>x</v>
      </c>
      <c r="K73" s="178">
        <v>-1.2090275288000001</v>
      </c>
      <c r="L73" s="176">
        <v>4.75</v>
      </c>
      <c r="M73" s="177">
        <v>40</v>
      </c>
      <c r="N73" s="177">
        <v>29</v>
      </c>
      <c r="O73" s="177" t="str">
        <f>IFERROR(VLOOKUP(B73,'Core Indicators'!$E$3:$G$9906,3,FALSE),"x")</f>
        <v>x</v>
      </c>
      <c r="P73" s="177">
        <v>245720</v>
      </c>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c r="BA73" s="175"/>
      <c r="BB73" s="175"/>
      <c r="BC73" s="175"/>
      <c r="BD73" s="175"/>
      <c r="BE73" s="175"/>
      <c r="BF73" s="175"/>
      <c r="BG73" s="175"/>
      <c r="BH73" s="175"/>
      <c r="BI73" s="175"/>
      <c r="BJ73" s="175"/>
      <c r="BK73" s="175"/>
      <c r="BL73" s="175"/>
      <c r="BM73" s="175"/>
      <c r="BN73" s="175"/>
      <c r="BO73" s="175"/>
      <c r="BP73" s="175"/>
      <c r="BQ73" s="175"/>
      <c r="BR73" s="175"/>
      <c r="BS73" s="175"/>
      <c r="BT73" s="175"/>
      <c r="BU73" s="175"/>
      <c r="BV73" s="175"/>
      <c r="BW73" s="175"/>
      <c r="BX73" s="175"/>
      <c r="BY73" s="175"/>
      <c r="BZ73" s="175"/>
      <c r="CA73" s="175"/>
      <c r="CB73" s="175"/>
      <c r="CC73" s="175"/>
      <c r="CD73" s="175"/>
      <c r="CE73" s="175"/>
      <c r="CF73" s="175"/>
      <c r="CG73" s="175"/>
      <c r="CH73" s="175"/>
      <c r="CI73" s="175"/>
      <c r="CJ73" s="175"/>
      <c r="CK73" s="175"/>
      <c r="CL73" s="175"/>
      <c r="CM73" s="175"/>
      <c r="CN73" s="175"/>
      <c r="CO73" s="175"/>
      <c r="CP73" s="175"/>
      <c r="CQ73" s="175"/>
      <c r="CR73" s="175"/>
      <c r="CS73" s="175"/>
      <c r="CT73" s="175"/>
      <c r="CU73" s="175"/>
      <c r="CV73" s="175"/>
      <c r="CW73" s="175"/>
      <c r="CX73" s="175"/>
      <c r="CY73" s="175"/>
      <c r="CZ73" s="175"/>
      <c r="DA73" s="175"/>
      <c r="DB73" s="175"/>
      <c r="DC73" s="175"/>
      <c r="DD73" s="175"/>
      <c r="DE73" s="175"/>
      <c r="DF73" s="175"/>
      <c r="DG73" s="175"/>
      <c r="DH73" s="175"/>
      <c r="DI73" s="175"/>
      <c r="DJ73" s="175"/>
      <c r="DK73" s="175"/>
      <c r="DL73" s="175"/>
    </row>
    <row r="74" spans="1:116">
      <c r="A74" s="261" t="s">
        <v>8122</v>
      </c>
      <c r="B74" s="262" t="s">
        <v>8123</v>
      </c>
      <c r="C74" s="176">
        <v>0.84509999150000004</v>
      </c>
      <c r="D74" s="177">
        <v>11</v>
      </c>
      <c r="E74" s="176">
        <v>0.14000000000000001</v>
      </c>
      <c r="F74" s="176">
        <v>6.25</v>
      </c>
      <c r="G74" s="176" t="s">
        <v>230</v>
      </c>
      <c r="H74" s="176">
        <v>50.700000762899997</v>
      </c>
      <c r="I74" s="177">
        <v>3</v>
      </c>
      <c r="J74" s="177" t="str">
        <f>IFERROR(VLOOKUP($B74,'Core Indicators'!$E$3:$EU$906,147,FALSE),"x")</f>
        <v>x</v>
      </c>
      <c r="K74" s="178">
        <v>-1.2640448809</v>
      </c>
      <c r="L74" s="176">
        <v>5</v>
      </c>
      <c r="M74" s="177">
        <v>46</v>
      </c>
      <c r="N74" s="177">
        <v>18</v>
      </c>
      <c r="O74" s="177" t="str">
        <f>IFERROR(VLOOKUP(B74,'Core Indicators'!$E$3:$G$9906,3,FALSE),"x")</f>
        <v>x</v>
      </c>
      <c r="P74" s="177">
        <v>28120</v>
      </c>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175"/>
      <c r="CC74" s="175"/>
      <c r="CD74" s="175"/>
      <c r="CE74" s="175"/>
      <c r="CF74" s="175"/>
      <c r="CG74" s="175"/>
      <c r="CH74" s="175"/>
      <c r="CI74" s="175"/>
      <c r="CJ74" s="175"/>
      <c r="CK74" s="175"/>
      <c r="CL74" s="175"/>
      <c r="CM74" s="175"/>
      <c r="CN74" s="175"/>
      <c r="CO74" s="175"/>
      <c r="CP74" s="175"/>
      <c r="CQ74" s="175"/>
      <c r="CR74" s="175"/>
      <c r="CS74" s="175"/>
      <c r="CT74" s="175"/>
      <c r="CU74" s="175"/>
      <c r="CV74" s="175"/>
      <c r="CW74" s="175"/>
      <c r="CX74" s="175"/>
      <c r="CY74" s="175"/>
      <c r="CZ74" s="175"/>
      <c r="DA74" s="175"/>
      <c r="DB74" s="175"/>
      <c r="DC74" s="175"/>
      <c r="DD74" s="175"/>
      <c r="DE74" s="175"/>
      <c r="DF74" s="175"/>
      <c r="DG74" s="175"/>
      <c r="DH74" s="175"/>
      <c r="DI74" s="175"/>
      <c r="DJ74" s="175"/>
      <c r="DK74" s="175"/>
      <c r="DL74" s="175"/>
    </row>
    <row r="75" spans="1:116">
      <c r="A75" s="261" t="s">
        <v>8124</v>
      </c>
      <c r="B75" s="262" t="s">
        <v>8125</v>
      </c>
      <c r="C75" s="176">
        <v>0.7111070062</v>
      </c>
      <c r="D75" s="177">
        <v>10</v>
      </c>
      <c r="E75" s="176">
        <v>0</v>
      </c>
      <c r="F75" s="176" t="s">
        <v>230</v>
      </c>
      <c r="G75" s="176">
        <v>0.49233108460000002</v>
      </c>
      <c r="H75" s="176" t="s">
        <v>230</v>
      </c>
      <c r="I75" s="177">
        <v>2</v>
      </c>
      <c r="J75" s="177" t="str">
        <f>IFERROR(VLOOKUP($B75,'Core Indicators'!$E$3:$EU$906,147,FALSE),"x")</f>
        <v>x</v>
      </c>
      <c r="K75" s="178">
        <v>-0.43134814500000002</v>
      </c>
      <c r="L75" s="176" t="s">
        <v>230</v>
      </c>
      <c r="M75" s="177">
        <v>74</v>
      </c>
      <c r="N75" s="177">
        <v>40</v>
      </c>
      <c r="O75" s="177" t="str">
        <f>IFERROR(VLOOKUP(B75,'Core Indicators'!$E$3:$G$9906,3,FALSE),"x")</f>
        <v>x</v>
      </c>
      <c r="P75" s="177">
        <v>196850</v>
      </c>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I75" s="175"/>
      <c r="BJ75" s="175"/>
      <c r="BK75" s="175"/>
      <c r="BL75" s="175"/>
      <c r="BM75" s="175"/>
      <c r="BN75" s="175"/>
      <c r="BO75" s="175"/>
      <c r="BP75" s="175"/>
      <c r="BQ75" s="175"/>
      <c r="BR75" s="175"/>
      <c r="BS75" s="175"/>
      <c r="BT75" s="175"/>
      <c r="BU75" s="175"/>
      <c r="BV75" s="175"/>
      <c r="BW75" s="175"/>
      <c r="BX75" s="175"/>
      <c r="BY75" s="175"/>
      <c r="BZ75" s="175"/>
      <c r="CA75" s="175"/>
      <c r="CB75" s="175"/>
      <c r="CC75" s="175"/>
      <c r="CD75" s="175"/>
      <c r="CE75" s="175"/>
      <c r="CF75" s="175"/>
      <c r="CG75" s="175"/>
      <c r="CH75" s="175"/>
      <c r="CI75" s="175"/>
      <c r="CJ75" s="175"/>
      <c r="CK75" s="175"/>
      <c r="CL75" s="175"/>
      <c r="CM75" s="175"/>
      <c r="CN75" s="175"/>
      <c r="CO75" s="175"/>
      <c r="CP75" s="175"/>
      <c r="CQ75" s="175"/>
      <c r="CR75" s="175"/>
      <c r="CS75" s="175"/>
      <c r="CT75" s="175"/>
      <c r="CU75" s="175"/>
      <c r="CV75" s="175"/>
      <c r="CW75" s="175"/>
      <c r="CX75" s="175"/>
      <c r="CY75" s="175"/>
      <c r="CZ75" s="175"/>
      <c r="DA75" s="175"/>
      <c r="DB75" s="175"/>
      <c r="DC75" s="175"/>
      <c r="DD75" s="175"/>
      <c r="DE75" s="175"/>
      <c r="DF75" s="175"/>
      <c r="DG75" s="175"/>
      <c r="DH75" s="175"/>
      <c r="DI75" s="175"/>
      <c r="DJ75" s="175"/>
      <c r="DK75" s="175"/>
      <c r="DL75" s="175"/>
    </row>
    <row r="76" spans="1:116">
      <c r="A76" s="261" t="s">
        <v>2337</v>
      </c>
      <c r="B76" s="262" t="s">
        <v>2338</v>
      </c>
      <c r="C76" s="176">
        <v>0</v>
      </c>
      <c r="D76" s="177">
        <v>8</v>
      </c>
      <c r="E76" s="176">
        <v>0</v>
      </c>
      <c r="F76" s="176">
        <v>4.2166666667000001</v>
      </c>
      <c r="G76" s="176">
        <v>0.61954366890000001</v>
      </c>
      <c r="H76" s="176">
        <v>41.099998474099998</v>
      </c>
      <c r="I76" s="177">
        <v>3</v>
      </c>
      <c r="J76" s="177">
        <f>IFERROR(VLOOKUP($B76,'Core Indicators'!$E$3:$EU$906,147,FALSE),"x")</f>
        <v>225</v>
      </c>
      <c r="K76" s="178">
        <v>-0.97110140319999994</v>
      </c>
      <c r="L76" s="176">
        <v>3</v>
      </c>
      <c r="M76" s="177">
        <v>38</v>
      </c>
      <c r="N76" s="177">
        <v>18</v>
      </c>
      <c r="O76" s="177">
        <f>IFERROR(VLOOKUP(B76,'Core Indicators'!$E$3:$G$9906,3,FALSE),"x")</f>
        <v>11400000</v>
      </c>
      <c r="P76" s="177">
        <v>27560</v>
      </c>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c r="BA76" s="175"/>
      <c r="BB76" s="175"/>
      <c r="BC76" s="175"/>
      <c r="BD76" s="175"/>
      <c r="BE76" s="175"/>
      <c r="BF76" s="175"/>
      <c r="BG76" s="175"/>
      <c r="BH76" s="175"/>
      <c r="BI76" s="175"/>
      <c r="BJ76" s="175"/>
      <c r="BK76" s="175"/>
      <c r="BL76" s="175"/>
      <c r="BM76" s="175"/>
      <c r="BN76" s="175"/>
      <c r="BO76" s="175"/>
      <c r="BP76" s="175"/>
      <c r="BQ76" s="175"/>
      <c r="BR76" s="175"/>
      <c r="BS76" s="175"/>
      <c r="BT76" s="175"/>
      <c r="BU76" s="175"/>
      <c r="BV76" s="175"/>
      <c r="BW76" s="175"/>
      <c r="BX76" s="175"/>
      <c r="BY76" s="175"/>
      <c r="BZ76" s="175"/>
      <c r="CA76" s="175"/>
      <c r="CB76" s="175"/>
      <c r="CC76" s="175"/>
      <c r="CD76" s="175"/>
      <c r="CE76" s="175"/>
      <c r="CF76" s="175"/>
      <c r="CG76" s="175"/>
      <c r="CH76" s="175"/>
      <c r="CI76" s="175"/>
      <c r="CJ76" s="175"/>
      <c r="CK76" s="175"/>
      <c r="CL76" s="175"/>
      <c r="CM76" s="175"/>
      <c r="CN76" s="175"/>
      <c r="CO76" s="175"/>
      <c r="CP76" s="175"/>
      <c r="CQ76" s="175"/>
      <c r="CR76" s="175"/>
      <c r="CS76" s="175"/>
      <c r="CT76" s="175"/>
      <c r="CU76" s="175"/>
      <c r="CV76" s="175"/>
      <c r="CW76" s="175"/>
      <c r="CX76" s="175"/>
      <c r="CY76" s="175"/>
      <c r="CZ76" s="175"/>
      <c r="DA76" s="175"/>
      <c r="DB76" s="175"/>
      <c r="DC76" s="175"/>
      <c r="DD76" s="175"/>
      <c r="DE76" s="175"/>
      <c r="DF76" s="175"/>
      <c r="DG76" s="175"/>
      <c r="DH76" s="175"/>
      <c r="DI76" s="175"/>
      <c r="DJ76" s="175"/>
      <c r="DK76" s="175"/>
      <c r="DL76" s="175"/>
    </row>
    <row r="77" spans="1:116">
      <c r="A77" s="261" t="s">
        <v>2226</v>
      </c>
      <c r="B77" s="262" t="s">
        <v>2227</v>
      </c>
      <c r="C77" s="176">
        <v>0.16674395219999999</v>
      </c>
      <c r="D77" s="177">
        <v>9</v>
      </c>
      <c r="E77" s="176">
        <v>6.8000000000000005E-2</v>
      </c>
      <c r="F77" s="176">
        <v>4.6666666667000003</v>
      </c>
      <c r="G77" s="176">
        <v>0.47928705150000001</v>
      </c>
      <c r="H77" s="176">
        <v>52.099998474099998</v>
      </c>
      <c r="I77" s="177">
        <v>3</v>
      </c>
      <c r="J77" s="177">
        <f>IFERROR(VLOOKUP($B77,'Core Indicators'!$E$3:$EU$906,147,FALSE),"x")</f>
        <v>1980</v>
      </c>
      <c r="K77" s="178">
        <v>-1.0090796947</v>
      </c>
      <c r="L77" s="176">
        <v>3.25</v>
      </c>
      <c r="M77" s="177">
        <v>45</v>
      </c>
      <c r="N77" s="177">
        <v>26</v>
      </c>
      <c r="O77" s="177">
        <f>IFERROR(VLOOKUP(B77,'Core Indicators'!$E$3:$G$9906,3,FALSE),"x")</f>
        <v>9158000</v>
      </c>
      <c r="P77" s="177">
        <v>111890</v>
      </c>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c r="BA77" s="175"/>
      <c r="BB77" s="175"/>
      <c r="BC77" s="175"/>
      <c r="BD77" s="175"/>
      <c r="BE77" s="175"/>
      <c r="BF77" s="175"/>
      <c r="BG77" s="175"/>
      <c r="BH77" s="175"/>
      <c r="BI77" s="175"/>
      <c r="BJ77" s="175"/>
      <c r="BK77" s="175"/>
      <c r="BL77" s="175"/>
      <c r="BM77" s="175"/>
      <c r="BN77" s="175"/>
      <c r="BO77" s="175"/>
      <c r="BP77" s="175"/>
      <c r="BQ77" s="175"/>
      <c r="BR77" s="175"/>
      <c r="BS77" s="175"/>
      <c r="BT77" s="175"/>
      <c r="BU77" s="175"/>
      <c r="BV77" s="175"/>
      <c r="BW77" s="175"/>
      <c r="BX77" s="175"/>
      <c r="BY77" s="175"/>
      <c r="BZ77" s="175"/>
      <c r="CA77" s="175"/>
      <c r="CB77" s="175"/>
      <c r="CC77" s="175"/>
      <c r="CD77" s="175"/>
      <c r="CE77" s="175"/>
      <c r="CF77" s="175"/>
      <c r="CG77" s="175"/>
      <c r="CH77" s="175"/>
      <c r="CI77" s="175"/>
      <c r="CJ77" s="175"/>
      <c r="CK77" s="175"/>
      <c r="CL77" s="175"/>
      <c r="CM77" s="175"/>
      <c r="CN77" s="175"/>
      <c r="CO77" s="175"/>
      <c r="CP77" s="175"/>
      <c r="CQ77" s="175"/>
      <c r="CR77" s="175"/>
      <c r="CS77" s="175"/>
      <c r="CT77" s="175"/>
      <c r="CU77" s="175"/>
      <c r="CV77" s="175"/>
      <c r="CW77" s="175"/>
      <c r="CX77" s="175"/>
      <c r="CY77" s="175"/>
      <c r="CZ77" s="175"/>
      <c r="DA77" s="175"/>
      <c r="DB77" s="175"/>
      <c r="DC77" s="175"/>
      <c r="DD77" s="175"/>
      <c r="DE77" s="175"/>
      <c r="DF77" s="175"/>
      <c r="DG77" s="175"/>
      <c r="DH77" s="175"/>
      <c r="DI77" s="175"/>
      <c r="DJ77" s="175"/>
      <c r="DK77" s="175"/>
      <c r="DL77" s="175"/>
    </row>
    <row r="78" spans="1:116">
      <c r="A78" s="261" t="s">
        <v>8126</v>
      </c>
      <c r="B78" s="262" t="s">
        <v>8127</v>
      </c>
      <c r="C78" s="176">
        <v>0.18750004279999999</v>
      </c>
      <c r="D78" s="177">
        <v>11</v>
      </c>
      <c r="E78" s="176">
        <v>0.05</v>
      </c>
      <c r="F78" s="176">
        <v>6.8</v>
      </c>
      <c r="G78" s="176">
        <v>0.25845412979999999</v>
      </c>
      <c r="H78" s="176">
        <v>30.600000381499999</v>
      </c>
      <c r="I78" s="177">
        <v>2</v>
      </c>
      <c r="J78" s="177" t="str">
        <f>IFERROR(VLOOKUP($B78,'Core Indicators'!$E$3:$EU$906,147,FALSE),"x")</f>
        <v>x</v>
      </c>
      <c r="K78" s="178">
        <v>0.49313449860000003</v>
      </c>
      <c r="L78" s="176">
        <v>5.75</v>
      </c>
      <c r="M78" s="177">
        <v>70</v>
      </c>
      <c r="N78" s="177">
        <v>44</v>
      </c>
      <c r="O78" s="177" t="str">
        <f>IFERROR(VLOOKUP(B78,'Core Indicators'!$E$3:$G$9906,3,FALSE),"x")</f>
        <v>x</v>
      </c>
      <c r="P78" s="177">
        <v>90530</v>
      </c>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c r="BA78" s="175"/>
      <c r="BB78" s="175"/>
      <c r="BC78" s="175"/>
      <c r="BD78" s="175"/>
      <c r="BE78" s="175"/>
      <c r="BF78" s="175"/>
      <c r="BG78" s="175"/>
      <c r="BH78" s="175"/>
      <c r="BI78" s="175"/>
      <c r="BJ78" s="175"/>
      <c r="BK78" s="175"/>
      <c r="BL78" s="175"/>
      <c r="BM78" s="175"/>
      <c r="BN78" s="175"/>
      <c r="BO78" s="175"/>
      <c r="BP78" s="175"/>
      <c r="BQ78" s="175"/>
      <c r="BR78" s="175"/>
      <c r="BS78" s="175"/>
      <c r="BT78" s="175"/>
      <c r="BU78" s="175"/>
      <c r="BV78" s="175"/>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c r="DH78" s="175"/>
      <c r="DI78" s="175"/>
      <c r="DJ78" s="175"/>
      <c r="DK78" s="175"/>
      <c r="DL78" s="175"/>
    </row>
    <row r="79" spans="1:116">
      <c r="A79" s="261" t="s">
        <v>8128</v>
      </c>
      <c r="B79" s="262" t="s">
        <v>8129</v>
      </c>
      <c r="C79" s="176">
        <v>0</v>
      </c>
      <c r="D79" s="177">
        <v>12</v>
      </c>
      <c r="E79" s="176">
        <v>0</v>
      </c>
      <c r="F79" s="176" t="s">
        <v>230</v>
      </c>
      <c r="G79" s="176">
        <v>5.7485973699999998E-2</v>
      </c>
      <c r="H79" s="176">
        <v>26.7999992371</v>
      </c>
      <c r="I79" s="177">
        <v>0</v>
      </c>
      <c r="J79" s="177" t="str">
        <f>IFERROR(VLOOKUP($B79,'Core Indicators'!$E$3:$EU$906,147,FALSE),"x")</f>
        <v>x</v>
      </c>
      <c r="K79" s="178">
        <v>1.7669236660000001</v>
      </c>
      <c r="L79" s="176" t="s">
        <v>230</v>
      </c>
      <c r="M79" s="177">
        <v>94</v>
      </c>
      <c r="N79" s="177">
        <v>78</v>
      </c>
      <c r="O79" s="177" t="str">
        <f>IFERROR(VLOOKUP(B79,'Core Indicators'!$E$3:$G$9906,3,FALSE),"x")</f>
        <v>x</v>
      </c>
      <c r="P79" s="177">
        <v>100250</v>
      </c>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c r="BA79" s="175"/>
      <c r="BB79" s="175"/>
      <c r="BC79" s="175"/>
      <c r="BD79" s="175"/>
      <c r="BE79" s="175"/>
      <c r="BF79" s="175"/>
      <c r="BG79" s="175"/>
      <c r="BH79" s="175"/>
      <c r="BI79" s="175"/>
      <c r="BJ79" s="175"/>
      <c r="BK79" s="175"/>
      <c r="BL79" s="175"/>
      <c r="BM79" s="175"/>
      <c r="BN79" s="175"/>
      <c r="BO79" s="175"/>
      <c r="BP79" s="175"/>
      <c r="BQ79" s="175"/>
      <c r="BR79" s="175"/>
      <c r="BS79" s="175"/>
      <c r="BT79" s="175"/>
      <c r="BU79" s="175"/>
      <c r="BV79" s="175"/>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c r="DH79" s="175"/>
      <c r="DI79" s="175"/>
      <c r="DJ79" s="175"/>
      <c r="DK79" s="175"/>
      <c r="DL79" s="175"/>
    </row>
    <row r="80" spans="1:116">
      <c r="A80" s="261" t="s">
        <v>2555</v>
      </c>
      <c r="B80" s="262" t="s">
        <v>2556</v>
      </c>
      <c r="C80" s="176">
        <v>0.87948376319999988</v>
      </c>
      <c r="D80" s="177">
        <v>7</v>
      </c>
      <c r="E80" s="176">
        <v>7.0000000000000001E-3</v>
      </c>
      <c r="F80" s="176">
        <v>7.25</v>
      </c>
      <c r="G80" s="176">
        <v>0.50102830359999995</v>
      </c>
      <c r="H80" s="176">
        <v>37.799999237100003</v>
      </c>
      <c r="I80" s="177">
        <v>4</v>
      </c>
      <c r="J80" s="177">
        <f>IFERROR(VLOOKUP($B80,'Core Indicators'!$E$3:$EU$906,147,FALSE),"x")</f>
        <v>109</v>
      </c>
      <c r="K80" s="178">
        <v>-3.0758399499999999E-2</v>
      </c>
      <c r="L80" s="176">
        <v>7</v>
      </c>
      <c r="M80" s="177">
        <v>71</v>
      </c>
      <c r="N80" s="177">
        <v>41</v>
      </c>
      <c r="O80" s="177">
        <f>IFERROR(VLOOKUP(B80,'Core Indicators'!$E$3:$G$9906,3,FALSE),"x")</f>
        <v>1353520000</v>
      </c>
      <c r="P80" s="177">
        <v>2973190</v>
      </c>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c r="BA80" s="175"/>
      <c r="BB80" s="175"/>
      <c r="BC80" s="175"/>
      <c r="BD80" s="175"/>
      <c r="BE80" s="175"/>
      <c r="BF80" s="175"/>
      <c r="BG80" s="175"/>
      <c r="BH80" s="175"/>
      <c r="BI80" s="175"/>
      <c r="BJ80" s="175"/>
      <c r="BK80" s="175"/>
      <c r="BL80" s="175"/>
      <c r="BM80" s="175"/>
      <c r="BN80" s="175"/>
      <c r="BO80" s="175"/>
      <c r="BP80" s="175"/>
      <c r="BQ80" s="175"/>
      <c r="BR80" s="175"/>
      <c r="BS80" s="175"/>
      <c r="BT80" s="175"/>
      <c r="BU80" s="175"/>
      <c r="BV80" s="175"/>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c r="DH80" s="175"/>
      <c r="DI80" s="175"/>
      <c r="DJ80" s="175"/>
      <c r="DK80" s="175"/>
      <c r="DL80" s="175"/>
    </row>
    <row r="81" spans="1:116">
      <c r="A81" s="261" t="s">
        <v>2402</v>
      </c>
      <c r="B81" s="262" t="s">
        <v>2403</v>
      </c>
      <c r="C81" s="176">
        <v>0.774848922</v>
      </c>
      <c r="D81" s="177">
        <v>5</v>
      </c>
      <c r="E81" s="176">
        <v>0.10680000000000001</v>
      </c>
      <c r="F81" s="176">
        <v>6.45</v>
      </c>
      <c r="G81" s="176">
        <v>0.45129165370000002</v>
      </c>
      <c r="H81" s="176">
        <v>39</v>
      </c>
      <c r="I81" s="177">
        <v>4</v>
      </c>
      <c r="J81" s="177">
        <f>IFERROR(VLOOKUP($B81,'Core Indicators'!$E$3:$EU$906,147,FALSE),"x")</f>
        <v>131</v>
      </c>
      <c r="K81" s="178">
        <v>-0.3425302207</v>
      </c>
      <c r="L81" s="176">
        <v>6</v>
      </c>
      <c r="M81" s="177">
        <v>61</v>
      </c>
      <c r="N81" s="177">
        <v>40</v>
      </c>
      <c r="O81" s="177">
        <f>IFERROR(VLOOKUP(B81,'Core Indicators'!$E$3:$G$9906,3,FALSE),"x")</f>
        <v>237655000</v>
      </c>
      <c r="P81" s="177">
        <v>1811570</v>
      </c>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c r="BA81" s="175"/>
      <c r="BB81" s="175"/>
      <c r="BC81" s="175"/>
      <c r="BD81" s="175"/>
      <c r="BE81" s="175"/>
      <c r="BF81" s="175"/>
      <c r="BG81" s="175"/>
      <c r="BH81" s="175"/>
      <c r="BI81" s="175"/>
      <c r="BJ81" s="175"/>
      <c r="BK81" s="175"/>
      <c r="BL81" s="175"/>
      <c r="BM81" s="175"/>
      <c r="BN81" s="175"/>
      <c r="BO81" s="175"/>
      <c r="BP81" s="175"/>
      <c r="BQ81" s="175"/>
      <c r="BR81" s="175"/>
      <c r="BS81" s="175"/>
      <c r="BT81" s="175"/>
      <c r="BU81" s="175"/>
      <c r="BV81" s="175"/>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c r="DH81" s="175"/>
      <c r="DI81" s="175"/>
      <c r="DJ81" s="175"/>
      <c r="DK81" s="175"/>
      <c r="DL81" s="175"/>
    </row>
    <row r="82" spans="1:116">
      <c r="A82" s="261" t="s">
        <v>2605</v>
      </c>
      <c r="B82" s="262" t="s">
        <v>2606</v>
      </c>
      <c r="C82" s="176">
        <v>0.67411710269999991</v>
      </c>
      <c r="D82" s="177">
        <v>0</v>
      </c>
      <c r="E82" s="176">
        <v>0.1595</v>
      </c>
      <c r="F82" s="176">
        <v>2.8833333333</v>
      </c>
      <c r="G82" s="176">
        <v>0.49178700730000002</v>
      </c>
      <c r="H82" s="176">
        <v>40.799999237100003</v>
      </c>
      <c r="I82" s="177">
        <v>3</v>
      </c>
      <c r="J82" s="177">
        <f>IFERROR(VLOOKUP($B82,'Core Indicators'!$E$3:$EU$906,147,FALSE),"x")</f>
        <v>0</v>
      </c>
      <c r="K82" s="178">
        <v>-0.74937212470000003</v>
      </c>
      <c r="L82" s="176">
        <v>2.25</v>
      </c>
      <c r="M82" s="177">
        <v>17</v>
      </c>
      <c r="N82" s="177">
        <v>26</v>
      </c>
      <c r="O82" s="177">
        <f>IFERROR(VLOOKUP(B82,'Core Indicators'!$E$3:$G$9906,3,FALSE),"x")</f>
        <v>82926000</v>
      </c>
      <c r="P82" s="177">
        <v>1628760</v>
      </c>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c r="BB82" s="175"/>
      <c r="BC82" s="175"/>
      <c r="BD82" s="175"/>
      <c r="BE82" s="175"/>
      <c r="BF82" s="175"/>
      <c r="BG82" s="175"/>
      <c r="BH82" s="175"/>
      <c r="BI82" s="175"/>
      <c r="BJ82" s="175"/>
      <c r="BK82" s="175"/>
      <c r="BL82" s="175"/>
      <c r="BM82" s="175"/>
      <c r="BN82" s="175"/>
      <c r="BO82" s="175"/>
      <c r="BP82" s="175"/>
      <c r="BQ82" s="175"/>
      <c r="BR82" s="175"/>
      <c r="BS82" s="175"/>
      <c r="BT82" s="175"/>
      <c r="BU82" s="175"/>
      <c r="BV82" s="175"/>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c r="DH82" s="175"/>
      <c r="DI82" s="175"/>
      <c r="DJ82" s="175"/>
      <c r="DK82" s="175"/>
      <c r="DL82" s="175"/>
    </row>
    <row r="83" spans="1:116">
      <c r="A83" s="261" t="s">
        <v>2656</v>
      </c>
      <c r="B83" s="262" t="s">
        <v>2657</v>
      </c>
      <c r="C83" s="176">
        <v>0.54614899849999998</v>
      </c>
      <c r="D83" s="177">
        <v>2</v>
      </c>
      <c r="E83" s="176">
        <v>0</v>
      </c>
      <c r="F83" s="176">
        <v>3.9666666667000001</v>
      </c>
      <c r="G83" s="176">
        <v>0.5402728229</v>
      </c>
      <c r="H83" s="176">
        <v>29.5</v>
      </c>
      <c r="I83" s="177">
        <v>4</v>
      </c>
      <c r="J83" s="177">
        <f>IFERROR(VLOOKUP($B83,'Core Indicators'!$E$3:$EU$906,147,FALSE),"x")</f>
        <v>1418</v>
      </c>
      <c r="K83" s="178">
        <v>-1.7224633694</v>
      </c>
      <c r="L83" s="176">
        <v>3.75</v>
      </c>
      <c r="M83" s="177">
        <v>31</v>
      </c>
      <c r="N83" s="177">
        <v>20</v>
      </c>
      <c r="O83" s="177">
        <f>IFERROR(VLOOKUP(B83,'Core Indicators'!$E$3:$G$9906,3,FALSE),"x")</f>
        <v>39310000</v>
      </c>
      <c r="P83" s="177">
        <v>434320</v>
      </c>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c r="DH83" s="175"/>
      <c r="DI83" s="175"/>
      <c r="DJ83" s="175"/>
      <c r="DK83" s="175"/>
      <c r="DL83" s="175"/>
    </row>
    <row r="84" spans="1:116">
      <c r="A84" s="261" t="s">
        <v>8130</v>
      </c>
      <c r="B84" s="262" t="s">
        <v>8131</v>
      </c>
      <c r="C84" s="176">
        <v>0</v>
      </c>
      <c r="D84" s="177">
        <v>12</v>
      </c>
      <c r="E84" s="176">
        <v>0</v>
      </c>
      <c r="F84" s="176" t="s">
        <v>230</v>
      </c>
      <c r="G84" s="176">
        <v>9.2902528700000001E-2</v>
      </c>
      <c r="H84" s="176">
        <v>32.799999237100003</v>
      </c>
      <c r="I84" s="177">
        <v>0</v>
      </c>
      <c r="J84" s="177" t="str">
        <f>IFERROR(VLOOKUP($B84,'Core Indicators'!$E$3:$EU$906,147,FALSE),"x")</f>
        <v>x</v>
      </c>
      <c r="K84" s="178">
        <v>1.3942295312999999</v>
      </c>
      <c r="L84" s="176" t="s">
        <v>230</v>
      </c>
      <c r="M84" s="177">
        <v>97</v>
      </c>
      <c r="N84" s="177">
        <v>74</v>
      </c>
      <c r="O84" s="177" t="str">
        <f>IFERROR(VLOOKUP(B84,'Core Indicators'!$E$3:$G$9906,3,FALSE),"x")</f>
        <v>x</v>
      </c>
      <c r="P84" s="177">
        <v>68890</v>
      </c>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c r="BA84" s="175"/>
      <c r="BB84" s="175"/>
      <c r="BC84" s="175"/>
      <c r="BD84" s="175"/>
      <c r="BE84" s="175"/>
      <c r="BF84" s="175"/>
      <c r="BG84" s="175"/>
      <c r="BH84" s="175"/>
      <c r="BI84" s="175"/>
      <c r="BJ84" s="175"/>
      <c r="BK84" s="175"/>
      <c r="BL84" s="175"/>
      <c r="BM84" s="175"/>
      <c r="BN84" s="175"/>
      <c r="BO84" s="175"/>
      <c r="BP84" s="175"/>
      <c r="BQ84" s="175"/>
      <c r="BR84" s="175"/>
      <c r="BS84" s="175"/>
      <c r="BT84" s="175"/>
      <c r="BU84" s="175"/>
      <c r="BV84" s="175"/>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c r="DH84" s="175"/>
      <c r="DI84" s="175"/>
      <c r="DJ84" s="175"/>
      <c r="DK84" s="175"/>
      <c r="DL84" s="175"/>
    </row>
    <row r="85" spans="1:116">
      <c r="A85" s="261" t="s">
        <v>8132</v>
      </c>
      <c r="B85" s="262" t="s">
        <v>8133</v>
      </c>
      <c r="C85" s="176">
        <v>0.77369999499999997</v>
      </c>
      <c r="D85" s="177">
        <v>4</v>
      </c>
      <c r="E85" s="176">
        <v>0.44</v>
      </c>
      <c r="F85" s="176" t="s">
        <v>230</v>
      </c>
      <c r="G85" s="176">
        <v>0.1002841248</v>
      </c>
      <c r="H85" s="176">
        <v>39</v>
      </c>
      <c r="I85" s="177">
        <v>4</v>
      </c>
      <c r="J85" s="177" t="str">
        <f>IFERROR(VLOOKUP($B85,'Core Indicators'!$E$3:$EU$906,147,FALSE),"x")</f>
        <v>x</v>
      </c>
      <c r="K85" s="178">
        <v>1.0475901365</v>
      </c>
      <c r="L85" s="176" t="s">
        <v>230</v>
      </c>
      <c r="M85" s="177">
        <v>76</v>
      </c>
      <c r="N85" s="177">
        <v>60</v>
      </c>
      <c r="O85" s="177" t="str">
        <f>IFERROR(VLOOKUP(B85,'Core Indicators'!$E$3:$G$9906,3,FALSE),"x")</f>
        <v>x</v>
      </c>
      <c r="P85" s="177">
        <v>21640</v>
      </c>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c r="BA85" s="175"/>
      <c r="BB85" s="175"/>
      <c r="BC85" s="175"/>
      <c r="BD85" s="175"/>
      <c r="BE85" s="175"/>
      <c r="BF85" s="175"/>
      <c r="BG85" s="175"/>
      <c r="BH85" s="175"/>
      <c r="BI85" s="175"/>
      <c r="BJ85" s="175"/>
      <c r="BK85" s="175"/>
      <c r="BL85" s="175"/>
      <c r="BM85" s="175"/>
      <c r="BN85" s="175"/>
      <c r="BO85" s="175"/>
      <c r="BP85" s="175"/>
      <c r="BQ85" s="175"/>
      <c r="BR85" s="175"/>
      <c r="BS85" s="175"/>
      <c r="BT85" s="175"/>
      <c r="BU85" s="175"/>
      <c r="BV85" s="175"/>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c r="DH85" s="175"/>
      <c r="DI85" s="175"/>
      <c r="DJ85" s="175"/>
      <c r="DK85" s="175"/>
      <c r="DL85" s="175"/>
    </row>
    <row r="86" spans="1:116">
      <c r="A86" s="261" t="s">
        <v>2839</v>
      </c>
      <c r="B86" s="262" t="s">
        <v>2840</v>
      </c>
      <c r="C86" s="176">
        <v>0.12520399560000001</v>
      </c>
      <c r="D86" s="177">
        <v>12</v>
      </c>
      <c r="E86" s="176">
        <v>5.4999999999999997E-3</v>
      </c>
      <c r="F86" s="176" t="s">
        <v>230</v>
      </c>
      <c r="G86" s="176">
        <v>6.9101684999999996E-2</v>
      </c>
      <c r="H86" s="176">
        <v>35.900001525900002</v>
      </c>
      <c r="I86" s="177">
        <v>0</v>
      </c>
      <c r="J86" s="177">
        <f>IFERROR(VLOOKUP($B86,'Core Indicators'!$E$3:$EU$906,147,FALSE),"x")</f>
        <v>238</v>
      </c>
      <c r="K86" s="178">
        <v>0.28019103410000001</v>
      </c>
      <c r="L86" s="176" t="s">
        <v>230</v>
      </c>
      <c r="M86" s="177">
        <v>89</v>
      </c>
      <c r="N86" s="177">
        <v>53</v>
      </c>
      <c r="O86" s="177">
        <f>IFERROR(VLOOKUP(B86,'Core Indicators'!$E$3:$G$9906,3,FALSE),"x")</f>
        <v>60620000</v>
      </c>
      <c r="P86" s="177">
        <v>294140</v>
      </c>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5"/>
      <c r="BM86" s="175"/>
      <c r="BN86" s="175"/>
      <c r="BO86" s="175"/>
      <c r="BP86" s="175"/>
      <c r="BQ86" s="175"/>
      <c r="BR86" s="175"/>
      <c r="BS86" s="175"/>
      <c r="BT86" s="175"/>
      <c r="BU86" s="175"/>
      <c r="BV86" s="175"/>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c r="DH86" s="175"/>
      <c r="DI86" s="175"/>
      <c r="DJ86" s="175"/>
      <c r="DK86" s="175"/>
      <c r="DL86" s="175"/>
    </row>
    <row r="87" spans="1:116">
      <c r="A87" s="261" t="s">
        <v>8134</v>
      </c>
      <c r="B87" s="262" t="s">
        <v>8135</v>
      </c>
      <c r="C87" s="176">
        <v>0</v>
      </c>
      <c r="D87" s="177">
        <v>13</v>
      </c>
      <c r="E87" s="176">
        <v>0</v>
      </c>
      <c r="F87" s="176">
        <v>8.25</v>
      </c>
      <c r="G87" s="176">
        <v>0.40466299929999999</v>
      </c>
      <c r="H87" s="176" t="s">
        <v>230</v>
      </c>
      <c r="I87" s="177">
        <v>3</v>
      </c>
      <c r="J87" s="177" t="str">
        <f>IFERROR(VLOOKUP($B87,'Core Indicators'!$E$3:$EU$906,147,FALSE),"x")</f>
        <v>x</v>
      </c>
      <c r="K87" s="178">
        <v>-0.3125736415</v>
      </c>
      <c r="L87" s="176">
        <v>7.25</v>
      </c>
      <c r="M87" s="177">
        <v>78</v>
      </c>
      <c r="N87" s="177">
        <v>43</v>
      </c>
      <c r="O87" s="177" t="str">
        <f>IFERROR(VLOOKUP(B87,'Core Indicators'!$E$3:$G$9906,3,FALSE),"x")</f>
        <v>x</v>
      </c>
      <c r="P87" s="177">
        <v>10830</v>
      </c>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c r="BB87" s="175"/>
      <c r="BC87" s="175"/>
      <c r="BD87" s="175"/>
      <c r="BE87" s="175"/>
      <c r="BF87" s="175"/>
      <c r="BG87" s="175"/>
      <c r="BH87" s="175"/>
      <c r="BI87" s="175"/>
      <c r="BJ87" s="175"/>
      <c r="BK87" s="175"/>
      <c r="BL87" s="175"/>
      <c r="BM87" s="175"/>
      <c r="BN87" s="175"/>
      <c r="BO87" s="175"/>
      <c r="BP87" s="175"/>
      <c r="BQ87" s="175"/>
      <c r="BR87" s="175"/>
      <c r="BS87" s="175"/>
      <c r="BT87" s="175"/>
      <c r="BU87" s="175"/>
      <c r="BV87" s="175"/>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c r="DH87" s="175"/>
      <c r="DI87" s="175"/>
      <c r="DJ87" s="175"/>
      <c r="DK87" s="175"/>
      <c r="DL87" s="175"/>
    </row>
    <row r="88" spans="1:116">
      <c r="A88" s="261" t="s">
        <v>8136</v>
      </c>
      <c r="B88" s="262" t="s">
        <v>8137</v>
      </c>
      <c r="C88" s="176">
        <v>4.1406014200000001E-2</v>
      </c>
      <c r="D88" s="177">
        <v>12</v>
      </c>
      <c r="E88" s="176">
        <v>2.2020000000000001E-2</v>
      </c>
      <c r="F88" s="176" t="s">
        <v>230</v>
      </c>
      <c r="G88" s="176">
        <v>9.8649094399999998E-2</v>
      </c>
      <c r="H88" s="176">
        <v>32.900001525900002</v>
      </c>
      <c r="I88" s="177">
        <v>2</v>
      </c>
      <c r="J88" s="177" t="str">
        <f>IFERROR(VLOOKUP($B88,'Core Indicators'!$E$3:$EU$906,147,FALSE),"x")</f>
        <v>x</v>
      </c>
      <c r="K88" s="178">
        <v>1.5379649401</v>
      </c>
      <c r="L88" s="176" t="s">
        <v>230</v>
      </c>
      <c r="M88" s="177">
        <v>96</v>
      </c>
      <c r="N88" s="177">
        <v>73</v>
      </c>
      <c r="O88" s="177" t="str">
        <f>IFERROR(VLOOKUP(B88,'Core Indicators'!$E$3:$G$9906,3,FALSE),"x")</f>
        <v>x</v>
      </c>
      <c r="P88" s="177">
        <v>364560</v>
      </c>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c r="BB88" s="175"/>
      <c r="BC88" s="175"/>
      <c r="BD88" s="175"/>
      <c r="BE88" s="175"/>
      <c r="BF88" s="175"/>
      <c r="BG88" s="175"/>
      <c r="BH88" s="175"/>
      <c r="BI88" s="175"/>
      <c r="BJ88" s="175"/>
      <c r="BK88" s="175"/>
      <c r="BL88" s="175"/>
      <c r="BM88" s="175"/>
      <c r="BN88" s="175"/>
      <c r="BO88" s="175"/>
      <c r="BP88" s="175"/>
      <c r="BQ88" s="175"/>
      <c r="BR88" s="175"/>
      <c r="BS88" s="175"/>
      <c r="BT88" s="175"/>
      <c r="BU88" s="175"/>
      <c r="BV88" s="175"/>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c r="DH88" s="175"/>
      <c r="DI88" s="175"/>
      <c r="DJ88" s="175"/>
      <c r="DK88" s="175"/>
      <c r="DL88" s="175"/>
    </row>
    <row r="89" spans="1:116">
      <c r="A89" s="261" t="s">
        <v>2891</v>
      </c>
      <c r="B89" s="262" t="s">
        <v>2892</v>
      </c>
      <c r="C89" s="176">
        <v>0.58639999539999998</v>
      </c>
      <c r="D89" s="177">
        <v>2</v>
      </c>
      <c r="E89" s="176">
        <v>0.57999999999999996</v>
      </c>
      <c r="F89" s="176">
        <v>4.3166666666999998</v>
      </c>
      <c r="G89" s="176">
        <v>0.46862760440000001</v>
      </c>
      <c r="H89" s="176">
        <v>33.700000762899997</v>
      </c>
      <c r="I89" s="177">
        <v>3</v>
      </c>
      <c r="J89" s="177">
        <f>IFERROR(VLOOKUP($B89,'Core Indicators'!$E$3:$EU$906,147,FALSE),"x")</f>
        <v>0</v>
      </c>
      <c r="K89" s="178">
        <v>0.14395745099999999</v>
      </c>
      <c r="L89" s="176">
        <v>4.25</v>
      </c>
      <c r="M89" s="177">
        <v>37</v>
      </c>
      <c r="N89" s="177">
        <v>48</v>
      </c>
      <c r="O89" s="177">
        <f>IFERROR(VLOOKUP(B89,'Core Indicators'!$E$3:$G$9906,3,FALSE),"x")</f>
        <v>10806000</v>
      </c>
      <c r="P89" s="177">
        <v>88780</v>
      </c>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c r="BA89" s="175"/>
      <c r="BB89" s="175"/>
      <c r="BC89" s="175"/>
      <c r="BD89" s="175"/>
      <c r="BE89" s="175"/>
      <c r="BF89" s="175"/>
      <c r="BG89" s="175"/>
      <c r="BH89" s="175"/>
      <c r="BI89" s="175"/>
      <c r="BJ89" s="175"/>
      <c r="BK89" s="175"/>
      <c r="BL89" s="175"/>
      <c r="BM89" s="175"/>
      <c r="BN89" s="175"/>
      <c r="BO89" s="175"/>
      <c r="BP89" s="175"/>
      <c r="BQ89" s="175"/>
      <c r="BR89" s="175"/>
      <c r="BS89" s="175"/>
      <c r="BT89" s="175"/>
      <c r="BU89" s="175"/>
      <c r="BV89" s="175"/>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c r="DH89" s="175"/>
      <c r="DI89" s="175"/>
      <c r="DJ89" s="175"/>
      <c r="DK89" s="175"/>
      <c r="DL89" s="175"/>
    </row>
    <row r="90" spans="1:116">
      <c r="A90" s="261" t="s">
        <v>8138</v>
      </c>
      <c r="B90" s="262" t="s">
        <v>8139</v>
      </c>
      <c r="C90" s="176">
        <v>0.53400502920000004</v>
      </c>
      <c r="D90" s="177">
        <v>4</v>
      </c>
      <c r="E90" s="176">
        <v>0.41699999999999998</v>
      </c>
      <c r="F90" s="176">
        <v>3.7833333332999999</v>
      </c>
      <c r="G90" s="176">
        <v>0.20262584820000001</v>
      </c>
      <c r="H90" s="176">
        <v>27.5</v>
      </c>
      <c r="I90" s="177">
        <v>2</v>
      </c>
      <c r="J90" s="177" t="str">
        <f>IFERROR(VLOOKUP($B90,'Core Indicators'!$E$3:$EU$906,147,FALSE),"x")</f>
        <v>x</v>
      </c>
      <c r="K90" s="178">
        <v>-0.43241328000000001</v>
      </c>
      <c r="L90" s="176">
        <v>3.5</v>
      </c>
      <c r="M90" s="177">
        <v>23</v>
      </c>
      <c r="N90" s="177">
        <v>34</v>
      </c>
      <c r="O90" s="177" t="str">
        <f>IFERROR(VLOOKUP(B90,'Core Indicators'!$E$3:$G$9906,3,FALSE),"x")</f>
        <v>x</v>
      </c>
      <c r="P90" s="177">
        <v>2699700</v>
      </c>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c r="DH90" s="175"/>
      <c r="DI90" s="175"/>
      <c r="DJ90" s="175"/>
      <c r="DK90" s="175"/>
      <c r="DL90" s="175"/>
    </row>
    <row r="91" spans="1:116">
      <c r="A91" s="261" t="s">
        <v>2956</v>
      </c>
      <c r="B91" s="262" t="s">
        <v>2957</v>
      </c>
      <c r="C91" s="176">
        <v>0.85199999310000007</v>
      </c>
      <c r="D91" s="177">
        <v>4</v>
      </c>
      <c r="E91" s="176">
        <v>0.08</v>
      </c>
      <c r="F91" s="176">
        <v>4.8499999999999996</v>
      </c>
      <c r="G91" s="176">
        <v>0.54450861260000005</v>
      </c>
      <c r="H91" s="176">
        <v>40.799999237100003</v>
      </c>
      <c r="I91" s="177">
        <v>3</v>
      </c>
      <c r="J91" s="177">
        <f>IFERROR(VLOOKUP($B91,'Core Indicators'!$E$3:$EU$906,147,FALSE),"x")</f>
        <v>100</v>
      </c>
      <c r="K91" s="178">
        <v>-0.45431771869999998</v>
      </c>
      <c r="L91" s="176">
        <v>5.5</v>
      </c>
      <c r="M91" s="177">
        <v>48</v>
      </c>
      <c r="N91" s="177">
        <v>28</v>
      </c>
      <c r="O91" s="177">
        <f>IFERROR(VLOOKUP(B91,'Core Indicators'!$E$3:$G$9906,3,FALSE),"x")</f>
        <v>51393000</v>
      </c>
      <c r="P91" s="177">
        <v>569140</v>
      </c>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c r="DH91" s="175"/>
      <c r="DI91" s="175"/>
      <c r="DJ91" s="175"/>
      <c r="DK91" s="175"/>
      <c r="DL91" s="175"/>
    </row>
    <row r="92" spans="1:116">
      <c r="A92" s="261" t="s">
        <v>8140</v>
      </c>
      <c r="B92" s="262" t="s">
        <v>8141</v>
      </c>
      <c r="C92" s="176">
        <v>0</v>
      </c>
      <c r="D92" s="177">
        <v>13</v>
      </c>
      <c r="E92" s="176">
        <v>0</v>
      </c>
      <c r="F92" s="176" t="s">
        <v>230</v>
      </c>
      <c r="G92" s="176" t="s">
        <v>230</v>
      </c>
      <c r="H92" s="176">
        <v>37</v>
      </c>
      <c r="I92" s="177">
        <v>0</v>
      </c>
      <c r="J92" s="177" t="str">
        <f>IFERROR(VLOOKUP($B92,'Core Indicators'!$E$3:$EU$906,147,FALSE),"x")</f>
        <v>x</v>
      </c>
      <c r="K92" s="178">
        <v>0.73770260809999999</v>
      </c>
      <c r="L92" s="176" t="s">
        <v>230</v>
      </c>
      <c r="M92" s="177">
        <v>93</v>
      </c>
      <c r="N92" s="177" t="s">
        <v>230</v>
      </c>
      <c r="O92" s="177" t="str">
        <f>IFERROR(VLOOKUP(B92,'Core Indicators'!$E$3:$G$9906,3,FALSE),"x")</f>
        <v>x</v>
      </c>
      <c r="P92" s="177">
        <v>810</v>
      </c>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c r="BB92" s="175"/>
      <c r="BC92" s="175"/>
      <c r="BD92" s="175"/>
      <c r="BE92" s="175"/>
      <c r="BF92" s="175"/>
      <c r="BG92" s="175"/>
      <c r="BH92" s="175"/>
      <c r="BI92" s="175"/>
      <c r="BJ92" s="175"/>
      <c r="BK92" s="175"/>
      <c r="BL92" s="175"/>
      <c r="BM92" s="175"/>
      <c r="BN92" s="175"/>
      <c r="BO92" s="175"/>
      <c r="BP92" s="175"/>
      <c r="BQ92" s="175"/>
      <c r="BR92" s="175"/>
      <c r="BS92" s="175"/>
      <c r="BT92" s="175"/>
      <c r="BU92" s="175"/>
      <c r="BV92" s="175"/>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c r="DH92" s="175"/>
      <c r="DI92" s="175"/>
      <c r="DJ92" s="175"/>
      <c r="DK92" s="175"/>
      <c r="DL92" s="175"/>
    </row>
    <row r="93" spans="1:116">
      <c r="A93" s="261" t="s">
        <v>8142</v>
      </c>
      <c r="B93" s="262" t="s">
        <v>8143</v>
      </c>
      <c r="C93" s="176">
        <v>0</v>
      </c>
      <c r="D93" s="177">
        <v>10</v>
      </c>
      <c r="E93" s="176">
        <v>0</v>
      </c>
      <c r="F93" s="176">
        <v>8.6</v>
      </c>
      <c r="G93" s="176">
        <v>5.75736331E-2</v>
      </c>
      <c r="H93" s="176">
        <v>31.600000381499999</v>
      </c>
      <c r="I93" s="177">
        <v>0</v>
      </c>
      <c r="J93" s="177" t="str">
        <f>IFERROR(VLOOKUP($B93,'Core Indicators'!$E$3:$EU$906,147,FALSE),"x")</f>
        <v>x</v>
      </c>
      <c r="K93" s="178">
        <v>1.194070816</v>
      </c>
      <c r="L93" s="176">
        <v>8.5</v>
      </c>
      <c r="M93" s="177">
        <v>83</v>
      </c>
      <c r="N93" s="177">
        <v>59</v>
      </c>
      <c r="O93" s="177" t="str">
        <f>IFERROR(VLOOKUP(B93,'Core Indicators'!$E$3:$G$9906,3,FALSE),"x")</f>
        <v>x</v>
      </c>
      <c r="P93" s="177">
        <v>97480</v>
      </c>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5"/>
      <c r="BM93" s="175"/>
      <c r="BN93" s="175"/>
      <c r="BO93" s="175"/>
      <c r="BP93" s="175"/>
      <c r="BQ93" s="175"/>
      <c r="BR93" s="175"/>
      <c r="BS93" s="175"/>
      <c r="BT93" s="175"/>
      <c r="BU93" s="175"/>
      <c r="BV93" s="175"/>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c r="DH93" s="175"/>
      <c r="DI93" s="175"/>
      <c r="DJ93" s="175"/>
      <c r="DK93" s="175"/>
      <c r="DL93" s="175"/>
    </row>
    <row r="94" spans="1:116">
      <c r="A94" s="261" t="s">
        <v>8144</v>
      </c>
      <c r="B94" s="262" t="s">
        <v>8145</v>
      </c>
      <c r="C94" s="176">
        <v>0.93409999830000001</v>
      </c>
      <c r="D94" s="177">
        <v>5</v>
      </c>
      <c r="E94" s="176">
        <v>0.15</v>
      </c>
      <c r="F94" s="176">
        <v>4.7</v>
      </c>
      <c r="G94" s="176">
        <v>0.24530015899999999</v>
      </c>
      <c r="H94" s="176" t="s">
        <v>230</v>
      </c>
      <c r="I94" s="177">
        <v>1</v>
      </c>
      <c r="J94" s="177" t="str">
        <f>IFERROR(VLOOKUP($B94,'Core Indicators'!$E$3:$EU$906,147,FALSE),"x")</f>
        <v>x</v>
      </c>
      <c r="K94" s="178">
        <v>0.2156739533</v>
      </c>
      <c r="L94" s="176">
        <v>5</v>
      </c>
      <c r="M94" s="177">
        <v>36</v>
      </c>
      <c r="N94" s="177">
        <v>40</v>
      </c>
      <c r="O94" s="177" t="str">
        <f>IFERROR(VLOOKUP(B94,'Core Indicators'!$E$3:$G$9906,3,FALSE),"x")</f>
        <v>x</v>
      </c>
      <c r="P94" s="177">
        <v>17820</v>
      </c>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c r="DH94" s="175"/>
      <c r="DI94" s="175"/>
      <c r="DJ94" s="175"/>
      <c r="DK94" s="175"/>
      <c r="DL94" s="175"/>
    </row>
    <row r="95" spans="1:116">
      <c r="A95" s="261" t="s">
        <v>8146</v>
      </c>
      <c r="B95" s="262" t="s">
        <v>8147</v>
      </c>
      <c r="C95" s="176">
        <v>0.54403001520000005</v>
      </c>
      <c r="D95" s="177">
        <v>6</v>
      </c>
      <c r="E95" s="176">
        <v>0.27300000000000002</v>
      </c>
      <c r="F95" s="176">
        <v>6.1</v>
      </c>
      <c r="G95" s="176">
        <v>0.38123403010000001</v>
      </c>
      <c r="H95" s="176">
        <v>27.7000007629</v>
      </c>
      <c r="I95" s="177">
        <v>3</v>
      </c>
      <c r="J95" s="177" t="str">
        <f>IFERROR(VLOOKUP($B95,'Core Indicators'!$E$3:$EU$906,147,FALSE),"x")</f>
        <v>x</v>
      </c>
      <c r="K95" s="178">
        <v>-0.88630145790000003</v>
      </c>
      <c r="L95" s="176">
        <v>5</v>
      </c>
      <c r="M95" s="177">
        <v>38</v>
      </c>
      <c r="N95" s="177">
        <v>30</v>
      </c>
      <c r="O95" s="177" t="str">
        <f>IFERROR(VLOOKUP(B95,'Core Indicators'!$E$3:$G$9906,3,FALSE),"x")</f>
        <v>x</v>
      </c>
      <c r="P95" s="177">
        <v>191800</v>
      </c>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c r="BB95" s="175"/>
      <c r="BC95" s="175"/>
      <c r="BD95" s="175"/>
      <c r="BE95" s="175"/>
      <c r="BF95" s="175"/>
      <c r="BG95" s="175"/>
      <c r="BH95" s="175"/>
      <c r="BI95" s="175"/>
      <c r="BJ95" s="175"/>
      <c r="BK95" s="175"/>
      <c r="BL95" s="175"/>
      <c r="BM95" s="175"/>
      <c r="BN95" s="175"/>
      <c r="BO95" s="175"/>
      <c r="BP95" s="175"/>
      <c r="BQ95" s="175"/>
      <c r="BR95" s="175"/>
      <c r="BS95" s="175"/>
      <c r="BT95" s="175"/>
      <c r="BU95" s="175"/>
      <c r="BV95" s="175"/>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c r="DH95" s="175"/>
      <c r="DI95" s="175"/>
      <c r="DJ95" s="175"/>
      <c r="DK95" s="175"/>
      <c r="DL95" s="175"/>
    </row>
    <row r="96" spans="1:116">
      <c r="A96" s="261" t="s">
        <v>8148</v>
      </c>
      <c r="B96" s="262" t="s">
        <v>8149</v>
      </c>
      <c r="C96" s="176">
        <v>0.64979998859999999</v>
      </c>
      <c r="D96" s="177">
        <v>2</v>
      </c>
      <c r="E96" s="176">
        <v>0.39700000000000002</v>
      </c>
      <c r="F96" s="176">
        <v>2.9666666667000001</v>
      </c>
      <c r="G96" s="176">
        <v>0.46313362470000002</v>
      </c>
      <c r="H96" s="176">
        <v>36.400001525900002</v>
      </c>
      <c r="I96" s="177">
        <v>2</v>
      </c>
      <c r="J96" s="177" t="str">
        <f>IFERROR(VLOOKUP($B96,'Core Indicators'!$E$3:$EU$906,147,FALSE),"x")</f>
        <v>x</v>
      </c>
      <c r="K96" s="178">
        <v>-0.9411007762000001</v>
      </c>
      <c r="L96" s="176">
        <v>2.25</v>
      </c>
      <c r="M96" s="177">
        <v>14</v>
      </c>
      <c r="N96" s="177">
        <v>29</v>
      </c>
      <c r="O96" s="177" t="str">
        <f>IFERROR(VLOOKUP(B96,'Core Indicators'!$E$3:$G$9906,3,FALSE),"x")</f>
        <v>x</v>
      </c>
      <c r="P96" s="177">
        <v>230800</v>
      </c>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c r="BB96" s="175"/>
      <c r="BC96" s="175"/>
      <c r="BD96" s="175"/>
      <c r="BE96" s="175"/>
      <c r="BF96" s="175"/>
      <c r="BG96" s="175"/>
      <c r="BH96" s="175"/>
      <c r="BI96" s="175"/>
      <c r="BJ96" s="175"/>
      <c r="BK96" s="175"/>
      <c r="BL96" s="175"/>
      <c r="BM96" s="175"/>
      <c r="BN96" s="175"/>
      <c r="BO96" s="175"/>
      <c r="BP96" s="175"/>
      <c r="BQ96" s="175"/>
      <c r="BR96" s="175"/>
      <c r="BS96" s="175"/>
      <c r="BT96" s="175"/>
      <c r="BU96" s="175"/>
      <c r="BV96" s="175"/>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c r="DH96" s="175"/>
      <c r="DI96" s="175"/>
      <c r="DJ96" s="175"/>
      <c r="DK96" s="175"/>
      <c r="DL96" s="175"/>
    </row>
    <row r="97" spans="1:116">
      <c r="A97" s="261" t="s">
        <v>8150</v>
      </c>
      <c r="B97" s="262" t="s">
        <v>8151</v>
      </c>
      <c r="C97" s="176">
        <v>0.57146297740000007</v>
      </c>
      <c r="D97" s="177">
        <v>10</v>
      </c>
      <c r="E97" s="176">
        <v>0.35299999999999998</v>
      </c>
      <c r="F97" s="176">
        <v>8.9</v>
      </c>
      <c r="G97" s="176">
        <v>0.16942693950000001</v>
      </c>
      <c r="H97" s="176">
        <v>35.599998474099998</v>
      </c>
      <c r="I97" s="177">
        <v>2</v>
      </c>
      <c r="J97" s="177" t="str">
        <f>IFERROR(VLOOKUP($B97,'Core Indicators'!$E$3:$EU$906,147,FALSE),"x")</f>
        <v>x</v>
      </c>
      <c r="K97" s="178">
        <v>1.0139242411</v>
      </c>
      <c r="L97" s="176">
        <v>8.25</v>
      </c>
      <c r="M97" s="177">
        <v>89</v>
      </c>
      <c r="N97" s="177">
        <v>56</v>
      </c>
      <c r="O97" s="177" t="str">
        <f>IFERROR(VLOOKUP(B97,'Core Indicators'!$E$3:$G$9906,3,FALSE),"x")</f>
        <v>x</v>
      </c>
      <c r="P97" s="177">
        <v>62180</v>
      </c>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c r="BB97" s="175"/>
      <c r="BC97" s="175"/>
      <c r="BD97" s="175"/>
      <c r="BE97" s="175"/>
      <c r="BF97" s="175"/>
      <c r="BG97" s="175"/>
      <c r="BH97" s="175"/>
      <c r="BI97" s="175"/>
      <c r="BJ97" s="175"/>
      <c r="BK97" s="175"/>
      <c r="BL97" s="175"/>
      <c r="BM97" s="175"/>
      <c r="BN97" s="175"/>
      <c r="BO97" s="175"/>
      <c r="BP97" s="175"/>
      <c r="BQ97" s="175"/>
      <c r="BR97" s="175"/>
      <c r="BS97" s="175"/>
      <c r="BT97" s="175"/>
      <c r="BU97" s="175"/>
      <c r="BV97" s="175"/>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c r="DH97" s="175"/>
      <c r="DI97" s="175"/>
      <c r="DJ97" s="175"/>
      <c r="DK97" s="175"/>
      <c r="DL97" s="175"/>
    </row>
    <row r="98" spans="1:116">
      <c r="A98" s="261" t="s">
        <v>3018</v>
      </c>
      <c r="B98" s="262" t="s">
        <v>3019</v>
      </c>
      <c r="C98" s="176">
        <v>0.81310000439999996</v>
      </c>
      <c r="D98" s="177">
        <v>6</v>
      </c>
      <c r="E98" s="176">
        <v>0.1</v>
      </c>
      <c r="F98" s="176">
        <v>5.3</v>
      </c>
      <c r="G98" s="176">
        <v>0.36244894649999998</v>
      </c>
      <c r="H98" s="176">
        <v>31.7999992371</v>
      </c>
      <c r="I98" s="177">
        <v>3</v>
      </c>
      <c r="J98" s="177">
        <f>IFERROR(VLOOKUP($B98,'Core Indicators'!$E$3:$EU$906,147,FALSE),"x")</f>
        <v>191</v>
      </c>
      <c r="K98" s="178">
        <v>-0.85828012230000006</v>
      </c>
      <c r="L98" s="176">
        <v>4.75</v>
      </c>
      <c r="M98" s="177">
        <v>44</v>
      </c>
      <c r="N98" s="177">
        <v>28</v>
      </c>
      <c r="O98" s="177">
        <f>IFERROR(VLOOKUP(B98,'Core Indicators'!$E$3:$G$9906,3,FALSE),"x")</f>
        <v>6856000</v>
      </c>
      <c r="P98" s="177">
        <v>10230</v>
      </c>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c r="DH98" s="175"/>
      <c r="DI98" s="175"/>
      <c r="DJ98" s="175"/>
      <c r="DK98" s="175"/>
      <c r="DL98" s="175"/>
    </row>
    <row r="99" spans="1:116">
      <c r="A99" s="261" t="s">
        <v>3258</v>
      </c>
      <c r="B99" s="262" t="s">
        <v>3259</v>
      </c>
      <c r="C99" s="176">
        <v>0</v>
      </c>
      <c r="D99" s="177">
        <v>11</v>
      </c>
      <c r="E99" s="176">
        <v>0</v>
      </c>
      <c r="F99" s="176">
        <v>5.45</v>
      </c>
      <c r="G99" s="176">
        <v>0.54603114490000004</v>
      </c>
      <c r="H99" s="176">
        <v>44.900001525900002</v>
      </c>
      <c r="I99" s="177">
        <v>0</v>
      </c>
      <c r="J99" s="177">
        <f>IFERROR(VLOOKUP($B99,'Core Indicators'!$E$3:$EU$906,147,FALSE),"x")</f>
        <v>0</v>
      </c>
      <c r="K99" s="178">
        <v>-0.38059708479999999</v>
      </c>
      <c r="L99" s="176">
        <v>5</v>
      </c>
      <c r="M99" s="177">
        <v>63</v>
      </c>
      <c r="N99" s="177">
        <v>40</v>
      </c>
      <c r="O99" s="177">
        <f>IFERROR(VLOOKUP(B99,'Core Indicators'!$E$3:$G$9906,3,FALSE),"x")</f>
        <v>2009000</v>
      </c>
      <c r="P99" s="177">
        <v>30360</v>
      </c>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c r="DH99" s="175"/>
      <c r="DI99" s="175"/>
      <c r="DJ99" s="175"/>
      <c r="DK99" s="175"/>
      <c r="DL99" s="175"/>
    </row>
    <row r="100" spans="1:116">
      <c r="A100" s="261" t="s">
        <v>8152</v>
      </c>
      <c r="B100" s="262" t="s">
        <v>8153</v>
      </c>
      <c r="C100" s="176">
        <v>0.98551100019999993</v>
      </c>
      <c r="D100" s="177">
        <v>11</v>
      </c>
      <c r="E100" s="176">
        <v>0</v>
      </c>
      <c r="F100" s="176">
        <v>6.6</v>
      </c>
      <c r="G100" s="176">
        <v>0.65102151679999998</v>
      </c>
      <c r="H100" s="176">
        <v>35.299999237100003</v>
      </c>
      <c r="I100" s="177">
        <v>0</v>
      </c>
      <c r="J100" s="177" t="str">
        <f>IFERROR(VLOOKUP($B100,'Core Indicators'!$E$3:$EU$906,147,FALSE),"x")</f>
        <v>x</v>
      </c>
      <c r="K100" s="178">
        <v>-0.99521124360000002</v>
      </c>
      <c r="L100" s="176">
        <v>5.5</v>
      </c>
      <c r="M100" s="177">
        <v>60</v>
      </c>
      <c r="N100" s="177">
        <v>28</v>
      </c>
      <c r="O100" s="177" t="str">
        <f>IFERROR(VLOOKUP(B100,'Core Indicators'!$E$3:$G$9906,3,FALSE),"x")</f>
        <v>x</v>
      </c>
      <c r="P100" s="177">
        <v>96320</v>
      </c>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175"/>
      <c r="BF100" s="175"/>
      <c r="BG100" s="175"/>
      <c r="BH100" s="175"/>
      <c r="BI100" s="175"/>
      <c r="BJ100" s="175"/>
      <c r="BK100" s="175"/>
      <c r="BL100" s="175"/>
      <c r="BM100" s="175"/>
      <c r="BN100" s="175"/>
      <c r="BO100" s="175"/>
      <c r="BP100" s="175"/>
      <c r="BQ100" s="175"/>
      <c r="BR100" s="175"/>
      <c r="BS100" s="175"/>
      <c r="BT100" s="175"/>
      <c r="BU100" s="175"/>
      <c r="BV100" s="175"/>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c r="DH100" s="175"/>
      <c r="DI100" s="175"/>
      <c r="DJ100" s="175"/>
      <c r="DK100" s="175"/>
      <c r="DL100" s="175"/>
    </row>
    <row r="101" spans="1:116">
      <c r="A101" s="261" t="s">
        <v>3146</v>
      </c>
      <c r="B101" s="262" t="s">
        <v>3147</v>
      </c>
      <c r="C101" s="176">
        <v>0.27512803019999998</v>
      </c>
      <c r="D101" s="177">
        <v>1</v>
      </c>
      <c r="E101" s="176">
        <v>0</v>
      </c>
      <c r="F101" s="176">
        <v>2.4500000000000002</v>
      </c>
      <c r="G101" s="176">
        <v>0.1717677189</v>
      </c>
      <c r="H101" s="176" t="s">
        <v>230</v>
      </c>
      <c r="I101" s="177">
        <v>5</v>
      </c>
      <c r="J101" s="177">
        <f>IFERROR(VLOOKUP($B101,'Core Indicators'!$E$3:$EU$906,147,FALSE),"x")</f>
        <v>630</v>
      </c>
      <c r="K101" s="178">
        <v>-1.8480540513999999</v>
      </c>
      <c r="L101" s="176">
        <v>2.75</v>
      </c>
      <c r="M101" s="177">
        <v>9</v>
      </c>
      <c r="N101" s="177">
        <v>18</v>
      </c>
      <c r="O101" s="177">
        <f>IFERROR(VLOOKUP(B101,'Core Indicators'!$E$3:$G$9906,3,FALSE),"x")</f>
        <v>7400000</v>
      </c>
      <c r="P101" s="177">
        <v>1759540</v>
      </c>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175"/>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c r="DH101" s="175"/>
      <c r="DI101" s="175"/>
      <c r="DJ101" s="175"/>
      <c r="DK101" s="175"/>
      <c r="DL101" s="175"/>
    </row>
    <row r="102" spans="1:116">
      <c r="A102" s="261" t="s">
        <v>8154</v>
      </c>
      <c r="B102" s="262" t="s">
        <v>8155</v>
      </c>
      <c r="C102" s="176">
        <v>0</v>
      </c>
      <c r="D102" s="177">
        <v>12</v>
      </c>
      <c r="E102" s="176">
        <v>0</v>
      </c>
      <c r="F102" s="176" t="s">
        <v>230</v>
      </c>
      <c r="G102" s="176" t="s">
        <v>230</v>
      </c>
      <c r="H102" s="176" t="s">
        <v>230</v>
      </c>
      <c r="I102" s="177">
        <v>0</v>
      </c>
      <c r="J102" s="177" t="str">
        <f>IFERROR(VLOOKUP($B102,'Core Indicators'!$E$3:$EU$906,147,FALSE),"x")</f>
        <v>x</v>
      </c>
      <c r="K102" s="178">
        <v>1.6793329716000001</v>
      </c>
      <c r="L102" s="176" t="s">
        <v>230</v>
      </c>
      <c r="M102" s="177">
        <v>90</v>
      </c>
      <c r="N102" s="177" t="s">
        <v>230</v>
      </c>
      <c r="O102" s="177" t="str">
        <f>IFERROR(VLOOKUP(B102,'Core Indicators'!$E$3:$G$9906,3,FALSE),"x")</f>
        <v>x</v>
      </c>
      <c r="P102" s="177">
        <v>160</v>
      </c>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c r="DH102" s="175"/>
      <c r="DI102" s="175"/>
      <c r="DJ102" s="175"/>
      <c r="DK102" s="175"/>
      <c r="DL102" s="175"/>
    </row>
    <row r="103" spans="1:116">
      <c r="A103" s="261" t="s">
        <v>8156</v>
      </c>
      <c r="B103" s="262" t="s">
        <v>8157</v>
      </c>
      <c r="C103" s="176">
        <v>0.28331598740000002</v>
      </c>
      <c r="D103" s="177">
        <v>9</v>
      </c>
      <c r="E103" s="176">
        <v>0.13</v>
      </c>
      <c r="F103" s="176">
        <v>9.5</v>
      </c>
      <c r="G103" s="176">
        <v>0.12419569599999999</v>
      </c>
      <c r="H103" s="176">
        <v>37.299999237100003</v>
      </c>
      <c r="I103" s="177">
        <v>0</v>
      </c>
      <c r="J103" s="177" t="str">
        <f>IFERROR(VLOOKUP($B103,'Core Indicators'!$E$3:$EU$906,147,FALSE),"x")</f>
        <v>x</v>
      </c>
      <c r="K103" s="178">
        <v>1.022870779</v>
      </c>
      <c r="L103" s="176">
        <v>9.75</v>
      </c>
      <c r="M103" s="177">
        <v>91</v>
      </c>
      <c r="N103" s="177">
        <v>60</v>
      </c>
      <c r="O103" s="177" t="str">
        <f>IFERROR(VLOOKUP(B103,'Core Indicators'!$E$3:$G$9906,3,FALSE),"x")</f>
        <v>x</v>
      </c>
      <c r="P103" s="177">
        <v>62650</v>
      </c>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c r="DH103" s="175"/>
      <c r="DI103" s="175"/>
      <c r="DJ103" s="175"/>
      <c r="DK103" s="175"/>
      <c r="DL103" s="175"/>
    </row>
    <row r="104" spans="1:116">
      <c r="A104" s="261" t="s">
        <v>8158</v>
      </c>
      <c r="B104" s="262" t="s">
        <v>8159</v>
      </c>
      <c r="C104" s="176">
        <v>0</v>
      </c>
      <c r="D104" s="177">
        <v>14</v>
      </c>
      <c r="E104" s="176">
        <v>0</v>
      </c>
      <c r="F104" s="176" t="s">
        <v>230</v>
      </c>
      <c r="G104" s="176">
        <v>7.8352409200000001E-2</v>
      </c>
      <c r="H104" s="176">
        <v>34.900001525900002</v>
      </c>
      <c r="I104" s="177">
        <v>0</v>
      </c>
      <c r="J104" s="177" t="str">
        <f>IFERROR(VLOOKUP($B104,'Core Indicators'!$E$3:$EU$906,147,FALSE),"x")</f>
        <v>x</v>
      </c>
      <c r="K104" s="178">
        <v>1.7934256792000001</v>
      </c>
      <c r="L104" s="176" t="s">
        <v>230</v>
      </c>
      <c r="M104" s="177">
        <v>98</v>
      </c>
      <c r="N104" s="177">
        <v>80</v>
      </c>
      <c r="O104" s="177" t="str">
        <f>IFERROR(VLOOKUP(B104,'Core Indicators'!$E$3:$G$9906,3,FALSE),"x")</f>
        <v>x</v>
      </c>
      <c r="P104" s="177">
        <v>2590</v>
      </c>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175"/>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c r="DH104" s="175"/>
      <c r="DI104" s="175"/>
      <c r="DJ104" s="175"/>
      <c r="DK104" s="175"/>
      <c r="DL104" s="175"/>
    </row>
    <row r="105" spans="1:116">
      <c r="A105" s="261" t="s">
        <v>8160</v>
      </c>
      <c r="B105" s="262" t="s">
        <v>8161</v>
      </c>
      <c r="C105" s="176">
        <v>0.52166897280000002</v>
      </c>
      <c r="D105" s="177">
        <v>10</v>
      </c>
      <c r="E105" s="176">
        <v>0.06</v>
      </c>
      <c r="F105" s="176">
        <v>7.2</v>
      </c>
      <c r="G105" s="176">
        <v>0.1450303838</v>
      </c>
      <c r="H105" s="176">
        <v>34.200000762899997</v>
      </c>
      <c r="I105" s="177">
        <v>2</v>
      </c>
      <c r="J105" s="177" t="str">
        <f>IFERROR(VLOOKUP($B105,'Core Indicators'!$E$3:$EU$906,147,FALSE),"x")</f>
        <v>x</v>
      </c>
      <c r="K105" s="178">
        <v>-0.24343633649999999</v>
      </c>
      <c r="L105" s="176">
        <v>6.5</v>
      </c>
      <c r="M105" s="177">
        <v>63</v>
      </c>
      <c r="N105" s="177">
        <v>35</v>
      </c>
      <c r="O105" s="177" t="str">
        <f>IFERROR(VLOOKUP(B105,'Core Indicators'!$E$3:$G$9906,3,FALSE),"x")</f>
        <v>x</v>
      </c>
      <c r="P105" s="177">
        <v>25220</v>
      </c>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c r="DH105" s="175"/>
      <c r="DI105" s="175"/>
      <c r="DJ105" s="175"/>
      <c r="DK105" s="175"/>
      <c r="DL105" s="175"/>
    </row>
    <row r="106" spans="1:116">
      <c r="A106" s="261" t="s">
        <v>3371</v>
      </c>
      <c r="B106" s="262" t="s">
        <v>3372</v>
      </c>
      <c r="C106" s="176">
        <v>0.61453398950000004</v>
      </c>
      <c r="D106" s="177">
        <v>6</v>
      </c>
      <c r="E106" s="176">
        <v>0</v>
      </c>
      <c r="F106" s="176">
        <v>5.4</v>
      </c>
      <c r="G106" s="176" t="s">
        <v>230</v>
      </c>
      <c r="H106" s="176">
        <v>42.599998474099998</v>
      </c>
      <c r="I106" s="177">
        <v>0</v>
      </c>
      <c r="J106" s="177">
        <f>IFERROR(VLOOKUP($B106,'Core Indicators'!$E$3:$EU$906,147,FALSE),"x")</f>
        <v>183</v>
      </c>
      <c r="K106" s="178">
        <v>-1.0088132620000001</v>
      </c>
      <c r="L106" s="176">
        <v>4.25</v>
      </c>
      <c r="M106" s="177">
        <v>61</v>
      </c>
      <c r="N106" s="177">
        <v>24</v>
      </c>
      <c r="O106" s="177">
        <f>IFERROR(VLOOKUP(B106,'Core Indicators'!$E$3:$G$9906,3,FALSE),"x")</f>
        <v>25680000</v>
      </c>
      <c r="P106" s="177">
        <v>581800</v>
      </c>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c r="BB106" s="175"/>
      <c r="BC106" s="175"/>
      <c r="BD106" s="175"/>
      <c r="BE106" s="175"/>
      <c r="BF106" s="175"/>
      <c r="BG106" s="175"/>
      <c r="BH106" s="175"/>
      <c r="BI106" s="175"/>
      <c r="BJ106" s="175"/>
      <c r="BK106" s="175"/>
      <c r="BL106" s="175"/>
      <c r="BM106" s="175"/>
      <c r="BN106" s="175"/>
      <c r="BO106" s="175"/>
      <c r="BP106" s="175"/>
      <c r="BQ106" s="175"/>
      <c r="BR106" s="175"/>
      <c r="BS106" s="175"/>
      <c r="BT106" s="175"/>
      <c r="BU106" s="175"/>
      <c r="BV106" s="175"/>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c r="DH106" s="175"/>
      <c r="DI106" s="175"/>
      <c r="DJ106" s="175"/>
      <c r="DK106" s="175"/>
      <c r="DL106" s="175"/>
    </row>
    <row r="107" spans="1:116">
      <c r="A107" s="261" t="s">
        <v>4150</v>
      </c>
      <c r="B107" s="262" t="s">
        <v>4151</v>
      </c>
      <c r="C107" s="176">
        <v>0.60879998740000008</v>
      </c>
      <c r="D107" s="177">
        <v>10</v>
      </c>
      <c r="E107" s="176">
        <v>0</v>
      </c>
      <c r="F107" s="176">
        <v>6.35</v>
      </c>
      <c r="G107" s="176">
        <v>0.61495508840000002</v>
      </c>
      <c r="H107" s="176">
        <v>44.700000762899997</v>
      </c>
      <c r="I107" s="177">
        <v>0</v>
      </c>
      <c r="J107" s="177">
        <f>IFERROR(VLOOKUP($B107,'Core Indicators'!$E$3:$EU$906,147,FALSE),"x")</f>
        <v>41</v>
      </c>
      <c r="K107" s="178">
        <v>-0.33112335209999999</v>
      </c>
      <c r="L107" s="176">
        <v>5.5</v>
      </c>
      <c r="M107" s="177">
        <v>62</v>
      </c>
      <c r="N107" s="177">
        <v>31</v>
      </c>
      <c r="O107" s="177">
        <f>IFERROR(VLOOKUP(B107,'Core Indicators'!$E$3:$G$9906,3,FALSE),"x")</f>
        <v>19718000</v>
      </c>
      <c r="P107" s="177">
        <v>94280</v>
      </c>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c r="BB107" s="175"/>
      <c r="BC107" s="175"/>
      <c r="BD107" s="175"/>
      <c r="BE107" s="175"/>
      <c r="BF107" s="175"/>
      <c r="BG107" s="175"/>
      <c r="BH107" s="175"/>
      <c r="BI107" s="175"/>
      <c r="BJ107" s="175"/>
      <c r="BK107" s="175"/>
      <c r="BL107" s="175"/>
      <c r="BM107" s="175"/>
      <c r="BN107" s="175"/>
      <c r="BO107" s="175"/>
      <c r="BP107" s="175"/>
      <c r="BQ107" s="175"/>
      <c r="BR107" s="175"/>
      <c r="BS107" s="175"/>
      <c r="BT107" s="175"/>
      <c r="BU107" s="175"/>
      <c r="BV107" s="175"/>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c r="DH107" s="175"/>
      <c r="DI107" s="175"/>
      <c r="DJ107" s="175"/>
      <c r="DK107" s="175"/>
      <c r="DL107" s="175"/>
    </row>
    <row r="108" spans="1:116">
      <c r="A108" s="261" t="s">
        <v>4207</v>
      </c>
      <c r="B108" s="262" t="s">
        <v>4208</v>
      </c>
      <c r="C108" s="176">
        <v>0.59559397110000001</v>
      </c>
      <c r="D108" s="177">
        <v>3</v>
      </c>
      <c r="E108" s="176">
        <v>5.8999999999999997E-2</v>
      </c>
      <c r="F108" s="176">
        <v>5.85</v>
      </c>
      <c r="G108" s="176">
        <v>0.27437398190000001</v>
      </c>
      <c r="H108" s="176">
        <v>41</v>
      </c>
      <c r="I108" s="177">
        <v>1</v>
      </c>
      <c r="J108" s="177">
        <f>IFERROR(VLOOKUP($B108,'Core Indicators'!$E$3:$EU$906,147,FALSE),"x")</f>
        <v>0</v>
      </c>
      <c r="K108" s="178">
        <v>0.59094518419999997</v>
      </c>
      <c r="L108" s="176">
        <v>5.5</v>
      </c>
      <c r="M108" s="177">
        <v>52</v>
      </c>
      <c r="N108" s="177">
        <v>53</v>
      </c>
      <c r="O108" s="177">
        <f>IFERROR(VLOOKUP(B108,'Core Indicators'!$E$3:$G$9906,3,FALSE),"x")</f>
        <v>30485000</v>
      </c>
      <c r="P108" s="177">
        <v>328550</v>
      </c>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c r="BB108" s="175"/>
      <c r="BC108" s="175"/>
      <c r="BD108" s="175"/>
      <c r="BE108" s="175"/>
      <c r="BF108" s="175"/>
      <c r="BG108" s="175"/>
      <c r="BH108" s="175"/>
      <c r="BI108" s="175"/>
      <c r="BJ108" s="175"/>
      <c r="BK108" s="175"/>
      <c r="BL108" s="175"/>
      <c r="BM108" s="175"/>
      <c r="BN108" s="175"/>
      <c r="BO108" s="175"/>
      <c r="BP108" s="175"/>
      <c r="BQ108" s="175"/>
      <c r="BR108" s="175"/>
      <c r="BS108" s="175"/>
      <c r="BT108" s="175"/>
      <c r="BU108" s="175"/>
      <c r="BV108" s="175"/>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c r="DH108" s="175"/>
      <c r="DI108" s="175"/>
      <c r="DJ108" s="175"/>
      <c r="DK108" s="175"/>
      <c r="DL108" s="175"/>
    </row>
    <row r="109" spans="1:116">
      <c r="A109" s="261" t="s">
        <v>8162</v>
      </c>
      <c r="B109" s="262" t="s">
        <v>8163</v>
      </c>
      <c r="C109" s="176">
        <v>1.9899981099999998E-2</v>
      </c>
      <c r="D109" s="177">
        <v>8</v>
      </c>
      <c r="E109" s="176">
        <v>0</v>
      </c>
      <c r="F109" s="176" t="s">
        <v>230</v>
      </c>
      <c r="G109" s="176">
        <v>0.36658249790000003</v>
      </c>
      <c r="H109" s="176">
        <v>31.2999992371</v>
      </c>
      <c r="I109" s="177">
        <v>2</v>
      </c>
      <c r="J109" s="177" t="str">
        <f>IFERROR(VLOOKUP($B109,'Core Indicators'!$E$3:$EU$906,147,FALSE),"x")</f>
        <v>x</v>
      </c>
      <c r="K109" s="178">
        <v>-0.41108790039999998</v>
      </c>
      <c r="L109" s="176" t="s">
        <v>230</v>
      </c>
      <c r="M109" s="177">
        <v>40</v>
      </c>
      <c r="N109" s="177">
        <v>29</v>
      </c>
      <c r="O109" s="177" t="str">
        <f>IFERROR(VLOOKUP(B109,'Core Indicators'!$E$3:$G$9906,3,FALSE),"x")</f>
        <v>x</v>
      </c>
      <c r="P109" s="177">
        <v>300</v>
      </c>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175"/>
      <c r="BB109" s="175"/>
      <c r="BC109" s="175"/>
      <c r="BD109" s="175"/>
      <c r="BE109" s="175"/>
      <c r="BF109" s="175"/>
      <c r="BG109" s="175"/>
      <c r="BH109" s="175"/>
      <c r="BI109" s="175"/>
      <c r="BJ109" s="175"/>
      <c r="BK109" s="175"/>
      <c r="BL109" s="175"/>
      <c r="BM109" s="175"/>
      <c r="BN109" s="175"/>
      <c r="BO109" s="175"/>
      <c r="BP109" s="175"/>
      <c r="BQ109" s="175"/>
      <c r="BR109" s="175"/>
      <c r="BS109" s="175"/>
      <c r="BT109" s="175"/>
      <c r="BU109" s="175"/>
      <c r="BV109" s="175"/>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c r="DH109" s="175"/>
      <c r="DI109" s="175"/>
      <c r="DJ109" s="175"/>
      <c r="DK109" s="175"/>
      <c r="DL109" s="175"/>
    </row>
    <row r="110" spans="1:116">
      <c r="A110" s="261" t="s">
        <v>3602</v>
      </c>
      <c r="B110" s="262" t="s">
        <v>3603</v>
      </c>
      <c r="C110" s="176">
        <v>0.1842000429</v>
      </c>
      <c r="D110" s="177">
        <v>12</v>
      </c>
      <c r="E110" s="176">
        <v>0</v>
      </c>
      <c r="F110" s="176">
        <v>5.8</v>
      </c>
      <c r="G110" s="176">
        <v>0.67610385110000004</v>
      </c>
      <c r="H110" s="176">
        <v>33</v>
      </c>
      <c r="I110" s="177">
        <v>5</v>
      </c>
      <c r="J110" s="177">
        <f>IFERROR(VLOOKUP($B110,'Core Indicators'!$E$3:$EU$906,147,FALSE),"x")</f>
        <v>974</v>
      </c>
      <c r="K110" s="178">
        <v>-0.83423358200000008</v>
      </c>
      <c r="L110" s="176">
        <v>4.5</v>
      </c>
      <c r="M110" s="177">
        <v>41</v>
      </c>
      <c r="N110" s="177">
        <v>29</v>
      </c>
      <c r="O110" s="177">
        <f>IFERROR(VLOOKUP(B110,'Core Indicators'!$E$3:$G$9906,3,FALSE),"x")</f>
        <v>20402000</v>
      </c>
      <c r="P110" s="177">
        <v>1220190</v>
      </c>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75"/>
      <c r="BB110" s="175"/>
      <c r="BC110" s="175"/>
      <c r="BD110" s="175"/>
      <c r="BE110" s="175"/>
      <c r="BF110" s="175"/>
      <c r="BG110" s="175"/>
      <c r="BH110" s="175"/>
      <c r="BI110" s="175"/>
      <c r="BJ110" s="175"/>
      <c r="BK110" s="175"/>
      <c r="BL110" s="175"/>
      <c r="BM110" s="175"/>
      <c r="BN110" s="175"/>
      <c r="BO110" s="175"/>
      <c r="BP110" s="175"/>
      <c r="BQ110" s="175"/>
      <c r="BR110" s="175"/>
      <c r="BS110" s="175"/>
      <c r="BT110" s="175"/>
      <c r="BU110" s="175"/>
      <c r="BV110" s="175"/>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c r="DH110" s="175"/>
      <c r="DI110" s="175"/>
      <c r="DJ110" s="175"/>
      <c r="DK110" s="175"/>
      <c r="DL110" s="175"/>
    </row>
    <row r="111" spans="1:116">
      <c r="A111" s="261" t="s">
        <v>8164</v>
      </c>
      <c r="B111" s="262" t="s">
        <v>8165</v>
      </c>
      <c r="C111" s="176">
        <v>0</v>
      </c>
      <c r="D111" s="177">
        <v>12</v>
      </c>
      <c r="E111" s="176">
        <v>0</v>
      </c>
      <c r="F111" s="176" t="s">
        <v>230</v>
      </c>
      <c r="G111" s="176">
        <v>0.19499821959999999</v>
      </c>
      <c r="H111" s="176">
        <v>29.2000007629</v>
      </c>
      <c r="I111" s="177">
        <v>0</v>
      </c>
      <c r="J111" s="177" t="str">
        <f>IFERROR(VLOOKUP($B111,'Core Indicators'!$E$3:$EU$906,147,FALSE),"x")</f>
        <v>x</v>
      </c>
      <c r="K111" s="178">
        <v>0.95223230120000002</v>
      </c>
      <c r="L111" s="176" t="s">
        <v>230</v>
      </c>
      <c r="M111" s="177">
        <v>90</v>
      </c>
      <c r="N111" s="177">
        <v>54</v>
      </c>
      <c r="O111" s="177" t="str">
        <f>IFERROR(VLOOKUP(B111,'Core Indicators'!$E$3:$G$9906,3,FALSE),"x")</f>
        <v>x</v>
      </c>
      <c r="P111" s="177">
        <v>320</v>
      </c>
      <c r="Q111" s="175"/>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75"/>
      <c r="BB111" s="175"/>
      <c r="BC111" s="175"/>
      <c r="BD111" s="175"/>
      <c r="BE111" s="175"/>
      <c r="BF111" s="175"/>
      <c r="BG111" s="175"/>
      <c r="BH111" s="175"/>
      <c r="BI111" s="175"/>
      <c r="BJ111" s="175"/>
      <c r="BK111" s="175"/>
      <c r="BL111" s="175"/>
      <c r="BM111" s="175"/>
      <c r="BN111" s="175"/>
      <c r="BO111" s="175"/>
      <c r="BP111" s="175"/>
      <c r="BQ111" s="175"/>
      <c r="BR111" s="175"/>
      <c r="BS111" s="175"/>
      <c r="BT111" s="175"/>
      <c r="BU111" s="175"/>
      <c r="BV111" s="175"/>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c r="DH111" s="175"/>
      <c r="DI111" s="175"/>
      <c r="DJ111" s="175"/>
      <c r="DK111" s="175"/>
      <c r="DL111" s="175"/>
    </row>
    <row r="112" spans="1:116">
      <c r="A112" s="261" t="s">
        <v>8166</v>
      </c>
      <c r="B112" s="262" t="s">
        <v>8167</v>
      </c>
      <c r="C112" s="176">
        <v>0</v>
      </c>
      <c r="D112" s="177">
        <v>12</v>
      </c>
      <c r="E112" s="176">
        <v>0</v>
      </c>
      <c r="F112" s="176" t="s">
        <v>230</v>
      </c>
      <c r="G112" s="176" t="s">
        <v>230</v>
      </c>
      <c r="H112" s="176" t="s">
        <v>230</v>
      </c>
      <c r="I112" s="177">
        <v>0</v>
      </c>
      <c r="J112" s="177" t="str">
        <f>IFERROR(VLOOKUP($B112,'Core Indicators'!$E$3:$EU$906,147,FALSE),"x")</f>
        <v>x</v>
      </c>
      <c r="K112" s="178">
        <v>-3.3094067099999999E-2</v>
      </c>
      <c r="L112" s="176" t="s">
        <v>230</v>
      </c>
      <c r="M112" s="177">
        <v>93</v>
      </c>
      <c r="N112" s="177" t="s">
        <v>230</v>
      </c>
      <c r="O112" s="177" t="str">
        <f>IFERROR(VLOOKUP(B112,'Core Indicators'!$E$3:$G$9906,3,FALSE),"x")</f>
        <v>x</v>
      </c>
      <c r="P112" s="177">
        <v>180</v>
      </c>
      <c r="Q112" s="175"/>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R112" s="175"/>
      <c r="BS112" s="175"/>
      <c r="BT112" s="175"/>
      <c r="BU112" s="175"/>
      <c r="BV112" s="175"/>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c r="DH112" s="175"/>
      <c r="DI112" s="175"/>
      <c r="DJ112" s="175"/>
      <c r="DK112" s="175"/>
      <c r="DL112" s="175"/>
    </row>
    <row r="113" spans="1:116">
      <c r="A113" s="261" t="s">
        <v>4054</v>
      </c>
      <c r="B113" s="262" t="s">
        <v>4055</v>
      </c>
      <c r="C113" s="176">
        <v>0.65999998090000001</v>
      </c>
      <c r="D113" s="177">
        <v>5</v>
      </c>
      <c r="E113" s="176">
        <v>0</v>
      </c>
      <c r="F113" s="176">
        <v>4.2666666666999999</v>
      </c>
      <c r="G113" s="176">
        <v>0.61993629360000002</v>
      </c>
      <c r="H113" s="176">
        <v>32.599998474099998</v>
      </c>
      <c r="I113" s="177">
        <v>2</v>
      </c>
      <c r="J113" s="177" t="str">
        <f>IFERROR(VLOOKUP($B113,'Core Indicators'!$E$3:$EU$906,147,FALSE),"x")</f>
        <v>x</v>
      </c>
      <c r="K113" s="178">
        <v>-0.58271789549999997</v>
      </c>
      <c r="L113" s="176">
        <v>4</v>
      </c>
      <c r="M113" s="177">
        <v>34</v>
      </c>
      <c r="N113" s="177">
        <v>28</v>
      </c>
      <c r="O113" s="177">
        <f>IFERROR(VLOOKUP(B113,'Core Indicators'!$E$3:$G$9906,3,FALSE),"x")</f>
        <v>4147000</v>
      </c>
      <c r="P113" s="177">
        <v>1030700</v>
      </c>
      <c r="Q113" s="175"/>
      <c r="R113" s="175"/>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R113" s="175"/>
      <c r="BS113" s="175"/>
      <c r="BT113" s="175"/>
      <c r="BU113" s="175"/>
      <c r="BV113" s="175"/>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c r="DH113" s="175"/>
      <c r="DI113" s="175"/>
      <c r="DJ113" s="175"/>
      <c r="DK113" s="175"/>
      <c r="DL113" s="175"/>
    </row>
    <row r="114" spans="1:116">
      <c r="A114" s="261" t="s">
        <v>8168</v>
      </c>
      <c r="B114" s="262" t="s">
        <v>8169</v>
      </c>
      <c r="C114" s="176">
        <v>0.73069999029999999</v>
      </c>
      <c r="D114" s="177">
        <v>11</v>
      </c>
      <c r="E114" s="176">
        <v>0</v>
      </c>
      <c r="F114" s="176">
        <v>8.6</v>
      </c>
      <c r="G114" s="176">
        <v>0.36946207279999999</v>
      </c>
      <c r="H114" s="176">
        <v>36.799999237100003</v>
      </c>
      <c r="I114" s="177">
        <v>0</v>
      </c>
      <c r="J114" s="177" t="str">
        <f>IFERROR(VLOOKUP($B114,'Core Indicators'!$E$3:$EU$906,147,FALSE),"x")</f>
        <v>x</v>
      </c>
      <c r="K114" s="178">
        <v>0.76357662680000005</v>
      </c>
      <c r="L114" s="176">
        <v>8.25</v>
      </c>
      <c r="M114" s="177">
        <v>89</v>
      </c>
      <c r="N114" s="177">
        <v>52</v>
      </c>
      <c r="O114" s="177" t="str">
        <f>IFERROR(VLOOKUP(B114,'Core Indicators'!$E$3:$G$9906,3,FALSE),"x")</f>
        <v>x</v>
      </c>
      <c r="P114" s="177">
        <v>2030</v>
      </c>
      <c r="Q114" s="175"/>
      <c r="R114" s="175"/>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P114" s="175"/>
      <c r="BQ114" s="175"/>
      <c r="BR114" s="175"/>
      <c r="BS114" s="175"/>
      <c r="BT114" s="175"/>
      <c r="BU114" s="175"/>
      <c r="BV114" s="175"/>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c r="DH114" s="175"/>
      <c r="DI114" s="175"/>
      <c r="DJ114" s="175"/>
      <c r="DK114" s="175"/>
      <c r="DL114" s="175"/>
    </row>
    <row r="115" spans="1:116">
      <c r="A115" s="261" t="s">
        <v>3422</v>
      </c>
      <c r="B115" s="262" t="s">
        <v>3423</v>
      </c>
      <c r="C115" s="176">
        <v>0.33568600009999999</v>
      </c>
      <c r="D115" s="177">
        <v>10</v>
      </c>
      <c r="E115" s="176">
        <v>0.11</v>
      </c>
      <c r="F115" s="176">
        <v>6.05</v>
      </c>
      <c r="G115" s="176">
        <v>0.334242492</v>
      </c>
      <c r="H115" s="176">
        <v>45.400001525900002</v>
      </c>
      <c r="I115" s="177">
        <v>5</v>
      </c>
      <c r="J115" s="177">
        <f>IFERROR(VLOOKUP($B115,'Core Indicators'!$E$3:$EU$906,147,FALSE),"x")</f>
        <v>3714</v>
      </c>
      <c r="K115" s="178">
        <v>-0.65810358520000001</v>
      </c>
      <c r="L115" s="176">
        <v>5</v>
      </c>
      <c r="M115" s="177">
        <v>62</v>
      </c>
      <c r="N115" s="177">
        <v>29</v>
      </c>
      <c r="O115" s="177">
        <f>IFERROR(VLOOKUP(B115,'Core Indicators'!$E$3:$G$9906,3,FALSE),"x")</f>
        <v>114329000</v>
      </c>
      <c r="P115" s="177">
        <v>1943950</v>
      </c>
      <c r="Q115" s="175"/>
      <c r="R115" s="175"/>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P115" s="175"/>
      <c r="BQ115" s="175"/>
      <c r="BR115" s="175"/>
      <c r="BS115" s="175"/>
      <c r="BT115" s="175"/>
      <c r="BU115" s="175"/>
      <c r="BV115" s="175"/>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c r="DH115" s="175"/>
      <c r="DI115" s="175"/>
      <c r="DJ115" s="175"/>
      <c r="DK115" s="175"/>
      <c r="DL115" s="175"/>
    </row>
    <row r="116" spans="1:116">
      <c r="A116" s="261" t="s">
        <v>8170</v>
      </c>
      <c r="B116" s="262" t="s">
        <v>8171</v>
      </c>
      <c r="C116" s="176">
        <v>0</v>
      </c>
      <c r="D116" s="177">
        <v>11</v>
      </c>
      <c r="E116" s="176">
        <v>0</v>
      </c>
      <c r="F116" s="176" t="s">
        <v>230</v>
      </c>
      <c r="G116" s="176" t="s">
        <v>230</v>
      </c>
      <c r="H116" s="176">
        <v>40.099998474099998</v>
      </c>
      <c r="I116" s="177">
        <v>0</v>
      </c>
      <c r="J116" s="177" t="str">
        <f>IFERROR(VLOOKUP($B116,'Core Indicators'!$E$3:$EU$906,147,FALSE),"x")</f>
        <v>x</v>
      </c>
      <c r="K116" s="178">
        <v>2.41156537E-2</v>
      </c>
      <c r="L116" s="176" t="s">
        <v>230</v>
      </c>
      <c r="M116" s="177">
        <v>92</v>
      </c>
      <c r="N116" s="177" t="s">
        <v>230</v>
      </c>
      <c r="O116" s="177" t="str">
        <f>IFERROR(VLOOKUP(B116,'Core Indicators'!$E$3:$G$9906,3,FALSE),"x")</f>
        <v>x</v>
      </c>
      <c r="P116" s="177">
        <v>700</v>
      </c>
      <c r="Q116" s="175"/>
      <c r="R116" s="175"/>
      <c r="S116" s="175"/>
      <c r="T116" s="175"/>
      <c r="U116" s="175"/>
      <c r="V116" s="175"/>
      <c r="W116" s="175"/>
      <c r="X116" s="175"/>
      <c r="Y116" s="175"/>
      <c r="Z116" s="175"/>
      <c r="AA116" s="175"/>
      <c r="AB116" s="175"/>
      <c r="AC116" s="175"/>
      <c r="AD116" s="175"/>
      <c r="AE116" s="175"/>
      <c r="AF116" s="175"/>
      <c r="AG116" s="175"/>
      <c r="AH116" s="175"/>
      <c r="AI116" s="175"/>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Q116" s="175"/>
      <c r="BR116" s="175"/>
      <c r="BS116" s="175"/>
      <c r="BT116" s="175"/>
      <c r="BU116" s="175"/>
      <c r="BV116" s="175"/>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c r="DH116" s="175"/>
      <c r="DI116" s="175"/>
      <c r="DJ116" s="175"/>
      <c r="DK116" s="175"/>
      <c r="DL116" s="175"/>
    </row>
    <row r="117" spans="1:116">
      <c r="A117" s="261" t="s">
        <v>8172</v>
      </c>
      <c r="B117" s="262" t="s">
        <v>8173</v>
      </c>
      <c r="C117" s="176">
        <v>0.42207301920000001</v>
      </c>
      <c r="D117" s="177">
        <v>7</v>
      </c>
      <c r="E117" s="176">
        <v>0.19400000000000001</v>
      </c>
      <c r="F117" s="176">
        <v>5.8</v>
      </c>
      <c r="G117" s="176">
        <v>0.2284775829</v>
      </c>
      <c r="H117" s="176">
        <v>25.7000007629</v>
      </c>
      <c r="I117" s="177">
        <v>3</v>
      </c>
      <c r="J117" s="177" t="str">
        <f>IFERROR(VLOOKUP($B117,'Core Indicators'!$E$3:$EU$906,147,FALSE),"x")</f>
        <v>x</v>
      </c>
      <c r="K117" s="178">
        <v>-0.37302857639999998</v>
      </c>
      <c r="L117" s="176">
        <v>4.5</v>
      </c>
      <c r="M117" s="177">
        <v>60</v>
      </c>
      <c r="N117" s="177">
        <v>32</v>
      </c>
      <c r="O117" s="177" t="str">
        <f>IFERROR(VLOOKUP(B117,'Core Indicators'!$E$3:$G$9906,3,FALSE),"x")</f>
        <v>x</v>
      </c>
      <c r="P117" s="177">
        <v>32870</v>
      </c>
      <c r="Q117" s="175"/>
      <c r="R117" s="175"/>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Q117" s="175"/>
      <c r="BR117" s="175"/>
      <c r="BS117" s="175"/>
      <c r="BT117" s="175"/>
      <c r="BU117" s="175"/>
      <c r="BV117" s="175"/>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c r="DH117" s="175"/>
      <c r="DI117" s="175"/>
      <c r="DJ117" s="175"/>
      <c r="DK117" s="175"/>
      <c r="DL117" s="175"/>
    </row>
    <row r="118" spans="1:116">
      <c r="A118" s="261" t="s">
        <v>8174</v>
      </c>
      <c r="B118" s="262" t="s">
        <v>8175</v>
      </c>
      <c r="C118" s="176">
        <v>0.18750004279999999</v>
      </c>
      <c r="D118" s="177">
        <v>11</v>
      </c>
      <c r="E118" s="176">
        <v>7.0000000000000007E-2</v>
      </c>
      <c r="F118" s="176">
        <v>7.3</v>
      </c>
      <c r="G118" s="176">
        <v>0.32160517550000001</v>
      </c>
      <c r="H118" s="176">
        <v>32.700000762899997</v>
      </c>
      <c r="I118" s="177">
        <v>0</v>
      </c>
      <c r="J118" s="177" t="str">
        <f>IFERROR(VLOOKUP($B118,'Core Indicators'!$E$3:$EU$906,147,FALSE),"x")</f>
        <v>x</v>
      </c>
      <c r="K118" s="178">
        <v>-0.2662930489</v>
      </c>
      <c r="L118" s="176">
        <v>6.25</v>
      </c>
      <c r="M118" s="177">
        <v>84</v>
      </c>
      <c r="N118" s="177">
        <v>35</v>
      </c>
      <c r="O118" s="177" t="str">
        <f>IFERROR(VLOOKUP(B118,'Core Indicators'!$E$3:$G$9906,3,FALSE),"x")</f>
        <v>x</v>
      </c>
      <c r="P118" s="177">
        <v>1553560</v>
      </c>
      <c r="Q118" s="175"/>
      <c r="R118" s="175"/>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Q118" s="175"/>
      <c r="BR118" s="175"/>
      <c r="BS118" s="175"/>
      <c r="BT118" s="175"/>
      <c r="BU118" s="175"/>
      <c r="BV118" s="175"/>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c r="DH118" s="175"/>
      <c r="DI118" s="175"/>
      <c r="DJ118" s="175"/>
      <c r="DK118" s="175"/>
      <c r="DL118" s="175"/>
    </row>
    <row r="119" spans="1:116">
      <c r="A119" s="261" t="s">
        <v>8176</v>
      </c>
      <c r="B119" s="262" t="s">
        <v>8177</v>
      </c>
      <c r="C119" s="176">
        <v>0.69836900989999995</v>
      </c>
      <c r="D119" s="177">
        <v>10</v>
      </c>
      <c r="E119" s="176">
        <v>5.4199999999999998E-2</v>
      </c>
      <c r="F119" s="176">
        <v>7.35</v>
      </c>
      <c r="G119" s="176">
        <v>0.1190679714</v>
      </c>
      <c r="H119" s="176">
        <v>39</v>
      </c>
      <c r="I119" s="177">
        <v>0</v>
      </c>
      <c r="J119" s="177" t="str">
        <f>IFERROR(VLOOKUP($B119,'Core Indicators'!$E$3:$EU$906,147,FALSE),"x")</f>
        <v>x</v>
      </c>
      <c r="K119" s="178">
        <v>9.5744796099999988E-2</v>
      </c>
      <c r="L119" s="176">
        <v>6.75</v>
      </c>
      <c r="M119" s="177">
        <v>62</v>
      </c>
      <c r="N119" s="177">
        <v>45</v>
      </c>
      <c r="O119" s="177" t="str">
        <f>IFERROR(VLOOKUP(B119,'Core Indicators'!$E$3:$G$9906,3,FALSE),"x")</f>
        <v>x</v>
      </c>
      <c r="P119" s="177">
        <v>13450</v>
      </c>
      <c r="Q119" s="175"/>
      <c r="R119" s="175"/>
      <c r="S119" s="175"/>
      <c r="T119" s="175"/>
      <c r="U119" s="175"/>
      <c r="V119" s="175"/>
      <c r="W119" s="175"/>
      <c r="X119" s="175"/>
      <c r="Y119" s="175"/>
      <c r="Z119" s="175"/>
      <c r="AA119" s="175"/>
      <c r="AB119" s="175"/>
      <c r="AC119" s="175"/>
      <c r="AD119" s="175"/>
      <c r="AE119" s="175"/>
      <c r="AF119" s="175"/>
      <c r="AG119" s="175"/>
      <c r="AH119" s="175"/>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c r="BP119" s="175"/>
      <c r="BQ119" s="175"/>
      <c r="BR119" s="175"/>
      <c r="BS119" s="175"/>
      <c r="BT119" s="175"/>
      <c r="BU119" s="175"/>
      <c r="BV119" s="175"/>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c r="DH119" s="175"/>
      <c r="DI119" s="175"/>
      <c r="DJ119" s="175"/>
      <c r="DK119" s="175"/>
      <c r="DL119" s="175"/>
    </row>
    <row r="120" spans="1:116">
      <c r="A120" s="261" t="s">
        <v>3312</v>
      </c>
      <c r="B120" s="262" t="s">
        <v>3313</v>
      </c>
      <c r="C120" s="176">
        <v>0.49561599899999997</v>
      </c>
      <c r="D120" s="177">
        <v>5</v>
      </c>
      <c r="E120" s="176">
        <v>0.4</v>
      </c>
      <c r="F120" s="176">
        <v>3.6833333332999998</v>
      </c>
      <c r="G120" s="176">
        <v>0.4923099393</v>
      </c>
      <c r="H120" s="176">
        <v>39.5</v>
      </c>
      <c r="I120" s="177">
        <v>3</v>
      </c>
      <c r="J120" s="177">
        <f>IFERROR(VLOOKUP($B120,'Core Indicators'!$E$3:$EU$906,147,FALSE),"x")</f>
        <v>168</v>
      </c>
      <c r="K120" s="178">
        <v>-0.13564912970000001</v>
      </c>
      <c r="L120" s="176">
        <v>3.25</v>
      </c>
      <c r="M120" s="177">
        <v>37</v>
      </c>
      <c r="N120" s="177">
        <v>41</v>
      </c>
      <c r="O120" s="177">
        <f>IFERROR(VLOOKUP(B120,'Core Indicators'!$E$3:$G$9906,3,FALSE),"x")</f>
        <v>36472000</v>
      </c>
      <c r="P120" s="177">
        <v>446300</v>
      </c>
      <c r="Q120" s="175"/>
      <c r="R120" s="175"/>
      <c r="S120" s="175"/>
      <c r="T120" s="175"/>
      <c r="U120" s="175"/>
      <c r="V120" s="175"/>
      <c r="W120" s="175"/>
      <c r="X120" s="175"/>
      <c r="Y120" s="175"/>
      <c r="Z120" s="175"/>
      <c r="AA120" s="175"/>
      <c r="AB120" s="175"/>
      <c r="AC120" s="175"/>
      <c r="AD120" s="175"/>
      <c r="AE120" s="175"/>
      <c r="AF120" s="175"/>
      <c r="AG120" s="175"/>
      <c r="AH120" s="175"/>
      <c r="AI120" s="175"/>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c r="BQ120" s="175"/>
      <c r="BR120" s="175"/>
      <c r="BS120" s="175"/>
      <c r="BT120" s="175"/>
      <c r="BU120" s="175"/>
      <c r="BV120" s="175"/>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c r="DH120" s="175"/>
      <c r="DI120" s="175"/>
      <c r="DJ120" s="175"/>
      <c r="DK120" s="175"/>
      <c r="DL120" s="175"/>
    </row>
    <row r="121" spans="1:116">
      <c r="A121" s="261" t="s">
        <v>3798</v>
      </c>
      <c r="B121" s="262" t="s">
        <v>3799</v>
      </c>
      <c r="C121" s="176">
        <v>0.90353799999999995</v>
      </c>
      <c r="D121" s="177">
        <v>7</v>
      </c>
      <c r="E121" s="176">
        <v>0.16500000000000001</v>
      </c>
      <c r="F121" s="176">
        <v>4.4833333333000001</v>
      </c>
      <c r="G121" s="176">
        <v>0.56887839289999997</v>
      </c>
      <c r="H121" s="176">
        <v>54</v>
      </c>
      <c r="I121" s="177">
        <v>4</v>
      </c>
      <c r="J121" s="177">
        <f>IFERROR(VLOOKUP($B121,'Core Indicators'!$E$3:$EU$906,147,FALSE),"x")</f>
        <v>663</v>
      </c>
      <c r="K121" s="178">
        <v>-1.0201843977</v>
      </c>
      <c r="L121" s="176">
        <v>3</v>
      </c>
      <c r="M121" s="177">
        <v>45</v>
      </c>
      <c r="N121" s="177">
        <v>26</v>
      </c>
      <c r="O121" s="177">
        <f>IFERROR(VLOOKUP(B121,'Core Indicators'!$E$3:$G$9906,3,FALSE),"x")</f>
        <v>28862000</v>
      </c>
      <c r="P121" s="177">
        <v>786380</v>
      </c>
      <c r="Q121" s="175"/>
      <c r="R121" s="175"/>
      <c r="S121" s="175"/>
      <c r="T121" s="175"/>
      <c r="U121" s="175"/>
      <c r="V121" s="175"/>
      <c r="W121" s="175"/>
      <c r="X121" s="175"/>
      <c r="Y121" s="175"/>
      <c r="Z121" s="175"/>
      <c r="AA121" s="175"/>
      <c r="AB121" s="175"/>
      <c r="AC121" s="175"/>
      <c r="AD121" s="175"/>
      <c r="AE121" s="175"/>
      <c r="AF121" s="175"/>
      <c r="AG121" s="175"/>
      <c r="AH121" s="175"/>
      <c r="AI121" s="175"/>
      <c r="AJ121" s="175"/>
      <c r="AK121" s="175"/>
      <c r="AL121" s="175"/>
      <c r="AM121" s="175"/>
      <c r="AN121" s="175"/>
      <c r="AO121" s="175"/>
      <c r="AP121" s="175"/>
      <c r="AQ121" s="175"/>
      <c r="AR121" s="175"/>
      <c r="AS121" s="175"/>
      <c r="AT121" s="175"/>
      <c r="AU121" s="175"/>
      <c r="AV121" s="175"/>
      <c r="AW121" s="175"/>
      <c r="AX121" s="175"/>
      <c r="AY121" s="175"/>
      <c r="AZ121" s="175"/>
      <c r="BA121" s="175"/>
      <c r="BB121" s="175"/>
      <c r="BC121" s="175"/>
      <c r="BD121" s="175"/>
      <c r="BE121" s="175"/>
      <c r="BF121" s="175"/>
      <c r="BG121" s="175"/>
      <c r="BH121" s="175"/>
      <c r="BI121" s="175"/>
      <c r="BJ121" s="175"/>
      <c r="BK121" s="175"/>
      <c r="BL121" s="175"/>
      <c r="BM121" s="175"/>
      <c r="BN121" s="175"/>
      <c r="BO121" s="175"/>
      <c r="BP121" s="175"/>
      <c r="BQ121" s="175"/>
      <c r="BR121" s="175"/>
      <c r="BS121" s="175"/>
      <c r="BT121" s="175"/>
      <c r="BU121" s="175"/>
      <c r="BV121" s="175"/>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c r="DH121" s="175"/>
      <c r="DI121" s="175"/>
      <c r="DJ121" s="175"/>
      <c r="DK121" s="175"/>
      <c r="DL121" s="175"/>
    </row>
    <row r="122" spans="1:116">
      <c r="A122" s="261" t="s">
        <v>3659</v>
      </c>
      <c r="B122" s="262" t="s">
        <v>3660</v>
      </c>
      <c r="C122" s="176">
        <v>0.52228899020000008</v>
      </c>
      <c r="D122" s="177">
        <v>0</v>
      </c>
      <c r="E122" s="176">
        <v>0.30299999999999999</v>
      </c>
      <c r="F122" s="176">
        <v>3.3</v>
      </c>
      <c r="G122" s="176">
        <v>0.45849855369999998</v>
      </c>
      <c r="H122" s="176">
        <v>30.7000007629</v>
      </c>
      <c r="I122" s="177">
        <v>4</v>
      </c>
      <c r="J122" s="177">
        <f>IFERROR(VLOOKUP($B122,'Core Indicators'!$E$3:$EU$906,147,FALSE),"x")</f>
        <v>196</v>
      </c>
      <c r="K122" s="178">
        <v>-1.0627838373</v>
      </c>
      <c r="L122" s="176">
        <v>2.75</v>
      </c>
      <c r="M122" s="177">
        <v>30</v>
      </c>
      <c r="N122" s="177">
        <v>29</v>
      </c>
      <c r="O122" s="177">
        <f>IFERROR(VLOOKUP(B122,'Core Indicators'!$E$3:$G$9906,3,FALSE),"x")</f>
        <v>52247000</v>
      </c>
      <c r="P122" s="177">
        <v>653080</v>
      </c>
      <c r="Q122" s="175"/>
      <c r="R122" s="175"/>
      <c r="S122" s="175"/>
      <c r="T122" s="175"/>
      <c r="U122" s="175"/>
      <c r="V122" s="175"/>
      <c r="W122" s="175"/>
      <c r="X122" s="175"/>
      <c r="Y122" s="175"/>
      <c r="Z122" s="175"/>
      <c r="AA122" s="175"/>
      <c r="AB122" s="175"/>
      <c r="AC122" s="175"/>
      <c r="AD122" s="175"/>
      <c r="AE122" s="175"/>
      <c r="AF122" s="175"/>
      <c r="AG122" s="175"/>
      <c r="AH122" s="175"/>
      <c r="AI122" s="175"/>
      <c r="AJ122" s="175"/>
      <c r="AK122" s="175"/>
      <c r="AL122" s="175"/>
      <c r="AM122" s="175"/>
      <c r="AN122" s="175"/>
      <c r="AO122" s="175"/>
      <c r="AP122" s="175"/>
      <c r="AQ122" s="175"/>
      <c r="AR122" s="175"/>
      <c r="AS122" s="175"/>
      <c r="AT122" s="175"/>
      <c r="AU122" s="175"/>
      <c r="AV122" s="175"/>
      <c r="AW122" s="175"/>
      <c r="AX122" s="175"/>
      <c r="AY122" s="175"/>
      <c r="AZ122" s="175"/>
      <c r="BA122" s="175"/>
      <c r="BB122" s="175"/>
      <c r="BC122" s="175"/>
      <c r="BD122" s="175"/>
      <c r="BE122" s="175"/>
      <c r="BF122" s="175"/>
      <c r="BG122" s="175"/>
      <c r="BH122" s="175"/>
      <c r="BI122" s="175"/>
      <c r="BJ122" s="175"/>
      <c r="BK122" s="175"/>
      <c r="BL122" s="175"/>
      <c r="BM122" s="175"/>
      <c r="BN122" s="175"/>
      <c r="BO122" s="175"/>
      <c r="BP122" s="175"/>
      <c r="BQ122" s="175"/>
      <c r="BR122" s="175"/>
      <c r="BS122" s="175"/>
      <c r="BT122" s="175"/>
      <c r="BU122" s="175"/>
      <c r="BV122" s="175"/>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c r="DH122" s="175"/>
      <c r="DI122" s="175"/>
      <c r="DJ122" s="175"/>
      <c r="DK122" s="175"/>
      <c r="DL122" s="175"/>
    </row>
    <row r="123" spans="1:116">
      <c r="A123" s="261" t="s">
        <v>4258</v>
      </c>
      <c r="B123" s="262" t="s">
        <v>4259</v>
      </c>
      <c r="C123" s="176">
        <v>0.72633300469999995</v>
      </c>
      <c r="D123" s="177">
        <v>11</v>
      </c>
      <c r="E123" s="176">
        <v>0.161</v>
      </c>
      <c r="F123" s="176">
        <v>7.5</v>
      </c>
      <c r="G123" s="176">
        <v>0.46023062380000002</v>
      </c>
      <c r="H123" s="176">
        <v>59.099998474099998</v>
      </c>
      <c r="I123" s="177">
        <v>0</v>
      </c>
      <c r="J123" s="177" t="str">
        <f>IFERROR(VLOOKUP($B123,'Core Indicators'!$E$3:$EU$906,147,FALSE),"x")</f>
        <v>x</v>
      </c>
      <c r="K123" s="178">
        <v>0.30998012419999998</v>
      </c>
      <c r="L123" s="176">
        <v>6.75</v>
      </c>
      <c r="M123" s="177">
        <v>77</v>
      </c>
      <c r="N123" s="177">
        <v>52</v>
      </c>
      <c r="O123" s="177">
        <f>IFERROR(VLOOKUP(B123,'Core Indicators'!$E$3:$G$9906,3,FALSE),"x")</f>
        <v>2541000</v>
      </c>
      <c r="P123" s="177">
        <v>823290</v>
      </c>
      <c r="Q123" s="175"/>
      <c r="R123" s="175"/>
      <c r="S123" s="175"/>
      <c r="T123" s="175"/>
      <c r="U123" s="175"/>
      <c r="V123" s="175"/>
      <c r="W123" s="175"/>
      <c r="X123" s="175"/>
      <c r="Y123" s="175"/>
      <c r="Z123" s="175"/>
      <c r="AA123" s="175"/>
      <c r="AB123" s="175"/>
      <c r="AC123" s="175"/>
      <c r="AD123" s="175"/>
      <c r="AE123" s="175"/>
      <c r="AF123" s="175"/>
      <c r="AG123" s="175"/>
      <c r="AH123" s="175"/>
      <c r="AI123" s="175"/>
      <c r="AJ123" s="175"/>
      <c r="AK123" s="175"/>
      <c r="AL123" s="175"/>
      <c r="AM123" s="175"/>
      <c r="AN123" s="175"/>
      <c r="AO123" s="175"/>
      <c r="AP123" s="175"/>
      <c r="AQ123" s="175"/>
      <c r="AR123" s="175"/>
      <c r="AS123" s="175"/>
      <c r="AT123" s="175"/>
      <c r="AU123" s="175"/>
      <c r="AV123" s="175"/>
      <c r="AW123" s="175"/>
      <c r="AX123" s="175"/>
      <c r="AY123" s="175"/>
      <c r="AZ123" s="175"/>
      <c r="BA123" s="175"/>
      <c r="BB123" s="175"/>
      <c r="BC123" s="175"/>
      <c r="BD123" s="175"/>
      <c r="BE123" s="175"/>
      <c r="BF123" s="175"/>
      <c r="BG123" s="175"/>
      <c r="BH123" s="175"/>
      <c r="BI123" s="175"/>
      <c r="BJ123" s="175"/>
      <c r="BK123" s="175"/>
      <c r="BL123" s="175"/>
      <c r="BM123" s="175"/>
      <c r="BN123" s="175"/>
      <c r="BO123" s="175"/>
      <c r="BP123" s="175"/>
      <c r="BQ123" s="175"/>
      <c r="BR123" s="175"/>
      <c r="BS123" s="175"/>
      <c r="BT123" s="175"/>
      <c r="BU123" s="175"/>
      <c r="BV123" s="175"/>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c r="DH123" s="175"/>
      <c r="DI123" s="175"/>
      <c r="DJ123" s="175"/>
      <c r="DK123" s="175"/>
      <c r="DL123" s="175"/>
    </row>
    <row r="124" spans="1:116">
      <c r="A124" s="261" t="s">
        <v>8178</v>
      </c>
      <c r="B124" s="262" t="s">
        <v>8179</v>
      </c>
      <c r="C124" s="176">
        <v>0</v>
      </c>
      <c r="D124" s="177">
        <v>12</v>
      </c>
      <c r="E124" s="176">
        <v>0</v>
      </c>
      <c r="F124" s="176" t="s">
        <v>230</v>
      </c>
      <c r="G124" s="176" t="s">
        <v>230</v>
      </c>
      <c r="H124" s="176" t="s">
        <v>230</v>
      </c>
      <c r="I124" s="177">
        <v>0</v>
      </c>
      <c r="J124" s="177" t="str">
        <f>IFERROR(VLOOKUP($B124,'Core Indicators'!$E$3:$EU$906,147,FALSE),"x")</f>
        <v>x</v>
      </c>
      <c r="K124" s="178">
        <v>-0.76369076969999994</v>
      </c>
      <c r="L124" s="176" t="s">
        <v>230</v>
      </c>
      <c r="M124" s="177">
        <v>77</v>
      </c>
      <c r="N124" s="177" t="s">
        <v>230</v>
      </c>
      <c r="O124" s="177" t="str">
        <f>IFERROR(VLOOKUP(B124,'Core Indicators'!$E$3:$G$9906,3,FALSE),"x")</f>
        <v>x</v>
      </c>
      <c r="P124" s="177">
        <v>20</v>
      </c>
      <c r="Q124" s="175"/>
      <c r="R124" s="175"/>
      <c r="S124" s="175"/>
      <c r="T124" s="175"/>
      <c r="U124" s="175"/>
      <c r="V124" s="175"/>
      <c r="W124" s="175"/>
      <c r="X124" s="175"/>
      <c r="Y124" s="175"/>
      <c r="Z124" s="175"/>
      <c r="AA124" s="175"/>
      <c r="AB124" s="175"/>
      <c r="AC124" s="175"/>
      <c r="AD124" s="175"/>
      <c r="AE124" s="175"/>
      <c r="AF124" s="175"/>
      <c r="AG124" s="175"/>
      <c r="AH124" s="175"/>
      <c r="AI124" s="175"/>
      <c r="AJ124" s="175"/>
      <c r="AK124" s="175"/>
      <c r="AL124" s="175"/>
      <c r="AM124" s="175"/>
      <c r="AN124" s="175"/>
      <c r="AO124" s="175"/>
      <c r="AP124" s="175"/>
      <c r="AQ124" s="175"/>
      <c r="AR124" s="175"/>
      <c r="AS124" s="175"/>
      <c r="AT124" s="175"/>
      <c r="AU124" s="175"/>
      <c r="AV124" s="175"/>
      <c r="AW124" s="175"/>
      <c r="AX124" s="175"/>
      <c r="AY124" s="175"/>
      <c r="AZ124" s="175"/>
      <c r="BA124" s="175"/>
      <c r="BB124" s="175"/>
      <c r="BC124" s="175"/>
      <c r="BD124" s="175"/>
      <c r="BE124" s="175"/>
      <c r="BF124" s="175"/>
      <c r="BG124" s="175"/>
      <c r="BH124" s="175"/>
      <c r="BI124" s="175"/>
      <c r="BJ124" s="175"/>
      <c r="BK124" s="175"/>
      <c r="BL124" s="175"/>
      <c r="BM124" s="175"/>
      <c r="BN124" s="175"/>
      <c r="BO124" s="175"/>
      <c r="BP124" s="175"/>
      <c r="BQ124" s="175"/>
      <c r="BR124" s="175"/>
      <c r="BS124" s="175"/>
      <c r="BT124" s="175"/>
      <c r="BU124" s="175"/>
      <c r="BV124" s="175"/>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c r="DH124" s="175"/>
      <c r="DI124" s="175"/>
      <c r="DJ124" s="175"/>
      <c r="DK124" s="175"/>
      <c r="DL124" s="175"/>
    </row>
    <row r="125" spans="1:116">
      <c r="A125" s="261" t="s">
        <v>8180</v>
      </c>
      <c r="B125" s="262" t="s">
        <v>8181</v>
      </c>
      <c r="C125" s="176">
        <v>0.76569999609999995</v>
      </c>
      <c r="D125" s="177">
        <v>8</v>
      </c>
      <c r="E125" s="176">
        <v>0.09</v>
      </c>
      <c r="F125" s="176">
        <v>5.85</v>
      </c>
      <c r="G125" s="176">
        <v>0.47573758710000003</v>
      </c>
      <c r="H125" s="176">
        <v>32.799999237100003</v>
      </c>
      <c r="I125" s="177">
        <v>3</v>
      </c>
      <c r="J125" s="177" t="str">
        <f>IFERROR(VLOOKUP($B125,'Core Indicators'!$E$3:$EU$906,147,FALSE),"x")</f>
        <v>x</v>
      </c>
      <c r="K125" s="178">
        <v>-0.53553414340000005</v>
      </c>
      <c r="L125" s="176">
        <v>5</v>
      </c>
      <c r="M125" s="177">
        <v>56</v>
      </c>
      <c r="N125" s="177">
        <v>34</v>
      </c>
      <c r="O125" s="177" t="str">
        <f>IFERROR(VLOOKUP(B125,'Core Indicators'!$E$3:$G$9906,3,FALSE),"x")</f>
        <v>x</v>
      </c>
      <c r="P125" s="177">
        <v>143350</v>
      </c>
      <c r="Q125" s="175"/>
      <c r="R125" s="175"/>
      <c r="S125" s="175"/>
      <c r="T125" s="175"/>
      <c r="U125" s="175"/>
      <c r="V125" s="175"/>
      <c r="W125" s="175"/>
      <c r="X125" s="175"/>
      <c r="Y125" s="175"/>
      <c r="Z125" s="175"/>
      <c r="AA125" s="175"/>
      <c r="AB125" s="175"/>
      <c r="AC125" s="175"/>
      <c r="AD125" s="175"/>
      <c r="AE125" s="175"/>
      <c r="AF125" s="175"/>
      <c r="AG125" s="175"/>
      <c r="AH125" s="175"/>
      <c r="AI125" s="175"/>
      <c r="AJ125" s="175"/>
      <c r="AK125" s="175"/>
      <c r="AL125" s="175"/>
      <c r="AM125" s="175"/>
      <c r="AN125" s="175"/>
      <c r="AO125" s="175"/>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5"/>
      <c r="BM125" s="175"/>
      <c r="BN125" s="175"/>
      <c r="BO125" s="175"/>
      <c r="BP125" s="175"/>
      <c r="BQ125" s="175"/>
      <c r="BR125" s="175"/>
      <c r="BS125" s="175"/>
      <c r="BT125" s="175"/>
      <c r="BU125" s="175"/>
      <c r="BV125" s="175"/>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c r="DH125" s="175"/>
      <c r="DI125" s="175"/>
      <c r="DJ125" s="175"/>
      <c r="DK125" s="175"/>
      <c r="DL125" s="175"/>
    </row>
    <row r="126" spans="1:116">
      <c r="A126" s="261" t="s">
        <v>8182</v>
      </c>
      <c r="B126" s="262" t="s">
        <v>8183</v>
      </c>
      <c r="C126" s="176">
        <v>0</v>
      </c>
      <c r="D126" s="177">
        <v>13</v>
      </c>
      <c r="E126" s="176">
        <v>0</v>
      </c>
      <c r="F126" s="176" t="s">
        <v>230</v>
      </c>
      <c r="G126" s="176">
        <v>4.1109984400000001E-2</v>
      </c>
      <c r="H126" s="176">
        <v>28.5</v>
      </c>
      <c r="I126" s="177">
        <v>0</v>
      </c>
      <c r="J126" s="177" t="str">
        <f>IFERROR(VLOOKUP($B126,'Core Indicators'!$E$3:$EU$906,147,FALSE),"x")</f>
        <v>x</v>
      </c>
      <c r="K126" s="178">
        <v>1.8084671497</v>
      </c>
      <c r="L126" s="176" t="s">
        <v>230</v>
      </c>
      <c r="M126" s="177">
        <v>99</v>
      </c>
      <c r="N126" s="177">
        <v>82</v>
      </c>
      <c r="O126" s="177" t="str">
        <f>IFERROR(VLOOKUP(B126,'Core Indicators'!$E$3:$G$9906,3,FALSE),"x")</f>
        <v>x</v>
      </c>
      <c r="P126" s="177">
        <v>33690</v>
      </c>
      <c r="Q126" s="175"/>
      <c r="R126" s="175"/>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5"/>
      <c r="AN126" s="175"/>
      <c r="AO126" s="175"/>
      <c r="AP126" s="175"/>
      <c r="AQ126" s="175"/>
      <c r="AR126" s="175"/>
      <c r="AS126" s="175"/>
      <c r="AT126" s="175"/>
      <c r="AU126" s="175"/>
      <c r="AV126" s="175"/>
      <c r="AW126" s="175"/>
      <c r="AX126" s="175"/>
      <c r="AY126" s="175"/>
      <c r="AZ126" s="175"/>
      <c r="BA126" s="175"/>
      <c r="BB126" s="175"/>
      <c r="BC126" s="175"/>
      <c r="BD126" s="175"/>
      <c r="BE126" s="175"/>
      <c r="BF126" s="175"/>
      <c r="BG126" s="175"/>
      <c r="BH126" s="175"/>
      <c r="BI126" s="175"/>
      <c r="BJ126" s="175"/>
      <c r="BK126" s="175"/>
      <c r="BL126" s="175"/>
      <c r="BM126" s="175"/>
      <c r="BN126" s="175"/>
      <c r="BO126" s="175"/>
      <c r="BP126" s="175"/>
      <c r="BQ126" s="175"/>
      <c r="BR126" s="175"/>
      <c r="BS126" s="175"/>
      <c r="BT126" s="175"/>
      <c r="BU126" s="175"/>
      <c r="BV126" s="175"/>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c r="DH126" s="175"/>
      <c r="DI126" s="175"/>
      <c r="DJ126" s="175"/>
      <c r="DK126" s="175"/>
      <c r="DL126" s="175"/>
    </row>
    <row r="127" spans="1:116">
      <c r="A127" s="261" t="s">
        <v>8184</v>
      </c>
      <c r="B127" s="262" t="s">
        <v>8185</v>
      </c>
      <c r="C127" s="176">
        <v>0.50848300209999997</v>
      </c>
      <c r="D127" s="177">
        <v>13</v>
      </c>
      <c r="E127" s="176">
        <v>0</v>
      </c>
      <c r="F127" s="176" t="s">
        <v>230</v>
      </c>
      <c r="G127" s="176">
        <v>0.13293942289999999</v>
      </c>
      <c r="H127" s="176" t="s">
        <v>230</v>
      </c>
      <c r="I127" s="177">
        <v>0</v>
      </c>
      <c r="J127" s="177" t="str">
        <f>IFERROR(VLOOKUP($B127,'Core Indicators'!$E$3:$EU$906,147,FALSE),"x")</f>
        <v>x</v>
      </c>
      <c r="K127" s="178">
        <v>1.8847389220999999</v>
      </c>
      <c r="L127" s="176" t="s">
        <v>230</v>
      </c>
      <c r="M127" s="177">
        <v>97</v>
      </c>
      <c r="N127" s="177">
        <v>87</v>
      </c>
      <c r="O127" s="177" t="str">
        <f>IFERROR(VLOOKUP(B127,'Core Indicators'!$E$3:$G$9906,3,FALSE),"x")</f>
        <v>x</v>
      </c>
      <c r="P127" s="177">
        <v>263310</v>
      </c>
      <c r="Q127" s="175"/>
      <c r="R127" s="175"/>
      <c r="S127" s="175"/>
      <c r="T127" s="175"/>
      <c r="U127" s="175"/>
      <c r="V127" s="175"/>
      <c r="W127" s="175"/>
      <c r="X127" s="175"/>
      <c r="Y127" s="175"/>
      <c r="Z127" s="175"/>
      <c r="AA127" s="175"/>
      <c r="AB127" s="175"/>
      <c r="AC127" s="175"/>
      <c r="AD127" s="175"/>
      <c r="AE127" s="175"/>
      <c r="AF127" s="175"/>
      <c r="AG127" s="175"/>
      <c r="AH127" s="175"/>
      <c r="AI127" s="175"/>
      <c r="AJ127" s="175"/>
      <c r="AK127" s="175"/>
      <c r="AL127" s="175"/>
      <c r="AM127" s="175"/>
      <c r="AN127" s="175"/>
      <c r="AO127" s="175"/>
      <c r="AP127" s="175"/>
      <c r="AQ127" s="175"/>
      <c r="AR127" s="175"/>
      <c r="AS127" s="175"/>
      <c r="AT127" s="175"/>
      <c r="AU127" s="175"/>
      <c r="AV127" s="175"/>
      <c r="AW127" s="175"/>
      <c r="AX127" s="175"/>
      <c r="AY127" s="175"/>
      <c r="AZ127" s="175"/>
      <c r="BA127" s="175"/>
      <c r="BB127" s="175"/>
      <c r="BC127" s="175"/>
      <c r="BD127" s="175"/>
      <c r="BE127" s="175"/>
      <c r="BF127" s="175"/>
      <c r="BG127" s="175"/>
      <c r="BH127" s="175"/>
      <c r="BI127" s="175"/>
      <c r="BJ127" s="175"/>
      <c r="BK127" s="175"/>
      <c r="BL127" s="175"/>
      <c r="BM127" s="175"/>
      <c r="BN127" s="175"/>
      <c r="BO127" s="175"/>
      <c r="BP127" s="175"/>
      <c r="BQ127" s="175"/>
      <c r="BR127" s="175"/>
      <c r="BS127" s="175"/>
      <c r="BT127" s="175"/>
      <c r="BU127" s="175"/>
      <c r="BV127" s="175"/>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c r="DH127" s="175"/>
      <c r="DI127" s="175"/>
      <c r="DJ127" s="175"/>
      <c r="DK127" s="175"/>
      <c r="DL127" s="175"/>
    </row>
    <row r="128" spans="1:116">
      <c r="A128" s="261" t="s">
        <v>4742</v>
      </c>
      <c r="B128" s="262" t="s">
        <v>4743</v>
      </c>
      <c r="C128" s="176">
        <v>0.2510709747</v>
      </c>
      <c r="D128" s="177">
        <v>6</v>
      </c>
      <c r="E128" s="176">
        <v>0.13950000000000001</v>
      </c>
      <c r="F128" s="176">
        <v>4.0333333332999999</v>
      </c>
      <c r="G128" s="176">
        <v>0.45470245500000001</v>
      </c>
      <c r="H128" s="176">
        <v>46.200000762899997</v>
      </c>
      <c r="I128" s="177">
        <v>3</v>
      </c>
      <c r="J128" s="177">
        <f>IFERROR(VLOOKUP($B128,'Core Indicators'!$E$3:$EU$906,147,FALSE),"x")</f>
        <v>26</v>
      </c>
      <c r="K128" s="178">
        <v>-1.1756899356999999</v>
      </c>
      <c r="L128" s="176">
        <v>2.5</v>
      </c>
      <c r="M128" s="177">
        <v>31</v>
      </c>
      <c r="N128" s="177">
        <v>22</v>
      </c>
      <c r="O128" s="177">
        <f>IFERROR(VLOOKUP(B128,'Core Indicators'!$E$3:$G$9906,3,FALSE),"x")</f>
        <v>6444000</v>
      </c>
      <c r="P128" s="177">
        <v>120340</v>
      </c>
      <c r="Q128" s="175"/>
      <c r="R128" s="175"/>
      <c r="S128" s="175"/>
      <c r="T128" s="175"/>
      <c r="U128" s="175"/>
      <c r="V128" s="175"/>
      <c r="W128" s="175"/>
      <c r="X128" s="175"/>
      <c r="Y128" s="175"/>
      <c r="Z128" s="175"/>
      <c r="AA128" s="175"/>
      <c r="AB128" s="175"/>
      <c r="AC128" s="175"/>
      <c r="AD128" s="175"/>
      <c r="AE128" s="175"/>
      <c r="AF128" s="175"/>
      <c r="AG128" s="175"/>
      <c r="AH128" s="175"/>
      <c r="AI128" s="175"/>
      <c r="AJ128" s="175"/>
      <c r="AK128" s="175"/>
      <c r="AL128" s="175"/>
      <c r="AM128" s="175"/>
      <c r="AN128" s="175"/>
      <c r="AO128" s="175"/>
      <c r="AP128" s="175"/>
      <c r="AQ128" s="175"/>
      <c r="AR128" s="175"/>
      <c r="AS128" s="175"/>
      <c r="AT128" s="175"/>
      <c r="AU128" s="175"/>
      <c r="AV128" s="175"/>
      <c r="AW128" s="175"/>
      <c r="AX128" s="175"/>
      <c r="AY128" s="175"/>
      <c r="AZ128" s="175"/>
      <c r="BA128" s="175"/>
      <c r="BB128" s="175"/>
      <c r="BC128" s="175"/>
      <c r="BD128" s="175"/>
      <c r="BE128" s="175"/>
      <c r="BF128" s="175"/>
      <c r="BG128" s="175"/>
      <c r="BH128" s="175"/>
      <c r="BI128" s="175"/>
      <c r="BJ128" s="175"/>
      <c r="BK128" s="175"/>
      <c r="BL128" s="175"/>
      <c r="BM128" s="175"/>
      <c r="BN128" s="175"/>
      <c r="BO128" s="175"/>
      <c r="BP128" s="175"/>
      <c r="BQ128" s="175"/>
      <c r="BR128" s="175"/>
      <c r="BS128" s="175"/>
      <c r="BT128" s="175"/>
      <c r="BU128" s="175"/>
      <c r="BV128" s="175"/>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c r="DH128" s="175"/>
      <c r="DI128" s="175"/>
      <c r="DJ128" s="175"/>
      <c r="DK128" s="175"/>
      <c r="DL128" s="175"/>
    </row>
    <row r="129" spans="1:116">
      <c r="A129" s="261" t="s">
        <v>4301</v>
      </c>
      <c r="B129" s="262" t="s">
        <v>4302</v>
      </c>
      <c r="C129" s="176">
        <v>0.629549998</v>
      </c>
      <c r="D129" s="177">
        <v>8</v>
      </c>
      <c r="E129" s="176">
        <v>8.5000000000000006E-2</v>
      </c>
      <c r="F129" s="176">
        <v>6.1</v>
      </c>
      <c r="G129" s="176">
        <v>0.64744784730000005</v>
      </c>
      <c r="H129" s="176">
        <v>34.299999237100003</v>
      </c>
      <c r="I129" s="177">
        <v>2</v>
      </c>
      <c r="J129" s="177">
        <f>IFERROR(VLOOKUP($B129,'Core Indicators'!$E$3:$EU$906,147,FALSE),"x")</f>
        <v>385</v>
      </c>
      <c r="K129" s="178">
        <v>-0.53293120859999998</v>
      </c>
      <c r="L129" s="176">
        <v>5.5</v>
      </c>
      <c r="M129" s="177">
        <v>48</v>
      </c>
      <c r="N129" s="177">
        <v>32</v>
      </c>
      <c r="O129" s="177">
        <f>IFERROR(VLOOKUP(B129,'Core Indicators'!$E$3:$G$9906,3,FALSE),"x")</f>
        <v>23800000</v>
      </c>
      <c r="P129" s="177">
        <v>1266700</v>
      </c>
      <c r="Q129" s="175"/>
      <c r="R129" s="175"/>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175"/>
      <c r="BB129" s="175"/>
      <c r="BC129" s="175"/>
      <c r="BD129" s="175"/>
      <c r="BE129" s="175"/>
      <c r="BF129" s="175"/>
      <c r="BG129" s="175"/>
      <c r="BH129" s="175"/>
      <c r="BI129" s="175"/>
      <c r="BJ129" s="175"/>
      <c r="BK129" s="175"/>
      <c r="BL129" s="175"/>
      <c r="BM129" s="175"/>
      <c r="BN129" s="175"/>
      <c r="BO129" s="175"/>
      <c r="BP129" s="175"/>
      <c r="BQ129" s="175"/>
      <c r="BR129" s="175"/>
      <c r="BS129" s="175"/>
      <c r="BT129" s="175"/>
      <c r="BU129" s="175"/>
      <c r="BV129" s="175"/>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c r="DH129" s="175"/>
      <c r="DI129" s="175"/>
      <c r="DJ129" s="175"/>
      <c r="DK129" s="175"/>
      <c r="DL129" s="175"/>
    </row>
    <row r="130" spans="1:116">
      <c r="A130" s="261" t="s">
        <v>4483</v>
      </c>
      <c r="B130" s="262" t="s">
        <v>4484</v>
      </c>
      <c r="C130" s="176">
        <v>0.82875000470000004</v>
      </c>
      <c r="D130" s="177">
        <v>3</v>
      </c>
      <c r="E130" s="176">
        <v>0.03</v>
      </c>
      <c r="F130" s="176">
        <v>5.45</v>
      </c>
      <c r="G130" s="176" t="s">
        <v>230</v>
      </c>
      <c r="H130" s="176">
        <v>43</v>
      </c>
      <c r="I130" s="177">
        <v>5</v>
      </c>
      <c r="J130" s="177">
        <f>IFERROR(VLOOKUP($B130,'Core Indicators'!$E$3:$EU$906,147,FALSE),"x")</f>
        <v>3053</v>
      </c>
      <c r="K130" s="178">
        <v>-0.89798212049999993</v>
      </c>
      <c r="L130" s="176">
        <v>5.25</v>
      </c>
      <c r="M130" s="177">
        <v>47</v>
      </c>
      <c r="N130" s="177">
        <v>26</v>
      </c>
      <c r="O130" s="177">
        <f>IFERROR(VLOOKUP(B130,'Core Indicators'!$E$3:$G$9906,3,FALSE),"x")</f>
        <v>200964000</v>
      </c>
      <c r="P130" s="177">
        <v>910770</v>
      </c>
      <c r="Q130" s="175"/>
      <c r="R130" s="175"/>
      <c r="S130" s="175"/>
      <c r="T130" s="175"/>
      <c r="U130" s="175"/>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75"/>
      <c r="BB130" s="175"/>
      <c r="BC130" s="175"/>
      <c r="BD130" s="175"/>
      <c r="BE130" s="175"/>
      <c r="BF130" s="175"/>
      <c r="BG130" s="175"/>
      <c r="BH130" s="175"/>
      <c r="BI130" s="175"/>
      <c r="BJ130" s="175"/>
      <c r="BK130" s="175"/>
      <c r="BL130" s="175"/>
      <c r="BM130" s="175"/>
      <c r="BN130" s="175"/>
      <c r="BO130" s="175"/>
      <c r="BP130" s="175"/>
      <c r="BQ130" s="175"/>
      <c r="BR130" s="175"/>
      <c r="BS130" s="175"/>
      <c r="BT130" s="175"/>
      <c r="BU130" s="175"/>
      <c r="BV130" s="175"/>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c r="DH130" s="175"/>
      <c r="DI130" s="175"/>
      <c r="DJ130" s="175"/>
      <c r="DK130" s="175"/>
      <c r="DL130" s="175"/>
    </row>
    <row r="131" spans="1:116">
      <c r="A131" s="261" t="s">
        <v>8186</v>
      </c>
      <c r="B131" s="262" t="s">
        <v>8187</v>
      </c>
      <c r="C131" s="176">
        <v>0</v>
      </c>
      <c r="D131" s="177">
        <v>12</v>
      </c>
      <c r="E131" s="176">
        <v>0</v>
      </c>
      <c r="F131" s="176" t="s">
        <v>230</v>
      </c>
      <c r="G131" s="176">
        <v>4.4116419499999997E-2</v>
      </c>
      <c r="H131" s="176">
        <v>27</v>
      </c>
      <c r="I131" s="177">
        <v>2</v>
      </c>
      <c r="J131" s="177" t="str">
        <f>IFERROR(VLOOKUP($B131,'Core Indicators'!$E$3:$EU$906,147,FALSE),"x")</f>
        <v>x</v>
      </c>
      <c r="K131" s="178">
        <v>1.9849152564999999</v>
      </c>
      <c r="L131" s="176" t="s">
        <v>230</v>
      </c>
      <c r="M131" s="177">
        <v>100</v>
      </c>
      <c r="N131" s="177">
        <v>84</v>
      </c>
      <c r="O131" s="177" t="str">
        <f>IFERROR(VLOOKUP(B131,'Core Indicators'!$E$3:$G$9906,3,FALSE),"x")</f>
        <v>x</v>
      </c>
      <c r="P131" s="177">
        <v>365245</v>
      </c>
      <c r="Q131" s="175"/>
      <c r="R131" s="175"/>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75"/>
      <c r="BB131" s="175"/>
      <c r="BC131" s="175"/>
      <c r="BD131" s="175"/>
      <c r="BE131" s="175"/>
      <c r="BF131" s="175"/>
      <c r="BG131" s="175"/>
      <c r="BH131" s="175"/>
      <c r="BI131" s="175"/>
      <c r="BJ131" s="175"/>
      <c r="BK131" s="175"/>
      <c r="BL131" s="175"/>
      <c r="BM131" s="175"/>
      <c r="BN131" s="175"/>
      <c r="BO131" s="175"/>
      <c r="BP131" s="175"/>
      <c r="BQ131" s="175"/>
      <c r="BR131" s="175"/>
      <c r="BS131" s="175"/>
      <c r="BT131" s="175"/>
      <c r="BU131" s="175"/>
      <c r="BV131" s="175"/>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c r="DH131" s="175"/>
      <c r="DI131" s="175"/>
      <c r="DJ131" s="175"/>
      <c r="DK131" s="175"/>
      <c r="DL131" s="175"/>
    </row>
    <row r="132" spans="1:116">
      <c r="A132" s="261" t="s">
        <v>8188</v>
      </c>
      <c r="B132" s="262" t="s">
        <v>8189</v>
      </c>
      <c r="C132" s="176">
        <v>0.45239998590000002</v>
      </c>
      <c r="D132" s="177">
        <v>5</v>
      </c>
      <c r="E132" s="176">
        <v>0</v>
      </c>
      <c r="F132" s="176">
        <v>2.9</v>
      </c>
      <c r="G132" s="176">
        <v>0.30388778789999998</v>
      </c>
      <c r="H132" s="176" t="s">
        <v>230</v>
      </c>
      <c r="I132" s="177">
        <v>1</v>
      </c>
      <c r="J132" s="177" t="str">
        <f>IFERROR(VLOOKUP($B132,'Core Indicators'!$E$3:$EU$906,147,FALSE),"x")</f>
        <v>x</v>
      </c>
      <c r="K132" s="178">
        <v>0.55440390110000004</v>
      </c>
      <c r="L132" s="176">
        <v>1.75</v>
      </c>
      <c r="M132" s="177">
        <v>23</v>
      </c>
      <c r="N132" s="177">
        <v>52</v>
      </c>
      <c r="O132" s="177" t="str">
        <f>IFERROR(VLOOKUP(B132,'Core Indicators'!$E$3:$G$9906,3,FALSE),"x")</f>
        <v>x</v>
      </c>
      <c r="P132" s="177">
        <v>309500</v>
      </c>
      <c r="Q132" s="175"/>
      <c r="R132" s="175"/>
      <c r="S132" s="175"/>
      <c r="T132" s="175"/>
      <c r="U132" s="175"/>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5"/>
      <c r="BM132" s="175"/>
      <c r="BN132" s="175"/>
      <c r="BO132" s="175"/>
      <c r="BP132" s="175"/>
      <c r="BQ132" s="175"/>
      <c r="BR132" s="175"/>
      <c r="BS132" s="175"/>
      <c r="BT132" s="175"/>
      <c r="BU132" s="175"/>
      <c r="BV132" s="175"/>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c r="DH132" s="175"/>
      <c r="DI132" s="175"/>
      <c r="DJ132" s="175"/>
      <c r="DK132" s="175"/>
      <c r="DL132" s="175"/>
    </row>
    <row r="133" spans="1:116">
      <c r="A133" s="261" t="s">
        <v>4861</v>
      </c>
      <c r="B133" s="262" t="s">
        <v>4862</v>
      </c>
      <c r="C133" s="176">
        <v>0.63669099569999998</v>
      </c>
      <c r="D133" s="177">
        <v>3</v>
      </c>
      <c r="E133" s="176">
        <v>0.16</v>
      </c>
      <c r="F133" s="176">
        <v>3.75</v>
      </c>
      <c r="G133" s="176">
        <v>0.54718978070000002</v>
      </c>
      <c r="H133" s="176">
        <v>33.5</v>
      </c>
      <c r="I133" s="177">
        <v>3</v>
      </c>
      <c r="J133" s="177">
        <f>IFERROR(VLOOKUP($B133,'Core Indicators'!$E$3:$EU$906,147,FALSE),"x")</f>
        <v>424</v>
      </c>
      <c r="K133" s="178">
        <v>-0.66757869719999996</v>
      </c>
      <c r="L133" s="176">
        <v>3.25</v>
      </c>
      <c r="M133" s="177">
        <v>38</v>
      </c>
      <c r="N133" s="177">
        <v>32</v>
      </c>
      <c r="O133" s="177">
        <f>IFERROR(VLOOKUP(B133,'Core Indicators'!$E$3:$G$9906,3,FALSE),"x")</f>
        <v>209594000</v>
      </c>
      <c r="P133" s="177">
        <v>770880</v>
      </c>
      <c r="Q133" s="175"/>
      <c r="R133" s="175"/>
      <c r="S133" s="175"/>
      <c r="T133" s="175"/>
      <c r="U133" s="175"/>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75"/>
      <c r="BB133" s="175"/>
      <c r="BC133" s="175"/>
      <c r="BD133" s="175"/>
      <c r="BE133" s="175"/>
      <c r="BF133" s="175"/>
      <c r="BG133" s="175"/>
      <c r="BH133" s="175"/>
      <c r="BI133" s="175"/>
      <c r="BJ133" s="175"/>
      <c r="BK133" s="175"/>
      <c r="BL133" s="175"/>
      <c r="BM133" s="175"/>
      <c r="BN133" s="175"/>
      <c r="BO133" s="175"/>
      <c r="BP133" s="175"/>
      <c r="BQ133" s="175"/>
      <c r="BR133" s="175"/>
      <c r="BS133" s="175"/>
      <c r="BT133" s="175"/>
      <c r="BU133" s="175"/>
      <c r="BV133" s="175"/>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c r="DH133" s="175"/>
      <c r="DI133" s="175"/>
      <c r="DJ133" s="175"/>
      <c r="DK133" s="175"/>
      <c r="DL133" s="175"/>
    </row>
    <row r="134" spans="1:116">
      <c r="A134" s="261" t="s">
        <v>8190</v>
      </c>
      <c r="B134" s="262" t="s">
        <v>8191</v>
      </c>
      <c r="C134" s="176">
        <v>0</v>
      </c>
      <c r="D134" s="177">
        <v>12</v>
      </c>
      <c r="E134" s="176">
        <v>0</v>
      </c>
      <c r="F134" s="176" t="s">
        <v>230</v>
      </c>
      <c r="G134" s="176" t="s">
        <v>230</v>
      </c>
      <c r="H134" s="176" t="s">
        <v>230</v>
      </c>
      <c r="I134" s="177">
        <v>0</v>
      </c>
      <c r="J134" s="177" t="str">
        <f>IFERROR(VLOOKUP($B134,'Core Indicators'!$E$3:$EU$906,147,FALSE),"x")</f>
        <v>x</v>
      </c>
      <c r="K134" s="178">
        <v>0.31445762519999998</v>
      </c>
      <c r="L134" s="176" t="s">
        <v>230</v>
      </c>
      <c r="M134" s="177">
        <v>92</v>
      </c>
      <c r="N134" s="177" t="s">
        <v>230</v>
      </c>
      <c r="O134" s="177" t="str">
        <f>IFERROR(VLOOKUP(B134,'Core Indicators'!$E$3:$G$9906,3,FALSE),"x")</f>
        <v>x</v>
      </c>
      <c r="P134" s="177">
        <v>460</v>
      </c>
      <c r="Q134" s="175"/>
      <c r="R134" s="175"/>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5"/>
      <c r="AN134" s="175"/>
      <c r="AO134" s="175"/>
      <c r="AP134" s="175"/>
      <c r="AQ134" s="175"/>
      <c r="AR134" s="175"/>
      <c r="AS134" s="175"/>
      <c r="AT134" s="175"/>
      <c r="AU134" s="175"/>
      <c r="AV134" s="175"/>
      <c r="AW134" s="175"/>
      <c r="AX134" s="175"/>
      <c r="AY134" s="175"/>
      <c r="AZ134" s="175"/>
      <c r="BA134" s="175"/>
      <c r="BB134" s="175"/>
      <c r="BC134" s="175"/>
      <c r="BD134" s="175"/>
      <c r="BE134" s="175"/>
      <c r="BF134" s="175"/>
      <c r="BG134" s="175"/>
      <c r="BH134" s="175"/>
      <c r="BI134" s="175"/>
      <c r="BJ134" s="175"/>
      <c r="BK134" s="175"/>
      <c r="BL134" s="175"/>
      <c r="BM134" s="175"/>
      <c r="BN134" s="175"/>
      <c r="BO134" s="175"/>
      <c r="BP134" s="175"/>
      <c r="BQ134" s="175"/>
      <c r="BR134" s="175"/>
      <c r="BS134" s="175"/>
      <c r="BT134" s="175"/>
      <c r="BU134" s="175"/>
      <c r="BV134" s="175"/>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c r="DH134" s="175"/>
      <c r="DI134" s="175"/>
      <c r="DJ134" s="175"/>
      <c r="DK134" s="175"/>
      <c r="DL134" s="175"/>
    </row>
    <row r="135" spans="1:116">
      <c r="A135" s="261" t="s">
        <v>5303</v>
      </c>
      <c r="B135" s="262" t="s">
        <v>5304</v>
      </c>
      <c r="C135" s="176">
        <v>0</v>
      </c>
      <c r="D135" s="177" t="s">
        <v>230</v>
      </c>
      <c r="E135" s="176">
        <v>0</v>
      </c>
      <c r="F135" s="176" t="s">
        <v>230</v>
      </c>
      <c r="G135" s="176" t="s">
        <v>230</v>
      </c>
      <c r="H135" s="176">
        <v>33.700000762899997</v>
      </c>
      <c r="I135" s="177">
        <v>3</v>
      </c>
      <c r="J135" s="177">
        <f>IFERROR(VLOOKUP($B135,'Core Indicators'!$E$3:$EU$906,147,FALSE),"x")</f>
        <v>9</v>
      </c>
      <c r="K135" s="178">
        <v>-0.48548009990000002</v>
      </c>
      <c r="L135" s="176" t="s">
        <v>230</v>
      </c>
      <c r="M135" s="177">
        <v>11</v>
      </c>
      <c r="N135" s="177" t="s">
        <v>230</v>
      </c>
      <c r="O135" s="177">
        <f>IFERROR(VLOOKUP(B135,'Core Indicators'!$E$3:$G$9906,3,FALSE),"x")</f>
        <v>5200000</v>
      </c>
      <c r="P135" s="177">
        <v>6020</v>
      </c>
      <c r="Q135" s="175"/>
      <c r="R135" s="175"/>
      <c r="S135" s="175"/>
      <c r="T135" s="175"/>
      <c r="U135" s="175"/>
      <c r="V135" s="175"/>
      <c r="W135" s="175"/>
      <c r="X135" s="175"/>
      <c r="Y135" s="175"/>
      <c r="Z135" s="175"/>
      <c r="AA135" s="175"/>
      <c r="AB135" s="175"/>
      <c r="AC135" s="175"/>
      <c r="AD135" s="175"/>
      <c r="AE135" s="175"/>
      <c r="AF135" s="175"/>
      <c r="AG135" s="175"/>
      <c r="AH135" s="175"/>
      <c r="AI135" s="175"/>
      <c r="AJ135" s="175"/>
      <c r="AK135" s="175"/>
      <c r="AL135" s="175"/>
      <c r="AM135" s="175"/>
      <c r="AN135" s="175"/>
      <c r="AO135" s="175"/>
      <c r="AP135" s="175"/>
      <c r="AQ135" s="175"/>
      <c r="AR135" s="175"/>
      <c r="AS135" s="175"/>
      <c r="AT135" s="175"/>
      <c r="AU135" s="175"/>
      <c r="AV135" s="175"/>
      <c r="AW135" s="175"/>
      <c r="AX135" s="175"/>
      <c r="AY135" s="175"/>
      <c r="AZ135" s="175"/>
      <c r="BA135" s="175"/>
      <c r="BB135" s="175"/>
      <c r="BC135" s="175"/>
      <c r="BD135" s="175"/>
      <c r="BE135" s="175"/>
      <c r="BF135" s="175"/>
      <c r="BG135" s="175"/>
      <c r="BH135" s="175"/>
      <c r="BI135" s="175"/>
      <c r="BJ135" s="175"/>
      <c r="BK135" s="175"/>
      <c r="BL135" s="175"/>
      <c r="BM135" s="175"/>
      <c r="BN135" s="175"/>
      <c r="BO135" s="175"/>
      <c r="BP135" s="175"/>
      <c r="BQ135" s="175"/>
      <c r="BR135" s="175"/>
      <c r="BS135" s="175"/>
      <c r="BT135" s="175"/>
      <c r="BU135" s="175"/>
      <c r="BV135" s="175"/>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c r="DH135" s="175"/>
      <c r="DI135" s="175"/>
      <c r="DJ135" s="175"/>
      <c r="DK135" s="175"/>
      <c r="DL135" s="175"/>
    </row>
    <row r="136" spans="1:116">
      <c r="A136" s="261" t="s">
        <v>8192</v>
      </c>
      <c r="B136" s="262" t="s">
        <v>8193</v>
      </c>
      <c r="C136" s="176">
        <v>0.3385659808</v>
      </c>
      <c r="D136" s="177">
        <v>12</v>
      </c>
      <c r="E136" s="176">
        <v>0.126</v>
      </c>
      <c r="F136" s="176">
        <v>7.05</v>
      </c>
      <c r="G136" s="176">
        <v>0.45966340729999999</v>
      </c>
      <c r="H136" s="176">
        <v>49.200000762899997</v>
      </c>
      <c r="I136" s="177">
        <v>0</v>
      </c>
      <c r="J136" s="177" t="str">
        <f>IFERROR(VLOOKUP($B136,'Core Indicators'!$E$3:$EU$906,147,FALSE),"x")</f>
        <v>x</v>
      </c>
      <c r="K136" s="178">
        <v>-0.1190349832</v>
      </c>
      <c r="L136" s="176">
        <v>6</v>
      </c>
      <c r="M136" s="177">
        <v>84</v>
      </c>
      <c r="N136" s="177">
        <v>36</v>
      </c>
      <c r="O136" s="177" t="str">
        <f>IFERROR(VLOOKUP(B136,'Core Indicators'!$E$3:$G$9906,3,FALSE),"x")</f>
        <v>x</v>
      </c>
      <c r="P136" s="177">
        <v>74340</v>
      </c>
      <c r="Q136" s="175"/>
      <c r="R136" s="175"/>
      <c r="S136" s="175"/>
      <c r="T136" s="175"/>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c r="AX136" s="175"/>
      <c r="AY136" s="175"/>
      <c r="AZ136" s="175"/>
      <c r="BA136" s="175"/>
      <c r="BB136" s="175"/>
      <c r="BC136" s="175"/>
      <c r="BD136" s="175"/>
      <c r="BE136" s="175"/>
      <c r="BF136" s="175"/>
      <c r="BG136" s="175"/>
      <c r="BH136" s="175"/>
      <c r="BI136" s="175"/>
      <c r="BJ136" s="175"/>
      <c r="BK136" s="175"/>
      <c r="BL136" s="175"/>
      <c r="BM136" s="175"/>
      <c r="BN136" s="175"/>
      <c r="BO136" s="175"/>
      <c r="BP136" s="175"/>
      <c r="BQ136" s="175"/>
      <c r="BR136" s="175"/>
      <c r="BS136" s="175"/>
      <c r="BT136" s="175"/>
      <c r="BU136" s="175"/>
      <c r="BV136" s="175"/>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c r="DH136" s="175"/>
      <c r="DI136" s="175"/>
      <c r="DJ136" s="175"/>
      <c r="DK136" s="175"/>
      <c r="DL136" s="175"/>
    </row>
    <row r="137" spans="1:116">
      <c r="A137" s="261" t="s">
        <v>8194</v>
      </c>
      <c r="B137" s="262" t="s">
        <v>8195</v>
      </c>
      <c r="C137" s="176">
        <v>6.5687960300000001E-2</v>
      </c>
      <c r="D137" s="177">
        <v>11</v>
      </c>
      <c r="E137" s="176">
        <v>0</v>
      </c>
      <c r="F137" s="176">
        <v>6</v>
      </c>
      <c r="G137" s="176">
        <v>0.74038999660000004</v>
      </c>
      <c r="H137" s="176">
        <v>41.900001525900002</v>
      </c>
      <c r="I137" s="177">
        <v>3</v>
      </c>
      <c r="J137" s="177" t="str">
        <f>IFERROR(VLOOKUP($B137,'Core Indicators'!$E$3:$EU$906,147,FALSE),"x")</f>
        <v>x</v>
      </c>
      <c r="K137" s="178">
        <v>-0.80097305769999994</v>
      </c>
      <c r="L137" s="176">
        <v>5.75</v>
      </c>
      <c r="M137" s="177">
        <v>62</v>
      </c>
      <c r="N137" s="177">
        <v>28</v>
      </c>
      <c r="O137" s="177" t="str">
        <f>IFERROR(VLOOKUP(B137,'Core Indicators'!$E$3:$G$9906,3,FALSE),"x")</f>
        <v>x</v>
      </c>
      <c r="P137" s="177">
        <v>452860</v>
      </c>
      <c r="Q137" s="175"/>
      <c r="R137" s="175"/>
      <c r="S137" s="175"/>
      <c r="T137" s="175"/>
      <c r="U137" s="175"/>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c r="AQ137" s="175"/>
      <c r="AR137" s="175"/>
      <c r="AS137" s="175"/>
      <c r="AT137" s="175"/>
      <c r="AU137" s="175"/>
      <c r="AV137" s="175"/>
      <c r="AW137" s="175"/>
      <c r="AX137" s="175"/>
      <c r="AY137" s="175"/>
      <c r="AZ137" s="175"/>
      <c r="BA137" s="175"/>
      <c r="BB137" s="175"/>
      <c r="BC137" s="175"/>
      <c r="BD137" s="175"/>
      <c r="BE137" s="175"/>
      <c r="BF137" s="175"/>
      <c r="BG137" s="175"/>
      <c r="BH137" s="175"/>
      <c r="BI137" s="175"/>
      <c r="BJ137" s="175"/>
      <c r="BK137" s="175"/>
      <c r="BL137" s="175"/>
      <c r="BM137" s="175"/>
      <c r="BN137" s="175"/>
      <c r="BO137" s="175"/>
      <c r="BP137" s="175"/>
      <c r="BQ137" s="175"/>
      <c r="BR137" s="175"/>
      <c r="BS137" s="175"/>
      <c r="BT137" s="175"/>
      <c r="BU137" s="175"/>
      <c r="BV137" s="175"/>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c r="DH137" s="175"/>
      <c r="DI137" s="175"/>
      <c r="DJ137" s="175"/>
      <c r="DK137" s="175"/>
      <c r="DL137" s="175"/>
    </row>
    <row r="138" spans="1:116">
      <c r="A138" s="261" t="s">
        <v>8196</v>
      </c>
      <c r="B138" s="262" t="s">
        <v>8197</v>
      </c>
      <c r="C138" s="176">
        <v>0.1065750135</v>
      </c>
      <c r="D138" s="177">
        <v>12</v>
      </c>
      <c r="E138" s="176">
        <v>1.7999999999999999E-2</v>
      </c>
      <c r="F138" s="176">
        <v>6.6</v>
      </c>
      <c r="G138" s="176">
        <v>0.4823245162</v>
      </c>
      <c r="H138" s="176">
        <v>46.200000762899997</v>
      </c>
      <c r="I138" s="177">
        <v>3</v>
      </c>
      <c r="J138" s="177" t="str">
        <f>IFERROR(VLOOKUP($B138,'Core Indicators'!$E$3:$EU$906,147,FALSE),"x")</f>
        <v>x</v>
      </c>
      <c r="K138" s="178">
        <v>-0.55640339849999998</v>
      </c>
      <c r="L138" s="176">
        <v>5.75</v>
      </c>
      <c r="M138" s="177">
        <v>65</v>
      </c>
      <c r="N138" s="177">
        <v>28</v>
      </c>
      <c r="O138" s="177" t="str">
        <f>IFERROR(VLOOKUP(B138,'Core Indicators'!$E$3:$G$9906,3,FALSE),"x")</f>
        <v>x</v>
      </c>
      <c r="P138" s="177">
        <v>397300</v>
      </c>
      <c r="Q138" s="175"/>
      <c r="R138" s="175"/>
      <c r="S138" s="175"/>
      <c r="T138" s="175"/>
      <c r="U138" s="175"/>
      <c r="V138" s="175"/>
      <c r="W138" s="175"/>
      <c r="X138" s="175"/>
      <c r="Y138" s="175"/>
      <c r="Z138" s="175"/>
      <c r="AA138" s="175"/>
      <c r="AB138" s="175"/>
      <c r="AC138" s="175"/>
      <c r="AD138" s="175"/>
      <c r="AE138" s="175"/>
      <c r="AF138" s="175"/>
      <c r="AG138" s="175"/>
      <c r="AH138" s="175"/>
      <c r="AI138" s="175"/>
      <c r="AJ138" s="175"/>
      <c r="AK138" s="175"/>
      <c r="AL138" s="175"/>
      <c r="AM138" s="175"/>
      <c r="AN138" s="175"/>
      <c r="AO138" s="175"/>
      <c r="AP138" s="175"/>
      <c r="AQ138" s="175"/>
      <c r="AR138" s="175"/>
      <c r="AS138" s="175"/>
      <c r="AT138" s="175"/>
      <c r="AU138" s="175"/>
      <c r="AV138" s="175"/>
      <c r="AW138" s="175"/>
      <c r="AX138" s="175"/>
      <c r="AY138" s="175"/>
      <c r="AZ138" s="175"/>
      <c r="BA138" s="175"/>
      <c r="BB138" s="175"/>
      <c r="BC138" s="175"/>
      <c r="BD138" s="175"/>
      <c r="BE138" s="175"/>
      <c r="BF138" s="175"/>
      <c r="BG138" s="175"/>
      <c r="BH138" s="175"/>
      <c r="BI138" s="175"/>
      <c r="BJ138" s="175"/>
      <c r="BK138" s="175"/>
      <c r="BL138" s="175"/>
      <c r="BM138" s="175"/>
      <c r="BN138" s="175"/>
      <c r="BO138" s="175"/>
      <c r="BP138" s="175"/>
      <c r="BQ138" s="175"/>
      <c r="BR138" s="175"/>
      <c r="BS138" s="175"/>
      <c r="BT138" s="175"/>
      <c r="BU138" s="175"/>
      <c r="BV138" s="175"/>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c r="DH138" s="175"/>
      <c r="DI138" s="175"/>
      <c r="DJ138" s="175"/>
      <c r="DK138" s="175"/>
      <c r="DL138" s="175"/>
    </row>
    <row r="139" spans="1:116">
      <c r="A139" s="261" t="s">
        <v>4974</v>
      </c>
      <c r="B139" s="262" t="s">
        <v>4975</v>
      </c>
      <c r="C139" s="176">
        <v>0.59663501870000002</v>
      </c>
      <c r="D139" s="177">
        <v>9</v>
      </c>
      <c r="E139" s="176">
        <v>0.45</v>
      </c>
      <c r="F139" s="176">
        <v>6.55</v>
      </c>
      <c r="G139" s="176">
        <v>0.38092470439999998</v>
      </c>
      <c r="H139" s="176">
        <v>42.799999237100003</v>
      </c>
      <c r="I139" s="177">
        <v>3</v>
      </c>
      <c r="J139" s="177">
        <f>IFERROR(VLOOKUP($B139,'Core Indicators'!$E$3:$EU$906,147,FALSE),"x")</f>
        <v>3</v>
      </c>
      <c r="K139" s="178">
        <v>-0.48720264429999999</v>
      </c>
      <c r="L139" s="176">
        <v>6.25</v>
      </c>
      <c r="M139" s="177">
        <v>72</v>
      </c>
      <c r="N139" s="177">
        <v>36</v>
      </c>
      <c r="O139" s="177">
        <f>IFERROR(VLOOKUP(B139,'Core Indicators'!$E$3:$G$9906,3,FALSE),"x")</f>
        <v>31989000</v>
      </c>
      <c r="P139" s="177">
        <v>1280000</v>
      </c>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c r="DH139" s="175"/>
      <c r="DI139" s="175"/>
      <c r="DJ139" s="175"/>
      <c r="DK139" s="175"/>
      <c r="DL139" s="175"/>
    </row>
    <row r="140" spans="1:116">
      <c r="A140" s="261" t="s">
        <v>5046</v>
      </c>
      <c r="B140" s="262" t="s">
        <v>5047</v>
      </c>
      <c r="C140" s="176">
        <v>0.253667953</v>
      </c>
      <c r="D140" s="177">
        <v>9</v>
      </c>
      <c r="E140" s="176">
        <v>0.14099999999999999</v>
      </c>
      <c r="F140" s="176">
        <v>5.75</v>
      </c>
      <c r="G140" s="176">
        <v>0.42524208769999999</v>
      </c>
      <c r="H140" s="176">
        <v>44.400001525900002</v>
      </c>
      <c r="I140" s="177">
        <v>4</v>
      </c>
      <c r="J140" s="177">
        <f>IFERROR(VLOOKUP($B140,'Core Indicators'!$E$3:$EU$906,147,FALSE),"x")</f>
        <v>357</v>
      </c>
      <c r="K140" s="178">
        <v>-0.47730070349999998</v>
      </c>
      <c r="L140" s="176">
        <v>4.75</v>
      </c>
      <c r="M140" s="177">
        <v>59</v>
      </c>
      <c r="N140" s="177">
        <v>34</v>
      </c>
      <c r="O140" s="177">
        <f>IFERROR(VLOOKUP(B140,'Core Indicators'!$E$3:$G$9906,3,FALSE),"x")</f>
        <v>100979000</v>
      </c>
      <c r="P140" s="177">
        <v>298170</v>
      </c>
      <c r="Q140" s="175"/>
      <c r="R140" s="175"/>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5"/>
      <c r="AS140" s="175"/>
      <c r="AT140" s="175"/>
      <c r="AU140" s="175"/>
      <c r="AV140" s="175"/>
      <c r="AW140" s="175"/>
      <c r="AX140" s="175"/>
      <c r="AY140" s="175"/>
      <c r="AZ140" s="175"/>
      <c r="BA140" s="175"/>
      <c r="BB140" s="175"/>
      <c r="BC140" s="175"/>
      <c r="BD140" s="175"/>
      <c r="BE140" s="175"/>
      <c r="BF140" s="175"/>
      <c r="BG140" s="175"/>
      <c r="BH140" s="175"/>
      <c r="BI140" s="175"/>
      <c r="BJ140" s="175"/>
      <c r="BK140" s="175"/>
      <c r="BL140" s="175"/>
      <c r="BM140" s="175"/>
      <c r="BN140" s="175"/>
      <c r="BO140" s="175"/>
      <c r="BP140" s="175"/>
      <c r="BQ140" s="175"/>
      <c r="BR140" s="175"/>
      <c r="BS140" s="175"/>
      <c r="BT140" s="175"/>
      <c r="BU140" s="175"/>
      <c r="BV140" s="175"/>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c r="DH140" s="175"/>
      <c r="DI140" s="175"/>
      <c r="DJ140" s="175"/>
      <c r="DK140" s="175"/>
      <c r="DL140" s="175"/>
    </row>
    <row r="141" spans="1:116">
      <c r="A141" s="261" t="s">
        <v>8198</v>
      </c>
      <c r="B141" s="262" t="s">
        <v>8199</v>
      </c>
      <c r="C141" s="176">
        <v>7.8200951200000007E-2</v>
      </c>
      <c r="D141" s="177">
        <v>12</v>
      </c>
      <c r="E141" s="176">
        <v>1.15E-2</v>
      </c>
      <c r="F141" s="176">
        <v>7.95</v>
      </c>
      <c r="G141" s="176">
        <v>0.12005188899999999</v>
      </c>
      <c r="H141" s="176">
        <v>29.7000007629</v>
      </c>
      <c r="I141" s="177">
        <v>0</v>
      </c>
      <c r="J141" s="177" t="str">
        <f>IFERROR(VLOOKUP($B141,'Core Indicators'!$E$3:$EU$906,147,FALSE),"x")</f>
        <v>x</v>
      </c>
      <c r="K141" s="178">
        <v>0.45209297539999999</v>
      </c>
      <c r="L141" s="176">
        <v>6.75</v>
      </c>
      <c r="M141" s="177">
        <v>84</v>
      </c>
      <c r="N141" s="177">
        <v>58</v>
      </c>
      <c r="O141" s="177" t="str">
        <f>IFERROR(VLOOKUP(B141,'Core Indicators'!$E$3:$G$9906,3,FALSE),"x")</f>
        <v>x</v>
      </c>
      <c r="P141" s="177">
        <v>306190</v>
      </c>
      <c r="Q141" s="175"/>
      <c r="R141" s="175"/>
      <c r="S141" s="175"/>
      <c r="T141" s="175"/>
      <c r="U141" s="175"/>
      <c r="V141" s="175"/>
      <c r="W141" s="175"/>
      <c r="X141" s="175"/>
      <c r="Y141" s="175"/>
      <c r="Z141" s="175"/>
      <c r="AA141" s="175"/>
      <c r="AB141" s="175"/>
      <c r="AC141" s="175"/>
      <c r="AD141" s="175"/>
      <c r="AE141" s="175"/>
      <c r="AF141" s="175"/>
      <c r="AG141" s="175"/>
      <c r="AH141" s="175"/>
      <c r="AI141" s="175"/>
      <c r="AJ141" s="175"/>
      <c r="AK141" s="175"/>
      <c r="AL141" s="175"/>
      <c r="AM141" s="175"/>
      <c r="AN141" s="175"/>
      <c r="AO141" s="175"/>
      <c r="AP141" s="175"/>
      <c r="AQ141" s="175"/>
      <c r="AR141" s="175"/>
      <c r="AS141" s="175"/>
      <c r="AT141" s="175"/>
      <c r="AU141" s="175"/>
      <c r="AV141" s="175"/>
      <c r="AW141" s="175"/>
      <c r="AX141" s="175"/>
      <c r="AY141" s="175"/>
      <c r="AZ141" s="175"/>
      <c r="BA141" s="175"/>
      <c r="BB141" s="175"/>
      <c r="BC141" s="175"/>
      <c r="BD141" s="175"/>
      <c r="BE141" s="175"/>
      <c r="BF141" s="175"/>
      <c r="BG141" s="175"/>
      <c r="BH141" s="175"/>
      <c r="BI141" s="175"/>
      <c r="BJ141" s="175"/>
      <c r="BK141" s="175"/>
      <c r="BL141" s="175"/>
      <c r="BM141" s="175"/>
      <c r="BN141" s="175"/>
      <c r="BO141" s="175"/>
      <c r="BP141" s="175"/>
      <c r="BQ141" s="175"/>
      <c r="BR141" s="175"/>
      <c r="BS141" s="175"/>
      <c r="BT141" s="175"/>
      <c r="BU141" s="175"/>
      <c r="BV141" s="175"/>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c r="DH141" s="175"/>
      <c r="DI141" s="175"/>
      <c r="DJ141" s="175"/>
      <c r="DK141" s="175"/>
      <c r="DL141" s="175"/>
    </row>
    <row r="142" spans="1:116">
      <c r="A142" s="261" t="s">
        <v>8200</v>
      </c>
      <c r="B142" s="262" t="s">
        <v>8201</v>
      </c>
      <c r="C142" s="176">
        <v>0</v>
      </c>
      <c r="D142" s="177">
        <v>13</v>
      </c>
      <c r="E142" s="176">
        <v>0</v>
      </c>
      <c r="F142" s="176" t="s">
        <v>230</v>
      </c>
      <c r="G142" s="176">
        <v>8.0794128899999998E-2</v>
      </c>
      <c r="H142" s="176">
        <v>33.799999237100003</v>
      </c>
      <c r="I142" s="177">
        <v>0</v>
      </c>
      <c r="J142" s="177" t="str">
        <f>IFERROR(VLOOKUP($B142,'Core Indicators'!$E$3:$EU$906,147,FALSE),"x")</f>
        <v>x</v>
      </c>
      <c r="K142" s="178">
        <v>1.1356768608000001</v>
      </c>
      <c r="L142" s="176" t="s">
        <v>230</v>
      </c>
      <c r="M142" s="177">
        <v>96</v>
      </c>
      <c r="N142" s="177">
        <v>62</v>
      </c>
      <c r="O142" s="177" t="str">
        <f>IFERROR(VLOOKUP(B142,'Core Indicators'!$E$3:$G$9906,3,FALSE),"x")</f>
        <v>x</v>
      </c>
      <c r="P142" s="177">
        <v>91605</v>
      </c>
      <c r="Q142" s="175"/>
      <c r="R142" s="175"/>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c r="AR142" s="175"/>
      <c r="AS142" s="175"/>
      <c r="AT142" s="175"/>
      <c r="AU142" s="175"/>
      <c r="AV142" s="175"/>
      <c r="AW142" s="175"/>
      <c r="AX142" s="175"/>
      <c r="AY142" s="175"/>
      <c r="AZ142" s="175"/>
      <c r="BA142" s="175"/>
      <c r="BB142" s="175"/>
      <c r="BC142" s="175"/>
      <c r="BD142" s="175"/>
      <c r="BE142" s="175"/>
      <c r="BF142" s="175"/>
      <c r="BG142" s="175"/>
      <c r="BH142" s="175"/>
      <c r="BI142" s="175"/>
      <c r="BJ142" s="175"/>
      <c r="BK142" s="175"/>
      <c r="BL142" s="175"/>
      <c r="BM142" s="175"/>
      <c r="BN142" s="175"/>
      <c r="BO142" s="175"/>
      <c r="BP142" s="175"/>
      <c r="BQ142" s="175"/>
      <c r="BR142" s="175"/>
      <c r="BS142" s="175"/>
      <c r="BT142" s="175"/>
      <c r="BU142" s="175"/>
      <c r="BV142" s="175"/>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c r="DH142" s="175"/>
      <c r="DI142" s="175"/>
      <c r="DJ142" s="175"/>
      <c r="DK142" s="175"/>
      <c r="DL142" s="175"/>
    </row>
    <row r="143" spans="1:116">
      <c r="A143" s="261" t="s">
        <v>8202</v>
      </c>
      <c r="B143" s="262" t="s">
        <v>8203</v>
      </c>
      <c r="C143" s="176">
        <v>0.98654400079999993</v>
      </c>
      <c r="D143" s="177">
        <v>2</v>
      </c>
      <c r="E143" s="176">
        <v>0</v>
      </c>
      <c r="F143" s="176">
        <v>3.9</v>
      </c>
      <c r="G143" s="176">
        <v>0.20243781869999999</v>
      </c>
      <c r="H143" s="176" t="s">
        <v>230</v>
      </c>
      <c r="I143" s="177">
        <v>1</v>
      </c>
      <c r="J143" s="177" t="str">
        <f>IFERROR(VLOOKUP($B143,'Core Indicators'!$E$3:$EU$906,147,FALSE),"x")</f>
        <v>x</v>
      </c>
      <c r="K143" s="178">
        <v>0.73431843519999995</v>
      </c>
      <c r="L143" s="176">
        <v>3.75</v>
      </c>
      <c r="M143" s="177">
        <v>25</v>
      </c>
      <c r="N143" s="177">
        <v>62</v>
      </c>
      <c r="O143" s="177" t="str">
        <f>IFERROR(VLOOKUP(B143,'Core Indicators'!$E$3:$G$9906,3,FALSE),"x")</f>
        <v>x</v>
      </c>
      <c r="P143" s="177">
        <v>11610</v>
      </c>
      <c r="Q143" s="175"/>
      <c r="R143" s="175"/>
      <c r="S143" s="175"/>
      <c r="T143" s="175"/>
      <c r="U143" s="175"/>
      <c r="V143" s="175"/>
      <c r="W143" s="175"/>
      <c r="X143" s="175"/>
      <c r="Y143" s="175"/>
      <c r="Z143" s="175"/>
      <c r="AA143" s="175"/>
      <c r="AB143" s="175"/>
      <c r="AC143" s="175"/>
      <c r="AD143" s="175"/>
      <c r="AE143" s="175"/>
      <c r="AF143" s="175"/>
      <c r="AG143" s="175"/>
      <c r="AH143" s="175"/>
      <c r="AI143" s="175"/>
      <c r="AJ143" s="175"/>
      <c r="AK143" s="175"/>
      <c r="AL143" s="175"/>
      <c r="AM143" s="175"/>
      <c r="AN143" s="175"/>
      <c r="AO143" s="175"/>
      <c r="AP143" s="175"/>
      <c r="AQ143" s="175"/>
      <c r="AR143" s="175"/>
      <c r="AS143" s="175"/>
      <c r="AT143" s="175"/>
      <c r="AU143" s="175"/>
      <c r="AV143" s="175"/>
      <c r="AW143" s="175"/>
      <c r="AX143" s="175"/>
      <c r="AY143" s="175"/>
      <c r="AZ143" s="175"/>
      <c r="BA143" s="175"/>
      <c r="BB143" s="175"/>
      <c r="BC143" s="175"/>
      <c r="BD143" s="175"/>
      <c r="BE143" s="175"/>
      <c r="BF143" s="175"/>
      <c r="BG143" s="175"/>
      <c r="BH143" s="175"/>
      <c r="BI143" s="175"/>
      <c r="BJ143" s="175"/>
      <c r="BK143" s="175"/>
      <c r="BL143" s="175"/>
      <c r="BM143" s="175"/>
      <c r="BN143" s="175"/>
      <c r="BO143" s="175"/>
      <c r="BP143" s="175"/>
      <c r="BQ143" s="175"/>
      <c r="BR143" s="175"/>
      <c r="BS143" s="175"/>
      <c r="BT143" s="175"/>
      <c r="BU143" s="175"/>
      <c r="BV143" s="175"/>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c r="DH143" s="175"/>
      <c r="DI143" s="175"/>
      <c r="DJ143" s="175"/>
      <c r="DK143" s="175"/>
      <c r="DL143" s="175"/>
    </row>
    <row r="144" spans="1:116">
      <c r="A144" s="261" t="s">
        <v>8204</v>
      </c>
      <c r="B144" s="262" t="s">
        <v>8205</v>
      </c>
      <c r="C144" s="176">
        <v>0.29808903580000001</v>
      </c>
      <c r="D144" s="177">
        <v>8</v>
      </c>
      <c r="E144" s="176">
        <v>2.7E-2</v>
      </c>
      <c r="F144" s="176">
        <v>7.65</v>
      </c>
      <c r="G144" s="176">
        <v>0.31603010729999997</v>
      </c>
      <c r="H144" s="176">
        <v>36</v>
      </c>
      <c r="I144" s="177">
        <v>1</v>
      </c>
      <c r="J144" s="177" t="str">
        <f>IFERROR(VLOOKUP($B144,'Core Indicators'!$E$3:$EU$906,147,FALSE),"x")</f>
        <v>x</v>
      </c>
      <c r="K144" s="178">
        <v>0.36400461200000001</v>
      </c>
      <c r="L144" s="176">
        <v>6.75</v>
      </c>
      <c r="M144" s="177">
        <v>83</v>
      </c>
      <c r="N144" s="177">
        <v>44</v>
      </c>
      <c r="O144" s="177" t="str">
        <f>IFERROR(VLOOKUP(B144,'Core Indicators'!$E$3:$G$9906,3,FALSE),"x")</f>
        <v>x</v>
      </c>
      <c r="P144" s="177">
        <v>230080</v>
      </c>
      <c r="Q144" s="175"/>
      <c r="R144" s="175"/>
      <c r="S144" s="175"/>
      <c r="T144" s="175"/>
      <c r="U144" s="175"/>
      <c r="V144" s="175"/>
      <c r="W144" s="175"/>
      <c r="X144" s="175"/>
      <c r="Y144" s="175"/>
      <c r="Z144" s="175"/>
      <c r="AA144" s="175"/>
      <c r="AB144" s="175"/>
      <c r="AC144" s="175"/>
      <c r="AD144" s="175"/>
      <c r="AE144" s="175"/>
      <c r="AF144" s="175"/>
      <c r="AG144" s="175"/>
      <c r="AH144" s="175"/>
      <c r="AI144" s="175"/>
      <c r="AJ144" s="175"/>
      <c r="AK144" s="175"/>
      <c r="AL144" s="175"/>
      <c r="AM144" s="175"/>
      <c r="AN144" s="175"/>
      <c r="AO144" s="175"/>
      <c r="AP144" s="175"/>
      <c r="AQ144" s="175"/>
      <c r="AR144" s="175"/>
      <c r="AS144" s="175"/>
      <c r="AT144" s="175"/>
      <c r="AU144" s="175"/>
      <c r="AV144" s="175"/>
      <c r="AW144" s="175"/>
      <c r="AX144" s="175"/>
      <c r="AY144" s="175"/>
      <c r="AZ144" s="175"/>
      <c r="BA144" s="175"/>
      <c r="BB144" s="175"/>
      <c r="BC144" s="175"/>
      <c r="BD144" s="175"/>
      <c r="BE144" s="175"/>
      <c r="BF144" s="175"/>
      <c r="BG144" s="175"/>
      <c r="BH144" s="175"/>
      <c r="BI144" s="175"/>
      <c r="BJ144" s="175"/>
      <c r="BK144" s="175"/>
      <c r="BL144" s="175"/>
      <c r="BM144" s="175"/>
      <c r="BN144" s="175"/>
      <c r="BO144" s="175"/>
      <c r="BP144" s="175"/>
      <c r="BQ144" s="175"/>
      <c r="BR144" s="175"/>
      <c r="BS144" s="175"/>
      <c r="BT144" s="175"/>
      <c r="BU144" s="175"/>
      <c r="BV144" s="175"/>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c r="DH144" s="175"/>
      <c r="DI144" s="175"/>
      <c r="DJ144" s="175"/>
      <c r="DK144" s="175"/>
      <c r="DL144" s="175"/>
    </row>
    <row r="145" spans="1:116">
      <c r="A145" s="261" t="s">
        <v>8206</v>
      </c>
      <c r="B145" s="262" t="s">
        <v>8207</v>
      </c>
      <c r="C145" s="176">
        <v>0.34628793000000002</v>
      </c>
      <c r="D145" s="177">
        <v>2</v>
      </c>
      <c r="E145" s="176">
        <v>0.16450000000000001</v>
      </c>
      <c r="F145" s="176">
        <v>4.5</v>
      </c>
      <c r="G145" s="176">
        <v>0.25525934649999998</v>
      </c>
      <c r="H145" s="176">
        <v>37.5</v>
      </c>
      <c r="I145" s="177">
        <v>3</v>
      </c>
      <c r="J145" s="177" t="str">
        <f>IFERROR(VLOOKUP($B145,'Core Indicators'!$E$3:$EU$906,147,FALSE),"x")</f>
        <v>x</v>
      </c>
      <c r="K145" s="178">
        <v>-0.72368854280000006</v>
      </c>
      <c r="L145" s="176">
        <v>4</v>
      </c>
      <c r="M145" s="177">
        <v>20</v>
      </c>
      <c r="N145" s="177">
        <v>28</v>
      </c>
      <c r="O145" s="177" t="str">
        <f>IFERROR(VLOOKUP(B145,'Core Indicators'!$E$3:$G$9906,3,FALSE),"x")</f>
        <v>x</v>
      </c>
      <c r="P145" s="177">
        <v>16376870</v>
      </c>
      <c r="Q145" s="175"/>
      <c r="R145" s="175"/>
      <c r="S145" s="175"/>
      <c r="T145" s="175"/>
      <c r="U145" s="175"/>
      <c r="V145" s="175"/>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c r="AR145" s="175"/>
      <c r="AS145" s="175"/>
      <c r="AT145" s="175"/>
      <c r="AU145" s="175"/>
      <c r="AV145" s="175"/>
      <c r="AW145" s="175"/>
      <c r="AX145" s="175"/>
      <c r="AY145" s="175"/>
      <c r="AZ145" s="175"/>
      <c r="BA145" s="175"/>
      <c r="BB145" s="175"/>
      <c r="BC145" s="175"/>
      <c r="BD145" s="175"/>
      <c r="BE145" s="175"/>
      <c r="BF145" s="175"/>
      <c r="BG145" s="175"/>
      <c r="BH145" s="175"/>
      <c r="BI145" s="175"/>
      <c r="BJ145" s="175"/>
      <c r="BK145" s="175"/>
      <c r="BL145" s="175"/>
      <c r="BM145" s="175"/>
      <c r="BN145" s="175"/>
      <c r="BO145" s="175"/>
      <c r="BP145" s="175"/>
      <c r="BQ145" s="175"/>
      <c r="BR145" s="175"/>
      <c r="BS145" s="175"/>
      <c r="BT145" s="175"/>
      <c r="BU145" s="175"/>
      <c r="BV145" s="175"/>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c r="DH145" s="175"/>
      <c r="DI145" s="175"/>
      <c r="DJ145" s="175"/>
      <c r="DK145" s="175"/>
      <c r="DL145" s="175"/>
    </row>
    <row r="146" spans="1:116">
      <c r="A146" s="261" t="s">
        <v>5855</v>
      </c>
      <c r="B146" s="262" t="s">
        <v>5856</v>
      </c>
      <c r="C146" s="176">
        <v>0.27190004229999998</v>
      </c>
      <c r="D146" s="177">
        <v>5</v>
      </c>
      <c r="E146" s="176">
        <v>0.84</v>
      </c>
      <c r="F146" s="176">
        <v>3.9833333333000001</v>
      </c>
      <c r="G146" s="176">
        <v>0.41238544770000002</v>
      </c>
      <c r="H146" s="176">
        <v>43.700000762899997</v>
      </c>
      <c r="I146" s="177">
        <v>2</v>
      </c>
      <c r="J146" s="177" t="str">
        <f>IFERROR(VLOOKUP($B146,'Core Indicators'!$E$3:$EU$906,147,FALSE),"x")</f>
        <v>x</v>
      </c>
      <c r="K146" s="178">
        <v>7.6188184300000003E-2</v>
      </c>
      <c r="L146" s="176">
        <v>3.75</v>
      </c>
      <c r="M146" s="177">
        <v>22</v>
      </c>
      <c r="N146" s="177">
        <v>53</v>
      </c>
      <c r="O146" s="177">
        <f>IFERROR(VLOOKUP(B146,'Core Indicators'!$E$3:$G$9906,3,FALSE),"x")</f>
        <v>9661000</v>
      </c>
      <c r="P146" s="177">
        <v>24670</v>
      </c>
      <c r="Q146" s="175"/>
      <c r="R146" s="175"/>
      <c r="S146" s="175"/>
      <c r="T146" s="175"/>
      <c r="U146" s="175"/>
      <c r="V146" s="175"/>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c r="AR146" s="175"/>
      <c r="AS146" s="175"/>
      <c r="AT146" s="175"/>
      <c r="AU146" s="175"/>
      <c r="AV146" s="175"/>
      <c r="AW146" s="175"/>
      <c r="AX146" s="175"/>
      <c r="AY146" s="175"/>
      <c r="AZ146" s="175"/>
      <c r="BA146" s="175"/>
      <c r="BB146" s="175"/>
      <c r="BC146" s="175"/>
      <c r="BD146" s="175"/>
      <c r="BE146" s="175"/>
      <c r="BF146" s="175"/>
      <c r="BG146" s="175"/>
      <c r="BH146" s="175"/>
      <c r="BI146" s="175"/>
      <c r="BJ146" s="175"/>
      <c r="BK146" s="175"/>
      <c r="BL146" s="175"/>
      <c r="BM146" s="175"/>
      <c r="BN146" s="175"/>
      <c r="BO146" s="175"/>
      <c r="BP146" s="175"/>
      <c r="BQ146" s="175"/>
      <c r="BR146" s="175"/>
      <c r="BS146" s="175"/>
      <c r="BT146" s="175"/>
      <c r="BU146" s="175"/>
      <c r="BV146" s="175"/>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c r="DH146" s="175"/>
      <c r="DI146" s="175"/>
      <c r="DJ146" s="175"/>
      <c r="DK146" s="175"/>
      <c r="DL146" s="175"/>
    </row>
    <row r="147" spans="1:116">
      <c r="A147" s="261" t="s">
        <v>8208</v>
      </c>
      <c r="B147" s="262" t="s">
        <v>8209</v>
      </c>
      <c r="C147" s="176">
        <v>0</v>
      </c>
      <c r="D147" s="177">
        <v>12</v>
      </c>
      <c r="E147" s="176">
        <v>0</v>
      </c>
      <c r="F147" s="176" t="s">
        <v>230</v>
      </c>
      <c r="G147" s="176">
        <v>0.33299378600000001</v>
      </c>
      <c r="H147" s="176">
        <v>51.200000762899997</v>
      </c>
      <c r="I147" s="177">
        <v>0</v>
      </c>
      <c r="J147" s="177" t="str">
        <f>IFERROR(VLOOKUP($B147,'Core Indicators'!$E$3:$EU$906,147,FALSE),"x")</f>
        <v>x</v>
      </c>
      <c r="K147" s="178">
        <v>0.569129467</v>
      </c>
      <c r="L147" s="176" t="s">
        <v>230</v>
      </c>
      <c r="M147" s="177">
        <v>92</v>
      </c>
      <c r="N147" s="177">
        <v>55</v>
      </c>
      <c r="O147" s="177" t="str">
        <f>IFERROR(VLOOKUP(B147,'Core Indicators'!$E$3:$G$9906,3,FALSE),"x")</f>
        <v>x</v>
      </c>
      <c r="P147" s="177">
        <v>610</v>
      </c>
      <c r="Q147" s="175"/>
      <c r="R147" s="175"/>
      <c r="S147" s="175"/>
      <c r="T147" s="175"/>
      <c r="U147" s="175"/>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c r="AR147" s="175"/>
      <c r="AS147" s="175"/>
      <c r="AT147" s="175"/>
      <c r="AU147" s="175"/>
      <c r="AV147" s="175"/>
      <c r="AW147" s="175"/>
      <c r="AX147" s="175"/>
      <c r="AY147" s="175"/>
      <c r="AZ147" s="175"/>
      <c r="BA147" s="175"/>
      <c r="BB147" s="175"/>
      <c r="BC147" s="175"/>
      <c r="BD147" s="175"/>
      <c r="BE147" s="175"/>
      <c r="BF147" s="175"/>
      <c r="BG147" s="175"/>
      <c r="BH147" s="175"/>
      <c r="BI147" s="175"/>
      <c r="BJ147" s="175"/>
      <c r="BK147" s="175"/>
      <c r="BL147" s="175"/>
      <c r="BM147" s="175"/>
      <c r="BN147" s="175"/>
      <c r="BO147" s="175"/>
      <c r="BP147" s="175"/>
      <c r="BQ147" s="175"/>
      <c r="BR147" s="175"/>
      <c r="BS147" s="175"/>
      <c r="BT147" s="175"/>
      <c r="BU147" s="175"/>
      <c r="BV147" s="175"/>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c r="DH147" s="175"/>
      <c r="DI147" s="175"/>
      <c r="DJ147" s="175"/>
      <c r="DK147" s="175"/>
      <c r="DL147" s="175"/>
    </row>
    <row r="148" spans="1:116">
      <c r="A148" s="261" t="s">
        <v>8210</v>
      </c>
      <c r="B148" s="262" t="s">
        <v>8211</v>
      </c>
      <c r="C148" s="176">
        <v>0</v>
      </c>
      <c r="D148" s="177">
        <v>11</v>
      </c>
      <c r="E148" s="176">
        <v>0</v>
      </c>
      <c r="F148" s="176" t="s">
        <v>230</v>
      </c>
      <c r="G148" s="176">
        <v>0.3644043293</v>
      </c>
      <c r="H148" s="176">
        <v>38.700000762899997</v>
      </c>
      <c r="I148" s="177">
        <v>0</v>
      </c>
      <c r="J148" s="177" t="str">
        <f>IFERROR(VLOOKUP($B148,'Core Indicators'!$E$3:$EU$906,147,FALSE),"x")</f>
        <v>x</v>
      </c>
      <c r="K148" s="178">
        <v>1.0770641565000001</v>
      </c>
      <c r="L148" s="176" t="s">
        <v>230</v>
      </c>
      <c r="M148" s="177">
        <v>81</v>
      </c>
      <c r="N148" s="177" t="s">
        <v>230</v>
      </c>
      <c r="O148" s="177" t="str">
        <f>IFERROR(VLOOKUP(B148,'Core Indicators'!$E$3:$G$9906,3,FALSE),"x")</f>
        <v>x</v>
      </c>
      <c r="P148" s="177">
        <v>2830</v>
      </c>
      <c r="Q148" s="175"/>
      <c r="R148" s="175"/>
      <c r="S148" s="175"/>
      <c r="T148" s="175"/>
      <c r="U148" s="175"/>
      <c r="V148" s="175"/>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c r="AR148" s="175"/>
      <c r="AS148" s="175"/>
      <c r="AT148" s="175"/>
      <c r="AU148" s="175"/>
      <c r="AV148" s="175"/>
      <c r="AW148" s="175"/>
      <c r="AX148" s="175"/>
      <c r="AY148" s="175"/>
      <c r="AZ148" s="175"/>
      <c r="BA148" s="175"/>
      <c r="BB148" s="175"/>
      <c r="BC148" s="175"/>
      <c r="BD148" s="175"/>
      <c r="BE148" s="175"/>
      <c r="BF148" s="175"/>
      <c r="BG148" s="175"/>
      <c r="BH148" s="175"/>
      <c r="BI148" s="175"/>
      <c r="BJ148" s="175"/>
      <c r="BK148" s="175"/>
      <c r="BL148" s="175"/>
      <c r="BM148" s="175"/>
      <c r="BN148" s="175"/>
      <c r="BO148" s="175"/>
      <c r="BP148" s="175"/>
      <c r="BQ148" s="175"/>
      <c r="BR148" s="175"/>
      <c r="BS148" s="175"/>
      <c r="BT148" s="175"/>
      <c r="BU148" s="175"/>
      <c r="BV148" s="175"/>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c r="DH148" s="175"/>
      <c r="DI148" s="175"/>
      <c r="DJ148" s="175"/>
      <c r="DK148" s="175"/>
      <c r="DL148" s="175"/>
    </row>
    <row r="149" spans="1:116">
      <c r="A149" s="261" t="s">
        <v>8212</v>
      </c>
      <c r="B149" s="262" t="s">
        <v>8213</v>
      </c>
      <c r="C149" s="176">
        <v>0</v>
      </c>
      <c r="D149" s="177">
        <v>13</v>
      </c>
      <c r="E149" s="176">
        <v>0</v>
      </c>
      <c r="F149" s="176" t="s">
        <v>230</v>
      </c>
      <c r="G149" s="176">
        <v>0.54654479749999996</v>
      </c>
      <c r="H149" s="176">
        <v>56.299999237100003</v>
      </c>
      <c r="I149" s="177">
        <v>0</v>
      </c>
      <c r="J149" s="177" t="str">
        <f>IFERROR(VLOOKUP($B149,'Core Indicators'!$E$3:$EU$906,147,FALSE),"x")</f>
        <v>x</v>
      </c>
      <c r="K149" s="178">
        <v>-0.67970234159999998</v>
      </c>
      <c r="L149" s="176" t="s">
        <v>230</v>
      </c>
      <c r="M149" s="177">
        <v>84</v>
      </c>
      <c r="N149" s="177">
        <v>46</v>
      </c>
      <c r="O149" s="177" t="str">
        <f>IFERROR(VLOOKUP(B149,'Core Indicators'!$E$3:$G$9906,3,FALSE),"x")</f>
        <v>x</v>
      </c>
      <c r="P149" s="177">
        <v>960</v>
      </c>
      <c r="Q149" s="175"/>
      <c r="R149" s="175"/>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5"/>
      <c r="AS149" s="175"/>
      <c r="AT149" s="175"/>
      <c r="AU149" s="175"/>
      <c r="AV149" s="175"/>
      <c r="AW149" s="175"/>
      <c r="AX149" s="175"/>
      <c r="AY149" s="175"/>
      <c r="AZ149" s="175"/>
      <c r="BA149" s="175"/>
      <c r="BB149" s="175"/>
      <c r="BC149" s="175"/>
      <c r="BD149" s="175"/>
      <c r="BE149" s="175"/>
      <c r="BF149" s="175"/>
      <c r="BG149" s="175"/>
      <c r="BH149" s="175"/>
      <c r="BI149" s="175"/>
      <c r="BJ149" s="175"/>
      <c r="BK149" s="175"/>
      <c r="BL149" s="175"/>
      <c r="BM149" s="175"/>
      <c r="BN149" s="175"/>
      <c r="BO149" s="175"/>
      <c r="BP149" s="175"/>
      <c r="BQ149" s="175"/>
      <c r="BR149" s="175"/>
      <c r="BS149" s="175"/>
      <c r="BT149" s="175"/>
      <c r="BU149" s="175"/>
      <c r="BV149" s="175"/>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c r="DH149" s="175"/>
      <c r="DI149" s="175"/>
      <c r="DJ149" s="175"/>
      <c r="DK149" s="175"/>
      <c r="DL149" s="175"/>
    </row>
    <row r="150" spans="1:116">
      <c r="A150" s="261" t="s">
        <v>8214</v>
      </c>
      <c r="B150" s="262" t="s">
        <v>8215</v>
      </c>
      <c r="C150" s="176">
        <v>0.77989999290000012</v>
      </c>
      <c r="D150" s="177">
        <v>0</v>
      </c>
      <c r="E150" s="176">
        <v>0.17</v>
      </c>
      <c r="F150" s="176">
        <v>2.4500000000000002</v>
      </c>
      <c r="G150" s="176">
        <v>0.2235342192</v>
      </c>
      <c r="H150" s="176" t="s">
        <v>230</v>
      </c>
      <c r="I150" s="177">
        <v>3</v>
      </c>
      <c r="J150" s="177" t="str">
        <f>IFERROR(VLOOKUP($B150,'Core Indicators'!$E$3:$EU$906,147,FALSE),"x")</f>
        <v>x</v>
      </c>
      <c r="K150" s="178">
        <v>0.16855593029999999</v>
      </c>
      <c r="L150" s="176">
        <v>2.25</v>
      </c>
      <c r="M150" s="177">
        <v>7</v>
      </c>
      <c r="N150" s="177">
        <v>53</v>
      </c>
      <c r="O150" s="177" t="str">
        <f>IFERROR(VLOOKUP(B150,'Core Indicators'!$E$3:$G$9906,3,FALSE),"x")</f>
        <v>x</v>
      </c>
      <c r="P150" s="177">
        <v>2149690</v>
      </c>
      <c r="Q150" s="175"/>
      <c r="R150" s="175"/>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5"/>
      <c r="AS150" s="175"/>
      <c r="AT150" s="175"/>
      <c r="AU150" s="175"/>
      <c r="AV150" s="175"/>
      <c r="AW150" s="175"/>
      <c r="AX150" s="175"/>
      <c r="AY150" s="175"/>
      <c r="AZ150" s="175"/>
      <c r="BA150" s="175"/>
      <c r="BB150" s="175"/>
      <c r="BC150" s="175"/>
      <c r="BD150" s="175"/>
      <c r="BE150" s="175"/>
      <c r="BF150" s="175"/>
      <c r="BG150" s="175"/>
      <c r="BH150" s="175"/>
      <c r="BI150" s="175"/>
      <c r="BJ150" s="175"/>
      <c r="BK150" s="175"/>
      <c r="BL150" s="175"/>
      <c r="BM150" s="175"/>
      <c r="BN150" s="175"/>
      <c r="BO150" s="175"/>
      <c r="BP150" s="175"/>
      <c r="BQ150" s="175"/>
      <c r="BR150" s="175"/>
      <c r="BS150" s="175"/>
      <c r="BT150" s="175"/>
      <c r="BU150" s="175"/>
      <c r="BV150" s="175"/>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c r="DH150" s="175"/>
      <c r="DI150" s="175"/>
      <c r="DJ150" s="175"/>
      <c r="DK150" s="175"/>
      <c r="DL150" s="175"/>
    </row>
    <row r="151" spans="1:116">
      <c r="A151" s="261" t="s">
        <v>6175</v>
      </c>
      <c r="B151" s="262" t="s">
        <v>6176</v>
      </c>
      <c r="C151" s="176">
        <v>0.72594999450000008</v>
      </c>
      <c r="D151" s="177">
        <v>9</v>
      </c>
      <c r="E151" s="176">
        <v>0</v>
      </c>
      <c r="F151" s="176">
        <v>6.95</v>
      </c>
      <c r="G151" s="176">
        <v>0.52272520759999996</v>
      </c>
      <c r="H151" s="176">
        <v>40.299999237100003</v>
      </c>
      <c r="I151" s="177">
        <v>2</v>
      </c>
      <c r="J151" s="177">
        <f>IFERROR(VLOOKUP($B151,'Core Indicators'!$E$3:$EU$906,147,FALSE),"x")</f>
        <v>0</v>
      </c>
      <c r="K151" s="178">
        <v>-0.1907603145</v>
      </c>
      <c r="L151" s="176">
        <v>6</v>
      </c>
      <c r="M151" s="177">
        <v>71</v>
      </c>
      <c r="N151" s="177">
        <v>45</v>
      </c>
      <c r="O151" s="177">
        <f>IFERROR(VLOOKUP(B151,'Core Indicators'!$E$3:$G$9906,3,FALSE),"x")</f>
        <v>16709000</v>
      </c>
      <c r="P151" s="177">
        <v>192530</v>
      </c>
      <c r="Q151" s="175"/>
      <c r="R151" s="175"/>
      <c r="S151" s="175"/>
      <c r="T151" s="175"/>
      <c r="U151" s="175"/>
      <c r="V151" s="175"/>
      <c r="W151" s="175"/>
      <c r="X151" s="175"/>
      <c r="Y151" s="175"/>
      <c r="Z151" s="175"/>
      <c r="AA151" s="175"/>
      <c r="AB151" s="175"/>
      <c r="AC151" s="175"/>
      <c r="AD151" s="175"/>
      <c r="AE151" s="175"/>
      <c r="AF151" s="175"/>
      <c r="AG151" s="175"/>
      <c r="AH151" s="175"/>
      <c r="AI151" s="175"/>
      <c r="AJ151" s="175"/>
      <c r="AK151" s="175"/>
      <c r="AL151" s="175"/>
      <c r="AM151" s="175"/>
      <c r="AN151" s="175"/>
      <c r="AO151" s="175"/>
      <c r="AP151" s="175"/>
      <c r="AQ151" s="175"/>
      <c r="AR151" s="175"/>
      <c r="AS151" s="175"/>
      <c r="AT151" s="175"/>
      <c r="AU151" s="175"/>
      <c r="AV151" s="175"/>
      <c r="AW151" s="175"/>
      <c r="AX151" s="175"/>
      <c r="AY151" s="175"/>
      <c r="AZ151" s="175"/>
      <c r="BA151" s="175"/>
      <c r="BB151" s="175"/>
      <c r="BC151" s="175"/>
      <c r="BD151" s="175"/>
      <c r="BE151" s="175"/>
      <c r="BF151" s="175"/>
      <c r="BG151" s="175"/>
      <c r="BH151" s="175"/>
      <c r="BI151" s="175"/>
      <c r="BJ151" s="175"/>
      <c r="BK151" s="175"/>
      <c r="BL151" s="175"/>
      <c r="BM151" s="175"/>
      <c r="BN151" s="175"/>
      <c r="BO151" s="175"/>
      <c r="BP151" s="175"/>
      <c r="BQ151" s="175"/>
      <c r="BR151" s="175"/>
      <c r="BS151" s="175"/>
      <c r="BT151" s="175"/>
      <c r="BU151" s="175"/>
      <c r="BV151" s="175"/>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c r="DH151" s="175"/>
      <c r="DI151" s="175"/>
      <c r="DJ151" s="175"/>
      <c r="DK151" s="175"/>
      <c r="DL151" s="175"/>
    </row>
    <row r="152" spans="1:116">
      <c r="A152" s="261" t="s">
        <v>8216</v>
      </c>
      <c r="B152" s="262" t="s">
        <v>8217</v>
      </c>
      <c r="C152" s="176">
        <v>0.29583300080000002</v>
      </c>
      <c r="D152" s="177">
        <v>8</v>
      </c>
      <c r="E152" s="176">
        <v>0</v>
      </c>
      <c r="F152" s="176">
        <v>6.95</v>
      </c>
      <c r="G152" s="176">
        <v>0.16149411559999999</v>
      </c>
      <c r="H152" s="176">
        <v>36.200000762899997</v>
      </c>
      <c r="I152" s="177">
        <v>0</v>
      </c>
      <c r="J152" s="177" t="str">
        <f>IFERROR(VLOOKUP($B152,'Core Indicators'!$E$3:$EU$906,147,FALSE),"x")</f>
        <v>x</v>
      </c>
      <c r="K152" s="178">
        <v>-0.11906975509999999</v>
      </c>
      <c r="L152" s="176">
        <v>6</v>
      </c>
      <c r="M152" s="177">
        <v>66</v>
      </c>
      <c r="N152" s="177">
        <v>39</v>
      </c>
      <c r="O152" s="177" t="str">
        <f>IFERROR(VLOOKUP(B152,'Core Indicators'!$E$3:$G$9906,3,FALSE),"x")</f>
        <v>x</v>
      </c>
      <c r="P152" s="177">
        <v>87460</v>
      </c>
      <c r="Q152" s="175"/>
      <c r="R152" s="175"/>
      <c r="S152" s="175"/>
      <c r="T152" s="175"/>
      <c r="U152" s="175"/>
      <c r="V152" s="175"/>
      <c r="W152" s="175"/>
      <c r="X152" s="175"/>
      <c r="Y152" s="175"/>
      <c r="Z152" s="175"/>
      <c r="AA152" s="175"/>
      <c r="AB152" s="175"/>
      <c r="AC152" s="175"/>
      <c r="AD152" s="175"/>
      <c r="AE152" s="175"/>
      <c r="AF152" s="175"/>
      <c r="AG152" s="175"/>
      <c r="AH152" s="175"/>
      <c r="AI152" s="175"/>
      <c r="AJ152" s="175"/>
      <c r="AK152" s="175"/>
      <c r="AL152" s="175"/>
      <c r="AM152" s="175"/>
      <c r="AN152" s="175"/>
      <c r="AO152" s="175"/>
      <c r="AP152" s="175"/>
      <c r="AQ152" s="175"/>
      <c r="AR152" s="175"/>
      <c r="AS152" s="175"/>
      <c r="AT152" s="175"/>
      <c r="AU152" s="175"/>
      <c r="AV152" s="175"/>
      <c r="AW152" s="175"/>
      <c r="AX152" s="175"/>
      <c r="AY152" s="175"/>
      <c r="AZ152" s="175"/>
      <c r="BA152" s="175"/>
      <c r="BB152" s="175"/>
      <c r="BC152" s="175"/>
      <c r="BD152" s="175"/>
      <c r="BE152" s="175"/>
      <c r="BF152" s="175"/>
      <c r="BG152" s="175"/>
      <c r="BH152" s="175"/>
      <c r="BI152" s="175"/>
      <c r="BJ152" s="175"/>
      <c r="BK152" s="175"/>
      <c r="BL152" s="175"/>
      <c r="BM152" s="175"/>
      <c r="BN152" s="175"/>
      <c r="BO152" s="175"/>
      <c r="BP152" s="175"/>
      <c r="BQ152" s="175"/>
      <c r="BR152" s="175"/>
      <c r="BS152" s="175"/>
      <c r="BT152" s="175"/>
      <c r="BU152" s="175"/>
      <c r="BV152" s="175"/>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c r="DH152" s="175"/>
      <c r="DI152" s="175"/>
      <c r="DJ152" s="175"/>
      <c r="DK152" s="175"/>
      <c r="DL152" s="175"/>
    </row>
    <row r="153" spans="1:116">
      <c r="A153" s="261" t="s">
        <v>8218</v>
      </c>
      <c r="B153" s="262" t="s">
        <v>8219</v>
      </c>
      <c r="C153" s="176">
        <v>0</v>
      </c>
      <c r="D153" s="177">
        <v>8</v>
      </c>
      <c r="E153" s="176">
        <v>0</v>
      </c>
      <c r="F153" s="176" t="s">
        <v>230</v>
      </c>
      <c r="G153" s="176" t="s">
        <v>230</v>
      </c>
      <c r="H153" s="176">
        <v>46.799999237100003</v>
      </c>
      <c r="I153" s="177">
        <v>0</v>
      </c>
      <c r="J153" s="177" t="str">
        <f>IFERROR(VLOOKUP($B153,'Core Indicators'!$E$3:$EU$906,147,FALSE),"x")</f>
        <v>x</v>
      </c>
      <c r="K153" s="178">
        <v>0.17143608630000001</v>
      </c>
      <c r="L153" s="176" t="s">
        <v>230</v>
      </c>
      <c r="M153" s="177">
        <v>72</v>
      </c>
      <c r="N153" s="177">
        <v>66</v>
      </c>
      <c r="O153" s="177" t="str">
        <f>IFERROR(VLOOKUP(B153,'Core Indicators'!$E$3:$G$9906,3,FALSE),"x")</f>
        <v>x</v>
      </c>
      <c r="P153" s="177">
        <v>460</v>
      </c>
      <c r="Q153" s="175"/>
      <c r="R153" s="175"/>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5"/>
      <c r="AS153" s="175"/>
      <c r="AT153" s="175"/>
      <c r="AU153" s="175"/>
      <c r="AV153" s="175"/>
      <c r="AW153" s="175"/>
      <c r="AX153" s="175"/>
      <c r="AY153" s="175"/>
      <c r="AZ153" s="175"/>
      <c r="BA153" s="175"/>
      <c r="BB153" s="175"/>
      <c r="BC153" s="175"/>
      <c r="BD153" s="175"/>
      <c r="BE153" s="175"/>
      <c r="BF153" s="175"/>
      <c r="BG153" s="175"/>
      <c r="BH153" s="175"/>
      <c r="BI153" s="175"/>
      <c r="BJ153" s="175"/>
      <c r="BK153" s="175"/>
      <c r="BL153" s="175"/>
      <c r="BM153" s="175"/>
      <c r="BN153" s="175"/>
      <c r="BO153" s="175"/>
      <c r="BP153" s="175"/>
      <c r="BQ153" s="175"/>
      <c r="BR153" s="175"/>
      <c r="BS153" s="175"/>
      <c r="BT153" s="175"/>
      <c r="BU153" s="175"/>
      <c r="BV153" s="175"/>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c r="DH153" s="175"/>
      <c r="DI153" s="175"/>
      <c r="DJ153" s="175"/>
      <c r="DK153" s="175"/>
      <c r="DL153" s="175"/>
    </row>
    <row r="154" spans="1:116">
      <c r="A154" s="261" t="s">
        <v>8220</v>
      </c>
      <c r="B154" s="262" t="s">
        <v>8221</v>
      </c>
      <c r="C154" s="176">
        <v>0.8110999861</v>
      </c>
      <c r="D154" s="177">
        <v>7</v>
      </c>
      <c r="E154" s="176">
        <v>0.37</v>
      </c>
      <c r="F154" s="176">
        <v>6.25</v>
      </c>
      <c r="G154" s="176">
        <v>0.64374360080000004</v>
      </c>
      <c r="H154" s="176">
        <v>35.700000762899997</v>
      </c>
      <c r="I154" s="177">
        <v>3</v>
      </c>
      <c r="J154" s="177" t="str">
        <f>IFERROR(VLOOKUP($B154,'Core Indicators'!$E$3:$EU$906,147,FALSE),"x")</f>
        <v>x</v>
      </c>
      <c r="K154" s="178">
        <v>-0.76636308430000011</v>
      </c>
      <c r="L154" s="176">
        <v>4.75</v>
      </c>
      <c r="M154" s="177">
        <v>65</v>
      </c>
      <c r="N154" s="177">
        <v>33</v>
      </c>
      <c r="O154" s="177" t="str">
        <f>IFERROR(VLOOKUP(B154,'Core Indicators'!$E$3:$G$9906,3,FALSE),"x")</f>
        <v>x</v>
      </c>
      <c r="P154" s="177">
        <v>72180</v>
      </c>
      <c r="Q154" s="175"/>
      <c r="R154" s="175"/>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5"/>
      <c r="AN154" s="175"/>
      <c r="AO154" s="175"/>
      <c r="AP154" s="175"/>
      <c r="AQ154" s="175"/>
      <c r="AR154" s="175"/>
      <c r="AS154" s="175"/>
      <c r="AT154" s="175"/>
      <c r="AU154" s="175"/>
      <c r="AV154" s="175"/>
      <c r="AW154" s="175"/>
      <c r="AX154" s="175"/>
      <c r="AY154" s="175"/>
      <c r="AZ154" s="175"/>
      <c r="BA154" s="175"/>
      <c r="BB154" s="175"/>
      <c r="BC154" s="175"/>
      <c r="BD154" s="175"/>
      <c r="BE154" s="175"/>
      <c r="BF154" s="175"/>
      <c r="BG154" s="175"/>
      <c r="BH154" s="175"/>
      <c r="BI154" s="175"/>
      <c r="BJ154" s="175"/>
      <c r="BK154" s="175"/>
      <c r="BL154" s="175"/>
      <c r="BM154" s="175"/>
      <c r="BN154" s="175"/>
      <c r="BO154" s="175"/>
      <c r="BP154" s="175"/>
      <c r="BQ154" s="175"/>
      <c r="BR154" s="175"/>
      <c r="BS154" s="175"/>
      <c r="BT154" s="175"/>
      <c r="BU154" s="175"/>
      <c r="BV154" s="175"/>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c r="DH154" s="175"/>
      <c r="DI154" s="175"/>
      <c r="DJ154" s="175"/>
      <c r="DK154" s="175"/>
      <c r="DL154" s="175"/>
    </row>
    <row r="155" spans="1:116">
      <c r="A155" s="261" t="s">
        <v>8222</v>
      </c>
      <c r="B155" s="262" t="s">
        <v>8223</v>
      </c>
      <c r="C155" s="176">
        <v>0.42649998649999998</v>
      </c>
      <c r="D155" s="177">
        <v>6</v>
      </c>
      <c r="E155" s="176">
        <v>0</v>
      </c>
      <c r="F155" s="176">
        <v>5.3166666666999998</v>
      </c>
      <c r="G155" s="176">
        <v>6.4907686399999998E-2</v>
      </c>
      <c r="H155" s="176" t="s">
        <v>230</v>
      </c>
      <c r="I155" s="177">
        <v>0</v>
      </c>
      <c r="J155" s="177" t="str">
        <f>IFERROR(VLOOKUP($B155,'Core Indicators'!$E$3:$EU$906,147,FALSE),"x")</f>
        <v>x</v>
      </c>
      <c r="K155" s="178">
        <v>1.8785588741000001</v>
      </c>
      <c r="L155" s="176">
        <v>5.75</v>
      </c>
      <c r="M155" s="177">
        <v>50</v>
      </c>
      <c r="N155" s="177">
        <v>85</v>
      </c>
      <c r="O155" s="177" t="str">
        <f>IFERROR(VLOOKUP(B155,'Core Indicators'!$E$3:$G$9906,3,FALSE),"x")</f>
        <v>x</v>
      </c>
      <c r="P155" s="177">
        <v>709</v>
      </c>
      <c r="Q155" s="175"/>
      <c r="R155" s="175"/>
      <c r="S155" s="175"/>
      <c r="T155" s="175"/>
      <c r="U155" s="175"/>
      <c r="V155" s="175"/>
      <c r="W155" s="175"/>
      <c r="X155" s="175"/>
      <c r="Y155" s="175"/>
      <c r="Z155" s="175"/>
      <c r="AA155" s="175"/>
      <c r="AB155" s="175"/>
      <c r="AC155" s="175"/>
      <c r="AD155" s="175"/>
      <c r="AE155" s="175"/>
      <c r="AF155" s="175"/>
      <c r="AG155" s="175"/>
      <c r="AH155" s="175"/>
      <c r="AI155" s="175"/>
      <c r="AJ155" s="175"/>
      <c r="AK155" s="175"/>
      <c r="AL155" s="175"/>
      <c r="AM155" s="175"/>
      <c r="AN155" s="175"/>
      <c r="AO155" s="175"/>
      <c r="AP155" s="175"/>
      <c r="AQ155" s="175"/>
      <c r="AR155" s="175"/>
      <c r="AS155" s="175"/>
      <c r="AT155" s="175"/>
      <c r="AU155" s="175"/>
      <c r="AV155" s="175"/>
      <c r="AW155" s="175"/>
      <c r="AX155" s="175"/>
      <c r="AY155" s="175"/>
      <c r="AZ155" s="175"/>
      <c r="BA155" s="175"/>
      <c r="BB155" s="175"/>
      <c r="BC155" s="175"/>
      <c r="BD155" s="175"/>
      <c r="BE155" s="175"/>
      <c r="BF155" s="175"/>
      <c r="BG155" s="175"/>
      <c r="BH155" s="175"/>
      <c r="BI155" s="175"/>
      <c r="BJ155" s="175"/>
      <c r="BK155" s="175"/>
      <c r="BL155" s="175"/>
      <c r="BM155" s="175"/>
      <c r="BN155" s="175"/>
      <c r="BO155" s="175"/>
      <c r="BP155" s="175"/>
      <c r="BQ155" s="175"/>
      <c r="BR155" s="175"/>
      <c r="BS155" s="175"/>
      <c r="BT155" s="175"/>
      <c r="BU155" s="175"/>
      <c r="BV155" s="175"/>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c r="DH155" s="175"/>
      <c r="DI155" s="175"/>
      <c r="DJ155" s="175"/>
      <c r="DK155" s="175"/>
      <c r="DL155" s="175"/>
    </row>
    <row r="156" spans="1:116">
      <c r="A156" s="261" t="s">
        <v>8224</v>
      </c>
      <c r="B156" s="262" t="s">
        <v>8225</v>
      </c>
      <c r="C156" s="176">
        <v>0.34016300849999997</v>
      </c>
      <c r="D156" s="177">
        <v>10</v>
      </c>
      <c r="E156" s="176">
        <v>0.19400000000000001</v>
      </c>
      <c r="F156" s="176">
        <v>8.65</v>
      </c>
      <c r="G156" s="176">
        <v>0.18995812400000001</v>
      </c>
      <c r="H156" s="176">
        <v>25.2000007629</v>
      </c>
      <c r="I156" s="177">
        <v>0</v>
      </c>
      <c r="J156" s="177" t="str">
        <f>IFERROR(VLOOKUP($B156,'Core Indicators'!$E$3:$EU$906,147,FALSE),"x")</f>
        <v>x</v>
      </c>
      <c r="K156" s="178">
        <v>0.55673569439999993</v>
      </c>
      <c r="L156" s="176">
        <v>8</v>
      </c>
      <c r="M156" s="177">
        <v>88</v>
      </c>
      <c r="N156" s="177">
        <v>50</v>
      </c>
      <c r="O156" s="177" t="str">
        <f>IFERROR(VLOOKUP(B156,'Core Indicators'!$E$3:$G$9906,3,FALSE),"x")</f>
        <v>x</v>
      </c>
      <c r="P156" s="177">
        <v>48086</v>
      </c>
      <c r="Q156" s="175"/>
      <c r="R156" s="175"/>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c r="AR156" s="175"/>
      <c r="AS156" s="175"/>
      <c r="AT156" s="175"/>
      <c r="AU156" s="175"/>
      <c r="AV156" s="175"/>
      <c r="AW156" s="175"/>
      <c r="AX156" s="175"/>
      <c r="AY156" s="175"/>
      <c r="AZ156" s="175"/>
      <c r="BA156" s="175"/>
      <c r="BB156" s="175"/>
      <c r="BC156" s="175"/>
      <c r="BD156" s="175"/>
      <c r="BE156" s="175"/>
      <c r="BF156" s="175"/>
      <c r="BG156" s="175"/>
      <c r="BH156" s="175"/>
      <c r="BI156" s="175"/>
      <c r="BJ156" s="175"/>
      <c r="BK156" s="175"/>
      <c r="BL156" s="175"/>
      <c r="BM156" s="175"/>
      <c r="BN156" s="175"/>
      <c r="BO156" s="175"/>
      <c r="BP156" s="175"/>
      <c r="BQ156" s="175"/>
      <c r="BR156" s="175"/>
      <c r="BS156" s="175"/>
      <c r="BT156" s="175"/>
      <c r="BU156" s="175"/>
      <c r="BV156" s="175"/>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c r="DH156" s="175"/>
      <c r="DI156" s="175"/>
      <c r="DJ156" s="175"/>
      <c r="DK156" s="175"/>
      <c r="DL156" s="175"/>
    </row>
    <row r="157" spans="1:116">
      <c r="A157" s="261" t="s">
        <v>8226</v>
      </c>
      <c r="B157" s="262" t="s">
        <v>8227</v>
      </c>
      <c r="C157" s="176">
        <v>0.30942659909999998</v>
      </c>
      <c r="D157" s="177">
        <v>13</v>
      </c>
      <c r="E157" s="176">
        <v>5.33E-2</v>
      </c>
      <c r="F157" s="176">
        <v>9.15</v>
      </c>
      <c r="G157" s="176">
        <v>6.8603414500000001E-2</v>
      </c>
      <c r="H157" s="176">
        <v>24.2000007629</v>
      </c>
      <c r="I157" s="177">
        <v>0</v>
      </c>
      <c r="J157" s="177" t="str">
        <f>IFERROR(VLOOKUP($B157,'Core Indicators'!$E$3:$EU$906,147,FALSE),"x")</f>
        <v>x</v>
      </c>
      <c r="K157" s="178">
        <v>1.1184208392999999</v>
      </c>
      <c r="L157" s="176">
        <v>9</v>
      </c>
      <c r="M157" s="177">
        <v>94</v>
      </c>
      <c r="N157" s="177">
        <v>60</v>
      </c>
      <c r="O157" s="177" t="str">
        <f>IFERROR(VLOOKUP(B157,'Core Indicators'!$E$3:$G$9906,3,FALSE),"x")</f>
        <v>x</v>
      </c>
      <c r="P157" s="177">
        <v>20140</v>
      </c>
      <c r="Q157" s="175"/>
      <c r="R157" s="175"/>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5"/>
      <c r="AS157" s="175"/>
      <c r="AT157" s="175"/>
      <c r="AU157" s="175"/>
      <c r="AV157" s="175"/>
      <c r="AW157" s="175"/>
      <c r="AX157" s="175"/>
      <c r="AY157" s="175"/>
      <c r="AZ157" s="175"/>
      <c r="BA157" s="175"/>
      <c r="BB157" s="175"/>
      <c r="BC157" s="175"/>
      <c r="BD157" s="175"/>
      <c r="BE157" s="175"/>
      <c r="BF157" s="175"/>
      <c r="BG157" s="175"/>
      <c r="BH157" s="175"/>
      <c r="BI157" s="175"/>
      <c r="BJ157" s="175"/>
      <c r="BK157" s="175"/>
      <c r="BL157" s="175"/>
      <c r="BM157" s="175"/>
      <c r="BN157" s="175"/>
      <c r="BO157" s="175"/>
      <c r="BP157" s="175"/>
      <c r="BQ157" s="175"/>
      <c r="BR157" s="175"/>
      <c r="BS157" s="175"/>
      <c r="BT157" s="175"/>
      <c r="BU157" s="175"/>
      <c r="BV157" s="175"/>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c r="DH157" s="175"/>
      <c r="DI157" s="175"/>
      <c r="DJ157" s="175"/>
      <c r="DK157" s="175"/>
      <c r="DL157" s="175"/>
    </row>
    <row r="158" spans="1:116">
      <c r="A158" s="261" t="s">
        <v>8228</v>
      </c>
      <c r="B158" s="262" t="s">
        <v>8229</v>
      </c>
      <c r="C158" s="176">
        <v>0</v>
      </c>
      <c r="D158" s="177">
        <v>12</v>
      </c>
      <c r="E158" s="176">
        <v>0</v>
      </c>
      <c r="F158" s="176" t="s">
        <v>230</v>
      </c>
      <c r="G158" s="176" t="s">
        <v>230</v>
      </c>
      <c r="H158" s="176">
        <v>37.099998474099998</v>
      </c>
      <c r="I158" s="177">
        <v>0</v>
      </c>
      <c r="J158" s="177" t="str">
        <f>IFERROR(VLOOKUP($B158,'Core Indicators'!$E$3:$EU$906,147,FALSE),"x")</f>
        <v>x</v>
      </c>
      <c r="K158" s="178">
        <v>-0.13986755910000001</v>
      </c>
      <c r="L158" s="176" t="s">
        <v>230</v>
      </c>
      <c r="M158" s="177">
        <v>79</v>
      </c>
      <c r="N158" s="177">
        <v>42</v>
      </c>
      <c r="O158" s="177" t="str">
        <f>IFERROR(VLOOKUP(B158,'Core Indicators'!$E$3:$G$9906,3,FALSE),"x")</f>
        <v>x</v>
      </c>
      <c r="P158" s="177">
        <v>27990</v>
      </c>
      <c r="Q158" s="175"/>
      <c r="R158" s="175"/>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c r="BR158" s="175"/>
      <c r="BS158" s="175"/>
      <c r="BT158" s="175"/>
      <c r="BU158" s="175"/>
      <c r="BV158" s="175"/>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c r="DH158" s="175"/>
      <c r="DI158" s="175"/>
      <c r="DJ158" s="175"/>
      <c r="DK158" s="175"/>
      <c r="DL158" s="175"/>
    </row>
    <row r="159" spans="1:116">
      <c r="A159" s="261" t="s">
        <v>6278</v>
      </c>
      <c r="B159" s="262" t="s">
        <v>6279</v>
      </c>
      <c r="C159" s="176">
        <v>0</v>
      </c>
      <c r="D159" s="177" t="s">
        <v>230</v>
      </c>
      <c r="E159" s="176">
        <v>0</v>
      </c>
      <c r="F159" s="176">
        <v>1.4833333333000001</v>
      </c>
      <c r="G159" s="176" t="s">
        <v>230</v>
      </c>
      <c r="H159" s="176" t="s">
        <v>230</v>
      </c>
      <c r="I159" s="177">
        <v>5</v>
      </c>
      <c r="J159" s="177">
        <f>IFERROR(VLOOKUP($B159,'Core Indicators'!$E$3:$EU$906,147,FALSE),"x")</f>
        <v>1479</v>
      </c>
      <c r="K159" s="178">
        <v>-2.3503582478</v>
      </c>
      <c r="L159" s="176">
        <v>1</v>
      </c>
      <c r="M159" s="177">
        <v>7</v>
      </c>
      <c r="N159" s="177">
        <v>9</v>
      </c>
      <c r="O159" s="177">
        <f>IFERROR(VLOOKUP(B159,'Core Indicators'!$E$3:$G$9906,3,FALSE),"x")</f>
        <v>12300000</v>
      </c>
      <c r="P159" s="177">
        <v>627340</v>
      </c>
      <c r="Q159" s="175"/>
      <c r="R159" s="175"/>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c r="BR159" s="175"/>
      <c r="BS159" s="175"/>
      <c r="BT159" s="175"/>
      <c r="BU159" s="175"/>
      <c r="BV159" s="175"/>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c r="DH159" s="175"/>
      <c r="DI159" s="175"/>
      <c r="DJ159" s="175"/>
      <c r="DK159" s="175"/>
      <c r="DL159" s="175"/>
    </row>
    <row r="160" spans="1:116">
      <c r="A160" s="261" t="s">
        <v>8230</v>
      </c>
      <c r="B160" s="262" t="s">
        <v>8231</v>
      </c>
      <c r="C160" s="176">
        <v>0.87572495589999999</v>
      </c>
      <c r="D160" s="177">
        <v>11</v>
      </c>
      <c r="E160" s="176">
        <v>0</v>
      </c>
      <c r="F160" s="176">
        <v>7.45</v>
      </c>
      <c r="G160" s="176">
        <v>0.42154731290000003</v>
      </c>
      <c r="H160" s="176">
        <v>63</v>
      </c>
      <c r="I160" s="177">
        <v>3</v>
      </c>
      <c r="J160" s="177" t="str">
        <f>IFERROR(VLOOKUP($B160,'Core Indicators'!$E$3:$EU$906,147,FALSE),"x")</f>
        <v>x</v>
      </c>
      <c r="K160" s="178">
        <v>-7.6407678399999998E-2</v>
      </c>
      <c r="L160" s="176">
        <v>7.25</v>
      </c>
      <c r="M160" s="177">
        <v>79</v>
      </c>
      <c r="N160" s="177">
        <v>44</v>
      </c>
      <c r="O160" s="177" t="str">
        <f>IFERROR(VLOOKUP(B160,'Core Indicators'!$E$3:$G$9906,3,FALSE),"x")</f>
        <v>x</v>
      </c>
      <c r="P160" s="177">
        <v>1213090</v>
      </c>
      <c r="Q160" s="175"/>
      <c r="R160" s="175"/>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c r="BR160" s="175"/>
      <c r="BS160" s="175"/>
      <c r="BT160" s="175"/>
      <c r="BU160" s="175"/>
      <c r="BV160" s="175"/>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c r="DH160" s="175"/>
      <c r="DI160" s="175"/>
      <c r="DJ160" s="175"/>
      <c r="DK160" s="175"/>
      <c r="DL160" s="175"/>
    </row>
    <row r="161" spans="1:116">
      <c r="A161" s="261" t="s">
        <v>6439</v>
      </c>
      <c r="B161" s="262" t="s">
        <v>6440</v>
      </c>
      <c r="C161" s="176">
        <v>0.77907274400000004</v>
      </c>
      <c r="D161" s="177">
        <v>10</v>
      </c>
      <c r="E161" s="176">
        <v>0</v>
      </c>
      <c r="F161" s="176">
        <v>2.6666666666999999</v>
      </c>
      <c r="G161" s="176" t="s">
        <v>230</v>
      </c>
      <c r="H161" s="176">
        <v>46.299999237100003</v>
      </c>
      <c r="I161" s="177">
        <v>4</v>
      </c>
      <c r="J161" s="177">
        <f>IFERROR(VLOOKUP($B161,'Core Indicators'!$E$3:$EU$906,147,FALSE),"x")</f>
        <v>1127</v>
      </c>
      <c r="K161" s="178">
        <v>-1.9697244167000001</v>
      </c>
      <c r="L161" s="176">
        <v>2.25</v>
      </c>
      <c r="M161" s="177">
        <v>-2</v>
      </c>
      <c r="N161" s="177">
        <v>12</v>
      </c>
      <c r="O161" s="177">
        <f>IFERROR(VLOOKUP(B161,'Core Indicators'!$E$3:$G$9906,3,FALSE),"x")</f>
        <v>11685000</v>
      </c>
      <c r="P161" s="177">
        <v>644329</v>
      </c>
      <c r="Q161" s="175"/>
      <c r="R161" s="175"/>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c r="BR161" s="175"/>
      <c r="BS161" s="175"/>
      <c r="BT161" s="175"/>
      <c r="BU161" s="175"/>
      <c r="BV161" s="175"/>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c r="DH161" s="175"/>
      <c r="DI161" s="175"/>
      <c r="DJ161" s="175"/>
      <c r="DK161" s="175"/>
      <c r="DL161" s="175"/>
    </row>
    <row r="162" spans="1:116">
      <c r="A162" s="261" t="s">
        <v>1721</v>
      </c>
      <c r="B162" s="262" t="s">
        <v>1722</v>
      </c>
      <c r="C162" s="176">
        <v>0.50216199039999998</v>
      </c>
      <c r="D162" s="177">
        <v>11</v>
      </c>
      <c r="E162" s="176">
        <v>0.30199999999999999</v>
      </c>
      <c r="F162" s="176" t="s">
        <v>230</v>
      </c>
      <c r="G162" s="176">
        <v>7.4110250799999999E-2</v>
      </c>
      <c r="H162" s="176">
        <v>34.700000762899997</v>
      </c>
      <c r="I162" s="177">
        <v>3</v>
      </c>
      <c r="J162" s="177">
        <f>IFERROR(VLOOKUP($B162,'Core Indicators'!$E$3:$EU$906,147,FALSE),"x")</f>
        <v>225</v>
      </c>
      <c r="K162" s="178">
        <v>0.97905218599999999</v>
      </c>
      <c r="L162" s="176" t="s">
        <v>230</v>
      </c>
      <c r="M162" s="177">
        <v>92</v>
      </c>
      <c r="N162" s="177">
        <v>62</v>
      </c>
      <c r="O162" s="177">
        <f>IFERROR(VLOOKUP(B162,'Core Indicators'!$E$3:$G$9906,3,FALSE),"x")</f>
        <v>47077000</v>
      </c>
      <c r="P162" s="177">
        <v>500210</v>
      </c>
      <c r="Q162" s="175"/>
      <c r="R162" s="175"/>
      <c r="S162" s="175"/>
      <c r="T162" s="175"/>
      <c r="U162" s="175"/>
      <c r="V162" s="175"/>
      <c r="W162" s="175"/>
      <c r="X162" s="175"/>
      <c r="Y162" s="175"/>
      <c r="Z162" s="175"/>
      <c r="AA162" s="175"/>
      <c r="AB162" s="175"/>
      <c r="AC162" s="175"/>
      <c r="AD162" s="175"/>
      <c r="AE162" s="175"/>
      <c r="AF162" s="175"/>
      <c r="AG162" s="175"/>
      <c r="AH162" s="175"/>
      <c r="AI162" s="175"/>
      <c r="AJ162" s="175"/>
      <c r="AK162" s="175"/>
      <c r="AL162" s="175"/>
      <c r="AM162" s="175"/>
      <c r="AN162" s="175"/>
      <c r="AO162" s="175"/>
      <c r="AP162" s="175"/>
      <c r="AQ162" s="175"/>
      <c r="AR162" s="175"/>
      <c r="AS162" s="175"/>
      <c r="AT162" s="175"/>
      <c r="AU162" s="175"/>
      <c r="AV162" s="175"/>
      <c r="AW162" s="175"/>
      <c r="AX162" s="175"/>
      <c r="AY162" s="175"/>
      <c r="AZ162" s="175"/>
      <c r="BA162" s="175"/>
      <c r="BB162" s="175"/>
      <c r="BC162" s="175"/>
      <c r="BD162" s="175"/>
      <c r="BE162" s="175"/>
      <c r="BF162" s="175"/>
      <c r="BG162" s="175"/>
      <c r="BH162" s="175"/>
      <c r="BI162" s="175"/>
      <c r="BJ162" s="175"/>
      <c r="BK162" s="175"/>
      <c r="BL162" s="175"/>
      <c r="BM162" s="175"/>
      <c r="BN162" s="175"/>
      <c r="BO162" s="175"/>
      <c r="BP162" s="175"/>
      <c r="BQ162" s="175"/>
      <c r="BR162" s="175"/>
      <c r="BS162" s="175"/>
      <c r="BT162" s="175"/>
      <c r="BU162" s="175"/>
      <c r="BV162" s="175"/>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c r="DH162" s="175"/>
      <c r="DI162" s="175"/>
      <c r="DJ162" s="175"/>
      <c r="DK162" s="175"/>
      <c r="DL162" s="175"/>
    </row>
    <row r="163" spans="1:116">
      <c r="A163" s="261" t="s">
        <v>8232</v>
      </c>
      <c r="B163" s="262" t="s">
        <v>8233</v>
      </c>
      <c r="C163" s="176">
        <v>0.41569999959999998</v>
      </c>
      <c r="D163" s="177">
        <v>5</v>
      </c>
      <c r="E163" s="176">
        <v>0.11</v>
      </c>
      <c r="F163" s="176">
        <v>6.65</v>
      </c>
      <c r="G163" s="176">
        <v>0.37970115970000001</v>
      </c>
      <c r="H163" s="176">
        <v>39.799999237100003</v>
      </c>
      <c r="I163" s="177">
        <v>3</v>
      </c>
      <c r="J163" s="177" t="str">
        <f>IFERROR(VLOOKUP($B163,'Core Indicators'!$E$3:$EU$906,147,FALSE),"x")</f>
        <v>x</v>
      </c>
      <c r="K163" s="178">
        <v>-1.1983425400000001E-2</v>
      </c>
      <c r="L163" s="176">
        <v>6.5</v>
      </c>
      <c r="M163" s="177">
        <v>55</v>
      </c>
      <c r="N163" s="177">
        <v>38</v>
      </c>
      <c r="O163" s="177" t="str">
        <f>IFERROR(VLOOKUP(B163,'Core Indicators'!$E$3:$G$9906,3,FALSE),"x")</f>
        <v>x</v>
      </c>
      <c r="P163" s="177">
        <v>62710</v>
      </c>
      <c r="Q163" s="175"/>
      <c r="R163" s="175"/>
      <c r="S163" s="175"/>
      <c r="T163" s="175"/>
      <c r="U163" s="175"/>
      <c r="V163" s="175"/>
      <c r="W163" s="175"/>
      <c r="X163" s="175"/>
      <c r="Y163" s="175"/>
      <c r="Z163" s="175"/>
      <c r="AA163" s="175"/>
      <c r="AB163" s="175"/>
      <c r="AC163" s="175"/>
      <c r="AD163" s="175"/>
      <c r="AE163" s="175"/>
      <c r="AF163" s="175"/>
      <c r="AG163" s="175"/>
      <c r="AH163" s="175"/>
      <c r="AI163" s="175"/>
      <c r="AJ163" s="175"/>
      <c r="AK163" s="175"/>
      <c r="AL163" s="175"/>
      <c r="AM163" s="175"/>
      <c r="AN163" s="175"/>
      <c r="AO163" s="175"/>
      <c r="AP163" s="175"/>
      <c r="AQ163" s="175"/>
      <c r="AR163" s="175"/>
      <c r="AS163" s="175"/>
      <c r="AT163" s="175"/>
      <c r="AU163" s="175"/>
      <c r="AV163" s="175"/>
      <c r="AW163" s="175"/>
      <c r="AX163" s="175"/>
      <c r="AY163" s="175"/>
      <c r="AZ163" s="175"/>
      <c r="BA163" s="175"/>
      <c r="BB163" s="175"/>
      <c r="BC163" s="175"/>
      <c r="BD163" s="175"/>
      <c r="BE163" s="175"/>
      <c r="BF163" s="175"/>
      <c r="BG163" s="175"/>
      <c r="BH163" s="175"/>
      <c r="BI163" s="175"/>
      <c r="BJ163" s="175"/>
      <c r="BK163" s="175"/>
      <c r="BL163" s="175"/>
      <c r="BM163" s="175"/>
      <c r="BN163" s="175"/>
      <c r="BO163" s="175"/>
      <c r="BP163" s="175"/>
      <c r="BQ163" s="175"/>
      <c r="BR163" s="175"/>
      <c r="BS163" s="175"/>
      <c r="BT163" s="175"/>
      <c r="BU163" s="175"/>
      <c r="BV163" s="175"/>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c r="DH163" s="175"/>
      <c r="DI163" s="175"/>
      <c r="DJ163" s="175"/>
      <c r="DK163" s="175"/>
      <c r="DL163" s="175"/>
    </row>
    <row r="164" spans="1:116">
      <c r="A164" s="261" t="s">
        <v>8234</v>
      </c>
      <c r="B164" s="262" t="s">
        <v>8235</v>
      </c>
      <c r="C164" s="176">
        <v>0</v>
      </c>
      <c r="D164" s="177">
        <v>13</v>
      </c>
      <c r="E164" s="176">
        <v>0</v>
      </c>
      <c r="F164" s="176" t="s">
        <v>230</v>
      </c>
      <c r="G164" s="176" t="s">
        <v>230</v>
      </c>
      <c r="H164" s="176" t="s">
        <v>230</v>
      </c>
      <c r="I164" s="177">
        <v>0</v>
      </c>
      <c r="J164" s="177" t="str">
        <f>IFERROR(VLOOKUP($B164,'Core Indicators'!$E$3:$EU$906,147,FALSE),"x")</f>
        <v>x</v>
      </c>
      <c r="K164" s="178">
        <v>0.4797953069</v>
      </c>
      <c r="L164" s="176" t="s">
        <v>230</v>
      </c>
      <c r="M164" s="177">
        <v>89</v>
      </c>
      <c r="N164" s="177" t="s">
        <v>230</v>
      </c>
      <c r="O164" s="177" t="str">
        <f>IFERROR(VLOOKUP(B164,'Core Indicators'!$E$3:$G$9906,3,FALSE),"x")</f>
        <v>x</v>
      </c>
      <c r="P164" s="177">
        <v>260</v>
      </c>
      <c r="Q164" s="175"/>
      <c r="R164" s="175"/>
      <c r="S164" s="175"/>
      <c r="T164" s="175"/>
      <c r="U164" s="175"/>
      <c r="V164" s="175"/>
      <c r="W164" s="175"/>
      <c r="X164" s="175"/>
      <c r="Y164" s="175"/>
      <c r="Z164" s="175"/>
      <c r="AA164" s="175"/>
      <c r="AB164" s="175"/>
      <c r="AC164" s="175"/>
      <c r="AD164" s="175"/>
      <c r="AE164" s="175"/>
      <c r="AF164" s="175"/>
      <c r="AG164" s="175"/>
      <c r="AH164" s="175"/>
      <c r="AI164" s="175"/>
      <c r="AJ164" s="175"/>
      <c r="AK164" s="175"/>
      <c r="AL164" s="175"/>
      <c r="AM164" s="175"/>
      <c r="AN164" s="175"/>
      <c r="AO164" s="175"/>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5"/>
      <c r="BM164" s="175"/>
      <c r="BN164" s="175"/>
      <c r="BO164" s="175"/>
      <c r="BP164" s="175"/>
      <c r="BQ164" s="175"/>
      <c r="BR164" s="175"/>
      <c r="BS164" s="175"/>
      <c r="BT164" s="175"/>
      <c r="BU164" s="175"/>
      <c r="BV164" s="175"/>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c r="DH164" s="175"/>
      <c r="DI164" s="175"/>
      <c r="DJ164" s="175"/>
      <c r="DK164" s="175"/>
      <c r="DL164" s="175"/>
    </row>
    <row r="165" spans="1:116">
      <c r="A165" s="261" t="s">
        <v>7541</v>
      </c>
      <c r="B165" s="262" t="s">
        <v>7542</v>
      </c>
      <c r="C165" s="176">
        <v>0</v>
      </c>
      <c r="D165" s="177">
        <v>12</v>
      </c>
      <c r="E165" s="176">
        <v>0</v>
      </c>
      <c r="F165" s="176" t="s">
        <v>230</v>
      </c>
      <c r="G165" s="176" t="s">
        <v>230</v>
      </c>
      <c r="H165" s="176" t="s">
        <v>230</v>
      </c>
      <c r="I165" s="177">
        <v>0</v>
      </c>
      <c r="J165" s="177">
        <f>IFERROR(VLOOKUP($B165,'Core Indicators'!$E$3:$EU$906,147,FALSE),"x")</f>
        <v>0</v>
      </c>
      <c r="K165" s="178">
        <v>0.44635623689999998</v>
      </c>
      <c r="L165" s="176" t="s">
        <v>230</v>
      </c>
      <c r="M165" s="177">
        <v>91</v>
      </c>
      <c r="N165" s="177">
        <v>59</v>
      </c>
      <c r="O165" s="177">
        <f>IFERROR(VLOOKUP(B165,'Core Indicators'!$E$3:$G$9906,3,FALSE),"x")</f>
        <v>111000</v>
      </c>
      <c r="P165" s="177">
        <v>390</v>
      </c>
      <c r="Q165" s="175"/>
      <c r="R165" s="175"/>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c r="BR165" s="175"/>
      <c r="BS165" s="175"/>
      <c r="BT165" s="175"/>
      <c r="BU165" s="175"/>
      <c r="BV165" s="175"/>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c r="DH165" s="175"/>
      <c r="DI165" s="175"/>
      <c r="DJ165" s="175"/>
      <c r="DK165" s="175"/>
      <c r="DL165" s="175"/>
    </row>
    <row r="166" spans="1:116">
      <c r="A166" s="261" t="s">
        <v>5908</v>
      </c>
      <c r="B166" s="262" t="s">
        <v>5909</v>
      </c>
      <c r="C166" s="176">
        <v>0.79894100540000001</v>
      </c>
      <c r="D166" s="177">
        <v>4</v>
      </c>
      <c r="E166" s="176">
        <v>0.55000000000000004</v>
      </c>
      <c r="F166" s="176">
        <v>2.0166666666999999</v>
      </c>
      <c r="G166" s="176">
        <v>0.56036181190000001</v>
      </c>
      <c r="H166" s="176">
        <v>34.200000762899997</v>
      </c>
      <c r="I166" s="177">
        <v>4</v>
      </c>
      <c r="J166" s="177">
        <f>IFERROR(VLOOKUP($B166,'Core Indicators'!$E$3:$EU$906,147,FALSE),"x")</f>
        <v>0</v>
      </c>
      <c r="K166" s="178">
        <v>-1.140473485</v>
      </c>
      <c r="L166" s="176">
        <v>1</v>
      </c>
      <c r="M166" s="177">
        <v>12</v>
      </c>
      <c r="N166" s="177">
        <v>16</v>
      </c>
      <c r="O166" s="177">
        <f>IFERROR(VLOOKUP(B166,'Core Indicators'!$E$3:$G$9906,3,FALSE),"x")</f>
        <v>43000000</v>
      </c>
      <c r="P166" s="177">
        <v>2376000</v>
      </c>
      <c r="Q166" s="175"/>
      <c r="R166" s="175"/>
      <c r="S166" s="175"/>
      <c r="T166" s="175"/>
      <c r="U166" s="175"/>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c r="BR166" s="175"/>
      <c r="BS166" s="175"/>
      <c r="BT166" s="175"/>
      <c r="BU166" s="175"/>
      <c r="BV166" s="175"/>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c r="DH166" s="175"/>
      <c r="DI166" s="175"/>
      <c r="DJ166" s="175"/>
      <c r="DK166" s="175"/>
      <c r="DL166" s="175"/>
    </row>
    <row r="167" spans="1:116">
      <c r="A167" s="261" t="s">
        <v>8236</v>
      </c>
      <c r="B167" s="262" t="s">
        <v>8237</v>
      </c>
      <c r="C167" s="176">
        <v>0.77306485170000006</v>
      </c>
      <c r="D167" s="177">
        <v>12</v>
      </c>
      <c r="E167" s="176">
        <v>0</v>
      </c>
      <c r="F167" s="176" t="s">
        <v>230</v>
      </c>
      <c r="G167" s="176">
        <v>0.46510644940000001</v>
      </c>
      <c r="H167" s="176" t="s">
        <v>230</v>
      </c>
      <c r="I167" s="177">
        <v>0</v>
      </c>
      <c r="J167" s="177" t="str">
        <f>IFERROR(VLOOKUP($B167,'Core Indicators'!$E$3:$EU$906,147,FALSE),"x")</f>
        <v>x</v>
      </c>
      <c r="K167" s="178">
        <v>-5.9651225799999999E-2</v>
      </c>
      <c r="L167" s="176" t="s">
        <v>230</v>
      </c>
      <c r="M167" s="177">
        <v>75</v>
      </c>
      <c r="N167" s="177">
        <v>44</v>
      </c>
      <c r="O167" s="177" t="str">
        <f>IFERROR(VLOOKUP(B167,'Core Indicators'!$E$3:$G$9906,3,FALSE),"x")</f>
        <v>x</v>
      </c>
      <c r="P167" s="177">
        <v>156000</v>
      </c>
      <c r="Q167" s="175"/>
      <c r="R167" s="175"/>
      <c r="S167" s="175"/>
      <c r="T167" s="175"/>
      <c r="U167" s="175"/>
      <c r="V167" s="175"/>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c r="BR167" s="175"/>
      <c r="BS167" s="175"/>
      <c r="BT167" s="175"/>
      <c r="BU167" s="175"/>
      <c r="BV167" s="175"/>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c r="DH167" s="175"/>
      <c r="DI167" s="175"/>
      <c r="DJ167" s="175"/>
      <c r="DK167" s="175"/>
      <c r="DL167" s="175"/>
    </row>
    <row r="168" spans="1:116">
      <c r="A168" s="261" t="s">
        <v>8238</v>
      </c>
      <c r="B168" s="262" t="s">
        <v>8239</v>
      </c>
      <c r="C168" s="176">
        <v>0</v>
      </c>
      <c r="D168" s="177">
        <v>12</v>
      </c>
      <c r="E168" s="176">
        <v>0</v>
      </c>
      <c r="F168" s="176" t="s">
        <v>230</v>
      </c>
      <c r="G168" s="176">
        <v>4.0217716600000002E-2</v>
      </c>
      <c r="H168" s="176">
        <v>28.7999992371</v>
      </c>
      <c r="I168" s="177">
        <v>3</v>
      </c>
      <c r="J168" s="177" t="str">
        <f>IFERROR(VLOOKUP($B168,'Core Indicators'!$E$3:$EU$906,147,FALSE),"x")</f>
        <v>x</v>
      </c>
      <c r="K168" s="178">
        <v>1.9065259695000001</v>
      </c>
      <c r="L168" s="176" t="s">
        <v>230</v>
      </c>
      <c r="M168" s="177">
        <v>100</v>
      </c>
      <c r="N168" s="177">
        <v>85</v>
      </c>
      <c r="O168" s="177" t="str">
        <f>IFERROR(VLOOKUP(B168,'Core Indicators'!$E$3:$G$9906,3,FALSE),"x")</f>
        <v>x</v>
      </c>
      <c r="P168" s="177">
        <v>407310</v>
      </c>
      <c r="Q168" s="175"/>
      <c r="R168" s="175"/>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c r="AV168" s="175"/>
      <c r="AW168" s="175"/>
      <c r="AX168" s="175"/>
      <c r="AY168" s="175"/>
      <c r="AZ168" s="175"/>
      <c r="BA168" s="175"/>
      <c r="BB168" s="175"/>
      <c r="BC168" s="175"/>
      <c r="BD168" s="175"/>
      <c r="BE168" s="175"/>
      <c r="BF168" s="175"/>
      <c r="BG168" s="175"/>
      <c r="BH168" s="175"/>
      <c r="BI168" s="175"/>
      <c r="BJ168" s="175"/>
      <c r="BK168" s="175"/>
      <c r="BL168" s="175"/>
      <c r="BM168" s="175"/>
      <c r="BN168" s="175"/>
      <c r="BO168" s="175"/>
      <c r="BP168" s="175"/>
      <c r="BQ168" s="175"/>
      <c r="BR168" s="175"/>
      <c r="BS168" s="175"/>
      <c r="BT168" s="175"/>
      <c r="BU168" s="175"/>
      <c r="BV168" s="175"/>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c r="DH168" s="175"/>
      <c r="DI168" s="175"/>
      <c r="DJ168" s="175"/>
      <c r="DK168" s="175"/>
      <c r="DL168" s="175"/>
    </row>
    <row r="169" spans="1:116">
      <c r="A169" s="261" t="s">
        <v>8240</v>
      </c>
      <c r="B169" s="262" t="s">
        <v>8241</v>
      </c>
      <c r="C169" s="176">
        <v>0.5450100068</v>
      </c>
      <c r="D169" s="177">
        <v>11</v>
      </c>
      <c r="E169" s="176">
        <v>0</v>
      </c>
      <c r="F169" s="176" t="s">
        <v>230</v>
      </c>
      <c r="G169" s="176">
        <v>3.6718722199999998E-2</v>
      </c>
      <c r="H169" s="176">
        <v>32.700000762899997</v>
      </c>
      <c r="I169" s="177">
        <v>0</v>
      </c>
      <c r="J169" s="177" t="str">
        <f>IFERROR(VLOOKUP($B169,'Core Indicators'!$E$3:$EU$906,147,FALSE),"x")</f>
        <v>x</v>
      </c>
      <c r="K169" s="178">
        <v>1.9066414833000001</v>
      </c>
      <c r="L169" s="176" t="s">
        <v>230</v>
      </c>
      <c r="M169" s="177">
        <v>96</v>
      </c>
      <c r="N169" s="177">
        <v>85</v>
      </c>
      <c r="O169" s="177" t="str">
        <f>IFERROR(VLOOKUP(B169,'Core Indicators'!$E$3:$G$9906,3,FALSE),"x")</f>
        <v>x</v>
      </c>
      <c r="P169" s="177">
        <v>39516</v>
      </c>
      <c r="Q169" s="175"/>
      <c r="R169" s="175"/>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5"/>
      <c r="AS169" s="175"/>
      <c r="AT169" s="175"/>
      <c r="AU169" s="175"/>
      <c r="AV169" s="175"/>
      <c r="AW169" s="175"/>
      <c r="AX169" s="175"/>
      <c r="AY169" s="175"/>
      <c r="AZ169" s="175"/>
      <c r="BA169" s="175"/>
      <c r="BB169" s="175"/>
      <c r="BC169" s="175"/>
      <c r="BD169" s="175"/>
      <c r="BE169" s="175"/>
      <c r="BF169" s="175"/>
      <c r="BG169" s="175"/>
      <c r="BH169" s="175"/>
      <c r="BI169" s="175"/>
      <c r="BJ169" s="175"/>
      <c r="BK169" s="175"/>
      <c r="BL169" s="175"/>
      <c r="BM169" s="175"/>
      <c r="BN169" s="175"/>
      <c r="BO169" s="175"/>
      <c r="BP169" s="175"/>
      <c r="BQ169" s="175"/>
      <c r="BR169" s="175"/>
      <c r="BS169" s="175"/>
      <c r="BT169" s="175"/>
      <c r="BU169" s="175"/>
      <c r="BV169" s="175"/>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c r="DH169" s="175"/>
      <c r="DI169" s="175"/>
      <c r="DJ169" s="175"/>
      <c r="DK169" s="175"/>
      <c r="DL169" s="175"/>
    </row>
    <row r="170" spans="1:116">
      <c r="A170" s="261" t="s">
        <v>6544</v>
      </c>
      <c r="B170" s="262" t="s">
        <v>6545</v>
      </c>
      <c r="C170" s="176">
        <v>0.54330003230000001</v>
      </c>
      <c r="D170" s="177">
        <v>1</v>
      </c>
      <c r="E170" s="176">
        <v>0.85</v>
      </c>
      <c r="F170" s="176">
        <v>1.8</v>
      </c>
      <c r="G170" s="176">
        <v>0.54677704069999999</v>
      </c>
      <c r="H170" s="176" t="s">
        <v>230</v>
      </c>
      <c r="I170" s="177">
        <v>5</v>
      </c>
      <c r="J170" s="177">
        <f>IFERROR(VLOOKUP($B170,'Core Indicators'!$E$3:$EU$906,147,FALSE),"x")</f>
        <v>3043</v>
      </c>
      <c r="K170" s="178">
        <v>-2.0760633945000002</v>
      </c>
      <c r="L170" s="176">
        <v>1.5</v>
      </c>
      <c r="M170" s="177">
        <v>0</v>
      </c>
      <c r="N170" s="177">
        <v>13</v>
      </c>
      <c r="O170" s="177">
        <f>IFERROR(VLOOKUP(B170,'Core Indicators'!$E$3:$G$9906,3,FALSE),"x")</f>
        <v>17500000</v>
      </c>
      <c r="P170" s="177">
        <v>183630</v>
      </c>
      <c r="Q170" s="175"/>
      <c r="R170" s="175"/>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5"/>
      <c r="AS170" s="175"/>
      <c r="AT170" s="175"/>
      <c r="AU170" s="175"/>
      <c r="AV170" s="175"/>
      <c r="AW170" s="175"/>
      <c r="AX170" s="175"/>
      <c r="AY170" s="175"/>
      <c r="AZ170" s="175"/>
      <c r="BA170" s="175"/>
      <c r="BB170" s="175"/>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c r="DH170" s="175"/>
      <c r="DI170" s="175"/>
      <c r="DJ170" s="175"/>
      <c r="DK170" s="175"/>
      <c r="DL170" s="175"/>
    </row>
    <row r="171" spans="1:116">
      <c r="A171" s="261" t="s">
        <v>8242</v>
      </c>
      <c r="B171" s="262" t="s">
        <v>8243</v>
      </c>
      <c r="C171" s="176">
        <v>0.3105010326</v>
      </c>
      <c r="D171" s="177">
        <v>5</v>
      </c>
      <c r="E171" s="176">
        <v>0.21299999999999999</v>
      </c>
      <c r="F171" s="176">
        <v>2.9166666666999999</v>
      </c>
      <c r="G171" s="176">
        <v>0.37746660949999999</v>
      </c>
      <c r="H171" s="176">
        <v>34</v>
      </c>
      <c r="I171" s="177">
        <v>3</v>
      </c>
      <c r="J171" s="177" t="str">
        <f>IFERROR(VLOOKUP($B171,'Core Indicators'!$E$3:$EU$906,147,FALSE),"x")</f>
        <v>x</v>
      </c>
      <c r="K171" s="178">
        <v>-1.2279412746</v>
      </c>
      <c r="L171" s="176">
        <v>2</v>
      </c>
      <c r="M171" s="177">
        <v>9</v>
      </c>
      <c r="N171" s="177">
        <v>25</v>
      </c>
      <c r="O171" s="177" t="str">
        <f>IFERROR(VLOOKUP(B171,'Core Indicators'!$E$3:$G$9906,3,FALSE),"x")</f>
        <v>x</v>
      </c>
      <c r="P171" s="177">
        <v>138786</v>
      </c>
      <c r="Q171" s="175"/>
      <c r="R171" s="175"/>
      <c r="S171" s="175"/>
      <c r="T171" s="175"/>
      <c r="U171" s="175"/>
      <c r="V171" s="175"/>
      <c r="W171" s="175"/>
      <c r="X171" s="175"/>
      <c r="Y171" s="175"/>
      <c r="Z171" s="175"/>
      <c r="AA171" s="175"/>
      <c r="AB171" s="175"/>
      <c r="AC171" s="175"/>
      <c r="AD171" s="175"/>
      <c r="AE171" s="175"/>
      <c r="AF171" s="175"/>
      <c r="AG171" s="175"/>
      <c r="AH171" s="175"/>
      <c r="AI171" s="175"/>
      <c r="AJ171" s="175"/>
      <c r="AK171" s="175"/>
      <c r="AL171" s="175"/>
      <c r="AM171" s="175"/>
      <c r="AN171" s="175"/>
      <c r="AO171" s="175"/>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5"/>
      <c r="BM171" s="175"/>
      <c r="BN171" s="175"/>
      <c r="BO171" s="175"/>
      <c r="BP171" s="175"/>
      <c r="BQ171" s="175"/>
      <c r="BR171" s="175"/>
      <c r="BS171" s="175"/>
      <c r="BT171" s="175"/>
      <c r="BU171" s="175"/>
      <c r="BV171" s="175"/>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c r="DH171" s="175"/>
      <c r="DI171" s="175"/>
      <c r="DJ171" s="175"/>
      <c r="DK171" s="175"/>
      <c r="DL171" s="175"/>
    </row>
    <row r="172" spans="1:116">
      <c r="A172" s="261" t="s">
        <v>7332</v>
      </c>
      <c r="B172" s="262" t="s">
        <v>7333</v>
      </c>
      <c r="C172" s="176">
        <v>0.50555201679999995</v>
      </c>
      <c r="D172" s="177">
        <v>7</v>
      </c>
      <c r="E172" s="176">
        <v>0</v>
      </c>
      <c r="F172" s="176">
        <v>6.05</v>
      </c>
      <c r="G172" s="176">
        <v>0.53851305940000005</v>
      </c>
      <c r="H172" s="176">
        <v>40.5</v>
      </c>
      <c r="I172" s="177">
        <v>0</v>
      </c>
      <c r="J172" s="177">
        <f>IFERROR(VLOOKUP($B172,'Core Indicators'!$E$3:$EU$906,147,FALSE),"x")</f>
        <v>0</v>
      </c>
      <c r="K172" s="178">
        <v>-0.57793134450000005</v>
      </c>
      <c r="L172" s="176">
        <v>5</v>
      </c>
      <c r="M172" s="177">
        <v>40</v>
      </c>
      <c r="N172" s="177">
        <v>37</v>
      </c>
      <c r="O172" s="177">
        <f>IFERROR(VLOOKUP(B172,'Core Indicators'!$E$3:$G$9906,3,FALSE),"x")</f>
        <v>58005000</v>
      </c>
      <c r="P172" s="177">
        <v>885800</v>
      </c>
      <c r="Q172" s="175"/>
      <c r="R172" s="175"/>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175"/>
      <c r="BC172" s="175"/>
      <c r="BD172" s="175"/>
      <c r="BE172" s="175"/>
      <c r="BF172" s="175"/>
      <c r="BG172" s="175"/>
      <c r="BH172" s="175"/>
      <c r="BI172" s="175"/>
      <c r="BJ172" s="175"/>
      <c r="BK172" s="175"/>
      <c r="BL172" s="175"/>
      <c r="BM172" s="175"/>
      <c r="BN172" s="175"/>
      <c r="BO172" s="175"/>
      <c r="BP172" s="175"/>
      <c r="BQ172" s="175"/>
      <c r="BR172" s="175"/>
      <c r="BS172" s="175"/>
      <c r="BT172" s="175"/>
      <c r="BU172" s="175"/>
      <c r="BV172" s="175"/>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c r="DH172" s="175"/>
      <c r="DI172" s="175"/>
      <c r="DJ172" s="175"/>
      <c r="DK172" s="175"/>
      <c r="DL172" s="175"/>
    </row>
    <row r="173" spans="1:116">
      <c r="A173" s="261" t="s">
        <v>6831</v>
      </c>
      <c r="B173" s="262" t="s">
        <v>6832</v>
      </c>
      <c r="C173" s="176">
        <v>0.31875000450000002</v>
      </c>
      <c r="D173" s="177">
        <v>8</v>
      </c>
      <c r="E173" s="176">
        <v>0.05</v>
      </c>
      <c r="F173" s="176">
        <v>3.3</v>
      </c>
      <c r="G173" s="176">
        <v>0.37672290009999998</v>
      </c>
      <c r="H173" s="176">
        <v>36.400001525900002</v>
      </c>
      <c r="I173" s="177">
        <v>3</v>
      </c>
      <c r="J173" s="177">
        <f>IFERROR(VLOOKUP($B173,'Core Indicators'!$E$3:$EU$906,147,FALSE),"x")</f>
        <v>63</v>
      </c>
      <c r="K173" s="178">
        <v>0.1028815731</v>
      </c>
      <c r="L173" s="176">
        <v>3.25</v>
      </c>
      <c r="M173" s="177">
        <v>32</v>
      </c>
      <c r="N173" s="177">
        <v>36</v>
      </c>
      <c r="O173" s="177">
        <f>IFERROR(VLOOKUP(B173,'Core Indicators'!$E$3:$G$9906,3,FALSE),"x")</f>
        <v>66141000</v>
      </c>
      <c r="P173" s="177">
        <v>510890</v>
      </c>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c r="DH173" s="175"/>
      <c r="DI173" s="175"/>
      <c r="DJ173" s="175"/>
      <c r="DK173" s="175"/>
      <c r="DL173" s="175"/>
    </row>
    <row r="174" spans="1:116">
      <c r="A174" s="261" t="s">
        <v>6967</v>
      </c>
      <c r="B174" s="262" t="s">
        <v>6968</v>
      </c>
      <c r="C174" s="176">
        <v>0</v>
      </c>
      <c r="D174" s="177">
        <v>13</v>
      </c>
      <c r="E174" s="176">
        <v>0</v>
      </c>
      <c r="F174" s="176">
        <v>7.55</v>
      </c>
      <c r="G174" s="176" t="s">
        <v>230</v>
      </c>
      <c r="H174" s="176">
        <v>28.7000007629</v>
      </c>
      <c r="I174" s="177">
        <v>0</v>
      </c>
      <c r="J174" s="177">
        <f>IFERROR(VLOOKUP($B174,'Core Indicators'!$E$3:$EU$906,147,FALSE),"x")</f>
        <v>45</v>
      </c>
      <c r="K174" s="178">
        <v>-1.111014843</v>
      </c>
      <c r="L174" s="176">
        <v>7</v>
      </c>
      <c r="M174" s="177">
        <v>71</v>
      </c>
      <c r="N174" s="177">
        <v>38</v>
      </c>
      <c r="O174" s="177">
        <f>IFERROR(VLOOKUP(B174,'Core Indicators'!$E$3:$G$9906,3,FALSE),"x")</f>
        <v>1293000</v>
      </c>
      <c r="P174" s="177">
        <v>14870</v>
      </c>
      <c r="Q174" s="175"/>
      <c r="R174" s="175"/>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5"/>
      <c r="AS174" s="175"/>
      <c r="AT174" s="175"/>
      <c r="AU174" s="175"/>
      <c r="AV174" s="175"/>
      <c r="AW174" s="175"/>
      <c r="AX174" s="175"/>
      <c r="AY174" s="175"/>
      <c r="AZ174" s="175"/>
      <c r="BA174" s="175"/>
      <c r="BB174" s="175"/>
      <c r="BC174" s="175"/>
      <c r="BD174" s="175"/>
      <c r="BE174" s="175"/>
      <c r="BF174" s="175"/>
      <c r="BG174" s="175"/>
      <c r="BH174" s="175"/>
      <c r="BI174" s="175"/>
      <c r="BJ174" s="175"/>
      <c r="BK174" s="175"/>
      <c r="BL174" s="175"/>
      <c r="BM174" s="175"/>
      <c r="BN174" s="175"/>
      <c r="BO174" s="175"/>
      <c r="BP174" s="175"/>
      <c r="BQ174" s="175"/>
      <c r="BR174" s="175"/>
      <c r="BS174" s="175"/>
      <c r="BT174" s="175"/>
      <c r="BU174" s="175"/>
      <c r="BV174" s="175"/>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c r="DH174" s="175"/>
      <c r="DI174" s="175"/>
      <c r="DJ174" s="175"/>
      <c r="DK174" s="175"/>
      <c r="DL174" s="175"/>
    </row>
    <row r="175" spans="1:116">
      <c r="A175" s="261" t="s">
        <v>8244</v>
      </c>
      <c r="B175" s="262" t="s">
        <v>8245</v>
      </c>
      <c r="C175" s="176">
        <v>0.73349999629999996</v>
      </c>
      <c r="D175" s="177">
        <v>5</v>
      </c>
      <c r="E175" s="176">
        <v>0</v>
      </c>
      <c r="F175" s="176">
        <v>4.8666666666999996</v>
      </c>
      <c r="G175" s="176">
        <v>0.56568342780000003</v>
      </c>
      <c r="H175" s="176">
        <v>43.099998474099998</v>
      </c>
      <c r="I175" s="177">
        <v>3</v>
      </c>
      <c r="J175" s="177" t="str">
        <f>IFERROR(VLOOKUP($B175,'Core Indicators'!$E$3:$EU$906,147,FALSE),"x")</f>
        <v>x</v>
      </c>
      <c r="K175" s="178">
        <v>-0.58879667520000001</v>
      </c>
      <c r="L175" s="176">
        <v>4</v>
      </c>
      <c r="M175" s="177">
        <v>44</v>
      </c>
      <c r="N175" s="177">
        <v>29</v>
      </c>
      <c r="O175" s="177" t="str">
        <f>IFERROR(VLOOKUP(B175,'Core Indicators'!$E$3:$G$9906,3,FALSE),"x")</f>
        <v>x</v>
      </c>
      <c r="P175" s="177">
        <v>54390</v>
      </c>
      <c r="Q175" s="175"/>
      <c r="R175" s="175"/>
      <c r="S175" s="175"/>
      <c r="T175" s="175"/>
      <c r="U175" s="175"/>
      <c r="V175" s="175"/>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c r="AR175" s="175"/>
      <c r="AS175" s="175"/>
      <c r="AT175" s="175"/>
      <c r="AU175" s="175"/>
      <c r="AV175" s="175"/>
      <c r="AW175" s="175"/>
      <c r="AX175" s="175"/>
      <c r="AY175" s="175"/>
      <c r="AZ175" s="175"/>
      <c r="BA175" s="175"/>
      <c r="BB175" s="175"/>
      <c r="BC175" s="175"/>
      <c r="BD175" s="175"/>
      <c r="BE175" s="175"/>
      <c r="BF175" s="175"/>
      <c r="BG175" s="175"/>
      <c r="BH175" s="175"/>
      <c r="BI175" s="175"/>
      <c r="BJ175" s="175"/>
      <c r="BK175" s="175"/>
      <c r="BL175" s="175"/>
      <c r="BM175" s="175"/>
      <c r="BN175" s="175"/>
      <c r="BO175" s="175"/>
      <c r="BP175" s="175"/>
      <c r="BQ175" s="175"/>
      <c r="BR175" s="175"/>
      <c r="BS175" s="175"/>
      <c r="BT175" s="175"/>
      <c r="BU175" s="175"/>
      <c r="BV175" s="175"/>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c r="DH175" s="175"/>
      <c r="DI175" s="175"/>
      <c r="DJ175" s="175"/>
      <c r="DK175" s="175"/>
      <c r="DL175" s="175"/>
    </row>
    <row r="176" spans="1:116">
      <c r="A176" s="261" t="s">
        <v>8246</v>
      </c>
      <c r="B176" s="262" t="s">
        <v>8247</v>
      </c>
      <c r="C176" s="176">
        <v>0</v>
      </c>
      <c r="D176" s="177">
        <v>11</v>
      </c>
      <c r="E176" s="176">
        <v>0</v>
      </c>
      <c r="F176" s="176" t="s">
        <v>230</v>
      </c>
      <c r="G176" s="176">
        <v>0.41808821130000001</v>
      </c>
      <c r="H176" s="176">
        <v>37.599998474099998</v>
      </c>
      <c r="I176" s="177">
        <v>0</v>
      </c>
      <c r="J176" s="177" t="str">
        <f>IFERROR(VLOOKUP($B176,'Core Indicators'!$E$3:$EU$906,147,FALSE),"x")</f>
        <v>x</v>
      </c>
      <c r="K176" s="178">
        <v>0.45866918559999997</v>
      </c>
      <c r="L176" s="176" t="s">
        <v>230</v>
      </c>
      <c r="M176" s="177">
        <v>79</v>
      </c>
      <c r="N176" s="177" t="s">
        <v>230</v>
      </c>
      <c r="O176" s="177" t="str">
        <f>IFERROR(VLOOKUP(B176,'Core Indicators'!$E$3:$G$9906,3,FALSE),"x")</f>
        <v>x</v>
      </c>
      <c r="P176" s="177">
        <v>720</v>
      </c>
      <c r="Q176" s="175"/>
      <c r="R176" s="175"/>
      <c r="S176" s="175"/>
      <c r="T176" s="175"/>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5"/>
      <c r="AS176" s="175"/>
      <c r="AT176" s="175"/>
      <c r="AU176" s="175"/>
      <c r="AV176" s="175"/>
      <c r="AW176" s="175"/>
      <c r="AX176" s="175"/>
      <c r="AY176" s="175"/>
      <c r="AZ176" s="175"/>
      <c r="BA176" s="175"/>
      <c r="BB176" s="175"/>
      <c r="BC176" s="175"/>
      <c r="BD176" s="175"/>
      <c r="BE176" s="175"/>
      <c r="BF176" s="175"/>
      <c r="BG176" s="175"/>
      <c r="BH176" s="175"/>
      <c r="BI176" s="175"/>
      <c r="BJ176" s="175"/>
      <c r="BK176" s="175"/>
      <c r="BL176" s="175"/>
      <c r="BM176" s="175"/>
      <c r="BN176" s="175"/>
      <c r="BO176" s="175"/>
      <c r="BP176" s="175"/>
      <c r="BQ176" s="175"/>
      <c r="BR176" s="175"/>
      <c r="BS176" s="175"/>
      <c r="BT176" s="175"/>
      <c r="BU176" s="175"/>
      <c r="BV176" s="175"/>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c r="DH176" s="175"/>
      <c r="DI176" s="175"/>
      <c r="DJ176" s="175"/>
      <c r="DK176" s="175"/>
      <c r="DL176" s="175"/>
    </row>
    <row r="177" spans="1:116">
      <c r="A177" s="261" t="s">
        <v>7022</v>
      </c>
      <c r="B177" s="262" t="s">
        <v>7023</v>
      </c>
      <c r="C177" s="176">
        <v>0.75771999329999995</v>
      </c>
      <c r="D177" s="177">
        <v>12</v>
      </c>
      <c r="E177" s="176">
        <v>0.40300000000000002</v>
      </c>
      <c r="F177" s="176">
        <v>8.4499999999999993</v>
      </c>
      <c r="G177" s="176">
        <v>0.32349148620000001</v>
      </c>
      <c r="H177" s="176" t="s">
        <v>230</v>
      </c>
      <c r="I177" s="177">
        <v>0</v>
      </c>
      <c r="J177" s="177">
        <f>IFERROR(VLOOKUP($B177,'Core Indicators'!$E$3:$EU$906,147,FALSE),"x")</f>
        <v>60</v>
      </c>
      <c r="K177" s="178">
        <v>-0.1202659085</v>
      </c>
      <c r="L177" s="176">
        <v>7.25</v>
      </c>
      <c r="M177" s="177">
        <v>82</v>
      </c>
      <c r="N177" s="177">
        <v>40</v>
      </c>
      <c r="O177" s="177">
        <f>IFERROR(VLOOKUP(B177,'Core Indicators'!$E$3:$G$9906,3,FALSE),"x")</f>
        <v>1455000</v>
      </c>
      <c r="P177" s="177">
        <v>5130</v>
      </c>
      <c r="Q177" s="175"/>
      <c r="R177" s="175"/>
      <c r="S177" s="175"/>
      <c r="T177" s="175"/>
      <c r="U177" s="175"/>
      <c r="V177" s="175"/>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c r="AR177" s="175"/>
      <c r="AS177" s="175"/>
      <c r="AT177" s="175"/>
      <c r="AU177" s="175"/>
      <c r="AV177" s="175"/>
      <c r="AW177" s="175"/>
      <c r="AX177" s="175"/>
      <c r="AY177" s="175"/>
      <c r="AZ177" s="175"/>
      <c r="BA177" s="175"/>
      <c r="BB177" s="175"/>
      <c r="BC177" s="175"/>
      <c r="BD177" s="175"/>
      <c r="BE177" s="175"/>
      <c r="BF177" s="175"/>
      <c r="BG177" s="175"/>
      <c r="BH177" s="175"/>
      <c r="BI177" s="175"/>
      <c r="BJ177" s="175"/>
      <c r="BK177" s="175"/>
      <c r="BL177" s="175"/>
      <c r="BM177" s="175"/>
      <c r="BN177" s="175"/>
      <c r="BO177" s="175"/>
      <c r="BP177" s="175"/>
      <c r="BQ177" s="175"/>
      <c r="BR177" s="175"/>
      <c r="BS177" s="175"/>
      <c r="BT177" s="175"/>
      <c r="BU177" s="175"/>
      <c r="BV177" s="175"/>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c r="DH177" s="175"/>
      <c r="DI177" s="175"/>
      <c r="DJ177" s="175"/>
      <c r="DK177" s="175"/>
      <c r="DL177" s="175"/>
    </row>
    <row r="178" spans="1:116">
      <c r="A178" s="261" t="s">
        <v>7078</v>
      </c>
      <c r="B178" s="262" t="s">
        <v>7079</v>
      </c>
      <c r="C178" s="176">
        <v>3.9599962599999997E-2</v>
      </c>
      <c r="D178" s="177">
        <v>7</v>
      </c>
      <c r="E178" s="176">
        <v>0</v>
      </c>
      <c r="F178" s="176">
        <v>6.55</v>
      </c>
      <c r="G178" s="176">
        <v>0.30031952810000001</v>
      </c>
      <c r="H178" s="176">
        <v>32.799999237100003</v>
      </c>
      <c r="I178" s="177">
        <v>3</v>
      </c>
      <c r="J178" s="177">
        <f>IFERROR(VLOOKUP($B178,'Core Indicators'!$E$3:$EU$906,147,FALSE),"x")</f>
        <v>564</v>
      </c>
      <c r="K178" s="178">
        <v>6.22186884E-2</v>
      </c>
      <c r="L178" s="176">
        <v>5.5</v>
      </c>
      <c r="M178" s="177">
        <v>70</v>
      </c>
      <c r="N178" s="177">
        <v>43</v>
      </c>
      <c r="O178" s="177">
        <f>IFERROR(VLOOKUP(B178,'Core Indicators'!$E$3:$G$9906,3,FALSE),"x")</f>
        <v>11718000</v>
      </c>
      <c r="P178" s="177">
        <v>155360</v>
      </c>
      <c r="Q178" s="175"/>
      <c r="R178" s="175"/>
      <c r="S178" s="175"/>
      <c r="T178" s="175"/>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c r="BC178" s="175"/>
      <c r="BD178" s="175"/>
      <c r="BE178" s="175"/>
      <c r="BF178" s="175"/>
      <c r="BG178" s="175"/>
      <c r="BH178" s="175"/>
      <c r="BI178" s="175"/>
      <c r="BJ178" s="175"/>
      <c r="BK178" s="175"/>
      <c r="BL178" s="175"/>
      <c r="BM178" s="175"/>
      <c r="BN178" s="175"/>
      <c r="BO178" s="175"/>
      <c r="BP178" s="175"/>
      <c r="BQ178" s="175"/>
      <c r="BR178" s="175"/>
      <c r="BS178" s="175"/>
      <c r="BT178" s="175"/>
      <c r="BU178" s="175"/>
      <c r="BV178" s="175"/>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c r="DH178" s="175"/>
      <c r="DI178" s="175"/>
      <c r="DJ178" s="175"/>
      <c r="DK178" s="175"/>
      <c r="DL178" s="175"/>
    </row>
    <row r="179" spans="1:116">
      <c r="A179" s="261" t="s">
        <v>7128</v>
      </c>
      <c r="B179" s="262" t="s">
        <v>7129</v>
      </c>
      <c r="C179" s="176">
        <v>0.40505643740000002</v>
      </c>
      <c r="D179" s="177">
        <v>7</v>
      </c>
      <c r="E179" s="176">
        <v>0.34</v>
      </c>
      <c r="F179" s="176">
        <v>4.9166666667000003</v>
      </c>
      <c r="G179" s="176">
        <v>0.3050249216</v>
      </c>
      <c r="H179" s="176">
        <v>41.900001525900002</v>
      </c>
      <c r="I179" s="177">
        <v>5</v>
      </c>
      <c r="J179" s="177">
        <f>IFERROR(VLOOKUP($B179,'Core Indicators'!$E$3:$EU$906,147,FALSE),"x")</f>
        <v>407</v>
      </c>
      <c r="K179" s="178">
        <v>-0.28296324610000001</v>
      </c>
      <c r="L179" s="176">
        <v>3.5</v>
      </c>
      <c r="M179" s="177">
        <v>32</v>
      </c>
      <c r="N179" s="177">
        <v>39</v>
      </c>
      <c r="O179" s="177">
        <f>IFERROR(VLOOKUP(B179,'Core Indicators'!$E$3:$G$9906,3,FALSE),"x")</f>
        <v>83430000</v>
      </c>
      <c r="P179" s="177">
        <v>769630</v>
      </c>
      <c r="Q179" s="175"/>
      <c r="R179" s="175"/>
      <c r="S179" s="175"/>
      <c r="T179" s="175"/>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5"/>
      <c r="AS179" s="175"/>
      <c r="AT179" s="175"/>
      <c r="AU179" s="175"/>
      <c r="AV179" s="175"/>
      <c r="AW179" s="175"/>
      <c r="AX179" s="175"/>
      <c r="AY179" s="175"/>
      <c r="AZ179" s="175"/>
      <c r="BA179" s="175"/>
      <c r="BB179" s="175"/>
      <c r="BC179" s="175"/>
      <c r="BD179" s="175"/>
      <c r="BE179" s="175"/>
      <c r="BF179" s="175"/>
      <c r="BG179" s="175"/>
      <c r="BH179" s="175"/>
      <c r="BI179" s="175"/>
      <c r="BJ179" s="175"/>
      <c r="BK179" s="175"/>
      <c r="BL179" s="175"/>
      <c r="BM179" s="175"/>
      <c r="BN179" s="175"/>
      <c r="BO179" s="175"/>
      <c r="BP179" s="175"/>
      <c r="BQ179" s="175"/>
      <c r="BR179" s="175"/>
      <c r="BS179" s="175"/>
      <c r="BT179" s="175"/>
      <c r="BU179" s="175"/>
      <c r="BV179" s="175"/>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c r="DH179" s="175"/>
      <c r="DI179" s="175"/>
      <c r="DJ179" s="175"/>
      <c r="DK179" s="175"/>
      <c r="DL179" s="175"/>
    </row>
    <row r="180" spans="1:116">
      <c r="A180" s="261" t="s">
        <v>8248</v>
      </c>
      <c r="B180" s="262" t="s">
        <v>8249</v>
      </c>
      <c r="C180" s="176">
        <v>0.27369995949999998</v>
      </c>
      <c r="D180" s="177">
        <v>1</v>
      </c>
      <c r="E180" s="176">
        <v>0.1</v>
      </c>
      <c r="F180" s="176">
        <v>2.75</v>
      </c>
      <c r="G180" s="176" t="s">
        <v>230</v>
      </c>
      <c r="H180" s="176" t="s">
        <v>230</v>
      </c>
      <c r="I180" s="177">
        <v>0</v>
      </c>
      <c r="J180" s="177" t="str">
        <f>IFERROR(VLOOKUP($B180,'Core Indicators'!$E$3:$EU$906,147,FALSE),"x")</f>
        <v>x</v>
      </c>
      <c r="K180" s="178">
        <v>-1.4147845507000001</v>
      </c>
      <c r="L180" s="176">
        <v>1.75</v>
      </c>
      <c r="M180" s="177">
        <v>2</v>
      </c>
      <c r="N180" s="177">
        <v>19</v>
      </c>
      <c r="O180" s="177" t="str">
        <f>IFERROR(VLOOKUP(B180,'Core Indicators'!$E$3:$G$9906,3,FALSE),"x")</f>
        <v>x</v>
      </c>
      <c r="P180" s="177">
        <v>469930</v>
      </c>
      <c r="Q180" s="175"/>
      <c r="R180" s="175"/>
      <c r="S180" s="175"/>
      <c r="T180" s="175"/>
      <c r="U180" s="175"/>
      <c r="V180" s="175"/>
      <c r="W180" s="175"/>
      <c r="X180" s="175"/>
      <c r="Y180" s="175"/>
      <c r="Z180" s="175"/>
      <c r="AA180" s="175"/>
      <c r="AB180" s="175"/>
      <c r="AC180" s="175"/>
      <c r="AD180" s="175"/>
      <c r="AE180" s="175"/>
      <c r="AF180" s="175"/>
      <c r="AG180" s="175"/>
      <c r="AH180" s="175"/>
      <c r="AI180" s="175"/>
      <c r="AJ180" s="175"/>
      <c r="AK180" s="175"/>
      <c r="AL180" s="175"/>
      <c r="AM180" s="175"/>
      <c r="AN180" s="175"/>
      <c r="AO180" s="175"/>
      <c r="AP180" s="175"/>
      <c r="AQ180" s="175"/>
      <c r="AR180" s="175"/>
      <c r="AS180" s="175"/>
      <c r="AT180" s="175"/>
      <c r="AU180" s="175"/>
      <c r="AV180" s="175"/>
      <c r="AW180" s="175"/>
      <c r="AX180" s="175"/>
      <c r="AY180" s="175"/>
      <c r="AZ180" s="175"/>
      <c r="BA180" s="175"/>
      <c r="BB180" s="175"/>
      <c r="BC180" s="175"/>
      <c r="BD180" s="175"/>
      <c r="BE180" s="175"/>
      <c r="BF180" s="175"/>
      <c r="BG180" s="175"/>
      <c r="BH180" s="175"/>
      <c r="BI180" s="175"/>
      <c r="BJ180" s="175"/>
      <c r="BK180" s="175"/>
      <c r="BL180" s="175"/>
      <c r="BM180" s="175"/>
      <c r="BN180" s="175"/>
      <c r="BO180" s="175"/>
      <c r="BP180" s="175"/>
      <c r="BQ180" s="175"/>
      <c r="BR180" s="175"/>
      <c r="BS180" s="175"/>
      <c r="BT180" s="175"/>
      <c r="BU180" s="175"/>
      <c r="BV180" s="175"/>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c r="DH180" s="175"/>
      <c r="DI180" s="175"/>
      <c r="DJ180" s="175"/>
      <c r="DK180" s="175"/>
      <c r="DL180" s="175"/>
    </row>
    <row r="181" spans="1:116">
      <c r="A181" s="261" t="s">
        <v>8250</v>
      </c>
      <c r="B181" s="262" t="s">
        <v>8251</v>
      </c>
      <c r="C181" s="176">
        <v>0</v>
      </c>
      <c r="D181" s="177">
        <v>11</v>
      </c>
      <c r="E181" s="176">
        <v>0</v>
      </c>
      <c r="F181" s="176" t="s">
        <v>230</v>
      </c>
      <c r="G181" s="176" t="s">
        <v>230</v>
      </c>
      <c r="H181" s="176">
        <v>39.099998474099998</v>
      </c>
      <c r="I181" s="177">
        <v>0</v>
      </c>
      <c r="J181" s="177" t="str">
        <f>IFERROR(VLOOKUP($B181,'Core Indicators'!$E$3:$EU$906,147,FALSE),"x")</f>
        <v>x</v>
      </c>
      <c r="K181" s="178">
        <v>0.4812893271</v>
      </c>
      <c r="L181" s="176" t="s">
        <v>230</v>
      </c>
      <c r="M181" s="177">
        <v>93</v>
      </c>
      <c r="N181" s="177" t="s">
        <v>230</v>
      </c>
      <c r="O181" s="177" t="str">
        <f>IFERROR(VLOOKUP(B181,'Core Indicators'!$E$3:$G$9906,3,FALSE),"x")</f>
        <v>x</v>
      </c>
      <c r="P181" s="177">
        <v>30</v>
      </c>
      <c r="Q181" s="175"/>
      <c r="R181" s="175"/>
      <c r="S181" s="175"/>
      <c r="T181" s="175"/>
      <c r="U181" s="175"/>
      <c r="V181" s="175"/>
      <c r="W181" s="175"/>
      <c r="X181" s="175"/>
      <c r="Y181" s="175"/>
      <c r="Z181" s="175"/>
      <c r="AA181" s="175"/>
      <c r="AB181" s="175"/>
      <c r="AC181" s="175"/>
      <c r="AD181" s="175"/>
      <c r="AE181" s="175"/>
      <c r="AF181" s="175"/>
      <c r="AG181" s="175"/>
      <c r="AH181" s="175"/>
      <c r="AI181" s="175"/>
      <c r="AJ181" s="175"/>
      <c r="AK181" s="175"/>
      <c r="AL181" s="175"/>
      <c r="AM181" s="175"/>
      <c r="AN181" s="175"/>
      <c r="AO181" s="175"/>
      <c r="AP181" s="175"/>
      <c r="AQ181" s="175"/>
      <c r="AR181" s="175"/>
      <c r="AS181" s="175"/>
      <c r="AT181" s="175"/>
      <c r="AU181" s="175"/>
      <c r="AV181" s="175"/>
      <c r="AW181" s="175"/>
      <c r="AX181" s="175"/>
      <c r="AY181" s="175"/>
      <c r="AZ181" s="175"/>
      <c r="BA181" s="175"/>
      <c r="BB181" s="175"/>
      <c r="BC181" s="175"/>
      <c r="BD181" s="175"/>
      <c r="BE181" s="175"/>
      <c r="BF181" s="175"/>
      <c r="BG181" s="175"/>
      <c r="BH181" s="175"/>
      <c r="BI181" s="175"/>
      <c r="BJ181" s="175"/>
      <c r="BK181" s="175"/>
      <c r="BL181" s="175"/>
      <c r="BM181" s="175"/>
      <c r="BN181" s="175"/>
      <c r="BO181" s="175"/>
      <c r="BP181" s="175"/>
      <c r="BQ181" s="175"/>
      <c r="BR181" s="175"/>
      <c r="BS181" s="175"/>
      <c r="BT181" s="175"/>
      <c r="BU181" s="175"/>
      <c r="BV181" s="175"/>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c r="DH181" s="175"/>
      <c r="DI181" s="175"/>
      <c r="DJ181" s="175"/>
      <c r="DK181" s="175"/>
      <c r="DL181" s="175"/>
    </row>
    <row r="182" spans="1:116">
      <c r="A182" s="261" t="s">
        <v>7383</v>
      </c>
      <c r="B182" s="262" t="s">
        <v>7384</v>
      </c>
      <c r="C182" s="176">
        <v>0.92157200010000007</v>
      </c>
      <c r="D182" s="177">
        <v>7</v>
      </c>
      <c r="E182" s="176">
        <v>0.23899999999999999</v>
      </c>
      <c r="F182" s="176">
        <v>5.1666666667000003</v>
      </c>
      <c r="G182" s="176">
        <v>0.53064898670000005</v>
      </c>
      <c r="H182" s="176">
        <v>42.799999237100003</v>
      </c>
      <c r="I182" s="177">
        <v>3</v>
      </c>
      <c r="J182" s="177">
        <f>IFERROR(VLOOKUP($B182,'Core Indicators'!$E$3:$EU$906,147,FALSE),"x")</f>
        <v>146</v>
      </c>
      <c r="K182" s="178">
        <v>-0.31461122629999999</v>
      </c>
      <c r="L182" s="176">
        <v>5.25</v>
      </c>
      <c r="M182" s="177">
        <v>34</v>
      </c>
      <c r="N182" s="177">
        <v>28</v>
      </c>
      <c r="O182" s="177">
        <f>IFERROR(VLOOKUP(B182,'Core Indicators'!$E$3:$G$9906,3,FALSE),"x")</f>
        <v>40234000</v>
      </c>
      <c r="P182" s="177">
        <v>200520</v>
      </c>
      <c r="Q182" s="175"/>
      <c r="R182" s="175"/>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5"/>
      <c r="AN182" s="175"/>
      <c r="AO182" s="175"/>
      <c r="AP182" s="175"/>
      <c r="AQ182" s="175"/>
      <c r="AR182" s="175"/>
      <c r="AS182" s="175"/>
      <c r="AT182" s="175"/>
      <c r="AU182" s="175"/>
      <c r="AV182" s="175"/>
      <c r="AW182" s="175"/>
      <c r="AX182" s="175"/>
      <c r="AY182" s="175"/>
      <c r="AZ182" s="175"/>
      <c r="BA182" s="175"/>
      <c r="BB182" s="175"/>
      <c r="BC182" s="175"/>
      <c r="BD182" s="175"/>
      <c r="BE182" s="175"/>
      <c r="BF182" s="175"/>
      <c r="BG182" s="175"/>
      <c r="BH182" s="175"/>
      <c r="BI182" s="175"/>
      <c r="BJ182" s="175"/>
      <c r="BK182" s="175"/>
      <c r="BL182" s="175"/>
      <c r="BM182" s="175"/>
      <c r="BN182" s="175"/>
      <c r="BO182" s="175"/>
      <c r="BP182" s="175"/>
      <c r="BQ182" s="175"/>
      <c r="BR182" s="175"/>
      <c r="BS182" s="175"/>
      <c r="BT182" s="175"/>
      <c r="BU182" s="175"/>
      <c r="BV182" s="175"/>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c r="DH182" s="175"/>
      <c r="DI182" s="175"/>
      <c r="DJ182" s="175"/>
      <c r="DK182" s="175"/>
      <c r="DL182" s="175"/>
    </row>
    <row r="183" spans="1:116">
      <c r="A183" s="261" t="s">
        <v>7484</v>
      </c>
      <c r="B183" s="262" t="s">
        <v>7485</v>
      </c>
      <c r="C183" s="176">
        <v>0.32836996870000001</v>
      </c>
      <c r="D183" s="177">
        <v>10</v>
      </c>
      <c r="E183" s="176">
        <v>1.6E-2</v>
      </c>
      <c r="F183" s="176">
        <v>6.9</v>
      </c>
      <c r="G183" s="176">
        <v>0.28448561900000002</v>
      </c>
      <c r="H183" s="176">
        <v>26.100000381499999</v>
      </c>
      <c r="I183" s="177">
        <v>4</v>
      </c>
      <c r="J183" s="177">
        <f>IFERROR(VLOOKUP($B183,'Core Indicators'!$E$3:$EU$906,147,FALSE),"x")</f>
        <v>49</v>
      </c>
      <c r="K183" s="178">
        <v>-0.69835144280000006</v>
      </c>
      <c r="L183" s="176">
        <v>6.25</v>
      </c>
      <c r="M183" s="177">
        <v>62</v>
      </c>
      <c r="N183" s="177">
        <v>30</v>
      </c>
      <c r="O183" s="177">
        <f>IFERROR(VLOOKUP(B183,'Core Indicators'!$E$3:$G$9906,3,FALSE),"x")</f>
        <v>42074000</v>
      </c>
      <c r="P183" s="177">
        <v>579290</v>
      </c>
      <c r="Q183" s="175"/>
      <c r="R183" s="175"/>
      <c r="S183" s="175"/>
      <c r="T183" s="175"/>
      <c r="U183" s="175"/>
      <c r="V183" s="175"/>
      <c r="W183" s="175"/>
      <c r="X183" s="175"/>
      <c r="Y183" s="175"/>
      <c r="Z183" s="175"/>
      <c r="AA183" s="175"/>
      <c r="AB183" s="175"/>
      <c r="AC183" s="175"/>
      <c r="AD183" s="175"/>
      <c r="AE183" s="175"/>
      <c r="AF183" s="175"/>
      <c r="AG183" s="175"/>
      <c r="AH183" s="175"/>
      <c r="AI183" s="175"/>
      <c r="AJ183" s="175"/>
      <c r="AK183" s="175"/>
      <c r="AL183" s="175"/>
      <c r="AM183" s="175"/>
      <c r="AN183" s="175"/>
      <c r="AO183" s="175"/>
      <c r="AP183" s="175"/>
      <c r="AQ183" s="175"/>
      <c r="AR183" s="175"/>
      <c r="AS183" s="175"/>
      <c r="AT183" s="175"/>
      <c r="AU183" s="175"/>
      <c r="AV183" s="175"/>
      <c r="AW183" s="175"/>
      <c r="AX183" s="175"/>
      <c r="AY183" s="175"/>
      <c r="AZ183" s="175"/>
      <c r="BA183" s="175"/>
      <c r="BB183" s="175"/>
      <c r="BC183" s="175"/>
      <c r="BD183" s="175"/>
      <c r="BE183" s="175"/>
      <c r="BF183" s="175"/>
      <c r="BG183" s="175"/>
      <c r="BH183" s="175"/>
      <c r="BI183" s="175"/>
      <c r="BJ183" s="175"/>
      <c r="BK183" s="175"/>
      <c r="BL183" s="175"/>
      <c r="BM183" s="175"/>
      <c r="BN183" s="175"/>
      <c r="BO183" s="175"/>
      <c r="BP183" s="175"/>
      <c r="BQ183" s="175"/>
      <c r="BR183" s="175"/>
      <c r="BS183" s="175"/>
      <c r="BT183" s="175"/>
      <c r="BU183" s="175"/>
      <c r="BV183" s="175"/>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c r="DH183" s="175"/>
      <c r="DI183" s="175"/>
      <c r="DJ183" s="175"/>
      <c r="DK183" s="175"/>
      <c r="DL183" s="175"/>
    </row>
    <row r="184" spans="1:116">
      <c r="A184" s="261" t="s">
        <v>8252</v>
      </c>
      <c r="B184" s="262" t="s">
        <v>8253</v>
      </c>
      <c r="C184" s="176">
        <v>0.98560000059999997</v>
      </c>
      <c r="D184" s="177">
        <v>1</v>
      </c>
      <c r="E184" s="176">
        <v>0</v>
      </c>
      <c r="F184" s="176">
        <v>3.9</v>
      </c>
      <c r="G184" s="176">
        <v>0.1130989843</v>
      </c>
      <c r="H184" s="176">
        <v>32.5</v>
      </c>
      <c r="I184" s="177">
        <v>0</v>
      </c>
      <c r="J184" s="177" t="str">
        <f>IFERROR(VLOOKUP($B184,'Core Indicators'!$E$3:$EU$906,147,FALSE),"x")</f>
        <v>x</v>
      </c>
      <c r="K184" s="178">
        <v>0.84021884200000008</v>
      </c>
      <c r="L184" s="176">
        <v>4.25</v>
      </c>
      <c r="M184" s="177">
        <v>17</v>
      </c>
      <c r="N184" s="177">
        <v>71</v>
      </c>
      <c r="O184" s="177" t="str">
        <f>IFERROR(VLOOKUP(B184,'Core Indicators'!$E$3:$G$9906,3,FALSE),"x")</f>
        <v>x</v>
      </c>
      <c r="P184" s="177">
        <v>83600</v>
      </c>
      <c r="Q184" s="175"/>
      <c r="R184" s="175"/>
      <c r="S184" s="175"/>
      <c r="T184" s="175"/>
      <c r="U184" s="175"/>
      <c r="V184" s="175"/>
      <c r="W184" s="175"/>
      <c r="X184" s="175"/>
      <c r="Y184" s="175"/>
      <c r="Z184" s="175"/>
      <c r="AA184" s="175"/>
      <c r="AB184" s="175"/>
      <c r="AC184" s="175"/>
      <c r="AD184" s="175"/>
      <c r="AE184" s="175"/>
      <c r="AF184" s="175"/>
      <c r="AG184" s="175"/>
      <c r="AH184" s="175"/>
      <c r="AI184" s="175"/>
      <c r="AJ184" s="175"/>
      <c r="AK184" s="175"/>
      <c r="AL184" s="175"/>
      <c r="AM184" s="175"/>
      <c r="AN184" s="175"/>
      <c r="AO184" s="175"/>
      <c r="AP184" s="175"/>
      <c r="AQ184" s="175"/>
      <c r="AR184" s="175"/>
      <c r="AS184" s="175"/>
      <c r="AT184" s="175"/>
      <c r="AU184" s="175"/>
      <c r="AV184" s="175"/>
      <c r="AW184" s="175"/>
      <c r="AX184" s="175"/>
      <c r="AY184" s="175"/>
      <c r="AZ184" s="175"/>
      <c r="BA184" s="175"/>
      <c r="BB184" s="175"/>
      <c r="BC184" s="175"/>
      <c r="BD184" s="175"/>
      <c r="BE184" s="175"/>
      <c r="BF184" s="175"/>
      <c r="BG184" s="175"/>
      <c r="BH184" s="175"/>
      <c r="BI184" s="175"/>
      <c r="BJ184" s="175"/>
      <c r="BK184" s="175"/>
      <c r="BL184" s="175"/>
      <c r="BM184" s="175"/>
      <c r="BN184" s="175"/>
      <c r="BO184" s="175"/>
      <c r="BP184" s="175"/>
      <c r="BQ184" s="175"/>
      <c r="BR184" s="175"/>
      <c r="BS184" s="175"/>
      <c r="BT184" s="175"/>
      <c r="BU184" s="175"/>
      <c r="BV184" s="175"/>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c r="DH184" s="175"/>
      <c r="DI184" s="175"/>
      <c r="DJ184" s="175"/>
      <c r="DK184" s="175"/>
      <c r="DL184" s="175"/>
    </row>
    <row r="185" spans="1:116">
      <c r="A185" s="261" t="s">
        <v>8254</v>
      </c>
      <c r="B185" s="262" t="s">
        <v>8255</v>
      </c>
      <c r="C185" s="176">
        <v>0.32496100410000001</v>
      </c>
      <c r="D185" s="177">
        <v>13</v>
      </c>
      <c r="E185" s="176">
        <v>7.0000000000000007E-2</v>
      </c>
      <c r="F185" s="176" t="s">
        <v>230</v>
      </c>
      <c r="G185" s="176">
        <v>0.1191900699</v>
      </c>
      <c r="H185" s="176">
        <v>34.799999237100003</v>
      </c>
      <c r="I185" s="177">
        <v>3</v>
      </c>
      <c r="J185" s="177" t="str">
        <f>IFERROR(VLOOKUP($B185,'Core Indicators'!$E$3:$EU$906,147,FALSE),"x")</f>
        <v>x</v>
      </c>
      <c r="K185" s="178">
        <v>1.6009106635999999</v>
      </c>
      <c r="L185" s="176" t="s">
        <v>230</v>
      </c>
      <c r="M185" s="177">
        <v>94</v>
      </c>
      <c r="N185" s="177">
        <v>77</v>
      </c>
      <c r="O185" s="177" t="str">
        <f>IFERROR(VLOOKUP(B185,'Core Indicators'!$E$3:$G$9906,3,FALSE),"x")</f>
        <v>x</v>
      </c>
      <c r="P185" s="177">
        <v>241930</v>
      </c>
      <c r="Q185" s="175"/>
      <c r="R185" s="175"/>
      <c r="S185" s="175"/>
      <c r="T185" s="175"/>
      <c r="U185" s="175"/>
      <c r="V185" s="175"/>
      <c r="W185" s="175"/>
      <c r="X185" s="175"/>
      <c r="Y185" s="175"/>
      <c r="Z185" s="175"/>
      <c r="AA185" s="175"/>
      <c r="AB185" s="175"/>
      <c r="AC185" s="175"/>
      <c r="AD185" s="175"/>
      <c r="AE185" s="175"/>
      <c r="AF185" s="175"/>
      <c r="AG185" s="175"/>
      <c r="AH185" s="175"/>
      <c r="AI185" s="175"/>
      <c r="AJ185" s="175"/>
      <c r="AK185" s="175"/>
      <c r="AL185" s="175"/>
      <c r="AM185" s="175"/>
      <c r="AN185" s="175"/>
      <c r="AO185" s="175"/>
      <c r="AP185" s="175"/>
      <c r="AQ185" s="175"/>
      <c r="AR185" s="175"/>
      <c r="AS185" s="175"/>
      <c r="AT185" s="175"/>
      <c r="AU185" s="175"/>
      <c r="AV185" s="175"/>
      <c r="AW185" s="175"/>
      <c r="AX185" s="175"/>
      <c r="AY185" s="175"/>
      <c r="AZ185" s="175"/>
      <c r="BA185" s="175"/>
      <c r="BB185" s="175"/>
      <c r="BC185" s="175"/>
      <c r="BD185" s="175"/>
      <c r="BE185" s="175"/>
      <c r="BF185" s="175"/>
      <c r="BG185" s="175"/>
      <c r="BH185" s="175"/>
      <c r="BI185" s="175"/>
      <c r="BJ185" s="175"/>
      <c r="BK185" s="175"/>
      <c r="BL185" s="175"/>
      <c r="BM185" s="175"/>
      <c r="BN185" s="175"/>
      <c r="BO185" s="175"/>
      <c r="BP185" s="175"/>
      <c r="BQ185" s="175"/>
      <c r="BR185" s="175"/>
      <c r="BS185" s="175"/>
      <c r="BT185" s="175"/>
      <c r="BU185" s="175"/>
      <c r="BV185" s="175"/>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c r="DH185" s="175"/>
      <c r="DI185" s="175"/>
      <c r="DJ185" s="175"/>
      <c r="DK185" s="175"/>
      <c r="DL185" s="175"/>
    </row>
    <row r="186" spans="1:116">
      <c r="A186" s="261" t="s">
        <v>8256</v>
      </c>
      <c r="B186" s="262" t="s">
        <v>8257</v>
      </c>
      <c r="C186" s="176">
        <v>0.52450212409999997</v>
      </c>
      <c r="D186" s="177">
        <v>11</v>
      </c>
      <c r="E186" s="176">
        <v>0.17299999999999999</v>
      </c>
      <c r="F186" s="176" t="s">
        <v>230</v>
      </c>
      <c r="G186" s="176">
        <v>0.1816034607</v>
      </c>
      <c r="H186" s="176">
        <v>41.400001525900002</v>
      </c>
      <c r="I186" s="177">
        <v>3</v>
      </c>
      <c r="J186" s="177" t="str">
        <f>IFERROR(VLOOKUP($B186,'Core Indicators'!$E$3:$EU$906,147,FALSE),"x")</f>
        <v>x</v>
      </c>
      <c r="K186" s="178">
        <v>1.4610936642000001</v>
      </c>
      <c r="L186" s="176" t="s">
        <v>230</v>
      </c>
      <c r="M186" s="177">
        <v>86</v>
      </c>
      <c r="N186" s="177">
        <v>69</v>
      </c>
      <c r="O186" s="177" t="str">
        <f>IFERROR(VLOOKUP(B186,'Core Indicators'!$E$3:$G$9906,3,FALSE),"x")</f>
        <v>x</v>
      </c>
      <c r="P186" s="177">
        <v>9147420</v>
      </c>
      <c r="Q186" s="175"/>
      <c r="R186" s="175"/>
      <c r="S186" s="175"/>
      <c r="T186" s="175"/>
      <c r="U186" s="175"/>
      <c r="V186" s="175"/>
      <c r="W186" s="175"/>
      <c r="X186" s="175"/>
      <c r="Y186" s="175"/>
      <c r="Z186" s="175"/>
      <c r="AA186" s="175"/>
      <c r="AB186" s="175"/>
      <c r="AC186" s="175"/>
      <c r="AD186" s="175"/>
      <c r="AE186" s="175"/>
      <c r="AF186" s="175"/>
      <c r="AG186" s="175"/>
      <c r="AH186" s="175"/>
      <c r="AI186" s="175"/>
      <c r="AJ186" s="175"/>
      <c r="AK186" s="175"/>
      <c r="AL186" s="175"/>
      <c r="AM186" s="175"/>
      <c r="AN186" s="175"/>
      <c r="AO186" s="175"/>
      <c r="AP186" s="175"/>
      <c r="AQ186" s="175"/>
      <c r="AR186" s="175"/>
      <c r="AS186" s="175"/>
      <c r="AT186" s="175"/>
      <c r="AU186" s="175"/>
      <c r="AV186" s="175"/>
      <c r="AW186" s="175"/>
      <c r="AX186" s="175"/>
      <c r="AY186" s="175"/>
      <c r="AZ186" s="175"/>
      <c r="BA186" s="175"/>
      <c r="BB186" s="175"/>
      <c r="BC186" s="175"/>
      <c r="BD186" s="175"/>
      <c r="BE186" s="175"/>
      <c r="BF186" s="175"/>
      <c r="BG186" s="175"/>
      <c r="BH186" s="175"/>
      <c r="BI186" s="175"/>
      <c r="BJ186" s="175"/>
      <c r="BK186" s="175"/>
      <c r="BL186" s="175"/>
      <c r="BM186" s="175"/>
      <c r="BN186" s="175"/>
      <c r="BO186" s="175"/>
      <c r="BP186" s="175"/>
      <c r="BQ186" s="175"/>
      <c r="BR186" s="175"/>
      <c r="BS186" s="175"/>
      <c r="BT186" s="175"/>
      <c r="BU186" s="175"/>
      <c r="BV186" s="175"/>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c r="DH186" s="175"/>
      <c r="DI186" s="175"/>
      <c r="DJ186" s="175"/>
      <c r="DK186" s="175"/>
      <c r="DL186" s="175"/>
    </row>
    <row r="187" spans="1:116">
      <c r="A187" s="261" t="s">
        <v>8258</v>
      </c>
      <c r="B187" s="262" t="s">
        <v>8259</v>
      </c>
      <c r="C187" s="176">
        <v>0.16945201360000001</v>
      </c>
      <c r="D187" s="177">
        <v>13</v>
      </c>
      <c r="E187" s="176">
        <v>0.08</v>
      </c>
      <c r="F187" s="176">
        <v>9.9</v>
      </c>
      <c r="G187" s="176">
        <v>0.27532989819999998</v>
      </c>
      <c r="H187" s="176">
        <v>39.700000762899997</v>
      </c>
      <c r="I187" s="177">
        <v>0</v>
      </c>
      <c r="J187" s="177" t="str">
        <f>IFERROR(VLOOKUP($B187,'Core Indicators'!$E$3:$EU$906,147,FALSE),"x")</f>
        <v>x</v>
      </c>
      <c r="K187" s="178">
        <v>0.62126314640000002</v>
      </c>
      <c r="L187" s="176">
        <v>10</v>
      </c>
      <c r="M187" s="177">
        <v>98</v>
      </c>
      <c r="N187" s="177">
        <v>71</v>
      </c>
      <c r="O187" s="177" t="str">
        <f>IFERROR(VLOOKUP(B187,'Core Indicators'!$E$3:$G$9906,3,FALSE),"x")</f>
        <v>x</v>
      </c>
      <c r="P187" s="177">
        <v>175020</v>
      </c>
      <c r="Q187" s="175"/>
      <c r="R187" s="175"/>
      <c r="S187" s="175"/>
      <c r="T187" s="175"/>
      <c r="U187" s="175"/>
      <c r="V187" s="175"/>
      <c r="W187" s="175"/>
      <c r="X187" s="175"/>
      <c r="Y187" s="175"/>
      <c r="Z187" s="175"/>
      <c r="AA187" s="175"/>
      <c r="AB187" s="175"/>
      <c r="AC187" s="175"/>
      <c r="AD187" s="175"/>
      <c r="AE187" s="175"/>
      <c r="AF187" s="175"/>
      <c r="AG187" s="175"/>
      <c r="AH187" s="175"/>
      <c r="AI187" s="175"/>
      <c r="AJ187" s="175"/>
      <c r="AK187" s="175"/>
      <c r="AL187" s="175"/>
      <c r="AM187" s="175"/>
      <c r="AN187" s="175"/>
      <c r="AO187" s="175"/>
      <c r="AP187" s="175"/>
      <c r="AQ187" s="175"/>
      <c r="AR187" s="175"/>
      <c r="AS187" s="175"/>
      <c r="AT187" s="175"/>
      <c r="AU187" s="175"/>
      <c r="AV187" s="175"/>
      <c r="AW187" s="175"/>
      <c r="AX187" s="175"/>
      <c r="AY187" s="175"/>
      <c r="AZ187" s="175"/>
      <c r="BA187" s="175"/>
      <c r="BB187" s="175"/>
      <c r="BC187" s="175"/>
      <c r="BD187" s="175"/>
      <c r="BE187" s="175"/>
      <c r="BF187" s="175"/>
      <c r="BG187" s="175"/>
      <c r="BH187" s="175"/>
      <c r="BI187" s="175"/>
      <c r="BJ187" s="175"/>
      <c r="BK187" s="175"/>
      <c r="BL187" s="175"/>
      <c r="BM187" s="175"/>
      <c r="BN187" s="175"/>
      <c r="BO187" s="175"/>
      <c r="BP187" s="175"/>
      <c r="BQ187" s="175"/>
      <c r="BR187" s="175"/>
      <c r="BS187" s="175"/>
      <c r="BT187" s="175"/>
      <c r="BU187" s="175"/>
      <c r="BV187" s="175"/>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c r="DH187" s="175"/>
      <c r="DI187" s="175"/>
      <c r="DJ187" s="175"/>
      <c r="DK187" s="175"/>
      <c r="DL187" s="175"/>
    </row>
    <row r="188" spans="1:116">
      <c r="A188" s="261" t="s">
        <v>8260</v>
      </c>
      <c r="B188" s="262" t="s">
        <v>8261</v>
      </c>
      <c r="C188" s="176">
        <v>0.35384998090000003</v>
      </c>
      <c r="D188" s="177">
        <v>1</v>
      </c>
      <c r="E188" s="176">
        <v>0.16</v>
      </c>
      <c r="F188" s="176">
        <v>3.6333333333</v>
      </c>
      <c r="G188" s="176">
        <v>0.30309940320000001</v>
      </c>
      <c r="H188" s="176" t="s">
        <v>230</v>
      </c>
      <c r="I188" s="177">
        <v>1</v>
      </c>
      <c r="J188" s="177" t="str">
        <f>IFERROR(VLOOKUP($B188,'Core Indicators'!$E$3:$EU$906,147,FALSE),"x")</f>
        <v>x</v>
      </c>
      <c r="K188" s="178">
        <v>-1.0481816530000001</v>
      </c>
      <c r="L188" s="176">
        <v>3.25</v>
      </c>
      <c r="M188" s="177">
        <v>10</v>
      </c>
      <c r="N188" s="177">
        <v>25</v>
      </c>
      <c r="O188" s="177" t="str">
        <f>IFERROR(VLOOKUP(B188,'Core Indicators'!$E$3:$G$9906,3,FALSE),"x")</f>
        <v>x</v>
      </c>
      <c r="P188" s="177">
        <v>425400</v>
      </c>
      <c r="Q188" s="175"/>
      <c r="R188" s="175"/>
      <c r="S188" s="175"/>
      <c r="T188" s="175"/>
      <c r="U188" s="175"/>
      <c r="V188" s="175"/>
      <c r="W188" s="175"/>
      <c r="X188" s="175"/>
      <c r="Y188" s="175"/>
      <c r="Z188" s="175"/>
      <c r="AA188" s="175"/>
      <c r="AB188" s="175"/>
      <c r="AC188" s="175"/>
      <c r="AD188" s="175"/>
      <c r="AE188" s="175"/>
      <c r="AF188" s="175"/>
      <c r="AG188" s="175"/>
      <c r="AH188" s="175"/>
      <c r="AI188" s="175"/>
      <c r="AJ188" s="175"/>
      <c r="AK188" s="175"/>
      <c r="AL188" s="175"/>
      <c r="AM188" s="175"/>
      <c r="AN188" s="175"/>
      <c r="AO188" s="175"/>
      <c r="AP188" s="175"/>
      <c r="AQ188" s="175"/>
      <c r="AR188" s="175"/>
      <c r="AS188" s="175"/>
      <c r="AT188" s="175"/>
      <c r="AU188" s="175"/>
      <c r="AV188" s="175"/>
      <c r="AW188" s="175"/>
      <c r="AX188" s="175"/>
      <c r="AY188" s="175"/>
      <c r="AZ188" s="175"/>
      <c r="BA188" s="175"/>
      <c r="BB188" s="175"/>
      <c r="BC188" s="175"/>
      <c r="BD188" s="175"/>
      <c r="BE188" s="175"/>
      <c r="BF188" s="175"/>
      <c r="BG188" s="175"/>
      <c r="BH188" s="175"/>
      <c r="BI188" s="175"/>
      <c r="BJ188" s="175"/>
      <c r="BK188" s="175"/>
      <c r="BL188" s="175"/>
      <c r="BM188" s="175"/>
      <c r="BN188" s="175"/>
      <c r="BO188" s="175"/>
      <c r="BP188" s="175"/>
      <c r="BQ188" s="175"/>
      <c r="BR188" s="175"/>
      <c r="BS188" s="175"/>
      <c r="BT188" s="175"/>
      <c r="BU188" s="175"/>
      <c r="BV188" s="175"/>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c r="DH188" s="175"/>
      <c r="DI188" s="175"/>
      <c r="DJ188" s="175"/>
      <c r="DK188" s="175"/>
      <c r="DL188" s="175"/>
    </row>
    <row r="189" spans="1:116">
      <c r="A189" s="261" t="s">
        <v>7707</v>
      </c>
      <c r="B189" s="262" t="s">
        <v>7708</v>
      </c>
      <c r="C189" s="176">
        <v>0</v>
      </c>
      <c r="D189" s="177">
        <v>12</v>
      </c>
      <c r="E189" s="176">
        <v>0</v>
      </c>
      <c r="F189" s="176" t="s">
        <v>230</v>
      </c>
      <c r="G189" s="176" t="s">
        <v>230</v>
      </c>
      <c r="H189" s="176">
        <v>37.599998474099998</v>
      </c>
      <c r="I189" s="177">
        <v>0</v>
      </c>
      <c r="J189" s="177">
        <f>IFERROR(VLOOKUP($B189,'Core Indicators'!$E$3:$EU$906,147,FALSE),"x")</f>
        <v>4</v>
      </c>
      <c r="K189" s="178">
        <v>0.17785331609999999</v>
      </c>
      <c r="L189" s="176" t="s">
        <v>230</v>
      </c>
      <c r="M189" s="177">
        <v>82</v>
      </c>
      <c r="N189" s="177">
        <v>46</v>
      </c>
      <c r="O189" s="177">
        <f>IFERROR(VLOOKUP(B189,'Core Indicators'!$E$3:$G$9906,3,FALSE),"x")</f>
        <v>272000</v>
      </c>
      <c r="P189" s="177">
        <v>12190</v>
      </c>
      <c r="Q189" s="175"/>
      <c r="R189" s="175"/>
      <c r="S189" s="175"/>
      <c r="T189" s="175"/>
      <c r="U189" s="175"/>
      <c r="V189" s="175"/>
      <c r="W189" s="175"/>
      <c r="X189" s="175"/>
      <c r="Y189" s="175"/>
      <c r="Z189" s="175"/>
      <c r="AA189" s="175"/>
      <c r="AB189" s="175"/>
      <c r="AC189" s="175"/>
      <c r="AD189" s="175"/>
      <c r="AE189" s="175"/>
      <c r="AF189" s="175"/>
      <c r="AG189" s="175"/>
      <c r="AH189" s="175"/>
      <c r="AI189" s="175"/>
      <c r="AJ189" s="175"/>
      <c r="AK189" s="175"/>
      <c r="AL189" s="175"/>
      <c r="AM189" s="175"/>
      <c r="AN189" s="175"/>
      <c r="AO189" s="175"/>
      <c r="AP189" s="175"/>
      <c r="AQ189" s="175"/>
      <c r="AR189" s="175"/>
      <c r="AS189" s="175"/>
      <c r="AT189" s="175"/>
      <c r="AU189" s="175"/>
      <c r="AV189" s="175"/>
      <c r="AW189" s="175"/>
      <c r="AX189" s="175"/>
      <c r="AY189" s="175"/>
      <c r="AZ189" s="175"/>
      <c r="BA189" s="175"/>
      <c r="BB189" s="175"/>
      <c r="BC189" s="175"/>
      <c r="BD189" s="175"/>
      <c r="BE189" s="175"/>
      <c r="BF189" s="175"/>
      <c r="BG189" s="175"/>
      <c r="BH189" s="175"/>
      <c r="BI189" s="175"/>
      <c r="BJ189" s="175"/>
      <c r="BK189" s="175"/>
      <c r="BL189" s="175"/>
      <c r="BM189" s="175"/>
      <c r="BN189" s="175"/>
      <c r="BO189" s="175"/>
      <c r="BP189" s="175"/>
      <c r="BQ189" s="175"/>
      <c r="BR189" s="175"/>
      <c r="BS189" s="175"/>
      <c r="BT189" s="175"/>
      <c r="BU189" s="175"/>
      <c r="BV189" s="175"/>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c r="DH189" s="175"/>
      <c r="DI189" s="175"/>
      <c r="DJ189" s="175"/>
      <c r="DK189" s="175"/>
      <c r="DL189" s="175"/>
    </row>
    <row r="190" spans="1:116">
      <c r="A190" s="261" t="s">
        <v>7592</v>
      </c>
      <c r="B190" s="262" t="s">
        <v>7593</v>
      </c>
      <c r="C190" s="176">
        <v>0.26454201690000001</v>
      </c>
      <c r="D190" s="177">
        <v>7</v>
      </c>
      <c r="E190" s="176">
        <v>0.12</v>
      </c>
      <c r="F190" s="176">
        <v>3.0833333333000001</v>
      </c>
      <c r="G190" s="176">
        <v>0.45795582140000002</v>
      </c>
      <c r="H190" s="176">
        <v>46.900001525900002</v>
      </c>
      <c r="I190" s="177">
        <v>3</v>
      </c>
      <c r="J190" s="177">
        <f>IFERROR(VLOOKUP($B190,'Core Indicators'!$E$3:$EU$906,147,FALSE),"x")</f>
        <v>8253</v>
      </c>
      <c r="K190" s="178">
        <v>-2.3200535774</v>
      </c>
      <c r="L190" s="176">
        <v>1.75</v>
      </c>
      <c r="M190" s="177">
        <v>16</v>
      </c>
      <c r="N190" s="177">
        <v>16</v>
      </c>
      <c r="O190" s="177">
        <f>IFERROR(VLOOKUP(B190,'Core Indicators'!$E$3:$G$9906,3,FALSE),"x")</f>
        <v>27412000</v>
      </c>
      <c r="P190" s="177">
        <v>882050</v>
      </c>
      <c r="Q190" s="175"/>
      <c r="R190" s="175"/>
      <c r="S190" s="175"/>
      <c r="T190" s="175"/>
      <c r="U190" s="175"/>
      <c r="V190" s="175"/>
      <c r="W190" s="175"/>
      <c r="X190" s="175"/>
      <c r="Y190" s="175"/>
      <c r="Z190" s="175"/>
      <c r="AA190" s="175"/>
      <c r="AB190" s="175"/>
      <c r="AC190" s="175"/>
      <c r="AD190" s="175"/>
      <c r="AE190" s="175"/>
      <c r="AF190" s="175"/>
      <c r="AG190" s="175"/>
      <c r="AH190" s="175"/>
      <c r="AI190" s="175"/>
      <c r="AJ190" s="175"/>
      <c r="AK190" s="175"/>
      <c r="AL190" s="175"/>
      <c r="AM190" s="175"/>
      <c r="AN190" s="175"/>
      <c r="AO190" s="175"/>
      <c r="AP190" s="175"/>
      <c r="AQ190" s="175"/>
      <c r="AR190" s="175"/>
      <c r="AS190" s="175"/>
      <c r="AT190" s="175"/>
      <c r="AU190" s="175"/>
      <c r="AV190" s="175"/>
      <c r="AW190" s="175"/>
      <c r="AX190" s="175"/>
      <c r="AY190" s="175"/>
      <c r="AZ190" s="175"/>
      <c r="BA190" s="175"/>
      <c r="BB190" s="175"/>
      <c r="BC190" s="175"/>
      <c r="BD190" s="175"/>
      <c r="BE190" s="175"/>
      <c r="BF190" s="175"/>
      <c r="BG190" s="175"/>
      <c r="BH190" s="175"/>
      <c r="BI190" s="175"/>
      <c r="BJ190" s="175"/>
      <c r="BK190" s="175"/>
      <c r="BL190" s="175"/>
      <c r="BM190" s="175"/>
      <c r="BN190" s="175"/>
      <c r="BO190" s="175"/>
      <c r="BP190" s="175"/>
      <c r="BQ190" s="175"/>
      <c r="BR190" s="175"/>
      <c r="BS190" s="175"/>
      <c r="BT190" s="175"/>
      <c r="BU190" s="175"/>
      <c r="BV190" s="175"/>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c r="DH190" s="175"/>
      <c r="DI190" s="175"/>
      <c r="DJ190" s="175"/>
      <c r="DK190" s="175"/>
      <c r="DL190" s="175"/>
    </row>
    <row r="191" spans="1:116">
      <c r="A191" s="261" t="s">
        <v>7654</v>
      </c>
      <c r="B191" s="262" t="s">
        <v>7655</v>
      </c>
      <c r="C191" s="176">
        <v>0.27606595950000001</v>
      </c>
      <c r="D191" s="177">
        <v>1</v>
      </c>
      <c r="E191" s="176">
        <v>0.10100000000000001</v>
      </c>
      <c r="F191" s="176">
        <v>3.5666666667000002</v>
      </c>
      <c r="G191" s="176">
        <v>0.31384940030000003</v>
      </c>
      <c r="H191" s="176">
        <v>35.700000762899997</v>
      </c>
      <c r="I191" s="177">
        <v>5</v>
      </c>
      <c r="J191" s="177">
        <f>IFERROR(VLOOKUP($B191,'Core Indicators'!$E$3:$EU$906,147,FALSE),"x")</f>
        <v>243</v>
      </c>
      <c r="K191" s="178">
        <v>-1.68987531E-2</v>
      </c>
      <c r="L191" s="176">
        <v>3</v>
      </c>
      <c r="M191" s="177">
        <v>20</v>
      </c>
      <c r="N191" s="177">
        <v>37</v>
      </c>
      <c r="O191" s="177">
        <f>IFERROR(VLOOKUP(B191,'Core Indicators'!$E$3:$G$9906,3,FALSE),"x")</f>
        <v>96484000</v>
      </c>
      <c r="P191" s="177">
        <v>310070</v>
      </c>
      <c r="Q191" s="175"/>
      <c r="R191" s="175"/>
      <c r="S191" s="175"/>
      <c r="T191" s="175"/>
      <c r="U191" s="175"/>
      <c r="V191" s="175"/>
      <c r="W191" s="175"/>
      <c r="X191" s="175"/>
      <c r="Y191" s="175"/>
      <c r="Z191" s="175"/>
      <c r="AA191" s="175"/>
      <c r="AB191" s="175"/>
      <c r="AC191" s="175"/>
      <c r="AD191" s="175"/>
      <c r="AE191" s="175"/>
      <c r="AF191" s="175"/>
      <c r="AG191" s="175"/>
      <c r="AH191" s="175"/>
      <c r="AI191" s="175"/>
      <c r="AJ191" s="175"/>
      <c r="AK191" s="175"/>
      <c r="AL191" s="175"/>
      <c r="AM191" s="175"/>
      <c r="AN191" s="175"/>
      <c r="AO191" s="175"/>
      <c r="AP191" s="175"/>
      <c r="AQ191" s="175"/>
      <c r="AR191" s="175"/>
      <c r="AS191" s="175"/>
      <c r="AT191" s="175"/>
      <c r="AU191" s="175"/>
      <c r="AV191" s="175"/>
      <c r="AW191" s="175"/>
      <c r="AX191" s="175"/>
      <c r="AY191" s="175"/>
      <c r="AZ191" s="175"/>
      <c r="BA191" s="175"/>
      <c r="BB191" s="175"/>
      <c r="BC191" s="175"/>
      <c r="BD191" s="175"/>
      <c r="BE191" s="175"/>
      <c r="BF191" s="175"/>
      <c r="BG191" s="175"/>
      <c r="BH191" s="175"/>
      <c r="BI191" s="175"/>
      <c r="BJ191" s="175"/>
      <c r="BK191" s="175"/>
      <c r="BL191" s="175"/>
      <c r="BM191" s="175"/>
      <c r="BN191" s="175"/>
      <c r="BO191" s="175"/>
      <c r="BP191" s="175"/>
      <c r="BQ191" s="175"/>
      <c r="BR191" s="175"/>
      <c r="BS191" s="175"/>
      <c r="BT191" s="175"/>
      <c r="BU191" s="175"/>
      <c r="BV191" s="175"/>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c r="DH191" s="175"/>
      <c r="DI191" s="175"/>
      <c r="DJ191" s="175"/>
      <c r="DK191" s="175"/>
      <c r="DL191" s="175"/>
    </row>
    <row r="192" spans="1:116">
      <c r="A192" s="261" t="s">
        <v>7767</v>
      </c>
      <c r="B192" s="262" t="s">
        <v>7768</v>
      </c>
      <c r="C192" s="176">
        <v>0.62499999270000006</v>
      </c>
      <c r="D192" s="177">
        <v>2</v>
      </c>
      <c r="E192" s="176">
        <v>0</v>
      </c>
      <c r="F192" s="176">
        <v>1.5</v>
      </c>
      <c r="G192" s="176">
        <v>0.83417374249999998</v>
      </c>
      <c r="H192" s="176">
        <v>36.700000762899997</v>
      </c>
      <c r="I192" s="177">
        <v>3</v>
      </c>
      <c r="J192" s="177">
        <f>IFERROR(VLOOKUP($B192,'Core Indicators'!$E$3:$EU$906,147,FALSE),"x")</f>
        <v>12222</v>
      </c>
      <c r="K192" s="178">
        <v>-1.7733464241000001</v>
      </c>
      <c r="L192" s="176">
        <v>1.25</v>
      </c>
      <c r="M192" s="177">
        <v>11</v>
      </c>
      <c r="N192" s="177">
        <v>15</v>
      </c>
      <c r="O192" s="177">
        <f>IFERROR(VLOOKUP(B192,'Core Indicators'!$E$3:$G$9906,3,FALSE),"x")</f>
        <v>30500000</v>
      </c>
      <c r="P192" s="177">
        <v>527970</v>
      </c>
      <c r="Q192" s="175"/>
      <c r="R192" s="175"/>
      <c r="S192" s="175"/>
      <c r="T192" s="175"/>
      <c r="U192" s="175"/>
      <c r="V192" s="175"/>
      <c r="W192" s="175"/>
      <c r="X192" s="175"/>
      <c r="Y192" s="175"/>
      <c r="Z192" s="175"/>
      <c r="AA192" s="175"/>
      <c r="AB192" s="175"/>
      <c r="AC192" s="175"/>
      <c r="AD192" s="175"/>
      <c r="AE192" s="175"/>
      <c r="AF192" s="175"/>
      <c r="AG192" s="175"/>
      <c r="AH192" s="175"/>
      <c r="AI192" s="175"/>
      <c r="AJ192" s="175"/>
      <c r="AK192" s="175"/>
      <c r="AL192" s="175"/>
      <c r="AM192" s="175"/>
      <c r="AN192" s="175"/>
      <c r="AO192" s="175"/>
      <c r="AP192" s="175"/>
      <c r="AQ192" s="175"/>
      <c r="AR192" s="175"/>
      <c r="AS192" s="175"/>
      <c r="AT192" s="175"/>
      <c r="AU192" s="175"/>
      <c r="AV192" s="175"/>
      <c r="AW192" s="175"/>
      <c r="AX192" s="175"/>
      <c r="AY192" s="175"/>
      <c r="AZ192" s="175"/>
      <c r="BA192" s="175"/>
      <c r="BB192" s="175"/>
      <c r="BC192" s="175"/>
      <c r="BD192" s="175"/>
      <c r="BE192" s="175"/>
      <c r="BF192" s="175"/>
      <c r="BG192" s="175"/>
      <c r="BH192" s="175"/>
      <c r="BI192" s="175"/>
      <c r="BJ192" s="175"/>
      <c r="BK192" s="175"/>
      <c r="BL192" s="175"/>
      <c r="BM192" s="175"/>
      <c r="BN192" s="175"/>
      <c r="BO192" s="175"/>
      <c r="BP192" s="175"/>
      <c r="BQ192" s="175"/>
      <c r="BR192" s="175"/>
      <c r="BS192" s="175"/>
      <c r="BT192" s="175"/>
      <c r="BU192" s="175"/>
      <c r="BV192" s="175"/>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c r="DH192" s="175"/>
      <c r="DI192" s="175"/>
      <c r="DJ192" s="175"/>
      <c r="DK192" s="175"/>
      <c r="DL192" s="175"/>
    </row>
    <row r="193" spans="1:116">
      <c r="A193" s="261" t="s">
        <v>7887</v>
      </c>
      <c r="B193" s="262" t="s">
        <v>7888</v>
      </c>
      <c r="C193" s="176">
        <v>0.70259998769999998</v>
      </c>
      <c r="D193" s="177">
        <v>8</v>
      </c>
      <c r="E193" s="176">
        <v>0</v>
      </c>
      <c r="F193" s="176">
        <v>5.75</v>
      </c>
      <c r="G193" s="176">
        <v>0.54032529939999996</v>
      </c>
      <c r="H193" s="176">
        <v>57.099998474099998</v>
      </c>
      <c r="I193" s="177">
        <v>0</v>
      </c>
      <c r="J193" s="177" t="str">
        <f>IFERROR(VLOOKUP($B193,'Core Indicators'!$E$3:$EU$906,147,FALSE),"x")</f>
        <v>x</v>
      </c>
      <c r="K193" s="178">
        <v>-0.46206927299999989</v>
      </c>
      <c r="L193" s="176">
        <v>4.25</v>
      </c>
      <c r="M193" s="177">
        <v>54</v>
      </c>
      <c r="N193" s="177">
        <v>34</v>
      </c>
      <c r="O193" s="177">
        <f>IFERROR(VLOOKUP(B193,'Core Indicators'!$E$3:$G$9906,3,FALSE),"x")</f>
        <v>17885000</v>
      </c>
      <c r="P193" s="177">
        <v>743390</v>
      </c>
      <c r="Q193" s="175"/>
      <c r="R193" s="175"/>
      <c r="S193" s="175"/>
      <c r="T193" s="175"/>
      <c r="U193" s="175"/>
      <c r="V193" s="175"/>
      <c r="W193" s="175"/>
      <c r="X193" s="175"/>
      <c r="Y193" s="175"/>
      <c r="Z193" s="175"/>
      <c r="AA193" s="175"/>
      <c r="AB193" s="175"/>
      <c r="AC193" s="175"/>
      <c r="AD193" s="175"/>
      <c r="AE193" s="175"/>
      <c r="AF193" s="175"/>
      <c r="AG193" s="175"/>
      <c r="AH193" s="175"/>
      <c r="AI193" s="175"/>
      <c r="AJ193" s="175"/>
      <c r="AK193" s="175"/>
      <c r="AL193" s="175"/>
      <c r="AM193" s="175"/>
      <c r="AN193" s="175"/>
      <c r="AO193" s="175"/>
      <c r="AP193" s="175"/>
      <c r="AQ193" s="175"/>
      <c r="AR193" s="175"/>
      <c r="AS193" s="175"/>
      <c r="AT193" s="175"/>
      <c r="AU193" s="175"/>
      <c r="AV193" s="175"/>
      <c r="AW193" s="175"/>
      <c r="AX193" s="175"/>
      <c r="AY193" s="175"/>
      <c r="AZ193" s="175"/>
      <c r="BA193" s="175"/>
      <c r="BB193" s="175"/>
      <c r="BC193" s="175"/>
      <c r="BD193" s="175"/>
      <c r="BE193" s="175"/>
      <c r="BF193" s="175"/>
      <c r="BG193" s="175"/>
      <c r="BH193" s="175"/>
      <c r="BI193" s="175"/>
      <c r="BJ193" s="175"/>
      <c r="BK193" s="175"/>
      <c r="BL193" s="175"/>
      <c r="BM193" s="175"/>
      <c r="BN193" s="175"/>
      <c r="BO193" s="175"/>
      <c r="BP193" s="175"/>
      <c r="BQ193" s="175"/>
      <c r="BR193" s="175"/>
      <c r="BS193" s="175"/>
      <c r="BT193" s="175"/>
      <c r="BU193" s="175"/>
      <c r="BV193" s="175"/>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c r="DH193" s="175"/>
      <c r="DI193" s="175"/>
      <c r="DJ193" s="175"/>
      <c r="DK193" s="175"/>
      <c r="DL193" s="175"/>
    </row>
    <row r="194" spans="1:116">
      <c r="A194" s="261" t="s">
        <v>7936</v>
      </c>
      <c r="B194" s="262" t="s">
        <v>7937</v>
      </c>
      <c r="C194" s="176">
        <v>0.30790001160000002</v>
      </c>
      <c r="D194" s="177">
        <v>0</v>
      </c>
      <c r="E194" s="176">
        <v>0.03</v>
      </c>
      <c r="F194" s="176">
        <v>4.3666666666999996</v>
      </c>
      <c r="G194" s="176">
        <v>0.52499423270000001</v>
      </c>
      <c r="H194" s="176">
        <v>44.299999237100003</v>
      </c>
      <c r="I194" s="177">
        <v>3</v>
      </c>
      <c r="J194" s="177">
        <f>IFERROR(VLOOKUP($B194,'Core Indicators'!$E$3:$EU$906,147,FALSE),"x")</f>
        <v>15</v>
      </c>
      <c r="K194" s="178">
        <v>-1.2570089101999999</v>
      </c>
      <c r="L194" s="176">
        <v>3.25</v>
      </c>
      <c r="M194" s="177">
        <v>29</v>
      </c>
      <c r="N194" s="177">
        <v>24</v>
      </c>
      <c r="O194" s="177">
        <f>IFERROR(VLOOKUP(B194,'Core Indicators'!$E$3:$G$9906,3,FALSE),"x")</f>
        <v>14645000</v>
      </c>
      <c r="P194" s="177">
        <v>386850</v>
      </c>
      <c r="Q194" s="175"/>
      <c r="R194" s="175"/>
      <c r="S194" s="175"/>
      <c r="T194" s="175"/>
      <c r="U194" s="175"/>
      <c r="V194" s="175"/>
      <c r="W194" s="175"/>
      <c r="X194" s="175"/>
      <c r="Y194" s="175"/>
      <c r="Z194" s="175"/>
      <c r="AA194" s="175"/>
      <c r="AB194" s="175"/>
      <c r="AC194" s="175"/>
      <c r="AD194" s="175"/>
      <c r="AE194" s="175"/>
      <c r="AF194" s="175"/>
      <c r="AG194" s="175"/>
      <c r="AH194" s="175"/>
      <c r="AI194" s="175"/>
      <c r="AJ194" s="175"/>
      <c r="AK194" s="175"/>
      <c r="AL194" s="175"/>
      <c r="AM194" s="175"/>
      <c r="AN194" s="175"/>
      <c r="AO194" s="175"/>
      <c r="AP194" s="175"/>
      <c r="AQ194" s="175"/>
      <c r="AR194" s="175"/>
      <c r="AS194" s="175"/>
      <c r="AT194" s="175"/>
      <c r="AU194" s="175"/>
      <c r="AV194" s="175"/>
      <c r="AW194" s="175"/>
      <c r="AX194" s="175"/>
      <c r="AY194" s="175"/>
      <c r="AZ194" s="175"/>
      <c r="BA194" s="175"/>
      <c r="BB194" s="175"/>
      <c r="BC194" s="175"/>
      <c r="BD194" s="175"/>
      <c r="BE194" s="175"/>
      <c r="BF194" s="175"/>
      <c r="BG194" s="175"/>
      <c r="BH194" s="175"/>
      <c r="BI194" s="175"/>
      <c r="BJ194" s="175"/>
      <c r="BK194" s="175"/>
      <c r="BL194" s="175"/>
      <c r="BM194" s="175"/>
      <c r="BN194" s="175"/>
      <c r="BO194" s="175"/>
      <c r="BP194" s="175"/>
      <c r="BQ194" s="175"/>
      <c r="BR194" s="175"/>
      <c r="BS194" s="175"/>
      <c r="BT194" s="175"/>
      <c r="BU194" s="175"/>
      <c r="BV194" s="175"/>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c r="DH194" s="175"/>
      <c r="DI194" s="175"/>
      <c r="DJ194" s="175"/>
      <c r="DK194" s="175"/>
      <c r="DL194" s="175"/>
    </row>
    <row r="195" spans="1:116">
      <c r="A195" s="175"/>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c r="AA195" s="175"/>
      <c r="AB195" s="175"/>
      <c r="AC195" s="175"/>
      <c r="AD195" s="175"/>
      <c r="AE195" s="175"/>
      <c r="AF195" s="175"/>
      <c r="AG195" s="175"/>
      <c r="AH195" s="175"/>
      <c r="AI195" s="175"/>
      <c r="AJ195" s="175"/>
      <c r="AK195" s="175"/>
      <c r="AL195" s="175"/>
      <c r="AM195" s="175"/>
      <c r="AN195" s="175"/>
      <c r="AO195" s="175"/>
      <c r="AP195" s="175"/>
      <c r="AQ195" s="175"/>
      <c r="AR195" s="175"/>
      <c r="AS195" s="175"/>
      <c r="AT195" s="175"/>
      <c r="AU195" s="175"/>
      <c r="AV195" s="175"/>
      <c r="AW195" s="175"/>
      <c r="AX195" s="175"/>
      <c r="AY195" s="175"/>
      <c r="AZ195" s="175"/>
      <c r="BA195" s="175"/>
      <c r="BB195" s="175"/>
      <c r="BC195" s="175"/>
      <c r="BD195" s="175"/>
      <c r="BE195" s="175"/>
      <c r="BF195" s="175"/>
      <c r="BG195" s="175"/>
      <c r="BH195" s="175"/>
      <c r="BI195" s="175"/>
      <c r="BJ195" s="175"/>
      <c r="BK195" s="175"/>
      <c r="BL195" s="175"/>
      <c r="BM195" s="175"/>
      <c r="BN195" s="175"/>
      <c r="BO195" s="175"/>
      <c r="BP195" s="175"/>
      <c r="BQ195" s="175"/>
      <c r="BR195" s="175"/>
      <c r="BS195" s="175"/>
      <c r="BT195" s="175"/>
      <c r="BU195" s="175"/>
      <c r="BV195" s="175"/>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c r="DH195" s="175"/>
      <c r="DI195" s="175"/>
      <c r="DJ195" s="175"/>
      <c r="DK195" s="175"/>
      <c r="DL195" s="175"/>
    </row>
    <row r="196" spans="1:116">
      <c r="A196" s="175"/>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c r="AA196" s="175"/>
      <c r="AB196" s="175"/>
      <c r="AC196" s="175"/>
      <c r="AD196" s="175"/>
      <c r="AE196" s="175"/>
      <c r="AF196" s="175"/>
      <c r="AG196" s="175"/>
      <c r="AH196" s="175"/>
      <c r="AI196" s="175"/>
      <c r="AJ196" s="175"/>
      <c r="AK196" s="175"/>
      <c r="AL196" s="175"/>
      <c r="AM196" s="175"/>
      <c r="AN196" s="175"/>
      <c r="AO196" s="175"/>
      <c r="AP196" s="175"/>
      <c r="AQ196" s="175"/>
      <c r="AR196" s="175"/>
      <c r="AS196" s="175"/>
      <c r="AT196" s="175"/>
      <c r="AU196" s="175"/>
      <c r="AV196" s="175"/>
      <c r="AW196" s="175"/>
      <c r="AX196" s="175"/>
      <c r="AY196" s="175"/>
      <c r="AZ196" s="175"/>
      <c r="BA196" s="175"/>
      <c r="BB196" s="175"/>
      <c r="BC196" s="175"/>
      <c r="BD196" s="175"/>
      <c r="BE196" s="175"/>
      <c r="BF196" s="175"/>
      <c r="BG196" s="175"/>
      <c r="BH196" s="175"/>
      <c r="BI196" s="175"/>
      <c r="BJ196" s="175"/>
      <c r="BK196" s="175"/>
      <c r="BL196" s="175"/>
      <c r="BM196" s="175"/>
      <c r="BN196" s="175"/>
      <c r="BO196" s="175"/>
      <c r="BP196" s="175"/>
      <c r="BQ196" s="175"/>
      <c r="BR196" s="175"/>
      <c r="BS196" s="175"/>
      <c r="BT196" s="175"/>
      <c r="BU196" s="175"/>
      <c r="BV196" s="175"/>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c r="DH196" s="175"/>
      <c r="DI196" s="175"/>
      <c r="DJ196" s="175"/>
      <c r="DK196" s="175"/>
      <c r="DL196" s="175"/>
    </row>
    <row r="197" spans="1:116">
      <c r="A197" s="175"/>
      <c r="B197" s="175"/>
      <c r="C197" s="175"/>
      <c r="D197" s="175"/>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c r="AA197" s="175"/>
      <c r="AB197" s="175"/>
      <c r="AC197" s="175"/>
      <c r="AD197" s="175"/>
      <c r="AE197" s="175"/>
      <c r="AF197" s="175"/>
      <c r="AG197" s="175"/>
      <c r="AH197" s="175"/>
      <c r="AI197" s="175"/>
      <c r="AJ197" s="175"/>
      <c r="AK197" s="175"/>
      <c r="AL197" s="175"/>
      <c r="AM197" s="175"/>
      <c r="AN197" s="175"/>
      <c r="AO197" s="175"/>
      <c r="AP197" s="175"/>
      <c r="AQ197" s="175"/>
      <c r="AR197" s="175"/>
      <c r="AS197" s="175"/>
      <c r="AT197" s="175"/>
      <c r="AU197" s="175"/>
      <c r="AV197" s="175"/>
      <c r="AW197" s="175"/>
      <c r="AX197" s="175"/>
      <c r="AY197" s="175"/>
      <c r="AZ197" s="175"/>
      <c r="BA197" s="175"/>
      <c r="BB197" s="175"/>
      <c r="BC197" s="175"/>
      <c r="BD197" s="175"/>
      <c r="BE197" s="175"/>
      <c r="BF197" s="175"/>
      <c r="BG197" s="175"/>
      <c r="BH197" s="175"/>
      <c r="BI197" s="175"/>
      <c r="BJ197" s="175"/>
      <c r="BK197" s="175"/>
      <c r="BL197" s="175"/>
      <c r="BM197" s="175"/>
      <c r="BN197" s="175"/>
      <c r="BO197" s="175"/>
      <c r="BP197" s="175"/>
      <c r="BQ197" s="175"/>
      <c r="BR197" s="175"/>
      <c r="BS197" s="175"/>
      <c r="BT197" s="175"/>
      <c r="BU197" s="175"/>
      <c r="BV197" s="175"/>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c r="DH197" s="175"/>
      <c r="DI197" s="175"/>
      <c r="DJ197" s="175"/>
      <c r="DK197" s="175"/>
      <c r="DL197" s="175"/>
    </row>
    <row r="198" spans="1:116">
      <c r="A198" s="175"/>
      <c r="B198" s="175"/>
      <c r="C198" s="175"/>
      <c r="D198" s="175"/>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c r="AA198" s="175"/>
      <c r="AB198" s="175"/>
      <c r="AC198" s="175"/>
      <c r="AD198" s="175"/>
      <c r="AE198" s="175"/>
      <c r="AF198" s="175"/>
      <c r="AG198" s="175"/>
      <c r="AH198" s="175"/>
      <c r="AI198" s="175"/>
      <c r="AJ198" s="175"/>
      <c r="AK198" s="175"/>
      <c r="AL198" s="175"/>
      <c r="AM198" s="175"/>
      <c r="AN198" s="175"/>
      <c r="AO198" s="175"/>
      <c r="AP198" s="175"/>
      <c r="AQ198" s="175"/>
      <c r="AR198" s="175"/>
      <c r="AS198" s="175"/>
      <c r="AT198" s="175"/>
      <c r="AU198" s="175"/>
      <c r="AV198" s="175"/>
      <c r="AW198" s="175"/>
      <c r="AX198" s="175"/>
      <c r="AY198" s="175"/>
      <c r="AZ198" s="175"/>
      <c r="BA198" s="175"/>
      <c r="BB198" s="175"/>
      <c r="BC198" s="175"/>
      <c r="BD198" s="175"/>
      <c r="BE198" s="175"/>
      <c r="BF198" s="175"/>
      <c r="BG198" s="175"/>
      <c r="BH198" s="175"/>
      <c r="BI198" s="175"/>
      <c r="BJ198" s="175"/>
      <c r="BK198" s="175"/>
      <c r="BL198" s="175"/>
      <c r="BM198" s="175"/>
      <c r="BN198" s="175"/>
      <c r="BO198" s="175"/>
      <c r="BP198" s="175"/>
      <c r="BQ198" s="175"/>
      <c r="BR198" s="175"/>
      <c r="BS198" s="175"/>
      <c r="BT198" s="175"/>
      <c r="BU198" s="175"/>
      <c r="BV198" s="175"/>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c r="DH198" s="175"/>
      <c r="DI198" s="175"/>
      <c r="DJ198" s="175"/>
      <c r="DK198" s="175"/>
      <c r="DL198" s="175"/>
    </row>
    <row r="199" spans="1:116">
      <c r="A199" s="175"/>
      <c r="B199" s="175"/>
      <c r="C199" s="175"/>
      <c r="D199" s="175"/>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c r="AA199" s="175"/>
      <c r="AB199" s="175"/>
      <c r="AC199" s="175"/>
      <c r="AD199" s="175"/>
      <c r="AE199" s="175"/>
      <c r="AF199" s="175"/>
      <c r="AG199" s="175"/>
      <c r="AH199" s="175"/>
      <c r="AI199" s="175"/>
      <c r="AJ199" s="175"/>
      <c r="AK199" s="175"/>
      <c r="AL199" s="175"/>
      <c r="AM199" s="175"/>
      <c r="AN199" s="175"/>
      <c r="AO199" s="175"/>
      <c r="AP199" s="175"/>
      <c r="AQ199" s="175"/>
      <c r="AR199" s="175"/>
      <c r="AS199" s="175"/>
      <c r="AT199" s="175"/>
      <c r="AU199" s="175"/>
      <c r="AV199" s="175"/>
      <c r="AW199" s="175"/>
      <c r="AX199" s="175"/>
      <c r="AY199" s="175"/>
      <c r="AZ199" s="175"/>
      <c r="BA199" s="175"/>
      <c r="BB199" s="175"/>
      <c r="BC199" s="175"/>
      <c r="BD199" s="175"/>
      <c r="BE199" s="175"/>
      <c r="BF199" s="175"/>
      <c r="BG199" s="175"/>
      <c r="BH199" s="175"/>
      <c r="BI199" s="175"/>
      <c r="BJ199" s="175"/>
      <c r="BK199" s="175"/>
      <c r="BL199" s="175"/>
      <c r="BM199" s="175"/>
      <c r="BN199" s="175"/>
      <c r="BO199" s="175"/>
      <c r="BP199" s="175"/>
      <c r="BQ199" s="175"/>
      <c r="BR199" s="175"/>
      <c r="BS199" s="175"/>
      <c r="BT199" s="175"/>
      <c r="BU199" s="175"/>
      <c r="BV199" s="175"/>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c r="DH199" s="175"/>
      <c r="DI199" s="175"/>
      <c r="DJ199" s="175"/>
      <c r="DK199" s="175"/>
      <c r="DL199" s="175"/>
    </row>
    <row r="200" spans="1:116">
      <c r="A200" s="175"/>
      <c r="B200" s="175"/>
      <c r="C200" s="175"/>
      <c r="D200" s="175"/>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c r="AA200" s="175"/>
      <c r="AB200" s="175"/>
      <c r="AC200" s="175"/>
      <c r="AD200" s="175"/>
      <c r="AE200" s="175"/>
      <c r="AF200" s="175"/>
      <c r="AG200" s="175"/>
      <c r="AH200" s="175"/>
      <c r="AI200" s="175"/>
      <c r="AJ200" s="175"/>
      <c r="AK200" s="175"/>
      <c r="AL200" s="175"/>
      <c r="AM200" s="175"/>
      <c r="AN200" s="175"/>
      <c r="AO200" s="175"/>
      <c r="AP200" s="175"/>
      <c r="AQ200" s="175"/>
      <c r="AR200" s="175"/>
      <c r="AS200" s="175"/>
      <c r="AT200" s="175"/>
      <c r="AU200" s="175"/>
      <c r="AV200" s="175"/>
      <c r="AW200" s="175"/>
      <c r="AX200" s="175"/>
      <c r="AY200" s="175"/>
      <c r="AZ200" s="175"/>
      <c r="BA200" s="175"/>
      <c r="BB200" s="175"/>
      <c r="BC200" s="175"/>
      <c r="BD200" s="175"/>
      <c r="BE200" s="175"/>
      <c r="BF200" s="175"/>
      <c r="BG200" s="175"/>
      <c r="BH200" s="175"/>
      <c r="BI200" s="175"/>
      <c r="BJ200" s="175"/>
      <c r="BK200" s="175"/>
      <c r="BL200" s="175"/>
      <c r="BM200" s="175"/>
      <c r="BN200" s="175"/>
      <c r="BO200" s="175"/>
      <c r="BP200" s="175"/>
      <c r="BQ200" s="175"/>
      <c r="BR200" s="175"/>
      <c r="BS200" s="175"/>
      <c r="BT200" s="175"/>
      <c r="BU200" s="175"/>
      <c r="BV200" s="175"/>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c r="DH200" s="175"/>
      <c r="DI200" s="175"/>
      <c r="DJ200" s="175"/>
      <c r="DK200" s="175"/>
      <c r="DL200" s="175"/>
    </row>
    <row r="201" spans="1:116">
      <c r="A201" s="175"/>
      <c r="B201" s="175"/>
      <c r="C201" s="175"/>
      <c r="D201" s="175"/>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c r="AA201" s="175"/>
      <c r="AB201" s="175"/>
      <c r="AC201" s="175"/>
      <c r="AD201" s="175"/>
      <c r="AE201" s="175"/>
      <c r="AF201" s="175"/>
      <c r="AG201" s="175"/>
      <c r="AH201" s="175"/>
      <c r="AI201" s="175"/>
      <c r="AJ201" s="175"/>
      <c r="AK201" s="175"/>
      <c r="AL201" s="175"/>
      <c r="AM201" s="175"/>
      <c r="AN201" s="175"/>
      <c r="AO201" s="175"/>
      <c r="AP201" s="175"/>
      <c r="AQ201" s="175"/>
      <c r="AR201" s="175"/>
      <c r="AS201" s="175"/>
      <c r="AT201" s="175"/>
      <c r="AU201" s="175"/>
      <c r="AV201" s="175"/>
      <c r="AW201" s="175"/>
      <c r="AX201" s="175"/>
      <c r="AY201" s="175"/>
      <c r="AZ201" s="175"/>
      <c r="BA201" s="175"/>
      <c r="BB201" s="175"/>
      <c r="BC201" s="175"/>
      <c r="BD201" s="175"/>
      <c r="BE201" s="175"/>
      <c r="BF201" s="175"/>
      <c r="BG201" s="175"/>
      <c r="BH201" s="175"/>
      <c r="BI201" s="175"/>
      <c r="BJ201" s="175"/>
      <c r="BK201" s="175"/>
      <c r="BL201" s="175"/>
      <c r="BM201" s="175"/>
      <c r="BN201" s="175"/>
      <c r="BO201" s="175"/>
      <c r="BP201" s="175"/>
      <c r="BQ201" s="175"/>
      <c r="BR201" s="175"/>
      <c r="BS201" s="175"/>
      <c r="BT201" s="175"/>
      <c r="BU201" s="175"/>
      <c r="BV201" s="175"/>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c r="DH201" s="175"/>
      <c r="DI201" s="175"/>
      <c r="DJ201" s="175"/>
      <c r="DK201" s="175"/>
      <c r="DL201" s="175"/>
    </row>
    <row r="202" spans="1:116">
      <c r="A202" s="175"/>
      <c r="B202" s="175"/>
      <c r="C202" s="175"/>
      <c r="D202" s="175"/>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c r="AA202" s="175"/>
      <c r="AB202" s="175"/>
      <c r="AC202" s="175"/>
      <c r="AD202" s="175"/>
      <c r="AE202" s="175"/>
      <c r="AF202" s="175"/>
      <c r="AG202" s="175"/>
      <c r="AH202" s="175"/>
      <c r="AI202" s="175"/>
      <c r="AJ202" s="175"/>
      <c r="AK202" s="175"/>
      <c r="AL202" s="175"/>
      <c r="AM202" s="175"/>
      <c r="AN202" s="175"/>
      <c r="AO202" s="175"/>
      <c r="AP202" s="175"/>
      <c r="AQ202" s="175"/>
      <c r="AR202" s="175"/>
      <c r="AS202" s="175"/>
      <c r="AT202" s="175"/>
      <c r="AU202" s="175"/>
      <c r="AV202" s="175"/>
      <c r="AW202" s="175"/>
      <c r="AX202" s="175"/>
      <c r="AY202" s="175"/>
      <c r="AZ202" s="175"/>
      <c r="BA202" s="175"/>
      <c r="BB202" s="175"/>
      <c r="BC202" s="175"/>
      <c r="BD202" s="175"/>
      <c r="BE202" s="175"/>
      <c r="BF202" s="175"/>
      <c r="BG202" s="175"/>
      <c r="BH202" s="175"/>
      <c r="BI202" s="175"/>
      <c r="BJ202" s="175"/>
      <c r="BK202" s="175"/>
      <c r="BL202" s="175"/>
      <c r="BM202" s="175"/>
      <c r="BN202" s="175"/>
      <c r="BO202" s="175"/>
      <c r="BP202" s="175"/>
      <c r="BQ202" s="175"/>
      <c r="BR202" s="175"/>
      <c r="BS202" s="175"/>
      <c r="BT202" s="175"/>
      <c r="BU202" s="175"/>
      <c r="BV202" s="175"/>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c r="DH202" s="175"/>
      <c r="DI202" s="175"/>
      <c r="DJ202" s="175"/>
      <c r="DK202" s="175"/>
      <c r="DL202" s="175"/>
    </row>
    <row r="203" spans="1:116">
      <c r="A203" s="175"/>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c r="AN203" s="175"/>
      <c r="AO203" s="175"/>
      <c r="AP203" s="175"/>
      <c r="AQ203" s="175"/>
      <c r="AR203" s="175"/>
      <c r="AS203" s="175"/>
      <c r="AT203" s="175"/>
      <c r="AU203" s="175"/>
      <c r="AV203" s="175"/>
      <c r="AW203" s="175"/>
      <c r="AX203" s="175"/>
      <c r="AY203" s="175"/>
      <c r="AZ203" s="175"/>
      <c r="BA203" s="175"/>
      <c r="BB203" s="175"/>
      <c r="BC203" s="175"/>
      <c r="BD203" s="175"/>
      <c r="BE203" s="175"/>
      <c r="BF203" s="175"/>
      <c r="BG203" s="175"/>
      <c r="BH203" s="175"/>
      <c r="BI203" s="175"/>
      <c r="BJ203" s="175"/>
      <c r="BK203" s="175"/>
      <c r="BL203" s="175"/>
      <c r="BM203" s="175"/>
      <c r="BN203" s="175"/>
      <c r="BO203" s="175"/>
      <c r="BP203" s="175"/>
      <c r="BQ203" s="175"/>
      <c r="BR203" s="175"/>
      <c r="BS203" s="175"/>
      <c r="BT203" s="175"/>
      <c r="BU203" s="175"/>
      <c r="BV203" s="175"/>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c r="DH203" s="175"/>
      <c r="DI203" s="175"/>
      <c r="DJ203" s="175"/>
      <c r="DK203" s="175"/>
      <c r="DL203" s="175"/>
    </row>
    <row r="204" spans="1:116">
      <c r="A204" s="175"/>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c r="AA204" s="175"/>
      <c r="AB204" s="175"/>
      <c r="AC204" s="175"/>
      <c r="AD204" s="175"/>
      <c r="AE204" s="175"/>
      <c r="AF204" s="175"/>
      <c r="AG204" s="175"/>
      <c r="AH204" s="175"/>
      <c r="AI204" s="175"/>
      <c r="AJ204" s="175"/>
      <c r="AK204" s="175"/>
      <c r="AL204" s="175"/>
      <c r="AM204" s="175"/>
      <c r="AN204" s="175"/>
      <c r="AO204" s="175"/>
      <c r="AP204" s="175"/>
      <c r="AQ204" s="175"/>
      <c r="AR204" s="175"/>
      <c r="AS204" s="175"/>
      <c r="AT204" s="175"/>
      <c r="AU204" s="175"/>
      <c r="AV204" s="175"/>
      <c r="AW204" s="175"/>
      <c r="AX204" s="175"/>
      <c r="AY204" s="175"/>
      <c r="AZ204" s="175"/>
      <c r="BA204" s="175"/>
      <c r="BB204" s="175"/>
      <c r="BC204" s="175"/>
      <c r="BD204" s="175"/>
      <c r="BE204" s="175"/>
      <c r="BF204" s="175"/>
      <c r="BG204" s="175"/>
      <c r="BH204" s="175"/>
      <c r="BI204" s="175"/>
      <c r="BJ204" s="175"/>
      <c r="BK204" s="175"/>
      <c r="BL204" s="175"/>
      <c r="BM204" s="175"/>
      <c r="BN204" s="175"/>
      <c r="BO204" s="175"/>
      <c r="BP204" s="175"/>
      <c r="BQ204" s="175"/>
      <c r="BR204" s="175"/>
      <c r="BS204" s="175"/>
      <c r="BT204" s="175"/>
      <c r="BU204" s="175"/>
      <c r="BV204" s="175"/>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c r="DH204" s="175"/>
      <c r="DI204" s="175"/>
      <c r="DJ204" s="175"/>
      <c r="DK204" s="175"/>
      <c r="DL204" s="175"/>
    </row>
    <row r="205" spans="1:116">
      <c r="A205" s="175"/>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c r="AA205" s="175"/>
      <c r="AB205" s="175"/>
      <c r="AC205" s="175"/>
      <c r="AD205" s="175"/>
      <c r="AE205" s="175"/>
      <c r="AF205" s="175"/>
      <c r="AG205" s="175"/>
      <c r="AH205" s="175"/>
      <c r="AI205" s="175"/>
      <c r="AJ205" s="175"/>
      <c r="AK205" s="175"/>
      <c r="AL205" s="175"/>
      <c r="AM205" s="175"/>
      <c r="AN205" s="175"/>
      <c r="AO205" s="175"/>
      <c r="AP205" s="175"/>
      <c r="AQ205" s="175"/>
      <c r="AR205" s="175"/>
      <c r="AS205" s="175"/>
      <c r="AT205" s="175"/>
      <c r="AU205" s="175"/>
      <c r="AV205" s="175"/>
      <c r="AW205" s="175"/>
      <c r="AX205" s="175"/>
      <c r="AY205" s="175"/>
      <c r="AZ205" s="175"/>
      <c r="BA205" s="175"/>
      <c r="BB205" s="175"/>
      <c r="BC205" s="175"/>
      <c r="BD205" s="175"/>
      <c r="BE205" s="175"/>
      <c r="BF205" s="175"/>
      <c r="BG205" s="175"/>
      <c r="BH205" s="175"/>
      <c r="BI205" s="175"/>
      <c r="BJ205" s="175"/>
      <c r="BK205" s="175"/>
      <c r="BL205" s="175"/>
      <c r="BM205" s="175"/>
      <c r="BN205" s="175"/>
      <c r="BO205" s="175"/>
      <c r="BP205" s="175"/>
      <c r="BQ205" s="175"/>
      <c r="BR205" s="175"/>
      <c r="BS205" s="175"/>
      <c r="BT205" s="175"/>
      <c r="BU205" s="175"/>
      <c r="BV205" s="175"/>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c r="DH205" s="175"/>
      <c r="DI205" s="175"/>
      <c r="DJ205" s="175"/>
      <c r="DK205" s="175"/>
      <c r="DL205" s="175"/>
    </row>
    <row r="206" spans="1:116">
      <c r="A206" s="175"/>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c r="AA206" s="175"/>
      <c r="AB206" s="175"/>
      <c r="AC206" s="175"/>
      <c r="AD206" s="175"/>
      <c r="AE206" s="175"/>
      <c r="AF206" s="175"/>
      <c r="AG206" s="175"/>
      <c r="AH206" s="175"/>
      <c r="AI206" s="175"/>
      <c r="AJ206" s="175"/>
      <c r="AK206" s="175"/>
      <c r="AL206" s="175"/>
      <c r="AM206" s="175"/>
      <c r="AN206" s="175"/>
      <c r="AO206" s="175"/>
      <c r="AP206" s="175"/>
      <c r="AQ206" s="175"/>
      <c r="AR206" s="175"/>
      <c r="AS206" s="175"/>
      <c r="AT206" s="175"/>
      <c r="AU206" s="175"/>
      <c r="AV206" s="175"/>
      <c r="AW206" s="175"/>
      <c r="AX206" s="175"/>
      <c r="AY206" s="175"/>
      <c r="AZ206" s="175"/>
      <c r="BA206" s="175"/>
      <c r="BB206" s="175"/>
      <c r="BC206" s="175"/>
      <c r="BD206" s="175"/>
      <c r="BE206" s="175"/>
      <c r="BF206" s="175"/>
      <c r="BG206" s="175"/>
      <c r="BH206" s="175"/>
      <c r="BI206" s="175"/>
      <c r="BJ206" s="175"/>
      <c r="BK206" s="175"/>
      <c r="BL206" s="175"/>
      <c r="BM206" s="175"/>
      <c r="BN206" s="175"/>
      <c r="BO206" s="175"/>
      <c r="BP206" s="175"/>
      <c r="BQ206" s="175"/>
      <c r="BR206" s="175"/>
      <c r="BS206" s="175"/>
      <c r="BT206" s="175"/>
      <c r="BU206" s="175"/>
      <c r="BV206" s="175"/>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c r="DH206" s="175"/>
      <c r="DI206" s="175"/>
      <c r="DJ206" s="175"/>
      <c r="DK206" s="175"/>
      <c r="DL206" s="175"/>
    </row>
    <row r="207" spans="1:116">
      <c r="A207" s="175"/>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c r="DH207" s="175"/>
      <c r="DI207" s="175"/>
      <c r="DJ207" s="175"/>
      <c r="DK207" s="175"/>
      <c r="DL207" s="175"/>
    </row>
    <row r="208" spans="1:116">
      <c r="A208" s="175"/>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c r="AA208" s="175"/>
      <c r="AB208" s="175"/>
      <c r="AC208" s="175"/>
      <c r="AD208" s="175"/>
      <c r="AE208" s="175"/>
      <c r="AF208" s="175"/>
      <c r="AG208" s="175"/>
      <c r="AH208" s="175"/>
      <c r="AI208" s="175"/>
      <c r="AJ208" s="175"/>
      <c r="AK208" s="175"/>
      <c r="AL208" s="175"/>
      <c r="AM208" s="175"/>
      <c r="AN208" s="175"/>
      <c r="AO208" s="175"/>
      <c r="AP208" s="175"/>
      <c r="AQ208" s="175"/>
      <c r="AR208" s="175"/>
      <c r="AS208" s="175"/>
      <c r="AT208" s="175"/>
      <c r="AU208" s="175"/>
      <c r="AV208" s="175"/>
      <c r="AW208" s="175"/>
      <c r="AX208" s="175"/>
      <c r="AY208" s="175"/>
      <c r="AZ208" s="175"/>
      <c r="BA208" s="175"/>
      <c r="BB208" s="175"/>
      <c r="BC208" s="175"/>
      <c r="BD208" s="175"/>
      <c r="BE208" s="175"/>
      <c r="BF208" s="175"/>
      <c r="BG208" s="175"/>
      <c r="BH208" s="175"/>
      <c r="BI208" s="175"/>
      <c r="BJ208" s="175"/>
      <c r="BK208" s="175"/>
      <c r="BL208" s="175"/>
      <c r="BM208" s="175"/>
      <c r="BN208" s="175"/>
      <c r="BO208" s="175"/>
      <c r="BP208" s="175"/>
      <c r="BQ208" s="175"/>
      <c r="BR208" s="175"/>
      <c r="BS208" s="175"/>
      <c r="BT208" s="175"/>
      <c r="BU208" s="175"/>
      <c r="BV208" s="175"/>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c r="DH208" s="175"/>
      <c r="DI208" s="175"/>
      <c r="DJ208" s="175"/>
      <c r="DK208" s="175"/>
      <c r="DL208" s="175"/>
    </row>
    <row r="209" spans="1:116">
      <c r="A209" s="175"/>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5"/>
      <c r="AP209" s="175"/>
      <c r="AQ209" s="175"/>
      <c r="AR209" s="175"/>
      <c r="AS209" s="175"/>
      <c r="AT209" s="175"/>
      <c r="AU209" s="175"/>
      <c r="AV209" s="175"/>
      <c r="AW209" s="175"/>
      <c r="AX209" s="175"/>
      <c r="AY209" s="175"/>
      <c r="AZ209" s="175"/>
      <c r="BA209" s="175"/>
      <c r="BB209" s="175"/>
      <c r="BC209" s="175"/>
      <c r="BD209" s="175"/>
      <c r="BE209" s="175"/>
      <c r="BF209" s="175"/>
      <c r="BG209" s="175"/>
      <c r="BH209" s="175"/>
      <c r="BI209" s="175"/>
      <c r="BJ209" s="175"/>
      <c r="BK209" s="175"/>
      <c r="BL209" s="175"/>
      <c r="BM209" s="175"/>
      <c r="BN209" s="175"/>
      <c r="BO209" s="175"/>
      <c r="BP209" s="175"/>
      <c r="BQ209" s="175"/>
      <c r="BR209" s="175"/>
      <c r="BS209" s="175"/>
      <c r="BT209" s="175"/>
      <c r="BU209" s="175"/>
      <c r="BV209" s="175"/>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c r="DH209" s="175"/>
      <c r="DI209" s="175"/>
      <c r="DJ209" s="175"/>
      <c r="DK209" s="175"/>
      <c r="DL209" s="175"/>
    </row>
    <row r="210" spans="1:116">
      <c r="A210" s="17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5"/>
      <c r="AN210" s="175"/>
      <c r="AO210" s="175"/>
      <c r="AP210" s="175"/>
      <c r="AQ210" s="175"/>
      <c r="AR210" s="175"/>
      <c r="AS210" s="175"/>
      <c r="AT210" s="175"/>
      <c r="AU210" s="175"/>
      <c r="AV210" s="175"/>
      <c r="AW210" s="175"/>
      <c r="AX210" s="175"/>
      <c r="AY210" s="175"/>
      <c r="AZ210" s="175"/>
      <c r="BA210" s="175"/>
      <c r="BB210" s="175"/>
      <c r="BC210" s="175"/>
      <c r="BD210" s="175"/>
      <c r="BE210" s="175"/>
      <c r="BF210" s="175"/>
      <c r="BG210" s="175"/>
      <c r="BH210" s="175"/>
      <c r="BI210" s="175"/>
      <c r="BJ210" s="175"/>
      <c r="BK210" s="175"/>
      <c r="BL210" s="175"/>
      <c r="BM210" s="175"/>
      <c r="BN210" s="175"/>
      <c r="BO210" s="175"/>
      <c r="BP210" s="175"/>
      <c r="BQ210" s="175"/>
      <c r="BR210" s="175"/>
      <c r="BS210" s="175"/>
      <c r="BT210" s="175"/>
      <c r="BU210" s="175"/>
      <c r="BV210" s="175"/>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c r="DH210" s="175"/>
      <c r="DI210" s="175"/>
      <c r="DJ210" s="175"/>
      <c r="DK210" s="175"/>
      <c r="DL210" s="175"/>
    </row>
    <row r="211" spans="1:116">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c r="AA211" s="175"/>
      <c r="AB211" s="175"/>
      <c r="AC211" s="175"/>
      <c r="AD211" s="175"/>
      <c r="AE211" s="175"/>
      <c r="AF211" s="175"/>
      <c r="AG211" s="175"/>
      <c r="AH211" s="175"/>
      <c r="AI211" s="175"/>
      <c r="AJ211" s="175"/>
      <c r="AK211" s="175"/>
      <c r="AL211" s="175"/>
      <c r="AM211" s="175"/>
      <c r="AN211" s="175"/>
      <c r="AO211" s="175"/>
      <c r="AP211" s="175"/>
      <c r="AQ211" s="175"/>
      <c r="AR211" s="175"/>
      <c r="AS211" s="175"/>
      <c r="AT211" s="175"/>
      <c r="AU211" s="175"/>
      <c r="AV211" s="175"/>
      <c r="AW211" s="175"/>
      <c r="AX211" s="175"/>
      <c r="AY211" s="175"/>
      <c r="AZ211" s="175"/>
      <c r="BA211" s="175"/>
      <c r="BB211" s="175"/>
      <c r="BC211" s="175"/>
      <c r="BD211" s="175"/>
      <c r="BE211" s="175"/>
      <c r="BF211" s="175"/>
      <c r="BG211" s="175"/>
      <c r="BH211" s="175"/>
      <c r="BI211" s="175"/>
      <c r="BJ211" s="175"/>
      <c r="BK211" s="175"/>
      <c r="BL211" s="175"/>
      <c r="BM211" s="175"/>
      <c r="BN211" s="175"/>
      <c r="BO211" s="175"/>
      <c r="BP211" s="175"/>
      <c r="BQ211" s="175"/>
      <c r="BR211" s="175"/>
      <c r="BS211" s="175"/>
      <c r="BT211" s="175"/>
      <c r="BU211" s="175"/>
      <c r="BV211" s="175"/>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c r="DH211" s="175"/>
      <c r="DI211" s="175"/>
      <c r="DJ211" s="175"/>
      <c r="DK211" s="175"/>
      <c r="DL211" s="175"/>
    </row>
    <row r="212" spans="1:116">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c r="AA212" s="175"/>
      <c r="AB212" s="175"/>
      <c r="AC212" s="175"/>
      <c r="AD212" s="175"/>
      <c r="AE212" s="175"/>
      <c r="AF212" s="175"/>
      <c r="AG212" s="175"/>
      <c r="AH212" s="175"/>
      <c r="AI212" s="175"/>
      <c r="AJ212" s="175"/>
      <c r="AK212" s="175"/>
      <c r="AL212" s="175"/>
      <c r="AM212" s="175"/>
      <c r="AN212" s="175"/>
      <c r="AO212" s="175"/>
      <c r="AP212" s="175"/>
      <c r="AQ212" s="175"/>
      <c r="AR212" s="175"/>
      <c r="AS212" s="175"/>
      <c r="AT212" s="175"/>
      <c r="AU212" s="175"/>
      <c r="AV212" s="175"/>
      <c r="AW212" s="175"/>
      <c r="AX212" s="175"/>
      <c r="AY212" s="175"/>
      <c r="AZ212" s="175"/>
      <c r="BA212" s="175"/>
      <c r="BB212" s="175"/>
      <c r="BC212" s="175"/>
      <c r="BD212" s="175"/>
      <c r="BE212" s="175"/>
      <c r="BF212" s="175"/>
      <c r="BG212" s="175"/>
      <c r="BH212" s="175"/>
      <c r="BI212" s="175"/>
      <c r="BJ212" s="175"/>
      <c r="BK212" s="175"/>
      <c r="BL212" s="175"/>
      <c r="BM212" s="175"/>
      <c r="BN212" s="175"/>
      <c r="BO212" s="175"/>
      <c r="BP212" s="175"/>
      <c r="BQ212" s="175"/>
      <c r="BR212" s="175"/>
      <c r="BS212" s="175"/>
      <c r="BT212" s="175"/>
      <c r="BU212" s="175"/>
      <c r="BV212" s="175"/>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c r="DH212" s="175"/>
      <c r="DI212" s="175"/>
      <c r="DJ212" s="175"/>
      <c r="DK212" s="175"/>
      <c r="DL212" s="175"/>
    </row>
    <row r="213" spans="1:116">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c r="AA213" s="175"/>
      <c r="AB213" s="175"/>
      <c r="AC213" s="175"/>
      <c r="AD213" s="175"/>
      <c r="AE213" s="175"/>
      <c r="AF213" s="175"/>
      <c r="AG213" s="175"/>
      <c r="AH213" s="175"/>
      <c r="AI213" s="175"/>
      <c r="AJ213" s="175"/>
      <c r="AK213" s="175"/>
      <c r="AL213" s="175"/>
      <c r="AM213" s="175"/>
      <c r="AN213" s="175"/>
      <c r="AO213" s="175"/>
      <c r="AP213" s="175"/>
      <c r="AQ213" s="175"/>
      <c r="AR213" s="175"/>
      <c r="AS213" s="175"/>
      <c r="AT213" s="175"/>
      <c r="AU213" s="175"/>
      <c r="AV213" s="175"/>
      <c r="AW213" s="175"/>
      <c r="AX213" s="175"/>
      <c r="AY213" s="175"/>
      <c r="AZ213" s="175"/>
      <c r="BA213" s="175"/>
      <c r="BB213" s="175"/>
      <c r="BC213" s="175"/>
      <c r="BD213" s="175"/>
      <c r="BE213" s="175"/>
      <c r="BF213" s="175"/>
      <c r="BG213" s="175"/>
      <c r="BH213" s="175"/>
      <c r="BI213" s="175"/>
      <c r="BJ213" s="175"/>
      <c r="BK213" s="175"/>
      <c r="BL213" s="175"/>
      <c r="BM213" s="175"/>
      <c r="BN213" s="175"/>
      <c r="BO213" s="175"/>
      <c r="BP213" s="175"/>
      <c r="BQ213" s="175"/>
      <c r="BR213" s="175"/>
      <c r="BS213" s="175"/>
      <c r="BT213" s="175"/>
      <c r="BU213" s="175"/>
      <c r="BV213" s="175"/>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c r="DH213" s="175"/>
      <c r="DI213" s="175"/>
      <c r="DJ213" s="175"/>
      <c r="DK213" s="175"/>
      <c r="DL213" s="175"/>
    </row>
    <row r="214" spans="1:116">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c r="AA214" s="175"/>
      <c r="AB214" s="175"/>
      <c r="AC214" s="175"/>
      <c r="AD214" s="175"/>
      <c r="AE214" s="175"/>
      <c r="AF214" s="175"/>
      <c r="AG214" s="175"/>
      <c r="AH214" s="175"/>
      <c r="AI214" s="175"/>
      <c r="AJ214" s="175"/>
      <c r="AK214" s="175"/>
      <c r="AL214" s="175"/>
      <c r="AM214" s="175"/>
      <c r="AN214" s="175"/>
      <c r="AO214" s="175"/>
      <c r="AP214" s="175"/>
      <c r="AQ214" s="175"/>
      <c r="AR214" s="175"/>
      <c r="AS214" s="175"/>
      <c r="AT214" s="175"/>
      <c r="AU214" s="175"/>
      <c r="AV214" s="175"/>
      <c r="AW214" s="175"/>
      <c r="AX214" s="175"/>
      <c r="AY214" s="175"/>
      <c r="AZ214" s="175"/>
      <c r="BA214" s="175"/>
      <c r="BB214" s="175"/>
      <c r="BC214" s="175"/>
      <c r="BD214" s="175"/>
      <c r="BE214" s="175"/>
      <c r="BF214" s="175"/>
      <c r="BG214" s="175"/>
      <c r="BH214" s="175"/>
      <c r="BI214" s="175"/>
      <c r="BJ214" s="175"/>
      <c r="BK214" s="175"/>
      <c r="BL214" s="175"/>
      <c r="BM214" s="175"/>
      <c r="BN214" s="175"/>
      <c r="BO214" s="175"/>
      <c r="BP214" s="175"/>
      <c r="BQ214" s="175"/>
      <c r="BR214" s="175"/>
      <c r="BS214" s="175"/>
      <c r="BT214" s="175"/>
      <c r="BU214" s="175"/>
      <c r="BV214" s="175"/>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c r="DH214" s="175"/>
      <c r="DI214" s="175"/>
      <c r="DJ214" s="175"/>
      <c r="DK214" s="175"/>
      <c r="DL214" s="175"/>
    </row>
    <row r="215" spans="1:116">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c r="AA215" s="175"/>
      <c r="AB215" s="175"/>
      <c r="AC215" s="175"/>
      <c r="AD215" s="175"/>
      <c r="AE215" s="175"/>
      <c r="AF215" s="175"/>
      <c r="AG215" s="175"/>
      <c r="AH215" s="175"/>
      <c r="AI215" s="175"/>
      <c r="AJ215" s="175"/>
      <c r="AK215" s="175"/>
      <c r="AL215" s="175"/>
      <c r="AM215" s="175"/>
      <c r="AN215" s="175"/>
      <c r="AO215" s="175"/>
      <c r="AP215" s="175"/>
      <c r="AQ215" s="175"/>
      <c r="AR215" s="175"/>
      <c r="AS215" s="175"/>
      <c r="AT215" s="175"/>
      <c r="AU215" s="175"/>
      <c r="AV215" s="175"/>
      <c r="AW215" s="175"/>
      <c r="AX215" s="175"/>
      <c r="AY215" s="175"/>
      <c r="AZ215" s="175"/>
      <c r="BA215" s="175"/>
      <c r="BB215" s="175"/>
      <c r="BC215" s="175"/>
      <c r="BD215" s="175"/>
      <c r="BE215" s="175"/>
      <c r="BF215" s="175"/>
      <c r="BG215" s="175"/>
      <c r="BH215" s="175"/>
      <c r="BI215" s="175"/>
      <c r="BJ215" s="175"/>
      <c r="BK215" s="175"/>
      <c r="BL215" s="175"/>
      <c r="BM215" s="175"/>
      <c r="BN215" s="175"/>
      <c r="BO215" s="175"/>
      <c r="BP215" s="175"/>
      <c r="BQ215" s="175"/>
      <c r="BR215" s="175"/>
      <c r="BS215" s="175"/>
      <c r="BT215" s="175"/>
      <c r="BU215" s="175"/>
      <c r="BV215" s="175"/>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c r="DH215" s="175"/>
      <c r="DI215" s="175"/>
      <c r="DJ215" s="175"/>
      <c r="DK215" s="175"/>
      <c r="DL215" s="175"/>
    </row>
    <row r="216" spans="1:116">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c r="AA216" s="175"/>
      <c r="AB216" s="175"/>
      <c r="AC216" s="175"/>
      <c r="AD216" s="175"/>
      <c r="AE216" s="175"/>
      <c r="AF216" s="175"/>
      <c r="AG216" s="175"/>
      <c r="AH216" s="175"/>
      <c r="AI216" s="175"/>
      <c r="AJ216" s="175"/>
      <c r="AK216" s="175"/>
      <c r="AL216" s="175"/>
      <c r="AM216" s="175"/>
      <c r="AN216" s="175"/>
      <c r="AO216" s="175"/>
      <c r="AP216" s="175"/>
      <c r="AQ216" s="175"/>
      <c r="AR216" s="175"/>
      <c r="AS216" s="175"/>
      <c r="AT216" s="175"/>
      <c r="AU216" s="175"/>
      <c r="AV216" s="175"/>
      <c r="AW216" s="175"/>
      <c r="AX216" s="175"/>
      <c r="AY216" s="175"/>
      <c r="AZ216" s="175"/>
      <c r="BA216" s="175"/>
      <c r="BB216" s="175"/>
      <c r="BC216" s="175"/>
      <c r="BD216" s="175"/>
      <c r="BE216" s="175"/>
      <c r="BF216" s="175"/>
      <c r="BG216" s="175"/>
      <c r="BH216" s="175"/>
      <c r="BI216" s="175"/>
      <c r="BJ216" s="175"/>
      <c r="BK216" s="175"/>
      <c r="BL216" s="175"/>
      <c r="BM216" s="175"/>
      <c r="BN216" s="175"/>
      <c r="BO216" s="175"/>
      <c r="BP216" s="175"/>
      <c r="BQ216" s="175"/>
      <c r="BR216" s="175"/>
      <c r="BS216" s="175"/>
      <c r="BT216" s="175"/>
      <c r="BU216" s="175"/>
      <c r="BV216" s="175"/>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c r="DH216" s="175"/>
      <c r="DI216" s="175"/>
      <c r="DJ216" s="175"/>
      <c r="DK216" s="175"/>
      <c r="DL216" s="175"/>
    </row>
    <row r="217" spans="1:116">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c r="AA217" s="175"/>
      <c r="AB217" s="175"/>
      <c r="AC217" s="175"/>
      <c r="AD217" s="175"/>
      <c r="AE217" s="175"/>
      <c r="AF217" s="175"/>
      <c r="AG217" s="175"/>
      <c r="AH217" s="175"/>
      <c r="AI217" s="175"/>
      <c r="AJ217" s="175"/>
      <c r="AK217" s="175"/>
      <c r="AL217" s="175"/>
      <c r="AM217" s="175"/>
      <c r="AN217" s="175"/>
      <c r="AO217" s="175"/>
      <c r="AP217" s="175"/>
      <c r="AQ217" s="175"/>
      <c r="AR217" s="175"/>
      <c r="AS217" s="175"/>
      <c r="AT217" s="175"/>
      <c r="AU217" s="175"/>
      <c r="AV217" s="175"/>
      <c r="AW217" s="175"/>
      <c r="AX217" s="175"/>
      <c r="AY217" s="175"/>
      <c r="AZ217" s="175"/>
      <c r="BA217" s="175"/>
      <c r="BB217" s="175"/>
      <c r="BC217" s="175"/>
      <c r="BD217" s="175"/>
      <c r="BE217" s="175"/>
      <c r="BF217" s="175"/>
      <c r="BG217" s="175"/>
      <c r="BH217" s="175"/>
      <c r="BI217" s="175"/>
      <c r="BJ217" s="175"/>
      <c r="BK217" s="175"/>
      <c r="BL217" s="175"/>
      <c r="BM217" s="175"/>
      <c r="BN217" s="175"/>
      <c r="BO217" s="175"/>
      <c r="BP217" s="175"/>
      <c r="BQ217" s="175"/>
      <c r="BR217" s="175"/>
      <c r="BS217" s="175"/>
      <c r="BT217" s="175"/>
      <c r="BU217" s="175"/>
      <c r="BV217" s="175"/>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c r="DH217" s="175"/>
      <c r="DI217" s="175"/>
      <c r="DJ217" s="175"/>
      <c r="DK217" s="175"/>
      <c r="DL217" s="175"/>
    </row>
    <row r="218" spans="1:116">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c r="AA218" s="175"/>
      <c r="AB218" s="175"/>
      <c r="AC218" s="175"/>
      <c r="AD218" s="175"/>
      <c r="AE218" s="175"/>
      <c r="AF218" s="175"/>
      <c r="AG218" s="175"/>
      <c r="AH218" s="175"/>
      <c r="AI218" s="175"/>
      <c r="AJ218" s="175"/>
      <c r="AK218" s="175"/>
      <c r="AL218" s="175"/>
      <c r="AM218" s="175"/>
      <c r="AN218" s="175"/>
      <c r="AO218" s="175"/>
      <c r="AP218" s="175"/>
      <c r="AQ218" s="175"/>
      <c r="AR218" s="175"/>
      <c r="AS218" s="175"/>
      <c r="AT218" s="175"/>
      <c r="AU218" s="175"/>
      <c r="AV218" s="175"/>
      <c r="AW218" s="175"/>
      <c r="AX218" s="175"/>
      <c r="AY218" s="175"/>
      <c r="AZ218" s="175"/>
      <c r="BA218" s="175"/>
      <c r="BB218" s="175"/>
      <c r="BC218" s="175"/>
      <c r="BD218" s="175"/>
      <c r="BE218" s="175"/>
      <c r="BF218" s="175"/>
      <c r="BG218" s="175"/>
      <c r="BH218" s="175"/>
      <c r="BI218" s="175"/>
      <c r="BJ218" s="175"/>
      <c r="BK218" s="175"/>
      <c r="BL218" s="175"/>
      <c r="BM218" s="175"/>
      <c r="BN218" s="175"/>
      <c r="BO218" s="175"/>
      <c r="BP218" s="175"/>
      <c r="BQ218" s="175"/>
      <c r="BR218" s="175"/>
      <c r="BS218" s="175"/>
      <c r="BT218" s="175"/>
      <c r="BU218" s="175"/>
      <c r="BV218" s="175"/>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c r="DH218" s="175"/>
      <c r="DI218" s="175"/>
      <c r="DJ218" s="175"/>
      <c r="DK218" s="175"/>
      <c r="DL218" s="175"/>
    </row>
    <row r="219" spans="1:116">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c r="AA219" s="175"/>
      <c r="AB219" s="175"/>
      <c r="AC219" s="175"/>
      <c r="AD219" s="175"/>
      <c r="AE219" s="175"/>
      <c r="AF219" s="175"/>
      <c r="AG219" s="175"/>
      <c r="AH219" s="175"/>
      <c r="AI219" s="175"/>
      <c r="AJ219" s="175"/>
      <c r="AK219" s="175"/>
      <c r="AL219" s="175"/>
      <c r="AM219" s="175"/>
      <c r="AN219" s="175"/>
      <c r="AO219" s="175"/>
      <c r="AP219" s="175"/>
      <c r="AQ219" s="175"/>
      <c r="AR219" s="175"/>
      <c r="AS219" s="175"/>
      <c r="AT219" s="175"/>
      <c r="AU219" s="175"/>
      <c r="AV219" s="175"/>
      <c r="AW219" s="175"/>
      <c r="AX219" s="175"/>
      <c r="AY219" s="175"/>
      <c r="AZ219" s="175"/>
      <c r="BA219" s="175"/>
      <c r="BB219" s="175"/>
      <c r="BC219" s="175"/>
      <c r="BD219" s="175"/>
      <c r="BE219" s="175"/>
      <c r="BF219" s="175"/>
      <c r="BG219" s="175"/>
      <c r="BH219" s="175"/>
      <c r="BI219" s="175"/>
      <c r="BJ219" s="175"/>
      <c r="BK219" s="175"/>
      <c r="BL219" s="175"/>
      <c r="BM219" s="175"/>
      <c r="BN219" s="175"/>
      <c r="BO219" s="175"/>
      <c r="BP219" s="175"/>
      <c r="BQ219" s="175"/>
      <c r="BR219" s="175"/>
      <c r="BS219" s="175"/>
      <c r="BT219" s="175"/>
      <c r="BU219" s="175"/>
      <c r="BV219" s="175"/>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c r="DH219" s="175"/>
      <c r="DI219" s="175"/>
      <c r="DJ219" s="175"/>
      <c r="DK219" s="175"/>
      <c r="DL219" s="175"/>
    </row>
    <row r="220" spans="1:116">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c r="AA220" s="175"/>
      <c r="AB220" s="175"/>
      <c r="AC220" s="175"/>
      <c r="AD220" s="175"/>
      <c r="AE220" s="175"/>
      <c r="AF220" s="175"/>
      <c r="AG220" s="175"/>
      <c r="AH220" s="175"/>
      <c r="AI220" s="175"/>
      <c r="AJ220" s="175"/>
      <c r="AK220" s="175"/>
      <c r="AL220" s="175"/>
      <c r="AM220" s="175"/>
      <c r="AN220" s="175"/>
      <c r="AO220" s="175"/>
      <c r="AP220" s="175"/>
      <c r="AQ220" s="175"/>
      <c r="AR220" s="175"/>
      <c r="AS220" s="175"/>
      <c r="AT220" s="175"/>
      <c r="AU220" s="175"/>
      <c r="AV220" s="175"/>
      <c r="AW220" s="175"/>
      <c r="AX220" s="175"/>
      <c r="AY220" s="175"/>
      <c r="AZ220" s="175"/>
      <c r="BA220" s="175"/>
      <c r="BB220" s="175"/>
      <c r="BC220" s="175"/>
      <c r="BD220" s="175"/>
      <c r="BE220" s="175"/>
      <c r="BF220" s="175"/>
      <c r="BG220" s="175"/>
      <c r="BH220" s="175"/>
      <c r="BI220" s="175"/>
      <c r="BJ220" s="175"/>
      <c r="BK220" s="175"/>
      <c r="BL220" s="175"/>
      <c r="BM220" s="175"/>
      <c r="BN220" s="175"/>
      <c r="BO220" s="175"/>
      <c r="BP220" s="175"/>
      <c r="BQ220" s="175"/>
      <c r="BR220" s="175"/>
      <c r="BS220" s="175"/>
      <c r="BT220" s="175"/>
      <c r="BU220" s="175"/>
      <c r="BV220" s="175"/>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c r="DH220" s="175"/>
      <c r="DI220" s="175"/>
      <c r="DJ220" s="175"/>
      <c r="DK220" s="175"/>
      <c r="DL220" s="175"/>
    </row>
    <row r="221" spans="1:116">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c r="AA221" s="175"/>
      <c r="AB221" s="175"/>
      <c r="AC221" s="175"/>
      <c r="AD221" s="175"/>
      <c r="AE221" s="175"/>
      <c r="AF221" s="175"/>
      <c r="AG221" s="175"/>
      <c r="AH221" s="175"/>
      <c r="AI221" s="175"/>
      <c r="AJ221" s="175"/>
      <c r="AK221" s="175"/>
      <c r="AL221" s="175"/>
      <c r="AM221" s="175"/>
      <c r="AN221" s="175"/>
      <c r="AO221" s="175"/>
      <c r="AP221" s="175"/>
      <c r="AQ221" s="175"/>
      <c r="AR221" s="175"/>
      <c r="AS221" s="175"/>
      <c r="AT221" s="175"/>
      <c r="AU221" s="175"/>
      <c r="AV221" s="175"/>
      <c r="AW221" s="175"/>
      <c r="AX221" s="175"/>
      <c r="AY221" s="175"/>
      <c r="AZ221" s="175"/>
      <c r="BA221" s="175"/>
      <c r="BB221" s="175"/>
      <c r="BC221" s="175"/>
      <c r="BD221" s="175"/>
      <c r="BE221" s="175"/>
      <c r="BF221" s="175"/>
      <c r="BG221" s="175"/>
      <c r="BH221" s="175"/>
      <c r="BI221" s="175"/>
      <c r="BJ221" s="175"/>
      <c r="BK221" s="175"/>
      <c r="BL221" s="175"/>
      <c r="BM221" s="175"/>
      <c r="BN221" s="175"/>
      <c r="BO221" s="175"/>
      <c r="BP221" s="175"/>
      <c r="BQ221" s="175"/>
      <c r="BR221" s="175"/>
      <c r="BS221" s="175"/>
      <c r="BT221" s="175"/>
      <c r="BU221" s="175"/>
      <c r="BV221" s="175"/>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c r="DH221" s="175"/>
      <c r="DI221" s="175"/>
      <c r="DJ221" s="175"/>
      <c r="DK221" s="175"/>
      <c r="DL221" s="175"/>
    </row>
    <row r="222" spans="1:116">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c r="AA222" s="175"/>
      <c r="AB222" s="175"/>
      <c r="AC222" s="175"/>
      <c r="AD222" s="175"/>
      <c r="AE222" s="175"/>
      <c r="AF222" s="175"/>
      <c r="AG222" s="175"/>
      <c r="AH222" s="175"/>
      <c r="AI222" s="175"/>
      <c r="AJ222" s="175"/>
      <c r="AK222" s="175"/>
      <c r="AL222" s="175"/>
      <c r="AM222" s="175"/>
      <c r="AN222" s="175"/>
      <c r="AO222" s="175"/>
      <c r="AP222" s="175"/>
      <c r="AQ222" s="175"/>
      <c r="AR222" s="175"/>
      <c r="AS222" s="175"/>
      <c r="AT222" s="175"/>
      <c r="AU222" s="175"/>
      <c r="AV222" s="175"/>
      <c r="AW222" s="175"/>
      <c r="AX222" s="175"/>
      <c r="AY222" s="175"/>
      <c r="AZ222" s="175"/>
      <c r="BA222" s="175"/>
      <c r="BB222" s="175"/>
      <c r="BC222" s="175"/>
      <c r="BD222" s="175"/>
      <c r="BE222" s="175"/>
      <c r="BF222" s="175"/>
      <c r="BG222" s="175"/>
      <c r="BH222" s="175"/>
      <c r="BI222" s="175"/>
      <c r="BJ222" s="175"/>
      <c r="BK222" s="175"/>
      <c r="BL222" s="175"/>
      <c r="BM222" s="175"/>
      <c r="BN222" s="175"/>
      <c r="BO222" s="175"/>
      <c r="BP222" s="175"/>
      <c r="BQ222" s="175"/>
      <c r="BR222" s="175"/>
      <c r="BS222" s="175"/>
      <c r="BT222" s="175"/>
      <c r="BU222" s="175"/>
      <c r="BV222" s="175"/>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c r="DH222" s="175"/>
      <c r="DI222" s="175"/>
      <c r="DJ222" s="175"/>
      <c r="DK222" s="175"/>
      <c r="DL222" s="175"/>
    </row>
    <row r="223" spans="1:116">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c r="AA223" s="175"/>
      <c r="AB223" s="175"/>
      <c r="AC223" s="175"/>
      <c r="AD223" s="175"/>
      <c r="AE223" s="175"/>
      <c r="AF223" s="175"/>
      <c r="AG223" s="175"/>
      <c r="AH223" s="175"/>
      <c r="AI223" s="175"/>
      <c r="AJ223" s="175"/>
      <c r="AK223" s="175"/>
      <c r="AL223" s="175"/>
      <c r="AM223" s="175"/>
      <c r="AN223" s="175"/>
      <c r="AO223" s="175"/>
      <c r="AP223" s="175"/>
      <c r="AQ223" s="175"/>
      <c r="AR223" s="175"/>
      <c r="AS223" s="175"/>
      <c r="AT223" s="175"/>
      <c r="AU223" s="175"/>
      <c r="AV223" s="175"/>
      <c r="AW223" s="175"/>
      <c r="AX223" s="175"/>
      <c r="AY223" s="175"/>
      <c r="AZ223" s="175"/>
      <c r="BA223" s="175"/>
      <c r="BB223" s="175"/>
      <c r="BC223" s="175"/>
      <c r="BD223" s="175"/>
      <c r="BE223" s="175"/>
      <c r="BF223" s="175"/>
      <c r="BG223" s="175"/>
      <c r="BH223" s="175"/>
      <c r="BI223" s="175"/>
      <c r="BJ223" s="175"/>
      <c r="BK223" s="175"/>
      <c r="BL223" s="175"/>
      <c r="BM223" s="175"/>
      <c r="BN223" s="175"/>
      <c r="BO223" s="175"/>
      <c r="BP223" s="175"/>
      <c r="BQ223" s="175"/>
      <c r="BR223" s="175"/>
      <c r="BS223" s="175"/>
      <c r="BT223" s="175"/>
      <c r="BU223" s="175"/>
      <c r="BV223" s="175"/>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c r="DH223" s="175"/>
      <c r="DI223" s="175"/>
      <c r="DJ223" s="175"/>
      <c r="DK223" s="175"/>
      <c r="DL223" s="175"/>
    </row>
    <row r="224" spans="1:116">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c r="AA224" s="175"/>
      <c r="AB224" s="175"/>
      <c r="AC224" s="175"/>
      <c r="AD224" s="175"/>
      <c r="AE224" s="175"/>
      <c r="AF224" s="175"/>
      <c r="AG224" s="175"/>
      <c r="AH224" s="175"/>
      <c r="AI224" s="175"/>
      <c r="AJ224" s="175"/>
      <c r="AK224" s="175"/>
      <c r="AL224" s="175"/>
      <c r="AM224" s="175"/>
      <c r="AN224" s="175"/>
      <c r="AO224" s="175"/>
      <c r="AP224" s="175"/>
      <c r="AQ224" s="175"/>
      <c r="AR224" s="175"/>
      <c r="AS224" s="175"/>
      <c r="AT224" s="175"/>
      <c r="AU224" s="175"/>
      <c r="AV224" s="175"/>
      <c r="AW224" s="175"/>
      <c r="AX224" s="175"/>
      <c r="AY224" s="175"/>
      <c r="AZ224" s="175"/>
      <c r="BA224" s="175"/>
      <c r="BB224" s="175"/>
      <c r="BC224" s="175"/>
      <c r="BD224" s="175"/>
      <c r="BE224" s="175"/>
      <c r="BF224" s="175"/>
      <c r="BG224" s="175"/>
      <c r="BH224" s="175"/>
      <c r="BI224" s="175"/>
      <c r="BJ224" s="175"/>
      <c r="BK224" s="175"/>
      <c r="BL224" s="175"/>
      <c r="BM224" s="175"/>
      <c r="BN224" s="175"/>
      <c r="BO224" s="175"/>
      <c r="BP224" s="175"/>
      <c r="BQ224" s="175"/>
      <c r="BR224" s="175"/>
      <c r="BS224" s="175"/>
      <c r="BT224" s="175"/>
      <c r="BU224" s="175"/>
      <c r="BV224" s="175"/>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c r="DH224" s="175"/>
      <c r="DI224" s="175"/>
      <c r="DJ224" s="175"/>
      <c r="DK224" s="175"/>
      <c r="DL224" s="175"/>
    </row>
    <row r="225" spans="1:116">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c r="AA225" s="175"/>
      <c r="AB225" s="175"/>
      <c r="AC225" s="175"/>
      <c r="AD225" s="175"/>
      <c r="AE225" s="175"/>
      <c r="AF225" s="175"/>
      <c r="AG225" s="175"/>
      <c r="AH225" s="175"/>
      <c r="AI225" s="175"/>
      <c r="AJ225" s="175"/>
      <c r="AK225" s="175"/>
      <c r="AL225" s="175"/>
      <c r="AM225" s="175"/>
      <c r="AN225" s="175"/>
      <c r="AO225" s="175"/>
      <c r="AP225" s="175"/>
      <c r="AQ225" s="175"/>
      <c r="AR225" s="175"/>
      <c r="AS225" s="175"/>
      <c r="AT225" s="175"/>
      <c r="AU225" s="175"/>
      <c r="AV225" s="175"/>
      <c r="AW225" s="175"/>
      <c r="AX225" s="175"/>
      <c r="AY225" s="175"/>
      <c r="AZ225" s="175"/>
      <c r="BA225" s="175"/>
      <c r="BB225" s="175"/>
      <c r="BC225" s="175"/>
      <c r="BD225" s="175"/>
      <c r="BE225" s="175"/>
      <c r="BF225" s="175"/>
      <c r="BG225" s="175"/>
      <c r="BH225" s="175"/>
      <c r="BI225" s="175"/>
      <c r="BJ225" s="175"/>
      <c r="BK225" s="175"/>
      <c r="BL225" s="175"/>
      <c r="BM225" s="175"/>
      <c r="BN225" s="175"/>
      <c r="BO225" s="175"/>
      <c r="BP225" s="175"/>
      <c r="BQ225" s="175"/>
      <c r="BR225" s="175"/>
      <c r="BS225" s="175"/>
      <c r="BT225" s="175"/>
      <c r="BU225" s="175"/>
      <c r="BV225" s="175"/>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c r="DH225" s="175"/>
      <c r="DI225" s="175"/>
      <c r="DJ225" s="175"/>
      <c r="DK225" s="175"/>
      <c r="DL225" s="175"/>
    </row>
    <row r="226" spans="1:116">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c r="AA226" s="175"/>
      <c r="AB226" s="175"/>
      <c r="AC226" s="175"/>
      <c r="AD226" s="175"/>
      <c r="AE226" s="175"/>
      <c r="AF226" s="175"/>
      <c r="AG226" s="175"/>
      <c r="AH226" s="175"/>
      <c r="AI226" s="175"/>
      <c r="AJ226" s="175"/>
      <c r="AK226" s="175"/>
      <c r="AL226" s="175"/>
      <c r="AM226" s="175"/>
      <c r="AN226" s="175"/>
      <c r="AO226" s="175"/>
      <c r="AP226" s="175"/>
      <c r="AQ226" s="175"/>
      <c r="AR226" s="175"/>
      <c r="AS226" s="175"/>
      <c r="AT226" s="175"/>
      <c r="AU226" s="175"/>
      <c r="AV226" s="175"/>
      <c r="AW226" s="175"/>
      <c r="AX226" s="175"/>
      <c r="AY226" s="175"/>
      <c r="AZ226" s="175"/>
      <c r="BA226" s="175"/>
      <c r="BB226" s="175"/>
      <c r="BC226" s="175"/>
      <c r="BD226" s="175"/>
      <c r="BE226" s="175"/>
      <c r="BF226" s="175"/>
      <c r="BG226" s="175"/>
      <c r="BH226" s="175"/>
      <c r="BI226" s="175"/>
      <c r="BJ226" s="175"/>
      <c r="BK226" s="175"/>
      <c r="BL226" s="175"/>
      <c r="BM226" s="175"/>
      <c r="BN226" s="175"/>
      <c r="BO226" s="175"/>
      <c r="BP226" s="175"/>
      <c r="BQ226" s="175"/>
      <c r="BR226" s="175"/>
      <c r="BS226" s="175"/>
      <c r="BT226" s="175"/>
      <c r="BU226" s="175"/>
      <c r="BV226" s="175"/>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c r="DH226" s="175"/>
      <c r="DI226" s="175"/>
      <c r="DJ226" s="175"/>
      <c r="DK226" s="175"/>
      <c r="DL226" s="175"/>
    </row>
    <row r="227" spans="1:116">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c r="AA227" s="175"/>
      <c r="AB227" s="175"/>
      <c r="AC227" s="175"/>
      <c r="AD227" s="175"/>
      <c r="AE227" s="175"/>
      <c r="AF227" s="175"/>
      <c r="AG227" s="175"/>
      <c r="AH227" s="175"/>
      <c r="AI227" s="175"/>
      <c r="AJ227" s="175"/>
      <c r="AK227" s="175"/>
      <c r="AL227" s="175"/>
      <c r="AM227" s="175"/>
      <c r="AN227" s="175"/>
      <c r="AO227" s="175"/>
      <c r="AP227" s="175"/>
      <c r="AQ227" s="175"/>
      <c r="AR227" s="175"/>
      <c r="AS227" s="175"/>
      <c r="AT227" s="175"/>
      <c r="AU227" s="175"/>
      <c r="AV227" s="175"/>
      <c r="AW227" s="175"/>
      <c r="AX227" s="175"/>
      <c r="AY227" s="175"/>
      <c r="AZ227" s="175"/>
      <c r="BA227" s="175"/>
      <c r="BB227" s="175"/>
      <c r="BC227" s="175"/>
      <c r="BD227" s="175"/>
      <c r="BE227" s="175"/>
      <c r="BF227" s="175"/>
      <c r="BG227" s="175"/>
      <c r="BH227" s="175"/>
      <c r="BI227" s="175"/>
      <c r="BJ227" s="175"/>
      <c r="BK227" s="175"/>
      <c r="BL227" s="175"/>
      <c r="BM227" s="175"/>
      <c r="BN227" s="175"/>
      <c r="BO227" s="175"/>
      <c r="BP227" s="175"/>
      <c r="BQ227" s="175"/>
      <c r="BR227" s="175"/>
      <c r="BS227" s="175"/>
      <c r="BT227" s="175"/>
      <c r="BU227" s="175"/>
      <c r="BV227" s="175"/>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c r="DH227" s="175"/>
      <c r="DI227" s="175"/>
      <c r="DJ227" s="175"/>
      <c r="DK227" s="175"/>
      <c r="DL227" s="175"/>
    </row>
    <row r="228" spans="1:116">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c r="AA228" s="175"/>
      <c r="AB228" s="175"/>
      <c r="AC228" s="175"/>
      <c r="AD228" s="175"/>
      <c r="AE228" s="175"/>
      <c r="AF228" s="175"/>
      <c r="AG228" s="175"/>
      <c r="AH228" s="175"/>
      <c r="AI228" s="175"/>
      <c r="AJ228" s="175"/>
      <c r="AK228" s="175"/>
      <c r="AL228" s="175"/>
      <c r="AM228" s="175"/>
      <c r="AN228" s="175"/>
      <c r="AO228" s="175"/>
      <c r="AP228" s="175"/>
      <c r="AQ228" s="175"/>
      <c r="AR228" s="175"/>
      <c r="AS228" s="175"/>
      <c r="AT228" s="175"/>
      <c r="AU228" s="175"/>
      <c r="AV228" s="175"/>
      <c r="AW228" s="175"/>
      <c r="AX228" s="175"/>
      <c r="AY228" s="175"/>
      <c r="AZ228" s="175"/>
      <c r="BA228" s="175"/>
      <c r="BB228" s="175"/>
      <c r="BC228" s="175"/>
      <c r="BD228" s="175"/>
      <c r="BE228" s="175"/>
      <c r="BF228" s="175"/>
      <c r="BG228" s="175"/>
      <c r="BH228" s="175"/>
      <c r="BI228" s="175"/>
      <c r="BJ228" s="175"/>
      <c r="BK228" s="175"/>
      <c r="BL228" s="175"/>
      <c r="BM228" s="175"/>
      <c r="BN228" s="175"/>
      <c r="BO228" s="175"/>
      <c r="BP228" s="175"/>
      <c r="BQ228" s="175"/>
      <c r="BR228" s="175"/>
      <c r="BS228" s="175"/>
      <c r="BT228" s="175"/>
      <c r="BU228" s="175"/>
      <c r="BV228" s="175"/>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c r="DH228" s="175"/>
      <c r="DI228" s="175"/>
      <c r="DJ228" s="175"/>
      <c r="DK228" s="175"/>
      <c r="DL228" s="175"/>
    </row>
    <row r="229" spans="1:116">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c r="AA229" s="175"/>
      <c r="AB229" s="175"/>
      <c r="AC229" s="175"/>
      <c r="AD229" s="175"/>
      <c r="AE229" s="175"/>
      <c r="AF229" s="175"/>
      <c r="AG229" s="175"/>
      <c r="AH229" s="175"/>
      <c r="AI229" s="175"/>
      <c r="AJ229" s="175"/>
      <c r="AK229" s="175"/>
      <c r="AL229" s="175"/>
      <c r="AM229" s="175"/>
      <c r="AN229" s="175"/>
      <c r="AO229" s="175"/>
      <c r="AP229" s="175"/>
      <c r="AQ229" s="175"/>
      <c r="AR229" s="175"/>
      <c r="AS229" s="175"/>
      <c r="AT229" s="175"/>
      <c r="AU229" s="175"/>
      <c r="AV229" s="175"/>
      <c r="AW229" s="175"/>
      <c r="AX229" s="175"/>
      <c r="AY229" s="175"/>
      <c r="AZ229" s="175"/>
      <c r="BA229" s="175"/>
      <c r="BB229" s="175"/>
      <c r="BC229" s="175"/>
      <c r="BD229" s="175"/>
      <c r="BE229" s="175"/>
      <c r="BF229" s="175"/>
      <c r="BG229" s="175"/>
      <c r="BH229" s="175"/>
      <c r="BI229" s="175"/>
      <c r="BJ229" s="175"/>
      <c r="BK229" s="175"/>
      <c r="BL229" s="175"/>
      <c r="BM229" s="175"/>
      <c r="BN229" s="175"/>
      <c r="BO229" s="175"/>
      <c r="BP229" s="175"/>
      <c r="BQ229" s="175"/>
      <c r="BR229" s="175"/>
      <c r="BS229" s="175"/>
      <c r="BT229" s="175"/>
      <c r="BU229" s="175"/>
      <c r="BV229" s="175"/>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c r="DH229" s="175"/>
      <c r="DI229" s="175"/>
      <c r="DJ229" s="175"/>
      <c r="DK229" s="175"/>
      <c r="DL229" s="175"/>
    </row>
    <row r="230" spans="1:116">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175"/>
      <c r="AS230" s="175"/>
      <c r="AT230" s="175"/>
      <c r="AU230" s="175"/>
      <c r="AV230" s="175"/>
      <c r="AW230" s="175"/>
      <c r="AX230" s="175"/>
      <c r="AY230" s="175"/>
      <c r="AZ230" s="175"/>
      <c r="BA230" s="175"/>
      <c r="BB230" s="175"/>
      <c r="BC230" s="175"/>
      <c r="BD230" s="175"/>
      <c r="BE230" s="175"/>
      <c r="BF230" s="175"/>
      <c r="BG230" s="175"/>
      <c r="BH230" s="175"/>
      <c r="BI230" s="175"/>
      <c r="BJ230" s="175"/>
      <c r="BK230" s="175"/>
      <c r="BL230" s="175"/>
      <c r="BM230" s="175"/>
      <c r="BN230" s="175"/>
      <c r="BO230" s="175"/>
      <c r="BP230" s="175"/>
      <c r="BQ230" s="175"/>
      <c r="BR230" s="175"/>
      <c r="BS230" s="175"/>
      <c r="BT230" s="175"/>
      <c r="BU230" s="175"/>
      <c r="BV230" s="175"/>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c r="DH230" s="175"/>
      <c r="DI230" s="175"/>
      <c r="DJ230" s="175"/>
      <c r="DK230" s="175"/>
      <c r="DL230" s="175"/>
    </row>
    <row r="231" spans="1:116">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5"/>
      <c r="BG231" s="175"/>
      <c r="BH231" s="175"/>
      <c r="BI231" s="175"/>
      <c r="BJ231" s="175"/>
      <c r="BK231" s="175"/>
      <c r="BL231" s="175"/>
      <c r="BM231" s="175"/>
      <c r="BN231" s="175"/>
      <c r="BO231" s="175"/>
      <c r="BP231" s="175"/>
      <c r="BQ231" s="175"/>
      <c r="BR231" s="175"/>
      <c r="BS231" s="175"/>
      <c r="BT231" s="175"/>
      <c r="BU231" s="175"/>
      <c r="BV231" s="175"/>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c r="DH231" s="175"/>
      <c r="DI231" s="175"/>
      <c r="DJ231" s="175"/>
      <c r="DK231" s="175"/>
      <c r="DL231" s="175"/>
    </row>
    <row r="232" spans="1:116">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c r="AA232" s="175"/>
      <c r="AB232" s="175"/>
      <c r="AC232" s="175"/>
      <c r="AD232" s="175"/>
      <c r="AE232" s="175"/>
      <c r="AF232" s="175"/>
      <c r="AG232" s="175"/>
      <c r="AH232" s="175"/>
      <c r="AI232" s="175"/>
      <c r="AJ232" s="175"/>
      <c r="AK232" s="175"/>
      <c r="AL232" s="175"/>
      <c r="AM232" s="175"/>
      <c r="AN232" s="175"/>
      <c r="AO232" s="175"/>
      <c r="AP232" s="175"/>
      <c r="AQ232" s="175"/>
      <c r="AR232" s="175"/>
      <c r="AS232" s="175"/>
      <c r="AT232" s="175"/>
      <c r="AU232" s="175"/>
      <c r="AV232" s="175"/>
      <c r="AW232" s="175"/>
      <c r="AX232" s="175"/>
      <c r="AY232" s="175"/>
      <c r="AZ232" s="175"/>
      <c r="BA232" s="175"/>
      <c r="BB232" s="175"/>
      <c r="BC232" s="175"/>
      <c r="BD232" s="175"/>
      <c r="BE232" s="175"/>
      <c r="BF232" s="175"/>
      <c r="BG232" s="175"/>
      <c r="BH232" s="175"/>
      <c r="BI232" s="175"/>
      <c r="BJ232" s="175"/>
      <c r="BK232" s="175"/>
      <c r="BL232" s="175"/>
      <c r="BM232" s="175"/>
      <c r="BN232" s="175"/>
      <c r="BO232" s="175"/>
      <c r="BP232" s="175"/>
      <c r="BQ232" s="175"/>
      <c r="BR232" s="175"/>
      <c r="BS232" s="175"/>
      <c r="BT232" s="175"/>
      <c r="BU232" s="175"/>
      <c r="BV232" s="175"/>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c r="DH232" s="175"/>
      <c r="DI232" s="175"/>
      <c r="DJ232" s="175"/>
      <c r="DK232" s="175"/>
      <c r="DL232" s="175"/>
    </row>
    <row r="233" spans="1:116">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c r="AA233" s="175"/>
      <c r="AB233" s="175"/>
      <c r="AC233" s="175"/>
      <c r="AD233" s="175"/>
      <c r="AE233" s="175"/>
      <c r="AF233" s="175"/>
      <c r="AG233" s="175"/>
      <c r="AH233" s="175"/>
      <c r="AI233" s="175"/>
      <c r="AJ233" s="175"/>
      <c r="AK233" s="175"/>
      <c r="AL233" s="175"/>
      <c r="AM233" s="175"/>
      <c r="AN233" s="175"/>
      <c r="AO233" s="175"/>
      <c r="AP233" s="175"/>
      <c r="AQ233" s="175"/>
      <c r="AR233" s="175"/>
      <c r="AS233" s="175"/>
      <c r="AT233" s="175"/>
      <c r="AU233" s="175"/>
      <c r="AV233" s="175"/>
      <c r="AW233" s="175"/>
      <c r="AX233" s="175"/>
      <c r="AY233" s="175"/>
      <c r="AZ233" s="175"/>
      <c r="BA233" s="175"/>
      <c r="BB233" s="175"/>
      <c r="BC233" s="175"/>
      <c r="BD233" s="175"/>
      <c r="BE233" s="175"/>
      <c r="BF233" s="175"/>
      <c r="BG233" s="175"/>
      <c r="BH233" s="175"/>
      <c r="BI233" s="175"/>
      <c r="BJ233" s="175"/>
      <c r="BK233" s="175"/>
      <c r="BL233" s="175"/>
      <c r="BM233" s="175"/>
      <c r="BN233" s="175"/>
      <c r="BO233" s="175"/>
      <c r="BP233" s="175"/>
      <c r="BQ233" s="175"/>
      <c r="BR233" s="175"/>
      <c r="BS233" s="175"/>
      <c r="BT233" s="175"/>
      <c r="BU233" s="175"/>
      <c r="BV233" s="175"/>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c r="DH233" s="175"/>
      <c r="DI233" s="175"/>
      <c r="DJ233" s="175"/>
      <c r="DK233" s="175"/>
      <c r="DL233" s="175"/>
    </row>
    <row r="234" spans="1:116">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c r="AA234" s="175"/>
      <c r="AB234" s="175"/>
      <c r="AC234" s="175"/>
      <c r="AD234" s="175"/>
      <c r="AE234" s="175"/>
      <c r="AF234" s="175"/>
      <c r="AG234" s="175"/>
      <c r="AH234" s="175"/>
      <c r="AI234" s="175"/>
      <c r="AJ234" s="175"/>
      <c r="AK234" s="175"/>
      <c r="AL234" s="175"/>
      <c r="AM234" s="175"/>
      <c r="AN234" s="175"/>
      <c r="AO234" s="175"/>
      <c r="AP234" s="175"/>
      <c r="AQ234" s="175"/>
      <c r="AR234" s="175"/>
      <c r="AS234" s="175"/>
      <c r="AT234" s="175"/>
      <c r="AU234" s="175"/>
      <c r="AV234" s="175"/>
      <c r="AW234" s="175"/>
      <c r="AX234" s="175"/>
      <c r="AY234" s="175"/>
      <c r="AZ234" s="175"/>
      <c r="BA234" s="175"/>
      <c r="BB234" s="175"/>
      <c r="BC234" s="175"/>
      <c r="BD234" s="175"/>
      <c r="BE234" s="175"/>
      <c r="BF234" s="175"/>
      <c r="BG234" s="175"/>
      <c r="BH234" s="175"/>
      <c r="BI234" s="175"/>
      <c r="BJ234" s="175"/>
      <c r="BK234" s="175"/>
      <c r="BL234" s="175"/>
      <c r="BM234" s="175"/>
      <c r="BN234" s="175"/>
      <c r="BO234" s="175"/>
      <c r="BP234" s="175"/>
      <c r="BQ234" s="175"/>
      <c r="BR234" s="175"/>
      <c r="BS234" s="175"/>
      <c r="BT234" s="175"/>
      <c r="BU234" s="175"/>
      <c r="BV234" s="175"/>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c r="DH234" s="175"/>
      <c r="DI234" s="175"/>
      <c r="DJ234" s="175"/>
      <c r="DK234" s="175"/>
      <c r="DL234" s="175"/>
    </row>
    <row r="235" spans="1:116">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c r="AA235" s="175"/>
      <c r="AB235" s="175"/>
      <c r="AC235" s="175"/>
      <c r="AD235" s="175"/>
      <c r="AE235" s="175"/>
      <c r="AF235" s="175"/>
      <c r="AG235" s="175"/>
      <c r="AH235" s="175"/>
      <c r="AI235" s="175"/>
      <c r="AJ235" s="175"/>
      <c r="AK235" s="175"/>
      <c r="AL235" s="175"/>
      <c r="AM235" s="175"/>
      <c r="AN235" s="175"/>
      <c r="AO235" s="175"/>
      <c r="AP235" s="175"/>
      <c r="AQ235" s="175"/>
      <c r="AR235" s="175"/>
      <c r="AS235" s="175"/>
      <c r="AT235" s="175"/>
      <c r="AU235" s="175"/>
      <c r="AV235" s="175"/>
      <c r="AW235" s="175"/>
      <c r="AX235" s="175"/>
      <c r="AY235" s="175"/>
      <c r="AZ235" s="175"/>
      <c r="BA235" s="175"/>
      <c r="BB235" s="175"/>
      <c r="BC235" s="175"/>
      <c r="BD235" s="175"/>
      <c r="BE235" s="175"/>
      <c r="BF235" s="175"/>
      <c r="BG235" s="175"/>
      <c r="BH235" s="175"/>
      <c r="BI235" s="175"/>
      <c r="BJ235" s="175"/>
      <c r="BK235" s="175"/>
      <c r="BL235" s="175"/>
      <c r="BM235" s="175"/>
      <c r="BN235" s="175"/>
      <c r="BO235" s="175"/>
      <c r="BP235" s="175"/>
      <c r="BQ235" s="175"/>
      <c r="BR235" s="175"/>
      <c r="BS235" s="175"/>
      <c r="BT235" s="175"/>
      <c r="BU235" s="175"/>
      <c r="BV235" s="175"/>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c r="DH235" s="175"/>
      <c r="DI235" s="175"/>
      <c r="DJ235" s="175"/>
      <c r="DK235" s="175"/>
      <c r="DL235" s="175"/>
    </row>
    <row r="236" spans="1:116">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c r="AA236" s="175"/>
      <c r="AB236" s="175"/>
      <c r="AC236" s="175"/>
      <c r="AD236" s="175"/>
      <c r="AE236" s="175"/>
      <c r="AF236" s="175"/>
      <c r="AG236" s="175"/>
      <c r="AH236" s="175"/>
      <c r="AI236" s="175"/>
      <c r="AJ236" s="175"/>
      <c r="AK236" s="175"/>
      <c r="AL236" s="175"/>
      <c r="AM236" s="175"/>
      <c r="AN236" s="175"/>
      <c r="AO236" s="175"/>
      <c r="AP236" s="175"/>
      <c r="AQ236" s="175"/>
      <c r="AR236" s="175"/>
      <c r="AS236" s="175"/>
      <c r="AT236" s="175"/>
      <c r="AU236" s="175"/>
      <c r="AV236" s="175"/>
      <c r="AW236" s="175"/>
      <c r="AX236" s="175"/>
      <c r="AY236" s="175"/>
      <c r="AZ236" s="175"/>
      <c r="BA236" s="175"/>
      <c r="BB236" s="175"/>
      <c r="BC236" s="175"/>
      <c r="BD236" s="175"/>
      <c r="BE236" s="175"/>
      <c r="BF236" s="175"/>
      <c r="BG236" s="175"/>
      <c r="BH236" s="175"/>
      <c r="BI236" s="175"/>
      <c r="BJ236" s="175"/>
      <c r="BK236" s="175"/>
      <c r="BL236" s="175"/>
      <c r="BM236" s="175"/>
      <c r="BN236" s="175"/>
      <c r="BO236" s="175"/>
      <c r="BP236" s="175"/>
      <c r="BQ236" s="175"/>
      <c r="BR236" s="175"/>
      <c r="BS236" s="175"/>
      <c r="BT236" s="175"/>
      <c r="BU236" s="175"/>
      <c r="BV236" s="175"/>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c r="DH236" s="175"/>
      <c r="DI236" s="175"/>
      <c r="DJ236" s="175"/>
      <c r="DK236" s="175"/>
      <c r="DL236" s="175"/>
    </row>
    <row r="237" spans="1:116">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c r="AA237" s="175"/>
      <c r="AB237" s="175"/>
      <c r="AC237" s="175"/>
      <c r="AD237" s="175"/>
      <c r="AE237" s="175"/>
      <c r="AF237" s="175"/>
      <c r="AG237" s="175"/>
      <c r="AH237" s="175"/>
      <c r="AI237" s="175"/>
      <c r="AJ237" s="175"/>
      <c r="AK237" s="175"/>
      <c r="AL237" s="175"/>
      <c r="AM237" s="175"/>
      <c r="AN237" s="175"/>
      <c r="AO237" s="175"/>
      <c r="AP237" s="175"/>
      <c r="AQ237" s="175"/>
      <c r="AR237" s="175"/>
      <c r="AS237" s="175"/>
      <c r="AT237" s="175"/>
      <c r="AU237" s="175"/>
      <c r="AV237" s="175"/>
      <c r="AW237" s="175"/>
      <c r="AX237" s="175"/>
      <c r="AY237" s="175"/>
      <c r="AZ237" s="175"/>
      <c r="BA237" s="175"/>
      <c r="BB237" s="175"/>
      <c r="BC237" s="175"/>
      <c r="BD237" s="175"/>
      <c r="BE237" s="175"/>
      <c r="BF237" s="175"/>
      <c r="BG237" s="175"/>
      <c r="BH237" s="175"/>
      <c r="BI237" s="175"/>
      <c r="BJ237" s="175"/>
      <c r="BK237" s="175"/>
      <c r="BL237" s="175"/>
      <c r="BM237" s="175"/>
      <c r="BN237" s="175"/>
      <c r="BO237" s="175"/>
      <c r="BP237" s="175"/>
      <c r="BQ237" s="175"/>
      <c r="BR237" s="175"/>
      <c r="BS237" s="175"/>
      <c r="BT237" s="175"/>
      <c r="BU237" s="175"/>
      <c r="BV237" s="175"/>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c r="DH237" s="175"/>
      <c r="DI237" s="175"/>
      <c r="DJ237" s="175"/>
      <c r="DK237" s="175"/>
      <c r="DL237" s="175"/>
    </row>
    <row r="238" spans="1:116">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5"/>
      <c r="AN238" s="175"/>
      <c r="AO238" s="175"/>
      <c r="AP238" s="175"/>
      <c r="AQ238" s="175"/>
      <c r="AR238" s="175"/>
      <c r="AS238" s="175"/>
      <c r="AT238" s="175"/>
      <c r="AU238" s="175"/>
      <c r="AV238" s="175"/>
      <c r="AW238" s="175"/>
      <c r="AX238" s="175"/>
      <c r="AY238" s="175"/>
      <c r="AZ238" s="175"/>
      <c r="BA238" s="175"/>
      <c r="BB238" s="175"/>
      <c r="BC238" s="175"/>
      <c r="BD238" s="175"/>
      <c r="BE238" s="175"/>
      <c r="BF238" s="175"/>
      <c r="BG238" s="175"/>
      <c r="BH238" s="175"/>
      <c r="BI238" s="175"/>
      <c r="BJ238" s="175"/>
      <c r="BK238" s="175"/>
      <c r="BL238" s="175"/>
      <c r="BM238" s="175"/>
      <c r="BN238" s="175"/>
      <c r="BO238" s="175"/>
      <c r="BP238" s="175"/>
      <c r="BQ238" s="175"/>
      <c r="BR238" s="175"/>
      <c r="BS238" s="175"/>
      <c r="BT238" s="175"/>
      <c r="BU238" s="175"/>
      <c r="BV238" s="175"/>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c r="DH238" s="175"/>
      <c r="DI238" s="175"/>
      <c r="DJ238" s="175"/>
      <c r="DK238" s="175"/>
      <c r="DL238" s="175"/>
    </row>
    <row r="239" spans="1:116">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75"/>
      <c r="AD239" s="175"/>
      <c r="AE239" s="175"/>
      <c r="AF239" s="175"/>
      <c r="AG239" s="175"/>
      <c r="AH239" s="175"/>
      <c r="AI239" s="175"/>
      <c r="AJ239" s="175"/>
      <c r="AK239" s="175"/>
      <c r="AL239" s="175"/>
      <c r="AM239" s="175"/>
      <c r="AN239" s="175"/>
      <c r="AO239" s="175"/>
      <c r="AP239" s="175"/>
      <c r="AQ239" s="175"/>
      <c r="AR239" s="175"/>
      <c r="AS239" s="175"/>
      <c r="AT239" s="175"/>
      <c r="AU239" s="175"/>
      <c r="AV239" s="175"/>
      <c r="AW239" s="175"/>
      <c r="AX239" s="175"/>
      <c r="AY239" s="175"/>
      <c r="AZ239" s="175"/>
      <c r="BA239" s="175"/>
      <c r="BB239" s="175"/>
      <c r="BC239" s="175"/>
      <c r="BD239" s="175"/>
      <c r="BE239" s="175"/>
      <c r="BF239" s="175"/>
      <c r="BG239" s="175"/>
      <c r="BH239" s="175"/>
      <c r="BI239" s="175"/>
      <c r="BJ239" s="175"/>
      <c r="BK239" s="175"/>
      <c r="BL239" s="175"/>
      <c r="BM239" s="175"/>
      <c r="BN239" s="175"/>
      <c r="BO239" s="175"/>
      <c r="BP239" s="175"/>
      <c r="BQ239" s="175"/>
      <c r="BR239" s="175"/>
      <c r="BS239" s="175"/>
      <c r="BT239" s="175"/>
      <c r="BU239" s="175"/>
      <c r="BV239" s="175"/>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c r="DH239" s="175"/>
      <c r="DI239" s="175"/>
      <c r="DJ239" s="175"/>
      <c r="DK239" s="175"/>
      <c r="DL239" s="175"/>
    </row>
    <row r="240" spans="1:116">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c r="AA240" s="175"/>
      <c r="AB240" s="175"/>
      <c r="AC240" s="175"/>
      <c r="AD240" s="175"/>
      <c r="AE240" s="175"/>
      <c r="AF240" s="175"/>
      <c r="AG240" s="175"/>
      <c r="AH240" s="175"/>
      <c r="AI240" s="175"/>
      <c r="AJ240" s="175"/>
      <c r="AK240" s="175"/>
      <c r="AL240" s="175"/>
      <c r="AM240" s="175"/>
      <c r="AN240" s="175"/>
      <c r="AO240" s="175"/>
      <c r="AP240" s="175"/>
      <c r="AQ240" s="175"/>
      <c r="AR240" s="175"/>
      <c r="AS240" s="175"/>
      <c r="AT240" s="175"/>
      <c r="AU240" s="175"/>
      <c r="AV240" s="175"/>
      <c r="AW240" s="175"/>
      <c r="AX240" s="175"/>
      <c r="AY240" s="175"/>
      <c r="AZ240" s="175"/>
      <c r="BA240" s="175"/>
      <c r="BB240" s="175"/>
      <c r="BC240" s="175"/>
      <c r="BD240" s="175"/>
      <c r="BE240" s="175"/>
      <c r="BF240" s="175"/>
      <c r="BG240" s="175"/>
      <c r="BH240" s="175"/>
      <c r="BI240" s="175"/>
      <c r="BJ240" s="175"/>
      <c r="BK240" s="175"/>
      <c r="BL240" s="175"/>
      <c r="BM240" s="175"/>
      <c r="BN240" s="175"/>
      <c r="BO240" s="175"/>
      <c r="BP240" s="175"/>
      <c r="BQ240" s="175"/>
      <c r="BR240" s="175"/>
      <c r="BS240" s="175"/>
      <c r="BT240" s="175"/>
      <c r="BU240" s="175"/>
      <c r="BV240" s="175"/>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c r="DH240" s="175"/>
      <c r="DI240" s="175"/>
      <c r="DJ240" s="175"/>
      <c r="DK240" s="175"/>
      <c r="DL240" s="175"/>
    </row>
    <row r="241" spans="1:116">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c r="DH241" s="175"/>
      <c r="DI241" s="175"/>
      <c r="DJ241" s="175"/>
      <c r="DK241" s="175"/>
      <c r="DL241" s="175"/>
    </row>
    <row r="242" spans="1:116">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c r="AA242" s="175"/>
      <c r="AB242" s="175"/>
      <c r="AC242" s="175"/>
      <c r="AD242" s="175"/>
      <c r="AE242" s="175"/>
      <c r="AF242" s="175"/>
      <c r="AG242" s="175"/>
      <c r="AH242" s="175"/>
      <c r="AI242" s="175"/>
      <c r="AJ242" s="175"/>
      <c r="AK242" s="175"/>
      <c r="AL242" s="175"/>
      <c r="AM242" s="175"/>
      <c r="AN242" s="175"/>
      <c r="AO242" s="175"/>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5"/>
      <c r="BM242" s="175"/>
      <c r="BN242" s="175"/>
      <c r="BO242" s="175"/>
      <c r="BP242" s="175"/>
      <c r="BQ242" s="175"/>
      <c r="BR242" s="175"/>
      <c r="BS242" s="175"/>
      <c r="BT242" s="175"/>
      <c r="BU242" s="175"/>
      <c r="BV242" s="175"/>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c r="DH242" s="175"/>
      <c r="DI242" s="175"/>
      <c r="DJ242" s="175"/>
      <c r="DK242" s="175"/>
      <c r="DL242" s="175"/>
    </row>
    <row r="243" spans="1:116">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c r="AA243" s="175"/>
      <c r="AB243" s="175"/>
      <c r="AC243" s="175"/>
      <c r="AD243" s="175"/>
      <c r="AE243" s="175"/>
      <c r="AF243" s="175"/>
      <c r="AG243" s="175"/>
      <c r="AH243" s="175"/>
      <c r="AI243" s="175"/>
      <c r="AJ243" s="175"/>
      <c r="AK243" s="175"/>
      <c r="AL243" s="175"/>
      <c r="AM243" s="175"/>
      <c r="AN243" s="175"/>
      <c r="AO243" s="175"/>
      <c r="AP243" s="175"/>
      <c r="AQ243" s="175"/>
      <c r="AR243" s="175"/>
      <c r="AS243" s="175"/>
      <c r="AT243" s="175"/>
      <c r="AU243" s="175"/>
      <c r="AV243" s="175"/>
      <c r="AW243" s="175"/>
      <c r="AX243" s="175"/>
      <c r="AY243" s="175"/>
      <c r="AZ243" s="175"/>
      <c r="BA243" s="175"/>
      <c r="BB243" s="175"/>
      <c r="BC243" s="175"/>
      <c r="BD243" s="175"/>
      <c r="BE243" s="175"/>
      <c r="BF243" s="175"/>
      <c r="BG243" s="175"/>
      <c r="BH243" s="175"/>
      <c r="BI243" s="175"/>
      <c r="BJ243" s="175"/>
      <c r="BK243" s="175"/>
      <c r="BL243" s="175"/>
      <c r="BM243" s="175"/>
      <c r="BN243" s="175"/>
      <c r="BO243" s="175"/>
      <c r="BP243" s="175"/>
      <c r="BQ243" s="175"/>
      <c r="BR243" s="175"/>
      <c r="BS243" s="175"/>
      <c r="BT243" s="175"/>
      <c r="BU243" s="175"/>
      <c r="BV243" s="175"/>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c r="DH243" s="175"/>
      <c r="DI243" s="175"/>
      <c r="DJ243" s="175"/>
      <c r="DK243" s="175"/>
      <c r="DL243" s="175"/>
    </row>
    <row r="244" spans="1:116">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c r="AA244" s="175"/>
      <c r="AB244" s="175"/>
      <c r="AC244" s="175"/>
      <c r="AD244" s="175"/>
      <c r="AE244" s="175"/>
      <c r="AF244" s="175"/>
      <c r="AG244" s="175"/>
      <c r="AH244" s="175"/>
      <c r="AI244" s="175"/>
      <c r="AJ244" s="175"/>
      <c r="AK244" s="175"/>
      <c r="AL244" s="175"/>
      <c r="AM244" s="175"/>
      <c r="AN244" s="175"/>
      <c r="AO244" s="175"/>
      <c r="AP244" s="175"/>
      <c r="AQ244" s="175"/>
      <c r="AR244" s="175"/>
      <c r="AS244" s="175"/>
      <c r="AT244" s="175"/>
      <c r="AU244" s="175"/>
      <c r="AV244" s="175"/>
      <c r="AW244" s="175"/>
      <c r="AX244" s="175"/>
      <c r="AY244" s="175"/>
      <c r="AZ244" s="175"/>
      <c r="BA244" s="175"/>
      <c r="BB244" s="175"/>
      <c r="BC244" s="175"/>
      <c r="BD244" s="175"/>
      <c r="BE244" s="175"/>
      <c r="BF244" s="175"/>
      <c r="BG244" s="175"/>
      <c r="BH244" s="175"/>
      <c r="BI244" s="175"/>
      <c r="BJ244" s="175"/>
      <c r="BK244" s="175"/>
      <c r="BL244" s="175"/>
      <c r="BM244" s="175"/>
      <c r="BN244" s="175"/>
      <c r="BO244" s="175"/>
      <c r="BP244" s="175"/>
      <c r="BQ244" s="175"/>
      <c r="BR244" s="175"/>
      <c r="BS244" s="175"/>
      <c r="BT244" s="175"/>
      <c r="BU244" s="175"/>
      <c r="BV244" s="175"/>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c r="DH244" s="175"/>
      <c r="DI244" s="175"/>
      <c r="DJ244" s="175"/>
      <c r="DK244" s="175"/>
      <c r="DL244" s="175"/>
    </row>
    <row r="245" spans="1:116">
      <c r="A245" s="175"/>
      <c r="B245" s="175"/>
      <c r="C245" s="175"/>
      <c r="D245" s="175"/>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c r="AA245" s="175"/>
      <c r="AB245" s="175"/>
      <c r="AC245" s="175"/>
      <c r="AD245" s="175"/>
      <c r="AE245" s="175"/>
      <c r="AF245" s="175"/>
      <c r="AG245" s="175"/>
      <c r="AH245" s="175"/>
      <c r="AI245" s="175"/>
      <c r="AJ245" s="175"/>
      <c r="AK245" s="175"/>
      <c r="AL245" s="175"/>
      <c r="AM245" s="175"/>
      <c r="AN245" s="175"/>
      <c r="AO245" s="175"/>
      <c r="AP245" s="175"/>
      <c r="AQ245" s="175"/>
      <c r="AR245" s="175"/>
      <c r="AS245" s="175"/>
      <c r="AT245" s="175"/>
      <c r="AU245" s="175"/>
      <c r="AV245" s="175"/>
      <c r="AW245" s="175"/>
      <c r="AX245" s="175"/>
      <c r="AY245" s="175"/>
      <c r="AZ245" s="175"/>
      <c r="BA245" s="175"/>
      <c r="BB245" s="175"/>
      <c r="BC245" s="175"/>
      <c r="BD245" s="175"/>
      <c r="BE245" s="175"/>
      <c r="BF245" s="175"/>
      <c r="BG245" s="175"/>
      <c r="BH245" s="175"/>
      <c r="BI245" s="175"/>
      <c r="BJ245" s="175"/>
      <c r="BK245" s="175"/>
      <c r="BL245" s="175"/>
      <c r="BM245" s="175"/>
      <c r="BN245" s="175"/>
      <c r="BO245" s="175"/>
      <c r="BP245" s="175"/>
      <c r="BQ245" s="175"/>
      <c r="BR245" s="175"/>
      <c r="BS245" s="175"/>
      <c r="BT245" s="175"/>
      <c r="BU245" s="175"/>
      <c r="BV245" s="175"/>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c r="DH245" s="175"/>
      <c r="DI245" s="175"/>
      <c r="DJ245" s="175"/>
      <c r="DK245" s="175"/>
      <c r="DL245" s="175"/>
    </row>
    <row r="246" spans="1:116">
      <c r="A246" s="175"/>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c r="AA246" s="175"/>
      <c r="AB246" s="175"/>
      <c r="AC246" s="175"/>
      <c r="AD246" s="175"/>
      <c r="AE246" s="175"/>
      <c r="AF246" s="175"/>
      <c r="AG246" s="175"/>
      <c r="AH246" s="175"/>
      <c r="AI246" s="175"/>
      <c r="AJ246" s="175"/>
      <c r="AK246" s="175"/>
      <c r="AL246" s="175"/>
      <c r="AM246" s="175"/>
      <c r="AN246" s="175"/>
      <c r="AO246" s="175"/>
      <c r="AP246" s="175"/>
      <c r="AQ246" s="175"/>
      <c r="AR246" s="175"/>
      <c r="AS246" s="175"/>
      <c r="AT246" s="175"/>
      <c r="AU246" s="175"/>
      <c r="AV246" s="175"/>
      <c r="AW246" s="175"/>
      <c r="AX246" s="175"/>
      <c r="AY246" s="175"/>
      <c r="AZ246" s="175"/>
      <c r="BA246" s="175"/>
      <c r="BB246" s="175"/>
      <c r="BC246" s="175"/>
      <c r="BD246" s="175"/>
      <c r="BE246" s="175"/>
      <c r="BF246" s="175"/>
      <c r="BG246" s="175"/>
      <c r="BH246" s="175"/>
      <c r="BI246" s="175"/>
      <c r="BJ246" s="175"/>
      <c r="BK246" s="175"/>
      <c r="BL246" s="175"/>
      <c r="BM246" s="175"/>
      <c r="BN246" s="175"/>
      <c r="BO246" s="175"/>
      <c r="BP246" s="175"/>
      <c r="BQ246" s="175"/>
      <c r="BR246" s="175"/>
      <c r="BS246" s="175"/>
      <c r="BT246" s="175"/>
      <c r="BU246" s="175"/>
      <c r="BV246" s="175"/>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c r="DH246" s="175"/>
      <c r="DI246" s="175"/>
      <c r="DJ246" s="175"/>
      <c r="DK246" s="175"/>
      <c r="DL246" s="175"/>
    </row>
    <row r="247" spans="1:116">
      <c r="A247" s="175"/>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c r="AN247" s="175"/>
      <c r="AO247" s="175"/>
      <c r="AP247" s="175"/>
      <c r="AQ247" s="175"/>
      <c r="AR247" s="175"/>
      <c r="AS247" s="175"/>
      <c r="AT247" s="175"/>
      <c r="AU247" s="175"/>
      <c r="AV247" s="175"/>
      <c r="AW247" s="175"/>
      <c r="AX247" s="175"/>
      <c r="AY247" s="175"/>
      <c r="AZ247" s="175"/>
      <c r="BA247" s="175"/>
      <c r="BB247" s="175"/>
      <c r="BC247" s="175"/>
      <c r="BD247" s="175"/>
      <c r="BE247" s="175"/>
      <c r="BF247" s="175"/>
      <c r="BG247" s="175"/>
      <c r="BH247" s="175"/>
      <c r="BI247" s="175"/>
      <c r="BJ247" s="175"/>
      <c r="BK247" s="175"/>
      <c r="BL247" s="175"/>
      <c r="BM247" s="175"/>
      <c r="BN247" s="175"/>
      <c r="BO247" s="175"/>
      <c r="BP247" s="175"/>
      <c r="BQ247" s="175"/>
      <c r="BR247" s="175"/>
      <c r="BS247" s="175"/>
      <c r="BT247" s="175"/>
      <c r="BU247" s="175"/>
      <c r="BV247" s="175"/>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c r="DH247" s="175"/>
      <c r="DI247" s="175"/>
      <c r="DJ247" s="175"/>
      <c r="DK247" s="175"/>
      <c r="DL247" s="175"/>
    </row>
    <row r="248" spans="1:116">
      <c r="A248" s="175"/>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c r="AN248" s="175"/>
      <c r="AO248" s="175"/>
      <c r="AP248" s="175"/>
      <c r="AQ248" s="175"/>
      <c r="AR248" s="175"/>
      <c r="AS248" s="175"/>
      <c r="AT248" s="175"/>
      <c r="AU248" s="175"/>
      <c r="AV248" s="175"/>
      <c r="AW248" s="175"/>
      <c r="AX248" s="175"/>
      <c r="AY248" s="175"/>
      <c r="AZ248" s="175"/>
      <c r="BA248" s="175"/>
      <c r="BB248" s="175"/>
      <c r="BC248" s="175"/>
      <c r="BD248" s="175"/>
      <c r="BE248" s="175"/>
      <c r="BF248" s="175"/>
      <c r="BG248" s="175"/>
      <c r="BH248" s="175"/>
      <c r="BI248" s="175"/>
      <c r="BJ248" s="175"/>
      <c r="BK248" s="175"/>
      <c r="BL248" s="175"/>
      <c r="BM248" s="175"/>
      <c r="BN248" s="175"/>
      <c r="BO248" s="175"/>
      <c r="BP248" s="175"/>
      <c r="BQ248" s="175"/>
      <c r="BR248" s="175"/>
      <c r="BS248" s="175"/>
      <c r="BT248" s="175"/>
      <c r="BU248" s="175"/>
      <c r="BV248" s="175"/>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c r="DH248" s="175"/>
      <c r="DI248" s="175"/>
      <c r="DJ248" s="175"/>
      <c r="DK248" s="175"/>
      <c r="DL248" s="175"/>
    </row>
    <row r="249" spans="1:116">
      <c r="A249" s="175"/>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5"/>
      <c r="BM249" s="175"/>
      <c r="BN249" s="175"/>
      <c r="BO249" s="175"/>
      <c r="BP249" s="175"/>
      <c r="BQ249" s="175"/>
      <c r="BR249" s="175"/>
      <c r="BS249" s="175"/>
      <c r="BT249" s="175"/>
      <c r="BU249" s="175"/>
      <c r="BV249" s="175"/>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c r="DH249" s="175"/>
      <c r="DI249" s="175"/>
      <c r="DJ249" s="175"/>
      <c r="DK249" s="175"/>
      <c r="DL249" s="175"/>
    </row>
    <row r="250" spans="1:116">
      <c r="A250" s="175"/>
      <c r="B250" s="175"/>
      <c r="C250" s="175"/>
      <c r="D250" s="175"/>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c r="AA250" s="175"/>
      <c r="AB250" s="175"/>
      <c r="AC250" s="175"/>
      <c r="AD250" s="175"/>
      <c r="AE250" s="175"/>
      <c r="AF250" s="175"/>
      <c r="AG250" s="175"/>
      <c r="AH250" s="175"/>
      <c r="AI250" s="175"/>
      <c r="AJ250" s="175"/>
      <c r="AK250" s="175"/>
      <c r="AL250" s="175"/>
      <c r="AM250" s="175"/>
      <c r="AN250" s="175"/>
      <c r="AO250" s="175"/>
      <c r="AP250" s="175"/>
      <c r="AQ250" s="175"/>
      <c r="AR250" s="175"/>
      <c r="AS250" s="175"/>
      <c r="AT250" s="175"/>
      <c r="AU250" s="175"/>
      <c r="AV250" s="175"/>
      <c r="AW250" s="175"/>
      <c r="AX250" s="175"/>
      <c r="AY250" s="175"/>
      <c r="AZ250" s="175"/>
      <c r="BA250" s="175"/>
      <c r="BB250" s="175"/>
      <c r="BC250" s="175"/>
      <c r="BD250" s="175"/>
      <c r="BE250" s="175"/>
      <c r="BF250" s="175"/>
      <c r="BG250" s="175"/>
      <c r="BH250" s="175"/>
      <c r="BI250" s="175"/>
      <c r="BJ250" s="175"/>
      <c r="BK250" s="175"/>
      <c r="BL250" s="175"/>
      <c r="BM250" s="175"/>
      <c r="BN250" s="175"/>
      <c r="BO250" s="175"/>
      <c r="BP250" s="175"/>
      <c r="BQ250" s="175"/>
      <c r="BR250" s="175"/>
      <c r="BS250" s="175"/>
      <c r="BT250" s="175"/>
      <c r="BU250" s="175"/>
      <c r="BV250" s="175"/>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c r="DH250" s="175"/>
      <c r="DI250" s="175"/>
      <c r="DJ250" s="175"/>
      <c r="DK250" s="175"/>
      <c r="DL250" s="175"/>
    </row>
    <row r="251" spans="1:116">
      <c r="A251" s="175"/>
      <c r="B251" s="175"/>
      <c r="C251" s="175"/>
      <c r="D251" s="175"/>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c r="AA251" s="175"/>
      <c r="AB251" s="175"/>
      <c r="AC251" s="175"/>
      <c r="AD251" s="175"/>
      <c r="AE251" s="175"/>
      <c r="AF251" s="175"/>
      <c r="AG251" s="175"/>
      <c r="AH251" s="175"/>
      <c r="AI251" s="175"/>
      <c r="AJ251" s="175"/>
      <c r="AK251" s="175"/>
      <c r="AL251" s="175"/>
      <c r="AM251" s="175"/>
      <c r="AN251" s="175"/>
      <c r="AO251" s="175"/>
      <c r="AP251" s="175"/>
      <c r="AQ251" s="175"/>
      <c r="AR251" s="175"/>
      <c r="AS251" s="175"/>
      <c r="AT251" s="175"/>
      <c r="AU251" s="175"/>
      <c r="AV251" s="175"/>
      <c r="AW251" s="175"/>
      <c r="AX251" s="175"/>
      <c r="AY251" s="175"/>
      <c r="AZ251" s="175"/>
      <c r="BA251" s="175"/>
      <c r="BB251" s="175"/>
      <c r="BC251" s="175"/>
      <c r="BD251" s="175"/>
      <c r="BE251" s="175"/>
      <c r="BF251" s="175"/>
      <c r="BG251" s="175"/>
      <c r="BH251" s="175"/>
      <c r="BI251" s="175"/>
      <c r="BJ251" s="175"/>
      <c r="BK251" s="175"/>
      <c r="BL251" s="175"/>
      <c r="BM251" s="175"/>
      <c r="BN251" s="175"/>
      <c r="BO251" s="175"/>
      <c r="BP251" s="175"/>
      <c r="BQ251" s="175"/>
      <c r="BR251" s="175"/>
      <c r="BS251" s="175"/>
      <c r="BT251" s="175"/>
      <c r="BU251" s="175"/>
      <c r="BV251" s="175"/>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c r="DH251" s="175"/>
      <c r="DI251" s="175"/>
      <c r="DJ251" s="175"/>
      <c r="DK251" s="175"/>
      <c r="DL251" s="175"/>
    </row>
    <row r="252" spans="1:116">
      <c r="A252" s="175"/>
      <c r="B252" s="175"/>
      <c r="C252" s="175"/>
      <c r="D252" s="175"/>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c r="AA252" s="175"/>
      <c r="AB252" s="175"/>
      <c r="AC252" s="175"/>
      <c r="AD252" s="175"/>
      <c r="AE252" s="175"/>
      <c r="AF252" s="175"/>
      <c r="AG252" s="175"/>
      <c r="AH252" s="175"/>
      <c r="AI252" s="175"/>
      <c r="AJ252" s="175"/>
      <c r="AK252" s="175"/>
      <c r="AL252" s="175"/>
      <c r="AM252" s="175"/>
      <c r="AN252" s="175"/>
      <c r="AO252" s="175"/>
      <c r="AP252" s="175"/>
      <c r="AQ252" s="175"/>
      <c r="AR252" s="175"/>
      <c r="AS252" s="175"/>
      <c r="AT252" s="175"/>
      <c r="AU252" s="175"/>
      <c r="AV252" s="175"/>
      <c r="AW252" s="175"/>
      <c r="AX252" s="175"/>
      <c r="AY252" s="175"/>
      <c r="AZ252" s="175"/>
      <c r="BA252" s="175"/>
      <c r="BB252" s="175"/>
      <c r="BC252" s="175"/>
      <c r="BD252" s="175"/>
      <c r="BE252" s="175"/>
      <c r="BF252" s="175"/>
      <c r="BG252" s="175"/>
      <c r="BH252" s="175"/>
      <c r="BI252" s="175"/>
      <c r="BJ252" s="175"/>
      <c r="BK252" s="175"/>
      <c r="BL252" s="175"/>
      <c r="BM252" s="175"/>
      <c r="BN252" s="175"/>
      <c r="BO252" s="175"/>
      <c r="BP252" s="175"/>
      <c r="BQ252" s="175"/>
      <c r="BR252" s="175"/>
      <c r="BS252" s="175"/>
      <c r="BT252" s="175"/>
      <c r="BU252" s="175"/>
      <c r="BV252" s="175"/>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c r="DH252" s="175"/>
      <c r="DI252" s="175"/>
      <c r="DJ252" s="175"/>
      <c r="DK252" s="175"/>
      <c r="DL252" s="175"/>
    </row>
    <row r="253" spans="1:116">
      <c r="A253" s="175"/>
      <c r="B253" s="175"/>
      <c r="C253" s="175"/>
      <c r="D253" s="175"/>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c r="AA253" s="175"/>
      <c r="AB253" s="175"/>
      <c r="AC253" s="175"/>
      <c r="AD253" s="175"/>
      <c r="AE253" s="175"/>
      <c r="AF253" s="175"/>
      <c r="AG253" s="175"/>
      <c r="AH253" s="175"/>
      <c r="AI253" s="175"/>
      <c r="AJ253" s="175"/>
      <c r="AK253" s="175"/>
      <c r="AL253" s="175"/>
      <c r="AM253" s="175"/>
      <c r="AN253" s="175"/>
      <c r="AO253" s="175"/>
      <c r="AP253" s="175"/>
      <c r="AQ253" s="175"/>
      <c r="AR253" s="175"/>
      <c r="AS253" s="175"/>
      <c r="AT253" s="175"/>
      <c r="AU253" s="175"/>
      <c r="AV253" s="175"/>
      <c r="AW253" s="175"/>
      <c r="AX253" s="175"/>
      <c r="AY253" s="175"/>
      <c r="AZ253" s="175"/>
      <c r="BA253" s="175"/>
      <c r="BB253" s="175"/>
      <c r="BC253" s="175"/>
      <c r="BD253" s="175"/>
      <c r="BE253" s="175"/>
      <c r="BF253" s="175"/>
      <c r="BG253" s="175"/>
      <c r="BH253" s="175"/>
      <c r="BI253" s="175"/>
      <c r="BJ253" s="175"/>
      <c r="BK253" s="175"/>
      <c r="BL253" s="175"/>
      <c r="BM253" s="175"/>
      <c r="BN253" s="175"/>
      <c r="BO253" s="175"/>
      <c r="BP253" s="175"/>
      <c r="BQ253" s="175"/>
      <c r="BR253" s="175"/>
      <c r="BS253" s="175"/>
      <c r="BT253" s="175"/>
      <c r="BU253" s="175"/>
      <c r="BV253" s="175"/>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c r="DH253" s="175"/>
      <c r="DI253" s="175"/>
      <c r="DJ253" s="175"/>
      <c r="DK253" s="175"/>
      <c r="DL253" s="175"/>
    </row>
    <row r="254" spans="1:116">
      <c r="A254" s="175"/>
      <c r="B254" s="175"/>
      <c r="C254" s="175"/>
      <c r="D254" s="175"/>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c r="AA254" s="175"/>
      <c r="AB254" s="175"/>
      <c r="AC254" s="175"/>
      <c r="AD254" s="175"/>
      <c r="AE254" s="175"/>
      <c r="AF254" s="175"/>
      <c r="AG254" s="175"/>
      <c r="AH254" s="175"/>
      <c r="AI254" s="175"/>
      <c r="AJ254" s="175"/>
      <c r="AK254" s="175"/>
      <c r="AL254" s="175"/>
      <c r="AM254" s="175"/>
      <c r="AN254" s="175"/>
      <c r="AO254" s="175"/>
      <c r="AP254" s="175"/>
      <c r="AQ254" s="175"/>
      <c r="AR254" s="175"/>
      <c r="AS254" s="175"/>
      <c r="AT254" s="175"/>
      <c r="AU254" s="175"/>
      <c r="AV254" s="175"/>
      <c r="AW254" s="175"/>
      <c r="AX254" s="175"/>
      <c r="AY254" s="175"/>
      <c r="AZ254" s="175"/>
      <c r="BA254" s="175"/>
      <c r="BB254" s="175"/>
      <c r="BC254" s="175"/>
      <c r="BD254" s="175"/>
      <c r="BE254" s="175"/>
      <c r="BF254" s="175"/>
      <c r="BG254" s="175"/>
      <c r="BH254" s="175"/>
      <c r="BI254" s="175"/>
      <c r="BJ254" s="175"/>
      <c r="BK254" s="175"/>
      <c r="BL254" s="175"/>
      <c r="BM254" s="175"/>
      <c r="BN254" s="175"/>
      <c r="BO254" s="175"/>
      <c r="BP254" s="175"/>
      <c r="BQ254" s="175"/>
      <c r="BR254" s="175"/>
      <c r="BS254" s="175"/>
      <c r="BT254" s="175"/>
      <c r="BU254" s="175"/>
      <c r="BV254" s="175"/>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c r="DH254" s="175"/>
      <c r="DI254" s="175"/>
      <c r="DJ254" s="175"/>
      <c r="DK254" s="175"/>
      <c r="DL254" s="175"/>
    </row>
    <row r="255" spans="1:116">
      <c r="A255" s="175"/>
      <c r="B255" s="175"/>
      <c r="C255" s="175"/>
      <c r="D255" s="175"/>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c r="AA255" s="175"/>
      <c r="AB255" s="175"/>
      <c r="AC255" s="175"/>
      <c r="AD255" s="175"/>
      <c r="AE255" s="175"/>
      <c r="AF255" s="175"/>
      <c r="AG255" s="175"/>
      <c r="AH255" s="175"/>
      <c r="AI255" s="175"/>
      <c r="AJ255" s="175"/>
      <c r="AK255" s="175"/>
      <c r="AL255" s="175"/>
      <c r="AM255" s="175"/>
      <c r="AN255" s="175"/>
      <c r="AO255" s="175"/>
      <c r="AP255" s="175"/>
      <c r="AQ255" s="175"/>
      <c r="AR255" s="175"/>
      <c r="AS255" s="175"/>
      <c r="AT255" s="175"/>
      <c r="AU255" s="175"/>
      <c r="AV255" s="175"/>
      <c r="AW255" s="175"/>
      <c r="AX255" s="175"/>
      <c r="AY255" s="175"/>
      <c r="AZ255" s="175"/>
      <c r="BA255" s="175"/>
      <c r="BB255" s="175"/>
      <c r="BC255" s="175"/>
      <c r="BD255" s="175"/>
      <c r="BE255" s="175"/>
      <c r="BF255" s="175"/>
      <c r="BG255" s="175"/>
      <c r="BH255" s="175"/>
      <c r="BI255" s="175"/>
      <c r="BJ255" s="175"/>
      <c r="BK255" s="175"/>
      <c r="BL255" s="175"/>
      <c r="BM255" s="175"/>
      <c r="BN255" s="175"/>
      <c r="BO255" s="175"/>
      <c r="BP255" s="175"/>
      <c r="BQ255" s="175"/>
      <c r="BR255" s="175"/>
      <c r="BS255" s="175"/>
      <c r="BT255" s="175"/>
      <c r="BU255" s="175"/>
      <c r="BV255" s="175"/>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c r="DH255" s="175"/>
      <c r="DI255" s="175"/>
      <c r="DJ255" s="175"/>
      <c r="DK255" s="175"/>
      <c r="DL255" s="175"/>
    </row>
    <row r="256" spans="1:116">
      <c r="A256" s="175"/>
      <c r="B256" s="175"/>
      <c r="C256" s="175"/>
      <c r="D256" s="175"/>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c r="AA256" s="175"/>
      <c r="AB256" s="175"/>
      <c r="AC256" s="175"/>
      <c r="AD256" s="175"/>
      <c r="AE256" s="175"/>
      <c r="AF256" s="175"/>
      <c r="AG256" s="175"/>
      <c r="AH256" s="175"/>
      <c r="AI256" s="175"/>
      <c r="AJ256" s="175"/>
      <c r="AK256" s="175"/>
      <c r="AL256" s="175"/>
      <c r="AM256" s="175"/>
      <c r="AN256" s="175"/>
      <c r="AO256" s="175"/>
      <c r="AP256" s="175"/>
      <c r="AQ256" s="175"/>
      <c r="AR256" s="175"/>
      <c r="AS256" s="175"/>
      <c r="AT256" s="175"/>
      <c r="AU256" s="175"/>
      <c r="AV256" s="175"/>
      <c r="AW256" s="175"/>
      <c r="AX256" s="175"/>
      <c r="AY256" s="175"/>
      <c r="AZ256" s="175"/>
      <c r="BA256" s="175"/>
      <c r="BB256" s="175"/>
      <c r="BC256" s="175"/>
      <c r="BD256" s="175"/>
      <c r="BE256" s="175"/>
      <c r="BF256" s="175"/>
      <c r="BG256" s="175"/>
      <c r="BH256" s="175"/>
      <c r="BI256" s="175"/>
      <c r="BJ256" s="175"/>
      <c r="BK256" s="175"/>
      <c r="BL256" s="175"/>
      <c r="BM256" s="175"/>
      <c r="BN256" s="175"/>
      <c r="BO256" s="175"/>
      <c r="BP256" s="175"/>
      <c r="BQ256" s="175"/>
      <c r="BR256" s="175"/>
      <c r="BS256" s="175"/>
      <c r="BT256" s="175"/>
      <c r="BU256" s="175"/>
      <c r="BV256" s="175"/>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c r="DH256" s="175"/>
      <c r="DI256" s="175"/>
      <c r="DJ256" s="175"/>
      <c r="DK256" s="175"/>
      <c r="DL256" s="175"/>
    </row>
    <row r="257" spans="1:116">
      <c r="A257" s="175"/>
      <c r="B257" s="175"/>
      <c r="C257" s="175"/>
      <c r="D257" s="175"/>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c r="AA257" s="175"/>
      <c r="AB257" s="175"/>
      <c r="AC257" s="175"/>
      <c r="AD257" s="175"/>
      <c r="AE257" s="175"/>
      <c r="AF257" s="175"/>
      <c r="AG257" s="175"/>
      <c r="AH257" s="175"/>
      <c r="AI257" s="175"/>
      <c r="AJ257" s="175"/>
      <c r="AK257" s="175"/>
      <c r="AL257" s="175"/>
      <c r="AM257" s="175"/>
      <c r="AN257" s="175"/>
      <c r="AO257" s="175"/>
      <c r="AP257" s="175"/>
      <c r="AQ257" s="175"/>
      <c r="AR257" s="175"/>
      <c r="AS257" s="175"/>
      <c r="AT257" s="175"/>
      <c r="AU257" s="175"/>
      <c r="AV257" s="175"/>
      <c r="AW257" s="175"/>
      <c r="AX257" s="175"/>
      <c r="AY257" s="175"/>
      <c r="AZ257" s="175"/>
      <c r="BA257" s="175"/>
      <c r="BB257" s="175"/>
      <c r="BC257" s="175"/>
      <c r="BD257" s="175"/>
      <c r="BE257" s="175"/>
      <c r="BF257" s="175"/>
      <c r="BG257" s="175"/>
      <c r="BH257" s="175"/>
      <c r="BI257" s="175"/>
      <c r="BJ257" s="175"/>
      <c r="BK257" s="175"/>
      <c r="BL257" s="175"/>
      <c r="BM257" s="175"/>
      <c r="BN257" s="175"/>
      <c r="BO257" s="175"/>
      <c r="BP257" s="175"/>
      <c r="BQ257" s="175"/>
      <c r="BR257" s="175"/>
      <c r="BS257" s="175"/>
      <c r="BT257" s="175"/>
      <c r="BU257" s="175"/>
      <c r="BV257" s="175"/>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c r="DH257" s="175"/>
      <c r="DI257" s="175"/>
      <c r="DJ257" s="175"/>
      <c r="DK257" s="175"/>
      <c r="DL257" s="175"/>
    </row>
    <row r="258" spans="1:116">
      <c r="A258" s="175"/>
      <c r="B258" s="175"/>
      <c r="C258" s="175"/>
      <c r="D258" s="175"/>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c r="AA258" s="175"/>
      <c r="AB258" s="175"/>
      <c r="AC258" s="175"/>
      <c r="AD258" s="175"/>
      <c r="AE258" s="175"/>
      <c r="AF258" s="175"/>
      <c r="AG258" s="175"/>
      <c r="AH258" s="175"/>
      <c r="AI258" s="175"/>
      <c r="AJ258" s="175"/>
      <c r="AK258" s="175"/>
      <c r="AL258" s="175"/>
      <c r="AM258" s="175"/>
      <c r="AN258" s="175"/>
      <c r="AO258" s="175"/>
      <c r="AP258" s="175"/>
      <c r="AQ258" s="175"/>
      <c r="AR258" s="175"/>
      <c r="AS258" s="175"/>
      <c r="AT258" s="175"/>
      <c r="AU258" s="175"/>
      <c r="AV258" s="175"/>
      <c r="AW258" s="175"/>
      <c r="AX258" s="175"/>
      <c r="AY258" s="175"/>
      <c r="AZ258" s="175"/>
      <c r="BA258" s="175"/>
      <c r="BB258" s="175"/>
      <c r="BC258" s="175"/>
      <c r="BD258" s="175"/>
      <c r="BE258" s="175"/>
      <c r="BF258" s="175"/>
      <c r="BG258" s="175"/>
      <c r="BH258" s="175"/>
      <c r="BI258" s="175"/>
      <c r="BJ258" s="175"/>
      <c r="BK258" s="175"/>
      <c r="BL258" s="175"/>
      <c r="BM258" s="175"/>
      <c r="BN258" s="175"/>
      <c r="BO258" s="175"/>
      <c r="BP258" s="175"/>
      <c r="BQ258" s="175"/>
      <c r="BR258" s="175"/>
      <c r="BS258" s="175"/>
      <c r="BT258" s="175"/>
      <c r="BU258" s="175"/>
      <c r="BV258" s="175"/>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c r="DH258" s="175"/>
      <c r="DI258" s="175"/>
      <c r="DJ258" s="175"/>
      <c r="DK258" s="175"/>
      <c r="DL258" s="175"/>
    </row>
    <row r="259" spans="1:116">
      <c r="A259" s="175"/>
      <c r="B259" s="175"/>
      <c r="C259" s="175"/>
      <c r="D259" s="175"/>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c r="AA259" s="175"/>
      <c r="AB259" s="175"/>
      <c r="AC259" s="175"/>
      <c r="AD259" s="175"/>
      <c r="AE259" s="175"/>
      <c r="AF259" s="175"/>
      <c r="AG259" s="175"/>
      <c r="AH259" s="175"/>
      <c r="AI259" s="175"/>
      <c r="AJ259" s="175"/>
      <c r="AK259" s="175"/>
      <c r="AL259" s="175"/>
      <c r="AM259" s="175"/>
      <c r="AN259" s="175"/>
      <c r="AO259" s="175"/>
      <c r="AP259" s="175"/>
      <c r="AQ259" s="175"/>
      <c r="AR259" s="175"/>
      <c r="AS259" s="175"/>
      <c r="AT259" s="175"/>
      <c r="AU259" s="175"/>
      <c r="AV259" s="175"/>
      <c r="AW259" s="175"/>
      <c r="AX259" s="175"/>
      <c r="AY259" s="175"/>
      <c r="AZ259" s="175"/>
      <c r="BA259" s="175"/>
      <c r="BB259" s="175"/>
      <c r="BC259" s="175"/>
      <c r="BD259" s="175"/>
      <c r="BE259" s="175"/>
      <c r="BF259" s="175"/>
      <c r="BG259" s="175"/>
      <c r="BH259" s="175"/>
      <c r="BI259" s="175"/>
      <c r="BJ259" s="175"/>
      <c r="BK259" s="175"/>
      <c r="BL259" s="175"/>
      <c r="BM259" s="175"/>
      <c r="BN259" s="175"/>
      <c r="BO259" s="175"/>
      <c r="BP259" s="175"/>
      <c r="BQ259" s="175"/>
      <c r="BR259" s="175"/>
      <c r="BS259" s="175"/>
      <c r="BT259" s="175"/>
      <c r="BU259" s="175"/>
      <c r="BV259" s="175"/>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c r="DH259" s="175"/>
      <c r="DI259" s="175"/>
      <c r="DJ259" s="175"/>
      <c r="DK259" s="175"/>
      <c r="DL259" s="175"/>
    </row>
    <row r="260" spans="1:116">
      <c r="A260" s="175"/>
      <c r="B260" s="175"/>
      <c r="C260" s="175"/>
      <c r="D260" s="175"/>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c r="AA260" s="175"/>
      <c r="AB260" s="175"/>
      <c r="AC260" s="175"/>
      <c r="AD260" s="175"/>
      <c r="AE260" s="175"/>
      <c r="AF260" s="175"/>
      <c r="AG260" s="175"/>
      <c r="AH260" s="175"/>
      <c r="AI260" s="175"/>
      <c r="AJ260" s="175"/>
      <c r="AK260" s="175"/>
      <c r="AL260" s="175"/>
      <c r="AM260" s="175"/>
      <c r="AN260" s="175"/>
      <c r="AO260" s="175"/>
      <c r="AP260" s="175"/>
      <c r="AQ260" s="175"/>
      <c r="AR260" s="175"/>
      <c r="AS260" s="175"/>
      <c r="AT260" s="175"/>
      <c r="AU260" s="175"/>
      <c r="AV260" s="175"/>
      <c r="AW260" s="175"/>
      <c r="AX260" s="175"/>
      <c r="AY260" s="175"/>
      <c r="AZ260" s="175"/>
      <c r="BA260" s="175"/>
      <c r="BB260" s="175"/>
      <c r="BC260" s="175"/>
      <c r="BD260" s="175"/>
      <c r="BE260" s="175"/>
      <c r="BF260" s="175"/>
      <c r="BG260" s="175"/>
      <c r="BH260" s="175"/>
      <c r="BI260" s="175"/>
      <c r="BJ260" s="175"/>
      <c r="BK260" s="175"/>
      <c r="BL260" s="175"/>
      <c r="BM260" s="175"/>
      <c r="BN260" s="175"/>
      <c r="BO260" s="175"/>
      <c r="BP260" s="175"/>
      <c r="BQ260" s="175"/>
      <c r="BR260" s="175"/>
      <c r="BS260" s="175"/>
      <c r="BT260" s="175"/>
      <c r="BU260" s="175"/>
      <c r="BV260" s="175"/>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c r="DH260" s="175"/>
      <c r="DI260" s="175"/>
      <c r="DJ260" s="175"/>
      <c r="DK260" s="175"/>
      <c r="DL260" s="175"/>
    </row>
    <row r="261" spans="1:116">
      <c r="A261" s="175"/>
      <c r="B261" s="175"/>
      <c r="C261" s="175"/>
      <c r="D261" s="175"/>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c r="AA261" s="175"/>
      <c r="AB261" s="175"/>
      <c r="AC261" s="175"/>
      <c r="AD261" s="175"/>
      <c r="AE261" s="175"/>
      <c r="AF261" s="175"/>
      <c r="AG261" s="175"/>
      <c r="AH261" s="175"/>
      <c r="AI261" s="175"/>
      <c r="AJ261" s="175"/>
      <c r="AK261" s="175"/>
      <c r="AL261" s="175"/>
      <c r="AM261" s="175"/>
      <c r="AN261" s="175"/>
      <c r="AO261" s="175"/>
      <c r="AP261" s="175"/>
      <c r="AQ261" s="175"/>
      <c r="AR261" s="175"/>
      <c r="AS261" s="175"/>
      <c r="AT261" s="175"/>
      <c r="AU261" s="175"/>
      <c r="AV261" s="175"/>
      <c r="AW261" s="175"/>
      <c r="AX261" s="175"/>
      <c r="AY261" s="175"/>
      <c r="AZ261" s="175"/>
      <c r="BA261" s="175"/>
      <c r="BB261" s="175"/>
      <c r="BC261" s="175"/>
      <c r="BD261" s="175"/>
      <c r="BE261" s="175"/>
      <c r="BF261" s="175"/>
      <c r="BG261" s="175"/>
      <c r="BH261" s="175"/>
      <c r="BI261" s="175"/>
      <c r="BJ261" s="175"/>
      <c r="BK261" s="175"/>
      <c r="BL261" s="175"/>
      <c r="BM261" s="175"/>
      <c r="BN261" s="175"/>
      <c r="BO261" s="175"/>
      <c r="BP261" s="175"/>
      <c r="BQ261" s="175"/>
      <c r="BR261" s="175"/>
      <c r="BS261" s="175"/>
      <c r="BT261" s="175"/>
      <c r="BU261" s="175"/>
      <c r="BV261" s="175"/>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c r="DH261" s="175"/>
      <c r="DI261" s="175"/>
      <c r="DJ261" s="175"/>
      <c r="DK261" s="175"/>
      <c r="DL261" s="175"/>
    </row>
    <row r="262" spans="1:116">
      <c r="A262" s="175"/>
      <c r="B262" s="175"/>
      <c r="C262" s="175"/>
      <c r="D262" s="175"/>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c r="AA262" s="175"/>
      <c r="AB262" s="175"/>
      <c r="AC262" s="175"/>
      <c r="AD262" s="175"/>
      <c r="AE262" s="175"/>
      <c r="AF262" s="175"/>
      <c r="AG262" s="175"/>
      <c r="AH262" s="175"/>
      <c r="AI262" s="175"/>
      <c r="AJ262" s="175"/>
      <c r="AK262" s="175"/>
      <c r="AL262" s="175"/>
      <c r="AM262" s="175"/>
      <c r="AN262" s="175"/>
      <c r="AO262" s="175"/>
      <c r="AP262" s="175"/>
      <c r="AQ262" s="175"/>
      <c r="AR262" s="175"/>
      <c r="AS262" s="175"/>
      <c r="AT262" s="175"/>
      <c r="AU262" s="175"/>
      <c r="AV262" s="175"/>
      <c r="AW262" s="175"/>
      <c r="AX262" s="175"/>
      <c r="AY262" s="175"/>
      <c r="AZ262" s="175"/>
      <c r="BA262" s="175"/>
      <c r="BB262" s="175"/>
      <c r="BC262" s="175"/>
      <c r="BD262" s="175"/>
      <c r="BE262" s="175"/>
      <c r="BF262" s="175"/>
      <c r="BG262" s="175"/>
      <c r="BH262" s="175"/>
      <c r="BI262" s="175"/>
      <c r="BJ262" s="175"/>
      <c r="BK262" s="175"/>
      <c r="BL262" s="175"/>
      <c r="BM262" s="175"/>
      <c r="BN262" s="175"/>
      <c r="BO262" s="175"/>
      <c r="BP262" s="175"/>
      <c r="BQ262" s="175"/>
      <c r="BR262" s="175"/>
      <c r="BS262" s="175"/>
      <c r="BT262" s="175"/>
      <c r="BU262" s="175"/>
      <c r="BV262" s="175"/>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c r="DH262" s="175"/>
      <c r="DI262" s="175"/>
      <c r="DJ262" s="175"/>
      <c r="DK262" s="175"/>
      <c r="DL262" s="175"/>
    </row>
    <row r="263" spans="1:116">
      <c r="A263" s="175"/>
      <c r="B263" s="175"/>
      <c r="C263" s="175"/>
      <c r="D263" s="175"/>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c r="AA263" s="175"/>
      <c r="AB263" s="175"/>
      <c r="AC263" s="175"/>
      <c r="AD263" s="175"/>
      <c r="AE263" s="175"/>
      <c r="AF263" s="175"/>
      <c r="AG263" s="175"/>
      <c r="AH263" s="175"/>
      <c r="AI263" s="175"/>
      <c r="AJ263" s="175"/>
      <c r="AK263" s="175"/>
      <c r="AL263" s="175"/>
      <c r="AM263" s="175"/>
      <c r="AN263" s="175"/>
      <c r="AO263" s="175"/>
      <c r="AP263" s="175"/>
      <c r="AQ263" s="175"/>
      <c r="AR263" s="175"/>
      <c r="AS263" s="175"/>
      <c r="AT263" s="175"/>
      <c r="AU263" s="175"/>
      <c r="AV263" s="175"/>
      <c r="AW263" s="175"/>
      <c r="AX263" s="175"/>
      <c r="AY263" s="175"/>
      <c r="AZ263" s="175"/>
      <c r="BA263" s="175"/>
      <c r="BB263" s="175"/>
      <c r="BC263" s="175"/>
      <c r="BD263" s="175"/>
      <c r="BE263" s="175"/>
      <c r="BF263" s="175"/>
      <c r="BG263" s="175"/>
      <c r="BH263" s="175"/>
      <c r="BI263" s="175"/>
      <c r="BJ263" s="175"/>
      <c r="BK263" s="175"/>
      <c r="BL263" s="175"/>
      <c r="BM263" s="175"/>
      <c r="BN263" s="175"/>
      <c r="BO263" s="175"/>
      <c r="BP263" s="175"/>
      <c r="BQ263" s="175"/>
      <c r="BR263" s="175"/>
      <c r="BS263" s="175"/>
      <c r="BT263" s="175"/>
      <c r="BU263" s="175"/>
      <c r="BV263" s="175"/>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c r="DH263" s="175"/>
      <c r="DI263" s="175"/>
      <c r="DJ263" s="175"/>
      <c r="DK263" s="175"/>
      <c r="DL263" s="175"/>
    </row>
    <row r="264" spans="1:116">
      <c r="A264" s="175"/>
      <c r="B264" s="175"/>
      <c r="C264" s="175"/>
      <c r="D264" s="175"/>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c r="AA264" s="175"/>
      <c r="AB264" s="175"/>
      <c r="AC264" s="175"/>
      <c r="AD264" s="175"/>
      <c r="AE264" s="175"/>
      <c r="AF264" s="175"/>
      <c r="AG264" s="175"/>
      <c r="AH264" s="175"/>
      <c r="AI264" s="175"/>
      <c r="AJ264" s="175"/>
      <c r="AK264" s="175"/>
      <c r="AL264" s="175"/>
      <c r="AM264" s="175"/>
      <c r="AN264" s="175"/>
      <c r="AO264" s="175"/>
      <c r="AP264" s="175"/>
      <c r="AQ264" s="175"/>
      <c r="AR264" s="175"/>
      <c r="AS264" s="175"/>
      <c r="AT264" s="175"/>
      <c r="AU264" s="175"/>
      <c r="AV264" s="175"/>
      <c r="AW264" s="175"/>
      <c r="AX264" s="175"/>
      <c r="AY264" s="175"/>
      <c r="AZ264" s="175"/>
      <c r="BA264" s="175"/>
      <c r="BB264" s="175"/>
      <c r="BC264" s="175"/>
      <c r="BD264" s="175"/>
      <c r="BE264" s="175"/>
      <c r="BF264" s="175"/>
      <c r="BG264" s="175"/>
      <c r="BH264" s="175"/>
      <c r="BI264" s="175"/>
      <c r="BJ264" s="175"/>
      <c r="BK264" s="175"/>
      <c r="BL264" s="175"/>
      <c r="BM264" s="175"/>
      <c r="BN264" s="175"/>
      <c r="BO264" s="175"/>
      <c r="BP264" s="175"/>
      <c r="BQ264" s="175"/>
      <c r="BR264" s="175"/>
      <c r="BS264" s="175"/>
      <c r="BT264" s="175"/>
      <c r="BU264" s="175"/>
      <c r="BV264" s="175"/>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c r="DH264" s="175"/>
      <c r="DI264" s="175"/>
      <c r="DJ264" s="175"/>
      <c r="DK264" s="175"/>
      <c r="DL264" s="175"/>
    </row>
    <row r="265" spans="1:116">
      <c r="A265" s="175"/>
      <c r="B265" s="175"/>
      <c r="C265" s="175"/>
      <c r="D265" s="175"/>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c r="AA265" s="175"/>
      <c r="AB265" s="175"/>
      <c r="AC265" s="175"/>
      <c r="AD265" s="175"/>
      <c r="AE265" s="175"/>
      <c r="AF265" s="175"/>
      <c r="AG265" s="175"/>
      <c r="AH265" s="175"/>
      <c r="AI265" s="175"/>
      <c r="AJ265" s="175"/>
      <c r="AK265" s="175"/>
      <c r="AL265" s="175"/>
      <c r="AM265" s="175"/>
      <c r="AN265" s="175"/>
      <c r="AO265" s="175"/>
      <c r="AP265" s="175"/>
      <c r="AQ265" s="175"/>
      <c r="AR265" s="175"/>
      <c r="AS265" s="175"/>
      <c r="AT265" s="175"/>
      <c r="AU265" s="175"/>
      <c r="AV265" s="175"/>
      <c r="AW265" s="175"/>
      <c r="AX265" s="175"/>
      <c r="AY265" s="175"/>
      <c r="AZ265" s="175"/>
      <c r="BA265" s="175"/>
      <c r="BB265" s="175"/>
      <c r="BC265" s="175"/>
      <c r="BD265" s="175"/>
      <c r="BE265" s="175"/>
      <c r="BF265" s="175"/>
      <c r="BG265" s="175"/>
      <c r="BH265" s="175"/>
      <c r="BI265" s="175"/>
      <c r="BJ265" s="175"/>
      <c r="BK265" s="175"/>
      <c r="BL265" s="175"/>
      <c r="BM265" s="175"/>
      <c r="BN265" s="175"/>
      <c r="BO265" s="175"/>
      <c r="BP265" s="175"/>
      <c r="BQ265" s="175"/>
      <c r="BR265" s="175"/>
      <c r="BS265" s="175"/>
      <c r="BT265" s="175"/>
      <c r="BU265" s="175"/>
      <c r="BV265" s="175"/>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c r="DH265" s="175"/>
      <c r="DI265" s="175"/>
      <c r="DJ265" s="175"/>
      <c r="DK265" s="175"/>
      <c r="DL265" s="175"/>
    </row>
    <row r="266" spans="1:116">
      <c r="A266" s="175"/>
      <c r="B266" s="175"/>
      <c r="C266" s="175"/>
      <c r="D266" s="175"/>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5"/>
      <c r="AN266" s="175"/>
      <c r="AO266" s="175"/>
      <c r="AP266" s="175"/>
      <c r="AQ266" s="175"/>
      <c r="AR266" s="175"/>
      <c r="AS266" s="175"/>
      <c r="AT266" s="175"/>
      <c r="AU266" s="175"/>
      <c r="AV266" s="175"/>
      <c r="AW266" s="175"/>
      <c r="AX266" s="175"/>
      <c r="AY266" s="175"/>
      <c r="AZ266" s="175"/>
      <c r="BA266" s="175"/>
      <c r="BB266" s="175"/>
      <c r="BC266" s="175"/>
      <c r="BD266" s="175"/>
      <c r="BE266" s="175"/>
      <c r="BF266" s="175"/>
      <c r="BG266" s="175"/>
      <c r="BH266" s="175"/>
      <c r="BI266" s="175"/>
      <c r="BJ266" s="175"/>
      <c r="BK266" s="175"/>
      <c r="BL266" s="175"/>
      <c r="BM266" s="175"/>
      <c r="BN266" s="175"/>
      <c r="BO266" s="175"/>
      <c r="BP266" s="175"/>
      <c r="BQ266" s="175"/>
      <c r="BR266" s="175"/>
      <c r="BS266" s="175"/>
      <c r="BT266" s="175"/>
      <c r="BU266" s="175"/>
      <c r="BV266" s="175"/>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c r="DH266" s="175"/>
      <c r="DI266" s="175"/>
      <c r="DJ266" s="175"/>
      <c r="DK266" s="175"/>
      <c r="DL266" s="175"/>
    </row>
    <row r="267" spans="1:116">
      <c r="A267" s="175"/>
      <c r="B267" s="175"/>
      <c r="C267" s="175"/>
      <c r="D267" s="175"/>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c r="AA267" s="175"/>
      <c r="AB267" s="175"/>
      <c r="AC267" s="175"/>
      <c r="AD267" s="175"/>
      <c r="AE267" s="175"/>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75"/>
      <c r="BC267" s="175"/>
      <c r="BD267" s="175"/>
      <c r="BE267" s="175"/>
      <c r="BF267" s="175"/>
      <c r="BG267" s="175"/>
      <c r="BH267" s="175"/>
      <c r="BI267" s="175"/>
      <c r="BJ267" s="175"/>
      <c r="BK267" s="175"/>
      <c r="BL267" s="175"/>
      <c r="BM267" s="175"/>
      <c r="BN267" s="175"/>
      <c r="BO267" s="175"/>
      <c r="BP267" s="175"/>
      <c r="BQ267" s="175"/>
      <c r="BR267" s="175"/>
      <c r="BS267" s="175"/>
      <c r="BT267" s="175"/>
      <c r="BU267" s="175"/>
      <c r="BV267" s="175"/>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c r="DH267" s="175"/>
      <c r="DI267" s="175"/>
      <c r="DJ267" s="175"/>
      <c r="DK267" s="175"/>
      <c r="DL267" s="175"/>
    </row>
    <row r="268" spans="1:116">
      <c r="A268" s="175"/>
      <c r="B268" s="175"/>
      <c r="C268" s="175"/>
      <c r="D268" s="175"/>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c r="AA268" s="175"/>
      <c r="AB268" s="175"/>
      <c r="AC268" s="175"/>
      <c r="AD268" s="175"/>
      <c r="AE268" s="175"/>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75"/>
      <c r="BC268" s="175"/>
      <c r="BD268" s="175"/>
      <c r="BE268" s="175"/>
      <c r="BF268" s="175"/>
      <c r="BG268" s="175"/>
      <c r="BH268" s="175"/>
      <c r="BI268" s="175"/>
      <c r="BJ268" s="175"/>
      <c r="BK268" s="175"/>
      <c r="BL268" s="175"/>
      <c r="BM268" s="175"/>
      <c r="BN268" s="175"/>
      <c r="BO268" s="175"/>
      <c r="BP268" s="175"/>
      <c r="BQ268" s="175"/>
      <c r="BR268" s="175"/>
      <c r="BS268" s="175"/>
      <c r="BT268" s="175"/>
      <c r="BU268" s="175"/>
      <c r="BV268" s="175"/>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c r="DH268" s="175"/>
      <c r="DI268" s="175"/>
      <c r="DJ268" s="175"/>
      <c r="DK268" s="175"/>
      <c r="DL268" s="175"/>
    </row>
    <row r="269" spans="1:116">
      <c r="A269" s="175"/>
      <c r="B269" s="175"/>
      <c r="C269" s="175"/>
      <c r="D269" s="175"/>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c r="AA269" s="175"/>
      <c r="AB269" s="175"/>
      <c r="AC269" s="175"/>
      <c r="AD269" s="175"/>
      <c r="AE269" s="175"/>
      <c r="AF269" s="175"/>
      <c r="AG269" s="175"/>
      <c r="AH269" s="175"/>
      <c r="AI269" s="175"/>
      <c r="AJ269" s="175"/>
      <c r="AK269" s="175"/>
      <c r="AL269" s="175"/>
      <c r="AM269" s="175"/>
      <c r="AN269" s="175"/>
      <c r="AO269" s="175"/>
      <c r="AP269" s="175"/>
      <c r="AQ269" s="175"/>
      <c r="AR269" s="175"/>
      <c r="AS269" s="175"/>
      <c r="AT269" s="175"/>
      <c r="AU269" s="175"/>
      <c r="AV269" s="175"/>
      <c r="AW269" s="175"/>
      <c r="AX269" s="175"/>
      <c r="AY269" s="175"/>
      <c r="AZ269" s="175"/>
      <c r="BA269" s="175"/>
      <c r="BB269" s="175"/>
      <c r="BC269" s="175"/>
      <c r="BD269" s="175"/>
      <c r="BE269" s="175"/>
      <c r="BF269" s="175"/>
      <c r="BG269" s="175"/>
      <c r="BH269" s="175"/>
      <c r="BI269" s="175"/>
      <c r="BJ269" s="175"/>
      <c r="BK269" s="175"/>
      <c r="BL269" s="175"/>
      <c r="BM269" s="175"/>
      <c r="BN269" s="175"/>
      <c r="BO269" s="175"/>
      <c r="BP269" s="175"/>
      <c r="BQ269" s="175"/>
      <c r="BR269" s="175"/>
      <c r="BS269" s="175"/>
      <c r="BT269" s="175"/>
      <c r="BU269" s="175"/>
      <c r="BV269" s="175"/>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c r="DH269" s="175"/>
      <c r="DI269" s="175"/>
      <c r="DJ269" s="175"/>
      <c r="DK269" s="175"/>
      <c r="DL269" s="175"/>
    </row>
    <row r="270" spans="1:116">
      <c r="A270" s="175"/>
      <c r="B270" s="175"/>
      <c r="C270" s="175"/>
      <c r="D270" s="175"/>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c r="AA270" s="175"/>
      <c r="AB270" s="175"/>
      <c r="AC270" s="175"/>
      <c r="AD270" s="175"/>
      <c r="AE270" s="175"/>
      <c r="AF270" s="175"/>
      <c r="AG270" s="175"/>
      <c r="AH270" s="175"/>
      <c r="AI270" s="175"/>
      <c r="AJ270" s="175"/>
      <c r="AK270" s="175"/>
      <c r="AL270" s="175"/>
      <c r="AM270" s="175"/>
      <c r="AN270" s="175"/>
      <c r="AO270" s="175"/>
      <c r="AP270" s="175"/>
      <c r="AQ270" s="175"/>
      <c r="AR270" s="175"/>
      <c r="AS270" s="175"/>
      <c r="AT270" s="175"/>
      <c r="AU270" s="175"/>
      <c r="AV270" s="175"/>
      <c r="AW270" s="175"/>
      <c r="AX270" s="175"/>
      <c r="AY270" s="175"/>
      <c r="AZ270" s="175"/>
      <c r="BA270" s="175"/>
      <c r="BB270" s="175"/>
      <c r="BC270" s="175"/>
      <c r="BD270" s="175"/>
      <c r="BE270" s="175"/>
      <c r="BF270" s="175"/>
      <c r="BG270" s="175"/>
      <c r="BH270" s="175"/>
      <c r="BI270" s="175"/>
      <c r="BJ270" s="175"/>
      <c r="BK270" s="175"/>
      <c r="BL270" s="175"/>
      <c r="BM270" s="175"/>
      <c r="BN270" s="175"/>
      <c r="BO270" s="175"/>
      <c r="BP270" s="175"/>
      <c r="BQ270" s="175"/>
      <c r="BR270" s="175"/>
      <c r="BS270" s="175"/>
      <c r="BT270" s="175"/>
      <c r="BU270" s="175"/>
      <c r="BV270" s="175"/>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c r="DH270" s="175"/>
      <c r="DI270" s="175"/>
      <c r="DJ270" s="175"/>
      <c r="DK270" s="175"/>
      <c r="DL270" s="175"/>
    </row>
    <row r="271" spans="1:116">
      <c r="A271" s="175"/>
      <c r="B271" s="175"/>
      <c r="C271" s="175"/>
      <c r="D271" s="175"/>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c r="AA271" s="175"/>
      <c r="AB271" s="175"/>
      <c r="AC271" s="175"/>
      <c r="AD271" s="175"/>
      <c r="AE271" s="175"/>
      <c r="AF271" s="175"/>
      <c r="AG271" s="175"/>
      <c r="AH271" s="175"/>
      <c r="AI271" s="175"/>
      <c r="AJ271" s="175"/>
      <c r="AK271" s="175"/>
      <c r="AL271" s="175"/>
      <c r="AM271" s="175"/>
      <c r="AN271" s="175"/>
      <c r="AO271" s="175"/>
      <c r="AP271" s="175"/>
      <c r="AQ271" s="175"/>
      <c r="AR271" s="175"/>
      <c r="AS271" s="175"/>
      <c r="AT271" s="175"/>
      <c r="AU271" s="175"/>
      <c r="AV271" s="175"/>
      <c r="AW271" s="175"/>
      <c r="AX271" s="175"/>
      <c r="AY271" s="175"/>
      <c r="AZ271" s="175"/>
      <c r="BA271" s="175"/>
      <c r="BB271" s="175"/>
      <c r="BC271" s="175"/>
      <c r="BD271" s="175"/>
      <c r="BE271" s="175"/>
      <c r="BF271" s="175"/>
      <c r="BG271" s="175"/>
      <c r="BH271" s="175"/>
      <c r="BI271" s="175"/>
      <c r="BJ271" s="175"/>
      <c r="BK271" s="175"/>
      <c r="BL271" s="175"/>
      <c r="BM271" s="175"/>
      <c r="BN271" s="175"/>
      <c r="BO271" s="175"/>
      <c r="BP271" s="175"/>
      <c r="BQ271" s="175"/>
      <c r="BR271" s="175"/>
      <c r="BS271" s="175"/>
      <c r="BT271" s="175"/>
      <c r="BU271" s="175"/>
      <c r="BV271" s="175"/>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c r="DH271" s="175"/>
      <c r="DI271" s="175"/>
      <c r="DJ271" s="175"/>
      <c r="DK271" s="175"/>
      <c r="DL271" s="175"/>
    </row>
    <row r="272" spans="1:116">
      <c r="A272" s="175"/>
      <c r="B272" s="175"/>
      <c r="C272" s="175"/>
      <c r="D272" s="175"/>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c r="AA272" s="175"/>
      <c r="AB272" s="175"/>
      <c r="AC272" s="175"/>
      <c r="AD272" s="175"/>
      <c r="AE272" s="175"/>
      <c r="AF272" s="175"/>
      <c r="AG272" s="175"/>
      <c r="AH272" s="175"/>
      <c r="AI272" s="175"/>
      <c r="AJ272" s="175"/>
      <c r="AK272" s="175"/>
      <c r="AL272" s="175"/>
      <c r="AM272" s="175"/>
      <c r="AN272" s="175"/>
      <c r="AO272" s="175"/>
      <c r="AP272" s="175"/>
      <c r="AQ272" s="175"/>
      <c r="AR272" s="175"/>
      <c r="AS272" s="175"/>
      <c r="AT272" s="175"/>
      <c r="AU272" s="175"/>
      <c r="AV272" s="175"/>
      <c r="AW272" s="175"/>
      <c r="AX272" s="175"/>
      <c r="AY272" s="175"/>
      <c r="AZ272" s="175"/>
      <c r="BA272" s="175"/>
      <c r="BB272" s="175"/>
      <c r="BC272" s="175"/>
      <c r="BD272" s="175"/>
      <c r="BE272" s="175"/>
      <c r="BF272" s="175"/>
      <c r="BG272" s="175"/>
      <c r="BH272" s="175"/>
      <c r="BI272" s="175"/>
      <c r="BJ272" s="175"/>
      <c r="BK272" s="175"/>
      <c r="BL272" s="175"/>
      <c r="BM272" s="175"/>
      <c r="BN272" s="175"/>
      <c r="BO272" s="175"/>
      <c r="BP272" s="175"/>
      <c r="BQ272" s="175"/>
      <c r="BR272" s="175"/>
      <c r="BS272" s="175"/>
      <c r="BT272" s="175"/>
      <c r="BU272" s="175"/>
      <c r="BV272" s="175"/>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c r="DH272" s="175"/>
      <c r="DI272" s="175"/>
      <c r="DJ272" s="175"/>
      <c r="DK272" s="175"/>
      <c r="DL272" s="175"/>
    </row>
    <row r="273" spans="1:116">
      <c r="A273" s="175"/>
      <c r="B273" s="175"/>
      <c r="C273" s="175"/>
      <c r="D273" s="175"/>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c r="AA273" s="175"/>
      <c r="AB273" s="175"/>
      <c r="AC273" s="175"/>
      <c r="AD273" s="175"/>
      <c r="AE273" s="175"/>
      <c r="AF273" s="175"/>
      <c r="AG273" s="175"/>
      <c r="AH273" s="175"/>
      <c r="AI273" s="175"/>
      <c r="AJ273" s="175"/>
      <c r="AK273" s="175"/>
      <c r="AL273" s="175"/>
      <c r="AM273" s="175"/>
      <c r="AN273" s="175"/>
      <c r="AO273" s="175"/>
      <c r="AP273" s="175"/>
      <c r="AQ273" s="175"/>
      <c r="AR273" s="175"/>
      <c r="AS273" s="175"/>
      <c r="AT273" s="175"/>
      <c r="AU273" s="175"/>
      <c r="AV273" s="175"/>
      <c r="AW273" s="175"/>
      <c r="AX273" s="175"/>
      <c r="AY273" s="175"/>
      <c r="AZ273" s="175"/>
      <c r="BA273" s="175"/>
      <c r="BB273" s="175"/>
      <c r="BC273" s="175"/>
      <c r="BD273" s="175"/>
      <c r="BE273" s="175"/>
      <c r="BF273" s="175"/>
      <c r="BG273" s="175"/>
      <c r="BH273" s="175"/>
      <c r="BI273" s="175"/>
      <c r="BJ273" s="175"/>
      <c r="BK273" s="175"/>
      <c r="BL273" s="175"/>
      <c r="BM273" s="175"/>
      <c r="BN273" s="175"/>
      <c r="BO273" s="175"/>
      <c r="BP273" s="175"/>
      <c r="BQ273" s="175"/>
      <c r="BR273" s="175"/>
      <c r="BS273" s="175"/>
      <c r="BT273" s="175"/>
      <c r="BU273" s="175"/>
      <c r="BV273" s="175"/>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c r="DH273" s="175"/>
      <c r="DI273" s="175"/>
      <c r="DJ273" s="175"/>
      <c r="DK273" s="175"/>
      <c r="DL273" s="175"/>
    </row>
    <row r="274" spans="1:116">
      <c r="A274" s="175"/>
      <c r="B274" s="175"/>
      <c r="C274" s="175"/>
      <c r="D274" s="175"/>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c r="AA274" s="175"/>
      <c r="AB274" s="175"/>
      <c r="AC274" s="175"/>
      <c r="AD274" s="175"/>
      <c r="AE274" s="175"/>
      <c r="AF274" s="175"/>
      <c r="AG274" s="175"/>
      <c r="AH274" s="175"/>
      <c r="AI274" s="175"/>
      <c r="AJ274" s="175"/>
      <c r="AK274" s="175"/>
      <c r="AL274" s="175"/>
      <c r="AM274" s="175"/>
      <c r="AN274" s="175"/>
      <c r="AO274" s="175"/>
      <c r="AP274" s="175"/>
      <c r="AQ274" s="175"/>
      <c r="AR274" s="175"/>
      <c r="AS274" s="175"/>
      <c r="AT274" s="175"/>
      <c r="AU274" s="175"/>
      <c r="AV274" s="175"/>
      <c r="AW274" s="175"/>
      <c r="AX274" s="175"/>
      <c r="AY274" s="175"/>
      <c r="AZ274" s="175"/>
      <c r="BA274" s="175"/>
      <c r="BB274" s="175"/>
      <c r="BC274" s="175"/>
      <c r="BD274" s="175"/>
      <c r="BE274" s="175"/>
      <c r="BF274" s="175"/>
      <c r="BG274" s="175"/>
      <c r="BH274" s="175"/>
      <c r="BI274" s="175"/>
      <c r="BJ274" s="175"/>
      <c r="BK274" s="175"/>
      <c r="BL274" s="175"/>
      <c r="BM274" s="175"/>
      <c r="BN274" s="175"/>
      <c r="BO274" s="175"/>
      <c r="BP274" s="175"/>
      <c r="BQ274" s="175"/>
      <c r="BR274" s="175"/>
      <c r="BS274" s="175"/>
      <c r="BT274" s="175"/>
      <c r="BU274" s="175"/>
      <c r="BV274" s="175"/>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c r="DH274" s="175"/>
      <c r="DI274" s="175"/>
      <c r="DJ274" s="175"/>
      <c r="DK274" s="175"/>
      <c r="DL274" s="175"/>
    </row>
    <row r="275" spans="1:116">
      <c r="A275" s="175"/>
      <c r="B275" s="175"/>
      <c r="C275" s="175"/>
      <c r="D275" s="175"/>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c r="AA275" s="175"/>
      <c r="AB275" s="175"/>
      <c r="AC275" s="175"/>
      <c r="AD275" s="175"/>
      <c r="AE275" s="175"/>
      <c r="AF275" s="175"/>
      <c r="AG275" s="175"/>
      <c r="AH275" s="175"/>
      <c r="AI275" s="175"/>
      <c r="AJ275" s="175"/>
      <c r="AK275" s="175"/>
      <c r="AL275" s="175"/>
      <c r="AM275" s="175"/>
      <c r="AN275" s="175"/>
      <c r="AO275" s="175"/>
      <c r="AP275" s="175"/>
      <c r="AQ275" s="175"/>
      <c r="AR275" s="175"/>
      <c r="AS275" s="175"/>
      <c r="AT275" s="175"/>
      <c r="AU275" s="175"/>
      <c r="AV275" s="175"/>
      <c r="AW275" s="175"/>
      <c r="AX275" s="175"/>
      <c r="AY275" s="175"/>
      <c r="AZ275" s="175"/>
      <c r="BA275" s="175"/>
      <c r="BB275" s="175"/>
      <c r="BC275" s="175"/>
      <c r="BD275" s="175"/>
      <c r="BE275" s="175"/>
      <c r="BF275" s="175"/>
      <c r="BG275" s="175"/>
      <c r="BH275" s="175"/>
      <c r="BI275" s="175"/>
      <c r="BJ275" s="175"/>
      <c r="BK275" s="175"/>
      <c r="BL275" s="175"/>
      <c r="BM275" s="175"/>
      <c r="BN275" s="175"/>
      <c r="BO275" s="175"/>
      <c r="BP275" s="175"/>
      <c r="BQ275" s="175"/>
      <c r="BR275" s="175"/>
      <c r="BS275" s="175"/>
      <c r="BT275" s="175"/>
      <c r="BU275" s="175"/>
      <c r="BV275" s="175"/>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c r="DH275" s="175"/>
      <c r="DI275" s="175"/>
      <c r="DJ275" s="175"/>
      <c r="DK275" s="175"/>
      <c r="DL275" s="175"/>
    </row>
    <row r="276" spans="1:116">
      <c r="A276" s="175"/>
      <c r="B276" s="175"/>
      <c r="C276" s="175"/>
      <c r="D276" s="175"/>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c r="AA276" s="175"/>
      <c r="AB276" s="175"/>
      <c r="AC276" s="175"/>
      <c r="AD276" s="175"/>
      <c r="AE276" s="175"/>
      <c r="AF276" s="175"/>
      <c r="AG276" s="175"/>
      <c r="AH276" s="175"/>
      <c r="AI276" s="175"/>
      <c r="AJ276" s="175"/>
      <c r="AK276" s="175"/>
      <c r="AL276" s="175"/>
      <c r="AM276" s="175"/>
      <c r="AN276" s="175"/>
      <c r="AO276" s="175"/>
      <c r="AP276" s="175"/>
      <c r="AQ276" s="175"/>
      <c r="AR276" s="175"/>
      <c r="AS276" s="175"/>
      <c r="AT276" s="175"/>
      <c r="AU276" s="175"/>
      <c r="AV276" s="175"/>
      <c r="AW276" s="175"/>
      <c r="AX276" s="175"/>
      <c r="AY276" s="175"/>
      <c r="AZ276" s="175"/>
      <c r="BA276" s="175"/>
      <c r="BB276" s="175"/>
      <c r="BC276" s="175"/>
      <c r="BD276" s="175"/>
      <c r="BE276" s="175"/>
      <c r="BF276" s="175"/>
      <c r="BG276" s="175"/>
      <c r="BH276" s="175"/>
      <c r="BI276" s="175"/>
      <c r="BJ276" s="175"/>
      <c r="BK276" s="175"/>
      <c r="BL276" s="175"/>
      <c r="BM276" s="175"/>
      <c r="BN276" s="175"/>
      <c r="BO276" s="175"/>
      <c r="BP276" s="175"/>
      <c r="BQ276" s="175"/>
      <c r="BR276" s="175"/>
      <c r="BS276" s="175"/>
      <c r="BT276" s="175"/>
      <c r="BU276" s="175"/>
      <c r="BV276" s="175"/>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c r="DH276" s="175"/>
      <c r="DI276" s="175"/>
      <c r="DJ276" s="175"/>
      <c r="DK276" s="175"/>
      <c r="DL276" s="175"/>
    </row>
    <row r="277" spans="1:116">
      <c r="A277" s="175"/>
      <c r="B277" s="175"/>
      <c r="C277" s="175"/>
      <c r="D277" s="175"/>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c r="AA277" s="175"/>
      <c r="AB277" s="175"/>
      <c r="AC277" s="175"/>
      <c r="AD277" s="175"/>
      <c r="AE277" s="175"/>
      <c r="AF277" s="175"/>
      <c r="AG277" s="175"/>
      <c r="AH277" s="175"/>
      <c r="AI277" s="175"/>
      <c r="AJ277" s="175"/>
      <c r="AK277" s="175"/>
      <c r="AL277" s="175"/>
      <c r="AM277" s="175"/>
      <c r="AN277" s="175"/>
      <c r="AO277" s="175"/>
      <c r="AP277" s="175"/>
      <c r="AQ277" s="175"/>
      <c r="AR277" s="175"/>
      <c r="AS277" s="175"/>
      <c r="AT277" s="175"/>
      <c r="AU277" s="175"/>
      <c r="AV277" s="175"/>
      <c r="AW277" s="175"/>
      <c r="AX277" s="175"/>
      <c r="AY277" s="175"/>
      <c r="AZ277" s="175"/>
      <c r="BA277" s="175"/>
      <c r="BB277" s="175"/>
      <c r="BC277" s="175"/>
      <c r="BD277" s="175"/>
      <c r="BE277" s="175"/>
      <c r="BF277" s="175"/>
      <c r="BG277" s="175"/>
      <c r="BH277" s="175"/>
      <c r="BI277" s="175"/>
      <c r="BJ277" s="175"/>
      <c r="BK277" s="175"/>
      <c r="BL277" s="175"/>
      <c r="BM277" s="175"/>
      <c r="BN277" s="175"/>
      <c r="BO277" s="175"/>
      <c r="BP277" s="175"/>
      <c r="BQ277" s="175"/>
      <c r="BR277" s="175"/>
      <c r="BS277" s="175"/>
      <c r="BT277" s="175"/>
      <c r="BU277" s="175"/>
      <c r="BV277" s="175"/>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c r="DH277" s="175"/>
      <c r="DI277" s="175"/>
      <c r="DJ277" s="175"/>
      <c r="DK277" s="175"/>
      <c r="DL277" s="175"/>
    </row>
    <row r="278" spans="1:116">
      <c r="A278" s="175"/>
      <c r="B278" s="175"/>
      <c r="C278" s="175"/>
      <c r="D278" s="175"/>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c r="AA278" s="175"/>
      <c r="AB278" s="175"/>
      <c r="AC278" s="175"/>
      <c r="AD278" s="175"/>
      <c r="AE278" s="175"/>
      <c r="AF278" s="175"/>
      <c r="AG278" s="175"/>
      <c r="AH278" s="175"/>
      <c r="AI278" s="175"/>
      <c r="AJ278" s="175"/>
      <c r="AK278" s="175"/>
      <c r="AL278" s="175"/>
      <c r="AM278" s="175"/>
      <c r="AN278" s="175"/>
      <c r="AO278" s="175"/>
      <c r="AP278" s="175"/>
      <c r="AQ278" s="175"/>
      <c r="AR278" s="175"/>
      <c r="AS278" s="175"/>
      <c r="AT278" s="175"/>
      <c r="AU278" s="175"/>
      <c r="AV278" s="175"/>
      <c r="AW278" s="175"/>
      <c r="AX278" s="175"/>
      <c r="AY278" s="175"/>
      <c r="AZ278" s="175"/>
      <c r="BA278" s="175"/>
      <c r="BB278" s="175"/>
      <c r="BC278" s="175"/>
      <c r="BD278" s="175"/>
      <c r="BE278" s="175"/>
      <c r="BF278" s="175"/>
      <c r="BG278" s="175"/>
      <c r="BH278" s="175"/>
      <c r="BI278" s="175"/>
      <c r="BJ278" s="175"/>
      <c r="BK278" s="175"/>
      <c r="BL278" s="175"/>
      <c r="BM278" s="175"/>
      <c r="BN278" s="175"/>
      <c r="BO278" s="175"/>
      <c r="BP278" s="175"/>
      <c r="BQ278" s="175"/>
      <c r="BR278" s="175"/>
      <c r="BS278" s="175"/>
      <c r="BT278" s="175"/>
      <c r="BU278" s="175"/>
      <c r="BV278" s="175"/>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c r="DH278" s="175"/>
      <c r="DI278" s="175"/>
      <c r="DJ278" s="175"/>
      <c r="DK278" s="175"/>
      <c r="DL278" s="175"/>
    </row>
    <row r="279" spans="1:116">
      <c r="A279" s="175"/>
      <c r="B279" s="175"/>
      <c r="C279" s="175"/>
      <c r="D279" s="175"/>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c r="AA279" s="175"/>
      <c r="AB279" s="175"/>
      <c r="AC279" s="175"/>
      <c r="AD279" s="175"/>
      <c r="AE279" s="175"/>
      <c r="AF279" s="175"/>
      <c r="AG279" s="175"/>
      <c r="AH279" s="175"/>
      <c r="AI279" s="175"/>
      <c r="AJ279" s="175"/>
      <c r="AK279" s="175"/>
      <c r="AL279" s="175"/>
      <c r="AM279" s="175"/>
      <c r="AN279" s="175"/>
      <c r="AO279" s="175"/>
      <c r="AP279" s="175"/>
      <c r="AQ279" s="175"/>
      <c r="AR279" s="175"/>
      <c r="AS279" s="175"/>
      <c r="AT279" s="175"/>
      <c r="AU279" s="175"/>
      <c r="AV279" s="175"/>
      <c r="AW279" s="175"/>
      <c r="AX279" s="175"/>
      <c r="AY279" s="175"/>
      <c r="AZ279" s="175"/>
      <c r="BA279" s="175"/>
      <c r="BB279" s="175"/>
      <c r="BC279" s="175"/>
      <c r="BD279" s="175"/>
      <c r="BE279" s="175"/>
      <c r="BF279" s="175"/>
      <c r="BG279" s="175"/>
      <c r="BH279" s="175"/>
      <c r="BI279" s="175"/>
      <c r="BJ279" s="175"/>
      <c r="BK279" s="175"/>
      <c r="BL279" s="175"/>
      <c r="BM279" s="175"/>
      <c r="BN279" s="175"/>
      <c r="BO279" s="175"/>
      <c r="BP279" s="175"/>
      <c r="BQ279" s="175"/>
      <c r="BR279" s="175"/>
      <c r="BS279" s="175"/>
      <c r="BT279" s="175"/>
      <c r="BU279" s="175"/>
      <c r="BV279" s="175"/>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c r="DH279" s="175"/>
      <c r="DI279" s="175"/>
      <c r="DJ279" s="175"/>
      <c r="DK279" s="175"/>
      <c r="DL279" s="175"/>
    </row>
    <row r="280" spans="1:116">
      <c r="A280" s="175"/>
      <c r="B280" s="175"/>
      <c r="C280" s="175"/>
      <c r="D280" s="175"/>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c r="AA280" s="175"/>
      <c r="AB280" s="175"/>
      <c r="AC280" s="175"/>
      <c r="AD280" s="175"/>
      <c r="AE280" s="175"/>
      <c r="AF280" s="175"/>
      <c r="AG280" s="175"/>
      <c r="AH280" s="175"/>
      <c r="AI280" s="175"/>
      <c r="AJ280" s="175"/>
      <c r="AK280" s="175"/>
      <c r="AL280" s="175"/>
      <c r="AM280" s="175"/>
      <c r="AN280" s="175"/>
      <c r="AO280" s="175"/>
      <c r="AP280" s="175"/>
      <c r="AQ280" s="175"/>
      <c r="AR280" s="175"/>
      <c r="AS280" s="175"/>
      <c r="AT280" s="175"/>
      <c r="AU280" s="175"/>
      <c r="AV280" s="175"/>
      <c r="AW280" s="175"/>
      <c r="AX280" s="175"/>
      <c r="AY280" s="175"/>
      <c r="AZ280" s="175"/>
      <c r="BA280" s="175"/>
      <c r="BB280" s="175"/>
      <c r="BC280" s="175"/>
      <c r="BD280" s="175"/>
      <c r="BE280" s="175"/>
      <c r="BF280" s="175"/>
      <c r="BG280" s="175"/>
      <c r="BH280" s="175"/>
      <c r="BI280" s="175"/>
      <c r="BJ280" s="175"/>
      <c r="BK280" s="175"/>
      <c r="BL280" s="175"/>
      <c r="BM280" s="175"/>
      <c r="BN280" s="175"/>
      <c r="BO280" s="175"/>
      <c r="BP280" s="175"/>
      <c r="BQ280" s="175"/>
      <c r="BR280" s="175"/>
      <c r="BS280" s="175"/>
      <c r="BT280" s="175"/>
      <c r="BU280" s="175"/>
      <c r="BV280" s="175"/>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c r="DH280" s="175"/>
      <c r="DI280" s="175"/>
      <c r="DJ280" s="175"/>
      <c r="DK280" s="175"/>
      <c r="DL280" s="175"/>
    </row>
    <row r="281" spans="1:116">
      <c r="A281" s="175"/>
      <c r="B281" s="175"/>
      <c r="C281" s="175"/>
      <c r="D281" s="175"/>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c r="AA281" s="175"/>
      <c r="AB281" s="175"/>
      <c r="AC281" s="175"/>
      <c r="AD281" s="175"/>
      <c r="AE281" s="175"/>
      <c r="AF281" s="175"/>
      <c r="AG281" s="175"/>
      <c r="AH281" s="175"/>
      <c r="AI281" s="175"/>
      <c r="AJ281" s="175"/>
      <c r="AK281" s="175"/>
      <c r="AL281" s="175"/>
      <c r="AM281" s="175"/>
      <c r="AN281" s="175"/>
      <c r="AO281" s="175"/>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5"/>
      <c r="BM281" s="175"/>
      <c r="BN281" s="175"/>
      <c r="BO281" s="175"/>
      <c r="BP281" s="175"/>
      <c r="BQ281" s="175"/>
      <c r="BR281" s="175"/>
      <c r="BS281" s="175"/>
      <c r="BT281" s="175"/>
      <c r="BU281" s="175"/>
      <c r="BV281" s="175"/>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c r="DH281" s="175"/>
      <c r="DI281" s="175"/>
      <c r="DJ281" s="175"/>
      <c r="DK281" s="175"/>
      <c r="DL281" s="175"/>
    </row>
    <row r="282" spans="1:116">
      <c r="A282" s="175"/>
      <c r="B282" s="175"/>
      <c r="C282" s="175"/>
      <c r="D282" s="175"/>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c r="AA282" s="175"/>
      <c r="AB282" s="175"/>
      <c r="AC282" s="175"/>
      <c r="AD282" s="175"/>
      <c r="AE282" s="175"/>
      <c r="AF282" s="175"/>
      <c r="AG282" s="175"/>
      <c r="AH282" s="175"/>
      <c r="AI282" s="175"/>
      <c r="AJ282" s="175"/>
      <c r="AK282" s="175"/>
      <c r="AL282" s="175"/>
      <c r="AM282" s="175"/>
      <c r="AN282" s="175"/>
      <c r="AO282" s="175"/>
      <c r="AP282" s="175"/>
      <c r="AQ282" s="175"/>
      <c r="AR282" s="175"/>
      <c r="AS282" s="175"/>
      <c r="AT282" s="175"/>
      <c r="AU282" s="175"/>
      <c r="AV282" s="175"/>
      <c r="AW282" s="175"/>
      <c r="AX282" s="175"/>
      <c r="AY282" s="175"/>
      <c r="AZ282" s="175"/>
      <c r="BA282" s="175"/>
      <c r="BB282" s="175"/>
      <c r="BC282" s="175"/>
      <c r="BD282" s="175"/>
      <c r="BE282" s="175"/>
      <c r="BF282" s="175"/>
      <c r="BG282" s="175"/>
      <c r="BH282" s="175"/>
      <c r="BI282" s="175"/>
      <c r="BJ282" s="175"/>
      <c r="BK282" s="175"/>
      <c r="BL282" s="175"/>
      <c r="BM282" s="175"/>
      <c r="BN282" s="175"/>
      <c r="BO282" s="175"/>
      <c r="BP282" s="175"/>
      <c r="BQ282" s="175"/>
      <c r="BR282" s="175"/>
      <c r="BS282" s="175"/>
      <c r="BT282" s="175"/>
      <c r="BU282" s="175"/>
      <c r="BV282" s="175"/>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c r="DH282" s="175"/>
      <c r="DI282" s="175"/>
      <c r="DJ282" s="175"/>
      <c r="DK282" s="175"/>
      <c r="DL282" s="175"/>
    </row>
    <row r="283" spans="1:116">
      <c r="A283" s="175"/>
      <c r="B283" s="175"/>
      <c r="C283" s="175"/>
      <c r="D283" s="175"/>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c r="AA283" s="175"/>
      <c r="AB283" s="175"/>
      <c r="AC283" s="175"/>
      <c r="AD283" s="175"/>
      <c r="AE283" s="175"/>
      <c r="AF283" s="175"/>
      <c r="AG283" s="175"/>
      <c r="AH283" s="175"/>
      <c r="AI283" s="175"/>
      <c r="AJ283" s="175"/>
      <c r="AK283" s="175"/>
      <c r="AL283" s="175"/>
      <c r="AM283" s="175"/>
      <c r="AN283" s="175"/>
      <c r="AO283" s="175"/>
      <c r="AP283" s="175"/>
      <c r="AQ283" s="175"/>
      <c r="AR283" s="175"/>
      <c r="AS283" s="175"/>
      <c r="AT283" s="175"/>
      <c r="AU283" s="175"/>
      <c r="AV283" s="175"/>
      <c r="AW283" s="175"/>
      <c r="AX283" s="175"/>
      <c r="AY283" s="175"/>
      <c r="AZ283" s="175"/>
      <c r="BA283" s="175"/>
      <c r="BB283" s="175"/>
      <c r="BC283" s="175"/>
      <c r="BD283" s="175"/>
      <c r="BE283" s="175"/>
      <c r="BF283" s="175"/>
      <c r="BG283" s="175"/>
      <c r="BH283" s="175"/>
      <c r="BI283" s="175"/>
      <c r="BJ283" s="175"/>
      <c r="BK283" s="175"/>
      <c r="BL283" s="175"/>
      <c r="BM283" s="175"/>
      <c r="BN283" s="175"/>
      <c r="BO283" s="175"/>
      <c r="BP283" s="175"/>
      <c r="BQ283" s="175"/>
      <c r="BR283" s="175"/>
      <c r="BS283" s="175"/>
      <c r="BT283" s="175"/>
      <c r="BU283" s="175"/>
      <c r="BV283" s="175"/>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c r="DH283" s="175"/>
      <c r="DI283" s="175"/>
      <c r="DJ283" s="175"/>
      <c r="DK283" s="175"/>
      <c r="DL283" s="175"/>
    </row>
    <row r="284" spans="1:116">
      <c r="A284" s="175"/>
      <c r="B284" s="175"/>
      <c r="C284" s="175"/>
      <c r="D284" s="175"/>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c r="AA284" s="175"/>
      <c r="AB284" s="175"/>
      <c r="AC284" s="175"/>
      <c r="AD284" s="175"/>
      <c r="AE284" s="175"/>
      <c r="AF284" s="175"/>
      <c r="AG284" s="175"/>
      <c r="AH284" s="175"/>
      <c r="AI284" s="175"/>
      <c r="AJ284" s="175"/>
      <c r="AK284" s="175"/>
      <c r="AL284" s="175"/>
      <c r="AM284" s="175"/>
      <c r="AN284" s="175"/>
      <c r="AO284" s="175"/>
      <c r="AP284" s="175"/>
      <c r="AQ284" s="175"/>
      <c r="AR284" s="175"/>
      <c r="AS284" s="175"/>
      <c r="AT284" s="175"/>
      <c r="AU284" s="175"/>
      <c r="AV284" s="175"/>
      <c r="AW284" s="175"/>
      <c r="AX284" s="175"/>
      <c r="AY284" s="175"/>
      <c r="AZ284" s="175"/>
      <c r="BA284" s="175"/>
      <c r="BB284" s="175"/>
      <c r="BC284" s="175"/>
      <c r="BD284" s="175"/>
      <c r="BE284" s="175"/>
      <c r="BF284" s="175"/>
      <c r="BG284" s="175"/>
      <c r="BH284" s="175"/>
      <c r="BI284" s="175"/>
      <c r="BJ284" s="175"/>
      <c r="BK284" s="175"/>
      <c r="BL284" s="175"/>
      <c r="BM284" s="175"/>
      <c r="BN284" s="175"/>
      <c r="BO284" s="175"/>
      <c r="BP284" s="175"/>
      <c r="BQ284" s="175"/>
      <c r="BR284" s="175"/>
      <c r="BS284" s="175"/>
      <c r="BT284" s="175"/>
      <c r="BU284" s="175"/>
      <c r="BV284" s="175"/>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c r="DH284" s="175"/>
      <c r="DI284" s="175"/>
      <c r="DJ284" s="175"/>
      <c r="DK284" s="175"/>
      <c r="DL284" s="175"/>
    </row>
    <row r="285" spans="1:116">
      <c r="A285" s="175"/>
      <c r="B285" s="175"/>
      <c r="C285" s="175"/>
      <c r="D285" s="175"/>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c r="AA285" s="175"/>
      <c r="AB285" s="175"/>
      <c r="AC285" s="175"/>
      <c r="AD285" s="175"/>
      <c r="AE285" s="175"/>
      <c r="AF285" s="175"/>
      <c r="AG285" s="175"/>
      <c r="AH285" s="175"/>
      <c r="AI285" s="175"/>
      <c r="AJ285" s="175"/>
      <c r="AK285" s="175"/>
      <c r="AL285" s="175"/>
      <c r="AM285" s="175"/>
      <c r="AN285" s="175"/>
      <c r="AO285" s="175"/>
      <c r="AP285" s="175"/>
      <c r="AQ285" s="175"/>
      <c r="AR285" s="175"/>
      <c r="AS285" s="175"/>
      <c r="AT285" s="175"/>
      <c r="AU285" s="175"/>
      <c r="AV285" s="175"/>
      <c r="AW285" s="175"/>
      <c r="AX285" s="175"/>
      <c r="AY285" s="175"/>
      <c r="AZ285" s="175"/>
      <c r="BA285" s="175"/>
      <c r="BB285" s="175"/>
      <c r="BC285" s="175"/>
      <c r="BD285" s="175"/>
      <c r="BE285" s="175"/>
      <c r="BF285" s="175"/>
      <c r="BG285" s="175"/>
      <c r="BH285" s="175"/>
      <c r="BI285" s="175"/>
      <c r="BJ285" s="175"/>
      <c r="BK285" s="175"/>
      <c r="BL285" s="175"/>
      <c r="BM285" s="175"/>
      <c r="BN285" s="175"/>
      <c r="BO285" s="175"/>
      <c r="BP285" s="175"/>
      <c r="BQ285" s="175"/>
      <c r="BR285" s="175"/>
      <c r="BS285" s="175"/>
      <c r="BT285" s="175"/>
      <c r="BU285" s="175"/>
      <c r="BV285" s="175"/>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c r="DH285" s="175"/>
      <c r="DI285" s="175"/>
      <c r="DJ285" s="175"/>
      <c r="DK285" s="175"/>
      <c r="DL285" s="175"/>
    </row>
    <row r="286" spans="1:116">
      <c r="A286" s="175"/>
      <c r="B286" s="175"/>
      <c r="C286" s="175"/>
      <c r="D286" s="175"/>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c r="AA286" s="175"/>
      <c r="AB286" s="175"/>
      <c r="AC286" s="175"/>
      <c r="AD286" s="175"/>
      <c r="AE286" s="175"/>
      <c r="AF286" s="175"/>
      <c r="AG286" s="175"/>
      <c r="AH286" s="175"/>
      <c r="AI286" s="175"/>
      <c r="AJ286" s="175"/>
      <c r="AK286" s="175"/>
      <c r="AL286" s="175"/>
      <c r="AM286" s="175"/>
      <c r="AN286" s="175"/>
      <c r="AO286" s="175"/>
      <c r="AP286" s="175"/>
      <c r="AQ286" s="175"/>
      <c r="AR286" s="175"/>
      <c r="AS286" s="175"/>
      <c r="AT286" s="175"/>
      <c r="AU286" s="175"/>
      <c r="AV286" s="175"/>
      <c r="AW286" s="175"/>
      <c r="AX286" s="175"/>
      <c r="AY286" s="175"/>
      <c r="AZ286" s="175"/>
      <c r="BA286" s="175"/>
      <c r="BB286" s="175"/>
      <c r="BC286" s="175"/>
      <c r="BD286" s="175"/>
      <c r="BE286" s="175"/>
      <c r="BF286" s="175"/>
      <c r="BG286" s="175"/>
      <c r="BH286" s="175"/>
      <c r="BI286" s="175"/>
      <c r="BJ286" s="175"/>
      <c r="BK286" s="175"/>
      <c r="BL286" s="175"/>
      <c r="BM286" s="175"/>
      <c r="BN286" s="175"/>
      <c r="BO286" s="175"/>
      <c r="BP286" s="175"/>
      <c r="BQ286" s="175"/>
      <c r="BR286" s="175"/>
      <c r="BS286" s="175"/>
      <c r="BT286" s="175"/>
      <c r="BU286" s="175"/>
      <c r="BV286" s="175"/>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c r="DH286" s="175"/>
      <c r="DI286" s="175"/>
      <c r="DJ286" s="175"/>
      <c r="DK286" s="175"/>
      <c r="DL286" s="175"/>
    </row>
    <row r="287" spans="1:116">
      <c r="A287" s="175"/>
      <c r="B287" s="175"/>
      <c r="C287" s="175"/>
      <c r="D287" s="175"/>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c r="AA287" s="175"/>
      <c r="AB287" s="175"/>
      <c r="AC287" s="175"/>
      <c r="AD287" s="175"/>
      <c r="AE287" s="175"/>
      <c r="AF287" s="175"/>
      <c r="AG287" s="175"/>
      <c r="AH287" s="175"/>
      <c r="AI287" s="175"/>
      <c r="AJ287" s="175"/>
      <c r="AK287" s="175"/>
      <c r="AL287" s="175"/>
      <c r="AM287" s="175"/>
      <c r="AN287" s="175"/>
      <c r="AO287" s="175"/>
      <c r="AP287" s="175"/>
      <c r="AQ287" s="175"/>
      <c r="AR287" s="175"/>
      <c r="AS287" s="175"/>
      <c r="AT287" s="175"/>
      <c r="AU287" s="175"/>
      <c r="AV287" s="175"/>
      <c r="AW287" s="175"/>
      <c r="AX287" s="175"/>
      <c r="AY287" s="175"/>
      <c r="AZ287" s="175"/>
      <c r="BA287" s="175"/>
      <c r="BB287" s="175"/>
      <c r="BC287" s="175"/>
      <c r="BD287" s="175"/>
      <c r="BE287" s="175"/>
      <c r="BF287" s="175"/>
      <c r="BG287" s="175"/>
      <c r="BH287" s="175"/>
      <c r="BI287" s="175"/>
      <c r="BJ287" s="175"/>
      <c r="BK287" s="175"/>
      <c r="BL287" s="175"/>
      <c r="BM287" s="175"/>
      <c r="BN287" s="175"/>
      <c r="BO287" s="175"/>
      <c r="BP287" s="175"/>
      <c r="BQ287" s="175"/>
      <c r="BR287" s="175"/>
      <c r="BS287" s="175"/>
      <c r="BT287" s="175"/>
      <c r="BU287" s="175"/>
      <c r="BV287" s="175"/>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c r="DH287" s="175"/>
      <c r="DI287" s="175"/>
      <c r="DJ287" s="175"/>
      <c r="DK287" s="175"/>
      <c r="DL287" s="175"/>
    </row>
    <row r="288" spans="1:116">
      <c r="A288" s="175"/>
      <c r="B288" s="175"/>
      <c r="C288" s="175"/>
      <c r="D288" s="175"/>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c r="AA288" s="175"/>
      <c r="AB288" s="175"/>
      <c r="AC288" s="175"/>
      <c r="AD288" s="175"/>
      <c r="AE288" s="175"/>
      <c r="AF288" s="175"/>
      <c r="AG288" s="175"/>
      <c r="AH288" s="175"/>
      <c r="AI288" s="175"/>
      <c r="AJ288" s="175"/>
      <c r="AK288" s="175"/>
      <c r="AL288" s="175"/>
      <c r="AM288" s="175"/>
      <c r="AN288" s="175"/>
      <c r="AO288" s="175"/>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5"/>
      <c r="BM288" s="175"/>
      <c r="BN288" s="175"/>
      <c r="BO288" s="175"/>
      <c r="BP288" s="175"/>
      <c r="BQ288" s="175"/>
      <c r="BR288" s="175"/>
      <c r="BS288" s="175"/>
      <c r="BT288" s="175"/>
      <c r="BU288" s="175"/>
      <c r="BV288" s="175"/>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c r="DH288" s="175"/>
      <c r="DI288" s="175"/>
      <c r="DJ288" s="175"/>
      <c r="DK288" s="175"/>
      <c r="DL288" s="175"/>
    </row>
    <row r="289" spans="1:116">
      <c r="A289" s="175"/>
      <c r="B289" s="175"/>
      <c r="C289" s="175"/>
      <c r="D289" s="175"/>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c r="AA289" s="175"/>
      <c r="AB289" s="175"/>
      <c r="AC289" s="175"/>
      <c r="AD289" s="175"/>
      <c r="AE289" s="175"/>
      <c r="AF289" s="175"/>
      <c r="AG289" s="175"/>
      <c r="AH289" s="175"/>
      <c r="AI289" s="175"/>
      <c r="AJ289" s="175"/>
      <c r="AK289" s="175"/>
      <c r="AL289" s="175"/>
      <c r="AM289" s="175"/>
      <c r="AN289" s="175"/>
      <c r="AO289" s="175"/>
      <c r="AP289" s="175"/>
      <c r="AQ289" s="175"/>
      <c r="AR289" s="175"/>
      <c r="AS289" s="175"/>
      <c r="AT289" s="175"/>
      <c r="AU289" s="175"/>
      <c r="AV289" s="175"/>
      <c r="AW289" s="175"/>
      <c r="AX289" s="175"/>
      <c r="AY289" s="175"/>
      <c r="AZ289" s="175"/>
      <c r="BA289" s="175"/>
      <c r="BB289" s="175"/>
      <c r="BC289" s="175"/>
      <c r="BD289" s="175"/>
      <c r="BE289" s="175"/>
      <c r="BF289" s="175"/>
      <c r="BG289" s="175"/>
      <c r="BH289" s="175"/>
      <c r="BI289" s="175"/>
      <c r="BJ289" s="175"/>
      <c r="BK289" s="175"/>
      <c r="BL289" s="175"/>
      <c r="BM289" s="175"/>
      <c r="BN289" s="175"/>
      <c r="BO289" s="175"/>
      <c r="BP289" s="175"/>
      <c r="BQ289" s="175"/>
      <c r="BR289" s="175"/>
      <c r="BS289" s="175"/>
      <c r="BT289" s="175"/>
      <c r="BU289" s="175"/>
      <c r="BV289" s="175"/>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c r="DH289" s="175"/>
      <c r="DI289" s="175"/>
      <c r="DJ289" s="175"/>
      <c r="DK289" s="175"/>
      <c r="DL289" s="175"/>
    </row>
    <row r="290" spans="1:116">
      <c r="A290" s="175"/>
      <c r="B290" s="175"/>
      <c r="C290" s="175"/>
      <c r="D290" s="175"/>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c r="AA290" s="175"/>
      <c r="AB290" s="175"/>
      <c r="AC290" s="175"/>
      <c r="AD290" s="175"/>
      <c r="AE290" s="175"/>
      <c r="AF290" s="175"/>
      <c r="AG290" s="175"/>
      <c r="AH290" s="175"/>
      <c r="AI290" s="175"/>
      <c r="AJ290" s="175"/>
      <c r="AK290" s="175"/>
      <c r="AL290" s="175"/>
      <c r="AM290" s="175"/>
      <c r="AN290" s="175"/>
      <c r="AO290" s="175"/>
      <c r="AP290" s="175"/>
      <c r="AQ290" s="175"/>
      <c r="AR290" s="175"/>
      <c r="AS290" s="175"/>
      <c r="AT290" s="175"/>
      <c r="AU290" s="175"/>
      <c r="AV290" s="175"/>
      <c r="AW290" s="175"/>
      <c r="AX290" s="175"/>
      <c r="AY290" s="175"/>
      <c r="AZ290" s="175"/>
      <c r="BA290" s="175"/>
      <c r="BB290" s="175"/>
      <c r="BC290" s="175"/>
      <c r="BD290" s="175"/>
      <c r="BE290" s="175"/>
      <c r="BF290" s="175"/>
      <c r="BG290" s="175"/>
      <c r="BH290" s="175"/>
      <c r="BI290" s="175"/>
      <c r="BJ290" s="175"/>
      <c r="BK290" s="175"/>
      <c r="BL290" s="175"/>
      <c r="BM290" s="175"/>
      <c r="BN290" s="175"/>
      <c r="BO290" s="175"/>
      <c r="BP290" s="175"/>
      <c r="BQ290" s="175"/>
      <c r="BR290" s="175"/>
      <c r="BS290" s="175"/>
      <c r="BT290" s="175"/>
      <c r="BU290" s="175"/>
      <c r="BV290" s="175"/>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c r="DH290" s="175"/>
      <c r="DI290" s="175"/>
      <c r="DJ290" s="175"/>
      <c r="DK290" s="175"/>
      <c r="DL290" s="175"/>
    </row>
    <row r="291" spans="1:116">
      <c r="A291" s="175"/>
      <c r="B291" s="175"/>
      <c r="C291" s="175"/>
      <c r="D291" s="175"/>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c r="AA291" s="175"/>
      <c r="AB291" s="175"/>
      <c r="AC291" s="175"/>
      <c r="AD291" s="175"/>
      <c r="AE291" s="175"/>
      <c r="AF291" s="175"/>
      <c r="AG291" s="175"/>
      <c r="AH291" s="175"/>
      <c r="AI291" s="175"/>
      <c r="AJ291" s="175"/>
      <c r="AK291" s="175"/>
      <c r="AL291" s="175"/>
      <c r="AM291" s="175"/>
      <c r="AN291" s="175"/>
      <c r="AO291" s="175"/>
      <c r="AP291" s="175"/>
      <c r="AQ291" s="175"/>
      <c r="AR291" s="175"/>
      <c r="AS291" s="175"/>
      <c r="AT291" s="175"/>
      <c r="AU291" s="175"/>
      <c r="AV291" s="175"/>
      <c r="AW291" s="175"/>
      <c r="AX291" s="175"/>
      <c r="AY291" s="175"/>
      <c r="AZ291" s="175"/>
      <c r="BA291" s="175"/>
      <c r="BB291" s="175"/>
      <c r="BC291" s="175"/>
      <c r="BD291" s="175"/>
      <c r="BE291" s="175"/>
      <c r="BF291" s="175"/>
      <c r="BG291" s="175"/>
      <c r="BH291" s="175"/>
      <c r="BI291" s="175"/>
      <c r="BJ291" s="175"/>
      <c r="BK291" s="175"/>
      <c r="BL291" s="175"/>
      <c r="BM291" s="175"/>
      <c r="BN291" s="175"/>
      <c r="BO291" s="175"/>
      <c r="BP291" s="175"/>
      <c r="BQ291" s="175"/>
      <c r="BR291" s="175"/>
      <c r="BS291" s="175"/>
      <c r="BT291" s="175"/>
      <c r="BU291" s="175"/>
      <c r="BV291" s="175"/>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c r="DH291" s="175"/>
      <c r="DI291" s="175"/>
      <c r="DJ291" s="175"/>
      <c r="DK291" s="175"/>
      <c r="DL291" s="175"/>
    </row>
    <row r="292" spans="1:116">
      <c r="A292" s="175"/>
      <c r="B292" s="175"/>
      <c r="C292" s="175"/>
      <c r="D292" s="175"/>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c r="AA292" s="175"/>
      <c r="AB292" s="175"/>
      <c r="AC292" s="175"/>
      <c r="AD292" s="175"/>
      <c r="AE292" s="175"/>
      <c r="AF292" s="175"/>
      <c r="AG292" s="175"/>
      <c r="AH292" s="175"/>
      <c r="AI292" s="175"/>
      <c r="AJ292" s="175"/>
      <c r="AK292" s="175"/>
      <c r="AL292" s="175"/>
      <c r="AM292" s="175"/>
      <c r="AN292" s="175"/>
      <c r="AO292" s="175"/>
      <c r="AP292" s="175"/>
      <c r="AQ292" s="175"/>
      <c r="AR292" s="175"/>
      <c r="AS292" s="175"/>
      <c r="AT292" s="175"/>
      <c r="AU292" s="175"/>
      <c r="AV292" s="175"/>
      <c r="AW292" s="175"/>
      <c r="AX292" s="175"/>
      <c r="AY292" s="175"/>
      <c r="AZ292" s="175"/>
      <c r="BA292" s="175"/>
      <c r="BB292" s="175"/>
      <c r="BC292" s="175"/>
      <c r="BD292" s="175"/>
      <c r="BE292" s="175"/>
      <c r="BF292" s="175"/>
      <c r="BG292" s="175"/>
      <c r="BH292" s="175"/>
      <c r="BI292" s="175"/>
      <c r="BJ292" s="175"/>
      <c r="BK292" s="175"/>
      <c r="BL292" s="175"/>
      <c r="BM292" s="175"/>
      <c r="BN292" s="175"/>
      <c r="BO292" s="175"/>
      <c r="BP292" s="175"/>
      <c r="BQ292" s="175"/>
      <c r="BR292" s="175"/>
      <c r="BS292" s="175"/>
      <c r="BT292" s="175"/>
      <c r="BU292" s="175"/>
      <c r="BV292" s="175"/>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c r="DH292" s="175"/>
      <c r="DI292" s="175"/>
      <c r="DJ292" s="175"/>
      <c r="DK292" s="175"/>
      <c r="DL292" s="175"/>
    </row>
    <row r="293" spans="1:116">
      <c r="A293" s="175"/>
      <c r="B293" s="175"/>
      <c r="C293" s="175"/>
      <c r="D293" s="175"/>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c r="AA293" s="175"/>
      <c r="AB293" s="175"/>
      <c r="AC293" s="175"/>
      <c r="AD293" s="175"/>
      <c r="AE293" s="175"/>
      <c r="AF293" s="175"/>
      <c r="AG293" s="175"/>
      <c r="AH293" s="175"/>
      <c r="AI293" s="175"/>
      <c r="AJ293" s="175"/>
      <c r="AK293" s="175"/>
      <c r="AL293" s="175"/>
      <c r="AM293" s="175"/>
      <c r="AN293" s="175"/>
      <c r="AO293" s="175"/>
      <c r="AP293" s="175"/>
      <c r="AQ293" s="175"/>
      <c r="AR293" s="175"/>
      <c r="AS293" s="175"/>
      <c r="AT293" s="175"/>
      <c r="AU293" s="175"/>
      <c r="AV293" s="175"/>
      <c r="AW293" s="175"/>
      <c r="AX293" s="175"/>
      <c r="AY293" s="175"/>
      <c r="AZ293" s="175"/>
      <c r="BA293" s="175"/>
      <c r="BB293" s="175"/>
      <c r="BC293" s="175"/>
      <c r="BD293" s="175"/>
      <c r="BE293" s="175"/>
      <c r="BF293" s="175"/>
      <c r="BG293" s="175"/>
      <c r="BH293" s="175"/>
      <c r="BI293" s="175"/>
      <c r="BJ293" s="175"/>
      <c r="BK293" s="175"/>
      <c r="BL293" s="175"/>
      <c r="BM293" s="175"/>
      <c r="BN293" s="175"/>
      <c r="BO293" s="175"/>
      <c r="BP293" s="175"/>
      <c r="BQ293" s="175"/>
      <c r="BR293" s="175"/>
      <c r="BS293" s="175"/>
      <c r="BT293" s="175"/>
      <c r="BU293" s="175"/>
      <c r="BV293" s="175"/>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c r="DH293" s="175"/>
      <c r="DI293" s="175"/>
      <c r="DJ293" s="175"/>
      <c r="DK293" s="175"/>
      <c r="DL293" s="175"/>
    </row>
    <row r="294" spans="1:116">
      <c r="A294" s="175"/>
      <c r="B294" s="175"/>
      <c r="C294" s="175"/>
      <c r="D294" s="175"/>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c r="AA294" s="175"/>
      <c r="AB294" s="175"/>
      <c r="AC294" s="175"/>
      <c r="AD294" s="175"/>
      <c r="AE294" s="175"/>
      <c r="AF294" s="175"/>
      <c r="AG294" s="175"/>
      <c r="AH294" s="175"/>
      <c r="AI294" s="175"/>
      <c r="AJ294" s="175"/>
      <c r="AK294" s="175"/>
      <c r="AL294" s="175"/>
      <c r="AM294" s="175"/>
      <c r="AN294" s="175"/>
      <c r="AO294" s="175"/>
      <c r="AP294" s="175"/>
      <c r="AQ294" s="175"/>
      <c r="AR294" s="175"/>
      <c r="AS294" s="175"/>
      <c r="AT294" s="175"/>
      <c r="AU294" s="175"/>
      <c r="AV294" s="175"/>
      <c r="AW294" s="175"/>
      <c r="AX294" s="175"/>
      <c r="AY294" s="175"/>
      <c r="AZ294" s="175"/>
      <c r="BA294" s="175"/>
      <c r="BB294" s="175"/>
      <c r="BC294" s="175"/>
      <c r="BD294" s="175"/>
      <c r="BE294" s="175"/>
      <c r="BF294" s="175"/>
      <c r="BG294" s="175"/>
      <c r="BH294" s="175"/>
      <c r="BI294" s="175"/>
      <c r="BJ294" s="175"/>
      <c r="BK294" s="175"/>
      <c r="BL294" s="175"/>
      <c r="BM294" s="175"/>
      <c r="BN294" s="175"/>
      <c r="BO294" s="175"/>
      <c r="BP294" s="175"/>
      <c r="BQ294" s="175"/>
      <c r="BR294" s="175"/>
      <c r="BS294" s="175"/>
      <c r="BT294" s="175"/>
      <c r="BU294" s="175"/>
      <c r="BV294" s="175"/>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c r="DH294" s="175"/>
      <c r="DI294" s="175"/>
      <c r="DJ294" s="175"/>
      <c r="DK294" s="175"/>
      <c r="DL294" s="175"/>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 workbookViewId="1"/>
  </sheetViews>
  <sheetFormatPr defaultRowHeight="14.4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c r="A1" s="265" t="s">
        <v>16</v>
      </c>
      <c r="B1" s="265" t="s">
        <v>18</v>
      </c>
      <c r="C1" s="265" t="s">
        <v>19</v>
      </c>
      <c r="D1" s="266" t="s">
        <v>97</v>
      </c>
      <c r="E1" s="267" t="s">
        <v>8262</v>
      </c>
      <c r="F1" s="267" t="s">
        <v>148</v>
      </c>
      <c r="G1" s="267" t="s">
        <v>8014</v>
      </c>
      <c r="H1" s="267" t="s">
        <v>8015</v>
      </c>
      <c r="I1" s="267" t="s">
        <v>113</v>
      </c>
      <c r="J1" s="267" t="s">
        <v>110</v>
      </c>
      <c r="K1" s="267" t="s">
        <v>8016</v>
      </c>
      <c r="L1" s="267" t="s">
        <v>116</v>
      </c>
      <c r="M1" s="267" t="s">
        <v>8017</v>
      </c>
      <c r="N1" s="267" t="s">
        <v>8018</v>
      </c>
      <c r="O1" s="267" t="s">
        <v>123</v>
      </c>
      <c r="P1" s="267" t="s">
        <v>124</v>
      </c>
      <c r="Q1" s="267" t="s">
        <v>8019</v>
      </c>
      <c r="R1" s="267" t="s">
        <v>8020</v>
      </c>
    </row>
    <row r="2" spans="1:18">
      <c r="A2" s="268"/>
      <c r="B2" s="268"/>
      <c r="C2" s="268"/>
      <c r="D2" s="269"/>
      <c r="E2" s="270" t="s">
        <v>8032</v>
      </c>
      <c r="F2" s="270" t="s">
        <v>8032</v>
      </c>
      <c r="G2" s="270" t="s">
        <v>8033</v>
      </c>
      <c r="H2" s="270" t="s">
        <v>8032</v>
      </c>
      <c r="I2" s="270" t="s">
        <v>8032</v>
      </c>
      <c r="J2" s="270" t="s">
        <v>8032</v>
      </c>
      <c r="K2" s="270" t="s">
        <v>8032</v>
      </c>
      <c r="L2" s="270" t="s">
        <v>8006</v>
      </c>
      <c r="M2" s="270" t="s">
        <v>8032</v>
      </c>
      <c r="N2" s="270" t="s">
        <v>8032</v>
      </c>
      <c r="O2" s="270" t="s">
        <v>8032</v>
      </c>
      <c r="P2" s="270" t="s">
        <v>8032</v>
      </c>
      <c r="Q2" s="270" t="s">
        <v>8006</v>
      </c>
      <c r="R2" s="270" t="s">
        <v>8005</v>
      </c>
    </row>
    <row r="3" spans="1:18">
      <c r="A3" s="271" t="s">
        <v>5370</v>
      </c>
      <c r="B3" s="271" t="s">
        <v>5372</v>
      </c>
      <c r="C3" s="271" t="s">
        <v>8263</v>
      </c>
      <c r="D3" s="272" t="s">
        <v>8264</v>
      </c>
      <c r="E3" s="273">
        <f>'Country Indicator Data'!P33+'Country Indicator Data'!P36+'Country Indicator Data'!P129+'Country Indicator Data'!P130</f>
        <v>3909380</v>
      </c>
      <c r="F3" s="273">
        <f>VLOOKUP(B3,'Core Indicators'!$C$3:$G$198,5,FALSE)</f>
        <v>267437000</v>
      </c>
      <c r="G3" s="274">
        <f>AVERAGE('Country Indicator Data'!C33,'Country Indicator Data'!C36,'Country Indicator Data'!C129,'Country Indicator Data'!C130)</f>
        <v>0.80926250092500007</v>
      </c>
      <c r="H3" s="274">
        <f>AVERAGE('Country Indicator Data'!D33,'Country Indicator Data'!D36,'Country Indicator Data'!D129,'Country Indicator Data'!D130)</f>
        <v>6.25</v>
      </c>
      <c r="I3" s="274">
        <f>AVERAGE('Country Indicator Data'!E33,'Country Indicator Data'!E36,'Country Indicator Data'!E129,'Country Indicator Data'!E130)</f>
        <v>7.5000000000000011E-2</v>
      </c>
      <c r="J3" s="274">
        <f>AVERAGE('Country Indicator Data'!F33,'Country Indicator Data'!F36,'Country Indicator Data'!F129,'Country Indicator Data'!F130)</f>
        <v>4.508333333325</v>
      </c>
      <c r="K3" s="274">
        <f>AVERAGE('Country Indicator Data'!G33,'Country Indicator Data'!G36,'Country Indicator Data'!G129,'Country Indicator Data'!G130)</f>
        <v>0.63819525333333338</v>
      </c>
      <c r="L3" s="274">
        <f>AVERAGE('Country Indicator Data'!H33,'Country Indicator Data'!H36,'Country Indicator Data'!H129,'Country Indicator Data'!H130)</f>
        <v>41.799999237074999</v>
      </c>
      <c r="M3" s="274">
        <f>AVERAGE('Country Indicator Data'!I33,'Country Indicator Data'!I36,'Country Indicator Data'!I129,'Country Indicator Data'!I130)</f>
        <v>3.5</v>
      </c>
      <c r="N3" s="273">
        <f>VLOOKUP($B3,'Core Indicators'!$C$3:$EU$891,149,FALSE)</f>
        <v>4189</v>
      </c>
      <c r="O3" s="274">
        <f>AVERAGE('Country Indicator Data'!K33,'Country Indicator Data'!K36,'Country Indicator Data'!K129,'Country Indicator Data'!K130)</f>
        <v>-0.95829504727500003</v>
      </c>
      <c r="P3" s="274">
        <f>AVERAGE('Country Indicator Data'!L33,'Country Indicator Data'!L36,'Country Indicator Data'!L129,'Country Indicator Data'!L130)</f>
        <v>3.9375</v>
      </c>
      <c r="Q3" s="274">
        <f>AVERAGE('Country Indicator Data'!M33,'Country Indicator Data'!M36,'Country Indicator Data'!M129,'Country Indicator Data'!M130)</f>
        <v>32.5</v>
      </c>
      <c r="R3" s="274">
        <f>AVERAGE('Country Indicator Data'!N33,'Country Indicator Data'!N36,'Country Indicator Data'!N129,'Country Indicator Data'!N130)</f>
        <v>25.75</v>
      </c>
    </row>
    <row r="4" spans="1:18">
      <c r="A4" s="271" t="s">
        <v>5426</v>
      </c>
      <c r="B4" s="271" t="s">
        <v>5427</v>
      </c>
      <c r="C4" s="271" t="s">
        <v>8265</v>
      </c>
      <c r="D4" s="275" t="s">
        <v>8266</v>
      </c>
      <c r="E4" s="273">
        <f>'Country Indicator Data'!P26+'Country Indicator Data'!P39+'Country Indicator Data'!P54+'Country Indicator Data'!P139+'Country Indicator Data'!P177+'Country Indicator Data'!P190</f>
        <v>11883180</v>
      </c>
      <c r="F4" s="273">
        <f>VLOOKUP(B4,'Core Indicators'!$C$3:$G$198,5,FALSE)</f>
        <v>338382000</v>
      </c>
      <c r="G4" s="274">
        <f>AVERAGE('Country Indicator Data'!C26,'Country Indicator Data'!C39,'Country Indicator Data'!C54,'Country Indicator Data'!C139,'Country Indicator Data'!C177,'Country Indicator Data'!C190)</f>
        <v>0.4789911613333333</v>
      </c>
      <c r="H4" s="274">
        <f>AVERAGE('Country Indicator Data'!D26,'Country Indicator Data'!D39,'Country Indicator Data'!D54,'Country Indicator Data'!D139,'Country Indicator Data'!D177,'Country Indicator Data'!D190)</f>
        <v>9.8333333333333339</v>
      </c>
      <c r="I4" s="274">
        <f>AVERAGE('Country Indicator Data'!E26,'Country Indicator Data'!E39,'Country Indicator Data'!E54,'Country Indicator Data'!E139,'Country Indicator Data'!E177,'Country Indicator Data'!E190)</f>
        <v>0.26604999999999995</v>
      </c>
      <c r="J4" s="274">
        <f>AVERAGE('Country Indicator Data'!F26,'Country Indicator Data'!F39,'Country Indicator Data'!F54,'Country Indicator Data'!F139,'Country Indicator Data'!F177,'Country Indicator Data'!F190)</f>
        <v>6.5638888888833327</v>
      </c>
      <c r="K4" s="274">
        <f>AVERAGE('Country Indicator Data'!G26,'Country Indicator Data'!G39,'Country Indicator Data'!G54,'Country Indicator Data'!G139,'Country Indicator Data'!G177,'Country Indicator Data'!G190)</f>
        <v>0.39121394068333332</v>
      </c>
      <c r="L4" s="274">
        <f>AVERAGE('Country Indicator Data'!H26,'Country Indicator Data'!H39,'Country Indicator Data'!H54,'Country Indicator Data'!H139,'Country Indicator Data'!H177,'Country Indicator Data'!H190)</f>
        <v>47.880001068140004</v>
      </c>
      <c r="M4" s="274">
        <f>AVERAGE('Country Indicator Data'!I26,'Country Indicator Data'!I39,'Country Indicator Data'!I54,'Country Indicator Data'!I139,'Country Indicator Data'!I177,'Country Indicator Data'!I190)</f>
        <v>3</v>
      </c>
      <c r="N4" s="273" t="str">
        <f>VLOOKUP($B4,'Core Indicators'!$C$3:$EU$891,149,FALSE)</f>
        <v>x</v>
      </c>
      <c r="O4" s="274">
        <f>AVERAGE('Country Indicator Data'!K26,'Country Indicator Data'!K39,'Country Indicator Data'!K54,'Country Indicator Data'!K139,'Country Indicator Data'!K177,'Country Indicator Data'!K190)</f>
        <v>-0.68378533546666664</v>
      </c>
      <c r="P4" s="274">
        <f>AVERAGE('Country Indicator Data'!L26,'Country Indicator Data'!L39,'Country Indicator Data'!L54,'Country Indicator Data'!L139,'Country Indicator Data'!L177,'Country Indicator Data'!L190)</f>
        <v>5.916666666666667</v>
      </c>
      <c r="Q4" s="274">
        <f>AVERAGE('Country Indicator Data'!M26,'Country Indicator Data'!M39,'Country Indicator Data'!M54,'Country Indicator Data'!M139,'Country Indicator Data'!M177,'Country Indicator Data'!M190)</f>
        <v>62.666666666666664</v>
      </c>
      <c r="R4" s="274">
        <f>AVERAGE('Country Indicator Data'!N26,'Country Indicator Data'!N39,'Country Indicator Data'!N54,'Country Indicator Data'!N139,'Country Indicator Data'!N177,'Country Indicator Data'!N190)</f>
        <v>33.666666666666664</v>
      </c>
    </row>
    <row r="5" spans="1:18">
      <c r="A5" s="271" t="s">
        <v>5481</v>
      </c>
      <c r="B5" s="271" t="s">
        <v>5482</v>
      </c>
      <c r="C5" s="271" t="s">
        <v>8267</v>
      </c>
      <c r="D5" s="275" t="s">
        <v>8268</v>
      </c>
      <c r="E5" s="273">
        <f>'Country Indicator Data'!P80+'Country Indicator Data'!P133</f>
        <v>3744070</v>
      </c>
      <c r="F5" s="273">
        <f>VLOOKUP(B5,'Core Indicators'!$C$3:$G$198,5,FALSE)</f>
        <v>1561970000</v>
      </c>
      <c r="G5" s="274">
        <f>AVERAGE('Country Indicator Data'!C80,'Country Indicator Data'!C133)</f>
        <v>0.75808737944999993</v>
      </c>
      <c r="H5" s="274">
        <f>AVERAGE('Country Indicator Data'!D80,'Country Indicator Data'!D133)</f>
        <v>5</v>
      </c>
      <c r="I5" s="274">
        <f>AVERAGE('Country Indicator Data'!E80,'Country Indicator Data'!E133)</f>
        <v>8.3500000000000005E-2</v>
      </c>
      <c r="J5" s="274">
        <f>AVERAGE('Country Indicator Data'!F80,'Country Indicator Data'!F133)</f>
        <v>5.5</v>
      </c>
      <c r="K5" s="274">
        <f>AVERAGE('Country Indicator Data'!G80,'Country Indicator Data'!G133)</f>
        <v>0.52410904214999998</v>
      </c>
      <c r="L5" s="274">
        <f>AVERAGE('Country Indicator Data'!H80,'Country Indicator Data'!H133)</f>
        <v>35.649999618549998</v>
      </c>
      <c r="M5" s="274">
        <f>AVERAGE('Country Indicator Data'!I80,'Country Indicator Data'!I133)</f>
        <v>3.5</v>
      </c>
      <c r="N5" s="273">
        <f>VLOOKUP($B5,'Core Indicators'!$C$3:$EU$891,149,FALSE)</f>
        <v>134</v>
      </c>
      <c r="O5" s="274">
        <f>AVERAGE('Country Indicator Data'!K80,'Country Indicator Data'!K133)</f>
        <v>-0.34916854835</v>
      </c>
      <c r="P5" s="274">
        <f>AVERAGE('Country Indicator Data'!L80,'Country Indicator Data'!L133)</f>
        <v>5.125</v>
      </c>
      <c r="Q5" s="274">
        <f>AVERAGE('Country Indicator Data'!M80,'Country Indicator Data'!M133)</f>
        <v>54.5</v>
      </c>
      <c r="R5" s="274">
        <f>AVERAGE('Country Indicator Data'!N80,'Country Indicator Data'!N133)</f>
        <v>36.5</v>
      </c>
    </row>
    <row r="6" spans="1:18">
      <c r="A6" s="271" t="s">
        <v>5529</v>
      </c>
      <c r="B6" s="271" t="s">
        <v>5530</v>
      </c>
      <c r="C6" s="271" t="s">
        <v>8269</v>
      </c>
      <c r="D6" s="275" t="s">
        <v>8270</v>
      </c>
      <c r="E6" s="273">
        <f>'Country Indicator Data'!P55+'Country Indicator Data'!P83+'Country Indicator Data'!P89+'Country Indicator Data'!P98+'Country Indicator Data'!P170+'Country Indicator Data'!P179</f>
        <v>2482040</v>
      </c>
      <c r="F6" s="273">
        <f>VLOOKUP(B6,'Core Indicators'!$C$3:$G$198,5,FALSE)</f>
        <v>258289000</v>
      </c>
      <c r="G6" s="274">
        <f>AVERAGE('Country Indicator Data'!C55,'Country Indicator Data'!C83,'Country Indicator Data'!C89,'Country Indicator Data'!C98,'Country Indicator Data'!C170,'Country Indicator Data'!C179)</f>
        <v>0.50963423659999996</v>
      </c>
      <c r="H6" s="274">
        <f>AVERAGE('Country Indicator Data'!D55,'Country Indicator Data'!D83,'Country Indicator Data'!D89,'Country Indicator Data'!D98,'Country Indicator Data'!D170,'Country Indicator Data'!D179)</f>
        <v>3.5</v>
      </c>
      <c r="I6" s="274">
        <f>AVERAGE('Country Indicator Data'!E55,'Country Indicator Data'!E83,'Country Indicator Data'!E89,'Country Indicator Data'!E98,'Country Indicator Data'!E170,'Country Indicator Data'!E179)</f>
        <v>0.32666666666666666</v>
      </c>
      <c r="J6" s="274">
        <f>AVERAGE('Country Indicator Data'!F55,'Country Indicator Data'!F83,'Country Indicator Data'!F89,'Country Indicator Data'!F98,'Country Indicator Data'!F170,'Country Indicator Data'!F179)</f>
        <v>3.966666666683333</v>
      </c>
      <c r="K6" s="274">
        <f>AVERAGE('Country Indicator Data'!G55,'Country Indicator Data'!G83,'Country Indicator Data'!G89,'Country Indicator Data'!G98,'Country Indicator Data'!G170,'Country Indicator Data'!G179)</f>
        <v>0.44548120716666667</v>
      </c>
      <c r="L6" s="274">
        <f>AVERAGE('Country Indicator Data'!H55,'Country Indicator Data'!H83,'Country Indicator Data'!H89,'Country Indicator Data'!H98,'Country Indicator Data'!H170,'Country Indicator Data'!H179)</f>
        <v>33.680000305180002</v>
      </c>
      <c r="M6" s="274">
        <f>AVERAGE('Country Indicator Data'!I55,'Country Indicator Data'!I83,'Country Indicator Data'!I89,'Country Indicator Data'!I98,'Country Indicator Data'!I170,'Country Indicator Data'!I179)</f>
        <v>4.166666666666667</v>
      </c>
      <c r="N6" s="273">
        <f>VLOOKUP($B6,'Core Indicators'!$C$3:$EU$891,149,FALSE)</f>
        <v>3043</v>
      </c>
      <c r="O6" s="274">
        <f>AVERAGE('Country Indicator Data'!K55,'Country Indicator Data'!K83,'Country Indicator Data'!K89,'Country Indicator Data'!K98,'Country Indicator Data'!K170,'Country Indicator Data'!K179)</f>
        <v>-0.86944311111666683</v>
      </c>
      <c r="P6" s="274">
        <f>AVERAGE('Country Indicator Data'!L55,'Country Indicator Data'!L83,'Country Indicator Data'!L89,'Country Indicator Data'!L98,'Country Indicator Data'!L170,'Country Indicator Data'!L179)</f>
        <v>3.4583333333333335</v>
      </c>
      <c r="Q6" s="274">
        <f>AVERAGE('Country Indicator Data'!M55,'Country Indicator Data'!M83,'Country Indicator Data'!M89,'Country Indicator Data'!M98,'Country Indicator Data'!M170,'Country Indicator Data'!M179)</f>
        <v>27.5</v>
      </c>
      <c r="R6" s="274">
        <f>AVERAGE('Country Indicator Data'!N55,'Country Indicator Data'!N83,'Country Indicator Data'!N89,'Country Indicator Data'!N98,'Country Indicator Data'!N170,'Country Indicator Data'!N179)</f>
        <v>30.5</v>
      </c>
    </row>
    <row r="7" spans="1:18">
      <c r="A7" s="271" t="s">
        <v>5580</v>
      </c>
      <c r="B7" s="271" t="s">
        <v>5581</v>
      </c>
      <c r="C7" s="271" t="s">
        <v>8271</v>
      </c>
      <c r="D7" s="275" t="s">
        <v>8272</v>
      </c>
      <c r="E7" s="273">
        <f>'Country Indicator Data'!P70+'Country Indicator Data'!P179</f>
        <v>898530</v>
      </c>
      <c r="F7" s="273">
        <f>VLOOKUP(B7,'Core Indicators'!$C$3:$G$198,5,FALSE)</f>
        <v>94146000</v>
      </c>
      <c r="G7" s="274">
        <f>AVERAGE('Country Indicator Data'!C70,'Country Indicator Data'!C179)</f>
        <v>0.24144923930000001</v>
      </c>
      <c r="H7" s="274">
        <f>AVERAGE('Country Indicator Data'!D70,'Country Indicator Data'!D179)</f>
        <v>8</v>
      </c>
      <c r="I7" s="274">
        <f>AVERAGE('Country Indicator Data'!E70,'Country Indicator Data'!E179)</f>
        <v>0.18350000000000002</v>
      </c>
      <c r="J7" s="274">
        <f>AVERAGE('Country Indicator Data'!F70,'Country Indicator Data'!F179)</f>
        <v>4.9166666667000003</v>
      </c>
      <c r="K7" s="274">
        <f>AVERAGE('Country Indicator Data'!G70,'Country Indicator Data'!G179)</f>
        <v>0.21366332590000001</v>
      </c>
      <c r="L7" s="274">
        <f>AVERAGE('Country Indicator Data'!H70,'Country Indicator Data'!H179)</f>
        <v>38.150001525900002</v>
      </c>
      <c r="M7" s="274">
        <f>AVERAGE('Country Indicator Data'!I70,'Country Indicator Data'!I179)</f>
        <v>4</v>
      </c>
      <c r="N7" s="273">
        <f>VLOOKUP($B7,'Core Indicators'!$C$3:$EU$891,149,FALSE)</f>
        <v>26</v>
      </c>
      <c r="O7" s="274">
        <f>AVERAGE('Country Indicator Data'!K70,'Country Indicator Data'!K179)</f>
        <v>-4.2062647650000007E-2</v>
      </c>
      <c r="P7" s="274">
        <f>AVERAGE('Country Indicator Data'!L70,'Country Indicator Data'!L179)</f>
        <v>3.5</v>
      </c>
      <c r="Q7" s="274">
        <f>AVERAGE('Country Indicator Data'!M70,'Country Indicator Data'!M179)</f>
        <v>60</v>
      </c>
      <c r="R7" s="274">
        <f>AVERAGE('Country Indicator Data'!N70,'Country Indicator Data'!N179)</f>
        <v>43.5</v>
      </c>
    </row>
    <row r="8" spans="1:18">
      <c r="A8" s="271" t="s">
        <v>5625</v>
      </c>
      <c r="B8" s="271" t="s">
        <v>5626</v>
      </c>
      <c r="C8" s="271" t="s">
        <v>8273</v>
      </c>
      <c r="D8" s="275" t="s">
        <v>8274</v>
      </c>
      <c r="E8" s="273">
        <f>'Country Indicator Data'!P6+'Country Indicator Data'!P86+'Country Indicator Data'!P101+'Country Indicator Data'!P178</f>
        <v>4590781</v>
      </c>
      <c r="F8" s="273">
        <f>VLOOKUP(B8,'Core Indicators'!$C$3:$G$198,5,FALSE)</f>
        <v>121936000</v>
      </c>
      <c r="G8" s="274">
        <f>AVERAGE('Country Indicator Data'!C6,'Country Indicator Data'!C86,'Country Indicator Data'!C101,'Country Indicator Data'!C178)</f>
        <v>0.210782986625</v>
      </c>
      <c r="H8" s="274">
        <f>AVERAGE('Country Indicator Data'!D6,'Country Indicator Data'!D86,'Country Indicator Data'!D101,'Country Indicator Data'!D178)</f>
        <v>5.75</v>
      </c>
      <c r="I8" s="274">
        <f>AVERAGE('Country Indicator Data'!E6,'Country Indicator Data'!E86,'Country Indicator Data'!E101,'Country Indicator Data'!E178)</f>
        <v>6.8875000000000006E-2</v>
      </c>
      <c r="J8" s="274">
        <f>AVERAGE('Country Indicator Data'!F6,'Country Indicator Data'!F86,'Country Indicator Data'!F101,'Country Indicator Data'!F178)</f>
        <v>4.5666666666666664</v>
      </c>
      <c r="K8" s="274">
        <f>AVERAGE('Country Indicator Data'!G6,'Country Indicator Data'!G86,'Country Indicator Data'!G101,'Country Indicator Data'!G178)</f>
        <v>0.24606424360000001</v>
      </c>
      <c r="L8" s="274">
        <f>AVERAGE('Country Indicator Data'!H6,'Country Indicator Data'!H86,'Country Indicator Data'!H101,'Country Indicator Data'!H178)</f>
        <v>32.100000381500003</v>
      </c>
      <c r="M8" s="274">
        <f>AVERAGE('Country Indicator Data'!I6,'Country Indicator Data'!I86,'Country Indicator Data'!I101,'Country Indicator Data'!I178)</f>
        <v>2.75</v>
      </c>
      <c r="N8" s="273">
        <f>VLOOKUP($B8,'Core Indicators'!$C$3:$EU$891,149,FALSE)</f>
        <v>604</v>
      </c>
      <c r="O8" s="274">
        <f>AVERAGE('Country Indicator Data'!K6,'Country Indicator Data'!K86,'Country Indicator Data'!K101,'Country Indicator Data'!K178)</f>
        <v>-0.58027702757499999</v>
      </c>
      <c r="P8" s="274">
        <f>AVERAGE('Country Indicator Data'!L6,'Country Indicator Data'!L86,'Country Indicator Data'!L101,'Country Indicator Data'!L178)</f>
        <v>4.166666666666667</v>
      </c>
      <c r="Q8" s="274">
        <f>AVERAGE('Country Indicator Data'!M6,'Country Indicator Data'!M86,'Country Indicator Data'!M101,'Country Indicator Data'!M178)</f>
        <v>50.5</v>
      </c>
      <c r="R8" s="274">
        <f>AVERAGE('Country Indicator Data'!N6,'Country Indicator Data'!N86,'Country Indicator Data'!N101,'Country Indicator Data'!N178)</f>
        <v>37.25</v>
      </c>
    </row>
    <row r="9" spans="1:18">
      <c r="A9" s="271" t="s">
        <v>5665</v>
      </c>
      <c r="B9" s="271" t="s">
        <v>5666</v>
      </c>
      <c r="C9" s="271" t="s">
        <v>8275</v>
      </c>
      <c r="D9" s="275" t="s">
        <v>8276</v>
      </c>
      <c r="E9" s="273">
        <f>'Country Indicator Data'!P6+'Country Indicator Data'!P120+'Country Indicator Data'!P162</f>
        <v>3328251</v>
      </c>
      <c r="F9" s="273">
        <f>VLOOKUP(B9,'Core Indicators'!$C$3:$G$198,5,FALSE)</f>
        <v>125787000</v>
      </c>
      <c r="G9" s="274">
        <f>AVERAGE('Country Indicator Data'!C6,'Country Indicator Data'!C120,'Country Indicator Data'!C162)</f>
        <v>0.46699264916666666</v>
      </c>
      <c r="H9" s="274">
        <f>AVERAGE('Country Indicator Data'!D6,'Country Indicator Data'!D120,'Country Indicator Data'!D162)</f>
        <v>6.333333333333333</v>
      </c>
      <c r="I9" s="274">
        <f>AVERAGE('Country Indicator Data'!E6,'Country Indicator Data'!E120,'Country Indicator Data'!E162)</f>
        <v>0.32400000000000001</v>
      </c>
      <c r="J9" s="274">
        <f>AVERAGE('Country Indicator Data'!F6,'Country Indicator Data'!F120,'Country Indicator Data'!F162)</f>
        <v>4.1916666666499998</v>
      </c>
      <c r="K9" s="274">
        <f>AVERAGE('Country Indicator Data'!G6,'Country Indicator Data'!G120,'Country Indicator Data'!G162)</f>
        <v>0.33649607749999993</v>
      </c>
      <c r="L9" s="274">
        <f>AVERAGE('Country Indicator Data'!H6,'Country Indicator Data'!H120,'Country Indicator Data'!H162)</f>
        <v>33.9333337148</v>
      </c>
      <c r="M9" s="274">
        <f>AVERAGE('Country Indicator Data'!I6,'Country Indicator Data'!I120,'Country Indicator Data'!I162)</f>
        <v>3</v>
      </c>
      <c r="N9" s="273">
        <f>VLOOKUP($B9,'Core Indicators'!$C$3:$EU$891,149,FALSE)</f>
        <v>173</v>
      </c>
      <c r="O9" s="274">
        <f>AVERAGE('Country Indicator Data'!K6,'Country Indicator Data'!K120,'Country Indicator Data'!K162)</f>
        <v>9.3130916333333449E-3</v>
      </c>
      <c r="P9" s="274">
        <f>AVERAGE('Country Indicator Data'!L6,'Country Indicator Data'!L120,'Country Indicator Data'!L162)</f>
        <v>3.75</v>
      </c>
      <c r="Q9" s="274">
        <f>AVERAGE('Country Indicator Data'!M6,'Country Indicator Data'!M120,'Country Indicator Data'!M162)</f>
        <v>54.333333333333336</v>
      </c>
      <c r="R9" s="274">
        <f>AVERAGE('Country Indicator Data'!N6,'Country Indicator Data'!N120,'Country Indicator Data'!N162)</f>
        <v>46</v>
      </c>
    </row>
    <row r="10" spans="1:18">
      <c r="A10" s="271" t="s">
        <v>5705</v>
      </c>
      <c r="B10" s="271" t="s">
        <v>5706</v>
      </c>
      <c r="C10" s="271" t="s">
        <v>8277</v>
      </c>
      <c r="D10" s="275" t="s">
        <v>8278</v>
      </c>
      <c r="E10" s="273">
        <f>'Country Indicator Data'!P16+'Country Indicator Data'!P122</f>
        <v>783250</v>
      </c>
      <c r="F10" s="273">
        <f>VLOOKUP(B10,'Core Indicators'!$C$3:$G$198,5,FALSE)</f>
        <v>194566000</v>
      </c>
      <c r="G10" s="274">
        <f>AVERAGE('Country Indicator Data'!C16,'Country Indicator Data'!C122)</f>
        <v>0.35558001200000006</v>
      </c>
      <c r="H10" s="274">
        <f>AVERAGE('Country Indicator Data'!D16,'Country Indicator Data'!D122)</f>
        <v>3.5</v>
      </c>
      <c r="I10" s="274">
        <f>AVERAGE('Country Indicator Data'!E16,'Country Indicator Data'!E122)</f>
        <v>0.21249999999999999</v>
      </c>
      <c r="J10" s="274">
        <f>AVERAGE('Country Indicator Data'!F16,'Country Indicator Data'!F122)</f>
        <v>3.8583333333500001</v>
      </c>
      <c r="K10" s="274">
        <f>AVERAGE('Country Indicator Data'!G16,'Country Indicator Data'!G122)</f>
        <v>0.49717238359999993</v>
      </c>
      <c r="L10" s="274">
        <f>AVERAGE('Country Indicator Data'!H16,'Country Indicator Data'!H122)</f>
        <v>31.550001144399999</v>
      </c>
      <c r="M10" s="274">
        <f>AVERAGE('Country Indicator Data'!I16,'Country Indicator Data'!I122)</f>
        <v>3.5</v>
      </c>
      <c r="N10" s="273">
        <f>VLOOKUP($B10,'Core Indicators'!$C$3:$EU$891,149,FALSE)</f>
        <v>126</v>
      </c>
      <c r="O10" s="274">
        <f>AVERAGE('Country Indicator Data'!K16,'Country Indicator Data'!K122)</f>
        <v>-0.84954610465000002</v>
      </c>
      <c r="P10" s="274">
        <f>AVERAGE('Country Indicator Data'!L16,'Country Indicator Data'!L122)</f>
        <v>3.125</v>
      </c>
      <c r="Q10" s="274">
        <f>AVERAGE('Country Indicator Data'!M16,'Country Indicator Data'!M122)</f>
        <v>34.5</v>
      </c>
      <c r="R10" s="274">
        <f>AVERAGE('Country Indicator Data'!N16,'Country Indicator Data'!N122)</f>
        <v>27.5</v>
      </c>
    </row>
    <row r="11" spans="1:18">
      <c r="A11" s="271" t="s">
        <v>5758</v>
      </c>
      <c r="B11" s="271" t="s">
        <v>5759</v>
      </c>
      <c r="C11" s="271" t="s">
        <v>8279</v>
      </c>
      <c r="D11" s="275" t="s">
        <v>8280</v>
      </c>
      <c r="E11" s="273">
        <f>'Country Indicator Data'!P60+'Country Indicator Data'!P99+'Country Indicator Data'!P106+'Country Indicator Data'!P107+'Country Indicator Data'!P121+'Country Indicator Data'!P123+'Country Indicator Data'!P193+'Country Indicator Data'!P194</f>
        <v>3463550</v>
      </c>
      <c r="F11" s="273">
        <f>VLOOKUP(B11,'Core Indicators'!$C$3:$G$198,5,FALSE)</f>
        <v>113413000</v>
      </c>
      <c r="G11" s="274">
        <f>AVERAGE('Country Indicator Data'!C60,'Country Indicator Data'!C99,'Country Indicator Data'!C106,'Country Indicator Data'!C107,'Country Indicator Data'!C121,'Country Indicator Data'!C123,'Country Indicator Data'!C193,'Country Indicator Data'!C194)</f>
        <v>0.48296312261250007</v>
      </c>
      <c r="H11" s="274">
        <f>AVERAGE('Country Indicator Data'!D60,'Country Indicator Data'!D99,'Country Indicator Data'!D106,'Country Indicator Data'!D107,'Country Indicator Data'!D121,'Country Indicator Data'!D123,'Country Indicator Data'!D193,'Country Indicator Data'!D194)</f>
        <v>7.25</v>
      </c>
      <c r="I11" s="274">
        <f>AVERAGE('Country Indicator Data'!E60,'Country Indicator Data'!E99,'Country Indicator Data'!E106,'Country Indicator Data'!E107,'Country Indicator Data'!E121,'Country Indicator Data'!E123,'Country Indicator Data'!E193,'Country Indicator Data'!E194)</f>
        <v>4.4499999999999998E-2</v>
      </c>
      <c r="J11" s="274">
        <f>AVERAGE('Country Indicator Data'!F60,'Country Indicator Data'!F99,'Country Indicator Data'!F106,'Country Indicator Data'!F107,'Country Indicator Data'!F121,'Country Indicator Data'!F123,'Country Indicator Data'!F193,'Country Indicator Data'!F194)</f>
        <v>5.3604166666625002</v>
      </c>
      <c r="K11" s="274">
        <f>AVERAGE('Country Indicator Data'!G60,'Country Indicator Data'!G99,'Country Indicator Data'!G106,'Country Indicator Data'!G107,'Country Indicator Data'!G121,'Country Indicator Data'!G123,'Country Indicator Data'!G193,'Country Indicator Data'!G194)</f>
        <v>0.54771773565714288</v>
      </c>
      <c r="L11" s="274">
        <f>AVERAGE('Country Indicator Data'!H60,'Country Indicator Data'!H99,'Country Indicator Data'!H106,'Country Indicator Data'!H107,'Country Indicator Data'!H121,'Country Indicator Data'!H123,'Country Indicator Data'!H193,'Country Indicator Data'!H194)</f>
        <v>50.162499427787502</v>
      </c>
      <c r="M11" s="274">
        <f>AVERAGE('Country Indicator Data'!I60,'Country Indicator Data'!I99,'Country Indicator Data'!I106,'Country Indicator Data'!I107,'Country Indicator Data'!I121,'Country Indicator Data'!I123,'Country Indicator Data'!I193,'Country Indicator Data'!I194)</f>
        <v>1.25</v>
      </c>
      <c r="N11" s="273">
        <f>VLOOKUP($B11,'Core Indicators'!$C$3:$EU$891,149,FALSE)</f>
        <v>689</v>
      </c>
      <c r="O11" s="274">
        <f>AVERAGE('Country Indicator Data'!K60,'Country Indicator Data'!K99,'Country Indicator Data'!K106,'Country Indicator Data'!K107,'Country Indicator Data'!K121,'Country Indicator Data'!K123,'Country Indicator Data'!K193,'Country Indicator Data'!K194)</f>
        <v>-0.58146236093750003</v>
      </c>
      <c r="P11" s="274">
        <f>AVERAGE('Country Indicator Data'!L60,'Country Indicator Data'!L99,'Country Indicator Data'!L106,'Country Indicator Data'!L107,'Country Indicator Data'!L121,'Country Indicator Data'!L123,'Country Indicator Data'!L193,'Country Indicator Data'!L194)</f>
        <v>4.3125</v>
      </c>
      <c r="Q11" s="274">
        <f>AVERAGE('Country Indicator Data'!M60,'Country Indicator Data'!M99,'Country Indicator Data'!M106,'Country Indicator Data'!M107,'Country Indicator Data'!M121,'Country Indicator Data'!M123,'Country Indicator Data'!M193,'Country Indicator Data'!M194)</f>
        <v>51.25</v>
      </c>
      <c r="R11" s="274">
        <f>AVERAGE('Country Indicator Data'!N60,'Country Indicator Data'!N99,'Country Indicator Data'!N106,'Country Indicator Data'!N107,'Country Indicator Data'!N121,'Country Indicator Data'!N123,'Country Indicator Data'!N193,'Country Indicator Data'!N194)</f>
        <v>33.125</v>
      </c>
    </row>
    <row r="12" spans="1:18">
      <c r="A12" s="271" t="s">
        <v>5803</v>
      </c>
      <c r="B12" s="271" t="s">
        <v>5804</v>
      </c>
      <c r="C12" s="271" t="s">
        <v>8281</v>
      </c>
      <c r="D12" s="275" t="s">
        <v>8282</v>
      </c>
      <c r="E12" s="273">
        <f>'Country Indicator Data'!P10+'Country Indicator Data'!P13</f>
        <v>111133</v>
      </c>
      <c r="F12" s="273">
        <f>VLOOKUP(B12,'Core Indicators'!$C$3:$G$198,5,FALSE)</f>
        <v>13025000</v>
      </c>
      <c r="G12" s="274">
        <f>AVERAGE('Country Indicator Data'!C10,'Country Indicator Data'!C13)</f>
        <v>9.7125606700000006E-2</v>
      </c>
      <c r="H12" s="274">
        <f>AVERAGE('Country Indicator Data'!D10,'Country Indicator Data'!D13)</f>
        <v>5</v>
      </c>
      <c r="I12" s="274">
        <f>AVERAGE('Country Indicator Data'!E10,'Country Indicator Data'!E13)</f>
        <v>3.6499999999999998E-2</v>
      </c>
      <c r="J12" s="274">
        <f>AVERAGE('Country Indicator Data'!F10,'Country Indicator Data'!F13)</f>
        <v>5.2666666666499999</v>
      </c>
      <c r="K12" s="274">
        <f>AVERAGE('Country Indicator Data'!G10,'Country Indicator Data'!G13)</f>
        <v>0.28972985065000001</v>
      </c>
      <c r="L12" s="274">
        <f>AVERAGE('Country Indicator Data'!H10,'Country Indicator Data'!H13)</f>
        <v>34.400001525900002</v>
      </c>
      <c r="M12" s="274">
        <f>AVERAGE('Country Indicator Data'!I10,'Country Indicator Data'!I13)</f>
        <v>3</v>
      </c>
      <c r="N12" s="273">
        <f>VLOOKUP($B12,'Core Indicators'!$C$3:$EU$891,149,FALSE)</f>
        <v>138</v>
      </c>
      <c r="O12" s="274">
        <f>AVERAGE('Country Indicator Data'!K10,'Country Indicator Data'!K13)</f>
        <v>-0.35427304355</v>
      </c>
      <c r="P12" s="274">
        <f>AVERAGE('Country Indicator Data'!L10,'Country Indicator Data'!L13)</f>
        <v>4.5</v>
      </c>
      <c r="Q12" s="274">
        <f>AVERAGE('Country Indicator Data'!M10,'Country Indicator Data'!M13)</f>
        <v>31.5</v>
      </c>
      <c r="R12" s="274">
        <f>AVERAGE('Country Indicator Data'!N10,'Country Indicator Data'!N13)</f>
        <v>36</v>
      </c>
    </row>
    <row r="13" spans="1:18">
      <c r="A13" s="271"/>
      <c r="B13" s="271"/>
      <c r="C13" s="271"/>
      <c r="D13" s="275"/>
    </row>
    <row r="14" spans="1:18">
      <c r="A14" s="271"/>
      <c r="B14" s="271"/>
      <c r="C14" s="271"/>
      <c r="D14" s="275"/>
    </row>
    <row r="15" spans="1:18">
      <c r="A15" s="271"/>
      <c r="B15" s="271"/>
      <c r="C15" s="271"/>
      <c r="D15" s="275"/>
    </row>
    <row r="16" spans="1:18">
      <c r="A16" s="271"/>
      <c r="B16" s="271"/>
      <c r="C16" s="271"/>
      <c r="D16" s="275"/>
    </row>
    <row r="17" spans="1:4">
      <c r="A17" s="271"/>
      <c r="B17" s="271"/>
      <c r="C17" s="271"/>
      <c r="D17" s="275"/>
    </row>
    <row r="18" spans="1:4">
      <c r="A18" s="271"/>
      <c r="B18" s="271"/>
      <c r="C18" s="271"/>
      <c r="D18" s="275"/>
    </row>
    <row r="19" spans="1:4">
      <c r="A19" s="271"/>
      <c r="B19" s="271"/>
      <c r="C19" s="271"/>
      <c r="D19" s="275"/>
    </row>
    <row r="20" spans="1:4">
      <c r="A20" s="271"/>
      <c r="B20" s="271"/>
      <c r="C20" s="271"/>
      <c r="D20" s="275"/>
    </row>
    <row r="21" spans="1:4">
      <c r="A21" s="271"/>
      <c r="B21" s="271"/>
      <c r="C21" s="271"/>
      <c r="D21" s="275"/>
    </row>
    <row r="22" spans="1:4">
      <c r="A22" s="271"/>
      <c r="B22" s="271"/>
      <c r="C22" s="271"/>
      <c r="D22" s="275"/>
    </row>
    <row r="23" spans="1:4">
      <c r="A23" s="271"/>
      <c r="B23" s="271"/>
      <c r="C23" s="271"/>
      <c r="D23" s="275"/>
    </row>
    <row r="24" spans="1:4">
      <c r="A24" s="271"/>
      <c r="B24" s="271"/>
      <c r="C24" s="271"/>
      <c r="D24" s="275"/>
    </row>
    <row r="25" spans="1:4">
      <c r="A25" s="271"/>
      <c r="B25" s="271"/>
      <c r="C25" s="271"/>
      <c r="D25" s="275"/>
    </row>
    <row r="26" spans="1:4">
      <c r="A26" s="271"/>
      <c r="B26" s="271"/>
      <c r="C26" s="271"/>
      <c r="D26" s="275"/>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228"/>
  <sheetViews>
    <sheetView workbookViewId="0">
      <selection sqref="A1:AN1"/>
    </sheetView>
    <sheetView topLeftCell="A142" workbookViewId="1">
      <selection sqref="A1:AN1"/>
    </sheetView>
  </sheetViews>
  <sheetFormatPr defaultColWidth="8.42578125" defaultRowHeight="14.45"/>
  <cols>
    <col min="1" max="1" width="14.42578125" customWidth="1"/>
    <col min="2" max="2" width="7" customWidth="1"/>
    <col min="3" max="3" width="8.42578125" customWidth="1"/>
  </cols>
  <sheetData>
    <row r="1" spans="1:40">
      <c r="A1" s="234"/>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c r="AI1" s="276"/>
      <c r="AJ1" s="276"/>
      <c r="AK1" s="276"/>
      <c r="AL1" s="276"/>
      <c r="AM1" s="276"/>
      <c r="AN1" s="276"/>
    </row>
    <row r="2" spans="1:40" ht="147" customHeight="1">
      <c r="A2" s="277" t="s">
        <v>8283</v>
      </c>
      <c r="B2" s="278" t="s">
        <v>8009</v>
      </c>
      <c r="C2" s="278" t="s">
        <v>8013</v>
      </c>
      <c r="D2" s="279" t="s">
        <v>26</v>
      </c>
      <c r="E2" s="280" t="s">
        <v>77</v>
      </c>
      <c r="F2" s="280" t="s">
        <v>81</v>
      </c>
      <c r="G2" s="281" t="s">
        <v>72</v>
      </c>
      <c r="H2" s="282" t="s">
        <v>85</v>
      </c>
      <c r="I2" s="280" t="s">
        <v>89</v>
      </c>
      <c r="J2" s="280" t="s">
        <v>93</v>
      </c>
      <c r="K2" s="283" t="s">
        <v>94</v>
      </c>
      <c r="L2" s="281" t="s">
        <v>73</v>
      </c>
      <c r="M2" s="284" t="s">
        <v>29</v>
      </c>
      <c r="N2" s="285" t="s">
        <v>8284</v>
      </c>
      <c r="O2" s="285" t="s">
        <v>8285</v>
      </c>
      <c r="P2" s="285" t="s">
        <v>8286</v>
      </c>
      <c r="Q2" s="285" t="s">
        <v>8287</v>
      </c>
      <c r="R2" s="285" t="s">
        <v>8288</v>
      </c>
      <c r="S2" s="284" t="s">
        <v>32</v>
      </c>
      <c r="T2" s="286" t="s">
        <v>33</v>
      </c>
      <c r="U2" s="287" t="s">
        <v>118</v>
      </c>
      <c r="V2" s="288" t="s">
        <v>119</v>
      </c>
      <c r="W2" s="288" t="s">
        <v>120</v>
      </c>
      <c r="X2" s="287" t="s">
        <v>121</v>
      </c>
      <c r="Y2" s="287" t="s">
        <v>126</v>
      </c>
      <c r="Z2" s="286" t="s">
        <v>34</v>
      </c>
      <c r="AA2" s="288" t="s">
        <v>128</v>
      </c>
      <c r="AB2" s="289" t="s">
        <v>8289</v>
      </c>
      <c r="AC2" s="288" t="s">
        <v>129</v>
      </c>
      <c r="AD2" s="288" t="s">
        <v>130</v>
      </c>
      <c r="AE2" s="288" t="s">
        <v>131</v>
      </c>
      <c r="AF2" s="288" t="s">
        <v>132</v>
      </c>
      <c r="AG2" s="288" t="s">
        <v>133</v>
      </c>
      <c r="AH2" s="288" t="s">
        <v>134</v>
      </c>
      <c r="AI2" s="288" t="s">
        <v>135</v>
      </c>
      <c r="AJ2" s="288" t="s">
        <v>136</v>
      </c>
      <c r="AK2" s="288" t="s">
        <v>137</v>
      </c>
      <c r="AL2" s="288" t="s">
        <v>138</v>
      </c>
      <c r="AM2" s="288" t="s">
        <v>139</v>
      </c>
      <c r="AN2" s="288" t="s">
        <v>140</v>
      </c>
    </row>
    <row r="3" spans="1:40">
      <c r="A3" s="140" t="str">
        <f>Lists!C:C</f>
        <v>AFG001</v>
      </c>
      <c r="B3" s="174">
        <f t="shared" ref="B3:B66" si="0">IF(OR(M3="x",D3="x"),"x",ROUND((5-GEOMEAN(((5-D3)/5*4+1),((5-M3)/5*4+1),((5-M3)/5*4+1)))/4*3.5+S3*0.3,1))</f>
        <v>1.8</v>
      </c>
      <c r="C3" s="108">
        <f t="shared" ref="C3:C66" si="1">COUNTIF(E3:F3,"x")+COUNTIF(H3:I3,"x")+COUNTIF(J3:J3,"x")+COUNTIF(M3,"x")+COUNTIF(U3:W3,"x")+COUNTIF(Y3:AB3,"x")</f>
        <v>0</v>
      </c>
      <c r="D3" s="179">
        <f t="shared" ref="D3:D66" si="2">IF(OR(L3="x",G3="x"),"x",ROUND((5-GEOMEAN(((5-L3)/5*4+1),((5-L3)/5*4+1),((5-G3)/5*4+1)))/4*5,1))</f>
        <v>1.8</v>
      </c>
      <c r="E3" s="140">
        <f>'Core Indicators'!R3</f>
        <v>1</v>
      </c>
      <c r="F3" s="140">
        <f>'Core Indicators'!Z3</f>
        <v>2</v>
      </c>
      <c r="G3" s="108">
        <f t="shared" ref="G3:G66" si="3">IF(AND(F3="x",E3="x"),"x",IF(OR(F3="x",E3="x"),AVERAGE(E3,F3),ROUND((10-GEOMEAN(((10-E3)/10*9+1),((10-F3)/10*9+1)))/9*10,1)))</f>
        <v>1.5</v>
      </c>
      <c r="H3" s="140">
        <f>'Core Indicators'!AH3</f>
        <v>2</v>
      </c>
      <c r="I3" s="140">
        <f>'Core Indicators'!AP3</f>
        <v>2</v>
      </c>
      <c r="J3" s="140">
        <f>'Core Indicators'!BN3</f>
        <v>2</v>
      </c>
      <c r="K3" s="140">
        <f t="shared" ref="K3:K66" si="4">IF(AND(J3="x",I3="x"),"x",IF(OR(J3="x",I3="x"),AVERAGE(I3,J3),ROUND((10-GEOMEAN(((10-I3)/10*9+1),((10-J3)/10*9+1)))/9*10,1)))</f>
        <v>2</v>
      </c>
      <c r="L3" s="174">
        <f t="shared" ref="L3:L66" si="5">IF(AND(H3="x",K3="x"),"x",IF(OR(H3="x",K3="x"),AVERAGE(H3,K3),ROUND((10-GEOMEAN(((10-H3)/10*9+1),((10-K3)/10*9+1)))/9*10,1)))</f>
        <v>2</v>
      </c>
      <c r="M3" s="179">
        <f t="shared" ref="M3:M66" si="6">IF(N3="x","x",AVERAGE(N3:R3))</f>
        <v>2</v>
      </c>
      <c r="N3" s="141">
        <f>'Core Indicators'!DJ3</f>
        <v>2</v>
      </c>
      <c r="O3" s="141">
        <f>'Core Indicators'!DR3</f>
        <v>2</v>
      </c>
      <c r="P3" s="141">
        <f>'Core Indicators'!DZ3</f>
        <v>2</v>
      </c>
      <c r="Q3" s="141">
        <f>'Core Indicators'!EH3</f>
        <v>2</v>
      </c>
      <c r="R3" s="141">
        <f>'Core Indicators'!EP3</f>
        <v>2</v>
      </c>
      <c r="S3" s="108">
        <f t="shared" ref="S3:S66" si="7">IF(OR(Z3="x",T3="x"),T3,ROUND((10-GEOMEAN(((10-T3)/10*9+1),((10-Z3)/10*9+1)))/9*10,1))</f>
        <v>1.6</v>
      </c>
      <c r="T3" s="108">
        <f t="shared" ref="T3:T66" si="8">AVERAGE(U3,X3,Y3)</f>
        <v>1.1666666666666667</v>
      </c>
      <c r="U3" s="140">
        <v>1</v>
      </c>
      <c r="V3" s="140">
        <v>1</v>
      </c>
      <c r="W3" s="140">
        <f>'Core Indicators'!EX3</f>
        <v>2</v>
      </c>
      <c r="X3" s="108">
        <f t="shared" ref="X3:X66" si="9">AVERAGE(V3:W3)</f>
        <v>1.5</v>
      </c>
      <c r="Y3" s="140">
        <v>1</v>
      </c>
      <c r="Z3" s="108">
        <f t="shared" ref="Z3:Z66" si="10">IF(AND(AA3="x",AB3="x"),"x",AVERAGE(AA3:AB3))</f>
        <v>2</v>
      </c>
      <c r="AA3" s="140">
        <f>'Core Indicators'!FF3</f>
        <v>2</v>
      </c>
      <c r="AB3" s="140">
        <f t="shared" ref="AB3:AB66" si="11">IF(AND(AJ3="x",AN3="x",AG3="x"),"x",(AVERAGE(AJ3,AN3,AG3)))</f>
        <v>2</v>
      </c>
      <c r="AC3" s="123">
        <f>'Core Indicators'!GD3</f>
        <v>2</v>
      </c>
      <c r="AD3" s="123">
        <f>'Core Indicators'!GL3</f>
        <v>2</v>
      </c>
      <c r="AE3" s="123">
        <f>'Core Indicators'!GT3</f>
        <v>2</v>
      </c>
      <c r="AF3" s="123">
        <f>'Core Indicators'!HB3</f>
        <v>2</v>
      </c>
      <c r="AG3" s="123">
        <f t="shared" ref="AG3:AG66" si="12">IF(AND(AC3="x",AD3="x",AE3="x",AF3="x"),"x",AVERAGE(AC3:AF3))</f>
        <v>2</v>
      </c>
      <c r="AH3" s="123">
        <f>'Core Indicators'!HJ3</f>
        <v>2</v>
      </c>
      <c r="AI3" s="123">
        <f>'Core Indicators'!HR3</f>
        <v>2</v>
      </c>
      <c r="AJ3" s="123">
        <f t="shared" ref="AJ3:AJ66" si="13">IF(AND(AH3="x",AI3="x"),"x",AVERAGE(AH3:AI3))</f>
        <v>2</v>
      </c>
      <c r="AK3" s="123">
        <f>'Core Indicators'!HZ3</f>
        <v>2</v>
      </c>
      <c r="AL3" s="123">
        <f>'Core Indicators'!IH3</f>
        <v>2</v>
      </c>
      <c r="AM3" s="123">
        <f>'Core Indicators'!IP3</f>
        <v>2</v>
      </c>
      <c r="AN3" s="123">
        <f t="shared" ref="AN3:AN66" si="14">IF(AND(AK3="x",AL3="x",AM3="x"),"x",AVERAGE(AK3:AM3))</f>
        <v>2</v>
      </c>
    </row>
    <row r="4" spans="1:40">
      <c r="A4" s="140" t="str">
        <f>Lists!C:C</f>
        <v>ARM002</v>
      </c>
      <c r="B4" s="174">
        <f t="shared" si="0"/>
        <v>1.9</v>
      </c>
      <c r="C4" s="108">
        <f t="shared" si="1"/>
        <v>0</v>
      </c>
      <c r="D4" s="179">
        <f t="shared" si="2"/>
        <v>2</v>
      </c>
      <c r="E4" s="140">
        <f>'Core Indicators'!R4</f>
        <v>1</v>
      </c>
      <c r="F4" s="140">
        <f>'Core Indicators'!Z4</f>
        <v>2</v>
      </c>
      <c r="G4" s="108">
        <f t="shared" si="3"/>
        <v>1.5</v>
      </c>
      <c r="H4" s="140">
        <f>'Core Indicators'!AH4</f>
        <v>2</v>
      </c>
      <c r="I4" s="140">
        <f>'Core Indicators'!AP4</f>
        <v>2</v>
      </c>
      <c r="J4" s="140">
        <f>'Core Indicators'!BN4</f>
        <v>3</v>
      </c>
      <c r="K4" s="140">
        <f t="shared" si="4"/>
        <v>2.5</v>
      </c>
      <c r="L4" s="174">
        <f t="shared" si="5"/>
        <v>2.2999999999999998</v>
      </c>
      <c r="M4" s="179">
        <f t="shared" si="6"/>
        <v>2</v>
      </c>
      <c r="N4" s="141">
        <f>'Core Indicators'!DJ4</f>
        <v>2</v>
      </c>
      <c r="O4" s="141">
        <f>'Core Indicators'!DR4</f>
        <v>2</v>
      </c>
      <c r="P4" s="141">
        <f>'Core Indicators'!DZ4</f>
        <v>2</v>
      </c>
      <c r="Q4" s="141">
        <f>'Core Indicators'!EH4</f>
        <v>2</v>
      </c>
      <c r="R4" s="141">
        <f>'Core Indicators'!EP4</f>
        <v>2</v>
      </c>
      <c r="S4" s="108">
        <f t="shared" si="7"/>
        <v>1.7</v>
      </c>
      <c r="T4" s="108">
        <f t="shared" si="8"/>
        <v>1.3333333333333333</v>
      </c>
      <c r="U4" s="140">
        <v>1</v>
      </c>
      <c r="V4" s="140">
        <v>1</v>
      </c>
      <c r="W4" s="140">
        <f>'Core Indicators'!EX4</f>
        <v>3</v>
      </c>
      <c r="X4" s="108">
        <f t="shared" si="9"/>
        <v>2</v>
      </c>
      <c r="Y4" s="140">
        <v>1</v>
      </c>
      <c r="Z4" s="108">
        <f t="shared" si="10"/>
        <v>2</v>
      </c>
      <c r="AA4" s="140">
        <f>'Core Indicators'!FF4</f>
        <v>2</v>
      </c>
      <c r="AB4" s="140">
        <f t="shared" si="11"/>
        <v>2</v>
      </c>
      <c r="AC4" s="123">
        <f>'Core Indicators'!GD4</f>
        <v>2</v>
      </c>
      <c r="AD4" s="123">
        <f>'Core Indicators'!GL4</f>
        <v>2</v>
      </c>
      <c r="AE4" s="123">
        <f>'Core Indicators'!GT4</f>
        <v>2</v>
      </c>
      <c r="AF4" s="123">
        <f>'Core Indicators'!HB4</f>
        <v>2</v>
      </c>
      <c r="AG4" s="123">
        <f t="shared" si="12"/>
        <v>2</v>
      </c>
      <c r="AH4" s="123">
        <f>'Core Indicators'!HJ4</f>
        <v>2</v>
      </c>
      <c r="AI4" s="123">
        <f>'Core Indicators'!HR4</f>
        <v>2</v>
      </c>
      <c r="AJ4" s="123">
        <f t="shared" si="13"/>
        <v>2</v>
      </c>
      <c r="AK4" s="123">
        <f>'Core Indicators'!HZ4</f>
        <v>2</v>
      </c>
      <c r="AL4" s="123">
        <f>'Core Indicators'!IH4</f>
        <v>2</v>
      </c>
      <c r="AM4" s="123">
        <f>'Core Indicators'!IP4</f>
        <v>2</v>
      </c>
      <c r="AN4" s="123">
        <f t="shared" si="14"/>
        <v>2</v>
      </c>
    </row>
    <row r="5" spans="1:40">
      <c r="A5" s="140" t="str">
        <f>Lists!C:C</f>
        <v>AZE002</v>
      </c>
      <c r="B5" s="174" t="str">
        <f t="shared" si="0"/>
        <v>x</v>
      </c>
      <c r="C5" s="108">
        <f t="shared" si="1"/>
        <v>2</v>
      </c>
      <c r="D5" s="179">
        <f t="shared" si="2"/>
        <v>2.6</v>
      </c>
      <c r="E5" s="140">
        <f>'Core Indicators'!R5</f>
        <v>1</v>
      </c>
      <c r="F5" s="140">
        <f>'Core Indicators'!Z5</f>
        <v>3</v>
      </c>
      <c r="G5" s="108">
        <f t="shared" si="3"/>
        <v>2.1</v>
      </c>
      <c r="H5" s="140">
        <f>'Core Indicators'!AH5</f>
        <v>3</v>
      </c>
      <c r="I5" s="140">
        <f>'Core Indicators'!AP5</f>
        <v>2</v>
      </c>
      <c r="J5" s="140">
        <f>'Core Indicators'!BN5</f>
        <v>3</v>
      </c>
      <c r="K5" s="140">
        <f t="shared" si="4"/>
        <v>2.5</v>
      </c>
      <c r="L5" s="174">
        <f t="shared" si="5"/>
        <v>2.8</v>
      </c>
      <c r="M5" s="179" t="str">
        <f t="shared" si="6"/>
        <v>x</v>
      </c>
      <c r="N5" s="141" t="str">
        <f>'Core Indicators'!DJ5</f>
        <v>x</v>
      </c>
      <c r="O5" s="141" t="str">
        <f>'Core Indicators'!DR5</f>
        <v>x</v>
      </c>
      <c r="P5" s="141" t="str">
        <f>'Core Indicators'!DZ5</f>
        <v>x</v>
      </c>
      <c r="Q5" s="141" t="str">
        <f>'Core Indicators'!EH5</f>
        <v>x</v>
      </c>
      <c r="R5" s="141" t="str">
        <f>'Core Indicators'!EP5</f>
        <v>x</v>
      </c>
      <c r="S5" s="108">
        <f t="shared" si="7"/>
        <v>1.7</v>
      </c>
      <c r="T5" s="108">
        <f t="shared" si="8"/>
        <v>1.3333333333333333</v>
      </c>
      <c r="U5" s="140">
        <v>1</v>
      </c>
      <c r="V5" s="140">
        <v>1</v>
      </c>
      <c r="W5" s="140">
        <f>'Core Indicators'!EX5</f>
        <v>3</v>
      </c>
      <c r="X5" s="108">
        <f t="shared" si="9"/>
        <v>2</v>
      </c>
      <c r="Y5" s="140">
        <v>1</v>
      </c>
      <c r="Z5" s="108">
        <f t="shared" si="10"/>
        <v>2</v>
      </c>
      <c r="AA5" s="140" t="str">
        <f>'Core Indicators'!FF5</f>
        <v>x</v>
      </c>
      <c r="AB5" s="140">
        <f t="shared" si="11"/>
        <v>2</v>
      </c>
      <c r="AC5" s="123">
        <f>'Core Indicators'!GD5</f>
        <v>2</v>
      </c>
      <c r="AD5" s="123">
        <f>'Core Indicators'!GL5</f>
        <v>2</v>
      </c>
      <c r="AE5" s="123">
        <f>'Core Indicators'!GT5</f>
        <v>2</v>
      </c>
      <c r="AF5" s="123">
        <f>'Core Indicators'!HB5</f>
        <v>2</v>
      </c>
      <c r="AG5" s="123">
        <f t="shared" si="12"/>
        <v>2</v>
      </c>
      <c r="AH5" s="123">
        <f>'Core Indicators'!HJ5</f>
        <v>2</v>
      </c>
      <c r="AI5" s="123">
        <f>'Core Indicators'!HR5</f>
        <v>2</v>
      </c>
      <c r="AJ5" s="123">
        <f t="shared" si="13"/>
        <v>2</v>
      </c>
      <c r="AK5" s="123">
        <f>'Core Indicators'!HZ5</f>
        <v>2</v>
      </c>
      <c r="AL5" s="123">
        <f>'Core Indicators'!IH5</f>
        <v>2</v>
      </c>
      <c r="AM5" s="123">
        <f>'Core Indicators'!IP5</f>
        <v>2</v>
      </c>
      <c r="AN5" s="123">
        <f t="shared" si="14"/>
        <v>2</v>
      </c>
    </row>
    <row r="6" spans="1:40">
      <c r="A6" s="140" t="str">
        <f>Lists!C:C</f>
        <v>BDI001</v>
      </c>
      <c r="B6" s="174">
        <f t="shared" si="0"/>
        <v>1.9</v>
      </c>
      <c r="C6" s="108">
        <f t="shared" si="1"/>
        <v>0</v>
      </c>
      <c r="D6" s="179">
        <f t="shared" si="2"/>
        <v>2</v>
      </c>
      <c r="E6" s="140">
        <f>'Core Indicators'!R6</f>
        <v>1</v>
      </c>
      <c r="F6" s="140">
        <f>'Core Indicators'!Z6</f>
        <v>2</v>
      </c>
      <c r="G6" s="108">
        <f t="shared" si="3"/>
        <v>1.5</v>
      </c>
      <c r="H6" s="140">
        <f>'Core Indicators'!AH6</f>
        <v>2</v>
      </c>
      <c r="I6" s="140">
        <f>'Core Indicators'!AP6</f>
        <v>3</v>
      </c>
      <c r="J6" s="140">
        <f>'Core Indicators'!BN6</f>
        <v>2</v>
      </c>
      <c r="K6" s="140">
        <f t="shared" si="4"/>
        <v>2.5</v>
      </c>
      <c r="L6" s="174">
        <f t="shared" si="5"/>
        <v>2.2999999999999998</v>
      </c>
      <c r="M6" s="179">
        <f t="shared" si="6"/>
        <v>2</v>
      </c>
      <c r="N6" s="141">
        <f>'Core Indicators'!DJ6</f>
        <v>2</v>
      </c>
      <c r="O6" s="141">
        <f>'Core Indicators'!DR6</f>
        <v>2</v>
      </c>
      <c r="P6" s="141">
        <f>'Core Indicators'!DZ6</f>
        <v>2</v>
      </c>
      <c r="Q6" s="141">
        <f>'Core Indicators'!EH6</f>
        <v>2</v>
      </c>
      <c r="R6" s="141">
        <f>'Core Indicators'!EP6</f>
        <v>2</v>
      </c>
      <c r="S6" s="108">
        <f t="shared" si="7"/>
        <v>1.6</v>
      </c>
      <c r="T6" s="108">
        <f t="shared" si="8"/>
        <v>1.1666666666666667</v>
      </c>
      <c r="U6" s="140">
        <v>1</v>
      </c>
      <c r="V6" s="140">
        <v>1</v>
      </c>
      <c r="W6" s="140">
        <f>'Core Indicators'!EX6</f>
        <v>2</v>
      </c>
      <c r="X6" s="108">
        <f t="shared" si="9"/>
        <v>1.5</v>
      </c>
      <c r="Y6" s="140">
        <v>1</v>
      </c>
      <c r="Z6" s="108">
        <f t="shared" si="10"/>
        <v>2</v>
      </c>
      <c r="AA6" s="140">
        <f>'Core Indicators'!FF6</f>
        <v>2</v>
      </c>
      <c r="AB6" s="140">
        <f t="shared" si="11"/>
        <v>2</v>
      </c>
      <c r="AC6" s="123">
        <f>'Core Indicators'!GD6</f>
        <v>2</v>
      </c>
      <c r="AD6" s="123">
        <f>'Core Indicators'!GL6</f>
        <v>2</v>
      </c>
      <c r="AE6" s="123">
        <f>'Core Indicators'!GT6</f>
        <v>2</v>
      </c>
      <c r="AF6" s="123">
        <f>'Core Indicators'!HB6</f>
        <v>2</v>
      </c>
      <c r="AG6" s="123">
        <f t="shared" si="12"/>
        <v>2</v>
      </c>
      <c r="AH6" s="123">
        <f>'Core Indicators'!HJ6</f>
        <v>2</v>
      </c>
      <c r="AI6" s="123">
        <f>'Core Indicators'!HR6</f>
        <v>2</v>
      </c>
      <c r="AJ6" s="123">
        <f t="shared" si="13"/>
        <v>2</v>
      </c>
      <c r="AK6" s="123">
        <f>'Core Indicators'!HZ6</f>
        <v>2</v>
      </c>
      <c r="AL6" s="123">
        <f>'Core Indicators'!IH6</f>
        <v>2</v>
      </c>
      <c r="AM6" s="123">
        <f>'Core Indicators'!IP6</f>
        <v>2</v>
      </c>
      <c r="AN6" s="123">
        <f t="shared" si="14"/>
        <v>2</v>
      </c>
    </row>
    <row r="7" spans="1:40">
      <c r="A7" s="140" t="str">
        <f>Lists!C:C</f>
        <v>BFA002</v>
      </c>
      <c r="B7" s="174">
        <f t="shared" si="0"/>
        <v>1.9</v>
      </c>
      <c r="C7" s="108">
        <f t="shared" si="1"/>
        <v>0</v>
      </c>
      <c r="D7" s="179">
        <f t="shared" si="2"/>
        <v>2</v>
      </c>
      <c r="E7" s="140">
        <f>'Core Indicators'!R7</f>
        <v>1</v>
      </c>
      <c r="F7" s="140">
        <f>'Core Indicators'!Z7</f>
        <v>2</v>
      </c>
      <c r="G7" s="108">
        <f t="shared" si="3"/>
        <v>1.5</v>
      </c>
      <c r="H7" s="140">
        <f>'Core Indicators'!AH7</f>
        <v>2</v>
      </c>
      <c r="I7" s="140">
        <f>'Core Indicators'!AP7</f>
        <v>3</v>
      </c>
      <c r="J7" s="140">
        <f>'Core Indicators'!BN7</f>
        <v>2</v>
      </c>
      <c r="K7" s="140">
        <f t="shared" si="4"/>
        <v>2.5</v>
      </c>
      <c r="L7" s="174">
        <f t="shared" si="5"/>
        <v>2.2999999999999998</v>
      </c>
      <c r="M7" s="179">
        <f t="shared" si="6"/>
        <v>2</v>
      </c>
      <c r="N7" s="141">
        <f>'Core Indicators'!DJ7</f>
        <v>2</v>
      </c>
      <c r="O7" s="141">
        <f>'Core Indicators'!DR7</f>
        <v>2</v>
      </c>
      <c r="P7" s="141">
        <f>'Core Indicators'!DZ7</f>
        <v>2</v>
      </c>
      <c r="Q7" s="141">
        <f>'Core Indicators'!EH7</f>
        <v>2</v>
      </c>
      <c r="R7" s="141">
        <f>'Core Indicators'!EP7</f>
        <v>2</v>
      </c>
      <c r="S7" s="108">
        <f t="shared" si="7"/>
        <v>1.6</v>
      </c>
      <c r="T7" s="108">
        <f t="shared" si="8"/>
        <v>1.1666666666666667</v>
      </c>
      <c r="U7" s="140">
        <v>1</v>
      </c>
      <c r="V7" s="140">
        <v>1</v>
      </c>
      <c r="W7" s="140">
        <f>'Core Indicators'!EX7</f>
        <v>2</v>
      </c>
      <c r="X7" s="108">
        <f t="shared" si="9"/>
        <v>1.5</v>
      </c>
      <c r="Y7" s="140">
        <v>1</v>
      </c>
      <c r="Z7" s="108">
        <f t="shared" si="10"/>
        <v>2</v>
      </c>
      <c r="AA7" s="140">
        <f>'Core Indicators'!FF7</f>
        <v>2</v>
      </c>
      <c r="AB7" s="140">
        <f t="shared" si="11"/>
        <v>2</v>
      </c>
      <c r="AC7" s="123">
        <f>'Core Indicators'!GD7</f>
        <v>2</v>
      </c>
      <c r="AD7" s="123">
        <f>'Core Indicators'!GL7</f>
        <v>2</v>
      </c>
      <c r="AE7" s="123">
        <f>'Core Indicators'!GT7</f>
        <v>2</v>
      </c>
      <c r="AF7" s="123">
        <f>'Core Indicators'!HB7</f>
        <v>2</v>
      </c>
      <c r="AG7" s="123">
        <f t="shared" si="12"/>
        <v>2</v>
      </c>
      <c r="AH7" s="123">
        <f>'Core Indicators'!HJ7</f>
        <v>2</v>
      </c>
      <c r="AI7" s="123">
        <f>'Core Indicators'!HR7</f>
        <v>2</v>
      </c>
      <c r="AJ7" s="123">
        <f t="shared" si="13"/>
        <v>2</v>
      </c>
      <c r="AK7" s="123">
        <f>'Core Indicators'!HZ7</f>
        <v>2</v>
      </c>
      <c r="AL7" s="123">
        <f>'Core Indicators'!IH7</f>
        <v>2</v>
      </c>
      <c r="AM7" s="123">
        <f>'Core Indicators'!IP7</f>
        <v>2</v>
      </c>
      <c r="AN7" s="123">
        <f t="shared" si="14"/>
        <v>2</v>
      </c>
    </row>
    <row r="8" spans="1:40">
      <c r="A8" s="140" t="str">
        <f>Lists!C:C</f>
        <v>BGD002</v>
      </c>
      <c r="B8" s="174">
        <f t="shared" si="0"/>
        <v>1.8</v>
      </c>
      <c r="C8" s="108">
        <f t="shared" si="1"/>
        <v>0</v>
      </c>
      <c r="D8" s="179">
        <f t="shared" si="2"/>
        <v>1.7</v>
      </c>
      <c r="E8" s="140">
        <f>'Core Indicators'!R8</f>
        <v>1</v>
      </c>
      <c r="F8" s="140">
        <f>'Core Indicators'!Z8</f>
        <v>2</v>
      </c>
      <c r="G8" s="108">
        <f t="shared" si="3"/>
        <v>1.5</v>
      </c>
      <c r="H8" s="140">
        <f>'Core Indicators'!AH8</f>
        <v>1</v>
      </c>
      <c r="I8" s="140">
        <f>'Core Indicators'!AP8</f>
        <v>2</v>
      </c>
      <c r="J8" s="140">
        <f>'Core Indicators'!BN8</f>
        <v>3</v>
      </c>
      <c r="K8" s="140">
        <f t="shared" si="4"/>
        <v>2.5</v>
      </c>
      <c r="L8" s="174">
        <f t="shared" si="5"/>
        <v>1.8</v>
      </c>
      <c r="M8" s="179">
        <f t="shared" si="6"/>
        <v>2</v>
      </c>
      <c r="N8" s="141">
        <f>'Core Indicators'!DJ8</f>
        <v>2</v>
      </c>
      <c r="O8" s="141">
        <f>'Core Indicators'!DR8</f>
        <v>2</v>
      </c>
      <c r="P8" s="141">
        <f>'Core Indicators'!DZ8</f>
        <v>2</v>
      </c>
      <c r="Q8" s="141">
        <f>'Core Indicators'!EH8</f>
        <v>2</v>
      </c>
      <c r="R8" s="141">
        <f>'Core Indicators'!EP8</f>
        <v>2</v>
      </c>
      <c r="S8" s="108">
        <f t="shared" si="7"/>
        <v>1.4</v>
      </c>
      <c r="T8" s="108">
        <f t="shared" si="8"/>
        <v>1.3333333333333333</v>
      </c>
      <c r="U8" s="140">
        <v>1</v>
      </c>
      <c r="V8" s="140">
        <v>1</v>
      </c>
      <c r="W8" s="140">
        <f>'Core Indicators'!EX8</f>
        <v>3</v>
      </c>
      <c r="X8" s="108">
        <f t="shared" si="9"/>
        <v>2</v>
      </c>
      <c r="Y8" s="140">
        <v>1</v>
      </c>
      <c r="Z8" s="108">
        <f t="shared" si="10"/>
        <v>1.5</v>
      </c>
      <c r="AA8" s="140">
        <f>'Core Indicators'!FF8</f>
        <v>1</v>
      </c>
      <c r="AB8" s="140">
        <f t="shared" si="11"/>
        <v>2</v>
      </c>
      <c r="AC8" s="123">
        <f>'Core Indicators'!GD8</f>
        <v>2</v>
      </c>
      <c r="AD8" s="123">
        <f>'Core Indicators'!GL8</f>
        <v>2</v>
      </c>
      <c r="AE8" s="123">
        <f>'Core Indicators'!GT8</f>
        <v>2</v>
      </c>
      <c r="AF8" s="123">
        <f>'Core Indicators'!HB8</f>
        <v>2</v>
      </c>
      <c r="AG8" s="123">
        <f t="shared" si="12"/>
        <v>2</v>
      </c>
      <c r="AH8" s="123">
        <f>'Core Indicators'!HJ8</f>
        <v>2</v>
      </c>
      <c r="AI8" s="123">
        <f>'Core Indicators'!HR8</f>
        <v>2</v>
      </c>
      <c r="AJ8" s="123">
        <f t="shared" si="13"/>
        <v>2</v>
      </c>
      <c r="AK8" s="123">
        <f>'Core Indicators'!HZ8</f>
        <v>2</v>
      </c>
      <c r="AL8" s="123">
        <f>'Core Indicators'!IH8</f>
        <v>2</v>
      </c>
      <c r="AM8" s="123">
        <f>'Core Indicators'!IP8</f>
        <v>2</v>
      </c>
      <c r="AN8" s="123">
        <f t="shared" si="14"/>
        <v>2</v>
      </c>
    </row>
    <row r="9" spans="1:40">
      <c r="A9" s="140" t="str">
        <f>Lists!C:C</f>
        <v>BRA002</v>
      </c>
      <c r="B9" s="174">
        <f t="shared" si="0"/>
        <v>2.4</v>
      </c>
      <c r="C9" s="108">
        <f t="shared" si="1"/>
        <v>0</v>
      </c>
      <c r="D9" s="179">
        <f t="shared" si="2"/>
        <v>2.7</v>
      </c>
      <c r="E9" s="140">
        <f>'Core Indicators'!R9</f>
        <v>2</v>
      </c>
      <c r="F9" s="140">
        <f>'Core Indicators'!Z9</f>
        <v>3</v>
      </c>
      <c r="G9" s="108">
        <f t="shared" si="3"/>
        <v>2.5</v>
      </c>
      <c r="H9" s="140">
        <f>'Core Indicators'!AH9</f>
        <v>3</v>
      </c>
      <c r="I9" s="140">
        <f>'Core Indicators'!AP9</f>
        <v>2</v>
      </c>
      <c r="J9" s="140">
        <f>'Core Indicators'!BN9</f>
        <v>3</v>
      </c>
      <c r="K9" s="140">
        <f t="shared" si="4"/>
        <v>2.5</v>
      </c>
      <c r="L9" s="174">
        <f t="shared" si="5"/>
        <v>2.8</v>
      </c>
      <c r="M9" s="179">
        <f t="shared" si="6"/>
        <v>2.8</v>
      </c>
      <c r="N9" s="141">
        <f>'Core Indicators'!DJ9</f>
        <v>3</v>
      </c>
      <c r="O9" s="141">
        <f>'Core Indicators'!DR9</f>
        <v>3</v>
      </c>
      <c r="P9" s="141">
        <f>'Core Indicators'!DZ9</f>
        <v>2</v>
      </c>
      <c r="Q9" s="141">
        <f>'Core Indicators'!EH9</f>
        <v>3</v>
      </c>
      <c r="R9" s="141">
        <f>'Core Indicators'!EP9</f>
        <v>3</v>
      </c>
      <c r="S9" s="108">
        <f t="shared" si="7"/>
        <v>1.7</v>
      </c>
      <c r="T9" s="108">
        <f t="shared" si="8"/>
        <v>1.3333333333333333</v>
      </c>
      <c r="U9" s="140">
        <v>1</v>
      </c>
      <c r="V9" s="140">
        <v>1</v>
      </c>
      <c r="W9" s="140">
        <f>'Core Indicators'!EX9</f>
        <v>3</v>
      </c>
      <c r="X9" s="108">
        <f t="shared" si="9"/>
        <v>2</v>
      </c>
      <c r="Y9" s="140">
        <v>1</v>
      </c>
      <c r="Z9" s="108">
        <f t="shared" si="10"/>
        <v>2</v>
      </c>
      <c r="AA9" s="140">
        <f>'Core Indicators'!FF9</f>
        <v>2</v>
      </c>
      <c r="AB9" s="140">
        <f t="shared" si="11"/>
        <v>2</v>
      </c>
      <c r="AC9" s="123">
        <f>'Core Indicators'!GD9</f>
        <v>2</v>
      </c>
      <c r="AD9" s="123">
        <f>'Core Indicators'!GL9</f>
        <v>2</v>
      </c>
      <c r="AE9" s="123">
        <f>'Core Indicators'!GT9</f>
        <v>2</v>
      </c>
      <c r="AF9" s="123">
        <f>'Core Indicators'!HB9</f>
        <v>2</v>
      </c>
      <c r="AG9" s="123">
        <f t="shared" si="12"/>
        <v>2</v>
      </c>
      <c r="AH9" s="123">
        <f>'Core Indicators'!HJ9</f>
        <v>2</v>
      </c>
      <c r="AI9" s="123">
        <f>'Core Indicators'!HR9</f>
        <v>2</v>
      </c>
      <c r="AJ9" s="123">
        <f t="shared" si="13"/>
        <v>2</v>
      </c>
      <c r="AK9" s="123">
        <f>'Core Indicators'!HZ9</f>
        <v>2</v>
      </c>
      <c r="AL9" s="123">
        <f>'Core Indicators'!IH9</f>
        <v>2</v>
      </c>
      <c r="AM9" s="123">
        <f>'Core Indicators'!IP9</f>
        <v>2</v>
      </c>
      <c r="AN9" s="123">
        <f t="shared" si="14"/>
        <v>2</v>
      </c>
    </row>
    <row r="10" spans="1:40">
      <c r="A10" s="140" t="str">
        <f>Lists!C:C</f>
        <v>CAF001</v>
      </c>
      <c r="B10" s="174">
        <f t="shared" si="0"/>
        <v>2.5</v>
      </c>
      <c r="C10" s="108">
        <f t="shared" si="1"/>
        <v>0</v>
      </c>
      <c r="D10" s="179">
        <f t="shared" si="2"/>
        <v>2.7</v>
      </c>
      <c r="E10" s="140">
        <f>'Core Indicators'!R10</f>
        <v>1</v>
      </c>
      <c r="F10" s="140">
        <f>'Core Indicators'!Z10</f>
        <v>3</v>
      </c>
      <c r="G10" s="108">
        <f t="shared" si="3"/>
        <v>2.1</v>
      </c>
      <c r="H10" s="140">
        <f>'Core Indicators'!AH10</f>
        <v>3</v>
      </c>
      <c r="I10" s="140">
        <f>'Core Indicators'!AP10</f>
        <v>3</v>
      </c>
      <c r="J10" s="140">
        <f>'Core Indicators'!BN10</f>
        <v>3</v>
      </c>
      <c r="K10" s="140">
        <f t="shared" si="4"/>
        <v>3</v>
      </c>
      <c r="L10" s="174">
        <f t="shared" si="5"/>
        <v>3</v>
      </c>
      <c r="M10" s="179">
        <f t="shared" si="6"/>
        <v>3</v>
      </c>
      <c r="N10" s="141">
        <f>'Core Indicators'!DJ10</f>
        <v>3</v>
      </c>
      <c r="O10" s="141">
        <f>'Core Indicators'!DR10</f>
        <v>3</v>
      </c>
      <c r="P10" s="141">
        <f>'Core Indicators'!DZ10</f>
        <v>3</v>
      </c>
      <c r="Q10" s="141">
        <f>'Core Indicators'!EH10</f>
        <v>3</v>
      </c>
      <c r="R10" s="141">
        <f>'Core Indicators'!EP10</f>
        <v>3</v>
      </c>
      <c r="S10" s="108">
        <f t="shared" si="7"/>
        <v>1.7</v>
      </c>
      <c r="T10" s="108">
        <f t="shared" si="8"/>
        <v>1.3333333333333333</v>
      </c>
      <c r="U10" s="140">
        <v>1</v>
      </c>
      <c r="V10" s="140">
        <v>1</v>
      </c>
      <c r="W10" s="140">
        <f>'Core Indicators'!EX10</f>
        <v>3</v>
      </c>
      <c r="X10" s="108">
        <f t="shared" si="9"/>
        <v>2</v>
      </c>
      <c r="Y10" s="140">
        <v>1</v>
      </c>
      <c r="Z10" s="108">
        <f t="shared" si="10"/>
        <v>2</v>
      </c>
      <c r="AA10" s="140">
        <f>'Core Indicators'!FF10</f>
        <v>2</v>
      </c>
      <c r="AB10" s="140">
        <f t="shared" si="11"/>
        <v>2</v>
      </c>
      <c r="AC10" s="123">
        <f>'Core Indicators'!GD10</f>
        <v>2</v>
      </c>
      <c r="AD10" s="123">
        <f>'Core Indicators'!GL10</f>
        <v>2</v>
      </c>
      <c r="AE10" s="123">
        <f>'Core Indicators'!GT10</f>
        <v>2</v>
      </c>
      <c r="AF10" s="123">
        <f>'Core Indicators'!HB10</f>
        <v>2</v>
      </c>
      <c r="AG10" s="123">
        <f t="shared" si="12"/>
        <v>2</v>
      </c>
      <c r="AH10" s="123">
        <f>'Core Indicators'!HJ10</f>
        <v>2</v>
      </c>
      <c r="AI10" s="123">
        <f>'Core Indicators'!HR10</f>
        <v>2</v>
      </c>
      <c r="AJ10" s="123">
        <f t="shared" si="13"/>
        <v>2</v>
      </c>
      <c r="AK10" s="123">
        <f>'Core Indicators'!HZ10</f>
        <v>2</v>
      </c>
      <c r="AL10" s="123">
        <f>'Core Indicators'!IH10</f>
        <v>2</v>
      </c>
      <c r="AM10" s="123">
        <f>'Core Indicators'!IP10</f>
        <v>2</v>
      </c>
      <c r="AN10" s="123">
        <f t="shared" si="14"/>
        <v>2</v>
      </c>
    </row>
    <row r="11" spans="1:40">
      <c r="A11" s="140" t="str">
        <f>Lists!C:C</f>
        <v>CMR001</v>
      </c>
      <c r="B11" s="174">
        <f t="shared" si="0"/>
        <v>1.8</v>
      </c>
      <c r="C11" s="108">
        <f t="shared" si="1"/>
        <v>0</v>
      </c>
      <c r="D11" s="179">
        <f t="shared" si="2"/>
        <v>1.8</v>
      </c>
      <c r="E11" s="140">
        <f>'Core Indicators'!R11</f>
        <v>1</v>
      </c>
      <c r="F11" s="140">
        <f>'Core Indicators'!Z11</f>
        <v>2</v>
      </c>
      <c r="G11" s="108">
        <f t="shared" si="3"/>
        <v>1.5</v>
      </c>
      <c r="H11" s="140">
        <f>'Core Indicators'!AH11</f>
        <v>2</v>
      </c>
      <c r="I11" s="140">
        <f>'Core Indicators'!AP11</f>
        <v>2</v>
      </c>
      <c r="J11" s="140">
        <f>'Core Indicators'!BN11</f>
        <v>2</v>
      </c>
      <c r="K11" s="140">
        <f t="shared" si="4"/>
        <v>2</v>
      </c>
      <c r="L11" s="174">
        <f t="shared" si="5"/>
        <v>2</v>
      </c>
      <c r="M11" s="179">
        <f t="shared" si="6"/>
        <v>2</v>
      </c>
      <c r="N11" s="141">
        <f>'Core Indicators'!DJ11</f>
        <v>2</v>
      </c>
      <c r="O11" s="141">
        <f>'Core Indicators'!DR11</f>
        <v>2</v>
      </c>
      <c r="P11" s="141">
        <f>'Core Indicators'!DZ11</f>
        <v>2</v>
      </c>
      <c r="Q11" s="141">
        <f>'Core Indicators'!EH11</f>
        <v>2</v>
      </c>
      <c r="R11" s="141">
        <f>'Core Indicators'!EP11</f>
        <v>2</v>
      </c>
      <c r="S11" s="108">
        <f t="shared" si="7"/>
        <v>1.6</v>
      </c>
      <c r="T11" s="108">
        <f t="shared" si="8"/>
        <v>1.1666666666666667</v>
      </c>
      <c r="U11" s="140">
        <v>1</v>
      </c>
      <c r="V11" s="140">
        <v>1</v>
      </c>
      <c r="W11" s="140">
        <f>'Core Indicators'!EX11</f>
        <v>2</v>
      </c>
      <c r="X11" s="108">
        <f t="shared" si="9"/>
        <v>1.5</v>
      </c>
      <c r="Y11" s="140">
        <v>1</v>
      </c>
      <c r="Z11" s="108">
        <f t="shared" si="10"/>
        <v>2</v>
      </c>
      <c r="AA11" s="140">
        <f>'Core Indicators'!FF11</f>
        <v>2</v>
      </c>
      <c r="AB11" s="140">
        <f t="shared" si="11"/>
        <v>2</v>
      </c>
      <c r="AC11" s="123">
        <f>'Core Indicators'!GD11</f>
        <v>2</v>
      </c>
      <c r="AD11" s="123">
        <f>'Core Indicators'!GL11</f>
        <v>2</v>
      </c>
      <c r="AE11" s="123">
        <f>'Core Indicators'!GT11</f>
        <v>2</v>
      </c>
      <c r="AF11" s="123">
        <f>'Core Indicators'!HB11</f>
        <v>2</v>
      </c>
      <c r="AG11" s="123">
        <f t="shared" si="12"/>
        <v>2</v>
      </c>
      <c r="AH11" s="123">
        <f>'Core Indicators'!HJ11</f>
        <v>2</v>
      </c>
      <c r="AI11" s="123">
        <f>'Core Indicators'!HR11</f>
        <v>2</v>
      </c>
      <c r="AJ11" s="123">
        <f t="shared" si="13"/>
        <v>2</v>
      </c>
      <c r="AK11" s="123">
        <f>'Core Indicators'!HZ11</f>
        <v>2</v>
      </c>
      <c r="AL11" s="123">
        <f>'Core Indicators'!IH11</f>
        <v>2</v>
      </c>
      <c r="AM11" s="123">
        <f>'Core Indicators'!IP11</f>
        <v>2</v>
      </c>
      <c r="AN11" s="123">
        <f t="shared" si="14"/>
        <v>2</v>
      </c>
    </row>
    <row r="12" spans="1:40">
      <c r="A12" s="140" t="str">
        <f>Lists!C:C</f>
        <v>CMR002</v>
      </c>
      <c r="B12" s="174">
        <f t="shared" si="0"/>
        <v>1.7</v>
      </c>
      <c r="C12" s="108">
        <f t="shared" si="1"/>
        <v>0</v>
      </c>
      <c r="D12" s="179">
        <f t="shared" si="2"/>
        <v>1.8</v>
      </c>
      <c r="E12" s="140">
        <f>'Core Indicators'!R12</f>
        <v>1</v>
      </c>
      <c r="F12" s="140">
        <f>'Core Indicators'!Z12</f>
        <v>2</v>
      </c>
      <c r="G12" s="108">
        <f t="shared" si="3"/>
        <v>1.5</v>
      </c>
      <c r="H12" s="140">
        <f>'Core Indicators'!AH12</f>
        <v>2</v>
      </c>
      <c r="I12" s="140">
        <f>'Core Indicators'!AP12</f>
        <v>2</v>
      </c>
      <c r="J12" s="140">
        <f>'Core Indicators'!BN12</f>
        <v>2</v>
      </c>
      <c r="K12" s="140">
        <f t="shared" si="4"/>
        <v>2</v>
      </c>
      <c r="L12" s="174">
        <f t="shared" si="5"/>
        <v>2</v>
      </c>
      <c r="M12" s="179">
        <f t="shared" si="6"/>
        <v>2</v>
      </c>
      <c r="N12" s="141">
        <f>'Core Indicators'!DJ12</f>
        <v>2</v>
      </c>
      <c r="O12" s="141">
        <f>'Core Indicators'!DR12</f>
        <v>2</v>
      </c>
      <c r="P12" s="141">
        <f>'Core Indicators'!DZ12</f>
        <v>2</v>
      </c>
      <c r="Q12" s="141">
        <f>'Core Indicators'!EH12</f>
        <v>2</v>
      </c>
      <c r="R12" s="141">
        <f>'Core Indicators'!EP12</f>
        <v>2</v>
      </c>
      <c r="S12" s="108">
        <f t="shared" si="7"/>
        <v>1.3</v>
      </c>
      <c r="T12" s="108">
        <f t="shared" si="8"/>
        <v>1.1666666666666667</v>
      </c>
      <c r="U12" s="140">
        <v>1</v>
      </c>
      <c r="V12" s="140">
        <v>1</v>
      </c>
      <c r="W12" s="140">
        <f>'Core Indicators'!EX12</f>
        <v>2</v>
      </c>
      <c r="X12" s="108">
        <f t="shared" si="9"/>
        <v>1.5</v>
      </c>
      <c r="Y12" s="140">
        <v>1</v>
      </c>
      <c r="Z12" s="108">
        <f t="shared" si="10"/>
        <v>1.5</v>
      </c>
      <c r="AA12" s="140">
        <f>'Core Indicators'!FF12</f>
        <v>1</v>
      </c>
      <c r="AB12" s="140">
        <f t="shared" si="11"/>
        <v>2</v>
      </c>
      <c r="AC12" s="123">
        <f>'Core Indicators'!GD12</f>
        <v>2</v>
      </c>
      <c r="AD12" s="123">
        <f>'Core Indicators'!GL12</f>
        <v>2</v>
      </c>
      <c r="AE12" s="123">
        <f>'Core Indicators'!GT12</f>
        <v>2</v>
      </c>
      <c r="AF12" s="123">
        <f>'Core Indicators'!HB12</f>
        <v>2</v>
      </c>
      <c r="AG12" s="123">
        <f t="shared" si="12"/>
        <v>2</v>
      </c>
      <c r="AH12" s="123">
        <f>'Core Indicators'!HJ12</f>
        <v>2</v>
      </c>
      <c r="AI12" s="123">
        <f>'Core Indicators'!HR12</f>
        <v>2</v>
      </c>
      <c r="AJ12" s="123">
        <f t="shared" si="13"/>
        <v>2</v>
      </c>
      <c r="AK12" s="123">
        <f>'Core Indicators'!HZ12</f>
        <v>2</v>
      </c>
      <c r="AL12" s="123">
        <f>'Core Indicators'!IH12</f>
        <v>2</v>
      </c>
      <c r="AM12" s="123">
        <f>'Core Indicators'!IP12</f>
        <v>2</v>
      </c>
      <c r="AN12" s="123">
        <f t="shared" si="14"/>
        <v>2</v>
      </c>
    </row>
    <row r="13" spans="1:40">
      <c r="A13" s="140" t="str">
        <f>Lists!C:C</f>
        <v>CMR003</v>
      </c>
      <c r="B13" s="174">
        <f t="shared" si="0"/>
        <v>1.9</v>
      </c>
      <c r="C13" s="108">
        <f t="shared" si="1"/>
        <v>0</v>
      </c>
      <c r="D13" s="179">
        <f t="shared" si="2"/>
        <v>2</v>
      </c>
      <c r="E13" s="140">
        <f>'Core Indicators'!R13</f>
        <v>2</v>
      </c>
      <c r="F13" s="140">
        <f>'Core Indicators'!Z13</f>
        <v>2</v>
      </c>
      <c r="G13" s="108">
        <f t="shared" si="3"/>
        <v>2</v>
      </c>
      <c r="H13" s="140">
        <f>'Core Indicators'!AH13</f>
        <v>2</v>
      </c>
      <c r="I13" s="140">
        <f>'Core Indicators'!AP13</f>
        <v>2</v>
      </c>
      <c r="J13" s="140">
        <f>'Core Indicators'!BN13</f>
        <v>2</v>
      </c>
      <c r="K13" s="140">
        <f t="shared" si="4"/>
        <v>2</v>
      </c>
      <c r="L13" s="174">
        <f t="shared" si="5"/>
        <v>2</v>
      </c>
      <c r="M13" s="179">
        <f t="shared" si="6"/>
        <v>2</v>
      </c>
      <c r="N13" s="141">
        <f>'Core Indicators'!DJ13</f>
        <v>2</v>
      </c>
      <c r="O13" s="141">
        <f>'Core Indicators'!DR13</f>
        <v>2</v>
      </c>
      <c r="P13" s="141">
        <f>'Core Indicators'!DZ13</f>
        <v>2</v>
      </c>
      <c r="Q13" s="141">
        <f>'Core Indicators'!EH13</f>
        <v>2</v>
      </c>
      <c r="R13" s="141">
        <f>'Core Indicators'!EP13</f>
        <v>2</v>
      </c>
      <c r="S13" s="108">
        <f t="shared" si="7"/>
        <v>1.6</v>
      </c>
      <c r="T13" s="108">
        <f t="shared" si="8"/>
        <v>1.1666666666666667</v>
      </c>
      <c r="U13" s="140">
        <v>1</v>
      </c>
      <c r="V13" s="140">
        <v>1</v>
      </c>
      <c r="W13" s="140">
        <f>'Core Indicators'!EX13</f>
        <v>2</v>
      </c>
      <c r="X13" s="108">
        <f t="shared" si="9"/>
        <v>1.5</v>
      </c>
      <c r="Y13" s="140">
        <v>1</v>
      </c>
      <c r="Z13" s="108">
        <f t="shared" si="10"/>
        <v>2</v>
      </c>
      <c r="AA13" s="140">
        <f>'Core Indicators'!FF13</f>
        <v>2</v>
      </c>
      <c r="AB13" s="140">
        <f t="shared" si="11"/>
        <v>2</v>
      </c>
      <c r="AC13" s="123">
        <f>'Core Indicators'!GD13</f>
        <v>2</v>
      </c>
      <c r="AD13" s="123">
        <f>'Core Indicators'!GL13</f>
        <v>2</v>
      </c>
      <c r="AE13" s="123">
        <f>'Core Indicators'!GT13</f>
        <v>2</v>
      </c>
      <c r="AF13" s="123">
        <f>'Core Indicators'!HB13</f>
        <v>2</v>
      </c>
      <c r="AG13" s="123">
        <f t="shared" si="12"/>
        <v>2</v>
      </c>
      <c r="AH13" s="123">
        <f>'Core Indicators'!HJ13</f>
        <v>2</v>
      </c>
      <c r="AI13" s="123">
        <f>'Core Indicators'!HR13</f>
        <v>2</v>
      </c>
      <c r="AJ13" s="123">
        <f t="shared" si="13"/>
        <v>2</v>
      </c>
      <c r="AK13" s="123">
        <f>'Core Indicators'!HZ13</f>
        <v>2</v>
      </c>
      <c r="AL13" s="123">
        <f>'Core Indicators'!IH13</f>
        <v>2</v>
      </c>
      <c r="AM13" s="123">
        <f>'Core Indicators'!IP13</f>
        <v>2</v>
      </c>
      <c r="AN13" s="123">
        <f t="shared" si="14"/>
        <v>2</v>
      </c>
    </row>
    <row r="14" spans="1:40">
      <c r="A14" s="140" t="str">
        <f>Lists!C:C</f>
        <v>CMR004</v>
      </c>
      <c r="B14" s="174">
        <f t="shared" si="0"/>
        <v>1.9</v>
      </c>
      <c r="C14" s="108">
        <f t="shared" si="1"/>
        <v>1</v>
      </c>
      <c r="D14" s="179">
        <f t="shared" si="2"/>
        <v>2</v>
      </c>
      <c r="E14" s="140">
        <f>'Core Indicators'!R14</f>
        <v>2</v>
      </c>
      <c r="F14" s="140">
        <f>'Core Indicators'!Z14</f>
        <v>2</v>
      </c>
      <c r="G14" s="108">
        <f t="shared" si="3"/>
        <v>2</v>
      </c>
      <c r="H14" s="140">
        <f>'Core Indicators'!AH14</f>
        <v>2</v>
      </c>
      <c r="I14" s="140">
        <f>'Core Indicators'!AP14</f>
        <v>2</v>
      </c>
      <c r="J14" s="140" t="str">
        <f>'Core Indicators'!BN14</f>
        <v>x</v>
      </c>
      <c r="K14" s="140">
        <f t="shared" si="4"/>
        <v>2</v>
      </c>
      <c r="L14" s="174">
        <f t="shared" si="5"/>
        <v>2</v>
      </c>
      <c r="M14" s="179">
        <f t="shared" si="6"/>
        <v>2</v>
      </c>
      <c r="N14" s="141">
        <f>'Core Indicators'!DJ14</f>
        <v>2</v>
      </c>
      <c r="O14" s="141">
        <f>'Core Indicators'!DR14</f>
        <v>2</v>
      </c>
      <c r="P14" s="141">
        <f>'Core Indicators'!DZ14</f>
        <v>2</v>
      </c>
      <c r="Q14" s="141">
        <f>'Core Indicators'!EH14</f>
        <v>2</v>
      </c>
      <c r="R14" s="141">
        <f>'Core Indicators'!EP14</f>
        <v>2</v>
      </c>
      <c r="S14" s="108">
        <f t="shared" si="7"/>
        <v>1.6</v>
      </c>
      <c r="T14" s="108">
        <f t="shared" si="8"/>
        <v>1.1666666666666667</v>
      </c>
      <c r="U14" s="140">
        <v>1</v>
      </c>
      <c r="V14" s="140">
        <v>1</v>
      </c>
      <c r="W14" s="140">
        <f>'Core Indicators'!EX14</f>
        <v>2</v>
      </c>
      <c r="X14" s="108">
        <f t="shared" si="9"/>
        <v>1.5</v>
      </c>
      <c r="Y14" s="140">
        <v>1</v>
      </c>
      <c r="Z14" s="108">
        <f t="shared" si="10"/>
        <v>2</v>
      </c>
      <c r="AA14" s="140">
        <f>'Core Indicators'!FF14</f>
        <v>2</v>
      </c>
      <c r="AB14" s="140">
        <f t="shared" si="11"/>
        <v>2</v>
      </c>
      <c r="AC14" s="123">
        <f>'Core Indicators'!GD14</f>
        <v>2</v>
      </c>
      <c r="AD14" s="123">
        <f>'Core Indicators'!GL14</f>
        <v>2</v>
      </c>
      <c r="AE14" s="123">
        <f>'Core Indicators'!GT14</f>
        <v>2</v>
      </c>
      <c r="AF14" s="123">
        <f>'Core Indicators'!HB14</f>
        <v>2</v>
      </c>
      <c r="AG14" s="123">
        <f t="shared" si="12"/>
        <v>2</v>
      </c>
      <c r="AH14" s="123">
        <f>'Core Indicators'!HJ14</f>
        <v>2</v>
      </c>
      <c r="AI14" s="123">
        <f>'Core Indicators'!HR14</f>
        <v>2</v>
      </c>
      <c r="AJ14" s="123">
        <f t="shared" si="13"/>
        <v>2</v>
      </c>
      <c r="AK14" s="123">
        <f>'Core Indicators'!HZ14</f>
        <v>2</v>
      </c>
      <c r="AL14" s="123">
        <f>'Core Indicators'!IH14</f>
        <v>2</v>
      </c>
      <c r="AM14" s="123">
        <f>'Core Indicators'!IP14</f>
        <v>2</v>
      </c>
      <c r="AN14" s="123">
        <f t="shared" si="14"/>
        <v>2</v>
      </c>
    </row>
    <row r="15" spans="1:40">
      <c r="A15" s="140" t="str">
        <f>Lists!C:C</f>
        <v>COD001</v>
      </c>
      <c r="B15" s="174">
        <f t="shared" si="0"/>
        <v>2.1</v>
      </c>
      <c r="C15" s="108">
        <f t="shared" si="1"/>
        <v>0</v>
      </c>
      <c r="D15" s="179">
        <f t="shared" si="2"/>
        <v>2.6</v>
      </c>
      <c r="E15" s="140">
        <f>'Core Indicators'!R15</f>
        <v>1</v>
      </c>
      <c r="F15" s="140">
        <f>'Core Indicators'!Z15</f>
        <v>2</v>
      </c>
      <c r="G15" s="108">
        <f t="shared" si="3"/>
        <v>1.5</v>
      </c>
      <c r="H15" s="140">
        <f>'Core Indicators'!AH15</f>
        <v>3</v>
      </c>
      <c r="I15" s="140">
        <f>'Core Indicators'!AP15</f>
        <v>3</v>
      </c>
      <c r="J15" s="140">
        <f>'Core Indicators'!BN15</f>
        <v>3</v>
      </c>
      <c r="K15" s="140">
        <f t="shared" si="4"/>
        <v>3</v>
      </c>
      <c r="L15" s="174">
        <f t="shared" si="5"/>
        <v>3</v>
      </c>
      <c r="M15" s="179">
        <f t="shared" si="6"/>
        <v>2</v>
      </c>
      <c r="N15" s="141">
        <f>'Core Indicators'!DJ15</f>
        <v>2</v>
      </c>
      <c r="O15" s="141">
        <f>'Core Indicators'!DR15</f>
        <v>2</v>
      </c>
      <c r="P15" s="141">
        <f>'Core Indicators'!DZ15</f>
        <v>2</v>
      </c>
      <c r="Q15" s="141">
        <f>'Core Indicators'!EH15</f>
        <v>2</v>
      </c>
      <c r="R15" s="141">
        <f>'Core Indicators'!EP15</f>
        <v>2</v>
      </c>
      <c r="S15" s="108">
        <f t="shared" si="7"/>
        <v>1.7</v>
      </c>
      <c r="T15" s="108">
        <f t="shared" si="8"/>
        <v>1.3333333333333333</v>
      </c>
      <c r="U15" s="140">
        <v>1</v>
      </c>
      <c r="V15" s="140">
        <v>1</v>
      </c>
      <c r="W15" s="140">
        <f>'Core Indicators'!EX15</f>
        <v>3</v>
      </c>
      <c r="X15" s="108">
        <f t="shared" si="9"/>
        <v>2</v>
      </c>
      <c r="Y15" s="140">
        <v>1</v>
      </c>
      <c r="Z15" s="108">
        <f t="shared" si="10"/>
        <v>2</v>
      </c>
      <c r="AA15" s="140">
        <f>'Core Indicators'!FF15</f>
        <v>2</v>
      </c>
      <c r="AB15" s="140">
        <f t="shared" si="11"/>
        <v>2</v>
      </c>
      <c r="AC15" s="123">
        <f>'Core Indicators'!GD15</f>
        <v>2</v>
      </c>
      <c r="AD15" s="123">
        <f>'Core Indicators'!GL15</f>
        <v>2</v>
      </c>
      <c r="AE15" s="123">
        <f>'Core Indicators'!GT15</f>
        <v>2</v>
      </c>
      <c r="AF15" s="123">
        <f>'Core Indicators'!HB15</f>
        <v>2</v>
      </c>
      <c r="AG15" s="123">
        <f t="shared" si="12"/>
        <v>2</v>
      </c>
      <c r="AH15" s="123">
        <f>'Core Indicators'!HJ15</f>
        <v>2</v>
      </c>
      <c r="AI15" s="123">
        <f>'Core Indicators'!HR15</f>
        <v>2</v>
      </c>
      <c r="AJ15" s="123">
        <f t="shared" si="13"/>
        <v>2</v>
      </c>
      <c r="AK15" s="123">
        <f>'Core Indicators'!HZ15</f>
        <v>2</v>
      </c>
      <c r="AL15" s="123">
        <f>'Core Indicators'!IH15</f>
        <v>2</v>
      </c>
      <c r="AM15" s="123">
        <f>'Core Indicators'!IP15</f>
        <v>2</v>
      </c>
      <c r="AN15" s="123">
        <f t="shared" si="14"/>
        <v>2</v>
      </c>
    </row>
    <row r="16" spans="1:40">
      <c r="A16" s="140" t="str">
        <f>Lists!C:C</f>
        <v>COG001</v>
      </c>
      <c r="B16" s="174">
        <f t="shared" si="0"/>
        <v>2.2999999999999998</v>
      </c>
      <c r="C16" s="108">
        <f t="shared" si="1"/>
        <v>2</v>
      </c>
      <c r="D16" s="179">
        <f t="shared" si="2"/>
        <v>2.2000000000000002</v>
      </c>
      <c r="E16" s="140">
        <f>'Core Indicators'!R16</f>
        <v>1</v>
      </c>
      <c r="F16" s="140">
        <f>'Core Indicators'!Z16</f>
        <v>2</v>
      </c>
      <c r="G16" s="108">
        <f t="shared" si="3"/>
        <v>1.5</v>
      </c>
      <c r="H16" s="140">
        <f>'Core Indicators'!AH16</f>
        <v>3</v>
      </c>
      <c r="I16" s="140">
        <f>'Core Indicators'!AP16</f>
        <v>2</v>
      </c>
      <c r="J16" s="140" t="str">
        <f>'Core Indicators'!BN16</f>
        <v>x</v>
      </c>
      <c r="K16" s="140">
        <f t="shared" si="4"/>
        <v>2</v>
      </c>
      <c r="L16" s="174">
        <f t="shared" si="5"/>
        <v>2.5</v>
      </c>
      <c r="M16" s="179">
        <f t="shared" si="6"/>
        <v>3</v>
      </c>
      <c r="N16" s="141">
        <f>'Core Indicators'!DJ16</f>
        <v>3</v>
      </c>
      <c r="O16" s="141">
        <f>'Core Indicators'!DR16</f>
        <v>3</v>
      </c>
      <c r="P16" s="141">
        <f>'Core Indicators'!DZ16</f>
        <v>3</v>
      </c>
      <c r="Q16" s="141">
        <f>'Core Indicators'!EH16</f>
        <v>3</v>
      </c>
      <c r="R16" s="141">
        <f>'Core Indicators'!EP16</f>
        <v>3</v>
      </c>
      <c r="S16" s="108">
        <f t="shared" si="7"/>
        <v>1.3</v>
      </c>
      <c r="T16" s="108">
        <f t="shared" si="8"/>
        <v>1</v>
      </c>
      <c r="U16" s="140">
        <v>1</v>
      </c>
      <c r="V16" s="140">
        <v>1</v>
      </c>
      <c r="W16" s="140" t="str">
        <f>'Core Indicators'!EX16</f>
        <v>x</v>
      </c>
      <c r="X16" s="108">
        <f t="shared" si="9"/>
        <v>1</v>
      </c>
      <c r="Y16" s="140">
        <v>1</v>
      </c>
      <c r="Z16" s="108">
        <f t="shared" si="10"/>
        <v>1.5</v>
      </c>
      <c r="AA16" s="140">
        <f>'Core Indicators'!FF16</f>
        <v>1</v>
      </c>
      <c r="AB16" s="140">
        <f t="shared" si="11"/>
        <v>2</v>
      </c>
      <c r="AC16" s="123">
        <f>'Core Indicators'!GD16</f>
        <v>2</v>
      </c>
      <c r="AD16" s="123">
        <f>'Core Indicators'!GL16</f>
        <v>2</v>
      </c>
      <c r="AE16" s="123">
        <f>'Core Indicators'!GT16</f>
        <v>2</v>
      </c>
      <c r="AF16" s="123">
        <f>'Core Indicators'!HB16</f>
        <v>2</v>
      </c>
      <c r="AG16" s="123">
        <f t="shared" si="12"/>
        <v>2</v>
      </c>
      <c r="AH16" s="123">
        <f>'Core Indicators'!HJ16</f>
        <v>2</v>
      </c>
      <c r="AI16" s="123">
        <f>'Core Indicators'!HR16</f>
        <v>2</v>
      </c>
      <c r="AJ16" s="123">
        <f t="shared" si="13"/>
        <v>2</v>
      </c>
      <c r="AK16" s="123">
        <f>'Core Indicators'!HZ16</f>
        <v>2</v>
      </c>
      <c r="AL16" s="123">
        <f>'Core Indicators'!IH16</f>
        <v>2</v>
      </c>
      <c r="AM16" s="123">
        <f>'Core Indicators'!IP16</f>
        <v>2</v>
      </c>
      <c r="AN16" s="123">
        <f t="shared" si="14"/>
        <v>2</v>
      </c>
    </row>
    <row r="17" spans="1:40">
      <c r="A17" s="140" t="str">
        <f>Lists!C:C</f>
        <v>COL001</v>
      </c>
      <c r="B17" s="174">
        <f t="shared" si="0"/>
        <v>1.9</v>
      </c>
      <c r="C17" s="108">
        <f t="shared" si="1"/>
        <v>0</v>
      </c>
      <c r="D17" s="179">
        <f t="shared" si="2"/>
        <v>1.8</v>
      </c>
      <c r="E17" s="140">
        <f>'Core Indicators'!R17</f>
        <v>1</v>
      </c>
      <c r="F17" s="140">
        <f>'Core Indicators'!Z17</f>
        <v>2</v>
      </c>
      <c r="G17" s="108">
        <f t="shared" si="3"/>
        <v>1.5</v>
      </c>
      <c r="H17" s="140">
        <f>'Core Indicators'!AH17</f>
        <v>2</v>
      </c>
      <c r="I17" s="140">
        <f>'Core Indicators'!AP17</f>
        <v>2</v>
      </c>
      <c r="J17" s="140">
        <f>'Core Indicators'!BN17</f>
        <v>2</v>
      </c>
      <c r="K17" s="140">
        <f t="shared" si="4"/>
        <v>2</v>
      </c>
      <c r="L17" s="174">
        <f t="shared" si="5"/>
        <v>2</v>
      </c>
      <c r="M17" s="179">
        <f t="shared" si="6"/>
        <v>2</v>
      </c>
      <c r="N17" s="141">
        <f>'Core Indicators'!DJ17</f>
        <v>2</v>
      </c>
      <c r="O17" s="141">
        <f>'Core Indicators'!DR17</f>
        <v>2</v>
      </c>
      <c r="P17" s="141">
        <f>'Core Indicators'!DZ17</f>
        <v>2</v>
      </c>
      <c r="Q17" s="141">
        <f>'Core Indicators'!EH17</f>
        <v>2</v>
      </c>
      <c r="R17" s="141">
        <f>'Core Indicators'!EP17</f>
        <v>2</v>
      </c>
      <c r="S17" s="108">
        <f t="shared" si="7"/>
        <v>1.7</v>
      </c>
      <c r="T17" s="108">
        <f t="shared" si="8"/>
        <v>1.3333333333333333</v>
      </c>
      <c r="U17" s="140">
        <v>1</v>
      </c>
      <c r="V17" s="140">
        <v>1</v>
      </c>
      <c r="W17" s="140">
        <f>'Core Indicators'!EX17</f>
        <v>3</v>
      </c>
      <c r="X17" s="108">
        <f t="shared" si="9"/>
        <v>2</v>
      </c>
      <c r="Y17" s="140">
        <v>1</v>
      </c>
      <c r="Z17" s="108">
        <f t="shared" si="10"/>
        <v>2</v>
      </c>
      <c r="AA17" s="140">
        <f>'Core Indicators'!FF17</f>
        <v>2</v>
      </c>
      <c r="AB17" s="140">
        <f t="shared" si="11"/>
        <v>2</v>
      </c>
      <c r="AC17" s="123">
        <f>'Core Indicators'!GD17</f>
        <v>2</v>
      </c>
      <c r="AD17" s="123">
        <f>'Core Indicators'!GL17</f>
        <v>2</v>
      </c>
      <c r="AE17" s="123">
        <f>'Core Indicators'!GT17</f>
        <v>2</v>
      </c>
      <c r="AF17" s="123">
        <f>'Core Indicators'!HB17</f>
        <v>2</v>
      </c>
      <c r="AG17" s="123">
        <f t="shared" si="12"/>
        <v>2</v>
      </c>
      <c r="AH17" s="123">
        <f>'Core Indicators'!HJ17</f>
        <v>2</v>
      </c>
      <c r="AI17" s="123">
        <f>'Core Indicators'!HR17</f>
        <v>2</v>
      </c>
      <c r="AJ17" s="123">
        <f t="shared" si="13"/>
        <v>2</v>
      </c>
      <c r="AK17" s="123">
        <f>'Core Indicators'!HZ17</f>
        <v>2</v>
      </c>
      <c r="AL17" s="123">
        <f>'Core Indicators'!IH17</f>
        <v>2</v>
      </c>
      <c r="AM17" s="123">
        <f>'Core Indicators'!IP17</f>
        <v>2</v>
      </c>
      <c r="AN17" s="123">
        <f t="shared" si="14"/>
        <v>2</v>
      </c>
    </row>
    <row r="18" spans="1:40">
      <c r="A18" s="140" t="str">
        <f>Lists!C:C</f>
        <v>COL002</v>
      </c>
      <c r="B18" s="174">
        <f t="shared" si="0"/>
        <v>1.9</v>
      </c>
      <c r="C18" s="108">
        <f t="shared" si="1"/>
        <v>1</v>
      </c>
      <c r="D18" s="179">
        <f t="shared" si="2"/>
        <v>2</v>
      </c>
      <c r="E18" s="140">
        <f>'Core Indicators'!R18</f>
        <v>2</v>
      </c>
      <c r="F18" s="140">
        <f>'Core Indicators'!Z18</f>
        <v>2</v>
      </c>
      <c r="G18" s="108">
        <f t="shared" si="3"/>
        <v>2</v>
      </c>
      <c r="H18" s="140">
        <f>'Core Indicators'!AH18</f>
        <v>2</v>
      </c>
      <c r="I18" s="140">
        <f>'Core Indicators'!AP18</f>
        <v>2</v>
      </c>
      <c r="J18" s="140" t="str">
        <f>'Core Indicators'!BN18</f>
        <v>x</v>
      </c>
      <c r="K18" s="140">
        <f t="shared" si="4"/>
        <v>2</v>
      </c>
      <c r="L18" s="174">
        <f t="shared" si="5"/>
        <v>2</v>
      </c>
      <c r="M18" s="179">
        <f t="shared" si="6"/>
        <v>2</v>
      </c>
      <c r="N18" s="141">
        <f>'Core Indicators'!DJ18</f>
        <v>2</v>
      </c>
      <c r="O18" s="141">
        <f>'Core Indicators'!DR18</f>
        <v>2</v>
      </c>
      <c r="P18" s="141">
        <f>'Core Indicators'!DZ18</f>
        <v>2</v>
      </c>
      <c r="Q18" s="141">
        <f>'Core Indicators'!EH18</f>
        <v>2</v>
      </c>
      <c r="R18" s="141">
        <f>'Core Indicators'!EP18</f>
        <v>2</v>
      </c>
      <c r="S18" s="108">
        <f t="shared" si="7"/>
        <v>1.7</v>
      </c>
      <c r="T18" s="108">
        <f t="shared" si="8"/>
        <v>1.3333333333333333</v>
      </c>
      <c r="U18" s="140">
        <v>1</v>
      </c>
      <c r="V18" s="140">
        <v>1</v>
      </c>
      <c r="W18" s="140">
        <f>'Core Indicators'!EX18</f>
        <v>3</v>
      </c>
      <c r="X18" s="108">
        <f t="shared" si="9"/>
        <v>2</v>
      </c>
      <c r="Y18" s="140">
        <v>1</v>
      </c>
      <c r="Z18" s="108">
        <f t="shared" si="10"/>
        <v>2</v>
      </c>
      <c r="AA18" s="140">
        <f>'Core Indicators'!FF18</f>
        <v>2</v>
      </c>
      <c r="AB18" s="140">
        <f t="shared" si="11"/>
        <v>2</v>
      </c>
      <c r="AC18" s="123">
        <f>'Core Indicators'!GD18</f>
        <v>2</v>
      </c>
      <c r="AD18" s="123">
        <f>'Core Indicators'!GL18</f>
        <v>2</v>
      </c>
      <c r="AE18" s="123">
        <f>'Core Indicators'!GT18</f>
        <v>2</v>
      </c>
      <c r="AF18" s="123">
        <f>'Core Indicators'!HB18</f>
        <v>2</v>
      </c>
      <c r="AG18" s="123">
        <f t="shared" si="12"/>
        <v>2</v>
      </c>
      <c r="AH18" s="123">
        <f>'Core Indicators'!HJ18</f>
        <v>2</v>
      </c>
      <c r="AI18" s="123">
        <f>'Core Indicators'!HR18</f>
        <v>2</v>
      </c>
      <c r="AJ18" s="123">
        <f t="shared" si="13"/>
        <v>2</v>
      </c>
      <c r="AK18" s="123">
        <f>'Core Indicators'!HZ18</f>
        <v>2</v>
      </c>
      <c r="AL18" s="123">
        <f>'Core Indicators'!IH18</f>
        <v>2</v>
      </c>
      <c r="AM18" s="123">
        <f>'Core Indicators'!IP18</f>
        <v>2</v>
      </c>
      <c r="AN18" s="123">
        <f t="shared" si="14"/>
        <v>2</v>
      </c>
    </row>
    <row r="19" spans="1:40">
      <c r="A19" s="140" t="str">
        <f>Lists!C:C</f>
        <v>COL003</v>
      </c>
      <c r="B19" s="174">
        <f t="shared" si="0"/>
        <v>2.2000000000000002</v>
      </c>
      <c r="C19" s="108">
        <f t="shared" si="1"/>
        <v>1</v>
      </c>
      <c r="D19" s="179">
        <f t="shared" si="2"/>
        <v>2</v>
      </c>
      <c r="E19" s="140">
        <f>'Core Indicators'!R19</f>
        <v>2</v>
      </c>
      <c r="F19" s="140">
        <f>'Core Indicators'!Z19</f>
        <v>2</v>
      </c>
      <c r="G19" s="108">
        <f t="shared" si="3"/>
        <v>2</v>
      </c>
      <c r="H19" s="140">
        <f>'Core Indicators'!AH19</f>
        <v>2</v>
      </c>
      <c r="I19" s="140" t="str">
        <f>'Core Indicators'!AP19</f>
        <v>x</v>
      </c>
      <c r="J19" s="140">
        <f>'Core Indicators'!BN19</f>
        <v>2</v>
      </c>
      <c r="K19" s="140">
        <f t="shared" si="4"/>
        <v>2</v>
      </c>
      <c r="L19" s="174">
        <f t="shared" si="5"/>
        <v>2</v>
      </c>
      <c r="M19" s="179">
        <f t="shared" si="6"/>
        <v>2.6</v>
      </c>
      <c r="N19" s="141">
        <f>'Core Indicators'!DJ19</f>
        <v>3</v>
      </c>
      <c r="O19" s="141">
        <f>'Core Indicators'!DR19</f>
        <v>3</v>
      </c>
      <c r="P19" s="141">
        <f>'Core Indicators'!DZ19</f>
        <v>3</v>
      </c>
      <c r="Q19" s="141">
        <f>'Core Indicators'!EH19</f>
        <v>2</v>
      </c>
      <c r="R19" s="141">
        <f>'Core Indicators'!EP19</f>
        <v>2</v>
      </c>
      <c r="S19" s="108">
        <f t="shared" si="7"/>
        <v>1.7</v>
      </c>
      <c r="T19" s="108">
        <f t="shared" si="8"/>
        <v>1.3333333333333333</v>
      </c>
      <c r="U19" s="140">
        <v>1</v>
      </c>
      <c r="V19" s="140">
        <v>1</v>
      </c>
      <c r="W19" s="140">
        <f>'Core Indicators'!EX19</f>
        <v>3</v>
      </c>
      <c r="X19" s="108">
        <f t="shared" si="9"/>
        <v>2</v>
      </c>
      <c r="Y19" s="140">
        <v>1</v>
      </c>
      <c r="Z19" s="108">
        <f t="shared" si="10"/>
        <v>2</v>
      </c>
      <c r="AA19" s="140">
        <f>'Core Indicators'!FF19</f>
        <v>2</v>
      </c>
      <c r="AB19" s="140">
        <f t="shared" si="11"/>
        <v>2</v>
      </c>
      <c r="AC19" s="123">
        <f>'Core Indicators'!GD19</f>
        <v>2</v>
      </c>
      <c r="AD19" s="123">
        <f>'Core Indicators'!GL19</f>
        <v>2</v>
      </c>
      <c r="AE19" s="123">
        <f>'Core Indicators'!GT19</f>
        <v>2</v>
      </c>
      <c r="AF19" s="123">
        <f>'Core Indicators'!HB19</f>
        <v>2</v>
      </c>
      <c r="AG19" s="123">
        <f t="shared" si="12"/>
        <v>2</v>
      </c>
      <c r="AH19" s="123">
        <f>'Core Indicators'!HJ19</f>
        <v>2</v>
      </c>
      <c r="AI19" s="123">
        <f>'Core Indicators'!HR19</f>
        <v>2</v>
      </c>
      <c r="AJ19" s="123">
        <f t="shared" si="13"/>
        <v>2</v>
      </c>
      <c r="AK19" s="123">
        <f>'Core Indicators'!HZ19</f>
        <v>2</v>
      </c>
      <c r="AL19" s="123">
        <f>'Core Indicators'!IH19</f>
        <v>2</v>
      </c>
      <c r="AM19" s="123">
        <f>'Core Indicators'!IP19</f>
        <v>2</v>
      </c>
      <c r="AN19" s="123">
        <f t="shared" si="14"/>
        <v>2</v>
      </c>
    </row>
    <row r="20" spans="1:40">
      <c r="A20" s="140" t="str">
        <f>Lists!C:C</f>
        <v>CRI002</v>
      </c>
      <c r="B20" s="174">
        <f t="shared" si="0"/>
        <v>2.2000000000000002</v>
      </c>
      <c r="C20" s="108">
        <f t="shared" si="1"/>
        <v>0</v>
      </c>
      <c r="D20" s="179">
        <f t="shared" si="2"/>
        <v>2.5</v>
      </c>
      <c r="E20" s="140">
        <f>'Core Indicators'!R20</f>
        <v>3</v>
      </c>
      <c r="F20" s="140">
        <f>'Core Indicators'!Z20</f>
        <v>3</v>
      </c>
      <c r="G20" s="108">
        <f t="shared" si="3"/>
        <v>3</v>
      </c>
      <c r="H20" s="140">
        <f>'Core Indicators'!AH20</f>
        <v>2</v>
      </c>
      <c r="I20" s="140">
        <f>'Core Indicators'!AP20</f>
        <v>2</v>
      </c>
      <c r="J20" s="140">
        <f>'Core Indicators'!BN20</f>
        <v>3</v>
      </c>
      <c r="K20" s="140">
        <f t="shared" si="4"/>
        <v>2.5</v>
      </c>
      <c r="L20" s="174">
        <f t="shared" si="5"/>
        <v>2.2999999999999998</v>
      </c>
      <c r="M20" s="179">
        <f t="shared" si="6"/>
        <v>2.6</v>
      </c>
      <c r="N20" s="141">
        <f>'Core Indicators'!DJ20</f>
        <v>3</v>
      </c>
      <c r="O20" s="141">
        <f>'Core Indicators'!DR20</f>
        <v>3</v>
      </c>
      <c r="P20" s="141">
        <f>'Core Indicators'!DZ20</f>
        <v>3</v>
      </c>
      <c r="Q20" s="141">
        <f>'Core Indicators'!EH20</f>
        <v>2</v>
      </c>
      <c r="R20" s="141">
        <f>'Core Indicators'!EP20</f>
        <v>2</v>
      </c>
      <c r="S20" s="108">
        <f t="shared" si="7"/>
        <v>1.4</v>
      </c>
      <c r="T20" s="108">
        <f t="shared" si="8"/>
        <v>1.3333333333333333</v>
      </c>
      <c r="U20" s="140">
        <v>1</v>
      </c>
      <c r="V20" s="140">
        <v>1</v>
      </c>
      <c r="W20" s="140">
        <f>'Core Indicators'!EX20</f>
        <v>3</v>
      </c>
      <c r="X20" s="108">
        <f t="shared" si="9"/>
        <v>2</v>
      </c>
      <c r="Y20" s="140">
        <v>1</v>
      </c>
      <c r="Z20" s="108">
        <f t="shared" si="10"/>
        <v>1.5</v>
      </c>
      <c r="AA20" s="140">
        <f>'Core Indicators'!FF20</f>
        <v>2</v>
      </c>
      <c r="AB20" s="140">
        <f t="shared" si="11"/>
        <v>1</v>
      </c>
      <c r="AC20" s="123">
        <f>'Core Indicators'!GD20</f>
        <v>1</v>
      </c>
      <c r="AD20" s="123">
        <f>'Core Indicators'!GL20</f>
        <v>1</v>
      </c>
      <c r="AE20" s="123">
        <f>'Core Indicators'!GT20</f>
        <v>1</v>
      </c>
      <c r="AF20" s="123">
        <f>'Core Indicators'!HB20</f>
        <v>1</v>
      </c>
      <c r="AG20" s="123">
        <f t="shared" si="12"/>
        <v>1</v>
      </c>
      <c r="AH20" s="123">
        <f>'Core Indicators'!HJ20</f>
        <v>1</v>
      </c>
      <c r="AI20" s="123">
        <f>'Core Indicators'!HR20</f>
        <v>1</v>
      </c>
      <c r="AJ20" s="123">
        <f t="shared" si="13"/>
        <v>1</v>
      </c>
      <c r="AK20" s="123">
        <f>'Core Indicators'!HZ20</f>
        <v>1</v>
      </c>
      <c r="AL20" s="123">
        <f>'Core Indicators'!IH20</f>
        <v>1</v>
      </c>
      <c r="AM20" s="123">
        <f>'Core Indicators'!IP20</f>
        <v>1</v>
      </c>
      <c r="AN20" s="123">
        <f t="shared" si="14"/>
        <v>1</v>
      </c>
    </row>
    <row r="21" spans="1:40">
      <c r="A21" s="140" t="str">
        <f>Lists!C:C</f>
        <v>DJI001</v>
      </c>
      <c r="B21" s="174">
        <f t="shared" si="0"/>
        <v>2.5</v>
      </c>
      <c r="C21" s="108">
        <f t="shared" si="1"/>
        <v>1</v>
      </c>
      <c r="D21" s="179">
        <f t="shared" si="2"/>
        <v>2.2999999999999998</v>
      </c>
      <c r="E21" s="140">
        <f>'Core Indicators'!R21</f>
        <v>2</v>
      </c>
      <c r="F21" s="140">
        <f>'Core Indicators'!Z21</f>
        <v>2</v>
      </c>
      <c r="G21" s="108">
        <f t="shared" si="3"/>
        <v>2</v>
      </c>
      <c r="H21" s="140">
        <f>'Core Indicators'!AH21</f>
        <v>2</v>
      </c>
      <c r="I21" s="140" t="str">
        <f>'Core Indicators'!AP21</f>
        <v>x</v>
      </c>
      <c r="J21" s="140">
        <f>'Core Indicators'!BN21</f>
        <v>3</v>
      </c>
      <c r="K21" s="140">
        <f t="shared" si="4"/>
        <v>3</v>
      </c>
      <c r="L21" s="174">
        <f t="shared" si="5"/>
        <v>2.5</v>
      </c>
      <c r="M21" s="179">
        <f t="shared" si="6"/>
        <v>3</v>
      </c>
      <c r="N21" s="141">
        <f>'Core Indicators'!DJ21</f>
        <v>3</v>
      </c>
      <c r="O21" s="141">
        <f>'Core Indicators'!DR21</f>
        <v>3</v>
      </c>
      <c r="P21" s="141">
        <f>'Core Indicators'!DZ21</f>
        <v>3</v>
      </c>
      <c r="Q21" s="141">
        <f>'Core Indicators'!EH21</f>
        <v>3</v>
      </c>
      <c r="R21" s="141">
        <f>'Core Indicators'!EP21</f>
        <v>3</v>
      </c>
      <c r="S21" s="108">
        <f t="shared" si="7"/>
        <v>1.7</v>
      </c>
      <c r="T21" s="108">
        <f t="shared" si="8"/>
        <v>1.3333333333333333</v>
      </c>
      <c r="U21" s="140">
        <v>1</v>
      </c>
      <c r="V21" s="140">
        <v>1</v>
      </c>
      <c r="W21" s="140">
        <f>'Core Indicators'!EX21</f>
        <v>3</v>
      </c>
      <c r="X21" s="108">
        <f t="shared" si="9"/>
        <v>2</v>
      </c>
      <c r="Y21" s="140">
        <v>1</v>
      </c>
      <c r="Z21" s="108">
        <f t="shared" si="10"/>
        <v>2</v>
      </c>
      <c r="AA21" s="140">
        <f>'Core Indicators'!FF21</f>
        <v>2</v>
      </c>
      <c r="AB21" s="140">
        <f t="shared" si="11"/>
        <v>2</v>
      </c>
      <c r="AC21" s="123">
        <f>'Core Indicators'!GD21</f>
        <v>2</v>
      </c>
      <c r="AD21" s="123">
        <f>'Core Indicators'!GL21</f>
        <v>2</v>
      </c>
      <c r="AE21" s="123">
        <f>'Core Indicators'!GT21</f>
        <v>2</v>
      </c>
      <c r="AF21" s="123">
        <f>'Core Indicators'!HB21</f>
        <v>2</v>
      </c>
      <c r="AG21" s="123">
        <f t="shared" si="12"/>
        <v>2</v>
      </c>
      <c r="AH21" s="123">
        <f>'Core Indicators'!HJ21</f>
        <v>2</v>
      </c>
      <c r="AI21" s="123">
        <f>'Core Indicators'!HR21</f>
        <v>2</v>
      </c>
      <c r="AJ21" s="123">
        <f t="shared" si="13"/>
        <v>2</v>
      </c>
      <c r="AK21" s="123">
        <f>'Core Indicators'!HZ21</f>
        <v>2</v>
      </c>
      <c r="AL21" s="123">
        <f>'Core Indicators'!IH21</f>
        <v>2</v>
      </c>
      <c r="AM21" s="123">
        <f>'Core Indicators'!IP21</f>
        <v>2</v>
      </c>
      <c r="AN21" s="123">
        <f t="shared" si="14"/>
        <v>2</v>
      </c>
    </row>
    <row r="22" spans="1:40">
      <c r="A22" s="140" t="str">
        <f>Lists!C:C</f>
        <v>DJI002</v>
      </c>
      <c r="B22" s="174">
        <f t="shared" si="0"/>
        <v>2.5</v>
      </c>
      <c r="C22" s="108">
        <f t="shared" si="1"/>
        <v>0</v>
      </c>
      <c r="D22" s="179">
        <f t="shared" si="2"/>
        <v>2.7</v>
      </c>
      <c r="E22" s="140">
        <f>'Core Indicators'!R22</f>
        <v>2</v>
      </c>
      <c r="F22" s="140">
        <f>'Core Indicators'!Z22</f>
        <v>3</v>
      </c>
      <c r="G22" s="108">
        <f t="shared" si="3"/>
        <v>2.5</v>
      </c>
      <c r="H22" s="140">
        <f>'Core Indicators'!AH22</f>
        <v>3</v>
      </c>
      <c r="I22" s="140">
        <f>'Core Indicators'!AP22</f>
        <v>2</v>
      </c>
      <c r="J22" s="140">
        <f>'Core Indicators'!BN22</f>
        <v>3</v>
      </c>
      <c r="K22" s="140">
        <f t="shared" si="4"/>
        <v>2.5</v>
      </c>
      <c r="L22" s="174">
        <f t="shared" si="5"/>
        <v>2.8</v>
      </c>
      <c r="M22" s="179">
        <f t="shared" si="6"/>
        <v>3</v>
      </c>
      <c r="N22" s="141">
        <f>'Core Indicators'!DJ22</f>
        <v>3</v>
      </c>
      <c r="O22" s="141">
        <f>'Core Indicators'!DR22</f>
        <v>3</v>
      </c>
      <c r="P22" s="141">
        <f>'Core Indicators'!DZ22</f>
        <v>3</v>
      </c>
      <c r="Q22" s="141">
        <f>'Core Indicators'!EH22</f>
        <v>3</v>
      </c>
      <c r="R22" s="141">
        <f>'Core Indicators'!EP22</f>
        <v>3</v>
      </c>
      <c r="S22" s="108">
        <f t="shared" si="7"/>
        <v>1.7</v>
      </c>
      <c r="T22" s="108">
        <f t="shared" si="8"/>
        <v>1.3333333333333333</v>
      </c>
      <c r="U22" s="140">
        <v>1</v>
      </c>
      <c r="V22" s="140">
        <v>1</v>
      </c>
      <c r="W22" s="140">
        <f>'Core Indicators'!EX22</f>
        <v>3</v>
      </c>
      <c r="X22" s="108">
        <f t="shared" si="9"/>
        <v>2</v>
      </c>
      <c r="Y22" s="140">
        <v>1</v>
      </c>
      <c r="Z22" s="108">
        <f t="shared" si="10"/>
        <v>2</v>
      </c>
      <c r="AA22" s="140">
        <f>'Core Indicators'!FF22</f>
        <v>2</v>
      </c>
      <c r="AB22" s="140">
        <f t="shared" si="11"/>
        <v>2</v>
      </c>
      <c r="AC22" s="123">
        <f>'Core Indicators'!GD22</f>
        <v>2</v>
      </c>
      <c r="AD22" s="123">
        <f>'Core Indicators'!GL22</f>
        <v>2</v>
      </c>
      <c r="AE22" s="123">
        <f>'Core Indicators'!GT22</f>
        <v>2</v>
      </c>
      <c r="AF22" s="123">
        <f>'Core Indicators'!HB22</f>
        <v>2</v>
      </c>
      <c r="AG22" s="123">
        <f t="shared" si="12"/>
        <v>2</v>
      </c>
      <c r="AH22" s="123">
        <f>'Core Indicators'!HJ22</f>
        <v>2</v>
      </c>
      <c r="AI22" s="123">
        <f>'Core Indicators'!HR22</f>
        <v>2</v>
      </c>
      <c r="AJ22" s="123">
        <f t="shared" si="13"/>
        <v>2</v>
      </c>
      <c r="AK22" s="123">
        <f>'Core Indicators'!HZ22</f>
        <v>2</v>
      </c>
      <c r="AL22" s="123">
        <f>'Core Indicators'!IH22</f>
        <v>2</v>
      </c>
      <c r="AM22" s="123">
        <f>'Core Indicators'!IP22</f>
        <v>2</v>
      </c>
      <c r="AN22" s="123">
        <f t="shared" si="14"/>
        <v>2</v>
      </c>
    </row>
    <row r="23" spans="1:40">
      <c r="A23" s="140" t="str">
        <f>Lists!C:C</f>
        <v>DJI003</v>
      </c>
      <c r="B23" s="174">
        <f t="shared" si="0"/>
        <v>2</v>
      </c>
      <c r="C23" s="108">
        <f t="shared" si="1"/>
        <v>1</v>
      </c>
      <c r="D23" s="179">
        <f t="shared" si="2"/>
        <v>2.2000000000000002</v>
      </c>
      <c r="E23" s="140">
        <f>'Core Indicators'!R23</f>
        <v>2</v>
      </c>
      <c r="F23" s="140">
        <f>'Core Indicators'!Z23</f>
        <v>3</v>
      </c>
      <c r="G23" s="108">
        <f t="shared" si="3"/>
        <v>2.5</v>
      </c>
      <c r="H23" s="140">
        <f>'Core Indicators'!AH23</f>
        <v>2</v>
      </c>
      <c r="I23" s="140">
        <f>'Core Indicators'!AP23</f>
        <v>2</v>
      </c>
      <c r="J23" s="140" t="str">
        <f>'Core Indicators'!BN23</f>
        <v>x</v>
      </c>
      <c r="K23" s="140">
        <f t="shared" si="4"/>
        <v>2</v>
      </c>
      <c r="L23" s="174">
        <f t="shared" si="5"/>
        <v>2</v>
      </c>
      <c r="M23" s="179">
        <f t="shared" si="6"/>
        <v>2</v>
      </c>
      <c r="N23" s="141">
        <f>'Core Indicators'!DJ23</f>
        <v>2</v>
      </c>
      <c r="O23" s="141">
        <f>'Core Indicators'!DR23</f>
        <v>2</v>
      </c>
      <c r="P23" s="141">
        <f>'Core Indicators'!DZ23</f>
        <v>2</v>
      </c>
      <c r="Q23" s="141">
        <f>'Core Indicators'!EH23</f>
        <v>2</v>
      </c>
      <c r="R23" s="141">
        <f>'Core Indicators'!EP23</f>
        <v>2</v>
      </c>
      <c r="S23" s="108">
        <f t="shared" si="7"/>
        <v>1.7</v>
      </c>
      <c r="T23" s="108">
        <f t="shared" si="8"/>
        <v>1.3333333333333333</v>
      </c>
      <c r="U23" s="140">
        <v>1</v>
      </c>
      <c r="V23" s="140">
        <v>1</v>
      </c>
      <c r="W23" s="140">
        <f>'Core Indicators'!EX23</f>
        <v>3</v>
      </c>
      <c r="X23" s="108">
        <f t="shared" si="9"/>
        <v>2</v>
      </c>
      <c r="Y23" s="140">
        <v>1</v>
      </c>
      <c r="Z23" s="108">
        <f t="shared" si="10"/>
        <v>2</v>
      </c>
      <c r="AA23" s="140">
        <f>'Core Indicators'!FF23</f>
        <v>2</v>
      </c>
      <c r="AB23" s="140">
        <f t="shared" si="11"/>
        <v>2</v>
      </c>
      <c r="AC23" s="123">
        <f>'Core Indicators'!GD23</f>
        <v>2</v>
      </c>
      <c r="AD23" s="123">
        <f>'Core Indicators'!GL23</f>
        <v>2</v>
      </c>
      <c r="AE23" s="123">
        <f>'Core Indicators'!GT23</f>
        <v>2</v>
      </c>
      <c r="AF23" s="123">
        <f>'Core Indicators'!HB23</f>
        <v>2</v>
      </c>
      <c r="AG23" s="123">
        <f t="shared" si="12"/>
        <v>2</v>
      </c>
      <c r="AH23" s="123">
        <f>'Core Indicators'!HJ23</f>
        <v>2</v>
      </c>
      <c r="AI23" s="123">
        <f>'Core Indicators'!HR23</f>
        <v>2</v>
      </c>
      <c r="AJ23" s="123">
        <f t="shared" si="13"/>
        <v>2</v>
      </c>
      <c r="AK23" s="123">
        <f>'Core Indicators'!HZ23</f>
        <v>2</v>
      </c>
      <c r="AL23" s="123">
        <f>'Core Indicators'!IH23</f>
        <v>2</v>
      </c>
      <c r="AM23" s="123">
        <f>'Core Indicators'!IP23</f>
        <v>2</v>
      </c>
      <c r="AN23" s="123">
        <f t="shared" si="14"/>
        <v>2</v>
      </c>
    </row>
    <row r="24" spans="1:40">
      <c r="A24" s="140" t="str">
        <f>Lists!C:C</f>
        <v>DZA002</v>
      </c>
      <c r="B24" s="174" t="str">
        <f t="shared" si="0"/>
        <v>x</v>
      </c>
      <c r="C24" s="108">
        <f t="shared" si="1"/>
        <v>3</v>
      </c>
      <c r="D24" s="179">
        <f t="shared" si="2"/>
        <v>2.7</v>
      </c>
      <c r="E24" s="140">
        <f>'Core Indicators'!R24</f>
        <v>2</v>
      </c>
      <c r="F24" s="140">
        <f>'Core Indicators'!Z24</f>
        <v>2</v>
      </c>
      <c r="G24" s="108">
        <f t="shared" si="3"/>
        <v>2</v>
      </c>
      <c r="H24" s="140" t="str">
        <f>'Core Indicators'!AH24</f>
        <v>x</v>
      </c>
      <c r="I24" s="140" t="str">
        <f>'Core Indicators'!AP24</f>
        <v>x</v>
      </c>
      <c r="J24" s="140">
        <f>'Core Indicators'!BN24</f>
        <v>3</v>
      </c>
      <c r="K24" s="140">
        <f t="shared" si="4"/>
        <v>3</v>
      </c>
      <c r="L24" s="174">
        <f t="shared" si="5"/>
        <v>3</v>
      </c>
      <c r="M24" s="179" t="str">
        <f t="shared" si="6"/>
        <v>x</v>
      </c>
      <c r="N24" s="141" t="str">
        <f>'Core Indicators'!DJ24</f>
        <v>x</v>
      </c>
      <c r="O24" s="141" t="str">
        <f>'Core Indicators'!DR24</f>
        <v>x</v>
      </c>
      <c r="P24" s="141" t="str">
        <f>'Core Indicators'!DZ24</f>
        <v>x</v>
      </c>
      <c r="Q24" s="141" t="str">
        <f>'Core Indicators'!EH24</f>
        <v>x</v>
      </c>
      <c r="R24" s="141" t="str">
        <f>'Core Indicators'!EP24</f>
        <v>x</v>
      </c>
      <c r="S24" s="108">
        <f t="shared" si="7"/>
        <v>1.7</v>
      </c>
      <c r="T24" s="108">
        <f t="shared" si="8"/>
        <v>1.3333333333333333</v>
      </c>
      <c r="U24" s="140">
        <v>1</v>
      </c>
      <c r="V24" s="140">
        <v>1</v>
      </c>
      <c r="W24" s="140">
        <f>'Core Indicators'!EX24</f>
        <v>3</v>
      </c>
      <c r="X24" s="108">
        <f t="shared" si="9"/>
        <v>2</v>
      </c>
      <c r="Y24" s="140">
        <v>1</v>
      </c>
      <c r="Z24" s="108">
        <f t="shared" si="10"/>
        <v>2</v>
      </c>
      <c r="AA24" s="140">
        <f>'Core Indicators'!FF24</f>
        <v>2</v>
      </c>
      <c r="AB24" s="140">
        <f t="shared" si="11"/>
        <v>2</v>
      </c>
      <c r="AC24" s="123">
        <f>'Core Indicators'!GD24</f>
        <v>2</v>
      </c>
      <c r="AD24" s="123">
        <f>'Core Indicators'!GL24</f>
        <v>2</v>
      </c>
      <c r="AE24" s="123">
        <f>'Core Indicators'!GT24</f>
        <v>2</v>
      </c>
      <c r="AF24" s="123">
        <f>'Core Indicators'!HB24</f>
        <v>2</v>
      </c>
      <c r="AG24" s="123">
        <f t="shared" si="12"/>
        <v>2</v>
      </c>
      <c r="AH24" s="123">
        <f>'Core Indicators'!HJ24</f>
        <v>2</v>
      </c>
      <c r="AI24" s="123">
        <f>'Core Indicators'!HR24</f>
        <v>2</v>
      </c>
      <c r="AJ24" s="123">
        <f t="shared" si="13"/>
        <v>2</v>
      </c>
      <c r="AK24" s="123">
        <f>'Core Indicators'!HZ24</f>
        <v>2</v>
      </c>
      <c r="AL24" s="123">
        <f>'Core Indicators'!IH24</f>
        <v>2</v>
      </c>
      <c r="AM24" s="123">
        <f>'Core Indicators'!IP24</f>
        <v>2</v>
      </c>
      <c r="AN24" s="123">
        <f t="shared" si="14"/>
        <v>2</v>
      </c>
    </row>
    <row r="25" spans="1:40">
      <c r="A25" s="140" t="str">
        <f>Lists!C:C</f>
        <v>DZA003</v>
      </c>
      <c r="B25" s="174">
        <f t="shared" si="0"/>
        <v>2.5</v>
      </c>
      <c r="C25" s="108">
        <f t="shared" si="1"/>
        <v>0</v>
      </c>
      <c r="D25" s="179">
        <f t="shared" si="2"/>
        <v>2.7</v>
      </c>
      <c r="E25" s="140">
        <f>'Core Indicators'!R25</f>
        <v>2</v>
      </c>
      <c r="F25" s="140">
        <f>'Core Indicators'!Z25</f>
        <v>2</v>
      </c>
      <c r="G25" s="108">
        <f t="shared" si="3"/>
        <v>2</v>
      </c>
      <c r="H25" s="140">
        <f>'Core Indicators'!AH25</f>
        <v>3</v>
      </c>
      <c r="I25" s="140">
        <f>'Core Indicators'!AP25</f>
        <v>3</v>
      </c>
      <c r="J25" s="140">
        <f>'Core Indicators'!BN25</f>
        <v>3</v>
      </c>
      <c r="K25" s="140">
        <f t="shared" si="4"/>
        <v>3</v>
      </c>
      <c r="L25" s="174">
        <f t="shared" si="5"/>
        <v>3</v>
      </c>
      <c r="M25" s="179">
        <f t="shared" si="6"/>
        <v>3</v>
      </c>
      <c r="N25" s="141">
        <f>'Core Indicators'!DJ25</f>
        <v>3</v>
      </c>
      <c r="O25" s="141">
        <f>'Core Indicators'!DR25</f>
        <v>3</v>
      </c>
      <c r="P25" s="141">
        <f>'Core Indicators'!DZ25</f>
        <v>3</v>
      </c>
      <c r="Q25" s="141">
        <f>'Core Indicators'!EH25</f>
        <v>3</v>
      </c>
      <c r="R25" s="141">
        <f>'Core Indicators'!EP25</f>
        <v>3</v>
      </c>
      <c r="S25" s="108">
        <f t="shared" si="7"/>
        <v>1.7</v>
      </c>
      <c r="T25" s="108">
        <f t="shared" si="8"/>
        <v>1.3333333333333333</v>
      </c>
      <c r="U25" s="140">
        <v>1</v>
      </c>
      <c r="V25" s="140">
        <v>1</v>
      </c>
      <c r="W25" s="140">
        <f>'Core Indicators'!EX25</f>
        <v>3</v>
      </c>
      <c r="X25" s="108">
        <f t="shared" si="9"/>
        <v>2</v>
      </c>
      <c r="Y25" s="140">
        <v>1</v>
      </c>
      <c r="Z25" s="108">
        <f t="shared" si="10"/>
        <v>2</v>
      </c>
      <c r="AA25" s="140">
        <f>'Core Indicators'!FF25</f>
        <v>2</v>
      </c>
      <c r="AB25" s="140">
        <f t="shared" si="11"/>
        <v>2</v>
      </c>
      <c r="AC25" s="123">
        <f>'Core Indicators'!GD25</f>
        <v>2</v>
      </c>
      <c r="AD25" s="123">
        <f>'Core Indicators'!GL25</f>
        <v>2</v>
      </c>
      <c r="AE25" s="123">
        <f>'Core Indicators'!GT25</f>
        <v>2</v>
      </c>
      <c r="AF25" s="123">
        <f>'Core Indicators'!HB25</f>
        <v>2</v>
      </c>
      <c r="AG25" s="123">
        <f t="shared" si="12"/>
        <v>2</v>
      </c>
      <c r="AH25" s="123">
        <f>'Core Indicators'!HJ25</f>
        <v>2</v>
      </c>
      <c r="AI25" s="123">
        <f>'Core Indicators'!HR25</f>
        <v>2</v>
      </c>
      <c r="AJ25" s="123">
        <f t="shared" si="13"/>
        <v>2</v>
      </c>
      <c r="AK25" s="123">
        <f>'Core Indicators'!HZ25</f>
        <v>2</v>
      </c>
      <c r="AL25" s="123">
        <f>'Core Indicators'!IH25</f>
        <v>2</v>
      </c>
      <c r="AM25" s="123">
        <f>'Core Indicators'!IP25</f>
        <v>2</v>
      </c>
      <c r="AN25" s="123">
        <f t="shared" si="14"/>
        <v>2</v>
      </c>
    </row>
    <row r="26" spans="1:40">
      <c r="A26" s="140" t="str">
        <f>Lists!C:C</f>
        <v>DZA004</v>
      </c>
      <c r="B26" s="174" t="str">
        <f t="shared" si="0"/>
        <v>x</v>
      </c>
      <c r="C26" s="108">
        <f t="shared" si="1"/>
        <v>3</v>
      </c>
      <c r="D26" s="179">
        <f t="shared" si="2"/>
        <v>2.7</v>
      </c>
      <c r="E26" s="140">
        <f>'Core Indicators'!R26</f>
        <v>2</v>
      </c>
      <c r="F26" s="140">
        <f>'Core Indicators'!Z26</f>
        <v>2</v>
      </c>
      <c r="G26" s="108">
        <f t="shared" si="3"/>
        <v>2</v>
      </c>
      <c r="H26" s="140" t="str">
        <f>'Core Indicators'!AH26</f>
        <v>x</v>
      </c>
      <c r="I26" s="140" t="str">
        <f>'Core Indicators'!AP26</f>
        <v>x</v>
      </c>
      <c r="J26" s="140">
        <f>'Core Indicators'!BN26</f>
        <v>3</v>
      </c>
      <c r="K26" s="140">
        <f t="shared" si="4"/>
        <v>3</v>
      </c>
      <c r="L26" s="174">
        <f t="shared" si="5"/>
        <v>3</v>
      </c>
      <c r="M26" s="179" t="str">
        <f t="shared" si="6"/>
        <v>x</v>
      </c>
      <c r="N26" s="141" t="str">
        <f>'Core Indicators'!DJ26</f>
        <v>x</v>
      </c>
      <c r="O26" s="141" t="str">
        <f>'Core Indicators'!DR26</f>
        <v>x</v>
      </c>
      <c r="P26" s="141" t="str">
        <f>'Core Indicators'!DZ26</f>
        <v>x</v>
      </c>
      <c r="Q26" s="141" t="str">
        <f>'Core Indicators'!EH26</f>
        <v>x</v>
      </c>
      <c r="R26" s="141" t="str">
        <f>'Core Indicators'!EP26</f>
        <v>x</v>
      </c>
      <c r="S26" s="108">
        <f t="shared" si="7"/>
        <v>1.4</v>
      </c>
      <c r="T26" s="108">
        <f t="shared" si="8"/>
        <v>1.3333333333333333</v>
      </c>
      <c r="U26" s="140">
        <v>1</v>
      </c>
      <c r="V26" s="140">
        <v>1</v>
      </c>
      <c r="W26" s="140">
        <f>'Core Indicators'!EX26</f>
        <v>3</v>
      </c>
      <c r="X26" s="108">
        <f t="shared" si="9"/>
        <v>2</v>
      </c>
      <c r="Y26" s="140">
        <v>1</v>
      </c>
      <c r="Z26" s="108">
        <f t="shared" si="10"/>
        <v>1.5</v>
      </c>
      <c r="AA26" s="140">
        <f>'Core Indicators'!FF26</f>
        <v>1</v>
      </c>
      <c r="AB26" s="140">
        <f t="shared" si="11"/>
        <v>2</v>
      </c>
      <c r="AC26" s="123">
        <f>'Core Indicators'!GD26</f>
        <v>2</v>
      </c>
      <c r="AD26" s="123">
        <f>'Core Indicators'!GL26</f>
        <v>2</v>
      </c>
      <c r="AE26" s="123">
        <f>'Core Indicators'!GT26</f>
        <v>2</v>
      </c>
      <c r="AF26" s="123">
        <f>'Core Indicators'!HB26</f>
        <v>2</v>
      </c>
      <c r="AG26" s="123">
        <f t="shared" si="12"/>
        <v>2</v>
      </c>
      <c r="AH26" s="123">
        <f>'Core Indicators'!HJ26</f>
        <v>2</v>
      </c>
      <c r="AI26" s="123">
        <f>'Core Indicators'!HR26</f>
        <v>2</v>
      </c>
      <c r="AJ26" s="123">
        <f t="shared" si="13"/>
        <v>2</v>
      </c>
      <c r="AK26" s="123">
        <f>'Core Indicators'!HZ26</f>
        <v>2</v>
      </c>
      <c r="AL26" s="123">
        <f>'Core Indicators'!IH26</f>
        <v>2</v>
      </c>
      <c r="AM26" s="123">
        <f>'Core Indicators'!IP26</f>
        <v>2</v>
      </c>
      <c r="AN26" s="123">
        <f t="shared" si="14"/>
        <v>2</v>
      </c>
    </row>
    <row r="27" spans="1:40">
      <c r="A27" s="140" t="str">
        <f>Lists!C:C</f>
        <v>ECU002</v>
      </c>
      <c r="B27" s="174">
        <f t="shared" si="0"/>
        <v>2.5</v>
      </c>
      <c r="C27" s="108">
        <f t="shared" si="1"/>
        <v>0</v>
      </c>
      <c r="D27" s="179">
        <f t="shared" si="2"/>
        <v>2.5</v>
      </c>
      <c r="E27" s="140">
        <f>'Core Indicators'!R27</f>
        <v>2</v>
      </c>
      <c r="F27" s="140">
        <f>'Core Indicators'!Z27</f>
        <v>3</v>
      </c>
      <c r="G27" s="108">
        <f t="shared" si="3"/>
        <v>2.5</v>
      </c>
      <c r="H27" s="140">
        <f>'Core Indicators'!AH27</f>
        <v>3</v>
      </c>
      <c r="I27" s="140">
        <f>'Core Indicators'!AP27</f>
        <v>2</v>
      </c>
      <c r="J27" s="140">
        <f>'Core Indicators'!BN27</f>
        <v>2</v>
      </c>
      <c r="K27" s="140">
        <f t="shared" si="4"/>
        <v>2</v>
      </c>
      <c r="L27" s="174">
        <f t="shared" si="5"/>
        <v>2.5</v>
      </c>
      <c r="M27" s="179">
        <f t="shared" si="6"/>
        <v>3</v>
      </c>
      <c r="N27" s="141">
        <f>'Core Indicators'!DJ27</f>
        <v>3</v>
      </c>
      <c r="O27" s="141">
        <f>'Core Indicators'!DR27</f>
        <v>3</v>
      </c>
      <c r="P27" s="141">
        <f>'Core Indicators'!DZ27</f>
        <v>3</v>
      </c>
      <c r="Q27" s="141">
        <f>'Core Indicators'!EH27</f>
        <v>3</v>
      </c>
      <c r="R27" s="141">
        <f>'Core Indicators'!EP27</f>
        <v>3</v>
      </c>
      <c r="S27" s="108">
        <f t="shared" si="7"/>
        <v>1.6</v>
      </c>
      <c r="T27" s="108">
        <f t="shared" si="8"/>
        <v>1.1666666666666667</v>
      </c>
      <c r="U27" s="140">
        <v>1</v>
      </c>
      <c r="V27" s="140">
        <v>1</v>
      </c>
      <c r="W27" s="140">
        <f>'Core Indicators'!EX27</f>
        <v>2</v>
      </c>
      <c r="X27" s="108">
        <f t="shared" si="9"/>
        <v>1.5</v>
      </c>
      <c r="Y27" s="140">
        <v>1</v>
      </c>
      <c r="Z27" s="108">
        <f t="shared" si="10"/>
        <v>2</v>
      </c>
      <c r="AA27" s="140">
        <f>'Core Indicators'!FF27</f>
        <v>2</v>
      </c>
      <c r="AB27" s="140">
        <f t="shared" si="11"/>
        <v>2</v>
      </c>
      <c r="AC27" s="123">
        <f>'Core Indicators'!GD27</f>
        <v>2</v>
      </c>
      <c r="AD27" s="123">
        <f>'Core Indicators'!GL27</f>
        <v>2</v>
      </c>
      <c r="AE27" s="123">
        <f>'Core Indicators'!GT27</f>
        <v>2</v>
      </c>
      <c r="AF27" s="123">
        <f>'Core Indicators'!HB27</f>
        <v>2</v>
      </c>
      <c r="AG27" s="123">
        <f t="shared" si="12"/>
        <v>2</v>
      </c>
      <c r="AH27" s="123">
        <f>'Core Indicators'!HJ27</f>
        <v>2</v>
      </c>
      <c r="AI27" s="123">
        <f>'Core Indicators'!HR27</f>
        <v>2</v>
      </c>
      <c r="AJ27" s="123">
        <f t="shared" si="13"/>
        <v>2</v>
      </c>
      <c r="AK27" s="123">
        <f>'Core Indicators'!HZ27</f>
        <v>2</v>
      </c>
      <c r="AL27" s="123">
        <f>'Core Indicators'!IH27</f>
        <v>2</v>
      </c>
      <c r="AM27" s="123">
        <f>'Core Indicators'!IP27</f>
        <v>2</v>
      </c>
      <c r="AN27" s="123">
        <f t="shared" si="14"/>
        <v>2</v>
      </c>
    </row>
    <row r="28" spans="1:40">
      <c r="A28" s="140" t="str">
        <f>Lists!C:C</f>
        <v>EGY002</v>
      </c>
      <c r="B28" s="174">
        <f t="shared" si="0"/>
        <v>2.5</v>
      </c>
      <c r="C28" s="108">
        <f t="shared" si="1"/>
        <v>0</v>
      </c>
      <c r="D28" s="179">
        <f t="shared" si="2"/>
        <v>2.7</v>
      </c>
      <c r="E28" s="140">
        <f>'Core Indicators'!R28</f>
        <v>2</v>
      </c>
      <c r="F28" s="140">
        <f>'Core Indicators'!Z28</f>
        <v>3</v>
      </c>
      <c r="G28" s="108">
        <f t="shared" si="3"/>
        <v>2.5</v>
      </c>
      <c r="H28" s="140">
        <f>'Core Indicators'!AH28</f>
        <v>3</v>
      </c>
      <c r="I28" s="140">
        <f>'Core Indicators'!AP28</f>
        <v>3</v>
      </c>
      <c r="J28" s="140">
        <f>'Core Indicators'!BN28</f>
        <v>2</v>
      </c>
      <c r="K28" s="140">
        <f t="shared" si="4"/>
        <v>2.5</v>
      </c>
      <c r="L28" s="174">
        <f t="shared" si="5"/>
        <v>2.8</v>
      </c>
      <c r="M28" s="179">
        <f t="shared" si="6"/>
        <v>3</v>
      </c>
      <c r="N28" s="141">
        <f>'Core Indicators'!DJ28</f>
        <v>3</v>
      </c>
      <c r="O28" s="141">
        <f>'Core Indicators'!DR28</f>
        <v>3</v>
      </c>
      <c r="P28" s="141">
        <f>'Core Indicators'!DZ28</f>
        <v>3</v>
      </c>
      <c r="Q28" s="141">
        <f>'Core Indicators'!EH28</f>
        <v>3</v>
      </c>
      <c r="R28" s="141">
        <f>'Core Indicators'!EP28</f>
        <v>3</v>
      </c>
      <c r="S28" s="108">
        <f t="shared" si="7"/>
        <v>1.6</v>
      </c>
      <c r="T28" s="108">
        <f t="shared" si="8"/>
        <v>1.1666666666666667</v>
      </c>
      <c r="U28" s="140">
        <v>1</v>
      </c>
      <c r="V28" s="140">
        <v>1</v>
      </c>
      <c r="W28" s="140">
        <f>'Core Indicators'!EX28</f>
        <v>2</v>
      </c>
      <c r="X28" s="108">
        <f t="shared" si="9"/>
        <v>1.5</v>
      </c>
      <c r="Y28" s="140">
        <v>1</v>
      </c>
      <c r="Z28" s="108">
        <f t="shared" si="10"/>
        <v>2</v>
      </c>
      <c r="AA28" s="140">
        <f>'Core Indicators'!FF28</f>
        <v>2</v>
      </c>
      <c r="AB28" s="140">
        <f t="shared" si="11"/>
        <v>2</v>
      </c>
      <c r="AC28" s="123">
        <f>'Core Indicators'!GD28</f>
        <v>2</v>
      </c>
      <c r="AD28" s="123">
        <f>'Core Indicators'!GL28</f>
        <v>2</v>
      </c>
      <c r="AE28" s="123">
        <f>'Core Indicators'!GT28</f>
        <v>2</v>
      </c>
      <c r="AF28" s="123">
        <f>'Core Indicators'!HB28</f>
        <v>2</v>
      </c>
      <c r="AG28" s="123">
        <f t="shared" si="12"/>
        <v>2</v>
      </c>
      <c r="AH28" s="123">
        <f>'Core Indicators'!HJ28</f>
        <v>2</v>
      </c>
      <c r="AI28" s="123">
        <f>'Core Indicators'!HR28</f>
        <v>2</v>
      </c>
      <c r="AJ28" s="123">
        <f t="shared" si="13"/>
        <v>2</v>
      </c>
      <c r="AK28" s="123">
        <f>'Core Indicators'!HZ28</f>
        <v>2</v>
      </c>
      <c r="AL28" s="123">
        <f>'Core Indicators'!IH28</f>
        <v>2</v>
      </c>
      <c r="AM28" s="123">
        <f>'Core Indicators'!IP28</f>
        <v>2</v>
      </c>
      <c r="AN28" s="123">
        <f t="shared" si="14"/>
        <v>2</v>
      </c>
    </row>
    <row r="29" spans="1:40">
      <c r="A29" s="140" t="str">
        <f>Lists!C:C</f>
        <v>ERI001</v>
      </c>
      <c r="B29" s="174">
        <f t="shared" si="0"/>
        <v>2.6</v>
      </c>
      <c r="C29" s="108">
        <f t="shared" si="1"/>
        <v>0</v>
      </c>
      <c r="D29" s="179">
        <f t="shared" si="2"/>
        <v>2.7</v>
      </c>
      <c r="E29" s="140">
        <f>'Core Indicators'!R29</f>
        <v>2</v>
      </c>
      <c r="F29" s="140">
        <f>'Core Indicators'!Z29</f>
        <v>2</v>
      </c>
      <c r="G29" s="108">
        <f t="shared" si="3"/>
        <v>2</v>
      </c>
      <c r="H29" s="140">
        <f>'Core Indicators'!AH29</f>
        <v>3</v>
      </c>
      <c r="I29" s="140">
        <f>'Core Indicators'!AP29</f>
        <v>3</v>
      </c>
      <c r="J29" s="140">
        <f>'Core Indicators'!BN29</f>
        <v>3</v>
      </c>
      <c r="K29" s="140">
        <f t="shared" si="4"/>
        <v>3</v>
      </c>
      <c r="L29" s="174">
        <f t="shared" si="5"/>
        <v>3</v>
      </c>
      <c r="M29" s="179">
        <f t="shared" si="6"/>
        <v>3</v>
      </c>
      <c r="N29" s="141">
        <f>'Core Indicators'!DJ29</f>
        <v>3</v>
      </c>
      <c r="O29" s="141">
        <f>'Core Indicators'!DR29</f>
        <v>3</v>
      </c>
      <c r="P29" s="141">
        <f>'Core Indicators'!DZ29</f>
        <v>3</v>
      </c>
      <c r="Q29" s="141">
        <f>'Core Indicators'!EH29</f>
        <v>3</v>
      </c>
      <c r="R29" s="141">
        <f>'Core Indicators'!EP29</f>
        <v>3</v>
      </c>
      <c r="S29" s="108">
        <f t="shared" si="7"/>
        <v>1.9</v>
      </c>
      <c r="T29" s="108">
        <f t="shared" si="8"/>
        <v>1.3333333333333333</v>
      </c>
      <c r="U29" s="140">
        <v>1</v>
      </c>
      <c r="V29" s="140">
        <v>1</v>
      </c>
      <c r="W29" s="140">
        <f>'Core Indicators'!EX29</f>
        <v>3</v>
      </c>
      <c r="X29" s="108">
        <f t="shared" si="9"/>
        <v>2</v>
      </c>
      <c r="Y29" s="140">
        <v>1</v>
      </c>
      <c r="Z29" s="108">
        <f t="shared" si="10"/>
        <v>2.5</v>
      </c>
      <c r="AA29" s="140">
        <f>'Core Indicators'!FF29</f>
        <v>2</v>
      </c>
      <c r="AB29" s="140">
        <f t="shared" si="11"/>
        <v>3</v>
      </c>
      <c r="AC29" s="123">
        <f>'Core Indicators'!GD29</f>
        <v>3</v>
      </c>
      <c r="AD29" s="123">
        <f>'Core Indicators'!GL29</f>
        <v>3</v>
      </c>
      <c r="AE29" s="123">
        <f>'Core Indicators'!GT29</f>
        <v>3</v>
      </c>
      <c r="AF29" s="123">
        <f>'Core Indicators'!HB29</f>
        <v>3</v>
      </c>
      <c r="AG29" s="123">
        <f t="shared" si="12"/>
        <v>3</v>
      </c>
      <c r="AH29" s="123">
        <f>'Core Indicators'!HJ29</f>
        <v>3</v>
      </c>
      <c r="AI29" s="123">
        <f>'Core Indicators'!HR29</f>
        <v>3</v>
      </c>
      <c r="AJ29" s="123">
        <f t="shared" si="13"/>
        <v>3</v>
      </c>
      <c r="AK29" s="123">
        <f>'Core Indicators'!HZ29</f>
        <v>3</v>
      </c>
      <c r="AL29" s="123">
        <f>'Core Indicators'!IH29</f>
        <v>3</v>
      </c>
      <c r="AM29" s="123">
        <f>'Core Indicators'!IP29</f>
        <v>3</v>
      </c>
      <c r="AN29" s="123">
        <f t="shared" si="14"/>
        <v>3</v>
      </c>
    </row>
    <row r="30" spans="1:40">
      <c r="A30" s="140" t="str">
        <f>Lists!C:C</f>
        <v>ESP002</v>
      </c>
      <c r="B30" s="174">
        <f t="shared" si="0"/>
        <v>2.4</v>
      </c>
      <c r="C30" s="108">
        <f t="shared" si="1"/>
        <v>0</v>
      </c>
      <c r="D30" s="179">
        <f t="shared" si="2"/>
        <v>2.2000000000000002</v>
      </c>
      <c r="E30" s="140">
        <f>'Core Indicators'!R30</f>
        <v>2</v>
      </c>
      <c r="F30" s="140">
        <f>'Core Indicators'!Z30</f>
        <v>2</v>
      </c>
      <c r="G30" s="108">
        <f t="shared" si="3"/>
        <v>2</v>
      </c>
      <c r="H30" s="140">
        <f>'Core Indicators'!AH30</f>
        <v>2</v>
      </c>
      <c r="I30" s="140">
        <f>'Core Indicators'!AP30</f>
        <v>2</v>
      </c>
      <c r="J30" s="140">
        <f>'Core Indicators'!BN30</f>
        <v>3</v>
      </c>
      <c r="K30" s="140">
        <f t="shared" si="4"/>
        <v>2.5</v>
      </c>
      <c r="L30" s="174">
        <f t="shared" si="5"/>
        <v>2.2999999999999998</v>
      </c>
      <c r="M30" s="179">
        <f t="shared" si="6"/>
        <v>3</v>
      </c>
      <c r="N30" s="141">
        <f>'Core Indicators'!DJ30</f>
        <v>3</v>
      </c>
      <c r="O30" s="141">
        <f>'Core Indicators'!DR30</f>
        <v>3</v>
      </c>
      <c r="P30" s="141">
        <f>'Core Indicators'!DZ30</f>
        <v>3</v>
      </c>
      <c r="Q30" s="141">
        <f>'Core Indicators'!EH30</f>
        <v>3</v>
      </c>
      <c r="R30" s="141">
        <f>'Core Indicators'!EP30</f>
        <v>3</v>
      </c>
      <c r="S30" s="108">
        <f t="shared" si="7"/>
        <v>1.7</v>
      </c>
      <c r="T30" s="108">
        <f t="shared" si="8"/>
        <v>1.3333333333333333</v>
      </c>
      <c r="U30" s="140">
        <v>1</v>
      </c>
      <c r="V30" s="140">
        <v>1</v>
      </c>
      <c r="W30" s="140">
        <f>'Core Indicators'!EX30</f>
        <v>3</v>
      </c>
      <c r="X30" s="108">
        <f t="shared" si="9"/>
        <v>2</v>
      </c>
      <c r="Y30" s="140">
        <v>1</v>
      </c>
      <c r="Z30" s="108">
        <f t="shared" si="10"/>
        <v>2</v>
      </c>
      <c r="AA30" s="140">
        <f>'Core Indicators'!FF30</f>
        <v>2</v>
      </c>
      <c r="AB30" s="140">
        <f t="shared" si="11"/>
        <v>2</v>
      </c>
      <c r="AC30" s="123">
        <f>'Core Indicators'!GD30</f>
        <v>2</v>
      </c>
      <c r="AD30" s="123">
        <f>'Core Indicators'!GL30</f>
        <v>2</v>
      </c>
      <c r="AE30" s="123">
        <f>'Core Indicators'!GT30</f>
        <v>2</v>
      </c>
      <c r="AF30" s="123">
        <f>'Core Indicators'!HB30</f>
        <v>2</v>
      </c>
      <c r="AG30" s="123">
        <f t="shared" si="12"/>
        <v>2</v>
      </c>
      <c r="AH30" s="123">
        <f>'Core Indicators'!HJ30</f>
        <v>2</v>
      </c>
      <c r="AI30" s="123">
        <f>'Core Indicators'!HR30</f>
        <v>2</v>
      </c>
      <c r="AJ30" s="123">
        <f t="shared" si="13"/>
        <v>2</v>
      </c>
      <c r="AK30" s="123">
        <f>'Core Indicators'!HZ30</f>
        <v>2</v>
      </c>
      <c r="AL30" s="123">
        <f>'Core Indicators'!IH30</f>
        <v>2</v>
      </c>
      <c r="AM30" s="123">
        <f>'Core Indicators'!IP30</f>
        <v>2</v>
      </c>
      <c r="AN30" s="123">
        <f t="shared" si="14"/>
        <v>2</v>
      </c>
    </row>
    <row r="31" spans="1:40">
      <c r="A31" s="140" t="str">
        <f>Lists!C:C</f>
        <v>ETH001</v>
      </c>
      <c r="B31" s="174">
        <f t="shared" si="0"/>
        <v>2</v>
      </c>
      <c r="C31" s="108">
        <f t="shared" si="1"/>
        <v>0</v>
      </c>
      <c r="D31" s="179">
        <f t="shared" si="2"/>
        <v>2.2999999999999998</v>
      </c>
      <c r="E31" s="140">
        <f>'Core Indicators'!R31</f>
        <v>2</v>
      </c>
      <c r="F31" s="140">
        <f>'Core Indicators'!Z31</f>
        <v>2</v>
      </c>
      <c r="G31" s="108">
        <f t="shared" si="3"/>
        <v>2</v>
      </c>
      <c r="H31" s="140">
        <f>'Core Indicators'!AH31</f>
        <v>2</v>
      </c>
      <c r="I31" s="140">
        <f>'Core Indicators'!AP31</f>
        <v>3</v>
      </c>
      <c r="J31" s="140">
        <f>'Core Indicators'!BN31</f>
        <v>3</v>
      </c>
      <c r="K31" s="140">
        <f t="shared" si="4"/>
        <v>3</v>
      </c>
      <c r="L31" s="174">
        <f t="shared" si="5"/>
        <v>2.5</v>
      </c>
      <c r="M31" s="179">
        <f t="shared" si="6"/>
        <v>2</v>
      </c>
      <c r="N31" s="141">
        <f>'Core Indicators'!DJ31</f>
        <v>2</v>
      </c>
      <c r="O31" s="141">
        <f>'Core Indicators'!DR31</f>
        <v>2</v>
      </c>
      <c r="P31" s="141">
        <f>'Core Indicators'!DZ31</f>
        <v>2</v>
      </c>
      <c r="Q31" s="141">
        <f>'Core Indicators'!EH31</f>
        <v>2</v>
      </c>
      <c r="R31" s="141">
        <f>'Core Indicators'!EP31</f>
        <v>2</v>
      </c>
      <c r="S31" s="108">
        <f t="shared" si="7"/>
        <v>1.6</v>
      </c>
      <c r="T31" s="108">
        <f t="shared" si="8"/>
        <v>1.1666666666666667</v>
      </c>
      <c r="U31" s="140">
        <v>1</v>
      </c>
      <c r="V31" s="140">
        <v>1</v>
      </c>
      <c r="W31" s="140">
        <f>'Core Indicators'!EX31</f>
        <v>2</v>
      </c>
      <c r="X31" s="108">
        <f t="shared" si="9"/>
        <v>1.5</v>
      </c>
      <c r="Y31" s="140">
        <v>1</v>
      </c>
      <c r="Z31" s="108">
        <f t="shared" si="10"/>
        <v>2</v>
      </c>
      <c r="AA31" s="140">
        <f>'Core Indicators'!FF31</f>
        <v>2</v>
      </c>
      <c r="AB31" s="140">
        <f t="shared" si="11"/>
        <v>2</v>
      </c>
      <c r="AC31" s="123">
        <f>'Core Indicators'!GD31</f>
        <v>2</v>
      </c>
      <c r="AD31" s="123">
        <f>'Core Indicators'!GL31</f>
        <v>2</v>
      </c>
      <c r="AE31" s="123">
        <f>'Core Indicators'!GT31</f>
        <v>2</v>
      </c>
      <c r="AF31" s="123">
        <f>'Core Indicators'!HB31</f>
        <v>2</v>
      </c>
      <c r="AG31" s="123">
        <f t="shared" si="12"/>
        <v>2</v>
      </c>
      <c r="AH31" s="123">
        <f>'Core Indicators'!HJ31</f>
        <v>2</v>
      </c>
      <c r="AI31" s="123">
        <f>'Core Indicators'!HR31</f>
        <v>2</v>
      </c>
      <c r="AJ31" s="123">
        <f t="shared" si="13"/>
        <v>2</v>
      </c>
      <c r="AK31" s="123">
        <f>'Core Indicators'!HZ31</f>
        <v>2</v>
      </c>
      <c r="AL31" s="123">
        <f>'Core Indicators'!IH31</f>
        <v>2</v>
      </c>
      <c r="AM31" s="123">
        <f>'Core Indicators'!IP31</f>
        <v>2</v>
      </c>
      <c r="AN31" s="123">
        <f t="shared" si="14"/>
        <v>2</v>
      </c>
    </row>
    <row r="32" spans="1:40">
      <c r="A32" s="140" t="str">
        <f>Lists!C:C</f>
        <v>ETH002</v>
      </c>
      <c r="B32" s="174">
        <f t="shared" si="0"/>
        <v>1.6</v>
      </c>
      <c r="C32" s="108">
        <f t="shared" si="1"/>
        <v>0</v>
      </c>
      <c r="D32" s="179">
        <f t="shared" si="2"/>
        <v>1.6</v>
      </c>
      <c r="E32" s="140">
        <f>'Core Indicators'!R32</f>
        <v>1</v>
      </c>
      <c r="F32" s="140">
        <f>'Core Indicators'!Z32</f>
        <v>3</v>
      </c>
      <c r="G32" s="108">
        <f t="shared" si="3"/>
        <v>2.1</v>
      </c>
      <c r="H32" s="140">
        <f>'Core Indicators'!AH32</f>
        <v>1</v>
      </c>
      <c r="I32" s="140">
        <f>'Core Indicators'!AP32</f>
        <v>1</v>
      </c>
      <c r="J32" s="140">
        <f>'Core Indicators'!BN32</f>
        <v>2</v>
      </c>
      <c r="K32" s="140">
        <f t="shared" si="4"/>
        <v>1.5</v>
      </c>
      <c r="L32" s="174">
        <f t="shared" si="5"/>
        <v>1.3</v>
      </c>
      <c r="M32" s="179">
        <f t="shared" si="6"/>
        <v>2</v>
      </c>
      <c r="N32" s="141">
        <f>'Core Indicators'!DJ32</f>
        <v>2</v>
      </c>
      <c r="O32" s="141">
        <f>'Core Indicators'!DR32</f>
        <v>2</v>
      </c>
      <c r="P32" s="141">
        <f>'Core Indicators'!DZ32</f>
        <v>2</v>
      </c>
      <c r="Q32" s="141">
        <f>'Core Indicators'!EH32</f>
        <v>2</v>
      </c>
      <c r="R32" s="141">
        <f>'Core Indicators'!EP32</f>
        <v>2</v>
      </c>
      <c r="S32" s="108">
        <f t="shared" si="7"/>
        <v>1.1000000000000001</v>
      </c>
      <c r="T32" s="108">
        <f t="shared" si="8"/>
        <v>1.1666666666666667</v>
      </c>
      <c r="U32" s="140">
        <v>1</v>
      </c>
      <c r="V32" s="140">
        <v>1</v>
      </c>
      <c r="W32" s="140">
        <f>'Core Indicators'!EX32</f>
        <v>2</v>
      </c>
      <c r="X32" s="108">
        <f t="shared" si="9"/>
        <v>1.5</v>
      </c>
      <c r="Y32" s="140">
        <v>1</v>
      </c>
      <c r="Z32" s="108">
        <f t="shared" si="10"/>
        <v>1</v>
      </c>
      <c r="AA32" s="140">
        <f>'Core Indicators'!FF32</f>
        <v>1</v>
      </c>
      <c r="AB32" s="140">
        <f t="shared" si="11"/>
        <v>1</v>
      </c>
      <c r="AC32" s="123" t="str">
        <f>'Core Indicators'!GD32</f>
        <v>x</v>
      </c>
      <c r="AD32" s="123" t="str">
        <f>'Core Indicators'!GL32</f>
        <v>x</v>
      </c>
      <c r="AE32" s="123" t="str">
        <f>'Core Indicators'!GT32</f>
        <v>x</v>
      </c>
      <c r="AF32" s="123" t="str">
        <f>'Core Indicators'!HB32</f>
        <v>x</v>
      </c>
      <c r="AG32" s="123" t="str">
        <f t="shared" si="12"/>
        <v>x</v>
      </c>
      <c r="AH32" s="123" t="str">
        <f>'Core Indicators'!HJ32</f>
        <v>x</v>
      </c>
      <c r="AI32" s="123" t="str">
        <f>'Core Indicators'!HR32</f>
        <v>x</v>
      </c>
      <c r="AJ32" s="123" t="str">
        <f t="shared" si="13"/>
        <v>x</v>
      </c>
      <c r="AK32" s="123" t="str">
        <f>'Core Indicators'!HZ32</f>
        <v>x</v>
      </c>
      <c r="AL32" s="123" t="str">
        <f>'Core Indicators'!IH32</f>
        <v>x</v>
      </c>
      <c r="AM32" s="123">
        <f>'Core Indicators'!IP32</f>
        <v>1</v>
      </c>
      <c r="AN32" s="123">
        <f t="shared" si="14"/>
        <v>1</v>
      </c>
    </row>
    <row r="33" spans="1:40">
      <c r="A33" s="140" t="str">
        <f>Lists!C:C</f>
        <v>ETH003</v>
      </c>
      <c r="B33" s="174">
        <f t="shared" si="0"/>
        <v>1.9</v>
      </c>
      <c r="C33" s="108">
        <f t="shared" si="1"/>
        <v>1</v>
      </c>
      <c r="D33" s="179">
        <f t="shared" si="2"/>
        <v>2</v>
      </c>
      <c r="E33" s="140">
        <f>'Core Indicators'!R33</f>
        <v>2</v>
      </c>
      <c r="F33" s="140">
        <f>'Core Indicators'!Z33</f>
        <v>2</v>
      </c>
      <c r="G33" s="108">
        <f t="shared" si="3"/>
        <v>2</v>
      </c>
      <c r="H33" s="140">
        <f>'Core Indicators'!AH33</f>
        <v>2</v>
      </c>
      <c r="I33" s="140">
        <f>'Core Indicators'!AP33</f>
        <v>2</v>
      </c>
      <c r="J33" s="140" t="str">
        <f>'Core Indicators'!BN33</f>
        <v>x</v>
      </c>
      <c r="K33" s="140">
        <f t="shared" si="4"/>
        <v>2</v>
      </c>
      <c r="L33" s="174">
        <f t="shared" si="5"/>
        <v>2</v>
      </c>
      <c r="M33" s="179">
        <f t="shared" si="6"/>
        <v>2</v>
      </c>
      <c r="N33" s="141">
        <f>'Core Indicators'!DJ33</f>
        <v>2</v>
      </c>
      <c r="O33" s="141">
        <f>'Core Indicators'!DR33</f>
        <v>2</v>
      </c>
      <c r="P33" s="141">
        <f>'Core Indicators'!DZ33</f>
        <v>2</v>
      </c>
      <c r="Q33" s="141">
        <f>'Core Indicators'!EH33</f>
        <v>2</v>
      </c>
      <c r="R33" s="141">
        <f>'Core Indicators'!EP33</f>
        <v>2</v>
      </c>
      <c r="S33" s="108">
        <f t="shared" si="7"/>
        <v>1.6</v>
      </c>
      <c r="T33" s="108">
        <f t="shared" si="8"/>
        <v>1.1666666666666667</v>
      </c>
      <c r="U33" s="140">
        <v>1</v>
      </c>
      <c r="V33" s="140">
        <v>1</v>
      </c>
      <c r="W33" s="140">
        <f>'Core Indicators'!EX33</f>
        <v>2</v>
      </c>
      <c r="X33" s="108">
        <f t="shared" si="9"/>
        <v>1.5</v>
      </c>
      <c r="Y33" s="140">
        <v>1</v>
      </c>
      <c r="Z33" s="108">
        <f t="shared" si="10"/>
        <v>2</v>
      </c>
      <c r="AA33" s="140">
        <f>'Core Indicators'!FF33</f>
        <v>2</v>
      </c>
      <c r="AB33" s="140">
        <f t="shared" si="11"/>
        <v>2</v>
      </c>
      <c r="AC33" s="123">
        <f>'Core Indicators'!GD33</f>
        <v>2</v>
      </c>
      <c r="AD33" s="123">
        <f>'Core Indicators'!GL33</f>
        <v>2</v>
      </c>
      <c r="AE33" s="123">
        <f>'Core Indicators'!GT33</f>
        <v>2</v>
      </c>
      <c r="AF33" s="123">
        <f>'Core Indicators'!HB33</f>
        <v>2</v>
      </c>
      <c r="AG33" s="123">
        <f t="shared" si="12"/>
        <v>2</v>
      </c>
      <c r="AH33" s="123">
        <f>'Core Indicators'!HJ33</f>
        <v>2</v>
      </c>
      <c r="AI33" s="123">
        <f>'Core Indicators'!HR33</f>
        <v>2</v>
      </c>
      <c r="AJ33" s="123">
        <f t="shared" si="13"/>
        <v>2</v>
      </c>
      <c r="AK33" s="123">
        <f>'Core Indicators'!HZ33</f>
        <v>2</v>
      </c>
      <c r="AL33" s="123">
        <f>'Core Indicators'!IH33</f>
        <v>2</v>
      </c>
      <c r="AM33" s="123" t="str">
        <f>'Core Indicators'!IP33</f>
        <v>x</v>
      </c>
      <c r="AN33" s="123">
        <f t="shared" si="14"/>
        <v>2</v>
      </c>
    </row>
    <row r="34" spans="1:40">
      <c r="A34" s="140" t="str">
        <f>Lists!C:C</f>
        <v>ETH004</v>
      </c>
      <c r="B34" s="174">
        <f t="shared" si="0"/>
        <v>2.4</v>
      </c>
      <c r="C34" s="108">
        <f t="shared" si="1"/>
        <v>0</v>
      </c>
      <c r="D34" s="179">
        <f t="shared" si="2"/>
        <v>2.7</v>
      </c>
      <c r="E34" s="140">
        <f>'Core Indicators'!R34</f>
        <v>1</v>
      </c>
      <c r="F34" s="140">
        <f>'Core Indicators'!Z34</f>
        <v>3</v>
      </c>
      <c r="G34" s="108">
        <f t="shared" si="3"/>
        <v>2.1</v>
      </c>
      <c r="H34" s="140">
        <f>'Core Indicators'!AH34</f>
        <v>3</v>
      </c>
      <c r="I34" s="140">
        <f>'Core Indicators'!AP34</f>
        <v>3</v>
      </c>
      <c r="J34" s="140">
        <f>'Core Indicators'!BN34</f>
        <v>3</v>
      </c>
      <c r="K34" s="140">
        <f t="shared" si="4"/>
        <v>3</v>
      </c>
      <c r="L34" s="174">
        <f t="shared" si="5"/>
        <v>3</v>
      </c>
      <c r="M34" s="179">
        <f t="shared" si="6"/>
        <v>3</v>
      </c>
      <c r="N34" s="141">
        <f>'Core Indicators'!DJ34</f>
        <v>3</v>
      </c>
      <c r="O34" s="141">
        <f>'Core Indicators'!DR34</f>
        <v>3</v>
      </c>
      <c r="P34" s="141">
        <f>'Core Indicators'!DZ34</f>
        <v>3</v>
      </c>
      <c r="Q34" s="141">
        <f>'Core Indicators'!EH34</f>
        <v>3</v>
      </c>
      <c r="R34" s="141">
        <f>'Core Indicators'!EP34</f>
        <v>3</v>
      </c>
      <c r="S34" s="108">
        <f t="shared" si="7"/>
        <v>1.3</v>
      </c>
      <c r="T34" s="108">
        <f t="shared" si="8"/>
        <v>1.1666666666666667</v>
      </c>
      <c r="U34" s="140">
        <v>1</v>
      </c>
      <c r="V34" s="140">
        <v>1</v>
      </c>
      <c r="W34" s="140">
        <f>'Core Indicators'!EX34</f>
        <v>2</v>
      </c>
      <c r="X34" s="108">
        <f t="shared" si="9"/>
        <v>1.5</v>
      </c>
      <c r="Y34" s="140">
        <v>1</v>
      </c>
      <c r="Z34" s="108">
        <f t="shared" si="10"/>
        <v>1.5</v>
      </c>
      <c r="AA34" s="140">
        <f>'Core Indicators'!FF34</f>
        <v>1</v>
      </c>
      <c r="AB34" s="140">
        <f t="shared" si="11"/>
        <v>2</v>
      </c>
      <c r="AC34" s="123">
        <f>'Core Indicators'!GD34</f>
        <v>2</v>
      </c>
      <c r="AD34" s="123">
        <f>'Core Indicators'!GL34</f>
        <v>2</v>
      </c>
      <c r="AE34" s="123">
        <f>'Core Indicators'!GT34</f>
        <v>2</v>
      </c>
      <c r="AF34" s="123">
        <f>'Core Indicators'!HB34</f>
        <v>2</v>
      </c>
      <c r="AG34" s="123">
        <f t="shared" si="12"/>
        <v>2</v>
      </c>
      <c r="AH34" s="123">
        <f>'Core Indicators'!HJ34</f>
        <v>2</v>
      </c>
      <c r="AI34" s="123">
        <f>'Core Indicators'!HR34</f>
        <v>2</v>
      </c>
      <c r="AJ34" s="123">
        <f t="shared" si="13"/>
        <v>2</v>
      </c>
      <c r="AK34" s="123">
        <f>'Core Indicators'!HZ34</f>
        <v>2</v>
      </c>
      <c r="AL34" s="123">
        <f>'Core Indicators'!IH34</f>
        <v>2</v>
      </c>
      <c r="AM34" s="123">
        <f>'Core Indicators'!IP34</f>
        <v>2</v>
      </c>
      <c r="AN34" s="123">
        <f t="shared" si="14"/>
        <v>2</v>
      </c>
    </row>
    <row r="35" spans="1:40">
      <c r="A35" s="140" t="str">
        <f>Lists!C:C</f>
        <v>FJI002</v>
      </c>
      <c r="B35" s="174">
        <f t="shared" si="0"/>
        <v>2.2999999999999998</v>
      </c>
      <c r="C35" s="108">
        <f t="shared" si="1"/>
        <v>0</v>
      </c>
      <c r="D35" s="179">
        <f t="shared" si="2"/>
        <v>2.1</v>
      </c>
      <c r="E35" s="140">
        <f>'Core Indicators'!R35</f>
        <v>2</v>
      </c>
      <c r="F35" s="140">
        <f>'Core Indicators'!Z35</f>
        <v>2</v>
      </c>
      <c r="G35" s="108">
        <f t="shared" si="3"/>
        <v>2</v>
      </c>
      <c r="H35" s="140">
        <f>'Core Indicators'!AH35</f>
        <v>2</v>
      </c>
      <c r="I35" s="140">
        <f>'Core Indicators'!AP35</f>
        <v>3</v>
      </c>
      <c r="J35" s="140">
        <f>'Core Indicators'!BN35</f>
        <v>1</v>
      </c>
      <c r="K35" s="140">
        <f t="shared" si="4"/>
        <v>2.1</v>
      </c>
      <c r="L35" s="174">
        <f t="shared" si="5"/>
        <v>2.1</v>
      </c>
      <c r="M35" s="179">
        <f t="shared" si="6"/>
        <v>3</v>
      </c>
      <c r="N35" s="141">
        <f>'Core Indicators'!DJ35</f>
        <v>3</v>
      </c>
      <c r="O35" s="141">
        <f>'Core Indicators'!DR35</f>
        <v>3</v>
      </c>
      <c r="P35" s="141">
        <f>'Core Indicators'!DZ35</f>
        <v>3</v>
      </c>
      <c r="Q35" s="141">
        <f>'Core Indicators'!EH35</f>
        <v>3</v>
      </c>
      <c r="R35" s="141">
        <f>'Core Indicators'!EP35</f>
        <v>3</v>
      </c>
      <c r="S35" s="108">
        <f t="shared" si="7"/>
        <v>1.2</v>
      </c>
      <c r="T35" s="108">
        <f t="shared" si="8"/>
        <v>1</v>
      </c>
      <c r="U35" s="140">
        <v>1</v>
      </c>
      <c r="V35" s="140">
        <v>1</v>
      </c>
      <c r="W35" s="140">
        <f>'Core Indicators'!EX35</f>
        <v>1</v>
      </c>
      <c r="X35" s="108">
        <f t="shared" si="9"/>
        <v>1</v>
      </c>
      <c r="Y35" s="140">
        <v>1</v>
      </c>
      <c r="Z35" s="108">
        <f t="shared" si="10"/>
        <v>1.4027777777777777</v>
      </c>
      <c r="AA35" s="140">
        <f>'Core Indicators'!FF35</f>
        <v>1</v>
      </c>
      <c r="AB35" s="140">
        <f t="shared" si="11"/>
        <v>1.8055555555555556</v>
      </c>
      <c r="AC35" s="123">
        <f>'Core Indicators'!GD35</f>
        <v>2</v>
      </c>
      <c r="AD35" s="123">
        <f>'Core Indicators'!GL35</f>
        <v>1</v>
      </c>
      <c r="AE35" s="123">
        <f>'Core Indicators'!GT35</f>
        <v>2</v>
      </c>
      <c r="AF35" s="123">
        <f>'Core Indicators'!HB35</f>
        <v>2</v>
      </c>
      <c r="AG35" s="123">
        <f t="shared" si="12"/>
        <v>1.75</v>
      </c>
      <c r="AH35" s="123">
        <f>'Core Indicators'!HJ35</f>
        <v>2</v>
      </c>
      <c r="AI35" s="123">
        <f>'Core Indicators'!HR35</f>
        <v>2</v>
      </c>
      <c r="AJ35" s="123">
        <f t="shared" si="13"/>
        <v>2</v>
      </c>
      <c r="AK35" s="123">
        <f>'Core Indicators'!HZ35</f>
        <v>2</v>
      </c>
      <c r="AL35" s="123">
        <f>'Core Indicators'!IH35</f>
        <v>2</v>
      </c>
      <c r="AM35" s="123">
        <f>'Core Indicators'!IP35</f>
        <v>1</v>
      </c>
      <c r="AN35" s="123">
        <f t="shared" si="14"/>
        <v>1.6666666666666667</v>
      </c>
    </row>
    <row r="36" spans="1:40">
      <c r="A36" s="140" t="str">
        <f>Lists!C:C</f>
        <v>GRC002</v>
      </c>
      <c r="B36" s="174">
        <f t="shared" si="0"/>
        <v>1.9</v>
      </c>
      <c r="C36" s="108">
        <f t="shared" si="1"/>
        <v>0</v>
      </c>
      <c r="D36" s="179">
        <f t="shared" si="2"/>
        <v>2.2000000000000002</v>
      </c>
      <c r="E36" s="140">
        <f>'Core Indicators'!R36</f>
        <v>2</v>
      </c>
      <c r="F36" s="140">
        <f>'Core Indicators'!Z36</f>
        <v>2</v>
      </c>
      <c r="G36" s="108">
        <f t="shared" si="3"/>
        <v>2</v>
      </c>
      <c r="H36" s="140">
        <f>'Core Indicators'!AH36</f>
        <v>2</v>
      </c>
      <c r="I36" s="140">
        <f>'Core Indicators'!AP36</f>
        <v>2</v>
      </c>
      <c r="J36" s="140">
        <f>'Core Indicators'!BN36</f>
        <v>3</v>
      </c>
      <c r="K36" s="140">
        <f t="shared" si="4"/>
        <v>2.5</v>
      </c>
      <c r="L36" s="174">
        <f t="shared" si="5"/>
        <v>2.2999999999999998</v>
      </c>
      <c r="M36" s="179">
        <f t="shared" si="6"/>
        <v>2</v>
      </c>
      <c r="N36" s="141">
        <f>'Core Indicators'!DJ36</f>
        <v>2</v>
      </c>
      <c r="O36" s="141">
        <f>'Core Indicators'!DR36</f>
        <v>2</v>
      </c>
      <c r="P36" s="141">
        <f>'Core Indicators'!DZ36</f>
        <v>2</v>
      </c>
      <c r="Q36" s="141">
        <f>'Core Indicators'!EH36</f>
        <v>2</v>
      </c>
      <c r="R36" s="141">
        <f>'Core Indicators'!EP36</f>
        <v>2</v>
      </c>
      <c r="S36" s="108">
        <f t="shared" si="7"/>
        <v>1.6</v>
      </c>
      <c r="T36" s="108">
        <f t="shared" si="8"/>
        <v>1.1666666666666667</v>
      </c>
      <c r="U36" s="140">
        <v>1</v>
      </c>
      <c r="V36" s="140">
        <v>1</v>
      </c>
      <c r="W36" s="140">
        <f>'Core Indicators'!EX36</f>
        <v>2</v>
      </c>
      <c r="X36" s="108">
        <f t="shared" si="9"/>
        <v>1.5</v>
      </c>
      <c r="Y36" s="140">
        <v>1</v>
      </c>
      <c r="Z36" s="108">
        <f t="shared" si="10"/>
        <v>2</v>
      </c>
      <c r="AA36" s="140">
        <f>'Core Indicators'!FF36</f>
        <v>2</v>
      </c>
      <c r="AB36" s="140">
        <f t="shared" si="11"/>
        <v>2</v>
      </c>
      <c r="AC36" s="123">
        <f>'Core Indicators'!GD36</f>
        <v>2</v>
      </c>
      <c r="AD36" s="123">
        <f>'Core Indicators'!GL36</f>
        <v>2</v>
      </c>
      <c r="AE36" s="123">
        <f>'Core Indicators'!GT36</f>
        <v>2</v>
      </c>
      <c r="AF36" s="123">
        <f>'Core Indicators'!HB36</f>
        <v>2</v>
      </c>
      <c r="AG36" s="123">
        <f t="shared" si="12"/>
        <v>2</v>
      </c>
      <c r="AH36" s="123">
        <f>'Core Indicators'!HJ36</f>
        <v>2</v>
      </c>
      <c r="AI36" s="123">
        <f>'Core Indicators'!HR36</f>
        <v>2</v>
      </c>
      <c r="AJ36" s="123">
        <f t="shared" si="13"/>
        <v>2</v>
      </c>
      <c r="AK36" s="123">
        <f>'Core Indicators'!HZ36</f>
        <v>2</v>
      </c>
      <c r="AL36" s="123">
        <f>'Core Indicators'!IH36</f>
        <v>2</v>
      </c>
      <c r="AM36" s="123">
        <f>'Core Indicators'!IP36</f>
        <v>2</v>
      </c>
      <c r="AN36" s="123">
        <f t="shared" si="14"/>
        <v>2</v>
      </c>
    </row>
    <row r="37" spans="1:40">
      <c r="A37" s="140" t="str">
        <f>Lists!C:C</f>
        <v>GTM001</v>
      </c>
      <c r="B37" s="174">
        <f t="shared" si="0"/>
        <v>1.7</v>
      </c>
      <c r="C37" s="108">
        <f t="shared" si="1"/>
        <v>0</v>
      </c>
      <c r="D37" s="179">
        <f t="shared" si="2"/>
        <v>1.3</v>
      </c>
      <c r="E37" s="140">
        <f>'Core Indicators'!R37</f>
        <v>1</v>
      </c>
      <c r="F37" s="140">
        <f>'Core Indicators'!Z37</f>
        <v>1</v>
      </c>
      <c r="G37" s="108">
        <f t="shared" si="3"/>
        <v>1</v>
      </c>
      <c r="H37" s="140">
        <f>'Core Indicators'!AH37</f>
        <v>1</v>
      </c>
      <c r="I37" s="140">
        <f>'Core Indicators'!AP37</f>
        <v>2</v>
      </c>
      <c r="J37" s="140">
        <f>'Core Indicators'!BN37</f>
        <v>2</v>
      </c>
      <c r="K37" s="140">
        <f t="shared" si="4"/>
        <v>2</v>
      </c>
      <c r="L37" s="174">
        <f t="shared" si="5"/>
        <v>1.5</v>
      </c>
      <c r="M37" s="179">
        <f t="shared" si="6"/>
        <v>2</v>
      </c>
      <c r="N37" s="141">
        <f>'Core Indicators'!DJ37</f>
        <v>2</v>
      </c>
      <c r="O37" s="141">
        <f>'Core Indicators'!DR37</f>
        <v>2</v>
      </c>
      <c r="P37" s="141">
        <f>'Core Indicators'!DZ37</f>
        <v>2</v>
      </c>
      <c r="Q37" s="141">
        <f>'Core Indicators'!EH37</f>
        <v>2</v>
      </c>
      <c r="R37" s="141">
        <f>'Core Indicators'!EP37</f>
        <v>2</v>
      </c>
      <c r="S37" s="108">
        <f t="shared" si="7"/>
        <v>1.4</v>
      </c>
      <c r="T37" s="108">
        <f t="shared" si="8"/>
        <v>1.1666666666666667</v>
      </c>
      <c r="U37" s="140">
        <v>1</v>
      </c>
      <c r="V37" s="140">
        <v>1</v>
      </c>
      <c r="W37" s="140">
        <f>'Core Indicators'!EX37</f>
        <v>2</v>
      </c>
      <c r="X37" s="108">
        <f t="shared" si="9"/>
        <v>1.5</v>
      </c>
      <c r="Y37" s="140">
        <v>1</v>
      </c>
      <c r="Z37" s="108">
        <f t="shared" si="10"/>
        <v>1.5416666666666665</v>
      </c>
      <c r="AA37" s="140">
        <f>'Core Indicators'!FF37</f>
        <v>2</v>
      </c>
      <c r="AB37" s="140">
        <f t="shared" si="11"/>
        <v>1.0833333333333333</v>
      </c>
      <c r="AC37" s="123">
        <f>'Core Indicators'!GD37</f>
        <v>1</v>
      </c>
      <c r="AD37" s="123">
        <f>'Core Indicators'!GL37</f>
        <v>1</v>
      </c>
      <c r="AE37" s="123">
        <f>'Core Indicators'!GT37</f>
        <v>2</v>
      </c>
      <c r="AF37" s="123">
        <f>'Core Indicators'!HB37</f>
        <v>1</v>
      </c>
      <c r="AG37" s="123">
        <f t="shared" si="12"/>
        <v>1.25</v>
      </c>
      <c r="AH37" s="123">
        <f>'Core Indicators'!HJ37</f>
        <v>1</v>
      </c>
      <c r="AI37" s="123">
        <f>'Core Indicators'!HR37</f>
        <v>1</v>
      </c>
      <c r="AJ37" s="123">
        <f t="shared" si="13"/>
        <v>1</v>
      </c>
      <c r="AK37" s="123">
        <f>'Core Indicators'!HZ37</f>
        <v>1</v>
      </c>
      <c r="AL37" s="123">
        <f>'Core Indicators'!IH37</f>
        <v>1</v>
      </c>
      <c r="AM37" s="123">
        <f>'Core Indicators'!IP37</f>
        <v>1</v>
      </c>
      <c r="AN37" s="123">
        <f t="shared" si="14"/>
        <v>1</v>
      </c>
    </row>
    <row r="38" spans="1:40">
      <c r="A38" s="140" t="str">
        <f>Lists!C:C</f>
        <v>GTM003</v>
      </c>
      <c r="B38" s="174">
        <f t="shared" si="0"/>
        <v>1.9</v>
      </c>
      <c r="C38" s="108">
        <f t="shared" si="1"/>
        <v>0</v>
      </c>
      <c r="D38" s="179">
        <f t="shared" si="2"/>
        <v>2</v>
      </c>
      <c r="E38" s="140">
        <f>'Core Indicators'!R38</f>
        <v>2</v>
      </c>
      <c r="F38" s="140">
        <f>'Core Indicators'!Z38</f>
        <v>2</v>
      </c>
      <c r="G38" s="108">
        <f t="shared" si="3"/>
        <v>2</v>
      </c>
      <c r="H38" s="140">
        <f>'Core Indicators'!AH38</f>
        <v>2</v>
      </c>
      <c r="I38" s="140">
        <f>'Core Indicators'!AP38</f>
        <v>2</v>
      </c>
      <c r="J38" s="140">
        <f>'Core Indicators'!BN38</f>
        <v>2</v>
      </c>
      <c r="K38" s="140">
        <f t="shared" si="4"/>
        <v>2</v>
      </c>
      <c r="L38" s="174">
        <f t="shared" si="5"/>
        <v>2</v>
      </c>
      <c r="M38" s="179">
        <f t="shared" si="6"/>
        <v>2</v>
      </c>
      <c r="N38" s="141">
        <f>'Core Indicators'!DJ38</f>
        <v>2</v>
      </c>
      <c r="O38" s="141">
        <f>'Core Indicators'!DR38</f>
        <v>2</v>
      </c>
      <c r="P38" s="141">
        <f>'Core Indicators'!DZ38</f>
        <v>2</v>
      </c>
      <c r="Q38" s="141">
        <f>'Core Indicators'!EH38</f>
        <v>2</v>
      </c>
      <c r="R38" s="141">
        <f>'Core Indicators'!EP38</f>
        <v>2</v>
      </c>
      <c r="S38" s="108">
        <f t="shared" si="7"/>
        <v>1.6</v>
      </c>
      <c r="T38" s="108">
        <f t="shared" si="8"/>
        <v>1.1666666666666667</v>
      </c>
      <c r="U38" s="140">
        <v>1</v>
      </c>
      <c r="V38" s="140">
        <v>1</v>
      </c>
      <c r="W38" s="140">
        <f>'Core Indicators'!EX38</f>
        <v>2</v>
      </c>
      <c r="X38" s="108">
        <f t="shared" si="9"/>
        <v>1.5</v>
      </c>
      <c r="Y38" s="140">
        <v>1</v>
      </c>
      <c r="Z38" s="108">
        <f t="shared" si="10"/>
        <v>2</v>
      </c>
      <c r="AA38" s="140">
        <f>'Core Indicators'!FF38</f>
        <v>2</v>
      </c>
      <c r="AB38" s="140">
        <f t="shared" si="11"/>
        <v>2</v>
      </c>
      <c r="AC38" s="123">
        <f>'Core Indicators'!GD38</f>
        <v>2</v>
      </c>
      <c r="AD38" s="123">
        <f>'Core Indicators'!GL38</f>
        <v>2</v>
      </c>
      <c r="AE38" s="123">
        <f>'Core Indicators'!GT38</f>
        <v>2</v>
      </c>
      <c r="AF38" s="123">
        <f>'Core Indicators'!HB38</f>
        <v>2</v>
      </c>
      <c r="AG38" s="123">
        <f t="shared" si="12"/>
        <v>2</v>
      </c>
      <c r="AH38" s="123">
        <f>'Core Indicators'!HJ38</f>
        <v>2</v>
      </c>
      <c r="AI38" s="123">
        <f>'Core Indicators'!HR38</f>
        <v>2</v>
      </c>
      <c r="AJ38" s="123">
        <f t="shared" si="13"/>
        <v>2</v>
      </c>
      <c r="AK38" s="123">
        <f>'Core Indicators'!HZ38</f>
        <v>2</v>
      </c>
      <c r="AL38" s="123">
        <f>'Core Indicators'!IH38</f>
        <v>2</v>
      </c>
      <c r="AM38" s="123">
        <f>'Core Indicators'!IP38</f>
        <v>2</v>
      </c>
      <c r="AN38" s="123">
        <f t="shared" si="14"/>
        <v>2</v>
      </c>
    </row>
    <row r="39" spans="1:40">
      <c r="A39" s="140" t="str">
        <f>Lists!C:C</f>
        <v>HND001</v>
      </c>
      <c r="B39" s="174">
        <f t="shared" si="0"/>
        <v>1.7</v>
      </c>
      <c r="C39" s="108">
        <f t="shared" si="1"/>
        <v>0</v>
      </c>
      <c r="D39" s="179">
        <f t="shared" si="2"/>
        <v>1.5</v>
      </c>
      <c r="E39" s="140">
        <f>'Core Indicators'!R39</f>
        <v>1</v>
      </c>
      <c r="F39" s="140">
        <f>'Core Indicators'!Z39</f>
        <v>1</v>
      </c>
      <c r="G39" s="108">
        <f t="shared" si="3"/>
        <v>1</v>
      </c>
      <c r="H39" s="140">
        <f>'Core Indicators'!AH39</f>
        <v>1</v>
      </c>
      <c r="I39" s="140">
        <f>'Core Indicators'!AP39</f>
        <v>2</v>
      </c>
      <c r="J39" s="140">
        <f>'Core Indicators'!BN39</f>
        <v>3</v>
      </c>
      <c r="K39" s="140">
        <f t="shared" si="4"/>
        <v>2.5</v>
      </c>
      <c r="L39" s="174">
        <f t="shared" si="5"/>
        <v>1.8</v>
      </c>
      <c r="M39" s="179">
        <f t="shared" si="6"/>
        <v>2</v>
      </c>
      <c r="N39" s="141">
        <f>'Core Indicators'!DJ39</f>
        <v>2</v>
      </c>
      <c r="O39" s="141">
        <f>'Core Indicators'!DR39</f>
        <v>2</v>
      </c>
      <c r="P39" s="141">
        <f>'Core Indicators'!DZ39</f>
        <v>2</v>
      </c>
      <c r="Q39" s="141">
        <f>'Core Indicators'!EH39</f>
        <v>2</v>
      </c>
      <c r="R39" s="141">
        <f>'Core Indicators'!EP39</f>
        <v>2</v>
      </c>
      <c r="S39" s="108">
        <f t="shared" si="7"/>
        <v>1.4</v>
      </c>
      <c r="T39" s="108">
        <f t="shared" si="8"/>
        <v>1.3333333333333333</v>
      </c>
      <c r="U39" s="140">
        <v>1</v>
      </c>
      <c r="V39" s="140">
        <v>1</v>
      </c>
      <c r="W39" s="140">
        <f>'Core Indicators'!EX39</f>
        <v>3</v>
      </c>
      <c r="X39" s="108">
        <f t="shared" si="9"/>
        <v>2</v>
      </c>
      <c r="Y39" s="140">
        <v>1</v>
      </c>
      <c r="Z39" s="108">
        <f t="shared" si="10"/>
        <v>1.5</v>
      </c>
      <c r="AA39" s="140">
        <f>'Core Indicators'!FF39</f>
        <v>2</v>
      </c>
      <c r="AB39" s="140">
        <f t="shared" si="11"/>
        <v>1</v>
      </c>
      <c r="AC39" s="123">
        <f>'Core Indicators'!GD39</f>
        <v>1</v>
      </c>
      <c r="AD39" s="123">
        <f>'Core Indicators'!GL39</f>
        <v>1</v>
      </c>
      <c r="AE39" s="123">
        <f>'Core Indicators'!GT39</f>
        <v>1</v>
      </c>
      <c r="AF39" s="123">
        <f>'Core Indicators'!HB39</f>
        <v>1</v>
      </c>
      <c r="AG39" s="123">
        <f t="shared" si="12"/>
        <v>1</v>
      </c>
      <c r="AH39" s="123">
        <f>'Core Indicators'!HJ39</f>
        <v>1</v>
      </c>
      <c r="AI39" s="123">
        <f>'Core Indicators'!HR39</f>
        <v>1</v>
      </c>
      <c r="AJ39" s="123">
        <f t="shared" si="13"/>
        <v>1</v>
      </c>
      <c r="AK39" s="123">
        <f>'Core Indicators'!HZ39</f>
        <v>1</v>
      </c>
      <c r="AL39" s="123">
        <f>'Core Indicators'!IH39</f>
        <v>1</v>
      </c>
      <c r="AM39" s="123">
        <f>'Core Indicators'!IP39</f>
        <v>1</v>
      </c>
      <c r="AN39" s="123">
        <f t="shared" si="14"/>
        <v>1</v>
      </c>
    </row>
    <row r="40" spans="1:40">
      <c r="A40" s="140" t="str">
        <f>Lists!C:C</f>
        <v>HND002</v>
      </c>
      <c r="B40" s="174">
        <f t="shared" si="0"/>
        <v>2</v>
      </c>
      <c r="C40" s="108">
        <f t="shared" si="1"/>
        <v>0</v>
      </c>
      <c r="D40" s="179">
        <f t="shared" si="2"/>
        <v>2.2000000000000002</v>
      </c>
      <c r="E40" s="140">
        <f>'Core Indicators'!R40</f>
        <v>2</v>
      </c>
      <c r="F40" s="140">
        <f>'Core Indicators'!Z40</f>
        <v>2</v>
      </c>
      <c r="G40" s="108">
        <f t="shared" si="3"/>
        <v>2</v>
      </c>
      <c r="H40" s="140">
        <f>'Core Indicators'!AH40</f>
        <v>2</v>
      </c>
      <c r="I40" s="140">
        <f>'Core Indicators'!AP40</f>
        <v>3</v>
      </c>
      <c r="J40" s="140">
        <f>'Core Indicators'!BN40</f>
        <v>2</v>
      </c>
      <c r="K40" s="140">
        <f t="shared" si="4"/>
        <v>2.5</v>
      </c>
      <c r="L40" s="174">
        <f t="shared" si="5"/>
        <v>2.2999999999999998</v>
      </c>
      <c r="M40" s="179">
        <f t="shared" si="6"/>
        <v>2</v>
      </c>
      <c r="N40" s="141">
        <f>'Core Indicators'!DJ40</f>
        <v>2</v>
      </c>
      <c r="O40" s="141">
        <f>'Core Indicators'!DR40</f>
        <v>2</v>
      </c>
      <c r="P40" s="141">
        <f>'Core Indicators'!DZ40</f>
        <v>2</v>
      </c>
      <c r="Q40" s="141">
        <f>'Core Indicators'!EH40</f>
        <v>2</v>
      </c>
      <c r="R40" s="141">
        <f>'Core Indicators'!EP40</f>
        <v>2</v>
      </c>
      <c r="S40" s="108">
        <f t="shared" si="7"/>
        <v>1.7</v>
      </c>
      <c r="T40" s="108">
        <f t="shared" si="8"/>
        <v>1.3333333333333333</v>
      </c>
      <c r="U40" s="140">
        <v>1</v>
      </c>
      <c r="V40" s="140">
        <v>1</v>
      </c>
      <c r="W40" s="140">
        <f>'Core Indicators'!EX40</f>
        <v>3</v>
      </c>
      <c r="X40" s="108">
        <f t="shared" si="9"/>
        <v>2</v>
      </c>
      <c r="Y40" s="140">
        <v>1</v>
      </c>
      <c r="Z40" s="108">
        <f t="shared" si="10"/>
        <v>2</v>
      </c>
      <c r="AA40" s="140">
        <f>'Core Indicators'!FF40</f>
        <v>2</v>
      </c>
      <c r="AB40" s="140">
        <f t="shared" si="11"/>
        <v>2</v>
      </c>
      <c r="AC40" s="123">
        <f>'Core Indicators'!GD40</f>
        <v>2</v>
      </c>
      <c r="AD40" s="123">
        <f>'Core Indicators'!GL40</f>
        <v>2</v>
      </c>
      <c r="AE40" s="123">
        <f>'Core Indicators'!GT40</f>
        <v>2</v>
      </c>
      <c r="AF40" s="123">
        <f>'Core Indicators'!HB40</f>
        <v>2</v>
      </c>
      <c r="AG40" s="123">
        <f t="shared" si="12"/>
        <v>2</v>
      </c>
      <c r="AH40" s="123">
        <f>'Core Indicators'!HJ40</f>
        <v>2</v>
      </c>
      <c r="AI40" s="123">
        <f>'Core Indicators'!HR40</f>
        <v>2</v>
      </c>
      <c r="AJ40" s="123">
        <f t="shared" si="13"/>
        <v>2</v>
      </c>
      <c r="AK40" s="123">
        <f>'Core Indicators'!HZ40</f>
        <v>2</v>
      </c>
      <c r="AL40" s="123">
        <f>'Core Indicators'!IH40</f>
        <v>2</v>
      </c>
      <c r="AM40" s="123">
        <f>'Core Indicators'!IP40</f>
        <v>2</v>
      </c>
      <c r="AN40" s="123">
        <f t="shared" si="14"/>
        <v>2</v>
      </c>
    </row>
    <row r="41" spans="1:40">
      <c r="A41" s="140" t="str">
        <f>Lists!C:C</f>
        <v>HTI001</v>
      </c>
      <c r="B41" s="174">
        <f t="shared" si="0"/>
        <v>1.8</v>
      </c>
      <c r="C41" s="108">
        <f t="shared" si="1"/>
        <v>0</v>
      </c>
      <c r="D41" s="179">
        <f t="shared" si="2"/>
        <v>2</v>
      </c>
      <c r="E41" s="140">
        <f>'Core Indicators'!R41</f>
        <v>1</v>
      </c>
      <c r="F41" s="140">
        <f>'Core Indicators'!Z41</f>
        <v>2</v>
      </c>
      <c r="G41" s="108">
        <f t="shared" si="3"/>
        <v>1.5</v>
      </c>
      <c r="H41" s="140">
        <f>'Core Indicators'!AH41</f>
        <v>2</v>
      </c>
      <c r="I41" s="140">
        <f>'Core Indicators'!AP41</f>
        <v>3</v>
      </c>
      <c r="J41" s="140">
        <f>'Core Indicators'!BN41</f>
        <v>2</v>
      </c>
      <c r="K41" s="140">
        <f t="shared" si="4"/>
        <v>2.5</v>
      </c>
      <c r="L41" s="174">
        <f t="shared" si="5"/>
        <v>2.2999999999999998</v>
      </c>
      <c r="M41" s="179">
        <f t="shared" si="6"/>
        <v>2</v>
      </c>
      <c r="N41" s="141">
        <f>'Core Indicators'!DJ41</f>
        <v>2</v>
      </c>
      <c r="O41" s="141">
        <f>'Core Indicators'!DR41</f>
        <v>2</v>
      </c>
      <c r="P41" s="141">
        <f>'Core Indicators'!DZ41</f>
        <v>2</v>
      </c>
      <c r="Q41" s="141">
        <f>'Core Indicators'!EH41</f>
        <v>2</v>
      </c>
      <c r="R41" s="141">
        <f>'Core Indicators'!EP41</f>
        <v>2</v>
      </c>
      <c r="S41" s="108">
        <f t="shared" si="7"/>
        <v>1.3</v>
      </c>
      <c r="T41" s="108">
        <f t="shared" si="8"/>
        <v>1.1666666666666667</v>
      </c>
      <c r="U41" s="140">
        <v>1</v>
      </c>
      <c r="V41" s="140">
        <v>1</v>
      </c>
      <c r="W41" s="140">
        <f>'Core Indicators'!EX41</f>
        <v>2</v>
      </c>
      <c r="X41" s="108">
        <f t="shared" si="9"/>
        <v>1.5</v>
      </c>
      <c r="Y41" s="140">
        <v>1</v>
      </c>
      <c r="Z41" s="108">
        <f t="shared" si="10"/>
        <v>1.5</v>
      </c>
      <c r="AA41" s="140">
        <f>'Core Indicators'!FF41</f>
        <v>1</v>
      </c>
      <c r="AB41" s="140">
        <f t="shared" si="11"/>
        <v>2</v>
      </c>
      <c r="AC41" s="123">
        <f>'Core Indicators'!GD41</f>
        <v>2</v>
      </c>
      <c r="AD41" s="123">
        <f>'Core Indicators'!GL41</f>
        <v>2</v>
      </c>
      <c r="AE41" s="123">
        <f>'Core Indicators'!GT41</f>
        <v>2</v>
      </c>
      <c r="AF41" s="123">
        <f>'Core Indicators'!HB41</f>
        <v>2</v>
      </c>
      <c r="AG41" s="123">
        <f t="shared" si="12"/>
        <v>2</v>
      </c>
      <c r="AH41" s="123">
        <f>'Core Indicators'!HJ41</f>
        <v>2</v>
      </c>
      <c r="AI41" s="123">
        <f>'Core Indicators'!HR41</f>
        <v>2</v>
      </c>
      <c r="AJ41" s="123">
        <f t="shared" si="13"/>
        <v>2</v>
      </c>
      <c r="AK41" s="123">
        <f>'Core Indicators'!HZ41</f>
        <v>2</v>
      </c>
      <c r="AL41" s="123">
        <f>'Core Indicators'!IH41</f>
        <v>2</v>
      </c>
      <c r="AM41" s="123">
        <f>'Core Indicators'!IP41</f>
        <v>2</v>
      </c>
      <c r="AN41" s="123">
        <f t="shared" si="14"/>
        <v>2</v>
      </c>
    </row>
    <row r="42" spans="1:40">
      <c r="A42" s="140" t="str">
        <f>Lists!C:C</f>
        <v>IDN002</v>
      </c>
      <c r="B42" s="174" t="str">
        <f t="shared" si="0"/>
        <v>x</v>
      </c>
      <c r="C42" s="108">
        <f t="shared" si="1"/>
        <v>2</v>
      </c>
      <c r="D42" s="179">
        <f t="shared" si="2"/>
        <v>2.7</v>
      </c>
      <c r="E42" s="140">
        <f>'Core Indicators'!R42</f>
        <v>3</v>
      </c>
      <c r="F42" s="140">
        <f>'Core Indicators'!Z42</f>
        <v>3</v>
      </c>
      <c r="G42" s="108">
        <f t="shared" si="3"/>
        <v>3</v>
      </c>
      <c r="H42" s="140">
        <f>'Core Indicators'!AH42</f>
        <v>3</v>
      </c>
      <c r="I42" s="140" t="str">
        <f>'Core Indicators'!AP42</f>
        <v>x</v>
      </c>
      <c r="J42" s="140">
        <f>'Core Indicators'!BN42</f>
        <v>2</v>
      </c>
      <c r="K42" s="140">
        <f t="shared" si="4"/>
        <v>2</v>
      </c>
      <c r="L42" s="174">
        <f t="shared" si="5"/>
        <v>2.5</v>
      </c>
      <c r="M42" s="179" t="str">
        <f t="shared" si="6"/>
        <v>x</v>
      </c>
      <c r="N42" s="141" t="str">
        <f>'Core Indicators'!DJ42</f>
        <v>x</v>
      </c>
      <c r="O42" s="141" t="str">
        <f>'Core Indicators'!DR42</f>
        <v>x</v>
      </c>
      <c r="P42" s="141" t="str">
        <f>'Core Indicators'!DZ42</f>
        <v>x</v>
      </c>
      <c r="Q42" s="141" t="str">
        <f>'Core Indicators'!EH42</f>
        <v>x</v>
      </c>
      <c r="R42" s="141" t="str">
        <f>'Core Indicators'!EP42</f>
        <v>x</v>
      </c>
      <c r="S42" s="108">
        <f t="shared" si="7"/>
        <v>1.3</v>
      </c>
      <c r="T42" s="108">
        <f t="shared" si="8"/>
        <v>1.1666666666666667</v>
      </c>
      <c r="U42" s="140">
        <v>1</v>
      </c>
      <c r="V42" s="140">
        <v>1</v>
      </c>
      <c r="W42" s="140">
        <f>'Core Indicators'!EX42</f>
        <v>2</v>
      </c>
      <c r="X42" s="108">
        <f t="shared" si="9"/>
        <v>1.5</v>
      </c>
      <c r="Y42" s="140">
        <v>1</v>
      </c>
      <c r="Z42" s="108">
        <f t="shared" si="10"/>
        <v>1.5</v>
      </c>
      <c r="AA42" s="140">
        <f>'Core Indicators'!FF42</f>
        <v>1</v>
      </c>
      <c r="AB42" s="140">
        <f t="shared" si="11"/>
        <v>2</v>
      </c>
      <c r="AC42" s="123">
        <f>'Core Indicators'!GD42</f>
        <v>2</v>
      </c>
      <c r="AD42" s="123">
        <f>'Core Indicators'!GL42</f>
        <v>2</v>
      </c>
      <c r="AE42" s="123">
        <f>'Core Indicators'!GT42</f>
        <v>2</v>
      </c>
      <c r="AF42" s="123">
        <f>'Core Indicators'!HB42</f>
        <v>2</v>
      </c>
      <c r="AG42" s="123">
        <f t="shared" si="12"/>
        <v>2</v>
      </c>
      <c r="AH42" s="123">
        <f>'Core Indicators'!HJ42</f>
        <v>2</v>
      </c>
      <c r="AI42" s="123">
        <f>'Core Indicators'!HR42</f>
        <v>2</v>
      </c>
      <c r="AJ42" s="123">
        <f t="shared" si="13"/>
        <v>2</v>
      </c>
      <c r="AK42" s="123">
        <f>'Core Indicators'!HZ42</f>
        <v>2</v>
      </c>
      <c r="AL42" s="123">
        <f>'Core Indicators'!IH42</f>
        <v>2</v>
      </c>
      <c r="AM42" s="123">
        <f>'Core Indicators'!IP42</f>
        <v>2</v>
      </c>
      <c r="AN42" s="123">
        <f t="shared" si="14"/>
        <v>2</v>
      </c>
    </row>
    <row r="43" spans="1:40">
      <c r="A43" s="140" t="str">
        <f>Lists!C:C</f>
        <v>IDN006</v>
      </c>
      <c r="B43" s="174">
        <f t="shared" si="0"/>
        <v>1.9</v>
      </c>
      <c r="C43" s="108">
        <f t="shared" si="1"/>
        <v>0</v>
      </c>
      <c r="D43" s="179">
        <f t="shared" si="2"/>
        <v>2</v>
      </c>
      <c r="E43" s="140">
        <f>'Core Indicators'!R43</f>
        <v>2</v>
      </c>
      <c r="F43" s="140">
        <f>'Core Indicators'!Z43</f>
        <v>2</v>
      </c>
      <c r="G43" s="108">
        <f t="shared" si="3"/>
        <v>2</v>
      </c>
      <c r="H43" s="140">
        <f>'Core Indicators'!AH43</f>
        <v>2</v>
      </c>
      <c r="I43" s="140">
        <f>'Core Indicators'!AP43</f>
        <v>2</v>
      </c>
      <c r="J43" s="140">
        <f>'Core Indicators'!BN43</f>
        <v>2</v>
      </c>
      <c r="K43" s="140">
        <f t="shared" si="4"/>
        <v>2</v>
      </c>
      <c r="L43" s="174">
        <f t="shared" si="5"/>
        <v>2</v>
      </c>
      <c r="M43" s="179">
        <f t="shared" si="6"/>
        <v>2</v>
      </c>
      <c r="N43" s="141">
        <f>'Core Indicators'!DJ43</f>
        <v>2</v>
      </c>
      <c r="O43" s="141">
        <f>'Core Indicators'!DR43</f>
        <v>2</v>
      </c>
      <c r="P43" s="141">
        <f>'Core Indicators'!DZ43</f>
        <v>2</v>
      </c>
      <c r="Q43" s="141">
        <f>'Core Indicators'!EH43</f>
        <v>2</v>
      </c>
      <c r="R43" s="141">
        <f>'Core Indicators'!EP43</f>
        <v>2</v>
      </c>
      <c r="S43" s="108">
        <f t="shared" si="7"/>
        <v>1.6</v>
      </c>
      <c r="T43" s="108">
        <f t="shared" si="8"/>
        <v>1.1666666666666667</v>
      </c>
      <c r="U43" s="140">
        <v>1</v>
      </c>
      <c r="V43" s="140">
        <v>1</v>
      </c>
      <c r="W43" s="140">
        <f>'Core Indicators'!EX43</f>
        <v>2</v>
      </c>
      <c r="X43" s="108">
        <f t="shared" si="9"/>
        <v>1.5</v>
      </c>
      <c r="Y43" s="140">
        <v>1</v>
      </c>
      <c r="Z43" s="108">
        <f t="shared" si="10"/>
        <v>2</v>
      </c>
      <c r="AA43" s="140">
        <f>'Core Indicators'!FF43</f>
        <v>2</v>
      </c>
      <c r="AB43" s="140">
        <f t="shared" si="11"/>
        <v>2</v>
      </c>
      <c r="AC43" s="123">
        <f>'Core Indicators'!GD43</f>
        <v>2</v>
      </c>
      <c r="AD43" s="123">
        <f>'Core Indicators'!GL43</f>
        <v>2</v>
      </c>
      <c r="AE43" s="123">
        <f>'Core Indicators'!GT43</f>
        <v>2</v>
      </c>
      <c r="AF43" s="123">
        <f>'Core Indicators'!HB43</f>
        <v>2</v>
      </c>
      <c r="AG43" s="123">
        <f t="shared" si="12"/>
        <v>2</v>
      </c>
      <c r="AH43" s="123">
        <f>'Core Indicators'!HJ43</f>
        <v>2</v>
      </c>
      <c r="AI43" s="123">
        <f>'Core Indicators'!HR43</f>
        <v>2</v>
      </c>
      <c r="AJ43" s="123">
        <f t="shared" si="13"/>
        <v>2</v>
      </c>
      <c r="AK43" s="123">
        <f>'Core Indicators'!HZ43</f>
        <v>2</v>
      </c>
      <c r="AL43" s="123">
        <f>'Core Indicators'!IH43</f>
        <v>2</v>
      </c>
      <c r="AM43" s="123">
        <f>'Core Indicators'!IP43</f>
        <v>2</v>
      </c>
      <c r="AN43" s="123">
        <f t="shared" si="14"/>
        <v>2</v>
      </c>
    </row>
    <row r="44" spans="1:40">
      <c r="A44" s="140" t="str">
        <f>Lists!C:C</f>
        <v>IDN007</v>
      </c>
      <c r="B44" s="174">
        <f t="shared" si="0"/>
        <v>2.5</v>
      </c>
      <c r="C44" s="108">
        <f t="shared" si="1"/>
        <v>0</v>
      </c>
      <c r="D44" s="179">
        <f t="shared" si="2"/>
        <v>2.6</v>
      </c>
      <c r="E44" s="140">
        <f>'Core Indicators'!R44</f>
        <v>2</v>
      </c>
      <c r="F44" s="140">
        <f>'Core Indicators'!Z44</f>
        <v>2</v>
      </c>
      <c r="G44" s="108">
        <f t="shared" si="3"/>
        <v>2</v>
      </c>
      <c r="H44" s="140">
        <f>'Core Indicators'!AH44</f>
        <v>3</v>
      </c>
      <c r="I44" s="140">
        <f>'Core Indicators'!AP44</f>
        <v>3</v>
      </c>
      <c r="J44" s="140">
        <f>'Core Indicators'!BN44</f>
        <v>2</v>
      </c>
      <c r="K44" s="140">
        <f t="shared" si="4"/>
        <v>2.5</v>
      </c>
      <c r="L44" s="174">
        <f t="shared" si="5"/>
        <v>2.8</v>
      </c>
      <c r="M44" s="179">
        <f t="shared" si="6"/>
        <v>3</v>
      </c>
      <c r="N44" s="141">
        <f>'Core Indicators'!DJ44</f>
        <v>3</v>
      </c>
      <c r="O44" s="141">
        <f>'Core Indicators'!DR44</f>
        <v>3</v>
      </c>
      <c r="P44" s="141">
        <f>'Core Indicators'!DZ44</f>
        <v>3</v>
      </c>
      <c r="Q44" s="141">
        <f>'Core Indicators'!EH44</f>
        <v>3</v>
      </c>
      <c r="R44" s="141">
        <f>'Core Indicators'!EP44</f>
        <v>3</v>
      </c>
      <c r="S44" s="108">
        <f t="shared" si="7"/>
        <v>1.6</v>
      </c>
      <c r="T44" s="108">
        <f t="shared" si="8"/>
        <v>1.1666666666666667</v>
      </c>
      <c r="U44" s="140">
        <v>1</v>
      </c>
      <c r="V44" s="140">
        <v>1</v>
      </c>
      <c r="W44" s="140">
        <f>'Core Indicators'!EX44</f>
        <v>2</v>
      </c>
      <c r="X44" s="108">
        <f t="shared" si="9"/>
        <v>1.5</v>
      </c>
      <c r="Y44" s="140">
        <v>1</v>
      </c>
      <c r="Z44" s="108">
        <f t="shared" si="10"/>
        <v>2</v>
      </c>
      <c r="AA44" s="140">
        <f>'Core Indicators'!FF44</f>
        <v>2</v>
      </c>
      <c r="AB44" s="140">
        <f t="shared" si="11"/>
        <v>2</v>
      </c>
      <c r="AC44" s="123">
        <f>'Core Indicators'!GD44</f>
        <v>2</v>
      </c>
      <c r="AD44" s="123">
        <f>'Core Indicators'!GL44</f>
        <v>2</v>
      </c>
      <c r="AE44" s="123">
        <f>'Core Indicators'!GT44</f>
        <v>2</v>
      </c>
      <c r="AF44" s="123">
        <f>'Core Indicators'!HB44</f>
        <v>2</v>
      </c>
      <c r="AG44" s="123">
        <f t="shared" si="12"/>
        <v>2</v>
      </c>
      <c r="AH44" s="123">
        <f>'Core Indicators'!HJ44</f>
        <v>2</v>
      </c>
      <c r="AI44" s="123">
        <f>'Core Indicators'!HR44</f>
        <v>2</v>
      </c>
      <c r="AJ44" s="123">
        <f t="shared" si="13"/>
        <v>2</v>
      </c>
      <c r="AK44" s="123">
        <f>'Core Indicators'!HZ44</f>
        <v>2</v>
      </c>
      <c r="AL44" s="123">
        <f>'Core Indicators'!IH44</f>
        <v>2</v>
      </c>
      <c r="AM44" s="123">
        <f>'Core Indicators'!IP44</f>
        <v>2</v>
      </c>
      <c r="AN44" s="123">
        <f t="shared" si="14"/>
        <v>2</v>
      </c>
    </row>
    <row r="45" spans="1:40">
      <c r="A45" s="140" t="str">
        <f>Lists!C:C</f>
        <v>IND002</v>
      </c>
      <c r="B45" s="174">
        <f t="shared" si="0"/>
        <v>2.1</v>
      </c>
      <c r="C45" s="108">
        <f t="shared" si="1"/>
        <v>3</v>
      </c>
      <c r="D45" s="179">
        <f t="shared" si="2"/>
        <v>2.7</v>
      </c>
      <c r="E45" s="140">
        <f>'Core Indicators'!R45</f>
        <v>2</v>
      </c>
      <c r="F45" s="140">
        <f>'Core Indicators'!Z45</f>
        <v>2</v>
      </c>
      <c r="G45" s="108">
        <f t="shared" si="3"/>
        <v>2</v>
      </c>
      <c r="H45" s="140" t="str">
        <f>'Core Indicators'!AH45</f>
        <v>x</v>
      </c>
      <c r="I45" s="140" t="str">
        <f>'Core Indicators'!AP45</f>
        <v>x</v>
      </c>
      <c r="J45" s="140">
        <f>'Core Indicators'!BN45</f>
        <v>3</v>
      </c>
      <c r="K45" s="140">
        <f t="shared" si="4"/>
        <v>3</v>
      </c>
      <c r="L45" s="174">
        <f t="shared" si="5"/>
        <v>3</v>
      </c>
      <c r="M45" s="179">
        <f t="shared" si="6"/>
        <v>2</v>
      </c>
      <c r="N45" s="141">
        <f>'Core Indicators'!DJ45</f>
        <v>2</v>
      </c>
      <c r="O45" s="141" t="str">
        <f>'Core Indicators'!DR45</f>
        <v>x</v>
      </c>
      <c r="P45" s="141" t="str">
        <f>'Core Indicators'!DZ45</f>
        <v>x</v>
      </c>
      <c r="Q45" s="141" t="str">
        <f>'Core Indicators'!EH45</f>
        <v>x</v>
      </c>
      <c r="R45" s="141" t="str">
        <f>'Core Indicators'!EP45</f>
        <v>x</v>
      </c>
      <c r="S45" s="108">
        <f t="shared" si="7"/>
        <v>1.7</v>
      </c>
      <c r="T45" s="108">
        <f t="shared" si="8"/>
        <v>1.3333333333333333</v>
      </c>
      <c r="U45" s="140">
        <v>1</v>
      </c>
      <c r="V45" s="140">
        <v>1</v>
      </c>
      <c r="W45" s="140">
        <f>'Core Indicators'!EX45</f>
        <v>3</v>
      </c>
      <c r="X45" s="108">
        <f t="shared" si="9"/>
        <v>2</v>
      </c>
      <c r="Y45" s="140">
        <v>1</v>
      </c>
      <c r="Z45" s="108">
        <f t="shared" si="10"/>
        <v>2</v>
      </c>
      <c r="AA45" s="140" t="str">
        <f>'Core Indicators'!FF45</f>
        <v>x</v>
      </c>
      <c r="AB45" s="140">
        <f t="shared" si="11"/>
        <v>2</v>
      </c>
      <c r="AC45" s="123">
        <f>'Core Indicators'!GD45</f>
        <v>2</v>
      </c>
      <c r="AD45" s="123">
        <f>'Core Indicators'!GL45</f>
        <v>2</v>
      </c>
      <c r="AE45" s="123">
        <f>'Core Indicators'!GT45</f>
        <v>2</v>
      </c>
      <c r="AF45" s="123">
        <f>'Core Indicators'!HB45</f>
        <v>2</v>
      </c>
      <c r="AG45" s="123">
        <f t="shared" si="12"/>
        <v>2</v>
      </c>
      <c r="AH45" s="123">
        <f>'Core Indicators'!HJ45</f>
        <v>2</v>
      </c>
      <c r="AI45" s="123">
        <f>'Core Indicators'!HR45</f>
        <v>2</v>
      </c>
      <c r="AJ45" s="123">
        <f t="shared" si="13"/>
        <v>2</v>
      </c>
      <c r="AK45" s="123">
        <f>'Core Indicators'!HZ45</f>
        <v>2</v>
      </c>
      <c r="AL45" s="123">
        <f>'Core Indicators'!IH45</f>
        <v>2</v>
      </c>
      <c r="AM45" s="123">
        <f>'Core Indicators'!IP45</f>
        <v>2</v>
      </c>
      <c r="AN45" s="123">
        <f t="shared" si="14"/>
        <v>2</v>
      </c>
    </row>
    <row r="46" spans="1:40">
      <c r="A46" s="140" t="str">
        <f>Lists!C:C</f>
        <v>IRN004</v>
      </c>
      <c r="B46" s="174">
        <f t="shared" si="0"/>
        <v>2.7</v>
      </c>
      <c r="C46" s="108">
        <f t="shared" si="1"/>
        <v>0</v>
      </c>
      <c r="D46" s="179">
        <f t="shared" si="2"/>
        <v>3</v>
      </c>
      <c r="E46" s="140">
        <f>'Core Indicators'!R46</f>
        <v>3</v>
      </c>
      <c r="F46" s="140">
        <f>'Core Indicators'!Z46</f>
        <v>3</v>
      </c>
      <c r="G46" s="108">
        <f t="shared" si="3"/>
        <v>3</v>
      </c>
      <c r="H46" s="140">
        <f>'Core Indicators'!AH46</f>
        <v>3</v>
      </c>
      <c r="I46" s="140">
        <f>'Core Indicators'!AP46</f>
        <v>3</v>
      </c>
      <c r="J46" s="140">
        <f>'Core Indicators'!BN46</f>
        <v>3</v>
      </c>
      <c r="K46" s="140">
        <f t="shared" si="4"/>
        <v>3</v>
      </c>
      <c r="L46" s="174">
        <f t="shared" si="5"/>
        <v>3</v>
      </c>
      <c r="M46" s="179">
        <f t="shared" si="6"/>
        <v>3</v>
      </c>
      <c r="N46" s="141">
        <f>'Core Indicators'!DJ46</f>
        <v>3</v>
      </c>
      <c r="O46" s="141">
        <f>'Core Indicators'!DR46</f>
        <v>3</v>
      </c>
      <c r="P46" s="141">
        <f>'Core Indicators'!DZ46</f>
        <v>3</v>
      </c>
      <c r="Q46" s="141">
        <f>'Core Indicators'!EH46</f>
        <v>3</v>
      </c>
      <c r="R46" s="141">
        <f>'Core Indicators'!EP46</f>
        <v>3</v>
      </c>
      <c r="S46" s="108">
        <f t="shared" si="7"/>
        <v>1.9</v>
      </c>
      <c r="T46" s="108">
        <f t="shared" si="8"/>
        <v>1.3333333333333333</v>
      </c>
      <c r="U46" s="140">
        <v>1</v>
      </c>
      <c r="V46" s="140">
        <v>1</v>
      </c>
      <c r="W46" s="140">
        <f>'Core Indicators'!EX46</f>
        <v>3</v>
      </c>
      <c r="X46" s="108">
        <f t="shared" si="9"/>
        <v>2</v>
      </c>
      <c r="Y46" s="140">
        <v>1</v>
      </c>
      <c r="Z46" s="108">
        <f t="shared" si="10"/>
        <v>2.5</v>
      </c>
      <c r="AA46" s="140">
        <f>'Core Indicators'!FF46</f>
        <v>3</v>
      </c>
      <c r="AB46" s="140">
        <f t="shared" si="11"/>
        <v>2</v>
      </c>
      <c r="AC46" s="123">
        <f>'Core Indicators'!GD46</f>
        <v>2</v>
      </c>
      <c r="AD46" s="123">
        <f>'Core Indicators'!GL46</f>
        <v>2</v>
      </c>
      <c r="AE46" s="123">
        <f>'Core Indicators'!GT46</f>
        <v>2</v>
      </c>
      <c r="AF46" s="123">
        <f>'Core Indicators'!HB46</f>
        <v>2</v>
      </c>
      <c r="AG46" s="123">
        <f t="shared" si="12"/>
        <v>2</v>
      </c>
      <c r="AH46" s="123">
        <f>'Core Indicators'!HJ46</f>
        <v>2</v>
      </c>
      <c r="AI46" s="123">
        <f>'Core Indicators'!HR46</f>
        <v>2</v>
      </c>
      <c r="AJ46" s="123">
        <f t="shared" si="13"/>
        <v>2</v>
      </c>
      <c r="AK46" s="123">
        <f>'Core Indicators'!HZ46</f>
        <v>2</v>
      </c>
      <c r="AL46" s="123">
        <f>'Core Indicators'!IH46</f>
        <v>2</v>
      </c>
      <c r="AM46" s="123">
        <f>'Core Indicators'!IP46</f>
        <v>2</v>
      </c>
      <c r="AN46" s="123">
        <f t="shared" si="14"/>
        <v>2</v>
      </c>
    </row>
    <row r="47" spans="1:40">
      <c r="A47" s="140" t="str">
        <f>Lists!C:C</f>
        <v>IRQ001</v>
      </c>
      <c r="B47" s="174">
        <f t="shared" si="0"/>
        <v>1.9</v>
      </c>
      <c r="C47" s="108">
        <f t="shared" si="1"/>
        <v>0</v>
      </c>
      <c r="D47" s="179">
        <f t="shared" si="2"/>
        <v>2.2000000000000002</v>
      </c>
      <c r="E47" s="140">
        <f>'Core Indicators'!R47</f>
        <v>1</v>
      </c>
      <c r="F47" s="140">
        <f>'Core Indicators'!Z47</f>
        <v>2</v>
      </c>
      <c r="G47" s="108">
        <f t="shared" si="3"/>
        <v>1.5</v>
      </c>
      <c r="H47" s="140">
        <f>'Core Indicators'!AH47</f>
        <v>2</v>
      </c>
      <c r="I47" s="140">
        <f>'Core Indicators'!AP47</f>
        <v>3</v>
      </c>
      <c r="J47" s="140">
        <f>'Core Indicators'!BN47</f>
        <v>3</v>
      </c>
      <c r="K47" s="140">
        <f t="shared" si="4"/>
        <v>3</v>
      </c>
      <c r="L47" s="174">
        <f t="shared" si="5"/>
        <v>2.5</v>
      </c>
      <c r="M47" s="179">
        <f t="shared" si="6"/>
        <v>2</v>
      </c>
      <c r="N47" s="141">
        <f>'Core Indicators'!DJ47</f>
        <v>2</v>
      </c>
      <c r="O47" s="141">
        <f>'Core Indicators'!DR47</f>
        <v>2</v>
      </c>
      <c r="P47" s="141">
        <f>'Core Indicators'!DZ47</f>
        <v>2</v>
      </c>
      <c r="Q47" s="141">
        <f>'Core Indicators'!EH47</f>
        <v>2</v>
      </c>
      <c r="R47" s="141">
        <f>'Core Indicators'!EP47</f>
        <v>2</v>
      </c>
      <c r="S47" s="108">
        <f t="shared" si="7"/>
        <v>1.4</v>
      </c>
      <c r="T47" s="108">
        <f t="shared" si="8"/>
        <v>1.3333333333333333</v>
      </c>
      <c r="U47" s="140">
        <v>1</v>
      </c>
      <c r="V47" s="140">
        <v>1</v>
      </c>
      <c r="W47" s="140">
        <f>'Core Indicators'!EX47</f>
        <v>3</v>
      </c>
      <c r="X47" s="108">
        <f t="shared" si="9"/>
        <v>2</v>
      </c>
      <c r="Y47" s="140">
        <v>1</v>
      </c>
      <c r="Z47" s="108">
        <f t="shared" si="10"/>
        <v>1.5</v>
      </c>
      <c r="AA47" s="140">
        <f>'Core Indicators'!FF47</f>
        <v>1</v>
      </c>
      <c r="AB47" s="140">
        <f t="shared" si="11"/>
        <v>2</v>
      </c>
      <c r="AC47" s="123">
        <f>'Core Indicators'!GD47</f>
        <v>2</v>
      </c>
      <c r="AD47" s="123">
        <f>'Core Indicators'!GL47</f>
        <v>2</v>
      </c>
      <c r="AE47" s="123">
        <f>'Core Indicators'!GT47</f>
        <v>2</v>
      </c>
      <c r="AF47" s="123">
        <f>'Core Indicators'!HB47</f>
        <v>2</v>
      </c>
      <c r="AG47" s="123">
        <f t="shared" si="12"/>
        <v>2</v>
      </c>
      <c r="AH47" s="123">
        <f>'Core Indicators'!HJ47</f>
        <v>2</v>
      </c>
      <c r="AI47" s="123">
        <f>'Core Indicators'!HR47</f>
        <v>2</v>
      </c>
      <c r="AJ47" s="123">
        <f t="shared" si="13"/>
        <v>2</v>
      </c>
      <c r="AK47" s="123">
        <f>'Core Indicators'!HZ47</f>
        <v>2</v>
      </c>
      <c r="AL47" s="123">
        <f>'Core Indicators'!IH47</f>
        <v>2</v>
      </c>
      <c r="AM47" s="123">
        <f>'Core Indicators'!IP47</f>
        <v>2</v>
      </c>
      <c r="AN47" s="123">
        <f t="shared" si="14"/>
        <v>2</v>
      </c>
    </row>
    <row r="48" spans="1:40">
      <c r="A48" s="140" t="str">
        <f>Lists!C:C</f>
        <v>IRQ002</v>
      </c>
      <c r="B48" s="174">
        <f t="shared" si="0"/>
        <v>1.5</v>
      </c>
      <c r="C48" s="108">
        <f t="shared" si="1"/>
        <v>0</v>
      </c>
      <c r="D48" s="179">
        <f t="shared" si="2"/>
        <v>2.5</v>
      </c>
      <c r="E48" s="140">
        <f>'Core Indicators'!R48</f>
        <v>2</v>
      </c>
      <c r="F48" s="140">
        <f>'Core Indicators'!Z48</f>
        <v>3</v>
      </c>
      <c r="G48" s="108">
        <f t="shared" si="3"/>
        <v>2.5</v>
      </c>
      <c r="H48" s="140">
        <f>'Core Indicators'!AH48</f>
        <v>2</v>
      </c>
      <c r="I48" s="140">
        <f>'Core Indicators'!AP48</f>
        <v>3</v>
      </c>
      <c r="J48" s="140">
        <f>'Core Indicators'!BN48</f>
        <v>3</v>
      </c>
      <c r="K48" s="140">
        <f t="shared" si="4"/>
        <v>3</v>
      </c>
      <c r="L48" s="174">
        <f t="shared" si="5"/>
        <v>2.5</v>
      </c>
      <c r="M48" s="179">
        <f t="shared" si="6"/>
        <v>1</v>
      </c>
      <c r="N48" s="141">
        <f>'Core Indicators'!DJ48</f>
        <v>1</v>
      </c>
      <c r="O48" s="141">
        <f>'Core Indicators'!DR48</f>
        <v>1</v>
      </c>
      <c r="P48" s="141">
        <f>'Core Indicators'!DZ48</f>
        <v>1</v>
      </c>
      <c r="Q48" s="141">
        <f>'Core Indicators'!EH48</f>
        <v>1</v>
      </c>
      <c r="R48" s="141">
        <f>'Core Indicators'!EP48</f>
        <v>1</v>
      </c>
      <c r="S48" s="108">
        <f t="shared" si="7"/>
        <v>1.4</v>
      </c>
      <c r="T48" s="108">
        <f t="shared" si="8"/>
        <v>1.3333333333333333</v>
      </c>
      <c r="U48" s="140">
        <v>1</v>
      </c>
      <c r="V48" s="140">
        <v>1</v>
      </c>
      <c r="W48" s="140">
        <f>'Core Indicators'!EX48</f>
        <v>3</v>
      </c>
      <c r="X48" s="108">
        <f t="shared" si="9"/>
        <v>2</v>
      </c>
      <c r="Y48" s="140">
        <v>1</v>
      </c>
      <c r="Z48" s="108">
        <f t="shared" si="10"/>
        <v>1.5</v>
      </c>
      <c r="AA48" s="140">
        <f>'Core Indicators'!FF48</f>
        <v>1</v>
      </c>
      <c r="AB48" s="140">
        <f t="shared" si="11"/>
        <v>2</v>
      </c>
      <c r="AC48" s="123">
        <f>'Core Indicators'!GD48</f>
        <v>2</v>
      </c>
      <c r="AD48" s="123">
        <f>'Core Indicators'!GL48</f>
        <v>2</v>
      </c>
      <c r="AE48" s="123">
        <f>'Core Indicators'!GT48</f>
        <v>2</v>
      </c>
      <c r="AF48" s="123">
        <f>'Core Indicators'!HB48</f>
        <v>2</v>
      </c>
      <c r="AG48" s="123">
        <f t="shared" si="12"/>
        <v>2</v>
      </c>
      <c r="AH48" s="123">
        <f>'Core Indicators'!HJ48</f>
        <v>2</v>
      </c>
      <c r="AI48" s="123">
        <f>'Core Indicators'!HR48</f>
        <v>2</v>
      </c>
      <c r="AJ48" s="123">
        <f t="shared" si="13"/>
        <v>2</v>
      </c>
      <c r="AK48" s="123">
        <f>'Core Indicators'!HZ48</f>
        <v>2</v>
      </c>
      <c r="AL48" s="123">
        <f>'Core Indicators'!IH48</f>
        <v>2</v>
      </c>
      <c r="AM48" s="123">
        <f>'Core Indicators'!IP48</f>
        <v>2</v>
      </c>
      <c r="AN48" s="123">
        <f t="shared" si="14"/>
        <v>2</v>
      </c>
    </row>
    <row r="49" spans="1:40">
      <c r="A49" s="140" t="str">
        <f>Lists!C:C</f>
        <v>IRQ003</v>
      </c>
      <c r="B49" s="174">
        <f t="shared" si="0"/>
        <v>2</v>
      </c>
      <c r="C49" s="108">
        <f t="shared" si="1"/>
        <v>0</v>
      </c>
      <c r="D49" s="179">
        <f t="shared" si="2"/>
        <v>2.4</v>
      </c>
      <c r="E49" s="140">
        <f>'Core Indicators'!R49</f>
        <v>2</v>
      </c>
      <c r="F49" s="140">
        <f>'Core Indicators'!Z49</f>
        <v>3</v>
      </c>
      <c r="G49" s="108">
        <f t="shared" si="3"/>
        <v>2.5</v>
      </c>
      <c r="H49" s="140">
        <f>'Core Indicators'!AH49</f>
        <v>2</v>
      </c>
      <c r="I49" s="140">
        <f>'Core Indicators'!AP49</f>
        <v>2</v>
      </c>
      <c r="J49" s="140">
        <f>'Core Indicators'!BN49</f>
        <v>3</v>
      </c>
      <c r="K49" s="140">
        <f t="shared" si="4"/>
        <v>2.5</v>
      </c>
      <c r="L49" s="174">
        <f t="shared" si="5"/>
        <v>2.2999999999999998</v>
      </c>
      <c r="M49" s="179">
        <f t="shared" si="6"/>
        <v>2</v>
      </c>
      <c r="N49" s="141">
        <f>'Core Indicators'!DJ49</f>
        <v>2</v>
      </c>
      <c r="O49" s="141">
        <f>'Core Indicators'!DR49</f>
        <v>2</v>
      </c>
      <c r="P49" s="141">
        <f>'Core Indicators'!DZ49</f>
        <v>2</v>
      </c>
      <c r="Q49" s="141">
        <f>'Core Indicators'!EH49</f>
        <v>2</v>
      </c>
      <c r="R49" s="141">
        <f>'Core Indicators'!EP49</f>
        <v>2</v>
      </c>
      <c r="S49" s="108">
        <f t="shared" si="7"/>
        <v>1.7</v>
      </c>
      <c r="T49" s="108">
        <f t="shared" si="8"/>
        <v>1.3333333333333333</v>
      </c>
      <c r="U49" s="140">
        <v>1</v>
      </c>
      <c r="V49" s="140">
        <v>1</v>
      </c>
      <c r="W49" s="140">
        <f>'Core Indicators'!EX49</f>
        <v>3</v>
      </c>
      <c r="X49" s="108">
        <f t="shared" si="9"/>
        <v>2</v>
      </c>
      <c r="Y49" s="140">
        <v>1</v>
      </c>
      <c r="Z49" s="108">
        <f t="shared" si="10"/>
        <v>2</v>
      </c>
      <c r="AA49" s="140">
        <f>'Core Indicators'!FF49</f>
        <v>2</v>
      </c>
      <c r="AB49" s="140">
        <f t="shared" si="11"/>
        <v>2</v>
      </c>
      <c r="AC49" s="123">
        <f>'Core Indicators'!GD49</f>
        <v>2</v>
      </c>
      <c r="AD49" s="123">
        <f>'Core Indicators'!GL49</f>
        <v>2</v>
      </c>
      <c r="AE49" s="123">
        <f>'Core Indicators'!GT49</f>
        <v>2</v>
      </c>
      <c r="AF49" s="123">
        <f>'Core Indicators'!HB49</f>
        <v>2</v>
      </c>
      <c r="AG49" s="123">
        <f t="shared" si="12"/>
        <v>2</v>
      </c>
      <c r="AH49" s="123">
        <f>'Core Indicators'!HJ49</f>
        <v>2</v>
      </c>
      <c r="AI49" s="123">
        <f>'Core Indicators'!HR49</f>
        <v>2</v>
      </c>
      <c r="AJ49" s="123">
        <f t="shared" si="13"/>
        <v>2</v>
      </c>
      <c r="AK49" s="123">
        <f>'Core Indicators'!HZ49</f>
        <v>2</v>
      </c>
      <c r="AL49" s="123">
        <f>'Core Indicators'!IH49</f>
        <v>2</v>
      </c>
      <c r="AM49" s="123">
        <f>'Core Indicators'!IP49</f>
        <v>2</v>
      </c>
      <c r="AN49" s="123">
        <f t="shared" si="14"/>
        <v>2</v>
      </c>
    </row>
    <row r="50" spans="1:40">
      <c r="A50" s="140" t="str">
        <f>Lists!C:C</f>
        <v>ITA002</v>
      </c>
      <c r="B50" s="174">
        <f t="shared" si="0"/>
        <v>1.9</v>
      </c>
      <c r="C50" s="108">
        <f t="shared" si="1"/>
        <v>2</v>
      </c>
      <c r="D50" s="179">
        <f t="shared" si="2"/>
        <v>2</v>
      </c>
      <c r="E50" s="140">
        <f>'Core Indicators'!R50</f>
        <v>2</v>
      </c>
      <c r="F50" s="140">
        <f>'Core Indicators'!Z50</f>
        <v>2</v>
      </c>
      <c r="G50" s="108">
        <f t="shared" si="3"/>
        <v>2</v>
      </c>
      <c r="H50" s="140" t="str">
        <f>'Core Indicators'!AH50</f>
        <v>x</v>
      </c>
      <c r="I50" s="140" t="str">
        <f>'Core Indicators'!AP50</f>
        <v>x</v>
      </c>
      <c r="J50" s="140">
        <f>'Core Indicators'!BN50</f>
        <v>2</v>
      </c>
      <c r="K50" s="140">
        <f t="shared" si="4"/>
        <v>2</v>
      </c>
      <c r="L50" s="174">
        <f t="shared" si="5"/>
        <v>2</v>
      </c>
      <c r="M50" s="179">
        <f t="shared" si="6"/>
        <v>2</v>
      </c>
      <c r="N50" s="141">
        <f>'Core Indicators'!DJ50</f>
        <v>2</v>
      </c>
      <c r="O50" s="141" t="str">
        <f>'Core Indicators'!DR50</f>
        <v>x</v>
      </c>
      <c r="P50" s="141" t="str">
        <f>'Core Indicators'!DZ50</f>
        <v>x</v>
      </c>
      <c r="Q50" s="141" t="str">
        <f>'Core Indicators'!EH50</f>
        <v>x</v>
      </c>
      <c r="R50" s="141" t="str">
        <f>'Core Indicators'!EP50</f>
        <v>x</v>
      </c>
      <c r="S50" s="108">
        <f t="shared" si="7"/>
        <v>1.6</v>
      </c>
      <c r="T50" s="108">
        <f t="shared" si="8"/>
        <v>1.1666666666666667</v>
      </c>
      <c r="U50" s="140">
        <v>1</v>
      </c>
      <c r="V50" s="140">
        <v>1</v>
      </c>
      <c r="W50" s="140">
        <f>'Core Indicators'!EX50</f>
        <v>2</v>
      </c>
      <c r="X50" s="108">
        <f t="shared" si="9"/>
        <v>1.5</v>
      </c>
      <c r="Y50" s="140">
        <v>1</v>
      </c>
      <c r="Z50" s="108">
        <f t="shared" si="10"/>
        <v>2</v>
      </c>
      <c r="AA50" s="140">
        <f>'Core Indicators'!FF50</f>
        <v>2</v>
      </c>
      <c r="AB50" s="140">
        <f t="shared" si="11"/>
        <v>2</v>
      </c>
      <c r="AC50" s="123">
        <f>'Core Indicators'!GD50</f>
        <v>2</v>
      </c>
      <c r="AD50" s="123">
        <f>'Core Indicators'!GL50</f>
        <v>2</v>
      </c>
      <c r="AE50" s="123">
        <f>'Core Indicators'!GT50</f>
        <v>2</v>
      </c>
      <c r="AF50" s="123">
        <f>'Core Indicators'!HB50</f>
        <v>2</v>
      </c>
      <c r="AG50" s="123">
        <f t="shared" si="12"/>
        <v>2</v>
      </c>
      <c r="AH50" s="123">
        <f>'Core Indicators'!HJ50</f>
        <v>2</v>
      </c>
      <c r="AI50" s="123">
        <f>'Core Indicators'!HR50</f>
        <v>2</v>
      </c>
      <c r="AJ50" s="123">
        <f t="shared" si="13"/>
        <v>2</v>
      </c>
      <c r="AK50" s="123">
        <f>'Core Indicators'!HZ50</f>
        <v>2</v>
      </c>
      <c r="AL50" s="123">
        <f>'Core Indicators'!IH50</f>
        <v>2</v>
      </c>
      <c r="AM50" s="123">
        <f>'Core Indicators'!IP50</f>
        <v>2</v>
      </c>
      <c r="AN50" s="123">
        <f t="shared" si="14"/>
        <v>2</v>
      </c>
    </row>
    <row r="51" spans="1:40">
      <c r="A51" s="140" t="str">
        <f>Lists!C:C</f>
        <v>JOR002</v>
      </c>
      <c r="B51" s="174">
        <f t="shared" si="0"/>
        <v>2.1</v>
      </c>
      <c r="C51" s="108">
        <f t="shared" si="1"/>
        <v>0</v>
      </c>
      <c r="D51" s="179">
        <f t="shared" si="2"/>
        <v>2.7</v>
      </c>
      <c r="E51" s="140">
        <f>'Core Indicators'!R51</f>
        <v>2</v>
      </c>
      <c r="F51" s="140">
        <f>'Core Indicators'!Z51</f>
        <v>2</v>
      </c>
      <c r="G51" s="108">
        <f t="shared" si="3"/>
        <v>2</v>
      </c>
      <c r="H51" s="140">
        <f>'Core Indicators'!AH51</f>
        <v>3</v>
      </c>
      <c r="I51" s="140">
        <f>'Core Indicators'!AP51</f>
        <v>3</v>
      </c>
      <c r="J51" s="140">
        <f>'Core Indicators'!BN51</f>
        <v>3</v>
      </c>
      <c r="K51" s="140">
        <f t="shared" si="4"/>
        <v>3</v>
      </c>
      <c r="L51" s="174">
        <f t="shared" si="5"/>
        <v>3</v>
      </c>
      <c r="M51" s="179">
        <f t="shared" si="6"/>
        <v>2</v>
      </c>
      <c r="N51" s="141">
        <f>'Core Indicators'!DJ51</f>
        <v>2</v>
      </c>
      <c r="O51" s="141">
        <f>'Core Indicators'!DR51</f>
        <v>2</v>
      </c>
      <c r="P51" s="141">
        <f>'Core Indicators'!DZ51</f>
        <v>2</v>
      </c>
      <c r="Q51" s="141">
        <f>'Core Indicators'!EH51</f>
        <v>2</v>
      </c>
      <c r="R51" s="141">
        <f>'Core Indicators'!EP51</f>
        <v>2</v>
      </c>
      <c r="S51" s="108">
        <f t="shared" si="7"/>
        <v>1.7</v>
      </c>
      <c r="T51" s="108">
        <f t="shared" si="8"/>
        <v>1.3333333333333333</v>
      </c>
      <c r="U51" s="140">
        <v>1</v>
      </c>
      <c r="V51" s="140">
        <v>1</v>
      </c>
      <c r="W51" s="140">
        <f>'Core Indicators'!EX51</f>
        <v>3</v>
      </c>
      <c r="X51" s="108">
        <f t="shared" si="9"/>
        <v>2</v>
      </c>
      <c r="Y51" s="140">
        <v>1</v>
      </c>
      <c r="Z51" s="108">
        <f t="shared" si="10"/>
        <v>2</v>
      </c>
      <c r="AA51" s="140">
        <f>'Core Indicators'!FF51</f>
        <v>2</v>
      </c>
      <c r="AB51" s="140">
        <f t="shared" si="11"/>
        <v>2</v>
      </c>
      <c r="AC51" s="123">
        <f>'Core Indicators'!GD51</f>
        <v>2</v>
      </c>
      <c r="AD51" s="123">
        <f>'Core Indicators'!GL51</f>
        <v>2</v>
      </c>
      <c r="AE51" s="123">
        <f>'Core Indicators'!GT51</f>
        <v>2</v>
      </c>
      <c r="AF51" s="123">
        <f>'Core Indicators'!HB51</f>
        <v>2</v>
      </c>
      <c r="AG51" s="123">
        <f t="shared" si="12"/>
        <v>2</v>
      </c>
      <c r="AH51" s="123">
        <f>'Core Indicators'!HJ51</f>
        <v>2</v>
      </c>
      <c r="AI51" s="123">
        <f>'Core Indicators'!HR51</f>
        <v>2</v>
      </c>
      <c r="AJ51" s="123">
        <f t="shared" si="13"/>
        <v>2</v>
      </c>
      <c r="AK51" s="123">
        <f>'Core Indicators'!HZ51</f>
        <v>2</v>
      </c>
      <c r="AL51" s="123">
        <f>'Core Indicators'!IH51</f>
        <v>2</v>
      </c>
      <c r="AM51" s="123">
        <f>'Core Indicators'!IP51</f>
        <v>2</v>
      </c>
      <c r="AN51" s="123">
        <f t="shared" si="14"/>
        <v>2</v>
      </c>
    </row>
    <row r="52" spans="1:40">
      <c r="A52" s="140" t="str">
        <f>Lists!C:C</f>
        <v>KEN002</v>
      </c>
      <c r="B52" s="174">
        <f t="shared" si="0"/>
        <v>1.8</v>
      </c>
      <c r="C52" s="108">
        <f t="shared" si="1"/>
        <v>1</v>
      </c>
      <c r="D52" s="179">
        <f t="shared" si="2"/>
        <v>2.2000000000000002</v>
      </c>
      <c r="E52" s="140">
        <f>'Core Indicators'!R52</f>
        <v>1</v>
      </c>
      <c r="F52" s="140">
        <f>'Core Indicators'!Z52</f>
        <v>2</v>
      </c>
      <c r="G52" s="108">
        <f t="shared" si="3"/>
        <v>1.5</v>
      </c>
      <c r="H52" s="140">
        <f>'Core Indicators'!AH52</f>
        <v>3</v>
      </c>
      <c r="I52" s="140">
        <f>'Core Indicators'!AP52</f>
        <v>2</v>
      </c>
      <c r="J52" s="140" t="str">
        <f>'Core Indicators'!BN52</f>
        <v>x</v>
      </c>
      <c r="K52" s="140">
        <f t="shared" si="4"/>
        <v>2</v>
      </c>
      <c r="L52" s="174">
        <f t="shared" si="5"/>
        <v>2.5</v>
      </c>
      <c r="M52" s="179">
        <f t="shared" si="6"/>
        <v>2</v>
      </c>
      <c r="N52" s="141">
        <f>'Core Indicators'!DJ52</f>
        <v>2</v>
      </c>
      <c r="O52" s="141">
        <f>'Core Indicators'!DR52</f>
        <v>2</v>
      </c>
      <c r="P52" s="141">
        <f>'Core Indicators'!DZ52</f>
        <v>2</v>
      </c>
      <c r="Q52" s="141">
        <f>'Core Indicators'!EH52</f>
        <v>2</v>
      </c>
      <c r="R52" s="141">
        <f>'Core Indicators'!EP52</f>
        <v>2</v>
      </c>
      <c r="S52" s="108">
        <f t="shared" si="7"/>
        <v>1.3</v>
      </c>
      <c r="T52" s="108">
        <f t="shared" si="8"/>
        <v>1.1666666666666667</v>
      </c>
      <c r="U52" s="140">
        <v>1</v>
      </c>
      <c r="V52" s="140">
        <v>1</v>
      </c>
      <c r="W52" s="140">
        <f>'Core Indicators'!EX52</f>
        <v>2</v>
      </c>
      <c r="X52" s="108">
        <f t="shared" si="9"/>
        <v>1.5</v>
      </c>
      <c r="Y52" s="140">
        <v>1</v>
      </c>
      <c r="Z52" s="108">
        <f t="shared" si="10"/>
        <v>1.5</v>
      </c>
      <c r="AA52" s="140">
        <f>'Core Indicators'!FF52</f>
        <v>2</v>
      </c>
      <c r="AB52" s="140">
        <f t="shared" si="11"/>
        <v>1</v>
      </c>
      <c r="AC52" s="123">
        <f>'Core Indicators'!GD52</f>
        <v>1</v>
      </c>
      <c r="AD52" s="123">
        <f>'Core Indicators'!GL52</f>
        <v>1</v>
      </c>
      <c r="AE52" s="123">
        <f>'Core Indicators'!GT52</f>
        <v>1</v>
      </c>
      <c r="AF52" s="123">
        <f>'Core Indicators'!HB52</f>
        <v>1</v>
      </c>
      <c r="AG52" s="123">
        <f t="shared" si="12"/>
        <v>1</v>
      </c>
      <c r="AH52" s="123">
        <f>'Core Indicators'!HJ52</f>
        <v>1</v>
      </c>
      <c r="AI52" s="123">
        <f>'Core Indicators'!HR52</f>
        <v>1</v>
      </c>
      <c r="AJ52" s="123">
        <f t="shared" si="13"/>
        <v>1</v>
      </c>
      <c r="AK52" s="123">
        <f>'Core Indicators'!HZ52</f>
        <v>1</v>
      </c>
      <c r="AL52" s="123">
        <f>'Core Indicators'!IH52</f>
        <v>1</v>
      </c>
      <c r="AM52" s="123">
        <f>'Core Indicators'!IP52</f>
        <v>1</v>
      </c>
      <c r="AN52" s="123">
        <f t="shared" si="14"/>
        <v>1</v>
      </c>
    </row>
    <row r="53" spans="1:40">
      <c r="A53" s="140" t="str">
        <f>Lists!C:C</f>
        <v>LBN002</v>
      </c>
      <c r="B53" s="174">
        <f t="shared" si="0"/>
        <v>2</v>
      </c>
      <c r="C53" s="108">
        <f t="shared" si="1"/>
        <v>0</v>
      </c>
      <c r="D53" s="179">
        <f t="shared" si="2"/>
        <v>2.6</v>
      </c>
      <c r="E53" s="140">
        <f>'Core Indicators'!R53</f>
        <v>1</v>
      </c>
      <c r="F53" s="140">
        <f>'Core Indicators'!Z53</f>
        <v>2</v>
      </c>
      <c r="G53" s="108">
        <f t="shared" si="3"/>
        <v>1.5</v>
      </c>
      <c r="H53" s="140">
        <f>'Core Indicators'!AH53</f>
        <v>3</v>
      </c>
      <c r="I53" s="140">
        <f>'Core Indicators'!AP53</f>
        <v>3</v>
      </c>
      <c r="J53" s="140">
        <f>'Core Indicators'!BN53</f>
        <v>3</v>
      </c>
      <c r="K53" s="140">
        <f t="shared" si="4"/>
        <v>3</v>
      </c>
      <c r="L53" s="174">
        <f t="shared" si="5"/>
        <v>3</v>
      </c>
      <c r="M53" s="179">
        <f t="shared" si="6"/>
        <v>2</v>
      </c>
      <c r="N53" s="141">
        <f>'Core Indicators'!DJ53</f>
        <v>2</v>
      </c>
      <c r="O53" s="141">
        <f>'Core Indicators'!DR53</f>
        <v>2</v>
      </c>
      <c r="P53" s="141">
        <f>'Core Indicators'!DZ53</f>
        <v>2</v>
      </c>
      <c r="Q53" s="141">
        <f>'Core Indicators'!EH53</f>
        <v>2</v>
      </c>
      <c r="R53" s="141">
        <f>'Core Indicators'!EP53</f>
        <v>2</v>
      </c>
      <c r="S53" s="108">
        <f t="shared" si="7"/>
        <v>1.4</v>
      </c>
      <c r="T53" s="108">
        <f t="shared" si="8"/>
        <v>1.3333333333333333</v>
      </c>
      <c r="U53" s="140">
        <v>1</v>
      </c>
      <c r="V53" s="140">
        <v>1</v>
      </c>
      <c r="W53" s="140">
        <f>'Core Indicators'!EX53</f>
        <v>3</v>
      </c>
      <c r="X53" s="108">
        <f t="shared" si="9"/>
        <v>2</v>
      </c>
      <c r="Y53" s="140">
        <v>1</v>
      </c>
      <c r="Z53" s="108">
        <f t="shared" si="10"/>
        <v>1.5</v>
      </c>
      <c r="AA53" s="140">
        <f>'Core Indicators'!FF53</f>
        <v>1</v>
      </c>
      <c r="AB53" s="140">
        <f t="shared" si="11"/>
        <v>2</v>
      </c>
      <c r="AC53" s="123">
        <f>'Core Indicators'!GD53</f>
        <v>2</v>
      </c>
      <c r="AD53" s="123">
        <f>'Core Indicators'!GL53</f>
        <v>2</v>
      </c>
      <c r="AE53" s="123">
        <f>'Core Indicators'!GT53</f>
        <v>2</v>
      </c>
      <c r="AF53" s="123">
        <f>'Core Indicators'!HB53</f>
        <v>2</v>
      </c>
      <c r="AG53" s="123">
        <f t="shared" si="12"/>
        <v>2</v>
      </c>
      <c r="AH53" s="123">
        <f>'Core Indicators'!HJ53</f>
        <v>2</v>
      </c>
      <c r="AI53" s="123">
        <f>'Core Indicators'!HR53</f>
        <v>2</v>
      </c>
      <c r="AJ53" s="123">
        <f t="shared" si="13"/>
        <v>2</v>
      </c>
      <c r="AK53" s="123">
        <f>'Core Indicators'!HZ53</f>
        <v>2</v>
      </c>
      <c r="AL53" s="123">
        <f>'Core Indicators'!IH53</f>
        <v>2</v>
      </c>
      <c r="AM53" s="123">
        <f>'Core Indicators'!IP53</f>
        <v>2</v>
      </c>
      <c r="AN53" s="123">
        <f t="shared" si="14"/>
        <v>2</v>
      </c>
    </row>
    <row r="54" spans="1:40">
      <c r="A54" s="140" t="str">
        <f>Lists!C:C</f>
        <v>LBN004</v>
      </c>
      <c r="B54" s="174">
        <f t="shared" si="0"/>
        <v>1.8</v>
      </c>
      <c r="C54" s="108">
        <f t="shared" si="1"/>
        <v>1</v>
      </c>
      <c r="D54" s="179">
        <f t="shared" si="2"/>
        <v>1.8</v>
      </c>
      <c r="E54" s="140">
        <f>'Core Indicators'!R54</f>
        <v>1</v>
      </c>
      <c r="F54" s="140">
        <f>'Core Indicators'!Z54</f>
        <v>2</v>
      </c>
      <c r="G54" s="108">
        <f t="shared" si="3"/>
        <v>1.5</v>
      </c>
      <c r="H54" s="140">
        <f>'Core Indicators'!AH54</f>
        <v>2</v>
      </c>
      <c r="I54" s="140" t="str">
        <f>'Core Indicators'!AP54</f>
        <v>x</v>
      </c>
      <c r="J54" s="140">
        <f>'Core Indicators'!BN54</f>
        <v>2</v>
      </c>
      <c r="K54" s="140">
        <f t="shared" si="4"/>
        <v>2</v>
      </c>
      <c r="L54" s="174">
        <f t="shared" si="5"/>
        <v>2</v>
      </c>
      <c r="M54" s="179">
        <f t="shared" si="6"/>
        <v>2</v>
      </c>
      <c r="N54" s="141">
        <f>'Core Indicators'!DJ54</f>
        <v>2</v>
      </c>
      <c r="O54" s="141">
        <f>'Core Indicators'!DR54</f>
        <v>2</v>
      </c>
      <c r="P54" s="141">
        <f>'Core Indicators'!DZ54</f>
        <v>2</v>
      </c>
      <c r="Q54" s="141">
        <f>'Core Indicators'!EH54</f>
        <v>2</v>
      </c>
      <c r="R54" s="141">
        <f>'Core Indicators'!EP54</f>
        <v>2</v>
      </c>
      <c r="S54" s="108">
        <f t="shared" si="7"/>
        <v>1.4</v>
      </c>
      <c r="T54" s="108">
        <f t="shared" si="8"/>
        <v>1.3333333333333333</v>
      </c>
      <c r="U54" s="140">
        <v>1</v>
      </c>
      <c r="V54" s="140">
        <v>1</v>
      </c>
      <c r="W54" s="140">
        <f>'Core Indicators'!EX54</f>
        <v>3</v>
      </c>
      <c r="X54" s="108">
        <f t="shared" si="9"/>
        <v>2</v>
      </c>
      <c r="Y54" s="140">
        <v>1</v>
      </c>
      <c r="Z54" s="108">
        <f t="shared" si="10"/>
        <v>1.5</v>
      </c>
      <c r="AA54" s="140">
        <f>'Core Indicators'!FF54</f>
        <v>1</v>
      </c>
      <c r="AB54" s="140">
        <f t="shared" si="11"/>
        <v>2</v>
      </c>
      <c r="AC54" s="123">
        <f>'Core Indicators'!GD54</f>
        <v>2</v>
      </c>
      <c r="AD54" s="123">
        <f>'Core Indicators'!GL54</f>
        <v>2</v>
      </c>
      <c r="AE54" s="123">
        <f>'Core Indicators'!GT54</f>
        <v>2</v>
      </c>
      <c r="AF54" s="123">
        <f>'Core Indicators'!HB54</f>
        <v>2</v>
      </c>
      <c r="AG54" s="123">
        <f t="shared" si="12"/>
        <v>2</v>
      </c>
      <c r="AH54" s="123">
        <f>'Core Indicators'!HJ54</f>
        <v>2</v>
      </c>
      <c r="AI54" s="123">
        <f>'Core Indicators'!HR54</f>
        <v>2</v>
      </c>
      <c r="AJ54" s="123">
        <f t="shared" si="13"/>
        <v>2</v>
      </c>
      <c r="AK54" s="123">
        <f>'Core Indicators'!HZ54</f>
        <v>2</v>
      </c>
      <c r="AL54" s="123">
        <f>'Core Indicators'!IH54</f>
        <v>2</v>
      </c>
      <c r="AM54" s="123">
        <f>'Core Indicators'!IP54</f>
        <v>2</v>
      </c>
      <c r="AN54" s="123">
        <f t="shared" si="14"/>
        <v>2</v>
      </c>
    </row>
    <row r="55" spans="1:40">
      <c r="A55" s="140" t="str">
        <f>Lists!C:C</f>
        <v>LBY001</v>
      </c>
      <c r="B55" s="174">
        <f t="shared" si="0"/>
        <v>1.7</v>
      </c>
      <c r="C55" s="108">
        <f t="shared" si="1"/>
        <v>0</v>
      </c>
      <c r="D55" s="179">
        <f t="shared" si="2"/>
        <v>1.8</v>
      </c>
      <c r="E55" s="140">
        <f>'Core Indicators'!R55</f>
        <v>1</v>
      </c>
      <c r="F55" s="140">
        <f>'Core Indicators'!Z55</f>
        <v>2</v>
      </c>
      <c r="G55" s="108">
        <f t="shared" si="3"/>
        <v>1.5</v>
      </c>
      <c r="H55" s="140">
        <f>'Core Indicators'!AH55</f>
        <v>2</v>
      </c>
      <c r="I55" s="140">
        <f>'Core Indicators'!AP55</f>
        <v>2</v>
      </c>
      <c r="J55" s="140">
        <f>'Core Indicators'!BN55</f>
        <v>2</v>
      </c>
      <c r="K55" s="140">
        <f t="shared" si="4"/>
        <v>2</v>
      </c>
      <c r="L55" s="174">
        <f t="shared" si="5"/>
        <v>2</v>
      </c>
      <c r="M55" s="179">
        <f t="shared" si="6"/>
        <v>2</v>
      </c>
      <c r="N55" s="141">
        <f>'Core Indicators'!DJ55</f>
        <v>2</v>
      </c>
      <c r="O55" s="141">
        <f>'Core Indicators'!DR55</f>
        <v>2</v>
      </c>
      <c r="P55" s="141">
        <f>'Core Indicators'!DZ55</f>
        <v>2</v>
      </c>
      <c r="Q55" s="141">
        <f>'Core Indicators'!EH55</f>
        <v>2</v>
      </c>
      <c r="R55" s="141">
        <f>'Core Indicators'!EP55</f>
        <v>2</v>
      </c>
      <c r="S55" s="108">
        <f t="shared" si="7"/>
        <v>1.3</v>
      </c>
      <c r="T55" s="108">
        <f t="shared" si="8"/>
        <v>1.1666666666666667</v>
      </c>
      <c r="U55" s="140">
        <v>1</v>
      </c>
      <c r="V55" s="140">
        <v>1</v>
      </c>
      <c r="W55" s="140">
        <f>'Core Indicators'!EX55</f>
        <v>2</v>
      </c>
      <c r="X55" s="108">
        <f t="shared" si="9"/>
        <v>1.5</v>
      </c>
      <c r="Y55" s="140">
        <v>1</v>
      </c>
      <c r="Z55" s="108">
        <f t="shared" si="10"/>
        <v>1.5</v>
      </c>
      <c r="AA55" s="140">
        <f>'Core Indicators'!FF55</f>
        <v>1</v>
      </c>
      <c r="AB55" s="140">
        <f t="shared" si="11"/>
        <v>2</v>
      </c>
      <c r="AC55" s="123">
        <f>'Core Indicators'!GD55</f>
        <v>2</v>
      </c>
      <c r="AD55" s="123">
        <f>'Core Indicators'!GL55</f>
        <v>2</v>
      </c>
      <c r="AE55" s="123">
        <f>'Core Indicators'!GT55</f>
        <v>2</v>
      </c>
      <c r="AF55" s="123">
        <f>'Core Indicators'!HB55</f>
        <v>2</v>
      </c>
      <c r="AG55" s="123">
        <f t="shared" si="12"/>
        <v>2</v>
      </c>
      <c r="AH55" s="123">
        <f>'Core Indicators'!HJ55</f>
        <v>2</v>
      </c>
      <c r="AI55" s="123">
        <f>'Core Indicators'!HR55</f>
        <v>2</v>
      </c>
      <c r="AJ55" s="123">
        <f t="shared" si="13"/>
        <v>2</v>
      </c>
      <c r="AK55" s="123">
        <f>'Core Indicators'!HZ55</f>
        <v>2</v>
      </c>
      <c r="AL55" s="123">
        <f>'Core Indicators'!IH55</f>
        <v>2</v>
      </c>
      <c r="AM55" s="123">
        <f>'Core Indicators'!IP55</f>
        <v>2</v>
      </c>
      <c r="AN55" s="123">
        <f t="shared" si="14"/>
        <v>2</v>
      </c>
    </row>
    <row r="56" spans="1:40">
      <c r="A56" s="140" t="str">
        <f>Lists!C:C</f>
        <v>LBY002</v>
      </c>
      <c r="B56" s="174">
        <f t="shared" si="0"/>
        <v>1.8</v>
      </c>
      <c r="C56" s="108">
        <f t="shared" si="1"/>
        <v>0</v>
      </c>
      <c r="D56" s="179">
        <f t="shared" si="2"/>
        <v>2</v>
      </c>
      <c r="E56" s="140">
        <f>'Core Indicators'!R56</f>
        <v>1</v>
      </c>
      <c r="F56" s="140">
        <f>'Core Indicators'!Z56</f>
        <v>2</v>
      </c>
      <c r="G56" s="108">
        <f t="shared" si="3"/>
        <v>1.5</v>
      </c>
      <c r="H56" s="140">
        <f>'Core Indicators'!AH56</f>
        <v>2</v>
      </c>
      <c r="I56" s="140">
        <f>'Core Indicators'!AP56</f>
        <v>2</v>
      </c>
      <c r="J56" s="140">
        <f>'Core Indicators'!BN56</f>
        <v>3</v>
      </c>
      <c r="K56" s="140">
        <f t="shared" si="4"/>
        <v>2.5</v>
      </c>
      <c r="L56" s="174">
        <f t="shared" si="5"/>
        <v>2.2999999999999998</v>
      </c>
      <c r="M56" s="179">
        <f t="shared" si="6"/>
        <v>2</v>
      </c>
      <c r="N56" s="141">
        <f>'Core Indicators'!DJ56</f>
        <v>2</v>
      </c>
      <c r="O56" s="141">
        <f>'Core Indicators'!DR56</f>
        <v>2</v>
      </c>
      <c r="P56" s="141">
        <f>'Core Indicators'!DZ56</f>
        <v>2</v>
      </c>
      <c r="Q56" s="141">
        <f>'Core Indicators'!EH56</f>
        <v>2</v>
      </c>
      <c r="R56" s="141">
        <f>'Core Indicators'!EP56</f>
        <v>2</v>
      </c>
      <c r="S56" s="108">
        <f t="shared" si="7"/>
        <v>1.3</v>
      </c>
      <c r="T56" s="108">
        <f t="shared" si="8"/>
        <v>1.1666666666666667</v>
      </c>
      <c r="U56" s="140">
        <v>1</v>
      </c>
      <c r="V56" s="140">
        <v>1</v>
      </c>
      <c r="W56" s="140">
        <f>'Core Indicators'!EX56</f>
        <v>2</v>
      </c>
      <c r="X56" s="108">
        <f t="shared" si="9"/>
        <v>1.5</v>
      </c>
      <c r="Y56" s="140">
        <v>1</v>
      </c>
      <c r="Z56" s="108">
        <f t="shared" si="10"/>
        <v>1.5</v>
      </c>
      <c r="AA56" s="140">
        <f>'Core Indicators'!FF56</f>
        <v>1</v>
      </c>
      <c r="AB56" s="140">
        <f t="shared" si="11"/>
        <v>2</v>
      </c>
      <c r="AC56" s="123">
        <f>'Core Indicators'!GD56</f>
        <v>2</v>
      </c>
      <c r="AD56" s="123">
        <f>'Core Indicators'!GL56</f>
        <v>2</v>
      </c>
      <c r="AE56" s="123">
        <f>'Core Indicators'!GT56</f>
        <v>2</v>
      </c>
      <c r="AF56" s="123">
        <f>'Core Indicators'!HB56</f>
        <v>2</v>
      </c>
      <c r="AG56" s="123">
        <f t="shared" si="12"/>
        <v>2</v>
      </c>
      <c r="AH56" s="123">
        <f>'Core Indicators'!HJ56</f>
        <v>2</v>
      </c>
      <c r="AI56" s="123">
        <f>'Core Indicators'!HR56</f>
        <v>2</v>
      </c>
      <c r="AJ56" s="123">
        <f t="shared" si="13"/>
        <v>2</v>
      </c>
      <c r="AK56" s="123">
        <f>'Core Indicators'!HZ56</f>
        <v>2</v>
      </c>
      <c r="AL56" s="123">
        <f>'Core Indicators'!IH56</f>
        <v>2</v>
      </c>
      <c r="AM56" s="123">
        <f>'Core Indicators'!IP56</f>
        <v>2</v>
      </c>
      <c r="AN56" s="123">
        <f t="shared" si="14"/>
        <v>2</v>
      </c>
    </row>
    <row r="57" spans="1:40">
      <c r="A57" s="140" t="str">
        <f>Lists!C:C</f>
        <v>LSO002</v>
      </c>
      <c r="B57" s="174">
        <f t="shared" si="0"/>
        <v>1.9</v>
      </c>
      <c r="C57" s="108">
        <f t="shared" si="1"/>
        <v>0</v>
      </c>
      <c r="D57" s="179">
        <f t="shared" si="2"/>
        <v>2.2000000000000002</v>
      </c>
      <c r="E57" s="140">
        <f>'Core Indicators'!R57</f>
        <v>2</v>
      </c>
      <c r="F57" s="140">
        <f>'Core Indicators'!Z57</f>
        <v>2</v>
      </c>
      <c r="G57" s="108">
        <f t="shared" si="3"/>
        <v>2</v>
      </c>
      <c r="H57" s="140">
        <f>'Core Indicators'!AH57</f>
        <v>2</v>
      </c>
      <c r="I57" s="140">
        <f>'Core Indicators'!AP57</f>
        <v>3</v>
      </c>
      <c r="J57" s="140">
        <f>'Core Indicators'!BN57</f>
        <v>2</v>
      </c>
      <c r="K57" s="140">
        <f t="shared" si="4"/>
        <v>2.5</v>
      </c>
      <c r="L57" s="174">
        <f t="shared" si="5"/>
        <v>2.2999999999999998</v>
      </c>
      <c r="M57" s="179">
        <f t="shared" si="6"/>
        <v>2</v>
      </c>
      <c r="N57" s="141">
        <f>'Core Indicators'!DJ57</f>
        <v>2</v>
      </c>
      <c r="O57" s="141">
        <f>'Core Indicators'!DR57</f>
        <v>2</v>
      </c>
      <c r="P57" s="141">
        <f>'Core Indicators'!DZ57</f>
        <v>2</v>
      </c>
      <c r="Q57" s="141">
        <f>'Core Indicators'!EH57</f>
        <v>2</v>
      </c>
      <c r="R57" s="141">
        <f>'Core Indicators'!EP57</f>
        <v>2</v>
      </c>
      <c r="S57" s="108">
        <f t="shared" si="7"/>
        <v>1.6</v>
      </c>
      <c r="T57" s="108">
        <f t="shared" si="8"/>
        <v>1.1666666666666667</v>
      </c>
      <c r="U57" s="140">
        <v>1</v>
      </c>
      <c r="V57" s="140">
        <v>1</v>
      </c>
      <c r="W57" s="140">
        <f>'Core Indicators'!EX57</f>
        <v>2</v>
      </c>
      <c r="X57" s="108">
        <f t="shared" si="9"/>
        <v>1.5</v>
      </c>
      <c r="Y57" s="140">
        <v>1</v>
      </c>
      <c r="Z57" s="108">
        <f t="shared" si="10"/>
        <v>2</v>
      </c>
      <c r="AA57" s="140">
        <f>'Core Indicators'!FF57</f>
        <v>2</v>
      </c>
      <c r="AB57" s="140">
        <f t="shared" si="11"/>
        <v>2</v>
      </c>
      <c r="AC57" s="123">
        <f>'Core Indicators'!GD57</f>
        <v>2</v>
      </c>
      <c r="AD57" s="123">
        <f>'Core Indicators'!GL57</f>
        <v>2</v>
      </c>
      <c r="AE57" s="123">
        <f>'Core Indicators'!GT57</f>
        <v>2</v>
      </c>
      <c r="AF57" s="123">
        <f>'Core Indicators'!HB57</f>
        <v>2</v>
      </c>
      <c r="AG57" s="123">
        <f t="shared" si="12"/>
        <v>2</v>
      </c>
      <c r="AH57" s="123">
        <f>'Core Indicators'!HJ57</f>
        <v>2</v>
      </c>
      <c r="AI57" s="123">
        <f>'Core Indicators'!HR57</f>
        <v>2</v>
      </c>
      <c r="AJ57" s="123">
        <f t="shared" si="13"/>
        <v>2</v>
      </c>
      <c r="AK57" s="123">
        <f>'Core Indicators'!HZ57</f>
        <v>2</v>
      </c>
      <c r="AL57" s="123">
        <f>'Core Indicators'!IH57</f>
        <v>2</v>
      </c>
      <c r="AM57" s="123">
        <f>'Core Indicators'!IP57</f>
        <v>2</v>
      </c>
      <c r="AN57" s="123">
        <f t="shared" si="14"/>
        <v>2</v>
      </c>
    </row>
    <row r="58" spans="1:40">
      <c r="A58" s="140" t="str">
        <f>Lists!C:C</f>
        <v>MAR002</v>
      </c>
      <c r="B58" s="174" t="str">
        <f t="shared" si="0"/>
        <v>x</v>
      </c>
      <c r="C58" s="108">
        <f t="shared" si="1"/>
        <v>3</v>
      </c>
      <c r="D58" s="179">
        <f t="shared" si="2"/>
        <v>2</v>
      </c>
      <c r="E58" s="140">
        <f>'Core Indicators'!R58</f>
        <v>1</v>
      </c>
      <c r="F58" s="140">
        <f>'Core Indicators'!Z58</f>
        <v>3</v>
      </c>
      <c r="G58" s="108">
        <f t="shared" si="3"/>
        <v>2.1</v>
      </c>
      <c r="H58" s="140" t="str">
        <f>'Core Indicators'!AH58</f>
        <v>x</v>
      </c>
      <c r="I58" s="140" t="str">
        <f>'Core Indicators'!AP58</f>
        <v>x</v>
      </c>
      <c r="J58" s="140">
        <f>'Core Indicators'!BN58</f>
        <v>2</v>
      </c>
      <c r="K58" s="140">
        <f t="shared" si="4"/>
        <v>2</v>
      </c>
      <c r="L58" s="174">
        <f t="shared" si="5"/>
        <v>2</v>
      </c>
      <c r="M58" s="179" t="str">
        <f t="shared" si="6"/>
        <v>x</v>
      </c>
      <c r="N58" s="141" t="str">
        <f>'Core Indicators'!DJ58</f>
        <v>x</v>
      </c>
      <c r="O58" s="141" t="str">
        <f>'Core Indicators'!DR58</f>
        <v>x</v>
      </c>
      <c r="P58" s="141" t="str">
        <f>'Core Indicators'!DZ58</f>
        <v>x</v>
      </c>
      <c r="Q58" s="141" t="str">
        <f>'Core Indicators'!EH58</f>
        <v>x</v>
      </c>
      <c r="R58" s="141" t="str">
        <f>'Core Indicators'!EP58</f>
        <v>x</v>
      </c>
      <c r="S58" s="108">
        <f t="shared" si="7"/>
        <v>1.6</v>
      </c>
      <c r="T58" s="108">
        <f t="shared" si="8"/>
        <v>1.1666666666666667</v>
      </c>
      <c r="U58" s="140">
        <v>1</v>
      </c>
      <c r="V58" s="140">
        <v>1</v>
      </c>
      <c r="W58" s="140">
        <f>'Core Indicators'!EX58</f>
        <v>2</v>
      </c>
      <c r="X58" s="108">
        <f t="shared" si="9"/>
        <v>1.5</v>
      </c>
      <c r="Y58" s="140">
        <v>1</v>
      </c>
      <c r="Z58" s="108">
        <f t="shared" si="10"/>
        <v>2</v>
      </c>
      <c r="AA58" s="140">
        <f>'Core Indicators'!FF58</f>
        <v>2</v>
      </c>
      <c r="AB58" s="140">
        <f t="shared" si="11"/>
        <v>2</v>
      </c>
      <c r="AC58" s="123">
        <f>'Core Indicators'!GD58</f>
        <v>2</v>
      </c>
      <c r="AD58" s="123">
        <f>'Core Indicators'!GL58</f>
        <v>2</v>
      </c>
      <c r="AE58" s="123">
        <f>'Core Indicators'!GT58</f>
        <v>2</v>
      </c>
      <c r="AF58" s="123">
        <f>'Core Indicators'!HB58</f>
        <v>2</v>
      </c>
      <c r="AG58" s="123">
        <f t="shared" si="12"/>
        <v>2</v>
      </c>
      <c r="AH58" s="123">
        <f>'Core Indicators'!HJ58</f>
        <v>2</v>
      </c>
      <c r="AI58" s="123">
        <f>'Core Indicators'!HR58</f>
        <v>2</v>
      </c>
      <c r="AJ58" s="123">
        <f t="shared" si="13"/>
        <v>2</v>
      </c>
      <c r="AK58" s="123">
        <f>'Core Indicators'!HZ58</f>
        <v>2</v>
      </c>
      <c r="AL58" s="123">
        <f>'Core Indicators'!IH58</f>
        <v>2</v>
      </c>
      <c r="AM58" s="123">
        <f>'Core Indicators'!IP58</f>
        <v>2</v>
      </c>
      <c r="AN58" s="123">
        <f t="shared" si="14"/>
        <v>2</v>
      </c>
    </row>
    <row r="59" spans="1:40">
      <c r="A59" s="140" t="str">
        <f>Lists!C:C</f>
        <v>MDG002</v>
      </c>
      <c r="B59" s="174">
        <f t="shared" si="0"/>
        <v>1.8</v>
      </c>
      <c r="C59" s="108">
        <f t="shared" si="1"/>
        <v>1</v>
      </c>
      <c r="D59" s="179">
        <f t="shared" si="2"/>
        <v>2.2000000000000002</v>
      </c>
      <c r="E59" s="140">
        <f>'Core Indicators'!R59</f>
        <v>1</v>
      </c>
      <c r="F59" s="140">
        <f>'Core Indicators'!Z59</f>
        <v>2</v>
      </c>
      <c r="G59" s="108">
        <f t="shared" si="3"/>
        <v>1.5</v>
      </c>
      <c r="H59" s="140">
        <f>'Core Indicators'!AH59</f>
        <v>2</v>
      </c>
      <c r="I59" s="140">
        <f>'Core Indicators'!AP59</f>
        <v>3</v>
      </c>
      <c r="J59" s="140" t="str">
        <f>'Core Indicators'!BN59</f>
        <v>x</v>
      </c>
      <c r="K59" s="140">
        <f t="shared" si="4"/>
        <v>3</v>
      </c>
      <c r="L59" s="174">
        <f t="shared" si="5"/>
        <v>2.5</v>
      </c>
      <c r="M59" s="179">
        <f t="shared" si="6"/>
        <v>2</v>
      </c>
      <c r="N59" s="141">
        <f>'Core Indicators'!DJ59</f>
        <v>2</v>
      </c>
      <c r="O59" s="141">
        <f>'Core Indicators'!DR59</f>
        <v>2</v>
      </c>
      <c r="P59" s="141">
        <f>'Core Indicators'!DZ59</f>
        <v>2</v>
      </c>
      <c r="Q59" s="141">
        <f>'Core Indicators'!EH59</f>
        <v>2</v>
      </c>
      <c r="R59" s="141">
        <f>'Core Indicators'!EP59</f>
        <v>2</v>
      </c>
      <c r="S59" s="108">
        <f t="shared" si="7"/>
        <v>1.3</v>
      </c>
      <c r="T59" s="108">
        <f t="shared" si="8"/>
        <v>1.1666666666666667</v>
      </c>
      <c r="U59" s="140">
        <v>1</v>
      </c>
      <c r="V59" s="140">
        <v>1</v>
      </c>
      <c r="W59" s="140">
        <f>'Core Indicators'!EX59</f>
        <v>2</v>
      </c>
      <c r="X59" s="108">
        <f t="shared" si="9"/>
        <v>1.5</v>
      </c>
      <c r="Y59" s="140">
        <v>1</v>
      </c>
      <c r="Z59" s="108">
        <f t="shared" si="10"/>
        <v>1.5</v>
      </c>
      <c r="AA59" s="140">
        <f>'Core Indicators'!FF59</f>
        <v>1</v>
      </c>
      <c r="AB59" s="140">
        <f t="shared" si="11"/>
        <v>2</v>
      </c>
      <c r="AC59" s="123">
        <f>'Core Indicators'!GD59</f>
        <v>2</v>
      </c>
      <c r="AD59" s="123">
        <f>'Core Indicators'!GL59</f>
        <v>2</v>
      </c>
      <c r="AE59" s="123">
        <f>'Core Indicators'!GT59</f>
        <v>2</v>
      </c>
      <c r="AF59" s="123">
        <f>'Core Indicators'!HB59</f>
        <v>2</v>
      </c>
      <c r="AG59" s="123">
        <f t="shared" si="12"/>
        <v>2</v>
      </c>
      <c r="AH59" s="123">
        <f>'Core Indicators'!HJ59</f>
        <v>2</v>
      </c>
      <c r="AI59" s="123">
        <f>'Core Indicators'!HR59</f>
        <v>2</v>
      </c>
      <c r="AJ59" s="123">
        <f t="shared" si="13"/>
        <v>2</v>
      </c>
      <c r="AK59" s="123">
        <f>'Core Indicators'!HZ59</f>
        <v>2</v>
      </c>
      <c r="AL59" s="123">
        <f>'Core Indicators'!IH59</f>
        <v>2</v>
      </c>
      <c r="AM59" s="123">
        <f>'Core Indicators'!IP59</f>
        <v>2</v>
      </c>
      <c r="AN59" s="123">
        <f t="shared" si="14"/>
        <v>2</v>
      </c>
    </row>
    <row r="60" spans="1:40">
      <c r="A60" s="140" t="str">
        <f>Lists!C:C</f>
        <v>MEX001</v>
      </c>
      <c r="B60" s="174" t="str">
        <f t="shared" si="0"/>
        <v>x</v>
      </c>
      <c r="C60" s="108">
        <f t="shared" si="1"/>
        <v>2</v>
      </c>
      <c r="D60" s="179">
        <f t="shared" si="2"/>
        <v>2.7</v>
      </c>
      <c r="E60" s="140">
        <f>'Core Indicators'!R60</f>
        <v>2</v>
      </c>
      <c r="F60" s="140">
        <f>'Core Indicators'!Z60</f>
        <v>2</v>
      </c>
      <c r="G60" s="108">
        <f t="shared" si="3"/>
        <v>2</v>
      </c>
      <c r="H60" s="140" t="str">
        <f>'Core Indicators'!AH60</f>
        <v>x</v>
      </c>
      <c r="I60" s="140">
        <f>'Core Indicators'!AP60</f>
        <v>3</v>
      </c>
      <c r="J60" s="140">
        <f>'Core Indicators'!BN60</f>
        <v>3</v>
      </c>
      <c r="K60" s="140">
        <f t="shared" si="4"/>
        <v>3</v>
      </c>
      <c r="L60" s="174">
        <f t="shared" si="5"/>
        <v>3</v>
      </c>
      <c r="M60" s="179" t="str">
        <f t="shared" si="6"/>
        <v>x</v>
      </c>
      <c r="N60" s="141" t="str">
        <f>'Core Indicators'!DJ60</f>
        <v>x</v>
      </c>
      <c r="O60" s="141" t="str">
        <f>'Core Indicators'!DR60</f>
        <v>x</v>
      </c>
      <c r="P60" s="141" t="str">
        <f>'Core Indicators'!DZ60</f>
        <v>x</v>
      </c>
      <c r="Q60" s="141" t="str">
        <f>'Core Indicators'!EH60</f>
        <v>x</v>
      </c>
      <c r="R60" s="141" t="str">
        <f>'Core Indicators'!EP60</f>
        <v>x</v>
      </c>
      <c r="S60" s="108">
        <f t="shared" si="7"/>
        <v>1.8</v>
      </c>
      <c r="T60" s="108">
        <f t="shared" si="8"/>
        <v>1.3333333333333333</v>
      </c>
      <c r="U60" s="140">
        <v>1</v>
      </c>
      <c r="V60" s="140">
        <v>1</v>
      </c>
      <c r="W60" s="140">
        <f>'Core Indicators'!EX60</f>
        <v>3</v>
      </c>
      <c r="X60" s="108">
        <f t="shared" si="9"/>
        <v>2</v>
      </c>
      <c r="Y60" s="140">
        <v>1</v>
      </c>
      <c r="Z60" s="108">
        <f t="shared" si="10"/>
        <v>2.1944444444444446</v>
      </c>
      <c r="AA60" s="140">
        <f>'Core Indicators'!FF60</f>
        <v>2</v>
      </c>
      <c r="AB60" s="140">
        <f t="shared" si="11"/>
        <v>2.3888888888888888</v>
      </c>
      <c r="AC60" s="123" t="str">
        <f>'Core Indicators'!GD60</f>
        <v>x</v>
      </c>
      <c r="AD60" s="123">
        <f>'Core Indicators'!GL60</f>
        <v>3</v>
      </c>
      <c r="AE60" s="123">
        <f>'Core Indicators'!GT60</f>
        <v>2</v>
      </c>
      <c r="AF60" s="123">
        <f>'Core Indicators'!HB60</f>
        <v>3</v>
      </c>
      <c r="AG60" s="123">
        <f t="shared" si="12"/>
        <v>2.6666666666666665</v>
      </c>
      <c r="AH60" s="123">
        <f>'Core Indicators'!HJ60</f>
        <v>2</v>
      </c>
      <c r="AI60" s="123">
        <f>'Core Indicators'!HR60</f>
        <v>3</v>
      </c>
      <c r="AJ60" s="123">
        <f t="shared" si="13"/>
        <v>2.5</v>
      </c>
      <c r="AK60" s="123">
        <f>'Core Indicators'!HZ60</f>
        <v>2</v>
      </c>
      <c r="AL60" s="123" t="str">
        <f>'Core Indicators'!IH60</f>
        <v>x</v>
      </c>
      <c r="AM60" s="123" t="str">
        <f>'Core Indicators'!IP60</f>
        <v>x</v>
      </c>
      <c r="AN60" s="123">
        <f t="shared" si="14"/>
        <v>2</v>
      </c>
    </row>
    <row r="61" spans="1:40">
      <c r="A61" s="140" t="str">
        <f>Lists!C:C</f>
        <v>MEX002</v>
      </c>
      <c r="B61" s="174" t="str">
        <f t="shared" si="0"/>
        <v>x</v>
      </c>
      <c r="C61" s="108">
        <f t="shared" si="1"/>
        <v>2</v>
      </c>
      <c r="D61" s="179">
        <f t="shared" si="2"/>
        <v>2.7</v>
      </c>
      <c r="E61" s="140">
        <f>'Core Indicators'!R61</f>
        <v>2</v>
      </c>
      <c r="F61" s="140">
        <f>'Core Indicators'!Z61</f>
        <v>3</v>
      </c>
      <c r="G61" s="108">
        <f t="shared" si="3"/>
        <v>2.5</v>
      </c>
      <c r="H61" s="140">
        <f>'Core Indicators'!AH61</f>
        <v>3</v>
      </c>
      <c r="I61" s="140">
        <f>'Core Indicators'!AP61</f>
        <v>2</v>
      </c>
      <c r="J61" s="140">
        <f>'Core Indicators'!BN61</f>
        <v>3</v>
      </c>
      <c r="K61" s="140">
        <f t="shared" si="4"/>
        <v>2.5</v>
      </c>
      <c r="L61" s="174">
        <f t="shared" si="5"/>
        <v>2.8</v>
      </c>
      <c r="M61" s="179" t="str">
        <f t="shared" si="6"/>
        <v>x</v>
      </c>
      <c r="N61" s="141" t="str">
        <f>'Core Indicators'!DJ61</f>
        <v>x</v>
      </c>
      <c r="O61" s="141" t="str">
        <f>'Core Indicators'!DR61</f>
        <v>x</v>
      </c>
      <c r="P61" s="141" t="str">
        <f>'Core Indicators'!DZ61</f>
        <v>x</v>
      </c>
      <c r="Q61" s="141" t="str">
        <f>'Core Indicators'!EH61</f>
        <v>x</v>
      </c>
      <c r="R61" s="141" t="str">
        <f>'Core Indicators'!EP61</f>
        <v>x</v>
      </c>
      <c r="S61" s="108">
        <f t="shared" si="7"/>
        <v>2.1</v>
      </c>
      <c r="T61" s="108">
        <f t="shared" si="8"/>
        <v>1.3333333333333333</v>
      </c>
      <c r="U61" s="140">
        <v>1</v>
      </c>
      <c r="V61" s="140">
        <v>1</v>
      </c>
      <c r="W61" s="140">
        <f>'Core Indicators'!EX61</f>
        <v>3</v>
      </c>
      <c r="X61" s="108">
        <f t="shared" si="9"/>
        <v>2</v>
      </c>
      <c r="Y61" s="140">
        <v>1</v>
      </c>
      <c r="Z61" s="108">
        <f t="shared" si="10"/>
        <v>2.833333333333333</v>
      </c>
      <c r="AA61" s="140" t="str">
        <f>'Core Indicators'!FF61</f>
        <v>x</v>
      </c>
      <c r="AB61" s="140">
        <f t="shared" si="11"/>
        <v>2.833333333333333</v>
      </c>
      <c r="AC61" s="123" t="str">
        <f>'Core Indicators'!GD61</f>
        <v>x</v>
      </c>
      <c r="AD61" s="123">
        <f>'Core Indicators'!GL61</f>
        <v>3</v>
      </c>
      <c r="AE61" s="123">
        <f>'Core Indicators'!GT61</f>
        <v>2</v>
      </c>
      <c r="AF61" s="123">
        <f>'Core Indicators'!HB61</f>
        <v>3</v>
      </c>
      <c r="AG61" s="123">
        <f t="shared" si="12"/>
        <v>2.6666666666666665</v>
      </c>
      <c r="AH61" s="123" t="str">
        <f>'Core Indicators'!HJ61</f>
        <v>x</v>
      </c>
      <c r="AI61" s="123">
        <f>'Core Indicators'!HR61</f>
        <v>3</v>
      </c>
      <c r="AJ61" s="123">
        <f t="shared" si="13"/>
        <v>3</v>
      </c>
      <c r="AK61" s="123" t="str">
        <f>'Core Indicators'!HZ61</f>
        <v>x</v>
      </c>
      <c r="AL61" s="123" t="str">
        <f>'Core Indicators'!IH61</f>
        <v>x</v>
      </c>
      <c r="AM61" s="123" t="str">
        <f>'Core Indicators'!IP61</f>
        <v>x</v>
      </c>
      <c r="AN61" s="123" t="str">
        <f t="shared" si="14"/>
        <v>x</v>
      </c>
    </row>
    <row r="62" spans="1:40">
      <c r="A62" s="140" t="str">
        <f>Lists!C:C</f>
        <v>MEX003</v>
      </c>
      <c r="B62" s="174" t="str">
        <f t="shared" si="0"/>
        <v>x</v>
      </c>
      <c r="C62" s="108">
        <f t="shared" si="1"/>
        <v>1</v>
      </c>
      <c r="D62" s="179">
        <f t="shared" si="2"/>
        <v>2.8</v>
      </c>
      <c r="E62" s="140">
        <f>'Core Indicators'!R62</f>
        <v>2</v>
      </c>
      <c r="F62" s="140">
        <f>'Core Indicators'!Z62</f>
        <v>3</v>
      </c>
      <c r="G62" s="108">
        <f t="shared" si="3"/>
        <v>2.5</v>
      </c>
      <c r="H62" s="140">
        <f>'Core Indicators'!AH62</f>
        <v>3</v>
      </c>
      <c r="I62" s="140">
        <f>'Core Indicators'!AP62</f>
        <v>3</v>
      </c>
      <c r="J62" s="140">
        <f>'Core Indicators'!BN62</f>
        <v>3</v>
      </c>
      <c r="K62" s="140">
        <f t="shared" si="4"/>
        <v>3</v>
      </c>
      <c r="L62" s="174">
        <f t="shared" si="5"/>
        <v>3</v>
      </c>
      <c r="M62" s="179" t="str">
        <f t="shared" si="6"/>
        <v>x</v>
      </c>
      <c r="N62" s="141" t="str">
        <f>'Core Indicators'!DJ62</f>
        <v>x</v>
      </c>
      <c r="O62" s="141" t="str">
        <f>'Core Indicators'!DR62</f>
        <v>x</v>
      </c>
      <c r="P62" s="141" t="str">
        <f>'Core Indicators'!DZ62</f>
        <v>x</v>
      </c>
      <c r="Q62" s="141" t="str">
        <f>'Core Indicators'!EH62</f>
        <v>x</v>
      </c>
      <c r="R62" s="141" t="str">
        <f>'Core Indicators'!EP62</f>
        <v>x</v>
      </c>
      <c r="S62" s="108">
        <f t="shared" si="7"/>
        <v>1.4</v>
      </c>
      <c r="T62" s="108">
        <f t="shared" si="8"/>
        <v>1.3333333333333333</v>
      </c>
      <c r="U62" s="140">
        <v>1</v>
      </c>
      <c r="V62" s="140">
        <v>1</v>
      </c>
      <c r="W62" s="140">
        <f>'Core Indicators'!EX62</f>
        <v>3</v>
      </c>
      <c r="X62" s="108">
        <f t="shared" si="9"/>
        <v>2</v>
      </c>
      <c r="Y62" s="140">
        <v>1</v>
      </c>
      <c r="Z62" s="108">
        <f t="shared" si="10"/>
        <v>1.5277777777777777</v>
      </c>
      <c r="AA62" s="140">
        <f>'Core Indicators'!FF62</f>
        <v>1</v>
      </c>
      <c r="AB62" s="140">
        <f t="shared" si="11"/>
        <v>2.0555555555555554</v>
      </c>
      <c r="AC62" s="123" t="str">
        <f>'Core Indicators'!GD62</f>
        <v>x</v>
      </c>
      <c r="AD62" s="123">
        <f>'Core Indicators'!GL62</f>
        <v>3</v>
      </c>
      <c r="AE62" s="123">
        <f>'Core Indicators'!GT62</f>
        <v>2</v>
      </c>
      <c r="AF62" s="123">
        <f>'Core Indicators'!HB62</f>
        <v>3</v>
      </c>
      <c r="AG62" s="123">
        <f t="shared" si="12"/>
        <v>2.6666666666666665</v>
      </c>
      <c r="AH62" s="123">
        <f>'Core Indicators'!HJ62</f>
        <v>2</v>
      </c>
      <c r="AI62" s="123">
        <f>'Core Indicators'!HR62</f>
        <v>1</v>
      </c>
      <c r="AJ62" s="123">
        <f t="shared" si="13"/>
        <v>1.5</v>
      </c>
      <c r="AK62" s="123">
        <f>'Core Indicators'!HZ62</f>
        <v>2</v>
      </c>
      <c r="AL62" s="123" t="str">
        <f>'Core Indicators'!IH62</f>
        <v>x</v>
      </c>
      <c r="AM62" s="123" t="str">
        <f>'Core Indicators'!IP62</f>
        <v>x</v>
      </c>
      <c r="AN62" s="123">
        <f t="shared" si="14"/>
        <v>2</v>
      </c>
    </row>
    <row r="63" spans="1:40">
      <c r="A63" s="140" t="str">
        <f>Lists!C:C</f>
        <v>MLI001</v>
      </c>
      <c r="B63" s="174">
        <f t="shared" si="0"/>
        <v>1.8</v>
      </c>
      <c r="C63" s="108">
        <f t="shared" si="1"/>
        <v>0</v>
      </c>
      <c r="D63" s="179">
        <f t="shared" si="2"/>
        <v>1.8</v>
      </c>
      <c r="E63" s="140">
        <f>'Core Indicators'!R63</f>
        <v>1</v>
      </c>
      <c r="F63" s="140">
        <f>'Core Indicators'!Z63</f>
        <v>2</v>
      </c>
      <c r="G63" s="108">
        <f t="shared" si="3"/>
        <v>1.5</v>
      </c>
      <c r="H63" s="140">
        <f>'Core Indicators'!AH63</f>
        <v>2</v>
      </c>
      <c r="I63" s="140">
        <f>'Core Indicators'!AP63</f>
        <v>2</v>
      </c>
      <c r="J63" s="140">
        <f>'Core Indicators'!BN63</f>
        <v>2</v>
      </c>
      <c r="K63" s="140">
        <f t="shared" si="4"/>
        <v>2</v>
      </c>
      <c r="L63" s="174">
        <f t="shared" si="5"/>
        <v>2</v>
      </c>
      <c r="M63" s="179">
        <f t="shared" si="6"/>
        <v>2</v>
      </c>
      <c r="N63" s="141">
        <f>'Core Indicators'!DJ63</f>
        <v>2</v>
      </c>
      <c r="O63" s="141">
        <f>'Core Indicators'!DR63</f>
        <v>2</v>
      </c>
      <c r="P63" s="141">
        <f>'Core Indicators'!DZ63</f>
        <v>2</v>
      </c>
      <c r="Q63" s="141">
        <f>'Core Indicators'!EH63</f>
        <v>2</v>
      </c>
      <c r="R63" s="141">
        <f>'Core Indicators'!EP63</f>
        <v>2</v>
      </c>
      <c r="S63" s="108">
        <f t="shared" si="7"/>
        <v>1.6</v>
      </c>
      <c r="T63" s="108">
        <f t="shared" si="8"/>
        <v>1.1666666666666667</v>
      </c>
      <c r="U63" s="140">
        <v>1</v>
      </c>
      <c r="V63" s="140">
        <v>1</v>
      </c>
      <c r="W63" s="140">
        <f>'Core Indicators'!EX63</f>
        <v>2</v>
      </c>
      <c r="X63" s="108">
        <f t="shared" si="9"/>
        <v>1.5</v>
      </c>
      <c r="Y63" s="140">
        <v>1</v>
      </c>
      <c r="Z63" s="108">
        <f t="shared" si="10"/>
        <v>2</v>
      </c>
      <c r="AA63" s="140">
        <f>'Core Indicators'!FF63</f>
        <v>2</v>
      </c>
      <c r="AB63" s="140">
        <f t="shared" si="11"/>
        <v>2</v>
      </c>
      <c r="AC63" s="123">
        <f>'Core Indicators'!GD63</f>
        <v>2</v>
      </c>
      <c r="AD63" s="123">
        <f>'Core Indicators'!GL63</f>
        <v>2</v>
      </c>
      <c r="AE63" s="123">
        <f>'Core Indicators'!GT63</f>
        <v>2</v>
      </c>
      <c r="AF63" s="123">
        <f>'Core Indicators'!HB63</f>
        <v>2</v>
      </c>
      <c r="AG63" s="123">
        <f t="shared" si="12"/>
        <v>2</v>
      </c>
      <c r="AH63" s="123">
        <f>'Core Indicators'!HJ63</f>
        <v>2</v>
      </c>
      <c r="AI63" s="123">
        <f>'Core Indicators'!HR63</f>
        <v>2</v>
      </c>
      <c r="AJ63" s="123">
        <f t="shared" si="13"/>
        <v>2</v>
      </c>
      <c r="AK63" s="123">
        <f>'Core Indicators'!HZ63</f>
        <v>2</v>
      </c>
      <c r="AL63" s="123">
        <f>'Core Indicators'!IH63</f>
        <v>2</v>
      </c>
      <c r="AM63" s="123">
        <f>'Core Indicators'!IP63</f>
        <v>2</v>
      </c>
      <c r="AN63" s="123">
        <f t="shared" si="14"/>
        <v>2</v>
      </c>
    </row>
    <row r="64" spans="1:40">
      <c r="A64" s="140" t="str">
        <f>Lists!C:C</f>
        <v>MMR001</v>
      </c>
      <c r="B64" s="174">
        <f t="shared" si="0"/>
        <v>2</v>
      </c>
      <c r="C64" s="108">
        <f t="shared" si="1"/>
        <v>0</v>
      </c>
      <c r="D64" s="179">
        <f t="shared" si="2"/>
        <v>2.2000000000000002</v>
      </c>
      <c r="E64" s="140">
        <f>'Core Indicators'!R64</f>
        <v>2</v>
      </c>
      <c r="F64" s="140">
        <f>'Core Indicators'!Z64</f>
        <v>2</v>
      </c>
      <c r="G64" s="108">
        <f t="shared" si="3"/>
        <v>2</v>
      </c>
      <c r="H64" s="140">
        <f>'Core Indicators'!AH64</f>
        <v>2</v>
      </c>
      <c r="I64" s="140">
        <f>'Core Indicators'!AP64</f>
        <v>2</v>
      </c>
      <c r="J64" s="140">
        <f>'Core Indicators'!BN64</f>
        <v>3</v>
      </c>
      <c r="K64" s="140">
        <f t="shared" si="4"/>
        <v>2.5</v>
      </c>
      <c r="L64" s="174">
        <f t="shared" si="5"/>
        <v>2.2999999999999998</v>
      </c>
      <c r="M64" s="179">
        <f t="shared" si="6"/>
        <v>2</v>
      </c>
      <c r="N64" s="141">
        <f>'Core Indicators'!DJ64</f>
        <v>2</v>
      </c>
      <c r="O64" s="141">
        <f>'Core Indicators'!DR64</f>
        <v>2</v>
      </c>
      <c r="P64" s="141">
        <f>'Core Indicators'!DZ64</f>
        <v>2</v>
      </c>
      <c r="Q64" s="141">
        <f>'Core Indicators'!EH64</f>
        <v>2</v>
      </c>
      <c r="R64" s="141">
        <f>'Core Indicators'!EP64</f>
        <v>2</v>
      </c>
      <c r="S64" s="108">
        <f t="shared" si="7"/>
        <v>1.7</v>
      </c>
      <c r="T64" s="108">
        <f t="shared" si="8"/>
        <v>1.3333333333333333</v>
      </c>
      <c r="U64" s="140">
        <v>1</v>
      </c>
      <c r="V64" s="140">
        <v>1</v>
      </c>
      <c r="W64" s="140">
        <f>'Core Indicators'!EX64</f>
        <v>3</v>
      </c>
      <c r="X64" s="108">
        <f t="shared" si="9"/>
        <v>2</v>
      </c>
      <c r="Y64" s="140">
        <v>1</v>
      </c>
      <c r="Z64" s="108">
        <f t="shared" si="10"/>
        <v>2</v>
      </c>
      <c r="AA64" s="140">
        <f>'Core Indicators'!FF64</f>
        <v>2</v>
      </c>
      <c r="AB64" s="140">
        <f t="shared" si="11"/>
        <v>2</v>
      </c>
      <c r="AC64" s="123">
        <f>'Core Indicators'!GD64</f>
        <v>2</v>
      </c>
      <c r="AD64" s="123">
        <f>'Core Indicators'!GL64</f>
        <v>2</v>
      </c>
      <c r="AE64" s="123">
        <f>'Core Indicators'!GT64</f>
        <v>2</v>
      </c>
      <c r="AF64" s="123">
        <f>'Core Indicators'!HB64</f>
        <v>2</v>
      </c>
      <c r="AG64" s="123">
        <f t="shared" si="12"/>
        <v>2</v>
      </c>
      <c r="AH64" s="123">
        <f>'Core Indicators'!HJ64</f>
        <v>2</v>
      </c>
      <c r="AI64" s="123">
        <f>'Core Indicators'!HR64</f>
        <v>2</v>
      </c>
      <c r="AJ64" s="123">
        <f t="shared" si="13"/>
        <v>2</v>
      </c>
      <c r="AK64" s="123">
        <f>'Core Indicators'!HZ64</f>
        <v>2</v>
      </c>
      <c r="AL64" s="123">
        <f>'Core Indicators'!IH64</f>
        <v>2</v>
      </c>
      <c r="AM64" s="123">
        <f>'Core Indicators'!IP64</f>
        <v>2</v>
      </c>
      <c r="AN64" s="123">
        <f t="shared" si="14"/>
        <v>2</v>
      </c>
    </row>
    <row r="65" spans="1:40">
      <c r="A65" s="140" t="str">
        <f>Lists!C:C</f>
        <v>MMR002</v>
      </c>
      <c r="B65" s="174">
        <f t="shared" si="0"/>
        <v>2</v>
      </c>
      <c r="C65" s="108">
        <f t="shared" si="1"/>
        <v>0</v>
      </c>
      <c r="D65" s="179">
        <f t="shared" si="2"/>
        <v>2.2000000000000002</v>
      </c>
      <c r="E65" s="140">
        <f>'Core Indicators'!R65</f>
        <v>2</v>
      </c>
      <c r="F65" s="140">
        <f>'Core Indicators'!Z65</f>
        <v>2</v>
      </c>
      <c r="G65" s="108">
        <f t="shared" si="3"/>
        <v>2</v>
      </c>
      <c r="H65" s="140">
        <f>'Core Indicators'!AH65</f>
        <v>2</v>
      </c>
      <c r="I65" s="140">
        <f>'Core Indicators'!AP65</f>
        <v>2</v>
      </c>
      <c r="J65" s="140">
        <f>'Core Indicators'!BN65</f>
        <v>3</v>
      </c>
      <c r="K65" s="140">
        <f t="shared" si="4"/>
        <v>2.5</v>
      </c>
      <c r="L65" s="174">
        <f t="shared" si="5"/>
        <v>2.2999999999999998</v>
      </c>
      <c r="M65" s="179">
        <f t="shared" si="6"/>
        <v>2</v>
      </c>
      <c r="N65" s="141">
        <f>'Core Indicators'!DJ65</f>
        <v>2</v>
      </c>
      <c r="O65" s="141">
        <f>'Core Indicators'!DR65</f>
        <v>2</v>
      </c>
      <c r="P65" s="141">
        <f>'Core Indicators'!DZ65</f>
        <v>2</v>
      </c>
      <c r="Q65" s="141">
        <f>'Core Indicators'!EH65</f>
        <v>2</v>
      </c>
      <c r="R65" s="141">
        <f>'Core Indicators'!EP65</f>
        <v>2</v>
      </c>
      <c r="S65" s="108">
        <f t="shared" si="7"/>
        <v>1.7</v>
      </c>
      <c r="T65" s="108">
        <f t="shared" si="8"/>
        <v>1.3333333333333333</v>
      </c>
      <c r="U65" s="140">
        <v>1</v>
      </c>
      <c r="V65" s="140">
        <v>1</v>
      </c>
      <c r="W65" s="140">
        <f>'Core Indicators'!EX65</f>
        <v>3</v>
      </c>
      <c r="X65" s="108">
        <f t="shared" si="9"/>
        <v>2</v>
      </c>
      <c r="Y65" s="140">
        <v>1</v>
      </c>
      <c r="Z65" s="108">
        <f t="shared" si="10"/>
        <v>2</v>
      </c>
      <c r="AA65" s="140">
        <f>'Core Indicators'!FF65</f>
        <v>2</v>
      </c>
      <c r="AB65" s="140">
        <f t="shared" si="11"/>
        <v>2</v>
      </c>
      <c r="AC65" s="123">
        <f>'Core Indicators'!GD65</f>
        <v>2</v>
      </c>
      <c r="AD65" s="123">
        <f>'Core Indicators'!GL65</f>
        <v>2</v>
      </c>
      <c r="AE65" s="123">
        <f>'Core Indicators'!GT65</f>
        <v>2</v>
      </c>
      <c r="AF65" s="123">
        <f>'Core Indicators'!HB65</f>
        <v>2</v>
      </c>
      <c r="AG65" s="123">
        <f t="shared" si="12"/>
        <v>2</v>
      </c>
      <c r="AH65" s="123">
        <f>'Core Indicators'!HJ65</f>
        <v>2</v>
      </c>
      <c r="AI65" s="123">
        <f>'Core Indicators'!HR65</f>
        <v>2</v>
      </c>
      <c r="AJ65" s="123">
        <f t="shared" si="13"/>
        <v>2</v>
      </c>
      <c r="AK65" s="123">
        <f>'Core Indicators'!HZ65</f>
        <v>2</v>
      </c>
      <c r="AL65" s="123">
        <f>'Core Indicators'!IH65</f>
        <v>2</v>
      </c>
      <c r="AM65" s="123">
        <f>'Core Indicators'!IP65</f>
        <v>2</v>
      </c>
      <c r="AN65" s="123">
        <f t="shared" si="14"/>
        <v>2</v>
      </c>
    </row>
    <row r="66" spans="1:40">
      <c r="A66" s="140" t="str">
        <f>Lists!C:C</f>
        <v>MMR003</v>
      </c>
      <c r="B66" s="174">
        <f t="shared" si="0"/>
        <v>2</v>
      </c>
      <c r="C66" s="108">
        <f t="shared" si="1"/>
        <v>0</v>
      </c>
      <c r="D66" s="179">
        <f t="shared" si="2"/>
        <v>2.2999999999999998</v>
      </c>
      <c r="E66" s="140">
        <f>'Core Indicators'!R66</f>
        <v>2</v>
      </c>
      <c r="F66" s="140">
        <f>'Core Indicators'!Z66</f>
        <v>2</v>
      </c>
      <c r="G66" s="108">
        <f t="shared" si="3"/>
        <v>2</v>
      </c>
      <c r="H66" s="140">
        <f>'Core Indicators'!AH66</f>
        <v>2</v>
      </c>
      <c r="I66" s="140">
        <f>'Core Indicators'!AP66</f>
        <v>3</v>
      </c>
      <c r="J66" s="140">
        <f>'Core Indicators'!BN66</f>
        <v>3</v>
      </c>
      <c r="K66" s="140">
        <f t="shared" si="4"/>
        <v>3</v>
      </c>
      <c r="L66" s="174">
        <f t="shared" si="5"/>
        <v>2.5</v>
      </c>
      <c r="M66" s="179">
        <f t="shared" si="6"/>
        <v>2</v>
      </c>
      <c r="N66" s="141">
        <f>'Core Indicators'!DJ66</f>
        <v>2</v>
      </c>
      <c r="O66" s="141">
        <f>'Core Indicators'!DR66</f>
        <v>2</v>
      </c>
      <c r="P66" s="141">
        <f>'Core Indicators'!DZ66</f>
        <v>2</v>
      </c>
      <c r="Q66" s="141">
        <f>'Core Indicators'!EH66</f>
        <v>2</v>
      </c>
      <c r="R66" s="141">
        <f>'Core Indicators'!EP66</f>
        <v>2</v>
      </c>
      <c r="S66" s="108">
        <f t="shared" si="7"/>
        <v>1.7</v>
      </c>
      <c r="T66" s="108">
        <f t="shared" si="8"/>
        <v>1.3333333333333333</v>
      </c>
      <c r="U66" s="140">
        <v>1</v>
      </c>
      <c r="V66" s="140">
        <v>1</v>
      </c>
      <c r="W66" s="140">
        <f>'Core Indicators'!EX66</f>
        <v>3</v>
      </c>
      <c r="X66" s="108">
        <f t="shared" si="9"/>
        <v>2</v>
      </c>
      <c r="Y66" s="140">
        <v>1</v>
      </c>
      <c r="Z66" s="108">
        <f t="shared" si="10"/>
        <v>2</v>
      </c>
      <c r="AA66" s="140">
        <f>'Core Indicators'!FF66</f>
        <v>2</v>
      </c>
      <c r="AB66" s="140">
        <f t="shared" si="11"/>
        <v>2</v>
      </c>
      <c r="AC66" s="123">
        <f>'Core Indicators'!GD66</f>
        <v>2</v>
      </c>
      <c r="AD66" s="123">
        <f>'Core Indicators'!GL66</f>
        <v>2</v>
      </c>
      <c r="AE66" s="123">
        <f>'Core Indicators'!GT66</f>
        <v>2</v>
      </c>
      <c r="AF66" s="123">
        <f>'Core Indicators'!HB66</f>
        <v>2</v>
      </c>
      <c r="AG66" s="123">
        <f t="shared" si="12"/>
        <v>2</v>
      </c>
      <c r="AH66" s="123">
        <f>'Core Indicators'!HJ66</f>
        <v>2</v>
      </c>
      <c r="AI66" s="123">
        <f>'Core Indicators'!HR66</f>
        <v>2</v>
      </c>
      <c r="AJ66" s="123">
        <f t="shared" si="13"/>
        <v>2</v>
      </c>
      <c r="AK66" s="123">
        <f>'Core Indicators'!HZ66</f>
        <v>2</v>
      </c>
      <c r="AL66" s="123">
        <f>'Core Indicators'!IH66</f>
        <v>2</v>
      </c>
      <c r="AM66" s="123">
        <f>'Core Indicators'!IP66</f>
        <v>2</v>
      </c>
      <c r="AN66" s="123">
        <f t="shared" si="14"/>
        <v>2</v>
      </c>
    </row>
    <row r="67" spans="1:40">
      <c r="A67" s="140" t="str">
        <f>Lists!C:C</f>
        <v>MOZ001</v>
      </c>
      <c r="B67" s="174">
        <f t="shared" ref="B67:B130" si="15">IF(OR(M67="x",D67="x"),"x",ROUND((5-GEOMEAN(((5-D67)/5*4+1),((5-M67)/5*4+1),((5-M67)/5*4+1)))/4*3.5+S67*0.3,1))</f>
        <v>2.2000000000000002</v>
      </c>
      <c r="C67" s="108">
        <f t="shared" ref="C67:C130" si="16">COUNTIF(E67:F67,"x")+COUNTIF(H67:I67,"x")+COUNTIF(J67:J67,"x")+COUNTIF(M67,"x")+COUNTIF(U67:W67,"x")+COUNTIF(Y67:AB67,"x")</f>
        <v>0</v>
      </c>
      <c r="D67" s="179">
        <f t="shared" ref="D67:D130" si="17">IF(OR(L67="x",G67="x"),"x",ROUND((5-GEOMEAN(((5-L67)/5*4+1),((5-L67)/5*4+1),((5-G67)/5*4+1)))/4*5,1))</f>
        <v>2.2000000000000002</v>
      </c>
      <c r="E67" s="140">
        <f>'Core Indicators'!R67</f>
        <v>2</v>
      </c>
      <c r="F67" s="140">
        <f>'Core Indicators'!Z67</f>
        <v>3</v>
      </c>
      <c r="G67" s="108">
        <f t="shared" ref="G67:G130" si="18">IF(AND(F67="x",E67="x"),"x",IF(OR(F67="x",E67="x"),AVERAGE(E67,F67),ROUND((10-GEOMEAN(((10-E67)/10*9+1),((10-F67)/10*9+1)))/9*10,1)))</f>
        <v>2.5</v>
      </c>
      <c r="H67" s="140">
        <f>'Core Indicators'!AH67</f>
        <v>2</v>
      </c>
      <c r="I67" s="140">
        <f>'Core Indicators'!AP67</f>
        <v>2</v>
      </c>
      <c r="J67" s="140">
        <f>'Core Indicators'!BN67</f>
        <v>2</v>
      </c>
      <c r="K67" s="140">
        <f t="shared" ref="K67:K130" si="19">IF(AND(J67="x",I67="x"),"x",IF(OR(J67="x",I67="x"),AVERAGE(I67,J67),ROUND((10-GEOMEAN(((10-I67)/10*9+1),((10-J67)/10*9+1)))/9*10,1)))</f>
        <v>2</v>
      </c>
      <c r="L67" s="174">
        <f t="shared" ref="L67:L130" si="20">IF(AND(H67="x",K67="x"),"x",IF(OR(H67="x",K67="x"),AVERAGE(H67,K67),ROUND((10-GEOMEAN(((10-H67)/10*9+1),((10-K67)/10*9+1)))/9*10,1)))</f>
        <v>2</v>
      </c>
      <c r="M67" s="179">
        <f t="shared" ref="M67:M130" si="21">IF(N67="x","x",AVERAGE(N67:R67))</f>
        <v>2.8</v>
      </c>
      <c r="N67" s="141">
        <f>'Core Indicators'!DJ67</f>
        <v>3</v>
      </c>
      <c r="O67" s="141">
        <f>'Core Indicators'!DR67</f>
        <v>3</v>
      </c>
      <c r="P67" s="141">
        <f>'Core Indicators'!DZ67</f>
        <v>3</v>
      </c>
      <c r="Q67" s="141">
        <f>'Core Indicators'!EH67</f>
        <v>3</v>
      </c>
      <c r="R67" s="141">
        <f>'Core Indicators'!EP67</f>
        <v>2</v>
      </c>
      <c r="S67" s="108">
        <f t="shared" ref="S67:S130" si="22">IF(OR(Z67="x",T67="x"),T67,ROUND((10-GEOMEAN(((10-T67)/10*9+1),((10-Z67)/10*9+1)))/9*10,1))</f>
        <v>1.3</v>
      </c>
      <c r="T67" s="108">
        <f t="shared" ref="T67:T130" si="23">AVERAGE(U67,X67,Y67)</f>
        <v>1.1666666666666667</v>
      </c>
      <c r="U67" s="140">
        <v>1</v>
      </c>
      <c r="V67" s="140">
        <v>1</v>
      </c>
      <c r="W67" s="140">
        <f>'Core Indicators'!EX67</f>
        <v>2</v>
      </c>
      <c r="X67" s="108">
        <f t="shared" ref="X67:X130" si="24">AVERAGE(V67:W67)</f>
        <v>1.5</v>
      </c>
      <c r="Y67" s="140">
        <v>1</v>
      </c>
      <c r="Z67" s="108">
        <f t="shared" ref="Z67:Z130" si="25">IF(AND(AA67="x",AB67="x"),"x",AVERAGE(AA67:AB67))</f>
        <v>1.5</v>
      </c>
      <c r="AA67" s="140">
        <f>'Core Indicators'!FF67</f>
        <v>1</v>
      </c>
      <c r="AB67" s="140">
        <f t="shared" ref="AB67:AB130" si="26">IF(AND(AJ67="x",AN67="x",AG67="x"),"x",(AVERAGE(AJ67,AN67,AG67)))</f>
        <v>2</v>
      </c>
      <c r="AC67" s="123">
        <f>'Core Indicators'!GD67</f>
        <v>2</v>
      </c>
      <c r="AD67" s="123">
        <f>'Core Indicators'!GL67</f>
        <v>2</v>
      </c>
      <c r="AE67" s="123">
        <f>'Core Indicators'!GT67</f>
        <v>2</v>
      </c>
      <c r="AF67" s="123">
        <f>'Core Indicators'!HB67</f>
        <v>2</v>
      </c>
      <c r="AG67" s="123">
        <f t="shared" ref="AG67:AG130" si="27">IF(AND(AC67="x",AD67="x",AE67="x",AF67="x"),"x",AVERAGE(AC67:AF67))</f>
        <v>2</v>
      </c>
      <c r="AH67" s="123">
        <f>'Core Indicators'!HJ67</f>
        <v>2</v>
      </c>
      <c r="AI67" s="123">
        <f>'Core Indicators'!HR67</f>
        <v>2</v>
      </c>
      <c r="AJ67" s="123">
        <f t="shared" ref="AJ67:AJ130" si="28">IF(AND(AH67="x",AI67="x"),"x",AVERAGE(AH67:AI67))</f>
        <v>2</v>
      </c>
      <c r="AK67" s="123">
        <f>'Core Indicators'!HZ67</f>
        <v>2</v>
      </c>
      <c r="AL67" s="123">
        <f>'Core Indicators'!IH67</f>
        <v>2</v>
      </c>
      <c r="AM67" s="123">
        <f>'Core Indicators'!IP67</f>
        <v>2</v>
      </c>
      <c r="AN67" s="123">
        <f t="shared" ref="AN67:AN130" si="29">IF(AND(AK67="x",AL67="x",AM67="x"),"x",AVERAGE(AK67:AM67))</f>
        <v>2</v>
      </c>
    </row>
    <row r="68" spans="1:40">
      <c r="A68" s="140" t="str">
        <f>Lists!C:C</f>
        <v>MOZ004</v>
      </c>
      <c r="B68" s="174">
        <f t="shared" si="15"/>
        <v>2.5</v>
      </c>
      <c r="C68" s="108">
        <f t="shared" si="16"/>
        <v>0</v>
      </c>
      <c r="D68" s="179">
        <f t="shared" si="17"/>
        <v>2.7</v>
      </c>
      <c r="E68" s="140">
        <f>'Core Indicators'!R68</f>
        <v>3</v>
      </c>
      <c r="F68" s="140">
        <f>'Core Indicators'!Z68</f>
        <v>3</v>
      </c>
      <c r="G68" s="108">
        <f t="shared" si="18"/>
        <v>3</v>
      </c>
      <c r="H68" s="140">
        <f>'Core Indicators'!AH68</f>
        <v>3</v>
      </c>
      <c r="I68" s="140">
        <f>'Core Indicators'!AP68</f>
        <v>2</v>
      </c>
      <c r="J68" s="140">
        <f>'Core Indicators'!BN68</f>
        <v>2</v>
      </c>
      <c r="K68" s="140">
        <f t="shared" si="19"/>
        <v>2</v>
      </c>
      <c r="L68" s="174">
        <f t="shared" si="20"/>
        <v>2.5</v>
      </c>
      <c r="M68" s="179">
        <f t="shared" si="21"/>
        <v>3</v>
      </c>
      <c r="N68" s="141">
        <f>'Core Indicators'!DJ68</f>
        <v>3</v>
      </c>
      <c r="O68" s="141">
        <f>'Core Indicators'!DR68</f>
        <v>3</v>
      </c>
      <c r="P68" s="141">
        <f>'Core Indicators'!DZ68</f>
        <v>3</v>
      </c>
      <c r="Q68" s="141">
        <f>'Core Indicators'!EH68</f>
        <v>3</v>
      </c>
      <c r="R68" s="141">
        <f>'Core Indicators'!EP68</f>
        <v>3</v>
      </c>
      <c r="S68" s="108">
        <f t="shared" si="22"/>
        <v>1.6</v>
      </c>
      <c r="T68" s="108">
        <f t="shared" si="23"/>
        <v>1.1666666666666667</v>
      </c>
      <c r="U68" s="140">
        <v>1</v>
      </c>
      <c r="V68" s="140">
        <v>1</v>
      </c>
      <c r="W68" s="140">
        <f>'Core Indicators'!EX68</f>
        <v>2</v>
      </c>
      <c r="X68" s="108">
        <f t="shared" si="24"/>
        <v>1.5</v>
      </c>
      <c r="Y68" s="140">
        <v>1</v>
      </c>
      <c r="Z68" s="108">
        <f t="shared" si="25"/>
        <v>2.041666666666667</v>
      </c>
      <c r="AA68" s="140">
        <f>'Core Indicators'!FF68</f>
        <v>2</v>
      </c>
      <c r="AB68" s="140">
        <f t="shared" si="26"/>
        <v>2.0833333333333335</v>
      </c>
      <c r="AC68" s="123">
        <f>'Core Indicators'!GD68</f>
        <v>1</v>
      </c>
      <c r="AD68" s="123">
        <f>'Core Indicators'!GL68</f>
        <v>2</v>
      </c>
      <c r="AE68" s="123">
        <f>'Core Indicators'!GT68</f>
        <v>2</v>
      </c>
      <c r="AF68" s="123">
        <f>'Core Indicators'!HB68</f>
        <v>2</v>
      </c>
      <c r="AG68" s="123">
        <f t="shared" si="27"/>
        <v>1.75</v>
      </c>
      <c r="AH68" s="123">
        <f>'Core Indicators'!HJ68</f>
        <v>3</v>
      </c>
      <c r="AI68" s="123">
        <f>'Core Indicators'!HR68</f>
        <v>2</v>
      </c>
      <c r="AJ68" s="123">
        <f t="shared" si="28"/>
        <v>2.5</v>
      </c>
      <c r="AK68" s="123">
        <f>'Core Indicators'!HZ68</f>
        <v>2</v>
      </c>
      <c r="AL68" s="123">
        <f>'Core Indicators'!IH68</f>
        <v>2</v>
      </c>
      <c r="AM68" s="123">
        <f>'Core Indicators'!IP68</f>
        <v>2</v>
      </c>
      <c r="AN68" s="123">
        <f t="shared" si="29"/>
        <v>2</v>
      </c>
    </row>
    <row r="69" spans="1:40">
      <c r="A69" s="140" t="str">
        <f>Lists!C:C</f>
        <v>MOZ006</v>
      </c>
      <c r="B69" s="174">
        <f t="shared" si="15"/>
        <v>2</v>
      </c>
      <c r="C69" s="108">
        <f t="shared" si="16"/>
        <v>1</v>
      </c>
      <c r="D69" s="179">
        <f t="shared" si="17"/>
        <v>2.4</v>
      </c>
      <c r="E69" s="140">
        <f>'Core Indicators'!R69</f>
        <v>3</v>
      </c>
      <c r="F69" s="140">
        <f>'Core Indicators'!Z69</f>
        <v>3</v>
      </c>
      <c r="G69" s="108">
        <f t="shared" si="18"/>
        <v>3</v>
      </c>
      <c r="H69" s="140">
        <f>'Core Indicators'!AH69</f>
        <v>2</v>
      </c>
      <c r="I69" s="140">
        <f>'Core Indicators'!AP69</f>
        <v>2</v>
      </c>
      <c r="J69" s="140" t="str">
        <f>'Core Indicators'!BN69</f>
        <v>x</v>
      </c>
      <c r="K69" s="140">
        <f t="shared" si="19"/>
        <v>2</v>
      </c>
      <c r="L69" s="174">
        <f t="shared" si="20"/>
        <v>2</v>
      </c>
      <c r="M69" s="179">
        <f t="shared" si="21"/>
        <v>2</v>
      </c>
      <c r="N69" s="141">
        <f>'Core Indicators'!DJ69</f>
        <v>2</v>
      </c>
      <c r="O69" s="141">
        <f>'Core Indicators'!DR69</f>
        <v>2</v>
      </c>
      <c r="P69" s="141">
        <f>'Core Indicators'!DZ69</f>
        <v>2</v>
      </c>
      <c r="Q69" s="141">
        <f>'Core Indicators'!EH69</f>
        <v>2</v>
      </c>
      <c r="R69" s="141">
        <f>'Core Indicators'!EP69</f>
        <v>2</v>
      </c>
      <c r="S69" s="108">
        <f t="shared" si="22"/>
        <v>1.6</v>
      </c>
      <c r="T69" s="108">
        <f t="shared" si="23"/>
        <v>1.1666666666666667</v>
      </c>
      <c r="U69" s="140">
        <v>1</v>
      </c>
      <c r="V69" s="140">
        <v>1</v>
      </c>
      <c r="W69" s="140">
        <f>'Core Indicators'!EX69</f>
        <v>2</v>
      </c>
      <c r="X69" s="108">
        <f t="shared" si="24"/>
        <v>1.5</v>
      </c>
      <c r="Y69" s="140">
        <v>1</v>
      </c>
      <c r="Z69" s="108">
        <f t="shared" si="25"/>
        <v>2</v>
      </c>
      <c r="AA69" s="140">
        <f>'Core Indicators'!FF69</f>
        <v>2</v>
      </c>
      <c r="AB69" s="140">
        <f t="shared" si="26"/>
        <v>2</v>
      </c>
      <c r="AC69" s="123">
        <f>'Core Indicators'!GD69</f>
        <v>2</v>
      </c>
      <c r="AD69" s="123">
        <f>'Core Indicators'!GL69</f>
        <v>2</v>
      </c>
      <c r="AE69" s="123">
        <f>'Core Indicators'!GT69</f>
        <v>2</v>
      </c>
      <c r="AF69" s="123">
        <f>'Core Indicators'!HB69</f>
        <v>2</v>
      </c>
      <c r="AG69" s="123">
        <f t="shared" si="27"/>
        <v>2</v>
      </c>
      <c r="AH69" s="123">
        <f>'Core Indicators'!HJ69</f>
        <v>2</v>
      </c>
      <c r="AI69" s="123">
        <f>'Core Indicators'!HR69</f>
        <v>2</v>
      </c>
      <c r="AJ69" s="123">
        <f t="shared" si="28"/>
        <v>2</v>
      </c>
      <c r="AK69" s="123">
        <f>'Core Indicators'!HZ69</f>
        <v>2</v>
      </c>
      <c r="AL69" s="123">
        <f>'Core Indicators'!IH69</f>
        <v>2</v>
      </c>
      <c r="AM69" s="123">
        <f>'Core Indicators'!IP69</f>
        <v>2</v>
      </c>
      <c r="AN69" s="123">
        <f t="shared" si="29"/>
        <v>2</v>
      </c>
    </row>
    <row r="70" spans="1:40">
      <c r="A70" s="140" t="str">
        <f>Lists!C:C</f>
        <v>MOZ007</v>
      </c>
      <c r="B70" s="174">
        <f t="shared" si="15"/>
        <v>2.4</v>
      </c>
      <c r="C70" s="108">
        <f t="shared" si="16"/>
        <v>0</v>
      </c>
      <c r="D70" s="179">
        <f t="shared" si="17"/>
        <v>2.4</v>
      </c>
      <c r="E70" s="140">
        <f>'Core Indicators'!R70</f>
        <v>3</v>
      </c>
      <c r="F70" s="140">
        <f>'Core Indicators'!Z70</f>
        <v>3</v>
      </c>
      <c r="G70" s="108">
        <f t="shared" si="18"/>
        <v>3</v>
      </c>
      <c r="H70" s="140">
        <f>'Core Indicators'!AH70</f>
        <v>2</v>
      </c>
      <c r="I70" s="140">
        <f>'Core Indicators'!AP70</f>
        <v>2</v>
      </c>
      <c r="J70" s="140">
        <f>'Core Indicators'!BN70</f>
        <v>2</v>
      </c>
      <c r="K70" s="140">
        <f t="shared" si="19"/>
        <v>2</v>
      </c>
      <c r="L70" s="174">
        <f t="shared" si="20"/>
        <v>2</v>
      </c>
      <c r="M70" s="179">
        <f t="shared" si="21"/>
        <v>3</v>
      </c>
      <c r="N70" s="141">
        <f>'Core Indicators'!DJ70</f>
        <v>3</v>
      </c>
      <c r="O70" s="141">
        <f>'Core Indicators'!DR70</f>
        <v>3</v>
      </c>
      <c r="P70" s="141">
        <f>'Core Indicators'!DZ70</f>
        <v>3</v>
      </c>
      <c r="Q70" s="141">
        <f>'Core Indicators'!EH70</f>
        <v>3</v>
      </c>
      <c r="R70" s="141">
        <f>'Core Indicators'!EP70</f>
        <v>3</v>
      </c>
      <c r="S70" s="108">
        <f t="shared" si="22"/>
        <v>1.6</v>
      </c>
      <c r="T70" s="108">
        <f t="shared" si="23"/>
        <v>1.1666666666666667</v>
      </c>
      <c r="U70" s="140">
        <v>1</v>
      </c>
      <c r="V70" s="140">
        <v>1</v>
      </c>
      <c r="W70" s="140">
        <f>'Core Indicators'!EX70</f>
        <v>2</v>
      </c>
      <c r="X70" s="108">
        <f t="shared" si="24"/>
        <v>1.5</v>
      </c>
      <c r="Y70" s="140">
        <v>1</v>
      </c>
      <c r="Z70" s="108">
        <f t="shared" si="25"/>
        <v>1.9444444444444446</v>
      </c>
      <c r="AA70" s="140">
        <f>'Core Indicators'!FF70</f>
        <v>2</v>
      </c>
      <c r="AB70" s="140">
        <f t="shared" si="26"/>
        <v>1.8888888888888891</v>
      </c>
      <c r="AC70" s="123">
        <f>'Core Indicators'!GD70</f>
        <v>2</v>
      </c>
      <c r="AD70" s="123">
        <f>'Core Indicators'!GL70</f>
        <v>2</v>
      </c>
      <c r="AE70" s="123">
        <f>'Core Indicators'!GT70</f>
        <v>2</v>
      </c>
      <c r="AF70" s="123">
        <f>'Core Indicators'!HB70</f>
        <v>2</v>
      </c>
      <c r="AG70" s="123">
        <f t="shared" si="27"/>
        <v>2</v>
      </c>
      <c r="AH70" s="123">
        <f>'Core Indicators'!HJ70</f>
        <v>2</v>
      </c>
      <c r="AI70" s="123">
        <f>'Core Indicators'!HR70</f>
        <v>2</v>
      </c>
      <c r="AJ70" s="123">
        <f t="shared" si="28"/>
        <v>2</v>
      </c>
      <c r="AK70" s="123">
        <f>'Core Indicators'!HZ70</f>
        <v>2</v>
      </c>
      <c r="AL70" s="123">
        <f>'Core Indicators'!IH70</f>
        <v>2</v>
      </c>
      <c r="AM70" s="123">
        <f>'Core Indicators'!IP70</f>
        <v>1</v>
      </c>
      <c r="AN70" s="123">
        <f t="shared" si="29"/>
        <v>1.6666666666666667</v>
      </c>
    </row>
    <row r="71" spans="1:40">
      <c r="A71" s="140" t="str">
        <f>Lists!C:C</f>
        <v>MRT002</v>
      </c>
      <c r="B71" s="174">
        <f t="shared" si="15"/>
        <v>1.9</v>
      </c>
      <c r="C71" s="108">
        <f t="shared" si="16"/>
        <v>2</v>
      </c>
      <c r="D71" s="179">
        <f t="shared" si="17"/>
        <v>2</v>
      </c>
      <c r="E71" s="140">
        <f>'Core Indicators'!R71</f>
        <v>2</v>
      </c>
      <c r="F71" s="140">
        <f>'Core Indicators'!Z71</f>
        <v>2</v>
      </c>
      <c r="G71" s="108">
        <f t="shared" si="18"/>
        <v>2</v>
      </c>
      <c r="H71" s="140">
        <f>'Core Indicators'!AH71</f>
        <v>2</v>
      </c>
      <c r="I71" s="140">
        <f>'Core Indicators'!AP71</f>
        <v>2</v>
      </c>
      <c r="J71" s="140" t="str">
        <f>'Core Indicators'!BN71</f>
        <v>x</v>
      </c>
      <c r="K71" s="140">
        <f t="shared" si="19"/>
        <v>2</v>
      </c>
      <c r="L71" s="174">
        <f t="shared" si="20"/>
        <v>2</v>
      </c>
      <c r="M71" s="179">
        <f t="shared" si="21"/>
        <v>2</v>
      </c>
      <c r="N71" s="141">
        <f>'Core Indicators'!DJ71</f>
        <v>2</v>
      </c>
      <c r="O71" s="141">
        <f>'Core Indicators'!DR71</f>
        <v>2</v>
      </c>
      <c r="P71" s="141">
        <f>'Core Indicators'!DZ71</f>
        <v>2</v>
      </c>
      <c r="Q71" s="141">
        <f>'Core Indicators'!EH71</f>
        <v>2</v>
      </c>
      <c r="R71" s="141">
        <f>'Core Indicators'!EP71</f>
        <v>2</v>
      </c>
      <c r="S71" s="108">
        <f t="shared" si="22"/>
        <v>1.5</v>
      </c>
      <c r="T71" s="108">
        <f t="shared" si="23"/>
        <v>1</v>
      </c>
      <c r="U71" s="140">
        <v>1</v>
      </c>
      <c r="V71" s="140">
        <v>1</v>
      </c>
      <c r="W71" s="140" t="str">
        <f>'Core Indicators'!EX71</f>
        <v>x</v>
      </c>
      <c r="X71" s="108">
        <f t="shared" si="24"/>
        <v>1</v>
      </c>
      <c r="Y71" s="140">
        <v>1</v>
      </c>
      <c r="Z71" s="108">
        <f t="shared" si="25"/>
        <v>2</v>
      </c>
      <c r="AA71" s="140">
        <f>'Core Indicators'!FF71</f>
        <v>2</v>
      </c>
      <c r="AB71" s="140">
        <f t="shared" si="26"/>
        <v>2</v>
      </c>
      <c r="AC71" s="123">
        <f>'Core Indicators'!GD71</f>
        <v>2</v>
      </c>
      <c r="AD71" s="123">
        <f>'Core Indicators'!GL71</f>
        <v>2</v>
      </c>
      <c r="AE71" s="123">
        <f>'Core Indicators'!GT71</f>
        <v>2</v>
      </c>
      <c r="AF71" s="123">
        <f>'Core Indicators'!HB71</f>
        <v>2</v>
      </c>
      <c r="AG71" s="123">
        <f t="shared" si="27"/>
        <v>2</v>
      </c>
      <c r="AH71" s="123">
        <f>'Core Indicators'!HJ71</f>
        <v>2</v>
      </c>
      <c r="AI71" s="123">
        <f>'Core Indicators'!HR71</f>
        <v>2</v>
      </c>
      <c r="AJ71" s="123">
        <f t="shared" si="28"/>
        <v>2</v>
      </c>
      <c r="AK71" s="123">
        <f>'Core Indicators'!HZ71</f>
        <v>2</v>
      </c>
      <c r="AL71" s="123">
        <f>'Core Indicators'!IH71</f>
        <v>2</v>
      </c>
      <c r="AM71" s="123">
        <f>'Core Indicators'!IP71</f>
        <v>2</v>
      </c>
      <c r="AN71" s="123">
        <f t="shared" si="29"/>
        <v>2</v>
      </c>
    </row>
    <row r="72" spans="1:40">
      <c r="A72" s="140" t="str">
        <f>Lists!C:C</f>
        <v>MRT003</v>
      </c>
      <c r="B72" s="174">
        <f t="shared" si="15"/>
        <v>1.9</v>
      </c>
      <c r="C72" s="108">
        <f t="shared" si="16"/>
        <v>4</v>
      </c>
      <c r="D72" s="179">
        <f t="shared" si="17"/>
        <v>2</v>
      </c>
      <c r="E72" s="140">
        <f>'Core Indicators'!R72</f>
        <v>2</v>
      </c>
      <c r="F72" s="140">
        <f>'Core Indicators'!Z72</f>
        <v>2</v>
      </c>
      <c r="G72" s="108">
        <f t="shared" si="18"/>
        <v>2</v>
      </c>
      <c r="H72" s="140">
        <f>'Core Indicators'!AH72</f>
        <v>2</v>
      </c>
      <c r="I72" s="140" t="str">
        <f>'Core Indicators'!AP72</f>
        <v>x</v>
      </c>
      <c r="J72" s="140" t="str">
        <f>'Core Indicators'!BN72</f>
        <v>x</v>
      </c>
      <c r="K72" s="140" t="str">
        <f t="shared" si="19"/>
        <v>x</v>
      </c>
      <c r="L72" s="174">
        <f t="shared" si="20"/>
        <v>2</v>
      </c>
      <c r="M72" s="179">
        <f t="shared" si="21"/>
        <v>2</v>
      </c>
      <c r="N72" s="141">
        <f>'Core Indicators'!DJ72</f>
        <v>2</v>
      </c>
      <c r="O72" s="141">
        <f>'Core Indicators'!DR72</f>
        <v>2</v>
      </c>
      <c r="P72" s="141">
        <f>'Core Indicators'!DZ72</f>
        <v>2</v>
      </c>
      <c r="Q72" s="141">
        <f>'Core Indicators'!EH72</f>
        <v>2</v>
      </c>
      <c r="R72" s="141">
        <f>'Core Indicators'!EP72</f>
        <v>2</v>
      </c>
      <c r="S72" s="108">
        <f t="shared" si="22"/>
        <v>1.5</v>
      </c>
      <c r="T72" s="108">
        <f t="shared" si="23"/>
        <v>1</v>
      </c>
      <c r="U72" s="140">
        <v>1</v>
      </c>
      <c r="V72" s="140">
        <v>1</v>
      </c>
      <c r="W72" s="140" t="str">
        <f>'Core Indicators'!EX72</f>
        <v>x</v>
      </c>
      <c r="X72" s="108">
        <f t="shared" si="24"/>
        <v>1</v>
      </c>
      <c r="Y72" s="140">
        <v>1</v>
      </c>
      <c r="Z72" s="108">
        <f t="shared" si="25"/>
        <v>2</v>
      </c>
      <c r="AA72" s="140" t="str">
        <f>'Core Indicators'!FF72</f>
        <v>x</v>
      </c>
      <c r="AB72" s="140">
        <f t="shared" si="26"/>
        <v>2</v>
      </c>
      <c r="AC72" s="123">
        <f>'Core Indicators'!GD72</f>
        <v>2</v>
      </c>
      <c r="AD72" s="123">
        <f>'Core Indicators'!GL72</f>
        <v>2</v>
      </c>
      <c r="AE72" s="123">
        <f>'Core Indicators'!GT72</f>
        <v>2</v>
      </c>
      <c r="AF72" s="123">
        <f>'Core Indicators'!HB72</f>
        <v>2</v>
      </c>
      <c r="AG72" s="123">
        <f t="shared" si="27"/>
        <v>2</v>
      </c>
      <c r="AH72" s="123">
        <f>'Core Indicators'!HJ72</f>
        <v>2</v>
      </c>
      <c r="AI72" s="123">
        <f>'Core Indicators'!HR72</f>
        <v>2</v>
      </c>
      <c r="AJ72" s="123">
        <f t="shared" si="28"/>
        <v>2</v>
      </c>
      <c r="AK72" s="123">
        <f>'Core Indicators'!HZ72</f>
        <v>2</v>
      </c>
      <c r="AL72" s="123">
        <f>'Core Indicators'!IH72</f>
        <v>2</v>
      </c>
      <c r="AM72" s="123">
        <f>'Core Indicators'!IP72</f>
        <v>2</v>
      </c>
      <c r="AN72" s="123">
        <f t="shared" si="29"/>
        <v>2</v>
      </c>
    </row>
    <row r="73" spans="1:40">
      <c r="A73" s="140" t="str">
        <f>Lists!C:C</f>
        <v>MWI002</v>
      </c>
      <c r="B73" s="174">
        <f t="shared" si="15"/>
        <v>1.8</v>
      </c>
      <c r="C73" s="108">
        <f t="shared" si="16"/>
        <v>1</v>
      </c>
      <c r="D73" s="179">
        <f t="shared" si="17"/>
        <v>1.8</v>
      </c>
      <c r="E73" s="140">
        <f>'Core Indicators'!R73</f>
        <v>1</v>
      </c>
      <c r="F73" s="140">
        <f>'Core Indicators'!Z73</f>
        <v>2</v>
      </c>
      <c r="G73" s="108">
        <f t="shared" si="18"/>
        <v>1.5</v>
      </c>
      <c r="H73" s="140">
        <f>'Core Indicators'!AH73</f>
        <v>2</v>
      </c>
      <c r="I73" s="140">
        <f>'Core Indicators'!AP73</f>
        <v>2</v>
      </c>
      <c r="J73" s="140">
        <f>'Core Indicators'!BN73</f>
        <v>2</v>
      </c>
      <c r="K73" s="140">
        <f t="shared" si="19"/>
        <v>2</v>
      </c>
      <c r="L73" s="174">
        <f t="shared" si="20"/>
        <v>2</v>
      </c>
      <c r="M73" s="179">
        <f t="shared" si="21"/>
        <v>2</v>
      </c>
      <c r="N73" s="141">
        <f>'Core Indicators'!DJ73</f>
        <v>2</v>
      </c>
      <c r="O73" s="141">
        <f>'Core Indicators'!DR73</f>
        <v>2</v>
      </c>
      <c r="P73" s="141">
        <f>'Core Indicators'!DZ73</f>
        <v>2</v>
      </c>
      <c r="Q73" s="141">
        <f>'Core Indicators'!EH73</f>
        <v>2</v>
      </c>
      <c r="R73" s="141">
        <f>'Core Indicators'!EP73</f>
        <v>2</v>
      </c>
      <c r="S73" s="108">
        <f t="shared" si="22"/>
        <v>1.6</v>
      </c>
      <c r="T73" s="108">
        <f t="shared" si="23"/>
        <v>1.1666666666666667</v>
      </c>
      <c r="U73" s="140">
        <v>1</v>
      </c>
      <c r="V73" s="140">
        <v>1</v>
      </c>
      <c r="W73" s="140">
        <f>'Core Indicators'!EX73</f>
        <v>2</v>
      </c>
      <c r="X73" s="108">
        <f t="shared" si="24"/>
        <v>1.5</v>
      </c>
      <c r="Y73" s="140">
        <v>1</v>
      </c>
      <c r="Z73" s="108">
        <f t="shared" si="25"/>
        <v>2</v>
      </c>
      <c r="AA73" s="140" t="str">
        <f>'Core Indicators'!FF73</f>
        <v>x</v>
      </c>
      <c r="AB73" s="140">
        <f t="shared" si="26"/>
        <v>2</v>
      </c>
      <c r="AC73" s="123">
        <f>'Core Indicators'!GD73</f>
        <v>2</v>
      </c>
      <c r="AD73" s="123">
        <f>'Core Indicators'!GL73</f>
        <v>2</v>
      </c>
      <c r="AE73" s="123">
        <f>'Core Indicators'!GT73</f>
        <v>2</v>
      </c>
      <c r="AF73" s="123">
        <f>'Core Indicators'!HB73</f>
        <v>2</v>
      </c>
      <c r="AG73" s="123">
        <f t="shared" si="27"/>
        <v>2</v>
      </c>
      <c r="AH73" s="123">
        <f>'Core Indicators'!HJ73</f>
        <v>2</v>
      </c>
      <c r="AI73" s="123">
        <f>'Core Indicators'!HR73</f>
        <v>2</v>
      </c>
      <c r="AJ73" s="123">
        <f t="shared" si="28"/>
        <v>2</v>
      </c>
      <c r="AK73" s="123">
        <f>'Core Indicators'!HZ73</f>
        <v>2</v>
      </c>
      <c r="AL73" s="123">
        <f>'Core Indicators'!IH73</f>
        <v>2</v>
      </c>
      <c r="AM73" s="123">
        <f>'Core Indicators'!IP73</f>
        <v>2</v>
      </c>
      <c r="AN73" s="123">
        <f t="shared" si="29"/>
        <v>2</v>
      </c>
    </row>
    <row r="74" spans="1:40">
      <c r="A74" s="140" t="str">
        <f>Lists!C:C</f>
        <v>MYS001</v>
      </c>
      <c r="B74" s="174">
        <f t="shared" si="15"/>
        <v>2</v>
      </c>
      <c r="C74" s="108">
        <f t="shared" si="16"/>
        <v>0</v>
      </c>
      <c r="D74" s="179">
        <f t="shared" si="17"/>
        <v>2.2000000000000002</v>
      </c>
      <c r="E74" s="140">
        <f>'Core Indicators'!R74</f>
        <v>2</v>
      </c>
      <c r="F74" s="140">
        <f>'Core Indicators'!Z74</f>
        <v>2</v>
      </c>
      <c r="G74" s="108">
        <f t="shared" si="18"/>
        <v>2</v>
      </c>
      <c r="H74" s="140">
        <f>'Core Indicators'!AH74</f>
        <v>2</v>
      </c>
      <c r="I74" s="140">
        <f>'Core Indicators'!AP74</f>
        <v>2</v>
      </c>
      <c r="J74" s="140">
        <f>'Core Indicators'!BN74</f>
        <v>3</v>
      </c>
      <c r="K74" s="140">
        <f t="shared" si="19"/>
        <v>2.5</v>
      </c>
      <c r="L74" s="174">
        <f t="shared" si="20"/>
        <v>2.2999999999999998</v>
      </c>
      <c r="M74" s="179">
        <f t="shared" si="21"/>
        <v>2</v>
      </c>
      <c r="N74" s="141">
        <f>'Core Indicators'!DJ74</f>
        <v>2</v>
      </c>
      <c r="O74" s="141">
        <f>'Core Indicators'!DR74</f>
        <v>2</v>
      </c>
      <c r="P74" s="141">
        <f>'Core Indicators'!DZ74</f>
        <v>2</v>
      </c>
      <c r="Q74" s="141">
        <f>'Core Indicators'!EH74</f>
        <v>2</v>
      </c>
      <c r="R74" s="141">
        <f>'Core Indicators'!EP74</f>
        <v>2</v>
      </c>
      <c r="S74" s="108">
        <f t="shared" si="22"/>
        <v>1.7</v>
      </c>
      <c r="T74" s="108">
        <f t="shared" si="23"/>
        <v>1.3333333333333333</v>
      </c>
      <c r="U74" s="140">
        <v>1</v>
      </c>
      <c r="V74" s="140">
        <v>1</v>
      </c>
      <c r="W74" s="140">
        <f>'Core Indicators'!EX74</f>
        <v>3</v>
      </c>
      <c r="X74" s="108">
        <f t="shared" si="24"/>
        <v>2</v>
      </c>
      <c r="Y74" s="140">
        <v>1</v>
      </c>
      <c r="Z74" s="108">
        <f t="shared" si="25"/>
        <v>2</v>
      </c>
      <c r="AA74" s="140">
        <f>'Core Indicators'!FF74</f>
        <v>2</v>
      </c>
      <c r="AB74" s="140">
        <f t="shared" si="26"/>
        <v>2</v>
      </c>
      <c r="AC74" s="123">
        <f>'Core Indicators'!GD74</f>
        <v>2</v>
      </c>
      <c r="AD74" s="123">
        <f>'Core Indicators'!GL74</f>
        <v>2</v>
      </c>
      <c r="AE74" s="123">
        <f>'Core Indicators'!GT74</f>
        <v>2</v>
      </c>
      <c r="AF74" s="123">
        <f>'Core Indicators'!HB74</f>
        <v>2</v>
      </c>
      <c r="AG74" s="123">
        <f t="shared" si="27"/>
        <v>2</v>
      </c>
      <c r="AH74" s="123">
        <f>'Core Indicators'!HJ74</f>
        <v>2</v>
      </c>
      <c r="AI74" s="123">
        <f>'Core Indicators'!HR74</f>
        <v>2</v>
      </c>
      <c r="AJ74" s="123">
        <f t="shared" si="28"/>
        <v>2</v>
      </c>
      <c r="AK74" s="123">
        <f>'Core Indicators'!HZ74</f>
        <v>2</v>
      </c>
      <c r="AL74" s="123">
        <f>'Core Indicators'!IH74</f>
        <v>2</v>
      </c>
      <c r="AM74" s="123">
        <f>'Core Indicators'!IP74</f>
        <v>2</v>
      </c>
      <c r="AN74" s="123">
        <f t="shared" si="29"/>
        <v>2</v>
      </c>
    </row>
    <row r="75" spans="1:40">
      <c r="A75" s="140" t="str">
        <f>Lists!C:C</f>
        <v>NAM002</v>
      </c>
      <c r="B75" s="174">
        <f t="shared" si="15"/>
        <v>1.8</v>
      </c>
      <c r="C75" s="108">
        <f t="shared" si="16"/>
        <v>3</v>
      </c>
      <c r="D75" s="179">
        <f t="shared" si="17"/>
        <v>1.8</v>
      </c>
      <c r="E75" s="140">
        <f>'Core Indicators'!R75</f>
        <v>1</v>
      </c>
      <c r="F75" s="140">
        <f>'Core Indicators'!Z75</f>
        <v>2</v>
      </c>
      <c r="G75" s="108">
        <f t="shared" si="18"/>
        <v>1.5</v>
      </c>
      <c r="H75" s="140">
        <f>'Core Indicators'!AH75</f>
        <v>2</v>
      </c>
      <c r="I75" s="140" t="str">
        <f>'Core Indicators'!AP75</f>
        <v>x</v>
      </c>
      <c r="J75" s="140" t="str">
        <f>'Core Indicators'!BN75</f>
        <v>x</v>
      </c>
      <c r="K75" s="140" t="str">
        <f t="shared" si="19"/>
        <v>x</v>
      </c>
      <c r="L75" s="174">
        <f t="shared" si="20"/>
        <v>2</v>
      </c>
      <c r="M75" s="179">
        <f t="shared" si="21"/>
        <v>2</v>
      </c>
      <c r="N75" s="141">
        <f>'Core Indicators'!DJ75</f>
        <v>2</v>
      </c>
      <c r="O75" s="141">
        <f>'Core Indicators'!DR75</f>
        <v>2</v>
      </c>
      <c r="P75" s="141">
        <f>'Core Indicators'!DZ75</f>
        <v>2</v>
      </c>
      <c r="Q75" s="141">
        <f>'Core Indicators'!EH75</f>
        <v>2</v>
      </c>
      <c r="R75" s="141">
        <f>'Core Indicators'!EP75</f>
        <v>2</v>
      </c>
      <c r="S75" s="108">
        <f t="shared" si="22"/>
        <v>1.5</v>
      </c>
      <c r="T75" s="108">
        <f t="shared" si="23"/>
        <v>1</v>
      </c>
      <c r="U75" s="140">
        <v>1</v>
      </c>
      <c r="V75" s="140">
        <v>1</v>
      </c>
      <c r="W75" s="140" t="str">
        <f>'Core Indicators'!EX75</f>
        <v>x</v>
      </c>
      <c r="X75" s="108">
        <f t="shared" si="24"/>
        <v>1</v>
      </c>
      <c r="Y75" s="140">
        <v>1</v>
      </c>
      <c r="Z75" s="108">
        <f t="shared" si="25"/>
        <v>2</v>
      </c>
      <c r="AA75" s="140">
        <f>'Core Indicators'!FF75</f>
        <v>2</v>
      </c>
      <c r="AB75" s="140">
        <f t="shared" si="26"/>
        <v>2</v>
      </c>
      <c r="AC75" s="123">
        <f>'Core Indicators'!GD75</f>
        <v>2</v>
      </c>
      <c r="AD75" s="123">
        <f>'Core Indicators'!GL75</f>
        <v>2</v>
      </c>
      <c r="AE75" s="123">
        <f>'Core Indicators'!GT75</f>
        <v>2</v>
      </c>
      <c r="AF75" s="123">
        <f>'Core Indicators'!HB75</f>
        <v>2</v>
      </c>
      <c r="AG75" s="123">
        <f t="shared" si="27"/>
        <v>2</v>
      </c>
      <c r="AH75" s="123">
        <f>'Core Indicators'!HJ75</f>
        <v>2</v>
      </c>
      <c r="AI75" s="123">
        <f>'Core Indicators'!HR75</f>
        <v>2</v>
      </c>
      <c r="AJ75" s="123">
        <f t="shared" si="28"/>
        <v>2</v>
      </c>
      <c r="AK75" s="123">
        <f>'Core Indicators'!HZ75</f>
        <v>2</v>
      </c>
      <c r="AL75" s="123">
        <f>'Core Indicators'!IH75</f>
        <v>2</v>
      </c>
      <c r="AM75" s="123">
        <f>'Core Indicators'!IP75</f>
        <v>2</v>
      </c>
      <c r="AN75" s="123">
        <f t="shared" si="29"/>
        <v>2</v>
      </c>
    </row>
    <row r="76" spans="1:40">
      <c r="A76" s="140" t="str">
        <f>Lists!C:C</f>
        <v>NER001</v>
      </c>
      <c r="B76" s="174">
        <f t="shared" si="15"/>
        <v>1.8</v>
      </c>
      <c r="C76" s="108">
        <f t="shared" si="16"/>
        <v>0</v>
      </c>
      <c r="D76" s="179">
        <f t="shared" si="17"/>
        <v>2</v>
      </c>
      <c r="E76" s="140">
        <f>'Core Indicators'!R76</f>
        <v>1</v>
      </c>
      <c r="F76" s="140">
        <f>'Core Indicators'!Z76</f>
        <v>2</v>
      </c>
      <c r="G76" s="108">
        <f t="shared" si="18"/>
        <v>1.5</v>
      </c>
      <c r="H76" s="140">
        <f>'Core Indicators'!AH76</f>
        <v>2</v>
      </c>
      <c r="I76" s="140">
        <f>'Core Indicators'!AP76</f>
        <v>2</v>
      </c>
      <c r="J76" s="140">
        <f>'Core Indicators'!BN76</f>
        <v>3</v>
      </c>
      <c r="K76" s="140">
        <f t="shared" si="19"/>
        <v>2.5</v>
      </c>
      <c r="L76" s="174">
        <f t="shared" si="20"/>
        <v>2.2999999999999998</v>
      </c>
      <c r="M76" s="179">
        <f t="shared" si="21"/>
        <v>2</v>
      </c>
      <c r="N76" s="141">
        <f>'Core Indicators'!DJ76</f>
        <v>2</v>
      </c>
      <c r="O76" s="141">
        <f>'Core Indicators'!DR76</f>
        <v>2</v>
      </c>
      <c r="P76" s="141">
        <f>'Core Indicators'!DZ76</f>
        <v>2</v>
      </c>
      <c r="Q76" s="141">
        <f>'Core Indicators'!EH76</f>
        <v>2</v>
      </c>
      <c r="R76" s="141">
        <f>'Core Indicators'!EP76</f>
        <v>2</v>
      </c>
      <c r="S76" s="108">
        <f t="shared" si="22"/>
        <v>1.4</v>
      </c>
      <c r="T76" s="108">
        <f t="shared" si="23"/>
        <v>1.3333333333333333</v>
      </c>
      <c r="U76" s="140">
        <v>1</v>
      </c>
      <c r="V76" s="140">
        <v>1</v>
      </c>
      <c r="W76" s="140">
        <f>'Core Indicators'!EX76</f>
        <v>3</v>
      </c>
      <c r="X76" s="108">
        <f t="shared" si="24"/>
        <v>2</v>
      </c>
      <c r="Y76" s="140">
        <v>1</v>
      </c>
      <c r="Z76" s="108">
        <f t="shared" si="25"/>
        <v>1.5</v>
      </c>
      <c r="AA76" s="140">
        <f>'Core Indicators'!FF76</f>
        <v>1</v>
      </c>
      <c r="AB76" s="140">
        <f t="shared" si="26"/>
        <v>2</v>
      </c>
      <c r="AC76" s="123">
        <f>'Core Indicators'!GD76</f>
        <v>2</v>
      </c>
      <c r="AD76" s="123">
        <f>'Core Indicators'!GL76</f>
        <v>2</v>
      </c>
      <c r="AE76" s="123">
        <f>'Core Indicators'!GT76</f>
        <v>2</v>
      </c>
      <c r="AF76" s="123">
        <f>'Core Indicators'!HB76</f>
        <v>2</v>
      </c>
      <c r="AG76" s="123">
        <f t="shared" si="27"/>
        <v>2</v>
      </c>
      <c r="AH76" s="123">
        <f>'Core Indicators'!HJ76</f>
        <v>2</v>
      </c>
      <c r="AI76" s="123">
        <f>'Core Indicators'!HR76</f>
        <v>2</v>
      </c>
      <c r="AJ76" s="123">
        <f t="shared" si="28"/>
        <v>2</v>
      </c>
      <c r="AK76" s="123">
        <f>'Core Indicators'!HZ76</f>
        <v>2</v>
      </c>
      <c r="AL76" s="123">
        <f>'Core Indicators'!IH76</f>
        <v>2</v>
      </c>
      <c r="AM76" s="123">
        <f>'Core Indicators'!IP76</f>
        <v>2</v>
      </c>
      <c r="AN76" s="123">
        <f t="shared" si="29"/>
        <v>2</v>
      </c>
    </row>
    <row r="77" spans="1:40">
      <c r="A77" s="140" t="str">
        <f>Lists!C:C</f>
        <v>NER002</v>
      </c>
      <c r="B77" s="174">
        <f t="shared" si="15"/>
        <v>2.2999999999999998</v>
      </c>
      <c r="C77" s="108">
        <f t="shared" si="16"/>
        <v>0</v>
      </c>
      <c r="D77" s="179">
        <f t="shared" si="17"/>
        <v>1.8</v>
      </c>
      <c r="E77" s="140">
        <f>'Core Indicators'!R77</f>
        <v>1</v>
      </c>
      <c r="F77" s="140">
        <f>'Core Indicators'!Z77</f>
        <v>2</v>
      </c>
      <c r="G77" s="108">
        <f t="shared" si="18"/>
        <v>1.5</v>
      </c>
      <c r="H77" s="140">
        <f>'Core Indicators'!AH77</f>
        <v>2</v>
      </c>
      <c r="I77" s="140">
        <f>'Core Indicators'!AP77</f>
        <v>2</v>
      </c>
      <c r="J77" s="140">
        <f>'Core Indicators'!BN77</f>
        <v>2</v>
      </c>
      <c r="K77" s="140">
        <f t="shared" si="19"/>
        <v>2</v>
      </c>
      <c r="L77" s="174">
        <f t="shared" si="20"/>
        <v>2</v>
      </c>
      <c r="M77" s="179">
        <f t="shared" si="21"/>
        <v>3</v>
      </c>
      <c r="N77" s="141">
        <f>'Core Indicators'!DJ77</f>
        <v>3</v>
      </c>
      <c r="O77" s="141">
        <f>'Core Indicators'!DR77</f>
        <v>3</v>
      </c>
      <c r="P77" s="141">
        <f>'Core Indicators'!DZ77</f>
        <v>3</v>
      </c>
      <c r="Q77" s="141">
        <f>'Core Indicators'!EH77</f>
        <v>3</v>
      </c>
      <c r="R77" s="141">
        <f>'Core Indicators'!EP77</f>
        <v>3</v>
      </c>
      <c r="S77" s="108">
        <f t="shared" si="22"/>
        <v>1.4</v>
      </c>
      <c r="T77" s="108">
        <f t="shared" si="23"/>
        <v>1.3333333333333333</v>
      </c>
      <c r="U77" s="140">
        <v>1</v>
      </c>
      <c r="V77" s="140">
        <v>1</v>
      </c>
      <c r="W77" s="140">
        <f>'Core Indicators'!EX77</f>
        <v>3</v>
      </c>
      <c r="X77" s="108">
        <f t="shared" si="24"/>
        <v>2</v>
      </c>
      <c r="Y77" s="140">
        <v>1</v>
      </c>
      <c r="Z77" s="108">
        <f t="shared" si="25"/>
        <v>1.5</v>
      </c>
      <c r="AA77" s="140">
        <f>'Core Indicators'!FF77</f>
        <v>1</v>
      </c>
      <c r="AB77" s="140">
        <f t="shared" si="26"/>
        <v>2</v>
      </c>
      <c r="AC77" s="123">
        <f>'Core Indicators'!GD77</f>
        <v>2</v>
      </c>
      <c r="AD77" s="123">
        <f>'Core Indicators'!GL77</f>
        <v>2</v>
      </c>
      <c r="AE77" s="123">
        <f>'Core Indicators'!GT77</f>
        <v>2</v>
      </c>
      <c r="AF77" s="123">
        <f>'Core Indicators'!HB77</f>
        <v>2</v>
      </c>
      <c r="AG77" s="123">
        <f t="shared" si="27"/>
        <v>2</v>
      </c>
      <c r="AH77" s="123">
        <f>'Core Indicators'!HJ77</f>
        <v>2</v>
      </c>
      <c r="AI77" s="123">
        <f>'Core Indicators'!HR77</f>
        <v>2</v>
      </c>
      <c r="AJ77" s="123">
        <f t="shared" si="28"/>
        <v>2</v>
      </c>
      <c r="AK77" s="123">
        <f>'Core Indicators'!HZ77</f>
        <v>2</v>
      </c>
      <c r="AL77" s="123">
        <f>'Core Indicators'!IH77</f>
        <v>2</v>
      </c>
      <c r="AM77" s="123">
        <f>'Core Indicators'!IP77</f>
        <v>2</v>
      </c>
      <c r="AN77" s="123">
        <f t="shared" si="29"/>
        <v>2</v>
      </c>
    </row>
    <row r="78" spans="1:40">
      <c r="A78" s="140" t="str">
        <f>Lists!C:C</f>
        <v>NER003</v>
      </c>
      <c r="B78" s="174">
        <f t="shared" si="15"/>
        <v>2.4</v>
      </c>
      <c r="C78" s="108">
        <f t="shared" si="16"/>
        <v>0</v>
      </c>
      <c r="D78" s="179">
        <f t="shared" si="17"/>
        <v>2.2000000000000002</v>
      </c>
      <c r="E78" s="140">
        <f>'Core Indicators'!R78</f>
        <v>2</v>
      </c>
      <c r="F78" s="140">
        <f>'Core Indicators'!Z78</f>
        <v>2</v>
      </c>
      <c r="G78" s="108">
        <f t="shared" si="18"/>
        <v>2</v>
      </c>
      <c r="H78" s="140">
        <f>'Core Indicators'!AH78</f>
        <v>2</v>
      </c>
      <c r="I78" s="140">
        <f>'Core Indicators'!AP78</f>
        <v>2</v>
      </c>
      <c r="J78" s="140">
        <f>'Core Indicators'!BN78</f>
        <v>3</v>
      </c>
      <c r="K78" s="140">
        <f t="shared" si="19"/>
        <v>2.5</v>
      </c>
      <c r="L78" s="174">
        <f t="shared" si="20"/>
        <v>2.2999999999999998</v>
      </c>
      <c r="M78" s="179">
        <f t="shared" si="21"/>
        <v>3</v>
      </c>
      <c r="N78" s="141">
        <f>'Core Indicators'!DJ78</f>
        <v>3</v>
      </c>
      <c r="O78" s="141">
        <f>'Core Indicators'!DR78</f>
        <v>3</v>
      </c>
      <c r="P78" s="141">
        <f>'Core Indicators'!DZ78</f>
        <v>3</v>
      </c>
      <c r="Q78" s="141">
        <f>'Core Indicators'!EH78</f>
        <v>3</v>
      </c>
      <c r="R78" s="141">
        <f>'Core Indicators'!EP78</f>
        <v>3</v>
      </c>
      <c r="S78" s="108">
        <f t="shared" si="22"/>
        <v>1.7</v>
      </c>
      <c r="T78" s="108">
        <f t="shared" si="23"/>
        <v>1.3333333333333333</v>
      </c>
      <c r="U78" s="140">
        <v>1</v>
      </c>
      <c r="V78" s="140">
        <v>1</v>
      </c>
      <c r="W78" s="140">
        <f>'Core Indicators'!EX78</f>
        <v>3</v>
      </c>
      <c r="X78" s="108">
        <f t="shared" si="24"/>
        <v>2</v>
      </c>
      <c r="Y78" s="140">
        <v>1</v>
      </c>
      <c r="Z78" s="108">
        <f t="shared" si="25"/>
        <v>2</v>
      </c>
      <c r="AA78" s="140">
        <f>'Core Indicators'!FF78</f>
        <v>2</v>
      </c>
      <c r="AB78" s="140">
        <f t="shared" si="26"/>
        <v>2</v>
      </c>
      <c r="AC78" s="123">
        <f>'Core Indicators'!GD78</f>
        <v>2</v>
      </c>
      <c r="AD78" s="123">
        <f>'Core Indicators'!GL78</f>
        <v>2</v>
      </c>
      <c r="AE78" s="123">
        <f>'Core Indicators'!GT78</f>
        <v>2</v>
      </c>
      <c r="AF78" s="123">
        <f>'Core Indicators'!HB78</f>
        <v>2</v>
      </c>
      <c r="AG78" s="123">
        <f t="shared" si="27"/>
        <v>2</v>
      </c>
      <c r="AH78" s="123">
        <f>'Core Indicators'!HJ78</f>
        <v>2</v>
      </c>
      <c r="AI78" s="123">
        <f>'Core Indicators'!HR78</f>
        <v>2</v>
      </c>
      <c r="AJ78" s="123">
        <f t="shared" si="28"/>
        <v>2</v>
      </c>
      <c r="AK78" s="123">
        <f>'Core Indicators'!HZ78</f>
        <v>2</v>
      </c>
      <c r="AL78" s="123">
        <f>'Core Indicators'!IH78</f>
        <v>2</v>
      </c>
      <c r="AM78" s="123">
        <f>'Core Indicators'!IP78</f>
        <v>2</v>
      </c>
      <c r="AN78" s="123">
        <f t="shared" si="29"/>
        <v>2</v>
      </c>
    </row>
    <row r="79" spans="1:40">
      <c r="A79" s="140" t="str">
        <f>Lists!C:C</f>
        <v>NER004</v>
      </c>
      <c r="B79" s="174">
        <f t="shared" si="15"/>
        <v>2.5</v>
      </c>
      <c r="C79" s="108">
        <f t="shared" si="16"/>
        <v>0</v>
      </c>
      <c r="D79" s="179">
        <f t="shared" si="17"/>
        <v>2.8</v>
      </c>
      <c r="E79" s="140">
        <f>'Core Indicators'!R79</f>
        <v>2</v>
      </c>
      <c r="F79" s="140">
        <f>'Core Indicators'!Z79</f>
        <v>3</v>
      </c>
      <c r="G79" s="108">
        <f t="shared" si="18"/>
        <v>2.5</v>
      </c>
      <c r="H79" s="140">
        <f>'Core Indicators'!AH79</f>
        <v>3</v>
      </c>
      <c r="I79" s="140">
        <f>'Core Indicators'!AP79</f>
        <v>3</v>
      </c>
      <c r="J79" s="140">
        <f>'Core Indicators'!BN79</f>
        <v>3</v>
      </c>
      <c r="K79" s="140">
        <f t="shared" si="19"/>
        <v>3</v>
      </c>
      <c r="L79" s="174">
        <f t="shared" si="20"/>
        <v>3</v>
      </c>
      <c r="M79" s="179">
        <f t="shared" si="21"/>
        <v>3</v>
      </c>
      <c r="N79" s="141">
        <f>'Core Indicators'!DJ79</f>
        <v>3</v>
      </c>
      <c r="O79" s="141">
        <f>'Core Indicators'!DR79</f>
        <v>3</v>
      </c>
      <c r="P79" s="141">
        <f>'Core Indicators'!DZ79</f>
        <v>3</v>
      </c>
      <c r="Q79" s="141">
        <f>'Core Indicators'!EH79</f>
        <v>3</v>
      </c>
      <c r="R79" s="141">
        <f>'Core Indicators'!EP79</f>
        <v>3</v>
      </c>
      <c r="S79" s="108">
        <f t="shared" si="22"/>
        <v>1.4</v>
      </c>
      <c r="T79" s="108">
        <f t="shared" si="23"/>
        <v>1.3333333333333333</v>
      </c>
      <c r="U79" s="140">
        <v>1</v>
      </c>
      <c r="V79" s="140">
        <v>1</v>
      </c>
      <c r="W79" s="140">
        <f>'Core Indicators'!EX79</f>
        <v>3</v>
      </c>
      <c r="X79" s="108">
        <f t="shared" si="24"/>
        <v>2</v>
      </c>
      <c r="Y79" s="140">
        <v>1</v>
      </c>
      <c r="Z79" s="108">
        <f t="shared" si="25"/>
        <v>1.5</v>
      </c>
      <c r="AA79" s="140">
        <f>'Core Indicators'!FF79</f>
        <v>1</v>
      </c>
      <c r="AB79" s="140">
        <f t="shared" si="26"/>
        <v>2</v>
      </c>
      <c r="AC79" s="123">
        <f>'Core Indicators'!GD79</f>
        <v>2</v>
      </c>
      <c r="AD79" s="123">
        <f>'Core Indicators'!GL79</f>
        <v>2</v>
      </c>
      <c r="AE79" s="123">
        <f>'Core Indicators'!GT79</f>
        <v>2</v>
      </c>
      <c r="AF79" s="123">
        <f>'Core Indicators'!HB79</f>
        <v>2</v>
      </c>
      <c r="AG79" s="123">
        <f t="shared" si="27"/>
        <v>2</v>
      </c>
      <c r="AH79" s="123">
        <f>'Core Indicators'!HJ79</f>
        <v>2</v>
      </c>
      <c r="AI79" s="123">
        <f>'Core Indicators'!HR79</f>
        <v>2</v>
      </c>
      <c r="AJ79" s="123">
        <f t="shared" si="28"/>
        <v>2</v>
      </c>
      <c r="AK79" s="123">
        <f>'Core Indicators'!HZ79</f>
        <v>2</v>
      </c>
      <c r="AL79" s="123">
        <f>'Core Indicators'!IH79</f>
        <v>2</v>
      </c>
      <c r="AM79" s="123">
        <f>'Core Indicators'!IP79</f>
        <v>2</v>
      </c>
      <c r="AN79" s="123">
        <f t="shared" si="29"/>
        <v>2</v>
      </c>
    </row>
    <row r="80" spans="1:40">
      <c r="A80" s="140" t="str">
        <f>Lists!C:C</f>
        <v>NGA001</v>
      </c>
      <c r="B80" s="174">
        <f t="shared" si="15"/>
        <v>2.5</v>
      </c>
      <c r="C80" s="108">
        <f t="shared" si="16"/>
        <v>0</v>
      </c>
      <c r="D80" s="179">
        <f t="shared" si="17"/>
        <v>2.5</v>
      </c>
      <c r="E80" s="140">
        <f>'Core Indicators'!R80</f>
        <v>2</v>
      </c>
      <c r="F80" s="140">
        <f>'Core Indicators'!Z80</f>
        <v>3</v>
      </c>
      <c r="G80" s="108">
        <f t="shared" si="18"/>
        <v>2.5</v>
      </c>
      <c r="H80" s="140">
        <f>'Core Indicators'!AH80</f>
        <v>3</v>
      </c>
      <c r="I80" s="140">
        <f>'Core Indicators'!AP80</f>
        <v>2</v>
      </c>
      <c r="J80" s="140">
        <f>'Core Indicators'!BN80</f>
        <v>2</v>
      </c>
      <c r="K80" s="140">
        <f t="shared" si="19"/>
        <v>2</v>
      </c>
      <c r="L80" s="174">
        <f t="shared" si="20"/>
        <v>2.5</v>
      </c>
      <c r="M80" s="179">
        <f t="shared" si="21"/>
        <v>3</v>
      </c>
      <c r="N80" s="141">
        <f>'Core Indicators'!DJ80</f>
        <v>3</v>
      </c>
      <c r="O80" s="141">
        <f>'Core Indicators'!DR80</f>
        <v>3</v>
      </c>
      <c r="P80" s="141">
        <f>'Core Indicators'!DZ80</f>
        <v>3</v>
      </c>
      <c r="Q80" s="141">
        <f>'Core Indicators'!EH80</f>
        <v>3</v>
      </c>
      <c r="R80" s="141">
        <f>'Core Indicators'!EP80</f>
        <v>3</v>
      </c>
      <c r="S80" s="108">
        <f t="shared" si="22"/>
        <v>1.6</v>
      </c>
      <c r="T80" s="108">
        <f t="shared" si="23"/>
        <v>1.1666666666666667</v>
      </c>
      <c r="U80" s="140">
        <v>1</v>
      </c>
      <c r="V80" s="140">
        <v>1</v>
      </c>
      <c r="W80" s="140">
        <f>'Core Indicators'!EX80</f>
        <v>2</v>
      </c>
      <c r="X80" s="108">
        <f t="shared" si="24"/>
        <v>1.5</v>
      </c>
      <c r="Y80" s="140">
        <v>1</v>
      </c>
      <c r="Z80" s="108">
        <f t="shared" si="25"/>
        <v>2</v>
      </c>
      <c r="AA80" s="140">
        <f>'Core Indicators'!FF80</f>
        <v>2</v>
      </c>
      <c r="AB80" s="140">
        <f t="shared" si="26"/>
        <v>2</v>
      </c>
      <c r="AC80" s="123">
        <f>'Core Indicators'!GD80</f>
        <v>2</v>
      </c>
      <c r="AD80" s="123">
        <f>'Core Indicators'!GL80</f>
        <v>2</v>
      </c>
      <c r="AE80" s="123">
        <f>'Core Indicators'!GT80</f>
        <v>2</v>
      </c>
      <c r="AF80" s="123">
        <f>'Core Indicators'!HB80</f>
        <v>2</v>
      </c>
      <c r="AG80" s="123">
        <f t="shared" si="27"/>
        <v>2</v>
      </c>
      <c r="AH80" s="123">
        <f>'Core Indicators'!HJ80</f>
        <v>2</v>
      </c>
      <c r="AI80" s="123">
        <f>'Core Indicators'!HR80</f>
        <v>2</v>
      </c>
      <c r="AJ80" s="123">
        <f t="shared" si="28"/>
        <v>2</v>
      </c>
      <c r="AK80" s="123">
        <f>'Core Indicators'!HZ80</f>
        <v>2</v>
      </c>
      <c r="AL80" s="123">
        <f>'Core Indicators'!IH80</f>
        <v>2</v>
      </c>
      <c r="AM80" s="123">
        <f>'Core Indicators'!IP80</f>
        <v>2</v>
      </c>
      <c r="AN80" s="123">
        <f t="shared" si="29"/>
        <v>2</v>
      </c>
    </row>
    <row r="81" spans="1:40">
      <c r="A81" s="140" t="str">
        <f>Lists!C:C</f>
        <v>NGA003</v>
      </c>
      <c r="B81" s="174">
        <f t="shared" si="15"/>
        <v>2.2999999999999998</v>
      </c>
      <c r="C81" s="108">
        <f t="shared" si="16"/>
        <v>0</v>
      </c>
      <c r="D81" s="179">
        <f t="shared" si="17"/>
        <v>1.8</v>
      </c>
      <c r="E81" s="140">
        <f>'Core Indicators'!R81</f>
        <v>1</v>
      </c>
      <c r="F81" s="140">
        <f>'Core Indicators'!Z81</f>
        <v>2</v>
      </c>
      <c r="G81" s="108">
        <f t="shared" si="18"/>
        <v>1.5</v>
      </c>
      <c r="H81" s="140">
        <f>'Core Indicators'!AH81</f>
        <v>2</v>
      </c>
      <c r="I81" s="140">
        <f>'Core Indicators'!AP81</f>
        <v>2</v>
      </c>
      <c r="J81" s="140">
        <f>'Core Indicators'!BN81</f>
        <v>2</v>
      </c>
      <c r="K81" s="140">
        <f t="shared" si="19"/>
        <v>2</v>
      </c>
      <c r="L81" s="174">
        <f t="shared" si="20"/>
        <v>2</v>
      </c>
      <c r="M81" s="179">
        <f t="shared" si="21"/>
        <v>3</v>
      </c>
      <c r="N81" s="141">
        <f>'Core Indicators'!DJ81</f>
        <v>3</v>
      </c>
      <c r="O81" s="141">
        <f>'Core Indicators'!DR81</f>
        <v>3</v>
      </c>
      <c r="P81" s="141">
        <f>'Core Indicators'!DZ81</f>
        <v>3</v>
      </c>
      <c r="Q81" s="141">
        <f>'Core Indicators'!EH81</f>
        <v>3</v>
      </c>
      <c r="R81" s="141">
        <f>'Core Indicators'!EP81</f>
        <v>3</v>
      </c>
      <c r="S81" s="108">
        <f t="shared" si="22"/>
        <v>1.6</v>
      </c>
      <c r="T81" s="108">
        <f t="shared" si="23"/>
        <v>1.1666666666666667</v>
      </c>
      <c r="U81" s="140">
        <v>1</v>
      </c>
      <c r="V81" s="140">
        <v>1</v>
      </c>
      <c r="W81" s="140">
        <f>'Core Indicators'!EX81</f>
        <v>2</v>
      </c>
      <c r="X81" s="108">
        <f t="shared" si="24"/>
        <v>1.5</v>
      </c>
      <c r="Y81" s="140">
        <v>1</v>
      </c>
      <c r="Z81" s="108">
        <f t="shared" si="25"/>
        <v>2</v>
      </c>
      <c r="AA81" s="140">
        <f>'Core Indicators'!FF81</f>
        <v>2</v>
      </c>
      <c r="AB81" s="140">
        <f t="shared" si="26"/>
        <v>2</v>
      </c>
      <c r="AC81" s="123">
        <f>'Core Indicators'!GD81</f>
        <v>2</v>
      </c>
      <c r="AD81" s="123">
        <f>'Core Indicators'!GL81</f>
        <v>2</v>
      </c>
      <c r="AE81" s="123">
        <f>'Core Indicators'!GT81</f>
        <v>2</v>
      </c>
      <c r="AF81" s="123">
        <f>'Core Indicators'!HB81</f>
        <v>2</v>
      </c>
      <c r="AG81" s="123">
        <f t="shared" si="27"/>
        <v>2</v>
      </c>
      <c r="AH81" s="123">
        <f>'Core Indicators'!HJ81</f>
        <v>2</v>
      </c>
      <c r="AI81" s="123">
        <f>'Core Indicators'!HR81</f>
        <v>2</v>
      </c>
      <c r="AJ81" s="123">
        <f t="shared" si="28"/>
        <v>2</v>
      </c>
      <c r="AK81" s="123">
        <f>'Core Indicators'!HZ81</f>
        <v>2</v>
      </c>
      <c r="AL81" s="123">
        <f>'Core Indicators'!IH81</f>
        <v>2</v>
      </c>
      <c r="AM81" s="123">
        <f>'Core Indicators'!IP81</f>
        <v>2</v>
      </c>
      <c r="AN81" s="123">
        <f t="shared" si="29"/>
        <v>2</v>
      </c>
    </row>
    <row r="82" spans="1:40">
      <c r="A82" s="140" t="str">
        <f>Lists!C:C</f>
        <v>NGA004</v>
      </c>
      <c r="B82" s="174">
        <f t="shared" si="15"/>
        <v>2.4</v>
      </c>
      <c r="C82" s="108">
        <f t="shared" si="16"/>
        <v>1</v>
      </c>
      <c r="D82" s="179">
        <f t="shared" si="17"/>
        <v>2.4</v>
      </c>
      <c r="E82" s="140">
        <f>'Core Indicators'!R82</f>
        <v>1</v>
      </c>
      <c r="F82" s="140">
        <f>'Core Indicators'!Z82</f>
        <v>3</v>
      </c>
      <c r="G82" s="108">
        <f t="shared" si="18"/>
        <v>2.1</v>
      </c>
      <c r="H82" s="140">
        <f>'Core Indicators'!AH82</f>
        <v>3</v>
      </c>
      <c r="I82" s="140">
        <f>'Core Indicators'!AP82</f>
        <v>2</v>
      </c>
      <c r="J82" s="140">
        <f>'Core Indicators'!BN82</f>
        <v>2</v>
      </c>
      <c r="K82" s="140">
        <f t="shared" si="19"/>
        <v>2</v>
      </c>
      <c r="L82" s="174">
        <f t="shared" si="20"/>
        <v>2.5</v>
      </c>
      <c r="M82" s="179">
        <f t="shared" si="21"/>
        <v>3</v>
      </c>
      <c r="N82" s="141">
        <f>'Core Indicators'!DJ82</f>
        <v>3</v>
      </c>
      <c r="O82" s="141">
        <f>'Core Indicators'!DR82</f>
        <v>3</v>
      </c>
      <c r="P82" s="141">
        <f>'Core Indicators'!DZ82</f>
        <v>3</v>
      </c>
      <c r="Q82" s="141">
        <f>'Core Indicators'!EH82</f>
        <v>3</v>
      </c>
      <c r="R82" s="141">
        <f>'Core Indicators'!EP82</f>
        <v>3</v>
      </c>
      <c r="S82" s="108">
        <f t="shared" si="22"/>
        <v>1.6</v>
      </c>
      <c r="T82" s="108">
        <f t="shared" si="23"/>
        <v>1.1666666666666667</v>
      </c>
      <c r="U82" s="140">
        <v>1</v>
      </c>
      <c r="V82" s="140">
        <v>1</v>
      </c>
      <c r="W82" s="140">
        <f>'Core Indicators'!EX82</f>
        <v>2</v>
      </c>
      <c r="X82" s="108">
        <f t="shared" si="24"/>
        <v>1.5</v>
      </c>
      <c r="Y82" s="140">
        <v>1</v>
      </c>
      <c r="Z82" s="108">
        <f t="shared" si="25"/>
        <v>2</v>
      </c>
      <c r="AA82" s="140" t="str">
        <f>'Core Indicators'!FF82</f>
        <v>x</v>
      </c>
      <c r="AB82" s="140">
        <f t="shared" si="26"/>
        <v>2</v>
      </c>
      <c r="AC82" s="123">
        <f>'Core Indicators'!GD82</f>
        <v>2</v>
      </c>
      <c r="AD82" s="123">
        <f>'Core Indicators'!GL82</f>
        <v>2</v>
      </c>
      <c r="AE82" s="123">
        <f>'Core Indicators'!GT82</f>
        <v>2</v>
      </c>
      <c r="AF82" s="123">
        <f>'Core Indicators'!HB82</f>
        <v>2</v>
      </c>
      <c r="AG82" s="123">
        <f t="shared" si="27"/>
        <v>2</v>
      </c>
      <c r="AH82" s="123">
        <f>'Core Indicators'!HJ82</f>
        <v>2</v>
      </c>
      <c r="AI82" s="123">
        <f>'Core Indicators'!HR82</f>
        <v>2</v>
      </c>
      <c r="AJ82" s="123">
        <f t="shared" si="28"/>
        <v>2</v>
      </c>
      <c r="AK82" s="123">
        <f>'Core Indicators'!HZ82</f>
        <v>2</v>
      </c>
      <c r="AL82" s="123">
        <f>'Core Indicators'!IH82</f>
        <v>2</v>
      </c>
      <c r="AM82" s="123">
        <f>'Core Indicators'!IP82</f>
        <v>2</v>
      </c>
      <c r="AN82" s="123">
        <f t="shared" si="29"/>
        <v>2</v>
      </c>
    </row>
    <row r="83" spans="1:40">
      <c r="A83" s="140" t="str">
        <f>Lists!C:C</f>
        <v>NGA007</v>
      </c>
      <c r="B83" s="174">
        <f t="shared" si="15"/>
        <v>2.2999999999999998</v>
      </c>
      <c r="C83" s="108">
        <f t="shared" si="16"/>
        <v>0</v>
      </c>
      <c r="D83" s="179">
        <f t="shared" si="17"/>
        <v>2</v>
      </c>
      <c r="E83" s="140">
        <f>'Core Indicators'!R83</f>
        <v>2</v>
      </c>
      <c r="F83" s="140">
        <f>'Core Indicators'!Z83</f>
        <v>2</v>
      </c>
      <c r="G83" s="108">
        <f t="shared" si="18"/>
        <v>2</v>
      </c>
      <c r="H83" s="140">
        <f>'Core Indicators'!AH83</f>
        <v>2</v>
      </c>
      <c r="I83" s="140">
        <f>'Core Indicators'!AP83</f>
        <v>2</v>
      </c>
      <c r="J83" s="140">
        <f>'Core Indicators'!BN83</f>
        <v>2</v>
      </c>
      <c r="K83" s="140">
        <f t="shared" si="19"/>
        <v>2</v>
      </c>
      <c r="L83" s="174">
        <f t="shared" si="20"/>
        <v>2</v>
      </c>
      <c r="M83" s="179">
        <f t="shared" si="21"/>
        <v>3</v>
      </c>
      <c r="N83" s="141">
        <f>'Core Indicators'!DJ83</f>
        <v>3</v>
      </c>
      <c r="O83" s="141">
        <f>'Core Indicators'!DR83</f>
        <v>3</v>
      </c>
      <c r="P83" s="141">
        <f>'Core Indicators'!DZ83</f>
        <v>3</v>
      </c>
      <c r="Q83" s="141">
        <f>'Core Indicators'!EH83</f>
        <v>3</v>
      </c>
      <c r="R83" s="141">
        <f>'Core Indicators'!EP83</f>
        <v>3</v>
      </c>
      <c r="S83" s="108">
        <f t="shared" si="22"/>
        <v>1.3</v>
      </c>
      <c r="T83" s="108">
        <f t="shared" si="23"/>
        <v>1.1666666666666667</v>
      </c>
      <c r="U83" s="140">
        <v>1</v>
      </c>
      <c r="V83" s="140">
        <v>1</v>
      </c>
      <c r="W83" s="140">
        <f>'Core Indicators'!EX83</f>
        <v>2</v>
      </c>
      <c r="X83" s="108">
        <f t="shared" si="24"/>
        <v>1.5</v>
      </c>
      <c r="Y83" s="140">
        <v>1</v>
      </c>
      <c r="Z83" s="108">
        <f t="shared" si="25"/>
        <v>1.5</v>
      </c>
      <c r="AA83" s="140">
        <f>'Core Indicators'!FF83</f>
        <v>1</v>
      </c>
      <c r="AB83" s="140">
        <f t="shared" si="26"/>
        <v>2</v>
      </c>
      <c r="AC83" s="123">
        <f>'Core Indicators'!GD83</f>
        <v>2</v>
      </c>
      <c r="AD83" s="123">
        <f>'Core Indicators'!GL83</f>
        <v>2</v>
      </c>
      <c r="AE83" s="123">
        <f>'Core Indicators'!GT83</f>
        <v>2</v>
      </c>
      <c r="AF83" s="123">
        <f>'Core Indicators'!HB83</f>
        <v>2</v>
      </c>
      <c r="AG83" s="123">
        <f t="shared" si="27"/>
        <v>2</v>
      </c>
      <c r="AH83" s="123">
        <f>'Core Indicators'!HJ83</f>
        <v>2</v>
      </c>
      <c r="AI83" s="123">
        <f>'Core Indicators'!HR83</f>
        <v>2</v>
      </c>
      <c r="AJ83" s="123">
        <f t="shared" si="28"/>
        <v>2</v>
      </c>
      <c r="AK83" s="123">
        <f>'Core Indicators'!HZ83</f>
        <v>2</v>
      </c>
      <c r="AL83" s="123">
        <f>'Core Indicators'!IH83</f>
        <v>2</v>
      </c>
      <c r="AM83" s="123">
        <f>'Core Indicators'!IP83</f>
        <v>2</v>
      </c>
      <c r="AN83" s="123">
        <f t="shared" si="29"/>
        <v>2</v>
      </c>
    </row>
    <row r="84" spans="1:40">
      <c r="A84" s="140" t="str">
        <f>Lists!C:C</f>
        <v>NGA008</v>
      </c>
      <c r="B84" s="174">
        <f t="shared" si="15"/>
        <v>1.8</v>
      </c>
      <c r="C84" s="108">
        <f t="shared" si="16"/>
        <v>1</v>
      </c>
      <c r="D84" s="179">
        <f t="shared" si="17"/>
        <v>1.8</v>
      </c>
      <c r="E84" s="140">
        <f>'Core Indicators'!R84</f>
        <v>1</v>
      </c>
      <c r="F84" s="140">
        <f>'Core Indicators'!Z84</f>
        <v>2</v>
      </c>
      <c r="G84" s="108">
        <f t="shared" si="18"/>
        <v>1.5</v>
      </c>
      <c r="H84" s="140">
        <f>'Core Indicators'!AH84</f>
        <v>2</v>
      </c>
      <c r="I84" s="140">
        <f>'Core Indicators'!AP84</f>
        <v>2</v>
      </c>
      <c r="J84" s="140" t="str">
        <f>'Core Indicators'!BN84</f>
        <v>x</v>
      </c>
      <c r="K84" s="140">
        <f t="shared" si="19"/>
        <v>2</v>
      </c>
      <c r="L84" s="174">
        <f t="shared" si="20"/>
        <v>2</v>
      </c>
      <c r="M84" s="179">
        <f t="shared" si="21"/>
        <v>2</v>
      </c>
      <c r="N84" s="141">
        <f>'Core Indicators'!DJ84</f>
        <v>2</v>
      </c>
      <c r="O84" s="141" t="str">
        <f>'Core Indicators'!DR84</f>
        <v>x</v>
      </c>
      <c r="P84" s="141">
        <f>'Core Indicators'!DZ84</f>
        <v>2</v>
      </c>
      <c r="Q84" s="141" t="str">
        <f>'Core Indicators'!EH84</f>
        <v>x</v>
      </c>
      <c r="R84" s="141" t="str">
        <f>'Core Indicators'!EP84</f>
        <v>x</v>
      </c>
      <c r="S84" s="108">
        <f t="shared" si="22"/>
        <v>1.6</v>
      </c>
      <c r="T84" s="108">
        <f t="shared" si="23"/>
        <v>1.1666666666666667</v>
      </c>
      <c r="U84" s="140">
        <v>1</v>
      </c>
      <c r="V84" s="140">
        <v>1</v>
      </c>
      <c r="W84" s="140">
        <f>'Core Indicators'!EX84</f>
        <v>2</v>
      </c>
      <c r="X84" s="108">
        <f t="shared" si="24"/>
        <v>1.5</v>
      </c>
      <c r="Y84" s="140">
        <v>1</v>
      </c>
      <c r="Z84" s="108">
        <f t="shared" si="25"/>
        <v>2</v>
      </c>
      <c r="AA84" s="140">
        <f>'Core Indicators'!FF84</f>
        <v>2</v>
      </c>
      <c r="AB84" s="140">
        <f t="shared" si="26"/>
        <v>2</v>
      </c>
      <c r="AC84" s="123">
        <f>'Core Indicators'!GD84</f>
        <v>2</v>
      </c>
      <c r="AD84" s="123">
        <f>'Core Indicators'!GL84</f>
        <v>2</v>
      </c>
      <c r="AE84" s="123">
        <f>'Core Indicators'!GT84</f>
        <v>2</v>
      </c>
      <c r="AF84" s="123">
        <f>'Core Indicators'!HB84</f>
        <v>2</v>
      </c>
      <c r="AG84" s="123">
        <f t="shared" si="27"/>
        <v>2</v>
      </c>
      <c r="AH84" s="123">
        <f>'Core Indicators'!HJ84</f>
        <v>2</v>
      </c>
      <c r="AI84" s="123">
        <f>'Core Indicators'!HR84</f>
        <v>2</v>
      </c>
      <c r="AJ84" s="123">
        <f t="shared" si="28"/>
        <v>2</v>
      </c>
      <c r="AK84" s="123">
        <f>'Core Indicators'!HZ84</f>
        <v>2</v>
      </c>
      <c r="AL84" s="123">
        <f>'Core Indicators'!IH84</f>
        <v>2</v>
      </c>
      <c r="AM84" s="123">
        <f>'Core Indicators'!IP84</f>
        <v>2</v>
      </c>
      <c r="AN84" s="123">
        <f t="shared" si="29"/>
        <v>2</v>
      </c>
    </row>
    <row r="85" spans="1:40">
      <c r="A85" s="140" t="str">
        <f>Lists!C:C</f>
        <v>NIC001</v>
      </c>
      <c r="B85" s="174" t="str">
        <f t="shared" si="15"/>
        <v>x</v>
      </c>
      <c r="C85" s="108">
        <f t="shared" si="16"/>
        <v>1</v>
      </c>
      <c r="D85" s="179">
        <f t="shared" si="17"/>
        <v>2</v>
      </c>
      <c r="E85" s="140">
        <f>'Core Indicators'!R85</f>
        <v>1</v>
      </c>
      <c r="F85" s="140">
        <f>'Core Indicators'!Z85</f>
        <v>2</v>
      </c>
      <c r="G85" s="108">
        <f t="shared" si="18"/>
        <v>1.5</v>
      </c>
      <c r="H85" s="140">
        <f>'Core Indicators'!AH85</f>
        <v>2</v>
      </c>
      <c r="I85" s="140">
        <f>'Core Indicators'!AP85</f>
        <v>2</v>
      </c>
      <c r="J85" s="140">
        <f>'Core Indicators'!BN85</f>
        <v>3</v>
      </c>
      <c r="K85" s="140">
        <f t="shared" si="19"/>
        <v>2.5</v>
      </c>
      <c r="L85" s="174">
        <f t="shared" si="20"/>
        <v>2.2999999999999998</v>
      </c>
      <c r="M85" s="179" t="str">
        <f t="shared" si="21"/>
        <v>x</v>
      </c>
      <c r="N85" s="141" t="str">
        <f>'Core Indicators'!DJ85</f>
        <v>x</v>
      </c>
      <c r="O85" s="141" t="str">
        <f>'Core Indicators'!DR85</f>
        <v>x</v>
      </c>
      <c r="P85" s="141" t="str">
        <f>'Core Indicators'!DZ85</f>
        <v>x</v>
      </c>
      <c r="Q85" s="141">
        <f>'Core Indicators'!EH85</f>
        <v>1</v>
      </c>
      <c r="R85" s="141">
        <f>'Core Indicators'!EP85</f>
        <v>1</v>
      </c>
      <c r="S85" s="108">
        <f t="shared" si="22"/>
        <v>1.4</v>
      </c>
      <c r="T85" s="108">
        <f t="shared" si="23"/>
        <v>1.3333333333333333</v>
      </c>
      <c r="U85" s="140">
        <v>1</v>
      </c>
      <c r="V85" s="140">
        <v>1</v>
      </c>
      <c r="W85" s="140">
        <f>'Core Indicators'!EX85</f>
        <v>3</v>
      </c>
      <c r="X85" s="108">
        <f t="shared" si="24"/>
        <v>2</v>
      </c>
      <c r="Y85" s="140">
        <v>1</v>
      </c>
      <c r="Z85" s="108">
        <f t="shared" si="25"/>
        <v>1.5</v>
      </c>
      <c r="AA85" s="140">
        <f>'Core Indicators'!FF85</f>
        <v>2</v>
      </c>
      <c r="AB85" s="140">
        <f t="shared" si="26"/>
        <v>1</v>
      </c>
      <c r="AC85" s="123" t="str">
        <f>'Core Indicators'!GD85</f>
        <v>x</v>
      </c>
      <c r="AD85" s="123" t="str">
        <f>'Core Indicators'!GL85</f>
        <v>x</v>
      </c>
      <c r="AE85" s="123">
        <f>'Core Indicators'!GT85</f>
        <v>1</v>
      </c>
      <c r="AF85" s="123">
        <f>'Core Indicators'!HB85</f>
        <v>1</v>
      </c>
      <c r="AG85" s="123">
        <f t="shared" si="27"/>
        <v>1</v>
      </c>
      <c r="AH85" s="123">
        <f>'Core Indicators'!HJ85</f>
        <v>1</v>
      </c>
      <c r="AI85" s="123">
        <f>'Core Indicators'!HR85</f>
        <v>1</v>
      </c>
      <c r="AJ85" s="123">
        <f t="shared" si="28"/>
        <v>1</v>
      </c>
      <c r="AK85" s="123">
        <f>'Core Indicators'!HZ85</f>
        <v>1</v>
      </c>
      <c r="AL85" s="123">
        <f>'Core Indicators'!IH85</f>
        <v>1</v>
      </c>
      <c r="AM85" s="123">
        <f>'Core Indicators'!IP85</f>
        <v>1</v>
      </c>
      <c r="AN85" s="123">
        <f t="shared" si="29"/>
        <v>1</v>
      </c>
    </row>
    <row r="86" spans="1:40">
      <c r="A86" s="140" t="str">
        <f>Lists!C:C</f>
        <v>NIC002</v>
      </c>
      <c r="B86" s="174">
        <f t="shared" si="15"/>
        <v>1.9</v>
      </c>
      <c r="C86" s="108">
        <f t="shared" si="16"/>
        <v>0</v>
      </c>
      <c r="D86" s="179">
        <f t="shared" si="17"/>
        <v>2</v>
      </c>
      <c r="E86" s="140">
        <f>'Core Indicators'!R86</f>
        <v>2</v>
      </c>
      <c r="F86" s="140">
        <f>'Core Indicators'!Z86</f>
        <v>2</v>
      </c>
      <c r="G86" s="108">
        <f t="shared" si="18"/>
        <v>2</v>
      </c>
      <c r="H86" s="140">
        <f>'Core Indicators'!AH86</f>
        <v>2</v>
      </c>
      <c r="I86" s="140">
        <f>'Core Indicators'!AP86</f>
        <v>2</v>
      </c>
      <c r="J86" s="140">
        <f>'Core Indicators'!BN86</f>
        <v>2</v>
      </c>
      <c r="K86" s="140">
        <f t="shared" si="19"/>
        <v>2</v>
      </c>
      <c r="L86" s="174">
        <f t="shared" si="20"/>
        <v>2</v>
      </c>
      <c r="M86" s="179">
        <f t="shared" si="21"/>
        <v>2</v>
      </c>
      <c r="N86" s="141">
        <f>'Core Indicators'!DJ86</f>
        <v>2</v>
      </c>
      <c r="O86" s="141">
        <f>'Core Indicators'!DR86</f>
        <v>2</v>
      </c>
      <c r="P86" s="141">
        <f>'Core Indicators'!DZ86</f>
        <v>2</v>
      </c>
      <c r="Q86" s="141">
        <f>'Core Indicators'!EH86</f>
        <v>2</v>
      </c>
      <c r="R86" s="141">
        <f>'Core Indicators'!EP86</f>
        <v>2</v>
      </c>
      <c r="S86" s="108">
        <f t="shared" si="22"/>
        <v>1.7</v>
      </c>
      <c r="T86" s="108">
        <f t="shared" si="23"/>
        <v>1.3333333333333333</v>
      </c>
      <c r="U86" s="140">
        <v>1</v>
      </c>
      <c r="V86" s="140">
        <v>1</v>
      </c>
      <c r="W86" s="140">
        <f>'Core Indicators'!EX86</f>
        <v>3</v>
      </c>
      <c r="X86" s="108">
        <f t="shared" si="24"/>
        <v>2</v>
      </c>
      <c r="Y86" s="140">
        <v>1</v>
      </c>
      <c r="Z86" s="108">
        <f t="shared" si="25"/>
        <v>2</v>
      </c>
      <c r="AA86" s="140">
        <f>'Core Indicators'!FF86</f>
        <v>2</v>
      </c>
      <c r="AB86" s="140">
        <f t="shared" si="26"/>
        <v>2</v>
      </c>
      <c r="AC86" s="123">
        <f>'Core Indicators'!GD86</f>
        <v>2</v>
      </c>
      <c r="AD86" s="123">
        <f>'Core Indicators'!GL86</f>
        <v>2</v>
      </c>
      <c r="AE86" s="123">
        <f>'Core Indicators'!GT86</f>
        <v>2</v>
      </c>
      <c r="AF86" s="123">
        <f>'Core Indicators'!HB86</f>
        <v>2</v>
      </c>
      <c r="AG86" s="123">
        <f t="shared" si="27"/>
        <v>2</v>
      </c>
      <c r="AH86" s="123">
        <f>'Core Indicators'!HJ86</f>
        <v>2</v>
      </c>
      <c r="AI86" s="123">
        <f>'Core Indicators'!HR86</f>
        <v>2</v>
      </c>
      <c r="AJ86" s="123">
        <f t="shared" si="28"/>
        <v>2</v>
      </c>
      <c r="AK86" s="123">
        <f>'Core Indicators'!HZ86</f>
        <v>2</v>
      </c>
      <c r="AL86" s="123">
        <f>'Core Indicators'!IH86</f>
        <v>2</v>
      </c>
      <c r="AM86" s="123">
        <f>'Core Indicators'!IP86</f>
        <v>2</v>
      </c>
      <c r="AN86" s="123">
        <f t="shared" si="29"/>
        <v>2</v>
      </c>
    </row>
    <row r="87" spans="1:40">
      <c r="A87" s="140" t="str">
        <f>Lists!C:C</f>
        <v>PAK001</v>
      </c>
      <c r="B87" s="174">
        <f t="shared" si="15"/>
        <v>1.9</v>
      </c>
      <c r="C87" s="108">
        <f t="shared" si="16"/>
        <v>0</v>
      </c>
      <c r="D87" s="179">
        <f t="shared" si="17"/>
        <v>2.2999999999999998</v>
      </c>
      <c r="E87" s="140">
        <f>'Core Indicators'!R87</f>
        <v>2</v>
      </c>
      <c r="F87" s="140">
        <f>'Core Indicators'!Z87</f>
        <v>2</v>
      </c>
      <c r="G87" s="108">
        <f t="shared" si="18"/>
        <v>2</v>
      </c>
      <c r="H87" s="140">
        <f>'Core Indicators'!AH87</f>
        <v>3</v>
      </c>
      <c r="I87" s="140">
        <f>'Core Indicators'!AP87</f>
        <v>2</v>
      </c>
      <c r="J87" s="140">
        <f>'Core Indicators'!BN87</f>
        <v>2</v>
      </c>
      <c r="K87" s="140">
        <f t="shared" si="19"/>
        <v>2</v>
      </c>
      <c r="L87" s="174">
        <f t="shared" si="20"/>
        <v>2.5</v>
      </c>
      <c r="M87" s="179">
        <f t="shared" si="21"/>
        <v>2</v>
      </c>
      <c r="N87" s="141">
        <f>'Core Indicators'!DJ87</f>
        <v>2</v>
      </c>
      <c r="O87" s="141">
        <f>'Core Indicators'!DR87</f>
        <v>2</v>
      </c>
      <c r="P87" s="141">
        <f>'Core Indicators'!DZ87</f>
        <v>2</v>
      </c>
      <c r="Q87" s="141">
        <f>'Core Indicators'!EH87</f>
        <v>2</v>
      </c>
      <c r="R87" s="141">
        <f>'Core Indicators'!EP87</f>
        <v>2</v>
      </c>
      <c r="S87" s="108">
        <f t="shared" si="22"/>
        <v>1.3</v>
      </c>
      <c r="T87" s="108">
        <f t="shared" si="23"/>
        <v>1.1666666666666667</v>
      </c>
      <c r="U87" s="140">
        <v>1</v>
      </c>
      <c r="V87" s="140">
        <v>1</v>
      </c>
      <c r="W87" s="140">
        <f>'Core Indicators'!EX87</f>
        <v>2</v>
      </c>
      <c r="X87" s="108">
        <f t="shared" si="24"/>
        <v>1.5</v>
      </c>
      <c r="Y87" s="140">
        <v>1</v>
      </c>
      <c r="Z87" s="108">
        <f t="shared" si="25"/>
        <v>1.5</v>
      </c>
      <c r="AA87" s="140">
        <f>'Core Indicators'!FF87</f>
        <v>1</v>
      </c>
      <c r="AB87" s="140">
        <f t="shared" si="26"/>
        <v>2</v>
      </c>
      <c r="AC87" s="123">
        <f>'Core Indicators'!GD87</f>
        <v>2</v>
      </c>
      <c r="AD87" s="123">
        <f>'Core Indicators'!GL87</f>
        <v>2</v>
      </c>
      <c r="AE87" s="123">
        <f>'Core Indicators'!GT87</f>
        <v>2</v>
      </c>
      <c r="AF87" s="123">
        <f>'Core Indicators'!HB87</f>
        <v>2</v>
      </c>
      <c r="AG87" s="123">
        <f t="shared" si="27"/>
        <v>2</v>
      </c>
      <c r="AH87" s="123">
        <f>'Core Indicators'!HJ87</f>
        <v>2</v>
      </c>
      <c r="AI87" s="123">
        <f>'Core Indicators'!HR87</f>
        <v>2</v>
      </c>
      <c r="AJ87" s="123">
        <f t="shared" si="28"/>
        <v>2</v>
      </c>
      <c r="AK87" s="123">
        <f>'Core Indicators'!HZ87</f>
        <v>2</v>
      </c>
      <c r="AL87" s="123">
        <f>'Core Indicators'!IH87</f>
        <v>2</v>
      </c>
      <c r="AM87" s="123">
        <f>'Core Indicators'!IP87</f>
        <v>2</v>
      </c>
      <c r="AN87" s="123">
        <f t="shared" si="29"/>
        <v>2</v>
      </c>
    </row>
    <row r="88" spans="1:40">
      <c r="A88" s="140" t="str">
        <f>Lists!C:C</f>
        <v>PAK004</v>
      </c>
      <c r="B88" s="174">
        <f t="shared" si="15"/>
        <v>2.4</v>
      </c>
      <c r="C88" s="108">
        <f t="shared" si="16"/>
        <v>1</v>
      </c>
      <c r="D88" s="179">
        <f t="shared" si="17"/>
        <v>1.8</v>
      </c>
      <c r="E88" s="140">
        <f>'Core Indicators'!R88</f>
        <v>1</v>
      </c>
      <c r="F88" s="140">
        <f>'Core Indicators'!Z88</f>
        <v>2</v>
      </c>
      <c r="G88" s="108">
        <f t="shared" si="18"/>
        <v>1.5</v>
      </c>
      <c r="H88" s="140">
        <f>'Core Indicators'!AH88</f>
        <v>2</v>
      </c>
      <c r="I88" s="140" t="str">
        <f>'Core Indicators'!AP88</f>
        <v>x</v>
      </c>
      <c r="J88" s="140">
        <f>'Core Indicators'!BN88</f>
        <v>2</v>
      </c>
      <c r="K88" s="140">
        <f t="shared" si="19"/>
        <v>2</v>
      </c>
      <c r="L88" s="174">
        <f t="shared" si="20"/>
        <v>2</v>
      </c>
      <c r="M88" s="179">
        <f t="shared" si="21"/>
        <v>3</v>
      </c>
      <c r="N88" s="141">
        <f>'Core Indicators'!DJ88</f>
        <v>3</v>
      </c>
      <c r="O88" s="141">
        <f>'Core Indicators'!DR88</f>
        <v>3</v>
      </c>
      <c r="P88" s="141">
        <f>'Core Indicators'!DZ88</f>
        <v>3</v>
      </c>
      <c r="Q88" s="141">
        <f>'Core Indicators'!EH88</f>
        <v>3</v>
      </c>
      <c r="R88" s="141">
        <f>'Core Indicators'!EP88</f>
        <v>3</v>
      </c>
      <c r="S88" s="108">
        <f t="shared" si="22"/>
        <v>1.7</v>
      </c>
      <c r="T88" s="108">
        <f t="shared" si="23"/>
        <v>1.3333333333333333</v>
      </c>
      <c r="U88" s="140">
        <v>1</v>
      </c>
      <c r="V88" s="140">
        <v>1</v>
      </c>
      <c r="W88" s="140">
        <f>'Core Indicators'!EX88</f>
        <v>3</v>
      </c>
      <c r="X88" s="108">
        <f t="shared" si="24"/>
        <v>2</v>
      </c>
      <c r="Y88" s="140">
        <v>1</v>
      </c>
      <c r="Z88" s="108">
        <f t="shared" si="25"/>
        <v>2</v>
      </c>
      <c r="AA88" s="140">
        <f>'Core Indicators'!FF88</f>
        <v>2</v>
      </c>
      <c r="AB88" s="140">
        <f t="shared" si="26"/>
        <v>2</v>
      </c>
      <c r="AC88" s="123">
        <f>'Core Indicators'!GD88</f>
        <v>2</v>
      </c>
      <c r="AD88" s="123">
        <f>'Core Indicators'!GL88</f>
        <v>2</v>
      </c>
      <c r="AE88" s="123">
        <f>'Core Indicators'!GT88</f>
        <v>2</v>
      </c>
      <c r="AF88" s="123">
        <f>'Core Indicators'!HB88</f>
        <v>2</v>
      </c>
      <c r="AG88" s="123">
        <f t="shared" si="27"/>
        <v>2</v>
      </c>
      <c r="AH88" s="123">
        <f>'Core Indicators'!HJ88</f>
        <v>2</v>
      </c>
      <c r="AI88" s="123">
        <f>'Core Indicators'!HR88</f>
        <v>2</v>
      </c>
      <c r="AJ88" s="123">
        <f t="shared" si="28"/>
        <v>2</v>
      </c>
      <c r="AK88" s="123">
        <f>'Core Indicators'!HZ88</f>
        <v>2</v>
      </c>
      <c r="AL88" s="123">
        <f>'Core Indicators'!IH88</f>
        <v>2</v>
      </c>
      <c r="AM88" s="123">
        <f>'Core Indicators'!IP88</f>
        <v>2</v>
      </c>
      <c r="AN88" s="123">
        <f t="shared" si="29"/>
        <v>2</v>
      </c>
    </row>
    <row r="89" spans="1:40">
      <c r="A89" s="140" t="str">
        <f>Lists!C:C</f>
        <v>PER002</v>
      </c>
      <c r="B89" s="174">
        <f t="shared" si="15"/>
        <v>2.5</v>
      </c>
      <c r="C89" s="108">
        <f t="shared" si="16"/>
        <v>0</v>
      </c>
      <c r="D89" s="179">
        <f t="shared" si="17"/>
        <v>2.6</v>
      </c>
      <c r="E89" s="140">
        <f>'Core Indicators'!R89</f>
        <v>2</v>
      </c>
      <c r="F89" s="140">
        <f>'Core Indicators'!Z89</f>
        <v>2</v>
      </c>
      <c r="G89" s="108">
        <f t="shared" si="18"/>
        <v>2</v>
      </c>
      <c r="H89" s="140">
        <f>'Core Indicators'!AH89</f>
        <v>3</v>
      </c>
      <c r="I89" s="140">
        <f>'Core Indicators'!AP89</f>
        <v>2</v>
      </c>
      <c r="J89" s="140">
        <f>'Core Indicators'!BN89</f>
        <v>3</v>
      </c>
      <c r="K89" s="140">
        <f t="shared" si="19"/>
        <v>2.5</v>
      </c>
      <c r="L89" s="174">
        <f t="shared" si="20"/>
        <v>2.8</v>
      </c>
      <c r="M89" s="179">
        <f t="shared" si="21"/>
        <v>3</v>
      </c>
      <c r="N89" s="141">
        <f>'Core Indicators'!DJ89</f>
        <v>3</v>
      </c>
      <c r="O89" s="141">
        <f>'Core Indicators'!DR89</f>
        <v>3</v>
      </c>
      <c r="P89" s="141">
        <f>'Core Indicators'!DZ89</f>
        <v>3</v>
      </c>
      <c r="Q89" s="141">
        <f>'Core Indicators'!EH89</f>
        <v>3</v>
      </c>
      <c r="R89" s="141">
        <f>'Core Indicators'!EP89</f>
        <v>3</v>
      </c>
      <c r="S89" s="108">
        <f t="shared" si="22"/>
        <v>1.7</v>
      </c>
      <c r="T89" s="108">
        <f t="shared" si="23"/>
        <v>1.3333333333333333</v>
      </c>
      <c r="U89" s="140">
        <v>1</v>
      </c>
      <c r="V89" s="140">
        <v>1</v>
      </c>
      <c r="W89" s="140">
        <f>'Core Indicators'!EX89</f>
        <v>3</v>
      </c>
      <c r="X89" s="108">
        <f t="shared" si="24"/>
        <v>2</v>
      </c>
      <c r="Y89" s="140">
        <v>1</v>
      </c>
      <c r="Z89" s="108">
        <f t="shared" si="25"/>
        <v>2.125</v>
      </c>
      <c r="AA89" s="140">
        <f>'Core Indicators'!FF89</f>
        <v>2</v>
      </c>
      <c r="AB89" s="140">
        <f t="shared" si="26"/>
        <v>2.25</v>
      </c>
      <c r="AC89" s="123">
        <f>'Core Indicators'!GD89</f>
        <v>2</v>
      </c>
      <c r="AD89" s="123">
        <f>'Core Indicators'!GL89</f>
        <v>3</v>
      </c>
      <c r="AE89" s="123">
        <f>'Core Indicators'!GT89</f>
        <v>2</v>
      </c>
      <c r="AF89" s="123">
        <f>'Core Indicators'!HB89</f>
        <v>2</v>
      </c>
      <c r="AG89" s="123">
        <f t="shared" si="27"/>
        <v>2.25</v>
      </c>
      <c r="AH89" s="123">
        <f>'Core Indicators'!HJ89</f>
        <v>2</v>
      </c>
      <c r="AI89" s="123">
        <f>'Core Indicators'!HR89</f>
        <v>3</v>
      </c>
      <c r="AJ89" s="123">
        <f t="shared" si="28"/>
        <v>2.5</v>
      </c>
      <c r="AK89" s="123">
        <f>'Core Indicators'!HZ89</f>
        <v>2</v>
      </c>
      <c r="AL89" s="123">
        <f>'Core Indicators'!IH89</f>
        <v>2</v>
      </c>
      <c r="AM89" s="123">
        <f>'Core Indicators'!IP89</f>
        <v>2</v>
      </c>
      <c r="AN89" s="123">
        <f t="shared" si="29"/>
        <v>2</v>
      </c>
    </row>
    <row r="90" spans="1:40">
      <c r="A90" s="140" t="str">
        <f>Lists!C:C</f>
        <v>PHL001</v>
      </c>
      <c r="B90" s="174">
        <f t="shared" si="15"/>
        <v>1.9</v>
      </c>
      <c r="C90" s="108">
        <f t="shared" si="16"/>
        <v>0</v>
      </c>
      <c r="D90" s="179">
        <f t="shared" si="17"/>
        <v>2</v>
      </c>
      <c r="E90" s="140">
        <f>'Core Indicators'!R90</f>
        <v>2</v>
      </c>
      <c r="F90" s="140">
        <f>'Core Indicators'!Z90</f>
        <v>2</v>
      </c>
      <c r="G90" s="108">
        <f t="shared" si="18"/>
        <v>2</v>
      </c>
      <c r="H90" s="140">
        <f>'Core Indicators'!AH90</f>
        <v>2</v>
      </c>
      <c r="I90" s="140">
        <f>'Core Indicators'!AP90</f>
        <v>2</v>
      </c>
      <c r="J90" s="140">
        <f>'Core Indicators'!BN90</f>
        <v>2</v>
      </c>
      <c r="K90" s="140">
        <f t="shared" si="19"/>
        <v>2</v>
      </c>
      <c r="L90" s="174">
        <f t="shared" si="20"/>
        <v>2</v>
      </c>
      <c r="M90" s="179">
        <f t="shared" si="21"/>
        <v>2</v>
      </c>
      <c r="N90" s="141">
        <f>'Core Indicators'!DJ90</f>
        <v>2</v>
      </c>
      <c r="O90" s="141">
        <f>'Core Indicators'!DR90</f>
        <v>2</v>
      </c>
      <c r="P90" s="141">
        <f>'Core Indicators'!DZ90</f>
        <v>2</v>
      </c>
      <c r="Q90" s="141">
        <f>'Core Indicators'!EH90</f>
        <v>2</v>
      </c>
      <c r="R90" s="141">
        <f>'Core Indicators'!EP90</f>
        <v>2</v>
      </c>
      <c r="S90" s="108">
        <f t="shared" si="22"/>
        <v>1.6</v>
      </c>
      <c r="T90" s="108">
        <f t="shared" si="23"/>
        <v>1.1666666666666667</v>
      </c>
      <c r="U90" s="140">
        <v>1</v>
      </c>
      <c r="V90" s="140">
        <v>1</v>
      </c>
      <c r="W90" s="140">
        <f>'Core Indicators'!EX90</f>
        <v>2</v>
      </c>
      <c r="X90" s="108">
        <f t="shared" si="24"/>
        <v>1.5</v>
      </c>
      <c r="Y90" s="140">
        <v>1</v>
      </c>
      <c r="Z90" s="108">
        <f t="shared" si="25"/>
        <v>2</v>
      </c>
      <c r="AA90" s="140">
        <f>'Core Indicators'!FF90</f>
        <v>2</v>
      </c>
      <c r="AB90" s="140">
        <f t="shared" si="26"/>
        <v>2</v>
      </c>
      <c r="AC90" s="123">
        <f>'Core Indicators'!GD90</f>
        <v>2</v>
      </c>
      <c r="AD90" s="123">
        <f>'Core Indicators'!GL90</f>
        <v>2</v>
      </c>
      <c r="AE90" s="123">
        <f>'Core Indicators'!GT90</f>
        <v>2</v>
      </c>
      <c r="AF90" s="123">
        <f>'Core Indicators'!HB90</f>
        <v>2</v>
      </c>
      <c r="AG90" s="123">
        <f t="shared" si="27"/>
        <v>2</v>
      </c>
      <c r="AH90" s="123">
        <f>'Core Indicators'!HJ90</f>
        <v>2</v>
      </c>
      <c r="AI90" s="123">
        <f>'Core Indicators'!HR90</f>
        <v>2</v>
      </c>
      <c r="AJ90" s="123">
        <f t="shared" si="28"/>
        <v>2</v>
      </c>
      <c r="AK90" s="123">
        <f>'Core Indicators'!HZ90</f>
        <v>2</v>
      </c>
      <c r="AL90" s="123">
        <f>'Core Indicators'!IH90</f>
        <v>2</v>
      </c>
      <c r="AM90" s="123">
        <f>'Core Indicators'!IP90</f>
        <v>2</v>
      </c>
      <c r="AN90" s="123">
        <f t="shared" si="29"/>
        <v>2</v>
      </c>
    </row>
    <row r="91" spans="1:40">
      <c r="A91" s="140" t="str">
        <f>Lists!C:C</f>
        <v>PHL003</v>
      </c>
      <c r="B91" s="174">
        <f t="shared" si="15"/>
        <v>1.9</v>
      </c>
      <c r="C91" s="108">
        <f t="shared" si="16"/>
        <v>0</v>
      </c>
      <c r="D91" s="179">
        <f t="shared" si="17"/>
        <v>2</v>
      </c>
      <c r="E91" s="140">
        <f>'Core Indicators'!R91</f>
        <v>2</v>
      </c>
      <c r="F91" s="140">
        <f>'Core Indicators'!Z91</f>
        <v>2</v>
      </c>
      <c r="G91" s="108">
        <f t="shared" si="18"/>
        <v>2</v>
      </c>
      <c r="H91" s="140">
        <f>'Core Indicators'!AH91</f>
        <v>2</v>
      </c>
      <c r="I91" s="140">
        <f>'Core Indicators'!AP91</f>
        <v>2</v>
      </c>
      <c r="J91" s="140">
        <f>'Core Indicators'!BN91</f>
        <v>2</v>
      </c>
      <c r="K91" s="140">
        <f t="shared" si="19"/>
        <v>2</v>
      </c>
      <c r="L91" s="174">
        <f t="shared" si="20"/>
        <v>2</v>
      </c>
      <c r="M91" s="179">
        <f t="shared" si="21"/>
        <v>2</v>
      </c>
      <c r="N91" s="141">
        <f>'Core Indicators'!DJ91</f>
        <v>2</v>
      </c>
      <c r="O91" s="141">
        <f>'Core Indicators'!DR91</f>
        <v>2</v>
      </c>
      <c r="P91" s="141">
        <f>'Core Indicators'!DZ91</f>
        <v>2</v>
      </c>
      <c r="Q91" s="141">
        <f>'Core Indicators'!EH91</f>
        <v>2</v>
      </c>
      <c r="R91" s="141">
        <f>'Core Indicators'!EP91</f>
        <v>2</v>
      </c>
      <c r="S91" s="108">
        <f t="shared" si="22"/>
        <v>1.6</v>
      </c>
      <c r="T91" s="108">
        <f t="shared" si="23"/>
        <v>1.1666666666666667</v>
      </c>
      <c r="U91" s="140">
        <v>1</v>
      </c>
      <c r="V91" s="140">
        <v>1</v>
      </c>
      <c r="W91" s="140">
        <f>'Core Indicators'!EX91</f>
        <v>2</v>
      </c>
      <c r="X91" s="108">
        <f t="shared" si="24"/>
        <v>1.5</v>
      </c>
      <c r="Y91" s="140">
        <v>1</v>
      </c>
      <c r="Z91" s="108">
        <f t="shared" si="25"/>
        <v>2</v>
      </c>
      <c r="AA91" s="140">
        <f>'Core Indicators'!FF91</f>
        <v>2</v>
      </c>
      <c r="AB91" s="140">
        <f t="shared" si="26"/>
        <v>2</v>
      </c>
      <c r="AC91" s="123">
        <f>'Core Indicators'!GD91</f>
        <v>2</v>
      </c>
      <c r="AD91" s="123">
        <f>'Core Indicators'!GL91</f>
        <v>2</v>
      </c>
      <c r="AE91" s="123">
        <f>'Core Indicators'!GT91</f>
        <v>2</v>
      </c>
      <c r="AF91" s="123">
        <f>'Core Indicators'!HB91</f>
        <v>2</v>
      </c>
      <c r="AG91" s="123">
        <f t="shared" si="27"/>
        <v>2</v>
      </c>
      <c r="AH91" s="123">
        <f>'Core Indicators'!HJ91</f>
        <v>2</v>
      </c>
      <c r="AI91" s="123">
        <f>'Core Indicators'!HR91</f>
        <v>2</v>
      </c>
      <c r="AJ91" s="123">
        <f t="shared" si="28"/>
        <v>2</v>
      </c>
      <c r="AK91" s="123">
        <f>'Core Indicators'!HZ91</f>
        <v>2</v>
      </c>
      <c r="AL91" s="123">
        <f>'Core Indicators'!IH91</f>
        <v>2</v>
      </c>
      <c r="AM91" s="123">
        <f>'Core Indicators'!IP91</f>
        <v>2</v>
      </c>
      <c r="AN91" s="123">
        <f t="shared" si="29"/>
        <v>2</v>
      </c>
    </row>
    <row r="92" spans="1:40">
      <c r="A92" s="140" t="str">
        <f>Lists!C:C</f>
        <v>PHL004</v>
      </c>
      <c r="B92" s="174">
        <f t="shared" si="15"/>
        <v>1.8</v>
      </c>
      <c r="C92" s="108">
        <f t="shared" si="16"/>
        <v>0</v>
      </c>
      <c r="D92" s="179">
        <f t="shared" si="17"/>
        <v>2.2000000000000002</v>
      </c>
      <c r="E92" s="140">
        <f>'Core Indicators'!R92</f>
        <v>2</v>
      </c>
      <c r="F92" s="140">
        <f>'Core Indicators'!Z92</f>
        <v>2</v>
      </c>
      <c r="G92" s="108">
        <f t="shared" si="18"/>
        <v>2</v>
      </c>
      <c r="H92" s="140">
        <f>'Core Indicators'!AH92</f>
        <v>3</v>
      </c>
      <c r="I92" s="140">
        <f>'Core Indicators'!AP92</f>
        <v>2</v>
      </c>
      <c r="J92" s="140">
        <f>'Core Indicators'!BN92</f>
        <v>1</v>
      </c>
      <c r="K92" s="140">
        <f t="shared" si="19"/>
        <v>1.5</v>
      </c>
      <c r="L92" s="174">
        <f t="shared" si="20"/>
        <v>2.2999999999999998</v>
      </c>
      <c r="M92" s="179">
        <f t="shared" si="21"/>
        <v>2</v>
      </c>
      <c r="N92" s="141">
        <f>'Core Indicators'!DJ92</f>
        <v>2</v>
      </c>
      <c r="O92" s="141">
        <f>'Core Indicators'!DR92</f>
        <v>2</v>
      </c>
      <c r="P92" s="141">
        <f>'Core Indicators'!DZ92</f>
        <v>2</v>
      </c>
      <c r="Q92" s="141">
        <f>'Core Indicators'!EH92</f>
        <v>2</v>
      </c>
      <c r="R92" s="141">
        <f>'Core Indicators'!EP92</f>
        <v>2</v>
      </c>
      <c r="S92" s="108">
        <f t="shared" si="22"/>
        <v>1.3</v>
      </c>
      <c r="T92" s="108">
        <f t="shared" si="23"/>
        <v>1.1666666666666667</v>
      </c>
      <c r="U92" s="140">
        <v>1</v>
      </c>
      <c r="V92" s="140">
        <v>1</v>
      </c>
      <c r="W92" s="140">
        <f>'Core Indicators'!EX92</f>
        <v>2</v>
      </c>
      <c r="X92" s="108">
        <f t="shared" si="24"/>
        <v>1.5</v>
      </c>
      <c r="Y92" s="140">
        <v>1</v>
      </c>
      <c r="Z92" s="108">
        <f t="shared" si="25"/>
        <v>1.5</v>
      </c>
      <c r="AA92" s="140">
        <f>'Core Indicators'!FF92</f>
        <v>1</v>
      </c>
      <c r="AB92" s="140">
        <f t="shared" si="26"/>
        <v>2</v>
      </c>
      <c r="AC92" s="123">
        <f>'Core Indicators'!GD92</f>
        <v>2</v>
      </c>
      <c r="AD92" s="123">
        <f>'Core Indicators'!GL92</f>
        <v>2</v>
      </c>
      <c r="AE92" s="123">
        <f>'Core Indicators'!GT92</f>
        <v>2</v>
      </c>
      <c r="AF92" s="123">
        <f>'Core Indicators'!HB92</f>
        <v>2</v>
      </c>
      <c r="AG92" s="123">
        <f t="shared" si="27"/>
        <v>2</v>
      </c>
      <c r="AH92" s="123">
        <f>'Core Indicators'!HJ92</f>
        <v>2</v>
      </c>
      <c r="AI92" s="123">
        <f>'Core Indicators'!HR92</f>
        <v>2</v>
      </c>
      <c r="AJ92" s="123">
        <f t="shared" si="28"/>
        <v>2</v>
      </c>
      <c r="AK92" s="123">
        <f>'Core Indicators'!HZ92</f>
        <v>2</v>
      </c>
      <c r="AL92" s="123">
        <f>'Core Indicators'!IH92</f>
        <v>2</v>
      </c>
      <c r="AM92" s="123">
        <f>'Core Indicators'!IP92</f>
        <v>2</v>
      </c>
      <c r="AN92" s="123">
        <f t="shared" si="29"/>
        <v>2</v>
      </c>
    </row>
    <row r="93" spans="1:40">
      <c r="A93" s="140" t="str">
        <f>Lists!C:C</f>
        <v>PHL009</v>
      </c>
      <c r="B93" s="174">
        <f t="shared" si="15"/>
        <v>1.9</v>
      </c>
      <c r="C93" s="108">
        <f t="shared" si="16"/>
        <v>0</v>
      </c>
      <c r="D93" s="179">
        <f t="shared" si="17"/>
        <v>2</v>
      </c>
      <c r="E93" s="140">
        <f>'Core Indicators'!R93</f>
        <v>2</v>
      </c>
      <c r="F93" s="140">
        <f>'Core Indicators'!Z93</f>
        <v>2</v>
      </c>
      <c r="G93" s="108">
        <f t="shared" si="18"/>
        <v>2</v>
      </c>
      <c r="H93" s="140">
        <f>'Core Indicators'!AH93</f>
        <v>2</v>
      </c>
      <c r="I93" s="140">
        <f>'Core Indicators'!AP93</f>
        <v>2</v>
      </c>
      <c r="J93" s="140">
        <f>'Core Indicators'!BN93</f>
        <v>2</v>
      </c>
      <c r="K93" s="140">
        <f t="shared" si="19"/>
        <v>2</v>
      </c>
      <c r="L93" s="174">
        <f t="shared" si="20"/>
        <v>2</v>
      </c>
      <c r="M93" s="179">
        <f t="shared" si="21"/>
        <v>2</v>
      </c>
      <c r="N93" s="141">
        <f>'Core Indicators'!DJ93</f>
        <v>2</v>
      </c>
      <c r="O93" s="141">
        <f>'Core Indicators'!DR93</f>
        <v>2</v>
      </c>
      <c r="P93" s="141">
        <f>'Core Indicators'!DZ93</f>
        <v>2</v>
      </c>
      <c r="Q93" s="141">
        <f>'Core Indicators'!EH93</f>
        <v>2</v>
      </c>
      <c r="R93" s="141">
        <f>'Core Indicators'!EP93</f>
        <v>2</v>
      </c>
      <c r="S93" s="108">
        <f t="shared" si="22"/>
        <v>1.6</v>
      </c>
      <c r="T93" s="108">
        <f t="shared" si="23"/>
        <v>1.1666666666666667</v>
      </c>
      <c r="U93" s="140">
        <v>1</v>
      </c>
      <c r="V93" s="140">
        <v>1</v>
      </c>
      <c r="W93" s="140">
        <f>'Core Indicators'!EX93</f>
        <v>2</v>
      </c>
      <c r="X93" s="108">
        <f t="shared" si="24"/>
        <v>1.5</v>
      </c>
      <c r="Y93" s="140">
        <v>1</v>
      </c>
      <c r="Z93" s="108">
        <f t="shared" si="25"/>
        <v>2</v>
      </c>
      <c r="AA93" s="140">
        <f>'Core Indicators'!FF93</f>
        <v>2</v>
      </c>
      <c r="AB93" s="140">
        <f t="shared" si="26"/>
        <v>2</v>
      </c>
      <c r="AC93" s="123">
        <f>'Core Indicators'!GD93</f>
        <v>2</v>
      </c>
      <c r="AD93" s="123">
        <f>'Core Indicators'!GL93</f>
        <v>2</v>
      </c>
      <c r="AE93" s="123">
        <f>'Core Indicators'!GT93</f>
        <v>2</v>
      </c>
      <c r="AF93" s="123">
        <f>'Core Indicators'!HB93</f>
        <v>2</v>
      </c>
      <c r="AG93" s="123">
        <f t="shared" si="27"/>
        <v>2</v>
      </c>
      <c r="AH93" s="123">
        <f>'Core Indicators'!HJ93</f>
        <v>2</v>
      </c>
      <c r="AI93" s="123">
        <f>'Core Indicators'!HR93</f>
        <v>2</v>
      </c>
      <c r="AJ93" s="123">
        <f t="shared" si="28"/>
        <v>2</v>
      </c>
      <c r="AK93" s="123">
        <f>'Core Indicators'!HZ93</f>
        <v>2</v>
      </c>
      <c r="AL93" s="123">
        <f>'Core Indicators'!IH93</f>
        <v>2</v>
      </c>
      <c r="AM93" s="123">
        <f>'Core Indicators'!IP93</f>
        <v>2</v>
      </c>
      <c r="AN93" s="123">
        <f t="shared" si="29"/>
        <v>2</v>
      </c>
    </row>
    <row r="94" spans="1:40">
      <c r="A94" s="140" t="str">
        <f>Lists!C:C</f>
        <v>PRK001</v>
      </c>
      <c r="B94" s="174">
        <f t="shared" si="15"/>
        <v>2</v>
      </c>
      <c r="C94" s="108">
        <f t="shared" si="16"/>
        <v>1</v>
      </c>
      <c r="D94" s="179">
        <f t="shared" si="17"/>
        <v>2.2999999999999998</v>
      </c>
      <c r="E94" s="140">
        <f>'Core Indicators'!R94</f>
        <v>2</v>
      </c>
      <c r="F94" s="140">
        <f>'Core Indicators'!Z94</f>
        <v>2</v>
      </c>
      <c r="G94" s="108">
        <f t="shared" si="18"/>
        <v>2</v>
      </c>
      <c r="H94" s="140">
        <f>'Core Indicators'!AH94</f>
        <v>2</v>
      </c>
      <c r="I94" s="140" t="str">
        <f>'Core Indicators'!AP94</f>
        <v>x</v>
      </c>
      <c r="J94" s="140">
        <f>'Core Indicators'!BN94</f>
        <v>3</v>
      </c>
      <c r="K94" s="140">
        <f t="shared" si="19"/>
        <v>3</v>
      </c>
      <c r="L94" s="174">
        <f t="shared" si="20"/>
        <v>2.5</v>
      </c>
      <c r="M94" s="179">
        <f t="shared" si="21"/>
        <v>2</v>
      </c>
      <c r="N94" s="141">
        <f>'Core Indicators'!DJ94</f>
        <v>2</v>
      </c>
      <c r="O94" s="141">
        <f>'Core Indicators'!DR94</f>
        <v>2</v>
      </c>
      <c r="P94" s="141">
        <f>'Core Indicators'!DZ94</f>
        <v>2</v>
      </c>
      <c r="Q94" s="141">
        <f>'Core Indicators'!EH94</f>
        <v>2</v>
      </c>
      <c r="R94" s="141">
        <f>'Core Indicators'!EP94</f>
        <v>2</v>
      </c>
      <c r="S94" s="108">
        <f t="shared" si="22"/>
        <v>1.7</v>
      </c>
      <c r="T94" s="108">
        <f t="shared" si="23"/>
        <v>1.3333333333333333</v>
      </c>
      <c r="U94" s="140">
        <v>1</v>
      </c>
      <c r="V94" s="140">
        <v>1</v>
      </c>
      <c r="W94" s="140">
        <f>'Core Indicators'!EX94</f>
        <v>3</v>
      </c>
      <c r="X94" s="108">
        <f t="shared" si="24"/>
        <v>2</v>
      </c>
      <c r="Y94" s="140">
        <v>1</v>
      </c>
      <c r="Z94" s="108">
        <f t="shared" si="25"/>
        <v>2</v>
      </c>
      <c r="AA94" s="140">
        <f>'Core Indicators'!FF94</f>
        <v>2</v>
      </c>
      <c r="AB94" s="140">
        <f t="shared" si="26"/>
        <v>2</v>
      </c>
      <c r="AC94" s="123">
        <f>'Core Indicators'!GD94</f>
        <v>2</v>
      </c>
      <c r="AD94" s="123">
        <f>'Core Indicators'!GL94</f>
        <v>2</v>
      </c>
      <c r="AE94" s="123">
        <f>'Core Indicators'!GT94</f>
        <v>2</v>
      </c>
      <c r="AF94" s="123">
        <f>'Core Indicators'!HB94</f>
        <v>2</v>
      </c>
      <c r="AG94" s="123">
        <f t="shared" si="27"/>
        <v>2</v>
      </c>
      <c r="AH94" s="123">
        <f>'Core Indicators'!HJ94</f>
        <v>2</v>
      </c>
      <c r="AI94" s="123">
        <f>'Core Indicators'!HR94</f>
        <v>2</v>
      </c>
      <c r="AJ94" s="123">
        <f t="shared" si="28"/>
        <v>2</v>
      </c>
      <c r="AK94" s="123">
        <f>'Core Indicators'!HZ94</f>
        <v>2</v>
      </c>
      <c r="AL94" s="123">
        <f>'Core Indicators'!IH94</f>
        <v>2</v>
      </c>
      <c r="AM94" s="123">
        <f>'Core Indicators'!IP94</f>
        <v>2</v>
      </c>
      <c r="AN94" s="123">
        <f t="shared" si="29"/>
        <v>2</v>
      </c>
    </row>
    <row r="95" spans="1:40">
      <c r="A95" s="140" t="str">
        <f>Lists!C:C</f>
        <v>PSE002</v>
      </c>
      <c r="B95" s="174">
        <f t="shared" si="15"/>
        <v>1.4</v>
      </c>
      <c r="C95" s="108">
        <f t="shared" si="16"/>
        <v>0</v>
      </c>
      <c r="D95" s="179">
        <f t="shared" si="17"/>
        <v>1.6</v>
      </c>
      <c r="E95" s="140">
        <f>'Core Indicators'!R95</f>
        <v>3</v>
      </c>
      <c r="F95" s="140">
        <f>'Core Indicators'!Z95</f>
        <v>1</v>
      </c>
      <c r="G95" s="108">
        <f t="shared" si="18"/>
        <v>2.1</v>
      </c>
      <c r="H95" s="140">
        <f>'Core Indicators'!AH95</f>
        <v>1</v>
      </c>
      <c r="I95" s="140">
        <f>'Core Indicators'!AP95</f>
        <v>1</v>
      </c>
      <c r="J95" s="140">
        <f>'Core Indicators'!BN95</f>
        <v>2</v>
      </c>
      <c r="K95" s="140">
        <f t="shared" si="19"/>
        <v>1.5</v>
      </c>
      <c r="L95" s="174">
        <f t="shared" si="20"/>
        <v>1.3</v>
      </c>
      <c r="M95" s="179">
        <f t="shared" si="21"/>
        <v>1</v>
      </c>
      <c r="N95" s="141">
        <f>'Core Indicators'!DJ95</f>
        <v>1</v>
      </c>
      <c r="O95" s="141">
        <f>'Core Indicators'!DR95</f>
        <v>1</v>
      </c>
      <c r="P95" s="141">
        <f>'Core Indicators'!DZ95</f>
        <v>1</v>
      </c>
      <c r="Q95" s="141">
        <f>'Core Indicators'!EH95</f>
        <v>1</v>
      </c>
      <c r="R95" s="141">
        <f>'Core Indicators'!EP95</f>
        <v>1</v>
      </c>
      <c r="S95" s="108">
        <f t="shared" si="22"/>
        <v>1.7</v>
      </c>
      <c r="T95" s="108">
        <f t="shared" si="23"/>
        <v>1.3333333333333333</v>
      </c>
      <c r="U95" s="140">
        <v>1</v>
      </c>
      <c r="V95" s="140">
        <v>1</v>
      </c>
      <c r="W95" s="140">
        <f>'Core Indicators'!EX95</f>
        <v>3</v>
      </c>
      <c r="X95" s="108">
        <f t="shared" si="24"/>
        <v>2</v>
      </c>
      <c r="Y95" s="140">
        <v>1</v>
      </c>
      <c r="Z95" s="108">
        <f t="shared" si="25"/>
        <v>2</v>
      </c>
      <c r="AA95" s="140">
        <f>'Core Indicators'!FF95</f>
        <v>2</v>
      </c>
      <c r="AB95" s="140">
        <f t="shared" si="26"/>
        <v>2</v>
      </c>
      <c r="AC95" s="123">
        <f>'Core Indicators'!GD95</f>
        <v>2</v>
      </c>
      <c r="AD95" s="123">
        <f>'Core Indicators'!GL95</f>
        <v>2</v>
      </c>
      <c r="AE95" s="123">
        <f>'Core Indicators'!GT95</f>
        <v>2</v>
      </c>
      <c r="AF95" s="123">
        <f>'Core Indicators'!HB95</f>
        <v>2</v>
      </c>
      <c r="AG95" s="123">
        <f t="shared" si="27"/>
        <v>2</v>
      </c>
      <c r="AH95" s="123">
        <f>'Core Indicators'!HJ95</f>
        <v>2</v>
      </c>
      <c r="AI95" s="123">
        <f>'Core Indicators'!HR95</f>
        <v>2</v>
      </c>
      <c r="AJ95" s="123">
        <f t="shared" si="28"/>
        <v>2</v>
      </c>
      <c r="AK95" s="123">
        <f>'Core Indicators'!HZ95</f>
        <v>2</v>
      </c>
      <c r="AL95" s="123">
        <f>'Core Indicators'!IH95</f>
        <v>2</v>
      </c>
      <c r="AM95" s="123">
        <f>'Core Indicators'!IP95</f>
        <v>2</v>
      </c>
      <c r="AN95" s="123">
        <f t="shared" si="29"/>
        <v>2</v>
      </c>
    </row>
    <row r="96" spans="1:40">
      <c r="A96" s="140" t="str">
        <f>Lists!C:C</f>
        <v>REG001</v>
      </c>
      <c r="B96" s="174">
        <f t="shared" si="15"/>
        <v>1.8</v>
      </c>
      <c r="C96" s="108">
        <f t="shared" si="16"/>
        <v>0</v>
      </c>
      <c r="D96" s="179">
        <f t="shared" si="17"/>
        <v>1.8</v>
      </c>
      <c r="E96" s="140">
        <f>'Core Indicators'!R96</f>
        <v>2</v>
      </c>
      <c r="F96" s="140">
        <f>'Core Indicators'!Z96</f>
        <v>1</v>
      </c>
      <c r="G96" s="108">
        <f t="shared" si="18"/>
        <v>1.5</v>
      </c>
      <c r="H96" s="140">
        <f>'Core Indicators'!AH96</f>
        <v>2</v>
      </c>
      <c r="I96" s="140">
        <f>'Core Indicators'!AP96</f>
        <v>2</v>
      </c>
      <c r="J96" s="140">
        <f>'Core Indicators'!BN96</f>
        <v>2</v>
      </c>
      <c r="K96" s="140">
        <f t="shared" si="19"/>
        <v>2</v>
      </c>
      <c r="L96" s="174">
        <f t="shared" si="20"/>
        <v>2</v>
      </c>
      <c r="M96" s="179">
        <f t="shared" si="21"/>
        <v>2</v>
      </c>
      <c r="N96" s="141">
        <f>'Core Indicators'!DJ96</f>
        <v>2</v>
      </c>
      <c r="O96" s="141">
        <f>'Core Indicators'!DR96</f>
        <v>2</v>
      </c>
      <c r="P96" s="141">
        <f>'Core Indicators'!DZ96</f>
        <v>2</v>
      </c>
      <c r="Q96" s="141">
        <f>'Core Indicators'!EH96</f>
        <v>2</v>
      </c>
      <c r="R96" s="141">
        <f>'Core Indicators'!EP96</f>
        <v>2</v>
      </c>
      <c r="S96" s="108">
        <f t="shared" si="22"/>
        <v>1.6</v>
      </c>
      <c r="T96" s="108">
        <f t="shared" si="23"/>
        <v>1.1666666666666667</v>
      </c>
      <c r="U96" s="140">
        <v>1</v>
      </c>
      <c r="V96" s="140">
        <v>1</v>
      </c>
      <c r="W96" s="140">
        <f>'Core Indicators'!EX96</f>
        <v>2</v>
      </c>
      <c r="X96" s="108">
        <f t="shared" si="24"/>
        <v>1.5</v>
      </c>
      <c r="Y96" s="140">
        <v>1</v>
      </c>
      <c r="Z96" s="108">
        <f t="shared" si="25"/>
        <v>2</v>
      </c>
      <c r="AA96" s="140">
        <f>'Core Indicators'!FF96</f>
        <v>2</v>
      </c>
      <c r="AB96" s="140">
        <f t="shared" si="26"/>
        <v>2</v>
      </c>
      <c r="AC96" s="123">
        <f>'Core Indicators'!GD96</f>
        <v>2</v>
      </c>
      <c r="AD96" s="123">
        <f>'Core Indicators'!GL96</f>
        <v>2</v>
      </c>
      <c r="AE96" s="123">
        <f>'Core Indicators'!GT96</f>
        <v>2</v>
      </c>
      <c r="AF96" s="123">
        <f>'Core Indicators'!HB96</f>
        <v>2</v>
      </c>
      <c r="AG96" s="123">
        <f t="shared" si="27"/>
        <v>2</v>
      </c>
      <c r="AH96" s="123">
        <f>'Core Indicators'!HJ96</f>
        <v>2</v>
      </c>
      <c r="AI96" s="123">
        <f>'Core Indicators'!HR96</f>
        <v>2</v>
      </c>
      <c r="AJ96" s="123">
        <f t="shared" si="28"/>
        <v>2</v>
      </c>
      <c r="AK96" s="123">
        <f>'Core Indicators'!HZ96</f>
        <v>2</v>
      </c>
      <c r="AL96" s="123">
        <f>'Core Indicators'!IH96</f>
        <v>2</v>
      </c>
      <c r="AM96" s="123">
        <f>'Core Indicators'!IP96</f>
        <v>2</v>
      </c>
      <c r="AN96" s="123">
        <f t="shared" si="29"/>
        <v>2</v>
      </c>
    </row>
    <row r="97" spans="1:40">
      <c r="A97" s="140" t="str">
        <f>Lists!C:C</f>
        <v>REG002</v>
      </c>
      <c r="B97" s="174">
        <f t="shared" si="15"/>
        <v>2.2999999999999998</v>
      </c>
      <c r="C97" s="108">
        <f t="shared" si="16"/>
        <v>2</v>
      </c>
      <c r="D97" s="179">
        <f t="shared" si="17"/>
        <v>2</v>
      </c>
      <c r="E97" s="140">
        <f>'Core Indicators'!R97</f>
        <v>2</v>
      </c>
      <c r="F97" s="140">
        <f>'Core Indicators'!Z97</f>
        <v>2</v>
      </c>
      <c r="G97" s="108">
        <f t="shared" si="18"/>
        <v>2</v>
      </c>
      <c r="H97" s="140">
        <f>'Core Indicators'!AH97</f>
        <v>2</v>
      </c>
      <c r="I97" s="140">
        <f>'Core Indicators'!AP97</f>
        <v>2</v>
      </c>
      <c r="J97" s="140" t="str">
        <f>'Core Indicators'!BN97</f>
        <v>x</v>
      </c>
      <c r="K97" s="140">
        <f t="shared" si="19"/>
        <v>2</v>
      </c>
      <c r="L97" s="174">
        <f t="shared" si="20"/>
        <v>2</v>
      </c>
      <c r="M97" s="179">
        <f t="shared" si="21"/>
        <v>3</v>
      </c>
      <c r="N97" s="141">
        <f>'Core Indicators'!DJ97</f>
        <v>3</v>
      </c>
      <c r="O97" s="141">
        <f>'Core Indicators'!DR97</f>
        <v>3</v>
      </c>
      <c r="P97" s="141">
        <f>'Core Indicators'!DZ97</f>
        <v>3</v>
      </c>
      <c r="Q97" s="141">
        <f>'Core Indicators'!EH97</f>
        <v>3</v>
      </c>
      <c r="R97" s="141">
        <f>'Core Indicators'!EP97</f>
        <v>3</v>
      </c>
      <c r="S97" s="108">
        <f t="shared" si="22"/>
        <v>1.5</v>
      </c>
      <c r="T97" s="108">
        <f t="shared" si="23"/>
        <v>1</v>
      </c>
      <c r="U97" s="140">
        <v>1</v>
      </c>
      <c r="V97" s="140">
        <v>1</v>
      </c>
      <c r="W97" s="140" t="str">
        <f>'Core Indicators'!EX97</f>
        <v>x</v>
      </c>
      <c r="X97" s="108">
        <f t="shared" si="24"/>
        <v>1</v>
      </c>
      <c r="Y97" s="140">
        <v>1</v>
      </c>
      <c r="Z97" s="108">
        <f t="shared" si="25"/>
        <v>2</v>
      </c>
      <c r="AA97" s="140">
        <f>'Core Indicators'!FF97</f>
        <v>2</v>
      </c>
      <c r="AB97" s="140">
        <f t="shared" si="26"/>
        <v>2</v>
      </c>
      <c r="AC97" s="123">
        <f>'Core Indicators'!GD97</f>
        <v>2</v>
      </c>
      <c r="AD97" s="123">
        <f>'Core Indicators'!GL97</f>
        <v>2</v>
      </c>
      <c r="AE97" s="123">
        <f>'Core Indicators'!GT97</f>
        <v>2</v>
      </c>
      <c r="AF97" s="123">
        <f>'Core Indicators'!HB97</f>
        <v>2</v>
      </c>
      <c r="AG97" s="123">
        <f t="shared" si="27"/>
        <v>2</v>
      </c>
      <c r="AH97" s="123">
        <f>'Core Indicators'!HJ97</f>
        <v>2</v>
      </c>
      <c r="AI97" s="123">
        <f>'Core Indicators'!HR97</f>
        <v>2</v>
      </c>
      <c r="AJ97" s="123">
        <f t="shared" si="28"/>
        <v>2</v>
      </c>
      <c r="AK97" s="123">
        <f>'Core Indicators'!HZ97</f>
        <v>2</v>
      </c>
      <c r="AL97" s="123" t="str">
        <f>'Core Indicators'!IH97</f>
        <v>x</v>
      </c>
      <c r="AM97" s="123">
        <f>'Core Indicators'!IP97</f>
        <v>2</v>
      </c>
      <c r="AN97" s="123">
        <f t="shared" si="29"/>
        <v>2</v>
      </c>
    </row>
    <row r="98" spans="1:40">
      <c r="A98" s="140" t="str">
        <f>Lists!C:C</f>
        <v>REG003</v>
      </c>
      <c r="B98" s="174" t="str">
        <f t="shared" si="15"/>
        <v>x</v>
      </c>
      <c r="C98" s="108">
        <f t="shared" si="16"/>
        <v>2</v>
      </c>
      <c r="D98" s="179">
        <f t="shared" si="17"/>
        <v>2</v>
      </c>
      <c r="E98" s="140">
        <f>'Core Indicators'!R98</f>
        <v>2</v>
      </c>
      <c r="F98" s="140">
        <f>'Core Indicators'!Z98</f>
        <v>2</v>
      </c>
      <c r="G98" s="108">
        <f t="shared" si="18"/>
        <v>2</v>
      </c>
      <c r="H98" s="140">
        <f>'Core Indicators'!AH98</f>
        <v>2</v>
      </c>
      <c r="I98" s="140" t="str">
        <f>'Core Indicators'!AP98</f>
        <v>x</v>
      </c>
      <c r="J98" s="140">
        <f>'Core Indicators'!BN98</f>
        <v>2</v>
      </c>
      <c r="K98" s="140">
        <f t="shared" si="19"/>
        <v>2</v>
      </c>
      <c r="L98" s="174">
        <f t="shared" si="20"/>
        <v>2</v>
      </c>
      <c r="M98" s="179" t="str">
        <f t="shared" si="21"/>
        <v>x</v>
      </c>
      <c r="N98" s="141" t="str">
        <f>'Core Indicators'!DJ98</f>
        <v>x</v>
      </c>
      <c r="O98" s="141">
        <f>'Core Indicators'!DR98</f>
        <v>3</v>
      </c>
      <c r="P98" s="141">
        <f>'Core Indicators'!DZ98</f>
        <v>3</v>
      </c>
      <c r="Q98" s="141">
        <f>'Core Indicators'!EH98</f>
        <v>3</v>
      </c>
      <c r="R98" s="141">
        <f>'Core Indicators'!EP98</f>
        <v>3</v>
      </c>
      <c r="S98" s="108">
        <f t="shared" si="22"/>
        <v>1.6</v>
      </c>
      <c r="T98" s="108">
        <f t="shared" si="23"/>
        <v>1.1666666666666667</v>
      </c>
      <c r="U98" s="140">
        <v>1</v>
      </c>
      <c r="V98" s="140">
        <v>1</v>
      </c>
      <c r="W98" s="140">
        <f>'Core Indicators'!EX98</f>
        <v>2</v>
      </c>
      <c r="X98" s="108">
        <f t="shared" si="24"/>
        <v>1.5</v>
      </c>
      <c r="Y98" s="140">
        <v>1</v>
      </c>
      <c r="Z98" s="108">
        <f t="shared" si="25"/>
        <v>2</v>
      </c>
      <c r="AA98" s="140">
        <f>'Core Indicators'!FF98</f>
        <v>2</v>
      </c>
      <c r="AB98" s="140">
        <f t="shared" si="26"/>
        <v>2</v>
      </c>
      <c r="AC98" s="123">
        <f>'Core Indicators'!GD98</f>
        <v>2</v>
      </c>
      <c r="AD98" s="123">
        <f>'Core Indicators'!GL98</f>
        <v>2</v>
      </c>
      <c r="AE98" s="123">
        <f>'Core Indicators'!GT98</f>
        <v>2</v>
      </c>
      <c r="AF98" s="123">
        <f>'Core Indicators'!HB98</f>
        <v>2</v>
      </c>
      <c r="AG98" s="123">
        <f t="shared" si="27"/>
        <v>2</v>
      </c>
      <c r="AH98" s="123">
        <f>'Core Indicators'!HJ98</f>
        <v>2</v>
      </c>
      <c r="AI98" s="123">
        <f>'Core Indicators'!HR98</f>
        <v>2</v>
      </c>
      <c r="AJ98" s="123">
        <f t="shared" si="28"/>
        <v>2</v>
      </c>
      <c r="AK98" s="123">
        <f>'Core Indicators'!HZ98</f>
        <v>2</v>
      </c>
      <c r="AL98" s="123">
        <f>'Core Indicators'!IH98</f>
        <v>2</v>
      </c>
      <c r="AM98" s="123">
        <f>'Core Indicators'!IP98</f>
        <v>2</v>
      </c>
      <c r="AN98" s="123">
        <f t="shared" si="29"/>
        <v>2</v>
      </c>
    </row>
    <row r="99" spans="1:40">
      <c r="A99" s="140" t="str">
        <f>Lists!C:C</f>
        <v>REG004</v>
      </c>
      <c r="B99" s="174">
        <f t="shared" si="15"/>
        <v>2.5</v>
      </c>
      <c r="C99" s="108">
        <f t="shared" si="16"/>
        <v>0</v>
      </c>
      <c r="D99" s="179">
        <f t="shared" si="17"/>
        <v>2.7</v>
      </c>
      <c r="E99" s="140">
        <f>'Core Indicators'!R99</f>
        <v>2</v>
      </c>
      <c r="F99" s="140">
        <f>'Core Indicators'!Z99</f>
        <v>2</v>
      </c>
      <c r="G99" s="108">
        <f t="shared" si="18"/>
        <v>2</v>
      </c>
      <c r="H99" s="140">
        <f>'Core Indicators'!AH99</f>
        <v>3</v>
      </c>
      <c r="I99" s="140">
        <f>'Core Indicators'!AP99</f>
        <v>3</v>
      </c>
      <c r="J99" s="140">
        <f>'Core Indicators'!BN99</f>
        <v>3</v>
      </c>
      <c r="K99" s="140">
        <f t="shared" si="19"/>
        <v>3</v>
      </c>
      <c r="L99" s="174">
        <f t="shared" si="20"/>
        <v>3</v>
      </c>
      <c r="M99" s="179">
        <f t="shared" si="21"/>
        <v>3</v>
      </c>
      <c r="N99" s="141">
        <f>'Core Indicators'!DJ99</f>
        <v>3</v>
      </c>
      <c r="O99" s="141">
        <f>'Core Indicators'!DR99</f>
        <v>3</v>
      </c>
      <c r="P99" s="141">
        <f>'Core Indicators'!DZ99</f>
        <v>3</v>
      </c>
      <c r="Q99" s="141">
        <f>'Core Indicators'!EH99</f>
        <v>3</v>
      </c>
      <c r="R99" s="141">
        <f>'Core Indicators'!EP99</f>
        <v>3</v>
      </c>
      <c r="S99" s="108">
        <f t="shared" si="22"/>
        <v>1.7</v>
      </c>
      <c r="T99" s="108">
        <f t="shared" si="23"/>
        <v>1.3333333333333333</v>
      </c>
      <c r="U99" s="140">
        <v>1</v>
      </c>
      <c r="V99" s="140">
        <v>1</v>
      </c>
      <c r="W99" s="140">
        <f>'Core Indicators'!EX99</f>
        <v>3</v>
      </c>
      <c r="X99" s="108">
        <f t="shared" si="24"/>
        <v>2</v>
      </c>
      <c r="Y99" s="140">
        <v>1</v>
      </c>
      <c r="Z99" s="108">
        <f t="shared" si="25"/>
        <v>2</v>
      </c>
      <c r="AA99" s="140">
        <f>'Core Indicators'!FF99</f>
        <v>2</v>
      </c>
      <c r="AB99" s="140">
        <f t="shared" si="26"/>
        <v>2</v>
      </c>
      <c r="AC99" s="123">
        <f>'Core Indicators'!GD99</f>
        <v>2</v>
      </c>
      <c r="AD99" s="123">
        <f>'Core Indicators'!GL99</f>
        <v>2</v>
      </c>
      <c r="AE99" s="123">
        <f>'Core Indicators'!GT99</f>
        <v>2</v>
      </c>
      <c r="AF99" s="123">
        <f>'Core Indicators'!HB99</f>
        <v>2</v>
      </c>
      <c r="AG99" s="123">
        <f t="shared" si="27"/>
        <v>2</v>
      </c>
      <c r="AH99" s="123">
        <f>'Core Indicators'!HJ99</f>
        <v>2</v>
      </c>
      <c r="AI99" s="123">
        <f>'Core Indicators'!HR99</f>
        <v>2</v>
      </c>
      <c r="AJ99" s="123">
        <f t="shared" si="28"/>
        <v>2</v>
      </c>
      <c r="AK99" s="123">
        <f>'Core Indicators'!HZ99</f>
        <v>2</v>
      </c>
      <c r="AL99" s="123">
        <f>'Core Indicators'!IH99</f>
        <v>2</v>
      </c>
      <c r="AM99" s="123">
        <f>'Core Indicators'!IP99</f>
        <v>2</v>
      </c>
      <c r="AN99" s="123">
        <f t="shared" si="29"/>
        <v>2</v>
      </c>
    </row>
    <row r="100" spans="1:40">
      <c r="A100" s="140" t="str">
        <f>Lists!C:C</f>
        <v>REG006</v>
      </c>
      <c r="B100" s="174" t="str">
        <f t="shared" si="15"/>
        <v>x</v>
      </c>
      <c r="C100" s="108">
        <f t="shared" si="16"/>
        <v>6</v>
      </c>
      <c r="D100" s="179" t="str">
        <f t="shared" si="17"/>
        <v>x</v>
      </c>
      <c r="E100" s="140" t="str">
        <f>'Core Indicators'!R100</f>
        <v>x</v>
      </c>
      <c r="F100" s="140" t="str">
        <f>'Core Indicators'!Z100</f>
        <v>x</v>
      </c>
      <c r="G100" s="108" t="str">
        <f t="shared" si="18"/>
        <v>x</v>
      </c>
      <c r="H100" s="140" t="str">
        <f>'Core Indicators'!AH100</f>
        <v>x</v>
      </c>
      <c r="I100" s="140" t="str">
        <f>'Core Indicators'!AP100</f>
        <v>x</v>
      </c>
      <c r="J100" s="140">
        <f>'Core Indicators'!BN100</f>
        <v>3</v>
      </c>
      <c r="K100" s="140">
        <f t="shared" si="19"/>
        <v>3</v>
      </c>
      <c r="L100" s="174">
        <f t="shared" si="20"/>
        <v>3</v>
      </c>
      <c r="M100" s="179" t="str">
        <f t="shared" si="21"/>
        <v>x</v>
      </c>
      <c r="N100" s="141" t="str">
        <f>'Core Indicators'!DJ100</f>
        <v>x</v>
      </c>
      <c r="O100" s="141" t="str">
        <f>'Core Indicators'!DR100</f>
        <v>x</v>
      </c>
      <c r="P100" s="141" t="str">
        <f>'Core Indicators'!DZ100</f>
        <v>x</v>
      </c>
      <c r="Q100" s="141" t="str">
        <f>'Core Indicators'!EH100</f>
        <v>x</v>
      </c>
      <c r="R100" s="141" t="str">
        <f>'Core Indicators'!EP100</f>
        <v>x</v>
      </c>
      <c r="S100" s="108">
        <f t="shared" si="22"/>
        <v>1.7</v>
      </c>
      <c r="T100" s="108">
        <f t="shared" si="23"/>
        <v>1.3333333333333333</v>
      </c>
      <c r="U100" s="140">
        <v>1</v>
      </c>
      <c r="V100" s="140">
        <v>1</v>
      </c>
      <c r="W100" s="140">
        <f>'Core Indicators'!EX100</f>
        <v>3</v>
      </c>
      <c r="X100" s="108">
        <f t="shared" si="24"/>
        <v>2</v>
      </c>
      <c r="Y100" s="140">
        <v>1</v>
      </c>
      <c r="Z100" s="108">
        <f t="shared" si="25"/>
        <v>2</v>
      </c>
      <c r="AA100" s="140" t="str">
        <f>'Core Indicators'!FF100</f>
        <v>x</v>
      </c>
      <c r="AB100" s="140">
        <f t="shared" si="26"/>
        <v>2</v>
      </c>
      <c r="AC100" s="123">
        <f>'Core Indicators'!GD100</f>
        <v>2</v>
      </c>
      <c r="AD100" s="123">
        <f>'Core Indicators'!GL100</f>
        <v>2</v>
      </c>
      <c r="AE100" s="123">
        <f>'Core Indicators'!GT100</f>
        <v>2</v>
      </c>
      <c r="AF100" s="123">
        <f>'Core Indicators'!HB100</f>
        <v>2</v>
      </c>
      <c r="AG100" s="123">
        <f t="shared" si="27"/>
        <v>2</v>
      </c>
      <c r="AH100" s="123">
        <f>'Core Indicators'!HJ100</f>
        <v>2</v>
      </c>
      <c r="AI100" s="123">
        <f>'Core Indicators'!HR100</f>
        <v>2</v>
      </c>
      <c r="AJ100" s="123">
        <f t="shared" si="28"/>
        <v>2</v>
      </c>
      <c r="AK100" s="123">
        <f>'Core Indicators'!HZ100</f>
        <v>2</v>
      </c>
      <c r="AL100" s="123">
        <f>'Core Indicators'!IH100</f>
        <v>2</v>
      </c>
      <c r="AM100" s="123">
        <f>'Core Indicators'!IP100</f>
        <v>2</v>
      </c>
      <c r="AN100" s="123">
        <f t="shared" si="29"/>
        <v>2</v>
      </c>
    </row>
    <row r="101" spans="1:40">
      <c r="A101" s="140" t="str">
        <f>Lists!C:C</f>
        <v>REG007</v>
      </c>
      <c r="B101" s="174" t="str">
        <f t="shared" si="15"/>
        <v>x</v>
      </c>
      <c r="C101" s="108">
        <f t="shared" si="16"/>
        <v>5</v>
      </c>
      <c r="D101" s="179" t="str">
        <f t="shared" si="17"/>
        <v>x</v>
      </c>
      <c r="E101" s="140" t="str">
        <f>'Core Indicators'!R101</f>
        <v>x</v>
      </c>
      <c r="F101" s="140" t="str">
        <f>'Core Indicators'!Z101</f>
        <v>x</v>
      </c>
      <c r="G101" s="108" t="str">
        <f t="shared" si="18"/>
        <v>x</v>
      </c>
      <c r="H101" s="140" t="str">
        <f>'Core Indicators'!AH101</f>
        <v>x</v>
      </c>
      <c r="I101" s="140" t="str">
        <f>'Core Indicators'!AP101</f>
        <v>x</v>
      </c>
      <c r="J101" s="140">
        <f>'Core Indicators'!BN101</f>
        <v>2</v>
      </c>
      <c r="K101" s="140">
        <f t="shared" si="19"/>
        <v>2</v>
      </c>
      <c r="L101" s="174">
        <f t="shared" si="20"/>
        <v>2</v>
      </c>
      <c r="M101" s="179" t="str">
        <f t="shared" si="21"/>
        <v>x</v>
      </c>
      <c r="N101" s="141" t="str">
        <f>'Core Indicators'!DJ101</f>
        <v>x</v>
      </c>
      <c r="O101" s="141" t="str">
        <f>'Core Indicators'!DR101</f>
        <v>x</v>
      </c>
      <c r="P101" s="141" t="str">
        <f>'Core Indicators'!DZ101</f>
        <v>x</v>
      </c>
      <c r="Q101" s="141" t="str">
        <f>'Core Indicators'!EH101</f>
        <v>x</v>
      </c>
      <c r="R101" s="141" t="str">
        <f>'Core Indicators'!EP101</f>
        <v>x</v>
      </c>
      <c r="S101" s="108">
        <f t="shared" si="22"/>
        <v>1.3</v>
      </c>
      <c r="T101" s="108">
        <f t="shared" si="23"/>
        <v>1.1666666666666667</v>
      </c>
      <c r="U101" s="140">
        <v>1</v>
      </c>
      <c r="V101" s="140">
        <v>1</v>
      </c>
      <c r="W101" s="140">
        <f>'Core Indicators'!EX101</f>
        <v>2</v>
      </c>
      <c r="X101" s="108">
        <f t="shared" si="24"/>
        <v>1.5</v>
      </c>
      <c r="Y101" s="140">
        <v>1</v>
      </c>
      <c r="Z101" s="108">
        <f t="shared" si="25"/>
        <v>1.5</v>
      </c>
      <c r="AA101" s="140">
        <f>'Core Indicators'!FF101</f>
        <v>1</v>
      </c>
      <c r="AB101" s="140">
        <f t="shared" si="26"/>
        <v>2</v>
      </c>
      <c r="AC101" s="123">
        <f>'Core Indicators'!GD101</f>
        <v>2</v>
      </c>
      <c r="AD101" s="123">
        <f>'Core Indicators'!GL101</f>
        <v>2</v>
      </c>
      <c r="AE101" s="123">
        <f>'Core Indicators'!GT101</f>
        <v>2</v>
      </c>
      <c r="AF101" s="123">
        <f>'Core Indicators'!HB101</f>
        <v>2</v>
      </c>
      <c r="AG101" s="123">
        <f t="shared" si="27"/>
        <v>2</v>
      </c>
      <c r="AH101" s="123">
        <f>'Core Indicators'!HJ101</f>
        <v>2</v>
      </c>
      <c r="AI101" s="123">
        <f>'Core Indicators'!HR101</f>
        <v>2</v>
      </c>
      <c r="AJ101" s="123">
        <f t="shared" si="28"/>
        <v>2</v>
      </c>
      <c r="AK101" s="123">
        <f>'Core Indicators'!HZ101</f>
        <v>2</v>
      </c>
      <c r="AL101" s="123">
        <f>'Core Indicators'!IH101</f>
        <v>2</v>
      </c>
      <c r="AM101" s="123">
        <f>'Core Indicators'!IP101</f>
        <v>2</v>
      </c>
      <c r="AN101" s="123">
        <f t="shared" si="29"/>
        <v>2</v>
      </c>
    </row>
    <row r="102" spans="1:40">
      <c r="A102" s="140" t="str">
        <f>Lists!C:C</f>
        <v>REG008</v>
      </c>
      <c r="B102" s="174" t="str">
        <f t="shared" si="15"/>
        <v>x</v>
      </c>
      <c r="C102" s="108">
        <f t="shared" si="16"/>
        <v>5</v>
      </c>
      <c r="D102" s="179" t="str">
        <f t="shared" si="17"/>
        <v>x</v>
      </c>
      <c r="E102" s="140" t="str">
        <f>'Core Indicators'!R102</f>
        <v>x</v>
      </c>
      <c r="F102" s="140" t="str">
        <f>'Core Indicators'!Z102</f>
        <v>x</v>
      </c>
      <c r="G102" s="108" t="str">
        <f t="shared" si="18"/>
        <v>x</v>
      </c>
      <c r="H102" s="140" t="str">
        <f>'Core Indicators'!AH102</f>
        <v>x</v>
      </c>
      <c r="I102" s="140" t="str">
        <f>'Core Indicators'!AP102</f>
        <v>x</v>
      </c>
      <c r="J102" s="140">
        <f>'Core Indicators'!BN102</f>
        <v>2</v>
      </c>
      <c r="K102" s="140">
        <f t="shared" si="19"/>
        <v>2</v>
      </c>
      <c r="L102" s="174">
        <f t="shared" si="20"/>
        <v>2</v>
      </c>
      <c r="M102" s="179" t="str">
        <f t="shared" si="21"/>
        <v>x</v>
      </c>
      <c r="N102" s="141" t="str">
        <f>'Core Indicators'!DJ102</f>
        <v>x</v>
      </c>
      <c r="O102" s="141" t="str">
        <f>'Core Indicators'!DR102</f>
        <v>x</v>
      </c>
      <c r="P102" s="141" t="str">
        <f>'Core Indicators'!DZ102</f>
        <v>x</v>
      </c>
      <c r="Q102" s="141" t="str">
        <f>'Core Indicators'!EH102</f>
        <v>x</v>
      </c>
      <c r="R102" s="141" t="str">
        <f>'Core Indicators'!EP102</f>
        <v>x</v>
      </c>
      <c r="S102" s="108">
        <f t="shared" si="22"/>
        <v>1.4</v>
      </c>
      <c r="T102" s="108">
        <f t="shared" si="23"/>
        <v>1.3333333333333333</v>
      </c>
      <c r="U102" s="140">
        <v>1</v>
      </c>
      <c r="V102" s="140">
        <v>1</v>
      </c>
      <c r="W102" s="140">
        <f>'Core Indicators'!EX102</f>
        <v>3</v>
      </c>
      <c r="X102" s="108">
        <f t="shared" si="24"/>
        <v>2</v>
      </c>
      <c r="Y102" s="140">
        <v>1</v>
      </c>
      <c r="Z102" s="108">
        <f t="shared" si="25"/>
        <v>1.5</v>
      </c>
      <c r="AA102" s="140">
        <f>'Core Indicators'!FF102</f>
        <v>1</v>
      </c>
      <c r="AB102" s="140">
        <f t="shared" si="26"/>
        <v>2</v>
      </c>
      <c r="AC102" s="123">
        <f>'Core Indicators'!GD102</f>
        <v>2</v>
      </c>
      <c r="AD102" s="123">
        <f>'Core Indicators'!GL102</f>
        <v>2</v>
      </c>
      <c r="AE102" s="123">
        <f>'Core Indicators'!GT102</f>
        <v>2</v>
      </c>
      <c r="AF102" s="123">
        <f>'Core Indicators'!HB102</f>
        <v>2</v>
      </c>
      <c r="AG102" s="123">
        <f t="shared" si="27"/>
        <v>2</v>
      </c>
      <c r="AH102" s="123">
        <f>'Core Indicators'!HJ102</f>
        <v>2</v>
      </c>
      <c r="AI102" s="123">
        <f>'Core Indicators'!HR102</f>
        <v>2</v>
      </c>
      <c r="AJ102" s="123">
        <f t="shared" si="28"/>
        <v>2</v>
      </c>
      <c r="AK102" s="123">
        <f>'Core Indicators'!HZ102</f>
        <v>2</v>
      </c>
      <c r="AL102" s="123">
        <f>'Core Indicators'!IH102</f>
        <v>2</v>
      </c>
      <c r="AM102" s="123">
        <f>'Core Indicators'!IP102</f>
        <v>2</v>
      </c>
      <c r="AN102" s="123">
        <f t="shared" si="29"/>
        <v>2</v>
      </c>
    </row>
    <row r="103" spans="1:40">
      <c r="A103" s="140" t="str">
        <f>Lists!C:C</f>
        <v>REG011</v>
      </c>
      <c r="B103" s="174">
        <f t="shared" si="15"/>
        <v>1.9</v>
      </c>
      <c r="C103" s="108">
        <f t="shared" si="16"/>
        <v>0</v>
      </c>
      <c r="D103" s="179">
        <f t="shared" si="17"/>
        <v>2</v>
      </c>
      <c r="E103" s="140">
        <f>'Core Indicators'!R103</f>
        <v>2</v>
      </c>
      <c r="F103" s="140">
        <f>'Core Indicators'!Z103</f>
        <v>2</v>
      </c>
      <c r="G103" s="108">
        <f t="shared" si="18"/>
        <v>2</v>
      </c>
      <c r="H103" s="140">
        <f>'Core Indicators'!AH103</f>
        <v>2</v>
      </c>
      <c r="I103" s="140">
        <f>'Core Indicators'!AP103</f>
        <v>2</v>
      </c>
      <c r="J103" s="140">
        <f>'Core Indicators'!BN103</f>
        <v>2</v>
      </c>
      <c r="K103" s="140">
        <f t="shared" si="19"/>
        <v>2</v>
      </c>
      <c r="L103" s="174">
        <f t="shared" si="20"/>
        <v>2</v>
      </c>
      <c r="M103" s="179">
        <f t="shared" si="21"/>
        <v>2</v>
      </c>
      <c r="N103" s="141">
        <f>'Core Indicators'!DJ103</f>
        <v>2</v>
      </c>
      <c r="O103" s="141">
        <f>'Core Indicators'!DR103</f>
        <v>2</v>
      </c>
      <c r="P103" s="141">
        <f>'Core Indicators'!DZ103</f>
        <v>2</v>
      </c>
      <c r="Q103" s="141">
        <f>'Core Indicators'!EH103</f>
        <v>2</v>
      </c>
      <c r="R103" s="141">
        <f>'Core Indicators'!EP103</f>
        <v>2</v>
      </c>
      <c r="S103" s="108">
        <f t="shared" si="22"/>
        <v>1.6</v>
      </c>
      <c r="T103" s="108">
        <f t="shared" si="23"/>
        <v>1.1666666666666667</v>
      </c>
      <c r="U103" s="140">
        <v>1</v>
      </c>
      <c r="V103" s="140">
        <v>1</v>
      </c>
      <c r="W103" s="140">
        <f>'Core Indicators'!EX103</f>
        <v>2</v>
      </c>
      <c r="X103" s="108">
        <f t="shared" si="24"/>
        <v>1.5</v>
      </c>
      <c r="Y103" s="140">
        <v>1</v>
      </c>
      <c r="Z103" s="108">
        <f t="shared" si="25"/>
        <v>2</v>
      </c>
      <c r="AA103" s="140">
        <f>'Core Indicators'!FF103</f>
        <v>2</v>
      </c>
      <c r="AB103" s="140">
        <f t="shared" si="26"/>
        <v>2</v>
      </c>
      <c r="AC103" s="123">
        <f>'Core Indicators'!GD103</f>
        <v>2</v>
      </c>
      <c r="AD103" s="123">
        <f>'Core Indicators'!GL103</f>
        <v>2</v>
      </c>
      <c r="AE103" s="123">
        <f>'Core Indicators'!GT103</f>
        <v>2</v>
      </c>
      <c r="AF103" s="123">
        <f>'Core Indicators'!HB103</f>
        <v>2</v>
      </c>
      <c r="AG103" s="123">
        <f t="shared" si="27"/>
        <v>2</v>
      </c>
      <c r="AH103" s="123">
        <f>'Core Indicators'!HJ103</f>
        <v>2</v>
      </c>
      <c r="AI103" s="123">
        <f>'Core Indicators'!HR103</f>
        <v>2</v>
      </c>
      <c r="AJ103" s="123">
        <f t="shared" si="28"/>
        <v>2</v>
      </c>
      <c r="AK103" s="123">
        <f>'Core Indicators'!HZ103</f>
        <v>2</v>
      </c>
      <c r="AL103" s="123">
        <f>'Core Indicators'!IH103</f>
        <v>2</v>
      </c>
      <c r="AM103" s="123">
        <f>'Core Indicators'!IP103</f>
        <v>2</v>
      </c>
      <c r="AN103" s="123">
        <f t="shared" si="29"/>
        <v>2</v>
      </c>
    </row>
    <row r="104" spans="1:40">
      <c r="A104" s="140" t="str">
        <f>Lists!C:C</f>
        <v>REG012</v>
      </c>
      <c r="B104" s="174">
        <f t="shared" si="15"/>
        <v>1.8</v>
      </c>
      <c r="C104" s="108">
        <f t="shared" si="16"/>
        <v>0</v>
      </c>
      <c r="D104" s="179">
        <f t="shared" si="17"/>
        <v>2.2000000000000002</v>
      </c>
      <c r="E104" s="140">
        <f>'Core Indicators'!R104</f>
        <v>2</v>
      </c>
      <c r="F104" s="140">
        <f>'Core Indicators'!Z104</f>
        <v>2</v>
      </c>
      <c r="G104" s="108">
        <f t="shared" si="18"/>
        <v>2</v>
      </c>
      <c r="H104" s="140">
        <f>'Core Indicators'!AH104</f>
        <v>2</v>
      </c>
      <c r="I104" s="140">
        <f>'Core Indicators'!AP104</f>
        <v>3</v>
      </c>
      <c r="J104" s="140">
        <f>'Core Indicators'!BN104</f>
        <v>2</v>
      </c>
      <c r="K104" s="140">
        <f t="shared" si="19"/>
        <v>2.5</v>
      </c>
      <c r="L104" s="174">
        <f t="shared" si="20"/>
        <v>2.2999999999999998</v>
      </c>
      <c r="M104" s="179">
        <f t="shared" si="21"/>
        <v>2</v>
      </c>
      <c r="N104" s="141">
        <f>'Core Indicators'!DJ104</f>
        <v>2</v>
      </c>
      <c r="O104" s="141">
        <f>'Core Indicators'!DR104</f>
        <v>2</v>
      </c>
      <c r="P104" s="141">
        <f>'Core Indicators'!DZ104</f>
        <v>2</v>
      </c>
      <c r="Q104" s="141">
        <f>'Core Indicators'!EH104</f>
        <v>2</v>
      </c>
      <c r="R104" s="141">
        <f>'Core Indicators'!EP104</f>
        <v>2</v>
      </c>
      <c r="S104" s="108">
        <f t="shared" si="22"/>
        <v>1.3</v>
      </c>
      <c r="T104" s="108">
        <f t="shared" si="23"/>
        <v>1.1666666666666667</v>
      </c>
      <c r="U104" s="140">
        <v>1</v>
      </c>
      <c r="V104" s="140">
        <v>1</v>
      </c>
      <c r="W104" s="140">
        <f>'Core Indicators'!EX104</f>
        <v>2</v>
      </c>
      <c r="X104" s="108">
        <f t="shared" si="24"/>
        <v>1.5</v>
      </c>
      <c r="Y104" s="140">
        <v>1</v>
      </c>
      <c r="Z104" s="108">
        <f t="shared" si="25"/>
        <v>1.5</v>
      </c>
      <c r="AA104" s="140">
        <f>'Core Indicators'!FF104</f>
        <v>1</v>
      </c>
      <c r="AB104" s="140">
        <f t="shared" si="26"/>
        <v>2</v>
      </c>
      <c r="AC104" s="123">
        <f>'Core Indicators'!GD104</f>
        <v>2</v>
      </c>
      <c r="AD104" s="123">
        <f>'Core Indicators'!GL104</f>
        <v>2</v>
      </c>
      <c r="AE104" s="123">
        <f>'Core Indicators'!GT104</f>
        <v>2</v>
      </c>
      <c r="AF104" s="123">
        <f>'Core Indicators'!HB104</f>
        <v>2</v>
      </c>
      <c r="AG104" s="123">
        <f t="shared" si="27"/>
        <v>2</v>
      </c>
      <c r="AH104" s="123">
        <f>'Core Indicators'!HJ104</f>
        <v>2</v>
      </c>
      <c r="AI104" s="123">
        <f>'Core Indicators'!HR104</f>
        <v>2</v>
      </c>
      <c r="AJ104" s="123">
        <f t="shared" si="28"/>
        <v>2</v>
      </c>
      <c r="AK104" s="123">
        <f>'Core Indicators'!HZ104</f>
        <v>2</v>
      </c>
      <c r="AL104" s="123">
        <f>'Core Indicators'!IH104</f>
        <v>2</v>
      </c>
      <c r="AM104" s="123">
        <f>'Core Indicators'!IP104</f>
        <v>2</v>
      </c>
      <c r="AN104" s="123">
        <f t="shared" si="29"/>
        <v>2</v>
      </c>
    </row>
    <row r="105" spans="1:40">
      <c r="A105" s="140" t="str">
        <f>Lists!C:C</f>
        <v>REG013</v>
      </c>
      <c r="B105" s="174" t="str">
        <f t="shared" si="15"/>
        <v>x</v>
      </c>
      <c r="C105" s="108">
        <f t="shared" si="16"/>
        <v>2</v>
      </c>
      <c r="D105" s="179">
        <f t="shared" si="17"/>
        <v>2.4</v>
      </c>
      <c r="E105" s="140">
        <f>'Core Indicators'!R105</f>
        <v>1</v>
      </c>
      <c r="F105" s="140">
        <f>'Core Indicators'!Z105</f>
        <v>2</v>
      </c>
      <c r="G105" s="108">
        <f t="shared" si="18"/>
        <v>1.5</v>
      </c>
      <c r="H105" s="140">
        <f>'Core Indicators'!AH105</f>
        <v>3</v>
      </c>
      <c r="I105" s="140">
        <f>'Core Indicators'!AP105</f>
        <v>2</v>
      </c>
      <c r="J105" s="140">
        <f>'Core Indicators'!BN105</f>
        <v>3</v>
      </c>
      <c r="K105" s="140">
        <f t="shared" si="19"/>
        <v>2.5</v>
      </c>
      <c r="L105" s="174">
        <f t="shared" si="20"/>
        <v>2.8</v>
      </c>
      <c r="M105" s="179" t="str">
        <f t="shared" si="21"/>
        <v>x</v>
      </c>
      <c r="N105" s="141" t="str">
        <f>'Core Indicators'!DJ105</f>
        <v>x</v>
      </c>
      <c r="O105" s="141" t="str">
        <f>'Core Indicators'!DR105</f>
        <v>x</v>
      </c>
      <c r="P105" s="141" t="str">
        <f>'Core Indicators'!DZ105</f>
        <v>x</v>
      </c>
      <c r="Q105" s="141" t="str">
        <f>'Core Indicators'!EH105</f>
        <v>x</v>
      </c>
      <c r="R105" s="141" t="str">
        <f>'Core Indicators'!EP105</f>
        <v>x</v>
      </c>
      <c r="S105" s="108">
        <f t="shared" si="22"/>
        <v>1.7</v>
      </c>
      <c r="T105" s="108">
        <f t="shared" si="23"/>
        <v>1.3333333333333333</v>
      </c>
      <c r="U105" s="140">
        <v>1</v>
      </c>
      <c r="V105" s="140">
        <v>1</v>
      </c>
      <c r="W105" s="140">
        <f>'Core Indicators'!EX105</f>
        <v>3</v>
      </c>
      <c r="X105" s="108">
        <f t="shared" si="24"/>
        <v>2</v>
      </c>
      <c r="Y105" s="140">
        <v>1</v>
      </c>
      <c r="Z105" s="108">
        <f t="shared" si="25"/>
        <v>2</v>
      </c>
      <c r="AA105" s="140" t="str">
        <f>'Core Indicators'!FF105</f>
        <v>x</v>
      </c>
      <c r="AB105" s="140">
        <f t="shared" si="26"/>
        <v>2</v>
      </c>
      <c r="AC105" s="123">
        <f>'Core Indicators'!GD105</f>
        <v>2</v>
      </c>
      <c r="AD105" s="123">
        <f>'Core Indicators'!GL105</f>
        <v>2</v>
      </c>
      <c r="AE105" s="123">
        <f>'Core Indicators'!GT105</f>
        <v>2</v>
      </c>
      <c r="AF105" s="123">
        <f>'Core Indicators'!HB105</f>
        <v>2</v>
      </c>
      <c r="AG105" s="123">
        <f t="shared" si="27"/>
        <v>2</v>
      </c>
      <c r="AH105" s="123">
        <f>'Core Indicators'!HJ105</f>
        <v>2</v>
      </c>
      <c r="AI105" s="123">
        <f>'Core Indicators'!HR105</f>
        <v>2</v>
      </c>
      <c r="AJ105" s="123">
        <f t="shared" si="28"/>
        <v>2</v>
      </c>
      <c r="AK105" s="123">
        <f>'Core Indicators'!HZ105</f>
        <v>2</v>
      </c>
      <c r="AL105" s="123">
        <f>'Core Indicators'!IH105</f>
        <v>2</v>
      </c>
      <c r="AM105" s="123">
        <f>'Core Indicators'!IP105</f>
        <v>2</v>
      </c>
      <c r="AN105" s="123">
        <f t="shared" si="29"/>
        <v>2</v>
      </c>
    </row>
    <row r="106" spans="1:40">
      <c r="A106" s="140" t="str">
        <f>Lists!C:C</f>
        <v>RWA002</v>
      </c>
      <c r="B106" s="174">
        <f t="shared" si="15"/>
        <v>1.8</v>
      </c>
      <c r="C106" s="108">
        <f t="shared" si="16"/>
        <v>2</v>
      </c>
      <c r="D106" s="179">
        <f t="shared" si="17"/>
        <v>1.7</v>
      </c>
      <c r="E106" s="140">
        <f>'Core Indicators'!R106</f>
        <v>2</v>
      </c>
      <c r="F106" s="140">
        <f>'Core Indicators'!Z106</f>
        <v>2</v>
      </c>
      <c r="G106" s="108">
        <f t="shared" si="18"/>
        <v>2</v>
      </c>
      <c r="H106" s="140">
        <f>'Core Indicators'!AH106</f>
        <v>2</v>
      </c>
      <c r="I106" s="140">
        <f>'Core Indicators'!AP106</f>
        <v>1</v>
      </c>
      <c r="J106" s="140" t="str">
        <f>'Core Indicators'!BN106</f>
        <v>x</v>
      </c>
      <c r="K106" s="140">
        <f t="shared" si="19"/>
        <v>1</v>
      </c>
      <c r="L106" s="174">
        <f t="shared" si="20"/>
        <v>1.5</v>
      </c>
      <c r="M106" s="179">
        <f t="shared" si="21"/>
        <v>2</v>
      </c>
      <c r="N106" s="141">
        <f>'Core Indicators'!DJ106</f>
        <v>2</v>
      </c>
      <c r="O106" s="141">
        <f>'Core Indicators'!DR106</f>
        <v>2</v>
      </c>
      <c r="P106" s="141">
        <f>'Core Indicators'!DZ106</f>
        <v>2</v>
      </c>
      <c r="Q106" s="141">
        <f>'Core Indicators'!EH106</f>
        <v>2</v>
      </c>
      <c r="R106" s="141">
        <f>'Core Indicators'!EP106</f>
        <v>2</v>
      </c>
      <c r="S106" s="108">
        <f t="shared" si="22"/>
        <v>1.5</v>
      </c>
      <c r="T106" s="108">
        <f t="shared" si="23"/>
        <v>1</v>
      </c>
      <c r="U106" s="140">
        <v>1</v>
      </c>
      <c r="V106" s="140">
        <v>1</v>
      </c>
      <c r="W106" s="140" t="str">
        <f>'Core Indicators'!EX106</f>
        <v>x</v>
      </c>
      <c r="X106" s="108">
        <f t="shared" si="24"/>
        <v>1</v>
      </c>
      <c r="Y106" s="140">
        <v>1</v>
      </c>
      <c r="Z106" s="108">
        <f t="shared" si="25"/>
        <v>2</v>
      </c>
      <c r="AA106" s="140">
        <f>'Core Indicators'!FF106</f>
        <v>2</v>
      </c>
      <c r="AB106" s="140">
        <f t="shared" si="26"/>
        <v>2</v>
      </c>
      <c r="AC106" s="123">
        <f>'Core Indicators'!GD106</f>
        <v>2</v>
      </c>
      <c r="AD106" s="123">
        <f>'Core Indicators'!GL106</f>
        <v>2</v>
      </c>
      <c r="AE106" s="123">
        <f>'Core Indicators'!GT106</f>
        <v>2</v>
      </c>
      <c r="AF106" s="123">
        <f>'Core Indicators'!HB106</f>
        <v>2</v>
      </c>
      <c r="AG106" s="123">
        <f t="shared" si="27"/>
        <v>2</v>
      </c>
      <c r="AH106" s="123">
        <f>'Core Indicators'!HJ106</f>
        <v>2</v>
      </c>
      <c r="AI106" s="123">
        <f>'Core Indicators'!HR106</f>
        <v>2</v>
      </c>
      <c r="AJ106" s="123">
        <f t="shared" si="28"/>
        <v>2</v>
      </c>
      <c r="AK106" s="123">
        <f>'Core Indicators'!HZ106</f>
        <v>2</v>
      </c>
      <c r="AL106" s="123">
        <f>'Core Indicators'!IH106</f>
        <v>2</v>
      </c>
      <c r="AM106" s="123">
        <f>'Core Indicators'!IP106</f>
        <v>2</v>
      </c>
      <c r="AN106" s="123">
        <f t="shared" si="29"/>
        <v>2</v>
      </c>
    </row>
    <row r="107" spans="1:40">
      <c r="A107" s="140" t="str">
        <f>Lists!C:C</f>
        <v>SDN001</v>
      </c>
      <c r="B107" s="174">
        <f t="shared" si="15"/>
        <v>1.7</v>
      </c>
      <c r="C107" s="108">
        <f t="shared" si="16"/>
        <v>2</v>
      </c>
      <c r="D107" s="179">
        <f t="shared" si="17"/>
        <v>1.8</v>
      </c>
      <c r="E107" s="140">
        <f>'Core Indicators'!R107</f>
        <v>1</v>
      </c>
      <c r="F107" s="140">
        <f>'Core Indicators'!Z107</f>
        <v>2</v>
      </c>
      <c r="G107" s="108">
        <f t="shared" si="18"/>
        <v>1.5</v>
      </c>
      <c r="H107" s="140">
        <f>'Core Indicators'!AH107</f>
        <v>2</v>
      </c>
      <c r="I107" s="140">
        <f>'Core Indicators'!AP107</f>
        <v>2</v>
      </c>
      <c r="J107" s="140" t="str">
        <f>'Core Indicators'!BN107</f>
        <v>x</v>
      </c>
      <c r="K107" s="140">
        <f t="shared" si="19"/>
        <v>2</v>
      </c>
      <c r="L107" s="174">
        <f t="shared" si="20"/>
        <v>2</v>
      </c>
      <c r="M107" s="179">
        <f t="shared" si="21"/>
        <v>2</v>
      </c>
      <c r="N107" s="141">
        <f>'Core Indicators'!DJ107</f>
        <v>2</v>
      </c>
      <c r="O107" s="141">
        <f>'Core Indicators'!DR107</f>
        <v>2</v>
      </c>
      <c r="P107" s="141">
        <f>'Core Indicators'!DZ107</f>
        <v>2</v>
      </c>
      <c r="Q107" s="141">
        <f>'Core Indicators'!EH107</f>
        <v>2</v>
      </c>
      <c r="R107" s="141">
        <f>'Core Indicators'!EP107</f>
        <v>2</v>
      </c>
      <c r="S107" s="108">
        <f t="shared" si="22"/>
        <v>1.3</v>
      </c>
      <c r="T107" s="108">
        <f t="shared" si="23"/>
        <v>1</v>
      </c>
      <c r="U107" s="140">
        <v>1</v>
      </c>
      <c r="V107" s="140">
        <v>1</v>
      </c>
      <c r="W107" s="140" t="str">
        <f>'Core Indicators'!EX107</f>
        <v>x</v>
      </c>
      <c r="X107" s="108">
        <f t="shared" si="24"/>
        <v>1</v>
      </c>
      <c r="Y107" s="140">
        <v>1</v>
      </c>
      <c r="Z107" s="108">
        <f t="shared" si="25"/>
        <v>1.5</v>
      </c>
      <c r="AA107" s="140">
        <f>'Core Indicators'!FF107</f>
        <v>1</v>
      </c>
      <c r="AB107" s="140">
        <f t="shared" si="26"/>
        <v>2</v>
      </c>
      <c r="AC107" s="123">
        <f>'Core Indicators'!GD107</f>
        <v>2</v>
      </c>
      <c r="AD107" s="123">
        <f>'Core Indicators'!GL107</f>
        <v>2</v>
      </c>
      <c r="AE107" s="123">
        <f>'Core Indicators'!GT107</f>
        <v>2</v>
      </c>
      <c r="AF107" s="123">
        <f>'Core Indicators'!HB107</f>
        <v>2</v>
      </c>
      <c r="AG107" s="123">
        <f t="shared" si="27"/>
        <v>2</v>
      </c>
      <c r="AH107" s="123">
        <f>'Core Indicators'!HJ107</f>
        <v>2</v>
      </c>
      <c r="AI107" s="123">
        <f>'Core Indicators'!HR107</f>
        <v>2</v>
      </c>
      <c r="AJ107" s="123">
        <f t="shared" si="28"/>
        <v>2</v>
      </c>
      <c r="AK107" s="123">
        <f>'Core Indicators'!HZ107</f>
        <v>2</v>
      </c>
      <c r="AL107" s="123">
        <f>'Core Indicators'!IH107</f>
        <v>2</v>
      </c>
      <c r="AM107" s="123">
        <f>'Core Indicators'!IP107</f>
        <v>2</v>
      </c>
      <c r="AN107" s="123">
        <f t="shared" si="29"/>
        <v>2</v>
      </c>
    </row>
    <row r="108" spans="1:40">
      <c r="A108" s="140" t="str">
        <f>Lists!C:C</f>
        <v>SDN005</v>
      </c>
      <c r="B108" s="174">
        <f t="shared" si="15"/>
        <v>1.8</v>
      </c>
      <c r="C108" s="108">
        <f t="shared" si="16"/>
        <v>1</v>
      </c>
      <c r="D108" s="179">
        <f t="shared" si="17"/>
        <v>1.8</v>
      </c>
      <c r="E108" s="140">
        <f>'Core Indicators'!R108</f>
        <v>1</v>
      </c>
      <c r="F108" s="140">
        <f>'Core Indicators'!Z108</f>
        <v>2</v>
      </c>
      <c r="G108" s="108">
        <f t="shared" si="18"/>
        <v>1.5</v>
      </c>
      <c r="H108" s="140">
        <f>'Core Indicators'!AH108</f>
        <v>2</v>
      </c>
      <c r="I108" s="140">
        <f>'Core Indicators'!AP108</f>
        <v>2</v>
      </c>
      <c r="J108" s="140" t="str">
        <f>'Core Indicators'!BN108</f>
        <v>x</v>
      </c>
      <c r="K108" s="140">
        <f t="shared" si="19"/>
        <v>2</v>
      </c>
      <c r="L108" s="174">
        <f t="shared" si="20"/>
        <v>2</v>
      </c>
      <c r="M108" s="179">
        <f t="shared" si="21"/>
        <v>2</v>
      </c>
      <c r="N108" s="141">
        <f>'Core Indicators'!DJ108</f>
        <v>2</v>
      </c>
      <c r="O108" s="141">
        <f>'Core Indicators'!DR108</f>
        <v>2</v>
      </c>
      <c r="P108" s="141">
        <f>'Core Indicators'!DZ108</f>
        <v>2</v>
      </c>
      <c r="Q108" s="141">
        <f>'Core Indicators'!EH108</f>
        <v>2</v>
      </c>
      <c r="R108" s="141">
        <f>'Core Indicators'!EP108</f>
        <v>2</v>
      </c>
      <c r="S108" s="108">
        <f t="shared" si="22"/>
        <v>1.4</v>
      </c>
      <c r="T108" s="108">
        <f t="shared" si="23"/>
        <v>1.3333333333333333</v>
      </c>
      <c r="U108" s="140">
        <v>1</v>
      </c>
      <c r="V108" s="140">
        <v>1</v>
      </c>
      <c r="W108" s="140">
        <f>'Core Indicators'!EX108</f>
        <v>3</v>
      </c>
      <c r="X108" s="108">
        <f t="shared" si="24"/>
        <v>2</v>
      </c>
      <c r="Y108" s="140">
        <v>1</v>
      </c>
      <c r="Z108" s="108">
        <f t="shared" si="25"/>
        <v>1.5</v>
      </c>
      <c r="AA108" s="140">
        <f>'Core Indicators'!FF108</f>
        <v>2</v>
      </c>
      <c r="AB108" s="140">
        <f t="shared" si="26"/>
        <v>1</v>
      </c>
      <c r="AC108" s="123">
        <f>'Core Indicators'!GD108</f>
        <v>1</v>
      </c>
      <c r="AD108" s="123">
        <f>'Core Indicators'!GL108</f>
        <v>1</v>
      </c>
      <c r="AE108" s="123">
        <f>'Core Indicators'!GT108</f>
        <v>1</v>
      </c>
      <c r="AF108" s="123">
        <f>'Core Indicators'!HB108</f>
        <v>1</v>
      </c>
      <c r="AG108" s="123">
        <f t="shared" si="27"/>
        <v>1</v>
      </c>
      <c r="AH108" s="123">
        <f>'Core Indicators'!HJ108</f>
        <v>1</v>
      </c>
      <c r="AI108" s="123" t="str">
        <f>'Core Indicators'!HR108</f>
        <v>x</v>
      </c>
      <c r="AJ108" s="123">
        <f t="shared" si="28"/>
        <v>1</v>
      </c>
      <c r="AK108" s="123">
        <f>'Core Indicators'!HZ108</f>
        <v>1</v>
      </c>
      <c r="AL108" s="123">
        <f>'Core Indicators'!IH108</f>
        <v>1</v>
      </c>
      <c r="AM108" s="123">
        <f>'Core Indicators'!IP108</f>
        <v>1</v>
      </c>
      <c r="AN108" s="123">
        <f t="shared" si="29"/>
        <v>1</v>
      </c>
    </row>
    <row r="109" spans="1:40">
      <c r="A109" s="140" t="str">
        <f>Lists!C:C</f>
        <v>SDN006</v>
      </c>
      <c r="B109" s="174">
        <f t="shared" si="15"/>
        <v>2.5</v>
      </c>
      <c r="C109" s="108">
        <f t="shared" si="16"/>
        <v>1</v>
      </c>
      <c r="D109" s="179">
        <f t="shared" si="17"/>
        <v>2.2999999999999998</v>
      </c>
      <c r="E109" s="140">
        <f>'Core Indicators'!R109</f>
        <v>2</v>
      </c>
      <c r="F109" s="140">
        <f>'Core Indicators'!Z109</f>
        <v>2</v>
      </c>
      <c r="G109" s="108">
        <f t="shared" si="18"/>
        <v>2</v>
      </c>
      <c r="H109" s="140">
        <f>'Core Indicators'!AH109</f>
        <v>3</v>
      </c>
      <c r="I109" s="140">
        <f>'Core Indicators'!AP109</f>
        <v>2</v>
      </c>
      <c r="J109" s="140">
        <f>'Core Indicators'!BN109</f>
        <v>2</v>
      </c>
      <c r="K109" s="140">
        <f t="shared" si="19"/>
        <v>2</v>
      </c>
      <c r="L109" s="174">
        <f t="shared" si="20"/>
        <v>2.5</v>
      </c>
      <c r="M109" s="179">
        <f t="shared" si="21"/>
        <v>3</v>
      </c>
      <c r="N109" s="141">
        <f>'Core Indicators'!DJ109</f>
        <v>3</v>
      </c>
      <c r="O109" s="141">
        <f>'Core Indicators'!DR109</f>
        <v>3</v>
      </c>
      <c r="P109" s="141">
        <f>'Core Indicators'!DZ109</f>
        <v>3</v>
      </c>
      <c r="Q109" s="141">
        <f>'Core Indicators'!EH109</f>
        <v>3</v>
      </c>
      <c r="R109" s="141">
        <f>'Core Indicators'!EP109</f>
        <v>3</v>
      </c>
      <c r="S109" s="108">
        <f t="shared" si="22"/>
        <v>1.7</v>
      </c>
      <c r="T109" s="108">
        <f t="shared" si="23"/>
        <v>1.3333333333333333</v>
      </c>
      <c r="U109" s="140">
        <v>1</v>
      </c>
      <c r="V109" s="140">
        <v>1</v>
      </c>
      <c r="W109" s="140">
        <f>'Core Indicators'!EX109</f>
        <v>3</v>
      </c>
      <c r="X109" s="108">
        <f t="shared" si="24"/>
        <v>2</v>
      </c>
      <c r="Y109" s="140">
        <v>1</v>
      </c>
      <c r="Z109" s="108">
        <f t="shared" si="25"/>
        <v>2</v>
      </c>
      <c r="AA109" s="140" t="str">
        <f>'Core Indicators'!FF109</f>
        <v>x</v>
      </c>
      <c r="AB109" s="140">
        <f t="shared" si="26"/>
        <v>2</v>
      </c>
      <c r="AC109" s="123">
        <f>'Core Indicators'!GD109</f>
        <v>2</v>
      </c>
      <c r="AD109" s="123">
        <f>'Core Indicators'!GL109</f>
        <v>2</v>
      </c>
      <c r="AE109" s="123">
        <f>'Core Indicators'!GT109</f>
        <v>2</v>
      </c>
      <c r="AF109" s="123">
        <f>'Core Indicators'!HB109</f>
        <v>2</v>
      </c>
      <c r="AG109" s="123">
        <f t="shared" si="27"/>
        <v>2</v>
      </c>
      <c r="AH109" s="123">
        <f>'Core Indicators'!HJ109</f>
        <v>2</v>
      </c>
      <c r="AI109" s="123">
        <f>'Core Indicators'!HR109</f>
        <v>2</v>
      </c>
      <c r="AJ109" s="123">
        <f t="shared" si="28"/>
        <v>2</v>
      </c>
      <c r="AK109" s="123">
        <f>'Core Indicators'!HZ109</f>
        <v>2</v>
      </c>
      <c r="AL109" s="123">
        <f>'Core Indicators'!IH109</f>
        <v>2</v>
      </c>
      <c r="AM109" s="123">
        <f>'Core Indicators'!IP109</f>
        <v>2</v>
      </c>
      <c r="AN109" s="123">
        <f t="shared" si="29"/>
        <v>2</v>
      </c>
    </row>
    <row r="110" spans="1:40">
      <c r="A110" s="140" t="str">
        <f>Lists!C:C</f>
        <v>SDN007</v>
      </c>
      <c r="B110" s="174">
        <f t="shared" si="15"/>
        <v>1.8</v>
      </c>
      <c r="C110" s="108">
        <f t="shared" si="16"/>
        <v>1</v>
      </c>
      <c r="D110" s="179">
        <f t="shared" si="17"/>
        <v>1.8</v>
      </c>
      <c r="E110" s="140">
        <f>'Core Indicators'!R110</f>
        <v>1</v>
      </c>
      <c r="F110" s="140">
        <f>'Core Indicators'!Z110</f>
        <v>2</v>
      </c>
      <c r="G110" s="108">
        <f t="shared" si="18"/>
        <v>1.5</v>
      </c>
      <c r="H110" s="140">
        <f>'Core Indicators'!AH110</f>
        <v>2</v>
      </c>
      <c r="I110" s="140">
        <f>'Core Indicators'!AP110</f>
        <v>2</v>
      </c>
      <c r="J110" s="140">
        <f>'Core Indicators'!BN110</f>
        <v>2</v>
      </c>
      <c r="K110" s="140">
        <f t="shared" si="19"/>
        <v>2</v>
      </c>
      <c r="L110" s="174">
        <f t="shared" si="20"/>
        <v>2</v>
      </c>
      <c r="M110" s="179">
        <f t="shared" si="21"/>
        <v>2</v>
      </c>
      <c r="N110" s="141">
        <f>'Core Indicators'!DJ110</f>
        <v>2</v>
      </c>
      <c r="O110" s="141">
        <f>'Core Indicators'!DR110</f>
        <v>2</v>
      </c>
      <c r="P110" s="141">
        <f>'Core Indicators'!DZ110</f>
        <v>2</v>
      </c>
      <c r="Q110" s="141">
        <f>'Core Indicators'!EH110</f>
        <v>2</v>
      </c>
      <c r="R110" s="141">
        <f>'Core Indicators'!EP110</f>
        <v>2</v>
      </c>
      <c r="S110" s="108">
        <f t="shared" si="22"/>
        <v>1.5</v>
      </c>
      <c r="T110" s="108">
        <f t="shared" si="23"/>
        <v>1</v>
      </c>
      <c r="U110" s="140">
        <v>1</v>
      </c>
      <c r="V110" s="140">
        <v>1</v>
      </c>
      <c r="W110" s="140" t="str">
        <f>'Core Indicators'!EX110</f>
        <v>x</v>
      </c>
      <c r="X110" s="108">
        <f t="shared" si="24"/>
        <v>1</v>
      </c>
      <c r="Y110" s="140">
        <v>1</v>
      </c>
      <c r="Z110" s="108">
        <f t="shared" si="25"/>
        <v>2</v>
      </c>
      <c r="AA110" s="140">
        <f>'Core Indicators'!FF110</f>
        <v>2</v>
      </c>
      <c r="AB110" s="140">
        <f t="shared" si="26"/>
        <v>2</v>
      </c>
      <c r="AC110" s="123">
        <f>'Core Indicators'!GD110</f>
        <v>2</v>
      </c>
      <c r="AD110" s="123">
        <f>'Core Indicators'!GL110</f>
        <v>2</v>
      </c>
      <c r="AE110" s="123">
        <f>'Core Indicators'!GT110</f>
        <v>2</v>
      </c>
      <c r="AF110" s="123">
        <f>'Core Indicators'!HB110</f>
        <v>2</v>
      </c>
      <c r="AG110" s="123">
        <f t="shared" si="27"/>
        <v>2</v>
      </c>
      <c r="AH110" s="123">
        <f>'Core Indicators'!HJ110</f>
        <v>2</v>
      </c>
      <c r="AI110" s="123">
        <f>'Core Indicators'!HR110</f>
        <v>2</v>
      </c>
      <c r="AJ110" s="123">
        <f t="shared" si="28"/>
        <v>2</v>
      </c>
      <c r="AK110" s="123">
        <f>'Core Indicators'!HZ110</f>
        <v>2</v>
      </c>
      <c r="AL110" s="123">
        <f>'Core Indicators'!IH110</f>
        <v>2</v>
      </c>
      <c r="AM110" s="123">
        <f>'Core Indicators'!IP110</f>
        <v>2</v>
      </c>
      <c r="AN110" s="123">
        <f t="shared" si="29"/>
        <v>2</v>
      </c>
    </row>
    <row r="111" spans="1:40">
      <c r="A111" s="140" t="str">
        <f>Lists!C:C</f>
        <v>SDN008</v>
      </c>
      <c r="B111" s="174">
        <f t="shared" si="15"/>
        <v>1.8</v>
      </c>
      <c r="C111" s="108">
        <f t="shared" si="16"/>
        <v>1</v>
      </c>
      <c r="D111" s="179">
        <f t="shared" si="17"/>
        <v>2.2000000000000002</v>
      </c>
      <c r="E111" s="140">
        <f>'Core Indicators'!R111</f>
        <v>1</v>
      </c>
      <c r="F111" s="140">
        <f>'Core Indicators'!Z111</f>
        <v>2</v>
      </c>
      <c r="G111" s="108">
        <f t="shared" si="18"/>
        <v>1.5</v>
      </c>
      <c r="H111" s="140">
        <f>'Core Indicators'!AH111</f>
        <v>2</v>
      </c>
      <c r="I111" s="140">
        <f>'Core Indicators'!AP111</f>
        <v>3</v>
      </c>
      <c r="J111" s="140">
        <f>'Core Indicators'!BN111</f>
        <v>3</v>
      </c>
      <c r="K111" s="140">
        <f t="shared" si="19"/>
        <v>3</v>
      </c>
      <c r="L111" s="174">
        <f t="shared" si="20"/>
        <v>2.5</v>
      </c>
      <c r="M111" s="179">
        <f t="shared" si="21"/>
        <v>2</v>
      </c>
      <c r="N111" s="141">
        <f>'Core Indicators'!DJ111</f>
        <v>2</v>
      </c>
      <c r="O111" s="141">
        <f>'Core Indicators'!DR111</f>
        <v>2</v>
      </c>
      <c r="P111" s="141">
        <f>'Core Indicators'!DZ111</f>
        <v>2</v>
      </c>
      <c r="Q111" s="141">
        <f>'Core Indicators'!EH111</f>
        <v>2</v>
      </c>
      <c r="R111" s="141">
        <f>'Core Indicators'!EP111</f>
        <v>2</v>
      </c>
      <c r="S111" s="108">
        <f t="shared" si="22"/>
        <v>1.3</v>
      </c>
      <c r="T111" s="108">
        <f t="shared" si="23"/>
        <v>1</v>
      </c>
      <c r="U111" s="140">
        <v>1</v>
      </c>
      <c r="V111" s="140">
        <v>1</v>
      </c>
      <c r="W111" s="140" t="str">
        <f>'Core Indicators'!EX111</f>
        <v>x</v>
      </c>
      <c r="X111" s="108">
        <f t="shared" si="24"/>
        <v>1</v>
      </c>
      <c r="Y111" s="140">
        <v>1</v>
      </c>
      <c r="Z111" s="108">
        <f t="shared" si="25"/>
        <v>1.5</v>
      </c>
      <c r="AA111" s="140">
        <f>'Core Indicators'!FF111</f>
        <v>2</v>
      </c>
      <c r="AB111" s="140">
        <f t="shared" si="26"/>
        <v>1</v>
      </c>
      <c r="AC111" s="123">
        <f>'Core Indicators'!GD111</f>
        <v>1</v>
      </c>
      <c r="AD111" s="123">
        <f>'Core Indicators'!GL111</f>
        <v>1</v>
      </c>
      <c r="AE111" s="123">
        <f>'Core Indicators'!GT111</f>
        <v>1</v>
      </c>
      <c r="AF111" s="123">
        <f>'Core Indicators'!HB111</f>
        <v>1</v>
      </c>
      <c r="AG111" s="123">
        <f t="shared" si="27"/>
        <v>1</v>
      </c>
      <c r="AH111" s="123">
        <f>'Core Indicators'!HJ111</f>
        <v>1</v>
      </c>
      <c r="AI111" s="123">
        <f>'Core Indicators'!HR111</f>
        <v>1</v>
      </c>
      <c r="AJ111" s="123">
        <f t="shared" si="28"/>
        <v>1</v>
      </c>
      <c r="AK111" s="123">
        <f>'Core Indicators'!HZ111</f>
        <v>1</v>
      </c>
      <c r="AL111" s="123">
        <f>'Core Indicators'!IH111</f>
        <v>1</v>
      </c>
      <c r="AM111" s="123">
        <f>'Core Indicators'!IP111</f>
        <v>1</v>
      </c>
      <c r="AN111" s="123">
        <f t="shared" si="29"/>
        <v>1</v>
      </c>
    </row>
    <row r="112" spans="1:40">
      <c r="A112" s="140" t="str">
        <f>Lists!C:C</f>
        <v>SEN002</v>
      </c>
      <c r="B112" s="174">
        <f t="shared" si="15"/>
        <v>1.7</v>
      </c>
      <c r="C112" s="108">
        <f t="shared" si="16"/>
        <v>1</v>
      </c>
      <c r="D112" s="179">
        <f t="shared" si="17"/>
        <v>1.8</v>
      </c>
      <c r="E112" s="140">
        <f>'Core Indicators'!R112</f>
        <v>1</v>
      </c>
      <c r="F112" s="140">
        <f>'Core Indicators'!Z112</f>
        <v>2</v>
      </c>
      <c r="G112" s="108">
        <f t="shared" si="18"/>
        <v>1.5</v>
      </c>
      <c r="H112" s="140">
        <f>'Core Indicators'!AH112</f>
        <v>2</v>
      </c>
      <c r="I112" s="140" t="str">
        <f>'Core Indicators'!AP112</f>
        <v>x</v>
      </c>
      <c r="J112" s="140">
        <f>'Core Indicators'!BN112</f>
        <v>2</v>
      </c>
      <c r="K112" s="140">
        <f t="shared" si="19"/>
        <v>2</v>
      </c>
      <c r="L112" s="174">
        <f t="shared" si="20"/>
        <v>2</v>
      </c>
      <c r="M112" s="179">
        <f t="shared" si="21"/>
        <v>2</v>
      </c>
      <c r="N112" s="141">
        <f>'Core Indicators'!DJ112</f>
        <v>2</v>
      </c>
      <c r="O112" s="141">
        <f>'Core Indicators'!DR112</f>
        <v>2</v>
      </c>
      <c r="P112" s="141">
        <f>'Core Indicators'!DZ112</f>
        <v>2</v>
      </c>
      <c r="Q112" s="141">
        <f>'Core Indicators'!EH112</f>
        <v>2</v>
      </c>
      <c r="R112" s="141">
        <f>'Core Indicators'!EP112</f>
        <v>2</v>
      </c>
      <c r="S112" s="108">
        <f t="shared" si="22"/>
        <v>1.3</v>
      </c>
      <c r="T112" s="108">
        <f t="shared" si="23"/>
        <v>1.1666666666666667</v>
      </c>
      <c r="U112" s="140">
        <v>1</v>
      </c>
      <c r="V112" s="140">
        <v>1</v>
      </c>
      <c r="W112" s="140">
        <f>'Core Indicators'!EX112</f>
        <v>2</v>
      </c>
      <c r="X112" s="108">
        <f t="shared" si="24"/>
        <v>1.5</v>
      </c>
      <c r="Y112" s="140">
        <v>1</v>
      </c>
      <c r="Z112" s="108">
        <f t="shared" si="25"/>
        <v>1.5</v>
      </c>
      <c r="AA112" s="140">
        <f>'Core Indicators'!FF112</f>
        <v>1</v>
      </c>
      <c r="AB112" s="140">
        <f t="shared" si="26"/>
        <v>2</v>
      </c>
      <c r="AC112" s="123">
        <f>'Core Indicators'!GD112</f>
        <v>2</v>
      </c>
      <c r="AD112" s="123">
        <f>'Core Indicators'!GL112</f>
        <v>2</v>
      </c>
      <c r="AE112" s="123">
        <f>'Core Indicators'!GT112</f>
        <v>2</v>
      </c>
      <c r="AF112" s="123">
        <f>'Core Indicators'!HB112</f>
        <v>2</v>
      </c>
      <c r="AG112" s="123">
        <f t="shared" si="27"/>
        <v>2</v>
      </c>
      <c r="AH112" s="123">
        <f>'Core Indicators'!HJ112</f>
        <v>2</v>
      </c>
      <c r="AI112" s="123">
        <f>'Core Indicators'!HR112</f>
        <v>2</v>
      </c>
      <c r="AJ112" s="123">
        <f t="shared" si="28"/>
        <v>2</v>
      </c>
      <c r="AK112" s="123">
        <f>'Core Indicators'!HZ112</f>
        <v>2</v>
      </c>
      <c r="AL112" s="123">
        <f>'Core Indicators'!IH112</f>
        <v>2</v>
      </c>
      <c r="AM112" s="123">
        <f>'Core Indicators'!IP112</f>
        <v>2</v>
      </c>
      <c r="AN112" s="123">
        <f t="shared" si="29"/>
        <v>2</v>
      </c>
    </row>
    <row r="113" spans="1:40">
      <c r="A113" s="140" t="str">
        <f>Lists!C:C</f>
        <v>SLV001</v>
      </c>
      <c r="B113" s="174">
        <f t="shared" si="15"/>
        <v>1.8</v>
      </c>
      <c r="C113" s="108">
        <f t="shared" si="16"/>
        <v>0</v>
      </c>
      <c r="D113" s="179">
        <f t="shared" si="17"/>
        <v>1.9</v>
      </c>
      <c r="E113" s="140">
        <f>'Core Indicators'!R113</f>
        <v>1</v>
      </c>
      <c r="F113" s="140">
        <f>'Core Indicators'!Z113</f>
        <v>1</v>
      </c>
      <c r="G113" s="108">
        <f t="shared" si="18"/>
        <v>1</v>
      </c>
      <c r="H113" s="140">
        <f>'Core Indicators'!AH113</f>
        <v>2</v>
      </c>
      <c r="I113" s="140">
        <f>'Core Indicators'!AP113</f>
        <v>2</v>
      </c>
      <c r="J113" s="140">
        <f>'Core Indicators'!BN113</f>
        <v>3</v>
      </c>
      <c r="K113" s="140">
        <f t="shared" si="19"/>
        <v>2.5</v>
      </c>
      <c r="L113" s="174">
        <f t="shared" si="20"/>
        <v>2.2999999999999998</v>
      </c>
      <c r="M113" s="179">
        <f t="shared" si="21"/>
        <v>2</v>
      </c>
      <c r="N113" s="141">
        <f>'Core Indicators'!DJ113</f>
        <v>2</v>
      </c>
      <c r="O113" s="141">
        <f>'Core Indicators'!DR113</f>
        <v>2</v>
      </c>
      <c r="P113" s="141">
        <f>'Core Indicators'!DZ113</f>
        <v>2</v>
      </c>
      <c r="Q113" s="141">
        <f>'Core Indicators'!EH113</f>
        <v>2</v>
      </c>
      <c r="R113" s="141">
        <f>'Core Indicators'!EP113</f>
        <v>2</v>
      </c>
      <c r="S113" s="108">
        <f t="shared" si="22"/>
        <v>1.4</v>
      </c>
      <c r="T113" s="108">
        <f t="shared" si="23"/>
        <v>1.3333333333333333</v>
      </c>
      <c r="U113" s="140">
        <v>1</v>
      </c>
      <c r="V113" s="140">
        <v>1</v>
      </c>
      <c r="W113" s="140">
        <f>'Core Indicators'!EX113</f>
        <v>3</v>
      </c>
      <c r="X113" s="108">
        <f t="shared" si="24"/>
        <v>2</v>
      </c>
      <c r="Y113" s="140">
        <v>1</v>
      </c>
      <c r="Z113" s="108">
        <f t="shared" si="25"/>
        <v>1.5</v>
      </c>
      <c r="AA113" s="140">
        <f>'Core Indicators'!FF113</f>
        <v>2</v>
      </c>
      <c r="AB113" s="140">
        <f t="shared" si="26"/>
        <v>1</v>
      </c>
      <c r="AC113" s="123">
        <f>'Core Indicators'!GD113</f>
        <v>1</v>
      </c>
      <c r="AD113" s="123">
        <f>'Core Indicators'!GL113</f>
        <v>1</v>
      </c>
      <c r="AE113" s="123">
        <f>'Core Indicators'!GT113</f>
        <v>1</v>
      </c>
      <c r="AF113" s="123">
        <f>'Core Indicators'!HB113</f>
        <v>1</v>
      </c>
      <c r="AG113" s="123">
        <f t="shared" si="27"/>
        <v>1</v>
      </c>
      <c r="AH113" s="123">
        <f>'Core Indicators'!HJ113</f>
        <v>1</v>
      </c>
      <c r="AI113" s="123">
        <f>'Core Indicators'!HR113</f>
        <v>1</v>
      </c>
      <c r="AJ113" s="123">
        <f t="shared" si="28"/>
        <v>1</v>
      </c>
      <c r="AK113" s="123">
        <f>'Core Indicators'!HZ113</f>
        <v>1</v>
      </c>
      <c r="AL113" s="123">
        <f>'Core Indicators'!IH113</f>
        <v>1</v>
      </c>
      <c r="AM113" s="123">
        <f>'Core Indicators'!IP113</f>
        <v>1</v>
      </c>
      <c r="AN113" s="123">
        <f t="shared" si="29"/>
        <v>1</v>
      </c>
    </row>
    <row r="114" spans="1:40">
      <c r="A114" s="140" t="str">
        <f>Lists!C:C</f>
        <v>SOM001</v>
      </c>
      <c r="B114" s="174">
        <f t="shared" si="15"/>
        <v>1.8</v>
      </c>
      <c r="C114" s="108">
        <f t="shared" si="16"/>
        <v>0</v>
      </c>
      <c r="D114" s="179">
        <f t="shared" si="17"/>
        <v>2.2000000000000002</v>
      </c>
      <c r="E114" s="140">
        <f>'Core Indicators'!R114</f>
        <v>1</v>
      </c>
      <c r="F114" s="140">
        <f>'Core Indicators'!Z114</f>
        <v>2</v>
      </c>
      <c r="G114" s="108">
        <f t="shared" si="18"/>
        <v>1.5</v>
      </c>
      <c r="H114" s="140">
        <f>'Core Indicators'!AH114</f>
        <v>2</v>
      </c>
      <c r="I114" s="140">
        <f>'Core Indicators'!AP114</f>
        <v>3</v>
      </c>
      <c r="J114" s="140">
        <f>'Core Indicators'!BN114</f>
        <v>3</v>
      </c>
      <c r="K114" s="140">
        <f t="shared" si="19"/>
        <v>3</v>
      </c>
      <c r="L114" s="174">
        <f t="shared" si="20"/>
        <v>2.5</v>
      </c>
      <c r="M114" s="179">
        <f t="shared" si="21"/>
        <v>2</v>
      </c>
      <c r="N114" s="141">
        <f>'Core Indicators'!DJ114</f>
        <v>2</v>
      </c>
      <c r="O114" s="141">
        <f>'Core Indicators'!DR114</f>
        <v>2</v>
      </c>
      <c r="P114" s="141">
        <f>'Core Indicators'!DZ114</f>
        <v>2</v>
      </c>
      <c r="Q114" s="141">
        <f>'Core Indicators'!EH114</f>
        <v>2</v>
      </c>
      <c r="R114" s="141">
        <f>'Core Indicators'!EP114</f>
        <v>2</v>
      </c>
      <c r="S114" s="108">
        <f t="shared" si="22"/>
        <v>1.3</v>
      </c>
      <c r="T114" s="108">
        <f t="shared" si="23"/>
        <v>1.1666666666666667</v>
      </c>
      <c r="U114" s="140">
        <v>1</v>
      </c>
      <c r="V114" s="140">
        <v>1</v>
      </c>
      <c r="W114" s="140">
        <f>'Core Indicators'!EX114</f>
        <v>2</v>
      </c>
      <c r="X114" s="108">
        <f t="shared" si="24"/>
        <v>1.5</v>
      </c>
      <c r="Y114" s="140">
        <v>1</v>
      </c>
      <c r="Z114" s="108">
        <f t="shared" si="25"/>
        <v>1.5</v>
      </c>
      <c r="AA114" s="140">
        <f>'Core Indicators'!FF114</f>
        <v>1</v>
      </c>
      <c r="AB114" s="140">
        <f t="shared" si="26"/>
        <v>2</v>
      </c>
      <c r="AC114" s="123">
        <f>'Core Indicators'!GD114</f>
        <v>2</v>
      </c>
      <c r="AD114" s="123">
        <f>'Core Indicators'!GL114</f>
        <v>2</v>
      </c>
      <c r="AE114" s="123">
        <f>'Core Indicators'!GT114</f>
        <v>2</v>
      </c>
      <c r="AF114" s="123">
        <f>'Core Indicators'!HB114</f>
        <v>2</v>
      </c>
      <c r="AG114" s="123">
        <f t="shared" si="27"/>
        <v>2</v>
      </c>
      <c r="AH114" s="123">
        <f>'Core Indicators'!HJ114</f>
        <v>2</v>
      </c>
      <c r="AI114" s="123">
        <f>'Core Indicators'!HR114</f>
        <v>2</v>
      </c>
      <c r="AJ114" s="123">
        <f t="shared" si="28"/>
        <v>2</v>
      </c>
      <c r="AK114" s="123">
        <f>'Core Indicators'!HZ114</f>
        <v>2</v>
      </c>
      <c r="AL114" s="123">
        <f>'Core Indicators'!IH114</f>
        <v>2</v>
      </c>
      <c r="AM114" s="123">
        <f>'Core Indicators'!IP114</f>
        <v>2</v>
      </c>
      <c r="AN114" s="123">
        <f t="shared" si="29"/>
        <v>2</v>
      </c>
    </row>
    <row r="115" spans="1:40">
      <c r="A115" s="140" t="str">
        <f>Lists!C:C</f>
        <v>SOM002</v>
      </c>
      <c r="B115" s="174">
        <f t="shared" si="15"/>
        <v>1.9</v>
      </c>
      <c r="C115" s="108">
        <f t="shared" si="16"/>
        <v>1</v>
      </c>
      <c r="D115" s="179">
        <f t="shared" si="17"/>
        <v>2.4</v>
      </c>
      <c r="E115" s="140">
        <f>'Core Indicators'!R115</f>
        <v>1</v>
      </c>
      <c r="F115" s="140">
        <f>'Core Indicators'!Z115</f>
        <v>1</v>
      </c>
      <c r="G115" s="108">
        <f t="shared" si="18"/>
        <v>1</v>
      </c>
      <c r="H115" s="140">
        <f>'Core Indicators'!AH115</f>
        <v>3</v>
      </c>
      <c r="I115" s="140">
        <f>'Core Indicators'!AP115</f>
        <v>3</v>
      </c>
      <c r="J115" s="140" t="str">
        <f>'Core Indicators'!BN115</f>
        <v>x</v>
      </c>
      <c r="K115" s="140">
        <f t="shared" si="19"/>
        <v>3</v>
      </c>
      <c r="L115" s="174">
        <f t="shared" si="20"/>
        <v>3</v>
      </c>
      <c r="M115" s="179">
        <f t="shared" si="21"/>
        <v>2</v>
      </c>
      <c r="N115" s="141">
        <f>'Core Indicators'!DJ115</f>
        <v>2</v>
      </c>
      <c r="O115" s="141">
        <f>'Core Indicators'!DR115</f>
        <v>2</v>
      </c>
      <c r="P115" s="141">
        <f>'Core Indicators'!DZ115</f>
        <v>2</v>
      </c>
      <c r="Q115" s="141">
        <f>'Core Indicators'!EH115</f>
        <v>2</v>
      </c>
      <c r="R115" s="141" t="str">
        <f>'Core Indicators'!EP115</f>
        <v>x</v>
      </c>
      <c r="S115" s="108">
        <f t="shared" si="22"/>
        <v>1.4</v>
      </c>
      <c r="T115" s="108">
        <f t="shared" si="23"/>
        <v>1.3333333333333333</v>
      </c>
      <c r="U115" s="140">
        <v>1</v>
      </c>
      <c r="V115" s="140">
        <v>1</v>
      </c>
      <c r="W115" s="140">
        <f>'Core Indicators'!EX115</f>
        <v>3</v>
      </c>
      <c r="X115" s="108">
        <f t="shared" si="24"/>
        <v>2</v>
      </c>
      <c r="Y115" s="140">
        <v>1</v>
      </c>
      <c r="Z115" s="108">
        <f t="shared" si="25"/>
        <v>1.5</v>
      </c>
      <c r="AA115" s="140">
        <f>'Core Indicators'!FF115</f>
        <v>2</v>
      </c>
      <c r="AB115" s="140">
        <f t="shared" si="26"/>
        <v>1</v>
      </c>
      <c r="AC115" s="123">
        <f>'Core Indicators'!GD115</f>
        <v>1</v>
      </c>
      <c r="AD115" s="123">
        <f>'Core Indicators'!GL115</f>
        <v>1</v>
      </c>
      <c r="AE115" s="123">
        <f>'Core Indicators'!GT115</f>
        <v>1</v>
      </c>
      <c r="AF115" s="123">
        <f>'Core Indicators'!HB115</f>
        <v>1</v>
      </c>
      <c r="AG115" s="123">
        <f t="shared" si="27"/>
        <v>1</v>
      </c>
      <c r="AH115" s="123">
        <f>'Core Indicators'!HJ115</f>
        <v>1</v>
      </c>
      <c r="AI115" s="123">
        <f>'Core Indicators'!HR115</f>
        <v>1</v>
      </c>
      <c r="AJ115" s="123">
        <f t="shared" si="28"/>
        <v>1</v>
      </c>
      <c r="AK115" s="123">
        <f>'Core Indicators'!HZ115</f>
        <v>1</v>
      </c>
      <c r="AL115" s="123">
        <f>'Core Indicators'!IH115</f>
        <v>1</v>
      </c>
      <c r="AM115" s="123">
        <f>'Core Indicators'!IP115</f>
        <v>1</v>
      </c>
      <c r="AN115" s="123">
        <f t="shared" si="29"/>
        <v>1</v>
      </c>
    </row>
    <row r="116" spans="1:40">
      <c r="A116" s="140" t="str">
        <f>Lists!C:C</f>
        <v>SOM004</v>
      </c>
      <c r="B116" s="174">
        <f t="shared" si="15"/>
        <v>1.9</v>
      </c>
      <c r="C116" s="108">
        <f t="shared" si="16"/>
        <v>0</v>
      </c>
      <c r="D116" s="179">
        <f t="shared" si="17"/>
        <v>2.4</v>
      </c>
      <c r="E116" s="140">
        <f>'Core Indicators'!R116</f>
        <v>2</v>
      </c>
      <c r="F116" s="140">
        <f>'Core Indicators'!Z116</f>
        <v>3</v>
      </c>
      <c r="G116" s="108">
        <f t="shared" si="18"/>
        <v>2.5</v>
      </c>
      <c r="H116" s="140">
        <f>'Core Indicators'!AH116</f>
        <v>2</v>
      </c>
      <c r="I116" s="140">
        <f>'Core Indicators'!AP116</f>
        <v>2</v>
      </c>
      <c r="J116" s="140">
        <f>'Core Indicators'!BN116</f>
        <v>3</v>
      </c>
      <c r="K116" s="140">
        <f t="shared" si="19"/>
        <v>2.5</v>
      </c>
      <c r="L116" s="174">
        <f t="shared" si="20"/>
        <v>2.2999999999999998</v>
      </c>
      <c r="M116" s="179">
        <f t="shared" si="21"/>
        <v>2</v>
      </c>
      <c r="N116" s="141">
        <f>'Core Indicators'!DJ116</f>
        <v>2</v>
      </c>
      <c r="O116" s="141">
        <f>'Core Indicators'!DR116</f>
        <v>2</v>
      </c>
      <c r="P116" s="141">
        <f>'Core Indicators'!DZ116</f>
        <v>2</v>
      </c>
      <c r="Q116" s="141">
        <f>'Core Indicators'!EH116</f>
        <v>2</v>
      </c>
      <c r="R116" s="141">
        <f>'Core Indicators'!EP116</f>
        <v>2</v>
      </c>
      <c r="S116" s="108">
        <f t="shared" si="22"/>
        <v>1.4</v>
      </c>
      <c r="T116" s="108">
        <f t="shared" si="23"/>
        <v>1.3333333333333333</v>
      </c>
      <c r="U116" s="140">
        <v>1</v>
      </c>
      <c r="V116" s="140">
        <v>1</v>
      </c>
      <c r="W116" s="140">
        <f>'Core Indicators'!EX116</f>
        <v>3</v>
      </c>
      <c r="X116" s="108">
        <f t="shared" si="24"/>
        <v>2</v>
      </c>
      <c r="Y116" s="140">
        <v>1</v>
      </c>
      <c r="Z116" s="108">
        <f t="shared" si="25"/>
        <v>1.5</v>
      </c>
      <c r="AA116" s="140">
        <f>'Core Indicators'!FF116</f>
        <v>2</v>
      </c>
      <c r="AB116" s="140">
        <f t="shared" si="26"/>
        <v>1</v>
      </c>
      <c r="AC116" s="123">
        <f>'Core Indicators'!GD116</f>
        <v>1</v>
      </c>
      <c r="AD116" s="123">
        <f>'Core Indicators'!GL116</f>
        <v>1</v>
      </c>
      <c r="AE116" s="123">
        <f>'Core Indicators'!GT116</f>
        <v>1</v>
      </c>
      <c r="AF116" s="123">
        <f>'Core Indicators'!HB116</f>
        <v>1</v>
      </c>
      <c r="AG116" s="123">
        <f t="shared" si="27"/>
        <v>1</v>
      </c>
      <c r="AH116" s="123">
        <f>'Core Indicators'!HJ116</f>
        <v>1</v>
      </c>
      <c r="AI116" s="123">
        <f>'Core Indicators'!HR116</f>
        <v>1</v>
      </c>
      <c r="AJ116" s="123">
        <f t="shared" si="28"/>
        <v>1</v>
      </c>
      <c r="AK116" s="123">
        <f>'Core Indicators'!HZ116</f>
        <v>1</v>
      </c>
      <c r="AL116" s="123">
        <f>'Core Indicators'!IH116</f>
        <v>1</v>
      </c>
      <c r="AM116" s="123">
        <f>'Core Indicators'!IP116</f>
        <v>1</v>
      </c>
      <c r="AN116" s="123">
        <f t="shared" si="29"/>
        <v>1</v>
      </c>
    </row>
    <row r="117" spans="1:40">
      <c r="A117" s="140" t="str">
        <f>Lists!C:C</f>
        <v>SSD001</v>
      </c>
      <c r="B117" s="174">
        <f t="shared" si="15"/>
        <v>1.7</v>
      </c>
      <c r="C117" s="108">
        <f t="shared" si="16"/>
        <v>0</v>
      </c>
      <c r="D117" s="179">
        <f t="shared" si="17"/>
        <v>1.8</v>
      </c>
      <c r="E117" s="140">
        <f>'Core Indicators'!R117</f>
        <v>1</v>
      </c>
      <c r="F117" s="140">
        <f>'Core Indicators'!Z117</f>
        <v>2</v>
      </c>
      <c r="G117" s="108">
        <f t="shared" si="18"/>
        <v>1.5</v>
      </c>
      <c r="H117" s="140">
        <f>'Core Indicators'!AH117</f>
        <v>2</v>
      </c>
      <c r="I117" s="140">
        <f>'Core Indicators'!AP117</f>
        <v>2</v>
      </c>
      <c r="J117" s="140">
        <f>'Core Indicators'!BN117</f>
        <v>2</v>
      </c>
      <c r="K117" s="140">
        <f t="shared" si="19"/>
        <v>2</v>
      </c>
      <c r="L117" s="174">
        <f t="shared" si="20"/>
        <v>2</v>
      </c>
      <c r="M117" s="179">
        <f t="shared" si="21"/>
        <v>2</v>
      </c>
      <c r="N117" s="141">
        <f>'Core Indicators'!DJ117</f>
        <v>2</v>
      </c>
      <c r="O117" s="141">
        <f>'Core Indicators'!DR117</f>
        <v>2</v>
      </c>
      <c r="P117" s="141">
        <f>'Core Indicators'!DZ117</f>
        <v>2</v>
      </c>
      <c r="Q117" s="141">
        <f>'Core Indicators'!EH117</f>
        <v>2</v>
      </c>
      <c r="R117" s="141">
        <f>'Core Indicators'!EP117</f>
        <v>2</v>
      </c>
      <c r="S117" s="108">
        <f t="shared" si="22"/>
        <v>1.3</v>
      </c>
      <c r="T117" s="108">
        <f t="shared" si="23"/>
        <v>1.1666666666666667</v>
      </c>
      <c r="U117" s="140">
        <v>1</v>
      </c>
      <c r="V117" s="140">
        <v>1</v>
      </c>
      <c r="W117" s="140">
        <f>'Core Indicators'!EX117</f>
        <v>2</v>
      </c>
      <c r="X117" s="108">
        <f t="shared" si="24"/>
        <v>1.5</v>
      </c>
      <c r="Y117" s="140">
        <v>1</v>
      </c>
      <c r="Z117" s="108">
        <f t="shared" si="25"/>
        <v>1.5</v>
      </c>
      <c r="AA117" s="140">
        <f>'Core Indicators'!FF117</f>
        <v>1</v>
      </c>
      <c r="AB117" s="140">
        <f t="shared" si="26"/>
        <v>2</v>
      </c>
      <c r="AC117" s="123">
        <f>'Core Indicators'!GD117</f>
        <v>2</v>
      </c>
      <c r="AD117" s="123">
        <f>'Core Indicators'!GL117</f>
        <v>2</v>
      </c>
      <c r="AE117" s="123">
        <f>'Core Indicators'!GT117</f>
        <v>2</v>
      </c>
      <c r="AF117" s="123">
        <f>'Core Indicators'!HB117</f>
        <v>2</v>
      </c>
      <c r="AG117" s="123">
        <f t="shared" si="27"/>
        <v>2</v>
      </c>
      <c r="AH117" s="123">
        <f>'Core Indicators'!HJ117</f>
        <v>2</v>
      </c>
      <c r="AI117" s="123">
        <f>'Core Indicators'!HR117</f>
        <v>2</v>
      </c>
      <c r="AJ117" s="123">
        <f t="shared" si="28"/>
        <v>2</v>
      </c>
      <c r="AK117" s="123">
        <f>'Core Indicators'!HZ117</f>
        <v>2</v>
      </c>
      <c r="AL117" s="123">
        <f>'Core Indicators'!IH117</f>
        <v>2</v>
      </c>
      <c r="AM117" s="123">
        <f>'Core Indicators'!IP117</f>
        <v>2</v>
      </c>
      <c r="AN117" s="123">
        <f t="shared" si="29"/>
        <v>2</v>
      </c>
    </row>
    <row r="118" spans="1:40">
      <c r="A118" s="140" t="str">
        <f>Lists!C:C</f>
        <v>SWZ001</v>
      </c>
      <c r="B118" s="174">
        <f t="shared" si="15"/>
        <v>1.8</v>
      </c>
      <c r="C118" s="108">
        <f t="shared" si="16"/>
        <v>3</v>
      </c>
      <c r="D118" s="179">
        <f t="shared" si="17"/>
        <v>1.8</v>
      </c>
      <c r="E118" s="140">
        <f>'Core Indicators'!R118</f>
        <v>1</v>
      </c>
      <c r="F118" s="140">
        <f>'Core Indicators'!Z118</f>
        <v>2</v>
      </c>
      <c r="G118" s="108">
        <f t="shared" si="18"/>
        <v>1.5</v>
      </c>
      <c r="H118" s="140">
        <f>'Core Indicators'!AH118</f>
        <v>2</v>
      </c>
      <c r="I118" s="140" t="str">
        <f>'Core Indicators'!AP118</f>
        <v>x</v>
      </c>
      <c r="J118" s="140" t="str">
        <f>'Core Indicators'!BN118</f>
        <v>x</v>
      </c>
      <c r="K118" s="140" t="str">
        <f t="shared" si="19"/>
        <v>x</v>
      </c>
      <c r="L118" s="174">
        <f t="shared" si="20"/>
        <v>2</v>
      </c>
      <c r="M118" s="179">
        <f t="shared" si="21"/>
        <v>2</v>
      </c>
      <c r="N118" s="141">
        <f>'Core Indicators'!DJ118</f>
        <v>2</v>
      </c>
      <c r="O118" s="141">
        <f>'Core Indicators'!DR118</f>
        <v>2</v>
      </c>
      <c r="P118" s="141">
        <f>'Core Indicators'!DZ118</f>
        <v>2</v>
      </c>
      <c r="Q118" s="141">
        <f>'Core Indicators'!EH118</f>
        <v>2</v>
      </c>
      <c r="R118" s="141">
        <f>'Core Indicators'!EP118</f>
        <v>2</v>
      </c>
      <c r="S118" s="108">
        <f t="shared" si="22"/>
        <v>1.5</v>
      </c>
      <c r="T118" s="108">
        <f t="shared" si="23"/>
        <v>1</v>
      </c>
      <c r="U118" s="140">
        <v>1</v>
      </c>
      <c r="V118" s="140">
        <v>1</v>
      </c>
      <c r="W118" s="140" t="str">
        <f>'Core Indicators'!EX118</f>
        <v>x</v>
      </c>
      <c r="X118" s="108">
        <f t="shared" si="24"/>
        <v>1</v>
      </c>
      <c r="Y118" s="140">
        <v>1</v>
      </c>
      <c r="Z118" s="108">
        <f t="shared" si="25"/>
        <v>2</v>
      </c>
      <c r="AA118" s="140">
        <f>'Core Indicators'!FF118</f>
        <v>2</v>
      </c>
      <c r="AB118" s="140">
        <f t="shared" si="26"/>
        <v>2</v>
      </c>
      <c r="AC118" s="123">
        <f>'Core Indicators'!GD118</f>
        <v>2</v>
      </c>
      <c r="AD118" s="123">
        <f>'Core Indicators'!GL118</f>
        <v>2</v>
      </c>
      <c r="AE118" s="123">
        <f>'Core Indicators'!GT118</f>
        <v>2</v>
      </c>
      <c r="AF118" s="123">
        <f>'Core Indicators'!HB118</f>
        <v>2</v>
      </c>
      <c r="AG118" s="123">
        <f t="shared" si="27"/>
        <v>2</v>
      </c>
      <c r="AH118" s="123">
        <f>'Core Indicators'!HJ118</f>
        <v>2</v>
      </c>
      <c r="AI118" s="123">
        <f>'Core Indicators'!HR118</f>
        <v>2</v>
      </c>
      <c r="AJ118" s="123">
        <f t="shared" si="28"/>
        <v>2</v>
      </c>
      <c r="AK118" s="123">
        <f>'Core Indicators'!HZ118</f>
        <v>2</v>
      </c>
      <c r="AL118" s="123">
        <f>'Core Indicators'!IH118</f>
        <v>2</v>
      </c>
      <c r="AM118" s="123">
        <f>'Core Indicators'!IP118</f>
        <v>2</v>
      </c>
      <c r="AN118" s="123">
        <f t="shared" si="29"/>
        <v>2</v>
      </c>
    </row>
    <row r="119" spans="1:40">
      <c r="A119" s="140" t="str">
        <f>Lists!C:C</f>
        <v>SYR001</v>
      </c>
      <c r="B119" s="174">
        <f t="shared" si="15"/>
        <v>1.4</v>
      </c>
      <c r="C119" s="108">
        <f t="shared" si="16"/>
        <v>0</v>
      </c>
      <c r="D119" s="179">
        <f t="shared" si="17"/>
        <v>2.2000000000000002</v>
      </c>
      <c r="E119" s="140">
        <f>'Core Indicators'!R119</f>
        <v>1</v>
      </c>
      <c r="F119" s="140">
        <f>'Core Indicators'!Z119</f>
        <v>2</v>
      </c>
      <c r="G119" s="108">
        <f t="shared" si="18"/>
        <v>1.5</v>
      </c>
      <c r="H119" s="140">
        <f>'Core Indicators'!AH119</f>
        <v>2</v>
      </c>
      <c r="I119" s="140">
        <f>'Core Indicators'!AP119</f>
        <v>3</v>
      </c>
      <c r="J119" s="140">
        <f>'Core Indicators'!BN119</f>
        <v>3</v>
      </c>
      <c r="K119" s="140">
        <f t="shared" si="19"/>
        <v>3</v>
      </c>
      <c r="L119" s="174">
        <f t="shared" si="20"/>
        <v>2.5</v>
      </c>
      <c r="M119" s="179">
        <f t="shared" si="21"/>
        <v>1</v>
      </c>
      <c r="N119" s="141">
        <f>'Core Indicators'!DJ119</f>
        <v>1</v>
      </c>
      <c r="O119" s="141">
        <f>'Core Indicators'!DR119</f>
        <v>1</v>
      </c>
      <c r="P119" s="141">
        <f>'Core Indicators'!DZ119</f>
        <v>1</v>
      </c>
      <c r="Q119" s="141">
        <f>'Core Indicators'!EH119</f>
        <v>1</v>
      </c>
      <c r="R119" s="141">
        <f>'Core Indicators'!EP119</f>
        <v>1</v>
      </c>
      <c r="S119" s="108">
        <f t="shared" si="22"/>
        <v>1.4</v>
      </c>
      <c r="T119" s="108">
        <f t="shared" si="23"/>
        <v>1.3333333333333333</v>
      </c>
      <c r="U119" s="140">
        <v>1</v>
      </c>
      <c r="V119" s="140">
        <v>1</v>
      </c>
      <c r="W119" s="140">
        <f>'Core Indicators'!EX119</f>
        <v>3</v>
      </c>
      <c r="X119" s="108">
        <f t="shared" si="24"/>
        <v>2</v>
      </c>
      <c r="Y119" s="140">
        <v>1</v>
      </c>
      <c r="Z119" s="108">
        <f t="shared" si="25"/>
        <v>1.5</v>
      </c>
      <c r="AA119" s="140">
        <f>'Core Indicators'!FF119</f>
        <v>1</v>
      </c>
      <c r="AB119" s="140">
        <f t="shared" si="26"/>
        <v>2</v>
      </c>
      <c r="AC119" s="123">
        <f>'Core Indicators'!GD119</f>
        <v>2</v>
      </c>
      <c r="AD119" s="123">
        <f>'Core Indicators'!GL119</f>
        <v>2</v>
      </c>
      <c r="AE119" s="123">
        <f>'Core Indicators'!GT119</f>
        <v>2</v>
      </c>
      <c r="AF119" s="123">
        <f>'Core Indicators'!HB119</f>
        <v>2</v>
      </c>
      <c r="AG119" s="123">
        <f t="shared" si="27"/>
        <v>2</v>
      </c>
      <c r="AH119" s="123">
        <f>'Core Indicators'!HJ119</f>
        <v>2</v>
      </c>
      <c r="AI119" s="123">
        <f>'Core Indicators'!HR119</f>
        <v>2</v>
      </c>
      <c r="AJ119" s="123">
        <f t="shared" si="28"/>
        <v>2</v>
      </c>
      <c r="AK119" s="123">
        <f>'Core Indicators'!HZ119</f>
        <v>2</v>
      </c>
      <c r="AL119" s="123">
        <f>'Core Indicators'!IH119</f>
        <v>2</v>
      </c>
      <c r="AM119" s="123">
        <f>'Core Indicators'!IP119</f>
        <v>2</v>
      </c>
      <c r="AN119" s="123">
        <f t="shared" si="29"/>
        <v>2</v>
      </c>
    </row>
    <row r="120" spans="1:40">
      <c r="A120" s="140" t="str">
        <f>Lists!C:C</f>
        <v>TCD001</v>
      </c>
      <c r="B120" s="174">
        <f t="shared" si="15"/>
        <v>2.4</v>
      </c>
      <c r="C120" s="108">
        <f t="shared" si="16"/>
        <v>0</v>
      </c>
      <c r="D120" s="179">
        <f t="shared" si="17"/>
        <v>2.4</v>
      </c>
      <c r="E120" s="140">
        <f>'Core Indicators'!R120</f>
        <v>1</v>
      </c>
      <c r="F120" s="140">
        <f>'Core Indicators'!Z120</f>
        <v>2</v>
      </c>
      <c r="G120" s="108">
        <f t="shared" si="18"/>
        <v>1.5</v>
      </c>
      <c r="H120" s="140">
        <f>'Core Indicators'!AH120</f>
        <v>3</v>
      </c>
      <c r="I120" s="140">
        <f>'Core Indicators'!AP120</f>
        <v>2</v>
      </c>
      <c r="J120" s="140">
        <f>'Core Indicators'!BN120</f>
        <v>3</v>
      </c>
      <c r="K120" s="140">
        <f t="shared" si="19"/>
        <v>2.5</v>
      </c>
      <c r="L120" s="174">
        <f t="shared" si="20"/>
        <v>2.8</v>
      </c>
      <c r="M120" s="179">
        <f t="shared" si="21"/>
        <v>3</v>
      </c>
      <c r="N120" s="141">
        <f>'Core Indicators'!DJ120</f>
        <v>3</v>
      </c>
      <c r="O120" s="141">
        <f>'Core Indicators'!DR120</f>
        <v>3</v>
      </c>
      <c r="P120" s="141">
        <f>'Core Indicators'!DZ120</f>
        <v>3</v>
      </c>
      <c r="Q120" s="141">
        <f>'Core Indicators'!EH120</f>
        <v>3</v>
      </c>
      <c r="R120" s="141">
        <f>'Core Indicators'!EP120</f>
        <v>3</v>
      </c>
      <c r="S120" s="108">
        <f t="shared" si="22"/>
        <v>1.4</v>
      </c>
      <c r="T120" s="108">
        <f t="shared" si="23"/>
        <v>1.3333333333333333</v>
      </c>
      <c r="U120" s="140">
        <v>1</v>
      </c>
      <c r="V120" s="140">
        <v>1</v>
      </c>
      <c r="W120" s="140">
        <f>'Core Indicators'!EX120</f>
        <v>3</v>
      </c>
      <c r="X120" s="108">
        <f t="shared" si="24"/>
        <v>2</v>
      </c>
      <c r="Y120" s="140">
        <v>1</v>
      </c>
      <c r="Z120" s="108">
        <f t="shared" si="25"/>
        <v>1.5</v>
      </c>
      <c r="AA120" s="140">
        <f>'Core Indicators'!FF120</f>
        <v>1</v>
      </c>
      <c r="AB120" s="140">
        <f t="shared" si="26"/>
        <v>2</v>
      </c>
      <c r="AC120" s="123">
        <f>'Core Indicators'!GD120</f>
        <v>2</v>
      </c>
      <c r="AD120" s="123">
        <f>'Core Indicators'!GL120</f>
        <v>2</v>
      </c>
      <c r="AE120" s="123">
        <f>'Core Indicators'!GT120</f>
        <v>2</v>
      </c>
      <c r="AF120" s="123">
        <f>'Core Indicators'!HB120</f>
        <v>2</v>
      </c>
      <c r="AG120" s="123">
        <f t="shared" si="27"/>
        <v>2</v>
      </c>
      <c r="AH120" s="123">
        <f>'Core Indicators'!HJ120</f>
        <v>2</v>
      </c>
      <c r="AI120" s="123">
        <f>'Core Indicators'!HR120</f>
        <v>2</v>
      </c>
      <c r="AJ120" s="123">
        <f t="shared" si="28"/>
        <v>2</v>
      </c>
      <c r="AK120" s="123">
        <f>'Core Indicators'!HZ120</f>
        <v>2</v>
      </c>
      <c r="AL120" s="123">
        <f>'Core Indicators'!IH120</f>
        <v>2</v>
      </c>
      <c r="AM120" s="123">
        <f>'Core Indicators'!IP120</f>
        <v>2</v>
      </c>
      <c r="AN120" s="123">
        <f t="shared" si="29"/>
        <v>2</v>
      </c>
    </row>
    <row r="121" spans="1:40">
      <c r="A121" s="140" t="str">
        <f>Lists!C:C</f>
        <v>TCD003</v>
      </c>
      <c r="B121" s="174">
        <f t="shared" si="15"/>
        <v>2.6</v>
      </c>
      <c r="C121" s="108">
        <f t="shared" si="16"/>
        <v>0</v>
      </c>
      <c r="D121" s="179">
        <f t="shared" si="17"/>
        <v>2.8</v>
      </c>
      <c r="E121" s="140">
        <f>'Core Indicators'!R121</f>
        <v>2</v>
      </c>
      <c r="F121" s="140">
        <f>'Core Indicators'!Z121</f>
        <v>3</v>
      </c>
      <c r="G121" s="108">
        <f t="shared" si="18"/>
        <v>2.5</v>
      </c>
      <c r="H121" s="140">
        <f>'Core Indicators'!AH121</f>
        <v>3</v>
      </c>
      <c r="I121" s="140">
        <f>'Core Indicators'!AP121</f>
        <v>3</v>
      </c>
      <c r="J121" s="140">
        <f>'Core Indicators'!BN121</f>
        <v>3</v>
      </c>
      <c r="K121" s="140">
        <f t="shared" si="19"/>
        <v>3</v>
      </c>
      <c r="L121" s="174">
        <f t="shared" si="20"/>
        <v>3</v>
      </c>
      <c r="M121" s="179">
        <f t="shared" si="21"/>
        <v>3</v>
      </c>
      <c r="N121" s="141">
        <f>'Core Indicators'!DJ121</f>
        <v>3</v>
      </c>
      <c r="O121" s="141">
        <f>'Core Indicators'!DR121</f>
        <v>3</v>
      </c>
      <c r="P121" s="141">
        <f>'Core Indicators'!DZ121</f>
        <v>3</v>
      </c>
      <c r="Q121" s="141">
        <f>'Core Indicators'!EH121</f>
        <v>3</v>
      </c>
      <c r="R121" s="141">
        <f>'Core Indicators'!EP121</f>
        <v>3</v>
      </c>
      <c r="S121" s="108">
        <f t="shared" si="22"/>
        <v>1.7</v>
      </c>
      <c r="T121" s="108">
        <f t="shared" si="23"/>
        <v>1.3333333333333333</v>
      </c>
      <c r="U121" s="140">
        <v>1</v>
      </c>
      <c r="V121" s="140">
        <v>1</v>
      </c>
      <c r="W121" s="140">
        <f>'Core Indicators'!EX121</f>
        <v>3</v>
      </c>
      <c r="X121" s="108">
        <f t="shared" si="24"/>
        <v>2</v>
      </c>
      <c r="Y121" s="140">
        <v>1</v>
      </c>
      <c r="Z121" s="108">
        <f t="shared" si="25"/>
        <v>2</v>
      </c>
      <c r="AA121" s="140">
        <f>'Core Indicators'!FF121</f>
        <v>2</v>
      </c>
      <c r="AB121" s="140">
        <f t="shared" si="26"/>
        <v>2</v>
      </c>
      <c r="AC121" s="123">
        <f>'Core Indicators'!GD121</f>
        <v>2</v>
      </c>
      <c r="AD121" s="123">
        <f>'Core Indicators'!GL121</f>
        <v>2</v>
      </c>
      <c r="AE121" s="123">
        <f>'Core Indicators'!GT121</f>
        <v>2</v>
      </c>
      <c r="AF121" s="123">
        <f>'Core Indicators'!HB121</f>
        <v>2</v>
      </c>
      <c r="AG121" s="123">
        <f t="shared" si="27"/>
        <v>2</v>
      </c>
      <c r="AH121" s="123">
        <f>'Core Indicators'!HJ121</f>
        <v>2</v>
      </c>
      <c r="AI121" s="123">
        <f>'Core Indicators'!HR121</f>
        <v>2</v>
      </c>
      <c r="AJ121" s="123">
        <f t="shared" si="28"/>
        <v>2</v>
      </c>
      <c r="AK121" s="123">
        <f>'Core Indicators'!HZ121</f>
        <v>2</v>
      </c>
      <c r="AL121" s="123">
        <f>'Core Indicators'!IH121</f>
        <v>2</v>
      </c>
      <c r="AM121" s="123">
        <f>'Core Indicators'!IP121</f>
        <v>2</v>
      </c>
      <c r="AN121" s="123">
        <f t="shared" si="29"/>
        <v>2</v>
      </c>
    </row>
    <row r="122" spans="1:40">
      <c r="A122" s="140" t="str">
        <f>Lists!C:C</f>
        <v>TCD004</v>
      </c>
      <c r="B122" s="174">
        <f t="shared" si="15"/>
        <v>1.9</v>
      </c>
      <c r="C122" s="108">
        <f t="shared" si="16"/>
        <v>0</v>
      </c>
      <c r="D122" s="179">
        <f t="shared" si="17"/>
        <v>2</v>
      </c>
      <c r="E122" s="140">
        <f>'Core Indicators'!R122</f>
        <v>2</v>
      </c>
      <c r="F122" s="140">
        <f>'Core Indicators'!Z122</f>
        <v>2</v>
      </c>
      <c r="G122" s="108">
        <f t="shared" si="18"/>
        <v>2</v>
      </c>
      <c r="H122" s="140">
        <f>'Core Indicators'!AH122</f>
        <v>2</v>
      </c>
      <c r="I122" s="140">
        <f>'Core Indicators'!AP122</f>
        <v>2</v>
      </c>
      <c r="J122" s="140">
        <f>'Core Indicators'!BN122</f>
        <v>2</v>
      </c>
      <c r="K122" s="140">
        <f t="shared" si="19"/>
        <v>2</v>
      </c>
      <c r="L122" s="174">
        <f t="shared" si="20"/>
        <v>2</v>
      </c>
      <c r="M122" s="179">
        <f t="shared" si="21"/>
        <v>2</v>
      </c>
      <c r="N122" s="141">
        <f>'Core Indicators'!DJ122</f>
        <v>2</v>
      </c>
      <c r="O122" s="141">
        <f>'Core Indicators'!DR122</f>
        <v>2</v>
      </c>
      <c r="P122" s="141">
        <f>'Core Indicators'!DZ122</f>
        <v>2</v>
      </c>
      <c r="Q122" s="141">
        <f>'Core Indicators'!EH122</f>
        <v>2</v>
      </c>
      <c r="R122" s="141">
        <f>'Core Indicators'!EP122</f>
        <v>2</v>
      </c>
      <c r="S122" s="108">
        <f t="shared" si="22"/>
        <v>1.7</v>
      </c>
      <c r="T122" s="108">
        <f t="shared" si="23"/>
        <v>1.3333333333333333</v>
      </c>
      <c r="U122" s="140">
        <v>1</v>
      </c>
      <c r="V122" s="140">
        <v>1</v>
      </c>
      <c r="W122" s="140">
        <f>'Core Indicators'!EX122</f>
        <v>3</v>
      </c>
      <c r="X122" s="108">
        <f t="shared" si="24"/>
        <v>2</v>
      </c>
      <c r="Y122" s="140">
        <v>1</v>
      </c>
      <c r="Z122" s="108">
        <f t="shared" si="25"/>
        <v>2</v>
      </c>
      <c r="AA122" s="140">
        <f>'Core Indicators'!FF122</f>
        <v>2</v>
      </c>
      <c r="AB122" s="140">
        <f t="shared" si="26"/>
        <v>2</v>
      </c>
      <c r="AC122" s="123">
        <f>'Core Indicators'!GD122</f>
        <v>2</v>
      </c>
      <c r="AD122" s="123">
        <f>'Core Indicators'!GL122</f>
        <v>2</v>
      </c>
      <c r="AE122" s="123">
        <f>'Core Indicators'!GT122</f>
        <v>2</v>
      </c>
      <c r="AF122" s="123">
        <f>'Core Indicators'!HB122</f>
        <v>2</v>
      </c>
      <c r="AG122" s="123">
        <f t="shared" si="27"/>
        <v>2</v>
      </c>
      <c r="AH122" s="123">
        <f>'Core Indicators'!HJ122</f>
        <v>2</v>
      </c>
      <c r="AI122" s="123">
        <f>'Core Indicators'!HR122</f>
        <v>2</v>
      </c>
      <c r="AJ122" s="123">
        <f t="shared" si="28"/>
        <v>2</v>
      </c>
      <c r="AK122" s="123">
        <f>'Core Indicators'!HZ122</f>
        <v>2</v>
      </c>
      <c r="AL122" s="123">
        <f>'Core Indicators'!IH122</f>
        <v>2</v>
      </c>
      <c r="AM122" s="123">
        <f>'Core Indicators'!IP122</f>
        <v>2</v>
      </c>
      <c r="AN122" s="123">
        <f t="shared" si="29"/>
        <v>2</v>
      </c>
    </row>
    <row r="123" spans="1:40">
      <c r="A123" s="140" t="str">
        <f>Lists!C:C</f>
        <v>TCD005</v>
      </c>
      <c r="B123" s="174">
        <f t="shared" si="15"/>
        <v>2</v>
      </c>
      <c r="C123" s="108">
        <f t="shared" si="16"/>
        <v>0</v>
      </c>
      <c r="D123" s="179">
        <f t="shared" si="17"/>
        <v>2.2000000000000002</v>
      </c>
      <c r="E123" s="140">
        <f>'Core Indicators'!R123</f>
        <v>2</v>
      </c>
      <c r="F123" s="140">
        <f>'Core Indicators'!Z123</f>
        <v>2</v>
      </c>
      <c r="G123" s="108">
        <f t="shared" si="18"/>
        <v>2</v>
      </c>
      <c r="H123" s="140">
        <f>'Core Indicators'!AH123</f>
        <v>2</v>
      </c>
      <c r="I123" s="140">
        <f>'Core Indicators'!AP123</f>
        <v>2</v>
      </c>
      <c r="J123" s="140">
        <f>'Core Indicators'!BN123</f>
        <v>3</v>
      </c>
      <c r="K123" s="140">
        <f t="shared" si="19"/>
        <v>2.5</v>
      </c>
      <c r="L123" s="174">
        <f t="shared" si="20"/>
        <v>2.2999999999999998</v>
      </c>
      <c r="M123" s="179">
        <f t="shared" si="21"/>
        <v>2</v>
      </c>
      <c r="N123" s="141">
        <f>'Core Indicators'!DJ123</f>
        <v>2</v>
      </c>
      <c r="O123" s="141">
        <f>'Core Indicators'!DR123</f>
        <v>2</v>
      </c>
      <c r="P123" s="141">
        <f>'Core Indicators'!DZ123</f>
        <v>2</v>
      </c>
      <c r="Q123" s="141">
        <f>'Core Indicators'!EH123</f>
        <v>2</v>
      </c>
      <c r="R123" s="141">
        <f>'Core Indicators'!EP123</f>
        <v>2</v>
      </c>
      <c r="S123" s="108">
        <f t="shared" si="22"/>
        <v>1.7</v>
      </c>
      <c r="T123" s="108">
        <f t="shared" si="23"/>
        <v>1.3333333333333333</v>
      </c>
      <c r="U123" s="140">
        <v>1</v>
      </c>
      <c r="V123" s="140">
        <v>1</v>
      </c>
      <c r="W123" s="140">
        <f>'Core Indicators'!EX123</f>
        <v>3</v>
      </c>
      <c r="X123" s="108">
        <f t="shared" si="24"/>
        <v>2</v>
      </c>
      <c r="Y123" s="140">
        <v>1</v>
      </c>
      <c r="Z123" s="108">
        <f t="shared" si="25"/>
        <v>2</v>
      </c>
      <c r="AA123" s="140">
        <f>'Core Indicators'!FF123</f>
        <v>2</v>
      </c>
      <c r="AB123" s="140">
        <f t="shared" si="26"/>
        <v>2</v>
      </c>
      <c r="AC123" s="123">
        <f>'Core Indicators'!GD123</f>
        <v>2</v>
      </c>
      <c r="AD123" s="123">
        <f>'Core Indicators'!GL123</f>
        <v>2</v>
      </c>
      <c r="AE123" s="123">
        <f>'Core Indicators'!GT123</f>
        <v>2</v>
      </c>
      <c r="AF123" s="123">
        <f>'Core Indicators'!HB123</f>
        <v>2</v>
      </c>
      <c r="AG123" s="123">
        <f t="shared" si="27"/>
        <v>2</v>
      </c>
      <c r="AH123" s="123">
        <f>'Core Indicators'!HJ123</f>
        <v>2</v>
      </c>
      <c r="AI123" s="123">
        <f>'Core Indicators'!HR123</f>
        <v>2</v>
      </c>
      <c r="AJ123" s="123">
        <f t="shared" si="28"/>
        <v>2</v>
      </c>
      <c r="AK123" s="123">
        <f>'Core Indicators'!HZ123</f>
        <v>2</v>
      </c>
      <c r="AL123" s="123">
        <f>'Core Indicators'!IH123</f>
        <v>2</v>
      </c>
      <c r="AM123" s="123">
        <f>'Core Indicators'!IP123</f>
        <v>2</v>
      </c>
      <c r="AN123" s="123">
        <f t="shared" si="29"/>
        <v>2</v>
      </c>
    </row>
    <row r="124" spans="1:40">
      <c r="A124" s="140" t="str">
        <f>Lists!C:C</f>
        <v>TCD006</v>
      </c>
      <c r="B124" s="174">
        <f t="shared" si="15"/>
        <v>2.5</v>
      </c>
      <c r="C124" s="108">
        <f t="shared" si="16"/>
        <v>0</v>
      </c>
      <c r="D124" s="179">
        <f t="shared" si="17"/>
        <v>2.7</v>
      </c>
      <c r="E124" s="140">
        <f>'Core Indicators'!R124</f>
        <v>2</v>
      </c>
      <c r="F124" s="140">
        <f>'Core Indicators'!Z124</f>
        <v>3</v>
      </c>
      <c r="G124" s="108">
        <f t="shared" si="18"/>
        <v>2.5</v>
      </c>
      <c r="H124" s="140">
        <f>'Core Indicators'!AH124</f>
        <v>3</v>
      </c>
      <c r="I124" s="140">
        <f>'Core Indicators'!AP124</f>
        <v>2</v>
      </c>
      <c r="J124" s="140">
        <f>'Core Indicators'!BN124</f>
        <v>3</v>
      </c>
      <c r="K124" s="140">
        <f t="shared" si="19"/>
        <v>2.5</v>
      </c>
      <c r="L124" s="174">
        <f t="shared" si="20"/>
        <v>2.8</v>
      </c>
      <c r="M124" s="179">
        <f t="shared" si="21"/>
        <v>3</v>
      </c>
      <c r="N124" s="141">
        <f>'Core Indicators'!DJ124</f>
        <v>3</v>
      </c>
      <c r="O124" s="141">
        <f>'Core Indicators'!DR124</f>
        <v>3</v>
      </c>
      <c r="P124" s="141">
        <f>'Core Indicators'!DZ124</f>
        <v>3</v>
      </c>
      <c r="Q124" s="141">
        <f>'Core Indicators'!EH124</f>
        <v>3</v>
      </c>
      <c r="R124" s="141">
        <f>'Core Indicators'!EP124</f>
        <v>3</v>
      </c>
      <c r="S124" s="108">
        <f t="shared" si="22"/>
        <v>1.4</v>
      </c>
      <c r="T124" s="108">
        <f t="shared" si="23"/>
        <v>1.3333333333333333</v>
      </c>
      <c r="U124" s="140">
        <v>1</v>
      </c>
      <c r="V124" s="140">
        <v>1</v>
      </c>
      <c r="W124" s="140">
        <f>'Core Indicators'!EX124</f>
        <v>3</v>
      </c>
      <c r="X124" s="108">
        <f t="shared" si="24"/>
        <v>2</v>
      </c>
      <c r="Y124" s="140">
        <v>1</v>
      </c>
      <c r="Z124" s="108">
        <f t="shared" si="25"/>
        <v>1.5</v>
      </c>
      <c r="AA124" s="140">
        <f>'Core Indicators'!FF124</f>
        <v>1</v>
      </c>
      <c r="AB124" s="140">
        <f t="shared" si="26"/>
        <v>2</v>
      </c>
      <c r="AC124" s="123">
        <f>'Core Indicators'!GD124</f>
        <v>2</v>
      </c>
      <c r="AD124" s="123">
        <f>'Core Indicators'!GL124</f>
        <v>2</v>
      </c>
      <c r="AE124" s="123">
        <f>'Core Indicators'!GT124</f>
        <v>2</v>
      </c>
      <c r="AF124" s="123">
        <f>'Core Indicators'!HB124</f>
        <v>2</v>
      </c>
      <c r="AG124" s="123">
        <f t="shared" si="27"/>
        <v>2</v>
      </c>
      <c r="AH124" s="123">
        <f>'Core Indicators'!HJ124</f>
        <v>2</v>
      </c>
      <c r="AI124" s="123">
        <f>'Core Indicators'!HR124</f>
        <v>2</v>
      </c>
      <c r="AJ124" s="123">
        <f t="shared" si="28"/>
        <v>2</v>
      </c>
      <c r="AK124" s="123">
        <f>'Core Indicators'!HZ124</f>
        <v>2</v>
      </c>
      <c r="AL124" s="123">
        <f>'Core Indicators'!IH124</f>
        <v>2</v>
      </c>
      <c r="AM124" s="123">
        <f>'Core Indicators'!IP124</f>
        <v>2</v>
      </c>
      <c r="AN124" s="123">
        <f t="shared" si="29"/>
        <v>2</v>
      </c>
    </row>
    <row r="125" spans="1:40">
      <c r="A125" s="140" t="str">
        <f>Lists!C:C</f>
        <v>THA001</v>
      </c>
      <c r="B125" s="174">
        <f t="shared" si="15"/>
        <v>1.9</v>
      </c>
      <c r="C125" s="108">
        <f t="shared" si="16"/>
        <v>0</v>
      </c>
      <c r="D125" s="179">
        <f t="shared" si="17"/>
        <v>2</v>
      </c>
      <c r="E125" s="140">
        <f>'Core Indicators'!R125</f>
        <v>2</v>
      </c>
      <c r="F125" s="140">
        <f>'Core Indicators'!Z125</f>
        <v>2</v>
      </c>
      <c r="G125" s="108">
        <f t="shared" si="18"/>
        <v>2</v>
      </c>
      <c r="H125" s="140">
        <f>'Core Indicators'!AH125</f>
        <v>2</v>
      </c>
      <c r="I125" s="140">
        <f>'Core Indicators'!AP125</f>
        <v>2</v>
      </c>
      <c r="J125" s="140">
        <f>'Core Indicators'!BN125</f>
        <v>2</v>
      </c>
      <c r="K125" s="140">
        <f t="shared" si="19"/>
        <v>2</v>
      </c>
      <c r="L125" s="174">
        <f t="shared" si="20"/>
        <v>2</v>
      </c>
      <c r="M125" s="179">
        <f t="shared" si="21"/>
        <v>2</v>
      </c>
      <c r="N125" s="141">
        <f>'Core Indicators'!DJ125</f>
        <v>2</v>
      </c>
      <c r="O125" s="141">
        <f>'Core Indicators'!DR125</f>
        <v>2</v>
      </c>
      <c r="P125" s="141">
        <f>'Core Indicators'!DZ125</f>
        <v>2</v>
      </c>
      <c r="Q125" s="141">
        <f>'Core Indicators'!EH125</f>
        <v>2</v>
      </c>
      <c r="R125" s="141">
        <f>'Core Indicators'!EP125</f>
        <v>2</v>
      </c>
      <c r="S125" s="108">
        <f t="shared" si="22"/>
        <v>1.6</v>
      </c>
      <c r="T125" s="108">
        <f t="shared" si="23"/>
        <v>1.1666666666666667</v>
      </c>
      <c r="U125" s="140">
        <v>1</v>
      </c>
      <c r="V125" s="140">
        <v>1</v>
      </c>
      <c r="W125" s="140">
        <f>'Core Indicators'!EX125</f>
        <v>2</v>
      </c>
      <c r="X125" s="108">
        <f t="shared" si="24"/>
        <v>1.5</v>
      </c>
      <c r="Y125" s="140">
        <v>1</v>
      </c>
      <c r="Z125" s="108">
        <f t="shared" si="25"/>
        <v>2</v>
      </c>
      <c r="AA125" s="140">
        <f>'Core Indicators'!FF125</f>
        <v>2</v>
      </c>
      <c r="AB125" s="140">
        <f t="shared" si="26"/>
        <v>2</v>
      </c>
      <c r="AC125" s="123">
        <f>'Core Indicators'!GD125</f>
        <v>2</v>
      </c>
      <c r="AD125" s="123">
        <f>'Core Indicators'!GL125</f>
        <v>2</v>
      </c>
      <c r="AE125" s="123">
        <f>'Core Indicators'!GT125</f>
        <v>2</v>
      </c>
      <c r="AF125" s="123">
        <f>'Core Indicators'!HB125</f>
        <v>2</v>
      </c>
      <c r="AG125" s="123">
        <f t="shared" si="27"/>
        <v>2</v>
      </c>
      <c r="AH125" s="123">
        <f>'Core Indicators'!HJ125</f>
        <v>2</v>
      </c>
      <c r="AI125" s="123">
        <f>'Core Indicators'!HR125</f>
        <v>2</v>
      </c>
      <c r="AJ125" s="123">
        <f t="shared" si="28"/>
        <v>2</v>
      </c>
      <c r="AK125" s="123">
        <f>'Core Indicators'!HZ125</f>
        <v>2</v>
      </c>
      <c r="AL125" s="123">
        <f>'Core Indicators'!IH125</f>
        <v>2</v>
      </c>
      <c r="AM125" s="123">
        <f>'Core Indicators'!IP125</f>
        <v>2</v>
      </c>
      <c r="AN125" s="123">
        <f t="shared" si="29"/>
        <v>2</v>
      </c>
    </row>
    <row r="126" spans="1:40">
      <c r="A126" s="140" t="str">
        <f>Lists!C:C</f>
        <v>THA002</v>
      </c>
      <c r="B126" s="174" t="str">
        <f t="shared" si="15"/>
        <v>x</v>
      </c>
      <c r="C126" s="108">
        <f t="shared" si="16"/>
        <v>2</v>
      </c>
      <c r="D126" s="179">
        <f t="shared" si="17"/>
        <v>2</v>
      </c>
      <c r="E126" s="140">
        <f>'Core Indicators'!R126</f>
        <v>2</v>
      </c>
      <c r="F126" s="140">
        <f>'Core Indicators'!Z126</f>
        <v>2</v>
      </c>
      <c r="G126" s="108">
        <f t="shared" si="18"/>
        <v>2</v>
      </c>
      <c r="H126" s="140">
        <f>'Core Indicators'!AH126</f>
        <v>2</v>
      </c>
      <c r="I126" s="140" t="str">
        <f>'Core Indicators'!AP126</f>
        <v>x</v>
      </c>
      <c r="J126" s="140">
        <f>'Core Indicators'!BN126</f>
        <v>2</v>
      </c>
      <c r="K126" s="140">
        <f t="shared" si="19"/>
        <v>2</v>
      </c>
      <c r="L126" s="174">
        <f t="shared" si="20"/>
        <v>2</v>
      </c>
      <c r="M126" s="179" t="str">
        <f t="shared" si="21"/>
        <v>x</v>
      </c>
      <c r="N126" s="141" t="str">
        <f>'Core Indicators'!DJ126</f>
        <v>x</v>
      </c>
      <c r="O126" s="141" t="str">
        <f>'Core Indicators'!DR126</f>
        <v>x</v>
      </c>
      <c r="P126" s="141" t="str">
        <f>'Core Indicators'!DZ126</f>
        <v>x</v>
      </c>
      <c r="Q126" s="141" t="str">
        <f>'Core Indicators'!EH126</f>
        <v>x</v>
      </c>
      <c r="R126" s="141" t="str">
        <f>'Core Indicators'!EP126</f>
        <v>x</v>
      </c>
      <c r="S126" s="108">
        <f t="shared" si="22"/>
        <v>1.6</v>
      </c>
      <c r="T126" s="108">
        <f t="shared" si="23"/>
        <v>1.1666666666666667</v>
      </c>
      <c r="U126" s="140">
        <v>1</v>
      </c>
      <c r="V126" s="140">
        <v>1</v>
      </c>
      <c r="W126" s="140">
        <f>'Core Indicators'!EX126</f>
        <v>2</v>
      </c>
      <c r="X126" s="108">
        <f t="shared" si="24"/>
        <v>1.5</v>
      </c>
      <c r="Y126" s="140">
        <v>1</v>
      </c>
      <c r="Z126" s="108">
        <f t="shared" si="25"/>
        <v>2</v>
      </c>
      <c r="AA126" s="140">
        <f>'Core Indicators'!FF126</f>
        <v>2</v>
      </c>
      <c r="AB126" s="140">
        <f t="shared" si="26"/>
        <v>2</v>
      </c>
      <c r="AC126" s="123">
        <f>'Core Indicators'!GD126</f>
        <v>2</v>
      </c>
      <c r="AD126" s="123">
        <f>'Core Indicators'!GL126</f>
        <v>2</v>
      </c>
      <c r="AE126" s="123">
        <f>'Core Indicators'!GT126</f>
        <v>2</v>
      </c>
      <c r="AF126" s="123">
        <f>'Core Indicators'!HB126</f>
        <v>2</v>
      </c>
      <c r="AG126" s="123">
        <f t="shared" si="27"/>
        <v>2</v>
      </c>
      <c r="AH126" s="123">
        <f>'Core Indicators'!HJ126</f>
        <v>2</v>
      </c>
      <c r="AI126" s="123">
        <f>'Core Indicators'!HR126</f>
        <v>2</v>
      </c>
      <c r="AJ126" s="123">
        <f t="shared" si="28"/>
        <v>2</v>
      </c>
      <c r="AK126" s="123">
        <f>'Core Indicators'!HZ126</f>
        <v>2</v>
      </c>
      <c r="AL126" s="123">
        <f>'Core Indicators'!IH126</f>
        <v>2</v>
      </c>
      <c r="AM126" s="123">
        <f>'Core Indicators'!IP126</f>
        <v>2</v>
      </c>
      <c r="AN126" s="123">
        <f t="shared" si="29"/>
        <v>2</v>
      </c>
    </row>
    <row r="127" spans="1:40">
      <c r="A127" s="140" t="str">
        <f>Lists!C:C</f>
        <v>THA003</v>
      </c>
      <c r="B127" s="174">
        <f t="shared" si="15"/>
        <v>1.9</v>
      </c>
      <c r="C127" s="108">
        <f t="shared" si="16"/>
        <v>1</v>
      </c>
      <c r="D127" s="179">
        <f t="shared" si="17"/>
        <v>2</v>
      </c>
      <c r="E127" s="140">
        <f>'Core Indicators'!R127</f>
        <v>2</v>
      </c>
      <c r="F127" s="140">
        <f>'Core Indicators'!Z127</f>
        <v>2</v>
      </c>
      <c r="G127" s="108">
        <f t="shared" si="18"/>
        <v>2</v>
      </c>
      <c r="H127" s="140">
        <f>'Core Indicators'!AH127</f>
        <v>2</v>
      </c>
      <c r="I127" s="140">
        <f>'Core Indicators'!AP127</f>
        <v>2</v>
      </c>
      <c r="J127" s="140" t="str">
        <f>'Core Indicators'!BN127</f>
        <v>x</v>
      </c>
      <c r="K127" s="140">
        <f t="shared" si="19"/>
        <v>2</v>
      </c>
      <c r="L127" s="174">
        <f t="shared" si="20"/>
        <v>2</v>
      </c>
      <c r="M127" s="179">
        <f t="shared" si="21"/>
        <v>2</v>
      </c>
      <c r="N127" s="141">
        <f>'Core Indicators'!DJ127</f>
        <v>2</v>
      </c>
      <c r="O127" s="141">
        <f>'Core Indicators'!DR127</f>
        <v>2</v>
      </c>
      <c r="P127" s="141">
        <f>'Core Indicators'!DZ127</f>
        <v>2</v>
      </c>
      <c r="Q127" s="141">
        <f>'Core Indicators'!EH127</f>
        <v>2</v>
      </c>
      <c r="R127" s="141">
        <f>'Core Indicators'!EP127</f>
        <v>2</v>
      </c>
      <c r="S127" s="108">
        <f t="shared" si="22"/>
        <v>1.6</v>
      </c>
      <c r="T127" s="108">
        <f t="shared" si="23"/>
        <v>1.1666666666666667</v>
      </c>
      <c r="U127" s="140">
        <v>1</v>
      </c>
      <c r="V127" s="140">
        <v>1</v>
      </c>
      <c r="W127" s="140">
        <f>'Core Indicators'!EX127</f>
        <v>2</v>
      </c>
      <c r="X127" s="108">
        <f t="shared" si="24"/>
        <v>1.5</v>
      </c>
      <c r="Y127" s="140">
        <v>1</v>
      </c>
      <c r="Z127" s="108">
        <f t="shared" si="25"/>
        <v>2</v>
      </c>
      <c r="AA127" s="140">
        <f>'Core Indicators'!FF127</f>
        <v>2</v>
      </c>
      <c r="AB127" s="140">
        <f t="shared" si="26"/>
        <v>2</v>
      </c>
      <c r="AC127" s="123">
        <f>'Core Indicators'!GD127</f>
        <v>2</v>
      </c>
      <c r="AD127" s="123">
        <f>'Core Indicators'!GL127</f>
        <v>2</v>
      </c>
      <c r="AE127" s="123">
        <f>'Core Indicators'!GT127</f>
        <v>2</v>
      </c>
      <c r="AF127" s="123">
        <f>'Core Indicators'!HB127</f>
        <v>2</v>
      </c>
      <c r="AG127" s="123">
        <f t="shared" si="27"/>
        <v>2</v>
      </c>
      <c r="AH127" s="123">
        <f>'Core Indicators'!HJ127</f>
        <v>2</v>
      </c>
      <c r="AI127" s="123">
        <f>'Core Indicators'!HR127</f>
        <v>2</v>
      </c>
      <c r="AJ127" s="123">
        <f t="shared" si="28"/>
        <v>2</v>
      </c>
      <c r="AK127" s="123">
        <f>'Core Indicators'!HZ127</f>
        <v>2</v>
      </c>
      <c r="AL127" s="123">
        <f>'Core Indicators'!IH127</f>
        <v>2</v>
      </c>
      <c r="AM127" s="123">
        <f>'Core Indicators'!IP127</f>
        <v>2</v>
      </c>
      <c r="AN127" s="123">
        <f t="shared" si="29"/>
        <v>2</v>
      </c>
    </row>
    <row r="128" spans="1:40">
      <c r="A128" s="140" t="str">
        <f>Lists!C:C</f>
        <v>TLS002</v>
      </c>
      <c r="B128" s="174">
        <f t="shared" si="15"/>
        <v>1.7</v>
      </c>
      <c r="C128" s="108">
        <f t="shared" si="16"/>
        <v>0</v>
      </c>
      <c r="D128" s="179">
        <f t="shared" si="17"/>
        <v>1.7</v>
      </c>
      <c r="E128" s="140">
        <f>'Core Indicators'!R128</f>
        <v>1</v>
      </c>
      <c r="F128" s="140">
        <f>'Core Indicators'!Z128</f>
        <v>1</v>
      </c>
      <c r="G128" s="108">
        <f t="shared" si="18"/>
        <v>1</v>
      </c>
      <c r="H128" s="140">
        <f>'Core Indicators'!AH128</f>
        <v>2</v>
      </c>
      <c r="I128" s="140">
        <f>'Core Indicators'!AP128</f>
        <v>2</v>
      </c>
      <c r="J128" s="140">
        <f>'Core Indicators'!BN128</f>
        <v>2</v>
      </c>
      <c r="K128" s="140">
        <f t="shared" si="19"/>
        <v>2</v>
      </c>
      <c r="L128" s="174">
        <f t="shared" si="20"/>
        <v>2</v>
      </c>
      <c r="M128" s="179">
        <f t="shared" si="21"/>
        <v>2</v>
      </c>
      <c r="N128" s="141">
        <f>'Core Indicators'!DJ128</f>
        <v>2</v>
      </c>
      <c r="O128" s="141">
        <f>'Core Indicators'!DR128</f>
        <v>2</v>
      </c>
      <c r="P128" s="141">
        <f>'Core Indicators'!DZ128</f>
        <v>2</v>
      </c>
      <c r="Q128" s="141">
        <f>'Core Indicators'!EH128</f>
        <v>2</v>
      </c>
      <c r="R128" s="141">
        <f>'Core Indicators'!EP128</f>
        <v>2</v>
      </c>
      <c r="S128" s="108">
        <f t="shared" si="22"/>
        <v>1.3</v>
      </c>
      <c r="T128" s="108">
        <f t="shared" si="23"/>
        <v>1.1666666666666667</v>
      </c>
      <c r="U128" s="140">
        <v>1</v>
      </c>
      <c r="V128" s="140">
        <v>1</v>
      </c>
      <c r="W128" s="140">
        <f>'Core Indicators'!EX128</f>
        <v>2</v>
      </c>
      <c r="X128" s="108">
        <f t="shared" si="24"/>
        <v>1.5</v>
      </c>
      <c r="Y128" s="140">
        <v>1</v>
      </c>
      <c r="Z128" s="108">
        <f t="shared" si="25"/>
        <v>1.5</v>
      </c>
      <c r="AA128" s="140">
        <f>'Core Indicators'!FF128</f>
        <v>2</v>
      </c>
      <c r="AB128" s="140">
        <f t="shared" si="26"/>
        <v>1</v>
      </c>
      <c r="AC128" s="123">
        <f>'Core Indicators'!GD128</f>
        <v>1</v>
      </c>
      <c r="AD128" s="123">
        <f>'Core Indicators'!GL128</f>
        <v>1</v>
      </c>
      <c r="AE128" s="123">
        <f>'Core Indicators'!GT128</f>
        <v>1</v>
      </c>
      <c r="AF128" s="123">
        <f>'Core Indicators'!HB128</f>
        <v>1</v>
      </c>
      <c r="AG128" s="123">
        <f t="shared" si="27"/>
        <v>1</v>
      </c>
      <c r="AH128" s="123">
        <f>'Core Indicators'!HJ128</f>
        <v>1</v>
      </c>
      <c r="AI128" s="123">
        <f>'Core Indicators'!HR128</f>
        <v>1</v>
      </c>
      <c r="AJ128" s="123">
        <f t="shared" si="28"/>
        <v>1</v>
      </c>
      <c r="AK128" s="123">
        <f>'Core Indicators'!HZ128</f>
        <v>1</v>
      </c>
      <c r="AL128" s="123">
        <f>'Core Indicators'!IH128</f>
        <v>1</v>
      </c>
      <c r="AM128" s="123">
        <f>'Core Indicators'!IP128</f>
        <v>1</v>
      </c>
      <c r="AN128" s="123">
        <f t="shared" si="29"/>
        <v>1</v>
      </c>
    </row>
    <row r="129" spans="1:40">
      <c r="A129" s="140" t="str">
        <f>Lists!C:C</f>
        <v>TTO002</v>
      </c>
      <c r="B129" s="174">
        <f t="shared" si="15"/>
        <v>2.2999999999999998</v>
      </c>
      <c r="C129" s="108">
        <f t="shared" si="16"/>
        <v>0</v>
      </c>
      <c r="D129" s="179">
        <f t="shared" si="17"/>
        <v>2</v>
      </c>
      <c r="E129" s="140">
        <f>'Core Indicators'!R129</f>
        <v>2</v>
      </c>
      <c r="F129" s="140">
        <f>'Core Indicators'!Z129</f>
        <v>2</v>
      </c>
      <c r="G129" s="108">
        <f t="shared" si="18"/>
        <v>2</v>
      </c>
      <c r="H129" s="140">
        <f>'Core Indicators'!AH129</f>
        <v>2</v>
      </c>
      <c r="I129" s="140">
        <f>'Core Indicators'!AP129</f>
        <v>2</v>
      </c>
      <c r="J129" s="140">
        <f>'Core Indicators'!BN129</f>
        <v>2</v>
      </c>
      <c r="K129" s="140">
        <f t="shared" si="19"/>
        <v>2</v>
      </c>
      <c r="L129" s="174">
        <f t="shared" si="20"/>
        <v>2</v>
      </c>
      <c r="M129" s="179">
        <f t="shared" si="21"/>
        <v>2.8</v>
      </c>
      <c r="N129" s="141">
        <f>'Core Indicators'!DJ129</f>
        <v>2</v>
      </c>
      <c r="O129" s="141">
        <f>'Core Indicators'!DR129</f>
        <v>3</v>
      </c>
      <c r="P129" s="141">
        <f>'Core Indicators'!DZ129</f>
        <v>3</v>
      </c>
      <c r="Q129" s="141">
        <f>'Core Indicators'!EH129</f>
        <v>3</v>
      </c>
      <c r="R129" s="141">
        <f>'Core Indicators'!EP129</f>
        <v>3</v>
      </c>
      <c r="S129" s="108">
        <f t="shared" si="22"/>
        <v>1.6</v>
      </c>
      <c r="T129" s="108">
        <f t="shared" si="23"/>
        <v>1.1666666666666667</v>
      </c>
      <c r="U129" s="140">
        <v>1</v>
      </c>
      <c r="V129" s="140">
        <v>1</v>
      </c>
      <c r="W129" s="140">
        <f>'Core Indicators'!EX129</f>
        <v>2</v>
      </c>
      <c r="X129" s="108">
        <f t="shared" si="24"/>
        <v>1.5</v>
      </c>
      <c r="Y129" s="140">
        <v>1</v>
      </c>
      <c r="Z129" s="108">
        <f t="shared" si="25"/>
        <v>2</v>
      </c>
      <c r="AA129" s="140">
        <f>'Core Indicators'!FF129</f>
        <v>2</v>
      </c>
      <c r="AB129" s="140">
        <f t="shared" si="26"/>
        <v>2</v>
      </c>
      <c r="AC129" s="123">
        <f>'Core Indicators'!GD129</f>
        <v>2</v>
      </c>
      <c r="AD129" s="123">
        <f>'Core Indicators'!GL129</f>
        <v>2</v>
      </c>
      <c r="AE129" s="123">
        <f>'Core Indicators'!GT129</f>
        <v>2</v>
      </c>
      <c r="AF129" s="123">
        <f>'Core Indicators'!HB129</f>
        <v>2</v>
      </c>
      <c r="AG129" s="123">
        <f t="shared" si="27"/>
        <v>2</v>
      </c>
      <c r="AH129" s="123">
        <f>'Core Indicators'!HJ129</f>
        <v>2</v>
      </c>
      <c r="AI129" s="123">
        <f>'Core Indicators'!HR129</f>
        <v>2</v>
      </c>
      <c r="AJ129" s="123">
        <f t="shared" si="28"/>
        <v>2</v>
      </c>
      <c r="AK129" s="123">
        <f>'Core Indicators'!HZ129</f>
        <v>2</v>
      </c>
      <c r="AL129" s="123">
        <f>'Core Indicators'!IH129</f>
        <v>2</v>
      </c>
      <c r="AM129" s="123">
        <f>'Core Indicators'!IP129</f>
        <v>2</v>
      </c>
      <c r="AN129" s="123">
        <f t="shared" si="29"/>
        <v>2</v>
      </c>
    </row>
    <row r="130" spans="1:40">
      <c r="A130" s="140" t="str">
        <f>Lists!C:C</f>
        <v>TUN002</v>
      </c>
      <c r="B130" s="174">
        <f t="shared" si="15"/>
        <v>2.1</v>
      </c>
      <c r="C130" s="108">
        <f t="shared" si="16"/>
        <v>2</v>
      </c>
      <c r="D130" s="179">
        <f t="shared" si="17"/>
        <v>2.6</v>
      </c>
      <c r="E130" s="140">
        <f>'Core Indicators'!R130</f>
        <v>1</v>
      </c>
      <c r="F130" s="140">
        <f>'Core Indicators'!Z130</f>
        <v>2</v>
      </c>
      <c r="G130" s="108">
        <f t="shared" si="18"/>
        <v>1.5</v>
      </c>
      <c r="H130" s="140" t="str">
        <f>'Core Indicators'!AH130</f>
        <v>x</v>
      </c>
      <c r="I130" s="140" t="str">
        <f>'Core Indicators'!AP130</f>
        <v>x</v>
      </c>
      <c r="J130" s="140">
        <f>'Core Indicators'!BN130</f>
        <v>3</v>
      </c>
      <c r="K130" s="140">
        <f t="shared" si="19"/>
        <v>3</v>
      </c>
      <c r="L130" s="174">
        <f t="shared" si="20"/>
        <v>3</v>
      </c>
      <c r="M130" s="179">
        <f t="shared" si="21"/>
        <v>2</v>
      </c>
      <c r="N130" s="141">
        <f>'Core Indicators'!DJ130</f>
        <v>2</v>
      </c>
      <c r="O130" s="141">
        <f>'Core Indicators'!DR130</f>
        <v>2</v>
      </c>
      <c r="P130" s="141">
        <f>'Core Indicators'!DZ130</f>
        <v>2</v>
      </c>
      <c r="Q130" s="141">
        <f>'Core Indicators'!EH130</f>
        <v>2</v>
      </c>
      <c r="R130" s="141">
        <f>'Core Indicators'!EP130</f>
        <v>2</v>
      </c>
      <c r="S130" s="108">
        <f t="shared" si="22"/>
        <v>1.7</v>
      </c>
      <c r="T130" s="108">
        <f t="shared" si="23"/>
        <v>1.3333333333333333</v>
      </c>
      <c r="U130" s="140">
        <v>1</v>
      </c>
      <c r="V130" s="140">
        <v>1</v>
      </c>
      <c r="W130" s="140">
        <f>'Core Indicators'!EX130</f>
        <v>3</v>
      </c>
      <c r="X130" s="108">
        <f t="shared" si="24"/>
        <v>2</v>
      </c>
      <c r="Y130" s="140">
        <v>1</v>
      </c>
      <c r="Z130" s="108">
        <f t="shared" si="25"/>
        <v>2</v>
      </c>
      <c r="AA130" s="140">
        <f>'Core Indicators'!FF130</f>
        <v>2</v>
      </c>
      <c r="AB130" s="140">
        <f t="shared" si="26"/>
        <v>2</v>
      </c>
      <c r="AC130" s="123">
        <f>'Core Indicators'!GD130</f>
        <v>2</v>
      </c>
      <c r="AD130" s="123">
        <f>'Core Indicators'!GL130</f>
        <v>2</v>
      </c>
      <c r="AE130" s="123">
        <f>'Core Indicators'!GT130</f>
        <v>2</v>
      </c>
      <c r="AF130" s="123">
        <f>'Core Indicators'!HB130</f>
        <v>2</v>
      </c>
      <c r="AG130" s="123">
        <f t="shared" si="27"/>
        <v>2</v>
      </c>
      <c r="AH130" s="123">
        <f>'Core Indicators'!HJ130</f>
        <v>2</v>
      </c>
      <c r="AI130" s="123">
        <f>'Core Indicators'!HR130</f>
        <v>2</v>
      </c>
      <c r="AJ130" s="123">
        <f t="shared" si="28"/>
        <v>2</v>
      </c>
      <c r="AK130" s="123">
        <f>'Core Indicators'!HZ130</f>
        <v>2</v>
      </c>
      <c r="AL130" s="123">
        <f>'Core Indicators'!IH130</f>
        <v>2</v>
      </c>
      <c r="AM130" s="123">
        <f>'Core Indicators'!IP130</f>
        <v>2</v>
      </c>
      <c r="AN130" s="123">
        <f t="shared" si="29"/>
        <v>2</v>
      </c>
    </row>
    <row r="131" spans="1:40">
      <c r="A131" s="140" t="str">
        <f>Lists!C:C</f>
        <v>TUR001</v>
      </c>
      <c r="B131" s="174">
        <f t="shared" ref="B131:B194" si="30">IF(OR(M131="x",D131="x"),"x",ROUND((5-GEOMEAN(((5-D131)/5*4+1),((5-M131)/5*4+1),((5-M131)/5*4+1)))/4*3.5+S131*0.3,1))</f>
        <v>2.4</v>
      </c>
      <c r="C131" s="108">
        <f t="shared" ref="C131:C194" si="31">COUNTIF(E131:F131,"x")+COUNTIF(H131:I131,"x")+COUNTIF(J131:J131,"x")+COUNTIF(M131,"x")+COUNTIF(U131:W131,"x")+COUNTIF(Y131:AB131,"x")</f>
        <v>0</v>
      </c>
      <c r="D131" s="179">
        <f t="shared" ref="D131:D194" si="32">IF(OR(L131="x",G131="x"),"x",ROUND((5-GEOMEAN(((5-L131)/5*4+1),((5-L131)/5*4+1),((5-G131)/5*4+1)))/4*5,1))</f>
        <v>2.2000000000000002</v>
      </c>
      <c r="E131" s="140">
        <f>'Core Indicators'!R131</f>
        <v>2</v>
      </c>
      <c r="F131" s="140">
        <f>'Core Indicators'!Z131</f>
        <v>2</v>
      </c>
      <c r="G131" s="108">
        <f t="shared" ref="G131:G194" si="33">IF(AND(F131="x",E131="x"),"x",IF(OR(F131="x",E131="x"),AVERAGE(E131,F131),ROUND((10-GEOMEAN(((10-E131)/10*9+1),((10-F131)/10*9+1)))/9*10,1)))</f>
        <v>2</v>
      </c>
      <c r="H131" s="140">
        <f>'Core Indicators'!AH131</f>
        <v>2</v>
      </c>
      <c r="I131" s="140">
        <f>'Core Indicators'!AP131</f>
        <v>2</v>
      </c>
      <c r="J131" s="140">
        <f>'Core Indicators'!BN131</f>
        <v>3</v>
      </c>
      <c r="K131" s="140">
        <f t="shared" ref="K131:K194" si="34">IF(AND(J131="x",I131="x"),"x",IF(OR(J131="x",I131="x"),AVERAGE(I131,J131),ROUND((10-GEOMEAN(((10-I131)/10*9+1),((10-J131)/10*9+1)))/9*10,1)))</f>
        <v>2.5</v>
      </c>
      <c r="L131" s="174">
        <f t="shared" ref="L131:L194" si="35">IF(AND(H131="x",K131="x"),"x",IF(OR(H131="x",K131="x"),AVERAGE(H131,K131),ROUND((10-GEOMEAN(((10-H131)/10*9+1),((10-K131)/10*9+1)))/9*10,1)))</f>
        <v>2.2999999999999998</v>
      </c>
      <c r="M131" s="179">
        <f t="shared" ref="M131:M194" si="36">IF(N131="x","x",AVERAGE(N131:R131))</f>
        <v>3</v>
      </c>
      <c r="N131" s="141">
        <f>'Core Indicators'!DJ131</f>
        <v>3</v>
      </c>
      <c r="O131" s="141">
        <f>'Core Indicators'!DR131</f>
        <v>3</v>
      </c>
      <c r="P131" s="141">
        <f>'Core Indicators'!DZ131</f>
        <v>3</v>
      </c>
      <c r="Q131" s="141">
        <f>'Core Indicators'!EH131</f>
        <v>3</v>
      </c>
      <c r="R131" s="141">
        <f>'Core Indicators'!EP131</f>
        <v>3</v>
      </c>
      <c r="S131" s="108">
        <f t="shared" ref="S131:S194" si="37">IF(OR(Z131="x",T131="x"),T131,ROUND((10-GEOMEAN(((10-T131)/10*9+1),((10-Z131)/10*9+1)))/9*10,1))</f>
        <v>1.7</v>
      </c>
      <c r="T131" s="108">
        <f t="shared" ref="T131:T194" si="38">AVERAGE(U131,X131,Y131)</f>
        <v>1.3333333333333333</v>
      </c>
      <c r="U131" s="140">
        <v>1</v>
      </c>
      <c r="V131" s="140">
        <v>1</v>
      </c>
      <c r="W131" s="140">
        <f>'Core Indicators'!EX131</f>
        <v>3</v>
      </c>
      <c r="X131" s="108">
        <f t="shared" ref="X131:X194" si="39">AVERAGE(V131:W131)</f>
        <v>2</v>
      </c>
      <c r="Y131" s="140">
        <v>1</v>
      </c>
      <c r="Z131" s="108">
        <f t="shared" ref="Z131:Z194" si="40">IF(AND(AA131="x",AB131="x"),"x",AVERAGE(AA131:AB131))</f>
        <v>2</v>
      </c>
      <c r="AA131" s="140">
        <f>'Core Indicators'!FF131</f>
        <v>2</v>
      </c>
      <c r="AB131" s="140">
        <f t="shared" ref="AB131:AB194" si="41">IF(AND(AJ131="x",AN131="x",AG131="x"),"x",(AVERAGE(AJ131,AN131,AG131)))</f>
        <v>2</v>
      </c>
      <c r="AC131" s="123">
        <f>'Core Indicators'!GD131</f>
        <v>2</v>
      </c>
      <c r="AD131" s="123">
        <f>'Core Indicators'!GL131</f>
        <v>2</v>
      </c>
      <c r="AE131" s="123">
        <f>'Core Indicators'!GT131</f>
        <v>2</v>
      </c>
      <c r="AF131" s="123">
        <f>'Core Indicators'!HB131</f>
        <v>2</v>
      </c>
      <c r="AG131" s="123">
        <f t="shared" ref="AG131:AG194" si="42">IF(AND(AC131="x",AD131="x",AE131="x",AF131="x"),"x",AVERAGE(AC131:AF131))</f>
        <v>2</v>
      </c>
      <c r="AH131" s="123">
        <f>'Core Indicators'!HJ131</f>
        <v>2</v>
      </c>
      <c r="AI131" s="123">
        <f>'Core Indicators'!HR131</f>
        <v>2</v>
      </c>
      <c r="AJ131" s="123">
        <f t="shared" ref="AJ131:AJ194" si="43">IF(AND(AH131="x",AI131="x"),"x",AVERAGE(AH131:AI131))</f>
        <v>2</v>
      </c>
      <c r="AK131" s="123">
        <f>'Core Indicators'!HZ131</f>
        <v>2</v>
      </c>
      <c r="AL131" s="123">
        <f>'Core Indicators'!IH131</f>
        <v>2</v>
      </c>
      <c r="AM131" s="123">
        <f>'Core Indicators'!IP131</f>
        <v>2</v>
      </c>
      <c r="AN131" s="123">
        <f t="shared" ref="AN131:AN194" si="44">IF(AND(AK131="x",AL131="x",AM131="x"),"x",AVERAGE(AK131:AM131))</f>
        <v>2</v>
      </c>
    </row>
    <row r="132" spans="1:40">
      <c r="A132" s="140" t="str">
        <f>Lists!C:C</f>
        <v>TUR002</v>
      </c>
      <c r="B132" s="174">
        <f t="shared" si="30"/>
        <v>2.4</v>
      </c>
      <c r="C132" s="108">
        <f t="shared" si="31"/>
        <v>0</v>
      </c>
      <c r="D132" s="179">
        <f t="shared" si="32"/>
        <v>2</v>
      </c>
      <c r="E132" s="140">
        <f>'Core Indicators'!R132</f>
        <v>2</v>
      </c>
      <c r="F132" s="140">
        <f>'Core Indicators'!Z132</f>
        <v>2</v>
      </c>
      <c r="G132" s="108">
        <f t="shared" si="33"/>
        <v>2</v>
      </c>
      <c r="H132" s="140">
        <f>'Core Indicators'!AH132</f>
        <v>2</v>
      </c>
      <c r="I132" s="140">
        <f>'Core Indicators'!AP132</f>
        <v>2</v>
      </c>
      <c r="J132" s="140">
        <f>'Core Indicators'!BN132</f>
        <v>2</v>
      </c>
      <c r="K132" s="140">
        <f t="shared" si="34"/>
        <v>2</v>
      </c>
      <c r="L132" s="174">
        <f t="shared" si="35"/>
        <v>2</v>
      </c>
      <c r="M132" s="179">
        <f t="shared" si="36"/>
        <v>3</v>
      </c>
      <c r="N132" s="141">
        <f>'Core Indicators'!DJ132</f>
        <v>3</v>
      </c>
      <c r="O132" s="141">
        <f>'Core Indicators'!DR132</f>
        <v>3</v>
      </c>
      <c r="P132" s="141">
        <f>'Core Indicators'!DZ132</f>
        <v>3</v>
      </c>
      <c r="Q132" s="141">
        <f>'Core Indicators'!EH132</f>
        <v>3</v>
      </c>
      <c r="R132" s="141">
        <f>'Core Indicators'!EP132</f>
        <v>3</v>
      </c>
      <c r="S132" s="108">
        <f t="shared" si="37"/>
        <v>1.7</v>
      </c>
      <c r="T132" s="108">
        <f t="shared" si="38"/>
        <v>1.3333333333333333</v>
      </c>
      <c r="U132" s="140">
        <v>1</v>
      </c>
      <c r="V132" s="140">
        <v>1</v>
      </c>
      <c r="W132" s="140">
        <f>'Core Indicators'!EX132</f>
        <v>3</v>
      </c>
      <c r="X132" s="108">
        <f t="shared" si="39"/>
        <v>2</v>
      </c>
      <c r="Y132" s="140">
        <v>1</v>
      </c>
      <c r="Z132" s="108">
        <f t="shared" si="40"/>
        <v>2</v>
      </c>
      <c r="AA132" s="140">
        <f>'Core Indicators'!FF132</f>
        <v>2</v>
      </c>
      <c r="AB132" s="140">
        <f t="shared" si="41"/>
        <v>2</v>
      </c>
      <c r="AC132" s="123">
        <f>'Core Indicators'!GD132</f>
        <v>2</v>
      </c>
      <c r="AD132" s="123">
        <f>'Core Indicators'!GL132</f>
        <v>2</v>
      </c>
      <c r="AE132" s="123">
        <f>'Core Indicators'!GT132</f>
        <v>2</v>
      </c>
      <c r="AF132" s="123">
        <f>'Core Indicators'!HB132</f>
        <v>2</v>
      </c>
      <c r="AG132" s="123">
        <f t="shared" si="42"/>
        <v>2</v>
      </c>
      <c r="AH132" s="123">
        <f>'Core Indicators'!HJ132</f>
        <v>2</v>
      </c>
      <c r="AI132" s="123">
        <f>'Core Indicators'!HR132</f>
        <v>2</v>
      </c>
      <c r="AJ132" s="123">
        <f t="shared" si="43"/>
        <v>2</v>
      </c>
      <c r="AK132" s="123">
        <f>'Core Indicators'!HZ132</f>
        <v>2</v>
      </c>
      <c r="AL132" s="123">
        <f>'Core Indicators'!IH132</f>
        <v>2</v>
      </c>
      <c r="AM132" s="123">
        <f>'Core Indicators'!IP132</f>
        <v>2</v>
      </c>
      <c r="AN132" s="123">
        <f t="shared" si="44"/>
        <v>2</v>
      </c>
    </row>
    <row r="133" spans="1:40">
      <c r="A133" s="140" t="str">
        <f>Lists!C:C</f>
        <v>TUR003</v>
      </c>
      <c r="B133" s="174">
        <f t="shared" si="30"/>
        <v>2.4</v>
      </c>
      <c r="C133" s="108">
        <f t="shared" si="31"/>
        <v>0</v>
      </c>
      <c r="D133" s="179">
        <f t="shared" si="32"/>
        <v>2.2000000000000002</v>
      </c>
      <c r="E133" s="140">
        <f>'Core Indicators'!R133</f>
        <v>2</v>
      </c>
      <c r="F133" s="140">
        <f>'Core Indicators'!Z133</f>
        <v>2</v>
      </c>
      <c r="G133" s="108">
        <f t="shared" si="33"/>
        <v>2</v>
      </c>
      <c r="H133" s="140">
        <f>'Core Indicators'!AH133</f>
        <v>2</v>
      </c>
      <c r="I133" s="140">
        <f>'Core Indicators'!AP133</f>
        <v>2</v>
      </c>
      <c r="J133" s="140">
        <f>'Core Indicators'!BN133</f>
        <v>3</v>
      </c>
      <c r="K133" s="140">
        <f t="shared" si="34"/>
        <v>2.5</v>
      </c>
      <c r="L133" s="174">
        <f t="shared" si="35"/>
        <v>2.2999999999999998</v>
      </c>
      <c r="M133" s="179">
        <f t="shared" si="36"/>
        <v>3</v>
      </c>
      <c r="N133" s="141">
        <f>'Core Indicators'!DJ133</f>
        <v>3</v>
      </c>
      <c r="O133" s="141">
        <f>'Core Indicators'!DR133</f>
        <v>3</v>
      </c>
      <c r="P133" s="141">
        <f>'Core Indicators'!DZ133</f>
        <v>3</v>
      </c>
      <c r="Q133" s="141">
        <f>'Core Indicators'!EH133</f>
        <v>3</v>
      </c>
      <c r="R133" s="141">
        <f>'Core Indicators'!EP133</f>
        <v>3</v>
      </c>
      <c r="S133" s="108">
        <f t="shared" si="37"/>
        <v>1.7</v>
      </c>
      <c r="T133" s="108">
        <f t="shared" si="38"/>
        <v>1.3333333333333333</v>
      </c>
      <c r="U133" s="140">
        <v>1</v>
      </c>
      <c r="V133" s="140">
        <v>1</v>
      </c>
      <c r="W133" s="140">
        <f>'Core Indicators'!EX133</f>
        <v>3</v>
      </c>
      <c r="X133" s="108">
        <f t="shared" si="39"/>
        <v>2</v>
      </c>
      <c r="Y133" s="140">
        <v>1</v>
      </c>
      <c r="Z133" s="108">
        <f t="shared" si="40"/>
        <v>2</v>
      </c>
      <c r="AA133" s="140">
        <f>'Core Indicators'!FF133</f>
        <v>2</v>
      </c>
      <c r="AB133" s="140">
        <f t="shared" si="41"/>
        <v>2</v>
      </c>
      <c r="AC133" s="123">
        <f>'Core Indicators'!GD133</f>
        <v>2</v>
      </c>
      <c r="AD133" s="123">
        <f>'Core Indicators'!GL133</f>
        <v>2</v>
      </c>
      <c r="AE133" s="123">
        <f>'Core Indicators'!GT133</f>
        <v>2</v>
      </c>
      <c r="AF133" s="123">
        <f>'Core Indicators'!HB133</f>
        <v>2</v>
      </c>
      <c r="AG133" s="123">
        <f t="shared" si="42"/>
        <v>2</v>
      </c>
      <c r="AH133" s="123">
        <f>'Core Indicators'!HJ133</f>
        <v>2</v>
      </c>
      <c r="AI133" s="123">
        <f>'Core Indicators'!HR133</f>
        <v>2</v>
      </c>
      <c r="AJ133" s="123">
        <f t="shared" si="43"/>
        <v>2</v>
      </c>
      <c r="AK133" s="123">
        <f>'Core Indicators'!HZ133</f>
        <v>2</v>
      </c>
      <c r="AL133" s="123">
        <f>'Core Indicators'!IH133</f>
        <v>2</v>
      </c>
      <c r="AM133" s="123">
        <f>'Core Indicators'!IP133</f>
        <v>2</v>
      </c>
      <c r="AN133" s="123">
        <f t="shared" si="44"/>
        <v>2</v>
      </c>
    </row>
    <row r="134" spans="1:40">
      <c r="A134" s="140" t="str">
        <f>Lists!C:C</f>
        <v>TUR004</v>
      </c>
      <c r="B134" s="174">
        <f t="shared" si="30"/>
        <v>2</v>
      </c>
      <c r="C134" s="108">
        <f t="shared" si="31"/>
        <v>0</v>
      </c>
      <c r="D134" s="179">
        <f t="shared" si="32"/>
        <v>2.2000000000000002</v>
      </c>
      <c r="E134" s="140">
        <f>'Core Indicators'!R134</f>
        <v>2</v>
      </c>
      <c r="F134" s="140">
        <f>'Core Indicators'!Z134</f>
        <v>2</v>
      </c>
      <c r="G134" s="108">
        <f t="shared" si="33"/>
        <v>2</v>
      </c>
      <c r="H134" s="140">
        <f>'Core Indicators'!AH134</f>
        <v>2</v>
      </c>
      <c r="I134" s="140">
        <f>'Core Indicators'!AP134</f>
        <v>2</v>
      </c>
      <c r="J134" s="140">
        <f>'Core Indicators'!BN134</f>
        <v>3</v>
      </c>
      <c r="K134" s="140">
        <f t="shared" si="34"/>
        <v>2.5</v>
      </c>
      <c r="L134" s="174">
        <f t="shared" si="35"/>
        <v>2.2999999999999998</v>
      </c>
      <c r="M134" s="179">
        <f t="shared" si="36"/>
        <v>2</v>
      </c>
      <c r="N134" s="141">
        <f>'Core Indicators'!DJ134</f>
        <v>2</v>
      </c>
      <c r="O134" s="141">
        <f>'Core Indicators'!DR134</f>
        <v>2</v>
      </c>
      <c r="P134" s="141">
        <f>'Core Indicators'!DZ134</f>
        <v>2</v>
      </c>
      <c r="Q134" s="141">
        <f>'Core Indicators'!EH134</f>
        <v>2</v>
      </c>
      <c r="R134" s="141">
        <f>'Core Indicators'!EP134</f>
        <v>2</v>
      </c>
      <c r="S134" s="108">
        <f t="shared" si="37"/>
        <v>1.7</v>
      </c>
      <c r="T134" s="108">
        <f t="shared" si="38"/>
        <v>1.3333333333333333</v>
      </c>
      <c r="U134" s="140">
        <v>1</v>
      </c>
      <c r="V134" s="140">
        <v>1</v>
      </c>
      <c r="W134" s="140">
        <f>'Core Indicators'!EX134</f>
        <v>3</v>
      </c>
      <c r="X134" s="108">
        <f t="shared" si="39"/>
        <v>2</v>
      </c>
      <c r="Y134" s="140">
        <v>1</v>
      </c>
      <c r="Z134" s="108">
        <f t="shared" si="40"/>
        <v>2</v>
      </c>
      <c r="AA134" s="140">
        <f>'Core Indicators'!FF134</f>
        <v>2</v>
      </c>
      <c r="AB134" s="140">
        <f t="shared" si="41"/>
        <v>2</v>
      </c>
      <c r="AC134" s="123">
        <f>'Core Indicators'!GD134</f>
        <v>2</v>
      </c>
      <c r="AD134" s="123">
        <f>'Core Indicators'!GL134</f>
        <v>2</v>
      </c>
      <c r="AE134" s="123">
        <f>'Core Indicators'!GT134</f>
        <v>2</v>
      </c>
      <c r="AF134" s="123">
        <f>'Core Indicators'!HB134</f>
        <v>2</v>
      </c>
      <c r="AG134" s="123">
        <f t="shared" si="42"/>
        <v>2</v>
      </c>
      <c r="AH134" s="123">
        <f>'Core Indicators'!HJ134</f>
        <v>2</v>
      </c>
      <c r="AI134" s="123">
        <f>'Core Indicators'!HR134</f>
        <v>2</v>
      </c>
      <c r="AJ134" s="123">
        <f t="shared" si="43"/>
        <v>2</v>
      </c>
      <c r="AK134" s="123">
        <f>'Core Indicators'!HZ134</f>
        <v>2</v>
      </c>
      <c r="AL134" s="123">
        <f>'Core Indicators'!IH134</f>
        <v>2</v>
      </c>
      <c r="AM134" s="123">
        <f>'Core Indicators'!IP134</f>
        <v>2</v>
      </c>
      <c r="AN134" s="123">
        <f t="shared" si="44"/>
        <v>2</v>
      </c>
    </row>
    <row r="135" spans="1:40">
      <c r="A135" s="140" t="str">
        <f>Lists!C:C</f>
        <v>TZA002</v>
      </c>
      <c r="B135" s="174">
        <f t="shared" si="30"/>
        <v>1.8</v>
      </c>
      <c r="C135" s="108">
        <f t="shared" si="31"/>
        <v>0</v>
      </c>
      <c r="D135" s="179">
        <f t="shared" si="32"/>
        <v>2</v>
      </c>
      <c r="E135" s="140">
        <f>'Core Indicators'!R135</f>
        <v>2</v>
      </c>
      <c r="F135" s="140">
        <f>'Core Indicators'!Z135</f>
        <v>2</v>
      </c>
      <c r="G135" s="108">
        <f t="shared" si="33"/>
        <v>2</v>
      </c>
      <c r="H135" s="140">
        <f>'Core Indicators'!AH135</f>
        <v>2</v>
      </c>
      <c r="I135" s="140">
        <f>'Core Indicators'!AP135</f>
        <v>2</v>
      </c>
      <c r="J135" s="140">
        <f>'Core Indicators'!BN135</f>
        <v>2</v>
      </c>
      <c r="K135" s="140">
        <f t="shared" si="34"/>
        <v>2</v>
      </c>
      <c r="L135" s="174">
        <f t="shared" si="35"/>
        <v>2</v>
      </c>
      <c r="M135" s="179">
        <f t="shared" si="36"/>
        <v>2</v>
      </c>
      <c r="N135" s="141">
        <f>'Core Indicators'!DJ135</f>
        <v>2</v>
      </c>
      <c r="O135" s="141">
        <f>'Core Indicators'!DR135</f>
        <v>2</v>
      </c>
      <c r="P135" s="141">
        <f>'Core Indicators'!DZ135</f>
        <v>2</v>
      </c>
      <c r="Q135" s="141">
        <f>'Core Indicators'!EH135</f>
        <v>2</v>
      </c>
      <c r="R135" s="141">
        <f>'Core Indicators'!EP135</f>
        <v>2</v>
      </c>
      <c r="S135" s="108">
        <f t="shared" si="37"/>
        <v>1.3</v>
      </c>
      <c r="T135" s="108">
        <f t="shared" si="38"/>
        <v>1.1666666666666667</v>
      </c>
      <c r="U135" s="140">
        <v>1</v>
      </c>
      <c r="V135" s="140">
        <v>1</v>
      </c>
      <c r="W135" s="140">
        <f>'Core Indicators'!EX135</f>
        <v>2</v>
      </c>
      <c r="X135" s="108">
        <f t="shared" si="39"/>
        <v>1.5</v>
      </c>
      <c r="Y135" s="140">
        <v>1</v>
      </c>
      <c r="Z135" s="108">
        <f t="shared" si="40"/>
        <v>1.5</v>
      </c>
      <c r="AA135" s="140">
        <f>'Core Indicators'!FF135</f>
        <v>1</v>
      </c>
      <c r="AB135" s="140">
        <f t="shared" si="41"/>
        <v>2</v>
      </c>
      <c r="AC135" s="123">
        <f>'Core Indicators'!GD135</f>
        <v>2</v>
      </c>
      <c r="AD135" s="123">
        <f>'Core Indicators'!GL135</f>
        <v>2</v>
      </c>
      <c r="AE135" s="123">
        <f>'Core Indicators'!GT135</f>
        <v>2</v>
      </c>
      <c r="AF135" s="123">
        <f>'Core Indicators'!HB135</f>
        <v>2</v>
      </c>
      <c r="AG135" s="123">
        <f t="shared" si="42"/>
        <v>2</v>
      </c>
      <c r="AH135" s="123">
        <f>'Core Indicators'!HJ135</f>
        <v>2</v>
      </c>
      <c r="AI135" s="123">
        <f>'Core Indicators'!HR135</f>
        <v>2</v>
      </c>
      <c r="AJ135" s="123">
        <f t="shared" si="43"/>
        <v>2</v>
      </c>
      <c r="AK135" s="123">
        <f>'Core Indicators'!HZ135</f>
        <v>2</v>
      </c>
      <c r="AL135" s="123">
        <f>'Core Indicators'!IH135</f>
        <v>2</v>
      </c>
      <c r="AM135" s="123">
        <f>'Core Indicators'!IP135</f>
        <v>2</v>
      </c>
      <c r="AN135" s="123">
        <f t="shared" si="44"/>
        <v>2</v>
      </c>
    </row>
    <row r="136" spans="1:40">
      <c r="A136" s="140" t="str">
        <f>Lists!C:C</f>
        <v>UGA001</v>
      </c>
      <c r="B136" s="174">
        <f t="shared" si="30"/>
        <v>1.9</v>
      </c>
      <c r="C136" s="108">
        <f t="shared" si="31"/>
        <v>0</v>
      </c>
      <c r="D136" s="179">
        <f t="shared" si="32"/>
        <v>2</v>
      </c>
      <c r="E136" s="140">
        <f>'Core Indicators'!R136</f>
        <v>2</v>
      </c>
      <c r="F136" s="140">
        <f>'Core Indicators'!Z136</f>
        <v>2</v>
      </c>
      <c r="G136" s="108">
        <f t="shared" si="33"/>
        <v>2</v>
      </c>
      <c r="H136" s="140">
        <f>'Core Indicators'!AH136</f>
        <v>2</v>
      </c>
      <c r="I136" s="140">
        <f>'Core Indicators'!AP136</f>
        <v>2</v>
      </c>
      <c r="J136" s="140">
        <f>'Core Indicators'!BN136</f>
        <v>2</v>
      </c>
      <c r="K136" s="140">
        <f t="shared" si="34"/>
        <v>2</v>
      </c>
      <c r="L136" s="174">
        <f t="shared" si="35"/>
        <v>2</v>
      </c>
      <c r="M136" s="179">
        <f t="shared" si="36"/>
        <v>2</v>
      </c>
      <c r="N136" s="141">
        <f>'Core Indicators'!DJ136</f>
        <v>2</v>
      </c>
      <c r="O136" s="141">
        <f>'Core Indicators'!DR136</f>
        <v>2</v>
      </c>
      <c r="P136" s="141">
        <f>'Core Indicators'!DZ136</f>
        <v>2</v>
      </c>
      <c r="Q136" s="141">
        <f>'Core Indicators'!EH136</f>
        <v>2</v>
      </c>
      <c r="R136" s="141">
        <f>'Core Indicators'!EP136</f>
        <v>2</v>
      </c>
      <c r="S136" s="108">
        <f t="shared" si="37"/>
        <v>1.6</v>
      </c>
      <c r="T136" s="108">
        <f t="shared" si="38"/>
        <v>1.1666666666666667</v>
      </c>
      <c r="U136" s="140">
        <v>1</v>
      </c>
      <c r="V136" s="140">
        <v>1</v>
      </c>
      <c r="W136" s="140">
        <f>'Core Indicators'!EX136</f>
        <v>2</v>
      </c>
      <c r="X136" s="108">
        <f t="shared" si="39"/>
        <v>1.5</v>
      </c>
      <c r="Y136" s="140">
        <v>1</v>
      </c>
      <c r="Z136" s="108">
        <f t="shared" si="40"/>
        <v>2</v>
      </c>
      <c r="AA136" s="140">
        <f>'Core Indicators'!FF136</f>
        <v>2</v>
      </c>
      <c r="AB136" s="140">
        <f t="shared" si="41"/>
        <v>2</v>
      </c>
      <c r="AC136" s="123">
        <f>'Core Indicators'!GD136</f>
        <v>2</v>
      </c>
      <c r="AD136" s="123">
        <f>'Core Indicators'!GL136</f>
        <v>2</v>
      </c>
      <c r="AE136" s="123">
        <f>'Core Indicators'!GT136</f>
        <v>2</v>
      </c>
      <c r="AF136" s="123">
        <f>'Core Indicators'!HB136</f>
        <v>2</v>
      </c>
      <c r="AG136" s="123">
        <f t="shared" si="42"/>
        <v>2</v>
      </c>
      <c r="AH136" s="123">
        <f>'Core Indicators'!HJ136</f>
        <v>2</v>
      </c>
      <c r="AI136" s="123">
        <f>'Core Indicators'!HR136</f>
        <v>2</v>
      </c>
      <c r="AJ136" s="123">
        <f t="shared" si="43"/>
        <v>2</v>
      </c>
      <c r="AK136" s="123">
        <f>'Core Indicators'!HZ136</f>
        <v>2</v>
      </c>
      <c r="AL136" s="123">
        <f>'Core Indicators'!IH136</f>
        <v>2</v>
      </c>
      <c r="AM136" s="123">
        <f>'Core Indicators'!IP136</f>
        <v>2</v>
      </c>
      <c r="AN136" s="123">
        <f t="shared" si="44"/>
        <v>2</v>
      </c>
    </row>
    <row r="137" spans="1:40">
      <c r="A137" s="140" t="str">
        <f>Lists!C:C</f>
        <v>UGA005</v>
      </c>
      <c r="B137" s="174">
        <f t="shared" si="30"/>
        <v>1.9</v>
      </c>
      <c r="C137" s="108">
        <f t="shared" si="31"/>
        <v>1</v>
      </c>
      <c r="D137" s="179">
        <f t="shared" si="32"/>
        <v>2.2000000000000002</v>
      </c>
      <c r="E137" s="140">
        <f>'Core Indicators'!R137</f>
        <v>3</v>
      </c>
      <c r="F137" s="140">
        <f>'Core Indicators'!Z137</f>
        <v>2</v>
      </c>
      <c r="G137" s="108">
        <f t="shared" si="33"/>
        <v>2.5</v>
      </c>
      <c r="H137" s="140">
        <f>'Core Indicators'!AH137</f>
        <v>2</v>
      </c>
      <c r="I137" s="140">
        <f>'Core Indicators'!AP137</f>
        <v>2</v>
      </c>
      <c r="J137" s="140" t="str">
        <f>'Core Indicators'!BN137</f>
        <v>x</v>
      </c>
      <c r="K137" s="140">
        <f t="shared" si="34"/>
        <v>2</v>
      </c>
      <c r="L137" s="174">
        <f t="shared" si="35"/>
        <v>2</v>
      </c>
      <c r="M137" s="179">
        <f t="shared" si="36"/>
        <v>2</v>
      </c>
      <c r="N137" s="141">
        <f>'Core Indicators'!DJ137</f>
        <v>2</v>
      </c>
      <c r="O137" s="141">
        <f>'Core Indicators'!DR137</f>
        <v>2</v>
      </c>
      <c r="P137" s="141">
        <f>'Core Indicators'!DZ137</f>
        <v>2</v>
      </c>
      <c r="Q137" s="141">
        <f>'Core Indicators'!EH137</f>
        <v>2</v>
      </c>
      <c r="R137" s="141">
        <f>'Core Indicators'!EP137</f>
        <v>2</v>
      </c>
      <c r="S137" s="108">
        <f t="shared" si="37"/>
        <v>1.4</v>
      </c>
      <c r="T137" s="108">
        <f t="shared" si="38"/>
        <v>1.1666666666666667</v>
      </c>
      <c r="U137" s="140">
        <v>1</v>
      </c>
      <c r="V137" s="140">
        <v>1</v>
      </c>
      <c r="W137" s="140">
        <f>'Core Indicators'!EX137</f>
        <v>2</v>
      </c>
      <c r="X137" s="108">
        <f t="shared" si="39"/>
        <v>1.5</v>
      </c>
      <c r="Y137" s="140">
        <v>1</v>
      </c>
      <c r="Z137" s="108">
        <f t="shared" si="40"/>
        <v>1.625</v>
      </c>
      <c r="AA137" s="140">
        <f>'Core Indicators'!FF137</f>
        <v>2</v>
      </c>
      <c r="AB137" s="140">
        <f t="shared" si="41"/>
        <v>1.25</v>
      </c>
      <c r="AC137" s="123">
        <f>'Core Indicators'!GD137</f>
        <v>1</v>
      </c>
      <c r="AD137" s="123">
        <f>'Core Indicators'!GL137</f>
        <v>2</v>
      </c>
      <c r="AE137" s="123">
        <f>'Core Indicators'!GT137</f>
        <v>1</v>
      </c>
      <c r="AF137" s="123">
        <f>'Core Indicators'!HB137</f>
        <v>1</v>
      </c>
      <c r="AG137" s="123">
        <f t="shared" si="42"/>
        <v>1.25</v>
      </c>
      <c r="AH137" s="123">
        <f>'Core Indicators'!HJ137</f>
        <v>1</v>
      </c>
      <c r="AI137" s="123">
        <f>'Core Indicators'!HR137</f>
        <v>2</v>
      </c>
      <c r="AJ137" s="123">
        <f t="shared" si="43"/>
        <v>1.5</v>
      </c>
      <c r="AK137" s="123">
        <f>'Core Indicators'!HZ137</f>
        <v>1</v>
      </c>
      <c r="AL137" s="123">
        <f>'Core Indicators'!IH137</f>
        <v>1</v>
      </c>
      <c r="AM137" s="123">
        <f>'Core Indicators'!IP137</f>
        <v>1</v>
      </c>
      <c r="AN137" s="123">
        <f t="shared" si="44"/>
        <v>1</v>
      </c>
    </row>
    <row r="138" spans="1:40">
      <c r="A138" s="140" t="str">
        <f>Lists!C:C</f>
        <v>UKR002</v>
      </c>
      <c r="B138" s="174">
        <f t="shared" si="30"/>
        <v>1.7</v>
      </c>
      <c r="C138" s="108">
        <f t="shared" si="31"/>
        <v>0</v>
      </c>
      <c r="D138" s="179">
        <f t="shared" si="32"/>
        <v>1.5</v>
      </c>
      <c r="E138" s="140">
        <f>'Core Indicators'!R138</f>
        <v>2</v>
      </c>
      <c r="F138" s="140">
        <f>'Core Indicators'!Z138</f>
        <v>1</v>
      </c>
      <c r="G138" s="108">
        <f t="shared" si="33"/>
        <v>1.5</v>
      </c>
      <c r="H138" s="140">
        <f>'Core Indicators'!AH138</f>
        <v>1</v>
      </c>
      <c r="I138" s="140">
        <f>'Core Indicators'!AP138</f>
        <v>2</v>
      </c>
      <c r="J138" s="140">
        <f>'Core Indicators'!BN138</f>
        <v>2</v>
      </c>
      <c r="K138" s="140">
        <f t="shared" si="34"/>
        <v>2</v>
      </c>
      <c r="L138" s="174">
        <f t="shared" si="35"/>
        <v>1.5</v>
      </c>
      <c r="M138" s="179">
        <f t="shared" si="36"/>
        <v>2</v>
      </c>
      <c r="N138" s="141">
        <f>'Core Indicators'!DJ138</f>
        <v>2</v>
      </c>
      <c r="O138" s="141">
        <f>'Core Indicators'!DR138</f>
        <v>2</v>
      </c>
      <c r="P138" s="141">
        <f>'Core Indicators'!DZ138</f>
        <v>2</v>
      </c>
      <c r="Q138" s="141">
        <f>'Core Indicators'!EH138</f>
        <v>2</v>
      </c>
      <c r="R138" s="141">
        <f>'Core Indicators'!EP138</f>
        <v>2</v>
      </c>
      <c r="S138" s="108">
        <f t="shared" si="37"/>
        <v>1.3</v>
      </c>
      <c r="T138" s="108">
        <f t="shared" si="38"/>
        <v>1.1666666666666667</v>
      </c>
      <c r="U138" s="140">
        <v>1</v>
      </c>
      <c r="V138" s="140">
        <v>1</v>
      </c>
      <c r="W138" s="140">
        <f>'Core Indicators'!EX138</f>
        <v>2</v>
      </c>
      <c r="X138" s="108">
        <f t="shared" si="39"/>
        <v>1.5</v>
      </c>
      <c r="Y138" s="140">
        <v>1</v>
      </c>
      <c r="Z138" s="108">
        <f t="shared" si="40"/>
        <v>1.5</v>
      </c>
      <c r="AA138" s="140">
        <f>'Core Indicators'!FF138</f>
        <v>1</v>
      </c>
      <c r="AB138" s="140">
        <f t="shared" si="41"/>
        <v>2</v>
      </c>
      <c r="AC138" s="123">
        <f>'Core Indicators'!GD138</f>
        <v>2</v>
      </c>
      <c r="AD138" s="123">
        <f>'Core Indicators'!GL138</f>
        <v>2</v>
      </c>
      <c r="AE138" s="123">
        <f>'Core Indicators'!GT138</f>
        <v>2</v>
      </c>
      <c r="AF138" s="123">
        <f>'Core Indicators'!HB138</f>
        <v>2</v>
      </c>
      <c r="AG138" s="123">
        <f t="shared" si="42"/>
        <v>2</v>
      </c>
      <c r="AH138" s="123">
        <f>'Core Indicators'!HJ138</f>
        <v>2</v>
      </c>
      <c r="AI138" s="123">
        <f>'Core Indicators'!HR138</f>
        <v>2</v>
      </c>
      <c r="AJ138" s="123">
        <f t="shared" si="43"/>
        <v>2</v>
      </c>
      <c r="AK138" s="123">
        <f>'Core Indicators'!HZ138</f>
        <v>2</v>
      </c>
      <c r="AL138" s="123">
        <f>'Core Indicators'!IH138</f>
        <v>2</v>
      </c>
      <c r="AM138" s="123">
        <f>'Core Indicators'!IP138</f>
        <v>2</v>
      </c>
      <c r="AN138" s="123">
        <f t="shared" si="44"/>
        <v>2</v>
      </c>
    </row>
    <row r="139" spans="1:40">
      <c r="A139" s="140" t="str">
        <f>Lists!C:C</f>
        <v>VCT002</v>
      </c>
      <c r="B139" s="174">
        <f t="shared" si="30"/>
        <v>1.7</v>
      </c>
      <c r="C139" s="108">
        <f t="shared" si="31"/>
        <v>0</v>
      </c>
      <c r="D139" s="179">
        <f t="shared" si="32"/>
        <v>1.8</v>
      </c>
      <c r="E139" s="140">
        <f>'Core Indicators'!R139</f>
        <v>1</v>
      </c>
      <c r="F139" s="140">
        <f>'Core Indicators'!Z139</f>
        <v>2</v>
      </c>
      <c r="G139" s="108">
        <f t="shared" si="33"/>
        <v>1.5</v>
      </c>
      <c r="H139" s="140">
        <f>'Core Indicators'!AH139</f>
        <v>2</v>
      </c>
      <c r="I139" s="140">
        <f>'Core Indicators'!AP139</f>
        <v>2</v>
      </c>
      <c r="J139" s="140">
        <f>'Core Indicators'!BN139</f>
        <v>2</v>
      </c>
      <c r="K139" s="140">
        <f t="shared" si="34"/>
        <v>2</v>
      </c>
      <c r="L139" s="174">
        <f t="shared" si="35"/>
        <v>2</v>
      </c>
      <c r="M139" s="179">
        <f t="shared" si="36"/>
        <v>2</v>
      </c>
      <c r="N139" s="141">
        <f>'Core Indicators'!DJ139</f>
        <v>2</v>
      </c>
      <c r="O139" s="141">
        <f>'Core Indicators'!DR139</f>
        <v>2</v>
      </c>
      <c r="P139" s="141">
        <f>'Core Indicators'!DZ139</f>
        <v>2</v>
      </c>
      <c r="Q139" s="141">
        <f>'Core Indicators'!EH139</f>
        <v>2</v>
      </c>
      <c r="R139" s="141">
        <f>'Core Indicators'!EP139</f>
        <v>2</v>
      </c>
      <c r="S139" s="108">
        <f t="shared" si="37"/>
        <v>1.3</v>
      </c>
      <c r="T139" s="108">
        <f t="shared" si="38"/>
        <v>1.1666666666666667</v>
      </c>
      <c r="U139" s="140">
        <v>1</v>
      </c>
      <c r="V139" s="140">
        <v>1</v>
      </c>
      <c r="W139" s="140">
        <f>'Core Indicators'!EX139</f>
        <v>2</v>
      </c>
      <c r="X139" s="108">
        <f t="shared" si="39"/>
        <v>1.5</v>
      </c>
      <c r="Y139" s="140">
        <v>1</v>
      </c>
      <c r="Z139" s="108">
        <f t="shared" si="40"/>
        <v>1.5</v>
      </c>
      <c r="AA139" s="140">
        <f>'Core Indicators'!FF139</f>
        <v>2</v>
      </c>
      <c r="AB139" s="140">
        <f t="shared" si="41"/>
        <v>1</v>
      </c>
      <c r="AC139" s="123">
        <f>'Core Indicators'!GD139</f>
        <v>1</v>
      </c>
      <c r="AD139" s="123">
        <f>'Core Indicators'!GL139</f>
        <v>1</v>
      </c>
      <c r="AE139" s="123">
        <f>'Core Indicators'!GT139</f>
        <v>1</v>
      </c>
      <c r="AF139" s="123">
        <f>'Core Indicators'!HB139</f>
        <v>1</v>
      </c>
      <c r="AG139" s="123">
        <f t="shared" si="42"/>
        <v>1</v>
      </c>
      <c r="AH139" s="123">
        <f>'Core Indicators'!HJ139</f>
        <v>1</v>
      </c>
      <c r="AI139" s="123">
        <f>'Core Indicators'!HR139</f>
        <v>1</v>
      </c>
      <c r="AJ139" s="123">
        <f t="shared" si="43"/>
        <v>1</v>
      </c>
      <c r="AK139" s="123">
        <f>'Core Indicators'!HZ139</f>
        <v>1</v>
      </c>
      <c r="AL139" s="123">
        <f>'Core Indicators'!IH139</f>
        <v>1</v>
      </c>
      <c r="AM139" s="123">
        <f>'Core Indicators'!IP139</f>
        <v>1</v>
      </c>
      <c r="AN139" s="123">
        <f t="shared" si="44"/>
        <v>1</v>
      </c>
    </row>
    <row r="140" spans="1:40">
      <c r="A140" s="140" t="str">
        <f>Lists!C:C</f>
        <v>VEN001</v>
      </c>
      <c r="B140" s="174">
        <f t="shared" si="30"/>
        <v>2.2999999999999998</v>
      </c>
      <c r="C140" s="108">
        <f t="shared" si="31"/>
        <v>0</v>
      </c>
      <c r="D140" s="179">
        <f t="shared" si="32"/>
        <v>2</v>
      </c>
      <c r="E140" s="140">
        <f>'Core Indicators'!R140</f>
        <v>1</v>
      </c>
      <c r="F140" s="140">
        <f>'Core Indicators'!Z140</f>
        <v>2</v>
      </c>
      <c r="G140" s="108">
        <f t="shared" si="33"/>
        <v>1.5</v>
      </c>
      <c r="H140" s="140">
        <f>'Core Indicators'!AH140</f>
        <v>2</v>
      </c>
      <c r="I140" s="140">
        <f>'Core Indicators'!AP140</f>
        <v>2</v>
      </c>
      <c r="J140" s="140">
        <f>'Core Indicators'!BN140</f>
        <v>3</v>
      </c>
      <c r="K140" s="140">
        <f t="shared" si="34"/>
        <v>2.5</v>
      </c>
      <c r="L140" s="174">
        <f t="shared" si="35"/>
        <v>2.2999999999999998</v>
      </c>
      <c r="M140" s="179">
        <f t="shared" si="36"/>
        <v>2.6</v>
      </c>
      <c r="N140" s="141">
        <f>'Core Indicators'!DJ140</f>
        <v>3</v>
      </c>
      <c r="O140" s="141">
        <f>'Core Indicators'!DR140</f>
        <v>3</v>
      </c>
      <c r="P140" s="141">
        <f>'Core Indicators'!DZ140</f>
        <v>3</v>
      </c>
      <c r="Q140" s="141">
        <f>'Core Indicators'!EH140</f>
        <v>2</v>
      </c>
      <c r="R140" s="141">
        <f>'Core Indicators'!EP140</f>
        <v>2</v>
      </c>
      <c r="S140" s="108">
        <f t="shared" si="37"/>
        <v>1.9</v>
      </c>
      <c r="T140" s="108">
        <f t="shared" si="38"/>
        <v>1.3333333333333333</v>
      </c>
      <c r="U140" s="140">
        <v>1</v>
      </c>
      <c r="V140" s="140">
        <v>1</v>
      </c>
      <c r="W140" s="140">
        <f>'Core Indicators'!EX140</f>
        <v>3</v>
      </c>
      <c r="X140" s="108">
        <f t="shared" si="39"/>
        <v>2</v>
      </c>
      <c r="Y140" s="140">
        <v>1</v>
      </c>
      <c r="Z140" s="108">
        <f t="shared" si="40"/>
        <v>2.5</v>
      </c>
      <c r="AA140" s="140">
        <f>'Core Indicators'!FF140</f>
        <v>3</v>
      </c>
      <c r="AB140" s="140">
        <f t="shared" si="41"/>
        <v>2</v>
      </c>
      <c r="AC140" s="123">
        <f>'Core Indicators'!GD140</f>
        <v>2</v>
      </c>
      <c r="AD140" s="123">
        <f>'Core Indicators'!GL140</f>
        <v>2</v>
      </c>
      <c r="AE140" s="123">
        <f>'Core Indicators'!GT140</f>
        <v>2</v>
      </c>
      <c r="AF140" s="123">
        <f>'Core Indicators'!HB140</f>
        <v>2</v>
      </c>
      <c r="AG140" s="123">
        <f t="shared" si="42"/>
        <v>2</v>
      </c>
      <c r="AH140" s="123">
        <f>'Core Indicators'!HJ140</f>
        <v>2</v>
      </c>
      <c r="AI140" s="123">
        <f>'Core Indicators'!HR140</f>
        <v>2</v>
      </c>
      <c r="AJ140" s="123">
        <f t="shared" si="43"/>
        <v>2</v>
      </c>
      <c r="AK140" s="123">
        <f>'Core Indicators'!HZ140</f>
        <v>2</v>
      </c>
      <c r="AL140" s="123">
        <f>'Core Indicators'!IH140</f>
        <v>2</v>
      </c>
      <c r="AM140" s="123">
        <f>'Core Indicators'!IP140</f>
        <v>2</v>
      </c>
      <c r="AN140" s="123">
        <f t="shared" si="44"/>
        <v>2</v>
      </c>
    </row>
    <row r="141" spans="1:40">
      <c r="A141" s="140" t="str">
        <f>Lists!C:C</f>
        <v>VNM002</v>
      </c>
      <c r="B141" s="174">
        <f t="shared" si="30"/>
        <v>2.4</v>
      </c>
      <c r="C141" s="108">
        <f t="shared" si="31"/>
        <v>0</v>
      </c>
      <c r="D141" s="179">
        <f t="shared" si="32"/>
        <v>2</v>
      </c>
      <c r="E141" s="140">
        <f>'Core Indicators'!R141</f>
        <v>1</v>
      </c>
      <c r="F141" s="140">
        <f>'Core Indicators'!Z141</f>
        <v>2</v>
      </c>
      <c r="G141" s="108">
        <f t="shared" si="33"/>
        <v>1.5</v>
      </c>
      <c r="H141" s="140">
        <f>'Core Indicators'!AH141</f>
        <v>2</v>
      </c>
      <c r="I141" s="140">
        <f>'Core Indicators'!AP141</f>
        <v>3</v>
      </c>
      <c r="J141" s="140">
        <f>'Core Indicators'!BN141</f>
        <v>2</v>
      </c>
      <c r="K141" s="140">
        <f t="shared" si="34"/>
        <v>2.5</v>
      </c>
      <c r="L141" s="174">
        <f t="shared" si="35"/>
        <v>2.2999999999999998</v>
      </c>
      <c r="M141" s="179">
        <f t="shared" si="36"/>
        <v>3</v>
      </c>
      <c r="N141" s="141">
        <f>'Core Indicators'!DJ141</f>
        <v>3</v>
      </c>
      <c r="O141" s="141">
        <f>'Core Indicators'!DR141</f>
        <v>3</v>
      </c>
      <c r="P141" s="141">
        <f>'Core Indicators'!DZ141</f>
        <v>3</v>
      </c>
      <c r="Q141" s="141">
        <f>'Core Indicators'!EH141</f>
        <v>3</v>
      </c>
      <c r="R141" s="141">
        <f>'Core Indicators'!EP141</f>
        <v>3</v>
      </c>
      <c r="S141" s="108">
        <f t="shared" si="37"/>
        <v>1.6</v>
      </c>
      <c r="T141" s="108">
        <f t="shared" si="38"/>
        <v>1.1666666666666667</v>
      </c>
      <c r="U141" s="140">
        <v>1</v>
      </c>
      <c r="V141" s="140">
        <v>1</v>
      </c>
      <c r="W141" s="140">
        <f>'Core Indicators'!EX141</f>
        <v>2</v>
      </c>
      <c r="X141" s="108">
        <f t="shared" si="39"/>
        <v>1.5</v>
      </c>
      <c r="Y141" s="140">
        <v>1</v>
      </c>
      <c r="Z141" s="108">
        <f t="shared" si="40"/>
        <v>2</v>
      </c>
      <c r="AA141" s="140">
        <f>'Core Indicators'!FF141</f>
        <v>2</v>
      </c>
      <c r="AB141" s="140">
        <f t="shared" si="41"/>
        <v>2</v>
      </c>
      <c r="AC141" s="123">
        <f>'Core Indicators'!GD141</f>
        <v>2</v>
      </c>
      <c r="AD141" s="123">
        <f>'Core Indicators'!GL141</f>
        <v>2</v>
      </c>
      <c r="AE141" s="123">
        <f>'Core Indicators'!GT141</f>
        <v>2</v>
      </c>
      <c r="AF141" s="123">
        <f>'Core Indicators'!HB141</f>
        <v>2</v>
      </c>
      <c r="AG141" s="123">
        <f t="shared" si="42"/>
        <v>2</v>
      </c>
      <c r="AH141" s="123">
        <f>'Core Indicators'!HJ141</f>
        <v>2</v>
      </c>
      <c r="AI141" s="123">
        <f>'Core Indicators'!HR141</f>
        <v>2</v>
      </c>
      <c r="AJ141" s="123">
        <f t="shared" si="43"/>
        <v>2</v>
      </c>
      <c r="AK141" s="123">
        <f>'Core Indicators'!HZ141</f>
        <v>2</v>
      </c>
      <c r="AL141" s="123">
        <f>'Core Indicators'!IH141</f>
        <v>2</v>
      </c>
      <c r="AM141" s="123">
        <f>'Core Indicators'!IP141</f>
        <v>2</v>
      </c>
      <c r="AN141" s="123">
        <f t="shared" si="44"/>
        <v>2</v>
      </c>
    </row>
    <row r="142" spans="1:40">
      <c r="A142" s="140" t="str">
        <f>Lists!C:C</f>
        <v>VUT002</v>
      </c>
      <c r="B142" s="174">
        <f t="shared" si="30"/>
        <v>1.8</v>
      </c>
      <c r="C142" s="108">
        <f t="shared" si="31"/>
        <v>0</v>
      </c>
      <c r="D142" s="179">
        <f t="shared" si="32"/>
        <v>2.2999999999999998</v>
      </c>
      <c r="E142" s="140">
        <f>'Core Indicators'!R142</f>
        <v>2</v>
      </c>
      <c r="F142" s="140">
        <f>'Core Indicators'!Z142</f>
        <v>2</v>
      </c>
      <c r="G142" s="108">
        <f t="shared" si="33"/>
        <v>2</v>
      </c>
      <c r="H142" s="140">
        <f>'Core Indicators'!AH142</f>
        <v>2</v>
      </c>
      <c r="I142" s="140">
        <f>'Core Indicators'!AP142</f>
        <v>3</v>
      </c>
      <c r="J142" s="140">
        <f>'Core Indicators'!BN142</f>
        <v>3</v>
      </c>
      <c r="K142" s="140">
        <f t="shared" si="34"/>
        <v>3</v>
      </c>
      <c r="L142" s="174">
        <f t="shared" si="35"/>
        <v>2.5</v>
      </c>
      <c r="M142" s="179">
        <f t="shared" si="36"/>
        <v>2</v>
      </c>
      <c r="N142" s="141">
        <f>'Core Indicators'!DJ142</f>
        <v>2</v>
      </c>
      <c r="O142" s="141">
        <f>'Core Indicators'!DR142</f>
        <v>2</v>
      </c>
      <c r="P142" s="141">
        <f>'Core Indicators'!DZ142</f>
        <v>2</v>
      </c>
      <c r="Q142" s="141">
        <f>'Core Indicators'!EH142</f>
        <v>2</v>
      </c>
      <c r="R142" s="141">
        <f>'Core Indicators'!EP142</f>
        <v>2</v>
      </c>
      <c r="S142" s="108">
        <f t="shared" si="37"/>
        <v>1.2</v>
      </c>
      <c r="T142" s="108">
        <f t="shared" si="38"/>
        <v>1.3333333333333333</v>
      </c>
      <c r="U142" s="140">
        <v>1</v>
      </c>
      <c r="V142" s="140">
        <v>1</v>
      </c>
      <c r="W142" s="140">
        <f>'Core Indicators'!EX142</f>
        <v>3</v>
      </c>
      <c r="X142" s="108">
        <f t="shared" si="39"/>
        <v>2</v>
      </c>
      <c r="Y142" s="140">
        <v>1</v>
      </c>
      <c r="Z142" s="108">
        <f t="shared" si="40"/>
        <v>1</v>
      </c>
      <c r="AA142" s="140">
        <f>'Core Indicators'!FF142</f>
        <v>1</v>
      </c>
      <c r="AB142" s="140">
        <f t="shared" si="41"/>
        <v>1</v>
      </c>
      <c r="AC142" s="123">
        <f>'Core Indicators'!GD142</f>
        <v>1</v>
      </c>
      <c r="AD142" s="123">
        <f>'Core Indicators'!GL142</f>
        <v>1</v>
      </c>
      <c r="AE142" s="123">
        <f>'Core Indicators'!GT142</f>
        <v>1</v>
      </c>
      <c r="AF142" s="123">
        <f>'Core Indicators'!HB142</f>
        <v>1</v>
      </c>
      <c r="AG142" s="123">
        <f t="shared" si="42"/>
        <v>1</v>
      </c>
      <c r="AH142" s="123">
        <f>'Core Indicators'!HJ142</f>
        <v>1</v>
      </c>
      <c r="AI142" s="123">
        <f>'Core Indicators'!HR142</f>
        <v>1</v>
      </c>
      <c r="AJ142" s="123">
        <f t="shared" si="43"/>
        <v>1</v>
      </c>
      <c r="AK142" s="123">
        <f>'Core Indicators'!HZ142</f>
        <v>1</v>
      </c>
      <c r="AL142" s="123">
        <f>'Core Indicators'!IH142</f>
        <v>1</v>
      </c>
      <c r="AM142" s="123">
        <f>'Core Indicators'!IP142</f>
        <v>1</v>
      </c>
      <c r="AN142" s="123">
        <f t="shared" si="44"/>
        <v>1</v>
      </c>
    </row>
    <row r="143" spans="1:40">
      <c r="A143" s="140" t="str">
        <f>Lists!C:C</f>
        <v>YEM001</v>
      </c>
      <c r="B143" s="174">
        <f t="shared" si="30"/>
        <v>1.8</v>
      </c>
      <c r="C143" s="108">
        <f t="shared" si="31"/>
        <v>0</v>
      </c>
      <c r="D143" s="179">
        <f t="shared" si="32"/>
        <v>2</v>
      </c>
      <c r="E143" s="140">
        <f>'Core Indicators'!R143</f>
        <v>2</v>
      </c>
      <c r="F143" s="140">
        <f>'Core Indicators'!Z143</f>
        <v>2</v>
      </c>
      <c r="G143" s="108">
        <f t="shared" si="33"/>
        <v>2</v>
      </c>
      <c r="H143" s="140">
        <f>'Core Indicators'!AH143</f>
        <v>2</v>
      </c>
      <c r="I143" s="140">
        <f>'Core Indicators'!AP143</f>
        <v>2</v>
      </c>
      <c r="J143" s="140">
        <f>'Core Indicators'!BN143</f>
        <v>2</v>
      </c>
      <c r="K143" s="140">
        <f t="shared" si="34"/>
        <v>2</v>
      </c>
      <c r="L143" s="174">
        <f t="shared" si="35"/>
        <v>2</v>
      </c>
      <c r="M143" s="179">
        <f t="shared" si="36"/>
        <v>2</v>
      </c>
      <c r="N143" s="141">
        <f>'Core Indicators'!DJ143</f>
        <v>2</v>
      </c>
      <c r="O143" s="141">
        <f>'Core Indicators'!DR143</f>
        <v>2</v>
      </c>
      <c r="P143" s="141">
        <f>'Core Indicators'!DZ143</f>
        <v>2</v>
      </c>
      <c r="Q143" s="141">
        <f>'Core Indicators'!EH143</f>
        <v>2</v>
      </c>
      <c r="R143" s="141">
        <f>'Core Indicators'!EP143</f>
        <v>2</v>
      </c>
      <c r="S143" s="108">
        <f t="shared" si="37"/>
        <v>1.3</v>
      </c>
      <c r="T143" s="108">
        <f t="shared" si="38"/>
        <v>1.1666666666666667</v>
      </c>
      <c r="U143" s="140">
        <v>1</v>
      </c>
      <c r="V143" s="140">
        <v>1</v>
      </c>
      <c r="W143" s="140">
        <f>'Core Indicators'!EX143</f>
        <v>2</v>
      </c>
      <c r="X143" s="108">
        <f t="shared" si="39"/>
        <v>1.5</v>
      </c>
      <c r="Y143" s="140">
        <v>1</v>
      </c>
      <c r="Z143" s="108">
        <f t="shared" si="40"/>
        <v>1.5</v>
      </c>
      <c r="AA143" s="140">
        <f>'Core Indicators'!FF143</f>
        <v>1</v>
      </c>
      <c r="AB143" s="140">
        <f t="shared" si="41"/>
        <v>2</v>
      </c>
      <c r="AC143" s="123">
        <f>'Core Indicators'!GD143</f>
        <v>2</v>
      </c>
      <c r="AD143" s="123">
        <f>'Core Indicators'!GL143</f>
        <v>2</v>
      </c>
      <c r="AE143" s="123">
        <f>'Core Indicators'!GT143</f>
        <v>2</v>
      </c>
      <c r="AF143" s="123">
        <f>'Core Indicators'!HB143</f>
        <v>2</v>
      </c>
      <c r="AG143" s="123">
        <f t="shared" si="42"/>
        <v>2</v>
      </c>
      <c r="AH143" s="123">
        <f>'Core Indicators'!HJ143</f>
        <v>2</v>
      </c>
      <c r="AI143" s="123">
        <f>'Core Indicators'!HR143</f>
        <v>2</v>
      </c>
      <c r="AJ143" s="123">
        <f t="shared" si="43"/>
        <v>2</v>
      </c>
      <c r="AK143" s="123">
        <f>'Core Indicators'!HZ143</f>
        <v>2</v>
      </c>
      <c r="AL143" s="123">
        <f>'Core Indicators'!IH143</f>
        <v>2</v>
      </c>
      <c r="AM143" s="123">
        <f>'Core Indicators'!IP143</f>
        <v>2</v>
      </c>
      <c r="AN143" s="123">
        <f t="shared" si="44"/>
        <v>2</v>
      </c>
    </row>
    <row r="144" spans="1:40">
      <c r="A144" s="140" t="str">
        <f>Lists!C:C</f>
        <v>YEM002</v>
      </c>
      <c r="B144" s="174">
        <f t="shared" si="30"/>
        <v>1.9</v>
      </c>
      <c r="C144" s="108">
        <f t="shared" si="31"/>
        <v>0</v>
      </c>
      <c r="D144" s="179">
        <f t="shared" si="32"/>
        <v>2</v>
      </c>
      <c r="E144" s="140">
        <f>'Core Indicators'!R144</f>
        <v>2</v>
      </c>
      <c r="F144" s="140">
        <f>'Core Indicators'!Z144</f>
        <v>2</v>
      </c>
      <c r="G144" s="108">
        <f t="shared" si="33"/>
        <v>2</v>
      </c>
      <c r="H144" s="140">
        <f>'Core Indicators'!AH144</f>
        <v>2</v>
      </c>
      <c r="I144" s="140">
        <f>'Core Indicators'!AP144</f>
        <v>2</v>
      </c>
      <c r="J144" s="140">
        <f>'Core Indicators'!BN144</f>
        <v>2</v>
      </c>
      <c r="K144" s="140">
        <f t="shared" si="34"/>
        <v>2</v>
      </c>
      <c r="L144" s="174">
        <f t="shared" si="35"/>
        <v>2</v>
      </c>
      <c r="M144" s="179">
        <f t="shared" si="36"/>
        <v>2</v>
      </c>
      <c r="N144" s="141">
        <f>'Core Indicators'!DJ144</f>
        <v>2</v>
      </c>
      <c r="O144" s="141">
        <f>'Core Indicators'!DR144</f>
        <v>2</v>
      </c>
      <c r="P144" s="141">
        <f>'Core Indicators'!DZ144</f>
        <v>2</v>
      </c>
      <c r="Q144" s="141">
        <f>'Core Indicators'!EH144</f>
        <v>2</v>
      </c>
      <c r="R144" s="141">
        <f>'Core Indicators'!EP144</f>
        <v>2</v>
      </c>
      <c r="S144" s="108">
        <f t="shared" si="37"/>
        <v>1.6</v>
      </c>
      <c r="T144" s="108">
        <f t="shared" si="38"/>
        <v>1.1666666666666667</v>
      </c>
      <c r="U144" s="140">
        <v>1</v>
      </c>
      <c r="V144" s="140">
        <v>1</v>
      </c>
      <c r="W144" s="140">
        <f>'Core Indicators'!EX144</f>
        <v>2</v>
      </c>
      <c r="X144" s="108">
        <f t="shared" si="39"/>
        <v>1.5</v>
      </c>
      <c r="Y144" s="140">
        <v>1</v>
      </c>
      <c r="Z144" s="108">
        <f t="shared" si="40"/>
        <v>2</v>
      </c>
      <c r="AA144" s="140">
        <f>'Core Indicators'!FF144</f>
        <v>2</v>
      </c>
      <c r="AB144" s="140">
        <f t="shared" si="41"/>
        <v>2</v>
      </c>
      <c r="AC144" s="123">
        <f>'Core Indicators'!GD144</f>
        <v>2</v>
      </c>
      <c r="AD144" s="123">
        <f>'Core Indicators'!GL144</f>
        <v>2</v>
      </c>
      <c r="AE144" s="123">
        <f>'Core Indicators'!GT144</f>
        <v>2</v>
      </c>
      <c r="AF144" s="123">
        <f>'Core Indicators'!HB144</f>
        <v>2</v>
      </c>
      <c r="AG144" s="123">
        <f t="shared" si="42"/>
        <v>2</v>
      </c>
      <c r="AH144" s="123">
        <f>'Core Indicators'!HJ144</f>
        <v>2</v>
      </c>
      <c r="AI144" s="123">
        <f>'Core Indicators'!HR144</f>
        <v>2</v>
      </c>
      <c r="AJ144" s="123">
        <f t="shared" si="43"/>
        <v>2</v>
      </c>
      <c r="AK144" s="123">
        <f>'Core Indicators'!HZ144</f>
        <v>2</v>
      </c>
      <c r="AL144" s="123">
        <f>'Core Indicators'!IH144</f>
        <v>2</v>
      </c>
      <c r="AM144" s="123">
        <f>'Core Indicators'!IP144</f>
        <v>2</v>
      </c>
      <c r="AN144" s="123">
        <f t="shared" si="44"/>
        <v>2</v>
      </c>
    </row>
    <row r="145" spans="1:40">
      <c r="A145" s="140" t="str">
        <f>Lists!C:C</f>
        <v>ZMB002</v>
      </c>
      <c r="B145" s="174">
        <f t="shared" si="30"/>
        <v>1.9</v>
      </c>
      <c r="C145" s="108">
        <f t="shared" si="31"/>
        <v>2</v>
      </c>
      <c r="D145" s="179">
        <f t="shared" si="32"/>
        <v>2</v>
      </c>
      <c r="E145" s="140">
        <f>'Core Indicators'!R145</f>
        <v>2</v>
      </c>
      <c r="F145" s="140">
        <f>'Core Indicators'!Z145</f>
        <v>2</v>
      </c>
      <c r="G145" s="108">
        <f t="shared" si="33"/>
        <v>2</v>
      </c>
      <c r="H145" s="140">
        <f>'Core Indicators'!AH145</f>
        <v>2</v>
      </c>
      <c r="I145" s="140">
        <f>'Core Indicators'!AP145</f>
        <v>2</v>
      </c>
      <c r="J145" s="140" t="str">
        <f>'Core Indicators'!BN145</f>
        <v>x</v>
      </c>
      <c r="K145" s="140">
        <f t="shared" si="34"/>
        <v>2</v>
      </c>
      <c r="L145" s="174">
        <f t="shared" si="35"/>
        <v>2</v>
      </c>
      <c r="M145" s="179">
        <f t="shared" si="36"/>
        <v>2</v>
      </c>
      <c r="N145" s="141">
        <f>'Core Indicators'!DJ145</f>
        <v>2</v>
      </c>
      <c r="O145" s="141">
        <f>'Core Indicators'!DR145</f>
        <v>2</v>
      </c>
      <c r="P145" s="141">
        <f>'Core Indicators'!DZ145</f>
        <v>2</v>
      </c>
      <c r="Q145" s="141">
        <f>'Core Indicators'!EH145</f>
        <v>2</v>
      </c>
      <c r="R145" s="141">
        <f>'Core Indicators'!EP145</f>
        <v>2</v>
      </c>
      <c r="S145" s="108">
        <f t="shared" si="37"/>
        <v>1.5</v>
      </c>
      <c r="T145" s="108">
        <f t="shared" si="38"/>
        <v>1</v>
      </c>
      <c r="U145" s="140">
        <v>1</v>
      </c>
      <c r="V145" s="140">
        <v>1</v>
      </c>
      <c r="W145" s="140" t="str">
        <f>'Core Indicators'!EX145</f>
        <v>x</v>
      </c>
      <c r="X145" s="108">
        <f t="shared" si="39"/>
        <v>1</v>
      </c>
      <c r="Y145" s="140">
        <v>1</v>
      </c>
      <c r="Z145" s="108">
        <f t="shared" si="40"/>
        <v>2</v>
      </c>
      <c r="AA145" s="140">
        <f>'Core Indicators'!FF145</f>
        <v>2</v>
      </c>
      <c r="AB145" s="140">
        <f t="shared" si="41"/>
        <v>2</v>
      </c>
      <c r="AC145" s="123">
        <f>'Core Indicators'!GD145</f>
        <v>2</v>
      </c>
      <c r="AD145" s="123">
        <f>'Core Indicators'!GL145</f>
        <v>2</v>
      </c>
      <c r="AE145" s="123">
        <f>'Core Indicators'!GT145</f>
        <v>2</v>
      </c>
      <c r="AF145" s="123">
        <f>'Core Indicators'!HB145</f>
        <v>2</v>
      </c>
      <c r="AG145" s="123">
        <f t="shared" si="42"/>
        <v>2</v>
      </c>
      <c r="AH145" s="123">
        <f>'Core Indicators'!HJ145</f>
        <v>2</v>
      </c>
      <c r="AI145" s="123">
        <f>'Core Indicators'!HR145</f>
        <v>2</v>
      </c>
      <c r="AJ145" s="123">
        <f t="shared" si="43"/>
        <v>2</v>
      </c>
      <c r="AK145" s="123">
        <f>'Core Indicators'!HZ145</f>
        <v>2</v>
      </c>
      <c r="AL145" s="123">
        <f>'Core Indicators'!IH145</f>
        <v>2</v>
      </c>
      <c r="AM145" s="123">
        <f>'Core Indicators'!IP145</f>
        <v>2</v>
      </c>
      <c r="AN145" s="123">
        <f t="shared" si="44"/>
        <v>2</v>
      </c>
    </row>
    <row r="146" spans="1:40">
      <c r="A146" s="140" t="str">
        <f>Lists!C:C</f>
        <v>ZWE001</v>
      </c>
      <c r="B146" s="174">
        <f t="shared" si="30"/>
        <v>1.8</v>
      </c>
      <c r="C146" s="108">
        <f t="shared" si="31"/>
        <v>0</v>
      </c>
      <c r="D146" s="179">
        <f t="shared" si="32"/>
        <v>2</v>
      </c>
      <c r="E146" s="140">
        <f>'Core Indicators'!R146</f>
        <v>1</v>
      </c>
      <c r="F146" s="140">
        <f>'Core Indicators'!Z146</f>
        <v>2</v>
      </c>
      <c r="G146" s="108">
        <f t="shared" si="33"/>
        <v>1.5</v>
      </c>
      <c r="H146" s="140">
        <f>'Core Indicators'!AH146</f>
        <v>2</v>
      </c>
      <c r="I146" s="140">
        <f>'Core Indicators'!AP146</f>
        <v>3</v>
      </c>
      <c r="J146" s="140">
        <f>'Core Indicators'!BN146</f>
        <v>2</v>
      </c>
      <c r="K146" s="140">
        <f t="shared" si="34"/>
        <v>2.5</v>
      </c>
      <c r="L146" s="174">
        <f t="shared" si="35"/>
        <v>2.2999999999999998</v>
      </c>
      <c r="M146" s="179">
        <f t="shared" si="36"/>
        <v>2</v>
      </c>
      <c r="N146" s="141">
        <f>'Core Indicators'!DJ146</f>
        <v>2</v>
      </c>
      <c r="O146" s="141" t="str">
        <f>'Core Indicators'!DR146</f>
        <v>x</v>
      </c>
      <c r="P146" s="141">
        <f>'Core Indicators'!DZ146</f>
        <v>2</v>
      </c>
      <c r="Q146" s="141" t="str">
        <f>'Core Indicators'!EH146</f>
        <v>x</v>
      </c>
      <c r="R146" s="141" t="str">
        <f>'Core Indicators'!EP146</f>
        <v>x</v>
      </c>
      <c r="S146" s="108">
        <f t="shared" si="37"/>
        <v>1.3</v>
      </c>
      <c r="T146" s="108">
        <f t="shared" si="38"/>
        <v>1.1666666666666667</v>
      </c>
      <c r="U146" s="140">
        <v>1</v>
      </c>
      <c r="V146" s="140">
        <v>1</v>
      </c>
      <c r="W146" s="140">
        <f>'Core Indicators'!EX146</f>
        <v>2</v>
      </c>
      <c r="X146" s="108">
        <f t="shared" si="39"/>
        <v>1.5</v>
      </c>
      <c r="Y146" s="140">
        <v>1</v>
      </c>
      <c r="Z146" s="108">
        <f t="shared" si="40"/>
        <v>1.5</v>
      </c>
      <c r="AA146" s="140">
        <f>'Core Indicators'!FF146</f>
        <v>1</v>
      </c>
      <c r="AB146" s="140">
        <f t="shared" si="41"/>
        <v>2</v>
      </c>
      <c r="AC146" s="123">
        <f>'Core Indicators'!GD146</f>
        <v>2</v>
      </c>
      <c r="AD146" s="123">
        <f>'Core Indicators'!GL146</f>
        <v>2</v>
      </c>
      <c r="AE146" s="123">
        <f>'Core Indicators'!GT146</f>
        <v>2</v>
      </c>
      <c r="AF146" s="123">
        <f>'Core Indicators'!HB146</f>
        <v>2</v>
      </c>
      <c r="AG146" s="123">
        <f t="shared" si="42"/>
        <v>2</v>
      </c>
      <c r="AH146" s="123">
        <f>'Core Indicators'!HJ146</f>
        <v>2</v>
      </c>
      <c r="AI146" s="123">
        <f>'Core Indicators'!HR146</f>
        <v>2</v>
      </c>
      <c r="AJ146" s="123">
        <f t="shared" si="43"/>
        <v>2</v>
      </c>
      <c r="AK146" s="123">
        <f>'Core Indicators'!HZ146</f>
        <v>2</v>
      </c>
      <c r="AL146" s="123">
        <f>'Core Indicators'!IH146</f>
        <v>2</v>
      </c>
      <c r="AM146" s="123">
        <f>'Core Indicators'!IP146</f>
        <v>2</v>
      </c>
      <c r="AN146" s="123">
        <f t="shared" si="44"/>
        <v>2</v>
      </c>
    </row>
    <row r="147" spans="1:40">
      <c r="A147" s="140">
        <f>Lists!C:C</f>
        <v>0</v>
      </c>
      <c r="B147" s="174">
        <f t="shared" si="30"/>
        <v>0.1</v>
      </c>
      <c r="C147" s="108">
        <f t="shared" si="31"/>
        <v>0</v>
      </c>
      <c r="D147" s="179">
        <f t="shared" si="32"/>
        <v>0</v>
      </c>
      <c r="E147" s="140">
        <f>'Core Indicators'!R147</f>
        <v>0</v>
      </c>
      <c r="F147" s="140">
        <f>'Core Indicators'!Z147</f>
        <v>0</v>
      </c>
      <c r="G147" s="108">
        <f t="shared" si="33"/>
        <v>0</v>
      </c>
      <c r="H147" s="140">
        <f>'Core Indicators'!AH147</f>
        <v>0</v>
      </c>
      <c r="I147" s="140">
        <f>'Core Indicators'!AP147</f>
        <v>0</v>
      </c>
      <c r="J147" s="140">
        <f>'Core Indicators'!BN147</f>
        <v>0</v>
      </c>
      <c r="K147" s="140">
        <f t="shared" si="34"/>
        <v>0</v>
      </c>
      <c r="L147" s="174">
        <f t="shared" si="35"/>
        <v>0</v>
      </c>
      <c r="M147" s="179">
        <f t="shared" si="36"/>
        <v>0</v>
      </c>
      <c r="N147" s="141">
        <f>'Core Indicators'!DJ147</f>
        <v>0</v>
      </c>
      <c r="O147" s="141">
        <f>'Core Indicators'!DR147</f>
        <v>0</v>
      </c>
      <c r="P147" s="141">
        <f>'Core Indicators'!DZ147</f>
        <v>0</v>
      </c>
      <c r="Q147" s="141">
        <f>'Core Indicators'!EH147</f>
        <v>0</v>
      </c>
      <c r="R147" s="141">
        <f>'Core Indicators'!EP147</f>
        <v>0</v>
      </c>
      <c r="S147" s="108">
        <f t="shared" si="37"/>
        <v>0.4</v>
      </c>
      <c r="T147" s="108">
        <f t="shared" si="38"/>
        <v>0.83333333333333337</v>
      </c>
      <c r="U147" s="140">
        <v>1</v>
      </c>
      <c r="V147" s="140">
        <v>1</v>
      </c>
      <c r="W147" s="140">
        <f>'Core Indicators'!EX147</f>
        <v>0</v>
      </c>
      <c r="X147" s="108">
        <f t="shared" si="39"/>
        <v>0.5</v>
      </c>
      <c r="Y147" s="140">
        <v>1</v>
      </c>
      <c r="Z147" s="108">
        <f t="shared" si="40"/>
        <v>0</v>
      </c>
      <c r="AA147" s="140">
        <f>'Core Indicators'!FF147</f>
        <v>0</v>
      </c>
      <c r="AB147" s="140">
        <f t="shared" si="41"/>
        <v>0</v>
      </c>
      <c r="AC147" s="123">
        <f>'Core Indicators'!GD147</f>
        <v>0</v>
      </c>
      <c r="AD147" s="123">
        <f>'Core Indicators'!GL147</f>
        <v>0</v>
      </c>
      <c r="AE147" s="123">
        <f>'Core Indicators'!GT147</f>
        <v>0</v>
      </c>
      <c r="AF147" s="123">
        <f>'Core Indicators'!HB147</f>
        <v>0</v>
      </c>
      <c r="AG147" s="123">
        <f t="shared" si="42"/>
        <v>0</v>
      </c>
      <c r="AH147" s="123">
        <f>'Core Indicators'!HJ147</f>
        <v>0</v>
      </c>
      <c r="AI147" s="123">
        <f>'Core Indicators'!HR147</f>
        <v>0</v>
      </c>
      <c r="AJ147" s="123">
        <f t="shared" si="43"/>
        <v>0</v>
      </c>
      <c r="AK147" s="123">
        <f>'Core Indicators'!HZ147</f>
        <v>0</v>
      </c>
      <c r="AL147" s="123">
        <f>'Core Indicators'!IH147</f>
        <v>0</v>
      </c>
      <c r="AM147" s="123">
        <f>'Core Indicators'!IP147</f>
        <v>0</v>
      </c>
      <c r="AN147" s="123">
        <f t="shared" si="44"/>
        <v>0</v>
      </c>
    </row>
    <row r="148" spans="1:40">
      <c r="A148" s="140">
        <f>Lists!C:C</f>
        <v>0</v>
      </c>
      <c r="B148" s="174">
        <f t="shared" si="30"/>
        <v>0.1</v>
      </c>
      <c r="C148" s="108">
        <f t="shared" si="31"/>
        <v>0</v>
      </c>
      <c r="D148" s="179">
        <f t="shared" si="32"/>
        <v>0</v>
      </c>
      <c r="E148" s="140">
        <f>'Core Indicators'!R148</f>
        <v>0</v>
      </c>
      <c r="F148" s="140">
        <f>'Core Indicators'!Z148</f>
        <v>0</v>
      </c>
      <c r="G148" s="108">
        <f t="shared" si="33"/>
        <v>0</v>
      </c>
      <c r="H148" s="140">
        <f>'Core Indicators'!AH148</f>
        <v>0</v>
      </c>
      <c r="I148" s="140">
        <f>'Core Indicators'!AP148</f>
        <v>0</v>
      </c>
      <c r="J148" s="140">
        <f>'Core Indicators'!BN148</f>
        <v>0</v>
      </c>
      <c r="K148" s="140">
        <f t="shared" si="34"/>
        <v>0</v>
      </c>
      <c r="L148" s="174">
        <f t="shared" si="35"/>
        <v>0</v>
      </c>
      <c r="M148" s="179">
        <f t="shared" si="36"/>
        <v>0</v>
      </c>
      <c r="N148" s="141">
        <f>'Core Indicators'!DJ148</f>
        <v>0</v>
      </c>
      <c r="O148" s="141">
        <f>'Core Indicators'!DR148</f>
        <v>0</v>
      </c>
      <c r="P148" s="141">
        <f>'Core Indicators'!DZ148</f>
        <v>0</v>
      </c>
      <c r="Q148" s="141">
        <f>'Core Indicators'!EH148</f>
        <v>0</v>
      </c>
      <c r="R148" s="141">
        <f>'Core Indicators'!EP148</f>
        <v>0</v>
      </c>
      <c r="S148" s="108">
        <f t="shared" si="37"/>
        <v>0.4</v>
      </c>
      <c r="T148" s="108">
        <f t="shared" si="38"/>
        <v>0.83333333333333337</v>
      </c>
      <c r="U148" s="140">
        <v>1</v>
      </c>
      <c r="V148" s="140">
        <v>1</v>
      </c>
      <c r="W148" s="140">
        <f>'Core Indicators'!EX148</f>
        <v>0</v>
      </c>
      <c r="X148" s="108">
        <f t="shared" si="39"/>
        <v>0.5</v>
      </c>
      <c r="Y148" s="140">
        <v>1</v>
      </c>
      <c r="Z148" s="108">
        <f t="shared" si="40"/>
        <v>0</v>
      </c>
      <c r="AA148" s="140">
        <f>'Core Indicators'!FF148</f>
        <v>0</v>
      </c>
      <c r="AB148" s="140">
        <f t="shared" si="41"/>
        <v>0</v>
      </c>
      <c r="AC148" s="123">
        <f>'Core Indicators'!GD148</f>
        <v>0</v>
      </c>
      <c r="AD148" s="123">
        <f>'Core Indicators'!GL148</f>
        <v>0</v>
      </c>
      <c r="AE148" s="123">
        <f>'Core Indicators'!GT148</f>
        <v>0</v>
      </c>
      <c r="AF148" s="123">
        <f>'Core Indicators'!HB148</f>
        <v>0</v>
      </c>
      <c r="AG148" s="123">
        <f t="shared" si="42"/>
        <v>0</v>
      </c>
      <c r="AH148" s="123">
        <f>'Core Indicators'!HJ148</f>
        <v>0</v>
      </c>
      <c r="AI148" s="123">
        <f>'Core Indicators'!HR148</f>
        <v>0</v>
      </c>
      <c r="AJ148" s="123">
        <f t="shared" si="43"/>
        <v>0</v>
      </c>
      <c r="AK148" s="123">
        <f>'Core Indicators'!HZ148</f>
        <v>0</v>
      </c>
      <c r="AL148" s="123">
        <f>'Core Indicators'!IH148</f>
        <v>0</v>
      </c>
      <c r="AM148" s="123">
        <f>'Core Indicators'!IP148</f>
        <v>0</v>
      </c>
      <c r="AN148" s="123">
        <f t="shared" si="44"/>
        <v>0</v>
      </c>
    </row>
    <row r="149" spans="1:40">
      <c r="A149" s="140">
        <f>Lists!C:C</f>
        <v>0</v>
      </c>
      <c r="B149" s="174">
        <f t="shared" si="30"/>
        <v>0.1</v>
      </c>
      <c r="C149" s="108">
        <f t="shared" si="31"/>
        <v>0</v>
      </c>
      <c r="D149" s="179">
        <f t="shared" si="32"/>
        <v>0</v>
      </c>
      <c r="E149" s="140">
        <f>'Core Indicators'!R149</f>
        <v>0</v>
      </c>
      <c r="F149" s="140">
        <f>'Core Indicators'!Z149</f>
        <v>0</v>
      </c>
      <c r="G149" s="108">
        <f t="shared" si="33"/>
        <v>0</v>
      </c>
      <c r="H149" s="140">
        <f>'Core Indicators'!AH149</f>
        <v>0</v>
      </c>
      <c r="I149" s="140">
        <f>'Core Indicators'!AP149</f>
        <v>0</v>
      </c>
      <c r="J149" s="140">
        <f>'Core Indicators'!BN149</f>
        <v>0</v>
      </c>
      <c r="K149" s="140">
        <f t="shared" si="34"/>
        <v>0</v>
      </c>
      <c r="L149" s="174">
        <f t="shared" si="35"/>
        <v>0</v>
      </c>
      <c r="M149" s="179">
        <f t="shared" si="36"/>
        <v>0</v>
      </c>
      <c r="N149" s="141">
        <f>'Core Indicators'!DJ149</f>
        <v>0</v>
      </c>
      <c r="O149" s="141">
        <f>'Core Indicators'!DR149</f>
        <v>0</v>
      </c>
      <c r="P149" s="141">
        <f>'Core Indicators'!DZ149</f>
        <v>0</v>
      </c>
      <c r="Q149" s="141">
        <f>'Core Indicators'!EH149</f>
        <v>0</v>
      </c>
      <c r="R149" s="141">
        <f>'Core Indicators'!EP149</f>
        <v>0</v>
      </c>
      <c r="S149" s="108">
        <f t="shared" si="37"/>
        <v>0.4</v>
      </c>
      <c r="T149" s="108">
        <f t="shared" si="38"/>
        <v>0.83333333333333337</v>
      </c>
      <c r="U149" s="140">
        <v>1</v>
      </c>
      <c r="V149" s="140">
        <v>1</v>
      </c>
      <c r="W149" s="140">
        <f>'Core Indicators'!EX149</f>
        <v>0</v>
      </c>
      <c r="X149" s="108">
        <f t="shared" si="39"/>
        <v>0.5</v>
      </c>
      <c r="Y149" s="140">
        <v>1</v>
      </c>
      <c r="Z149" s="108">
        <f t="shared" si="40"/>
        <v>0</v>
      </c>
      <c r="AA149" s="140">
        <f>'Core Indicators'!FF149</f>
        <v>0</v>
      </c>
      <c r="AB149" s="140">
        <f t="shared" si="41"/>
        <v>0</v>
      </c>
      <c r="AC149" s="123">
        <f>'Core Indicators'!GD149</f>
        <v>0</v>
      </c>
      <c r="AD149" s="123">
        <f>'Core Indicators'!GL149</f>
        <v>0</v>
      </c>
      <c r="AE149" s="123">
        <f>'Core Indicators'!GT149</f>
        <v>0</v>
      </c>
      <c r="AF149" s="123">
        <f>'Core Indicators'!HB149</f>
        <v>0</v>
      </c>
      <c r="AG149" s="123">
        <f t="shared" si="42"/>
        <v>0</v>
      </c>
      <c r="AH149" s="123">
        <f>'Core Indicators'!HJ149</f>
        <v>0</v>
      </c>
      <c r="AI149" s="123">
        <f>'Core Indicators'!HR149</f>
        <v>0</v>
      </c>
      <c r="AJ149" s="123">
        <f t="shared" si="43"/>
        <v>0</v>
      </c>
      <c r="AK149" s="123">
        <f>'Core Indicators'!HZ149</f>
        <v>0</v>
      </c>
      <c r="AL149" s="123">
        <f>'Core Indicators'!IH149</f>
        <v>0</v>
      </c>
      <c r="AM149" s="123">
        <f>'Core Indicators'!IP149</f>
        <v>0</v>
      </c>
      <c r="AN149" s="123">
        <f t="shared" si="44"/>
        <v>0</v>
      </c>
    </row>
    <row r="150" spans="1:40">
      <c r="A150" s="140">
        <f>Lists!C:C</f>
        <v>0</v>
      </c>
      <c r="B150" s="174">
        <f t="shared" si="30"/>
        <v>0.1</v>
      </c>
      <c r="C150" s="108">
        <f t="shared" si="31"/>
        <v>0</v>
      </c>
      <c r="D150" s="179">
        <f t="shared" si="32"/>
        <v>0</v>
      </c>
      <c r="E150" s="140">
        <f>'Core Indicators'!R150</f>
        <v>0</v>
      </c>
      <c r="F150" s="140">
        <f>'Core Indicators'!Z150</f>
        <v>0</v>
      </c>
      <c r="G150" s="108">
        <f t="shared" si="33"/>
        <v>0</v>
      </c>
      <c r="H150" s="140">
        <f>'Core Indicators'!AH150</f>
        <v>0</v>
      </c>
      <c r="I150" s="140">
        <f>'Core Indicators'!AP150</f>
        <v>0</v>
      </c>
      <c r="J150" s="140">
        <f>'Core Indicators'!BN150</f>
        <v>0</v>
      </c>
      <c r="K150" s="140">
        <f t="shared" si="34"/>
        <v>0</v>
      </c>
      <c r="L150" s="174">
        <f t="shared" si="35"/>
        <v>0</v>
      </c>
      <c r="M150" s="179">
        <f t="shared" si="36"/>
        <v>0</v>
      </c>
      <c r="N150" s="141">
        <f>'Core Indicators'!DJ150</f>
        <v>0</v>
      </c>
      <c r="O150" s="141">
        <f>'Core Indicators'!DR150</f>
        <v>0</v>
      </c>
      <c r="P150" s="141">
        <f>'Core Indicators'!DZ150</f>
        <v>0</v>
      </c>
      <c r="Q150" s="141">
        <f>'Core Indicators'!EH150</f>
        <v>0</v>
      </c>
      <c r="R150" s="141">
        <f>'Core Indicators'!EP150</f>
        <v>0</v>
      </c>
      <c r="S150" s="108">
        <f t="shared" si="37"/>
        <v>0.4</v>
      </c>
      <c r="T150" s="108">
        <f t="shared" si="38"/>
        <v>0.83333333333333337</v>
      </c>
      <c r="U150" s="140">
        <v>1</v>
      </c>
      <c r="V150" s="140">
        <v>1</v>
      </c>
      <c r="W150" s="140">
        <f>'Core Indicators'!EX150</f>
        <v>0</v>
      </c>
      <c r="X150" s="108">
        <f t="shared" si="39"/>
        <v>0.5</v>
      </c>
      <c r="Y150" s="140">
        <v>1</v>
      </c>
      <c r="Z150" s="108">
        <f t="shared" si="40"/>
        <v>0</v>
      </c>
      <c r="AA150" s="140">
        <f>'Core Indicators'!FF150</f>
        <v>0</v>
      </c>
      <c r="AB150" s="140">
        <f t="shared" si="41"/>
        <v>0</v>
      </c>
      <c r="AC150" s="123">
        <f>'Core Indicators'!GD150</f>
        <v>0</v>
      </c>
      <c r="AD150" s="123">
        <f>'Core Indicators'!GL150</f>
        <v>0</v>
      </c>
      <c r="AE150" s="123">
        <f>'Core Indicators'!GT150</f>
        <v>0</v>
      </c>
      <c r="AF150" s="123">
        <f>'Core Indicators'!HB150</f>
        <v>0</v>
      </c>
      <c r="AG150" s="123">
        <f t="shared" si="42"/>
        <v>0</v>
      </c>
      <c r="AH150" s="123">
        <f>'Core Indicators'!HJ150</f>
        <v>0</v>
      </c>
      <c r="AI150" s="123">
        <f>'Core Indicators'!HR150</f>
        <v>0</v>
      </c>
      <c r="AJ150" s="123">
        <f t="shared" si="43"/>
        <v>0</v>
      </c>
      <c r="AK150" s="123">
        <f>'Core Indicators'!HZ150</f>
        <v>0</v>
      </c>
      <c r="AL150" s="123">
        <f>'Core Indicators'!IH150</f>
        <v>0</v>
      </c>
      <c r="AM150" s="123">
        <f>'Core Indicators'!IP150</f>
        <v>0</v>
      </c>
      <c r="AN150" s="123">
        <f t="shared" si="44"/>
        <v>0</v>
      </c>
    </row>
    <row r="151" spans="1:40">
      <c r="A151" s="140">
        <f>Lists!C:C</f>
        <v>0</v>
      </c>
      <c r="B151" s="174">
        <f t="shared" si="30"/>
        <v>0.1</v>
      </c>
      <c r="C151" s="108">
        <f t="shared" si="31"/>
        <v>0</v>
      </c>
      <c r="D151" s="179">
        <f t="shared" si="32"/>
        <v>0</v>
      </c>
      <c r="E151" s="140">
        <f>'Core Indicators'!R151</f>
        <v>0</v>
      </c>
      <c r="F151" s="140">
        <f>'Core Indicators'!Z151</f>
        <v>0</v>
      </c>
      <c r="G151" s="108">
        <f t="shared" si="33"/>
        <v>0</v>
      </c>
      <c r="H151" s="140">
        <f>'Core Indicators'!AH151</f>
        <v>0</v>
      </c>
      <c r="I151" s="140">
        <f>'Core Indicators'!AP151</f>
        <v>0</v>
      </c>
      <c r="J151" s="140">
        <f>'Core Indicators'!BN151</f>
        <v>0</v>
      </c>
      <c r="K151" s="140">
        <f t="shared" si="34"/>
        <v>0</v>
      </c>
      <c r="L151" s="174">
        <f t="shared" si="35"/>
        <v>0</v>
      </c>
      <c r="M151" s="179">
        <f t="shared" si="36"/>
        <v>0</v>
      </c>
      <c r="N151" s="141">
        <f>'Core Indicators'!DJ151</f>
        <v>0</v>
      </c>
      <c r="O151" s="141">
        <f>'Core Indicators'!DR151</f>
        <v>0</v>
      </c>
      <c r="P151" s="141">
        <f>'Core Indicators'!DZ151</f>
        <v>0</v>
      </c>
      <c r="Q151" s="141">
        <f>'Core Indicators'!EH151</f>
        <v>0</v>
      </c>
      <c r="R151" s="141">
        <f>'Core Indicators'!EP151</f>
        <v>0</v>
      </c>
      <c r="S151" s="108">
        <f t="shared" si="37"/>
        <v>0.4</v>
      </c>
      <c r="T151" s="108">
        <f t="shared" si="38"/>
        <v>0.83333333333333337</v>
      </c>
      <c r="U151" s="140">
        <v>1</v>
      </c>
      <c r="V151" s="140">
        <v>1</v>
      </c>
      <c r="W151" s="140">
        <f>'Core Indicators'!EX151</f>
        <v>0</v>
      </c>
      <c r="X151" s="108">
        <f t="shared" si="39"/>
        <v>0.5</v>
      </c>
      <c r="Y151" s="140">
        <v>1</v>
      </c>
      <c r="Z151" s="108">
        <f t="shared" si="40"/>
        <v>0</v>
      </c>
      <c r="AA151" s="140">
        <f>'Core Indicators'!FF151</f>
        <v>0</v>
      </c>
      <c r="AB151" s="140">
        <f t="shared" si="41"/>
        <v>0</v>
      </c>
      <c r="AC151" s="123">
        <f>'Core Indicators'!GD151</f>
        <v>0</v>
      </c>
      <c r="AD151" s="123">
        <f>'Core Indicators'!GL151</f>
        <v>0</v>
      </c>
      <c r="AE151" s="123">
        <f>'Core Indicators'!GT151</f>
        <v>0</v>
      </c>
      <c r="AF151" s="123">
        <f>'Core Indicators'!HB151</f>
        <v>0</v>
      </c>
      <c r="AG151" s="123">
        <f t="shared" si="42"/>
        <v>0</v>
      </c>
      <c r="AH151" s="123">
        <f>'Core Indicators'!HJ151</f>
        <v>0</v>
      </c>
      <c r="AI151" s="123">
        <f>'Core Indicators'!HR151</f>
        <v>0</v>
      </c>
      <c r="AJ151" s="123">
        <f t="shared" si="43"/>
        <v>0</v>
      </c>
      <c r="AK151" s="123">
        <f>'Core Indicators'!HZ151</f>
        <v>0</v>
      </c>
      <c r="AL151" s="123">
        <f>'Core Indicators'!IH151</f>
        <v>0</v>
      </c>
      <c r="AM151" s="123">
        <f>'Core Indicators'!IP151</f>
        <v>0</v>
      </c>
      <c r="AN151" s="123">
        <f t="shared" si="44"/>
        <v>0</v>
      </c>
    </row>
    <row r="152" spans="1:40">
      <c r="A152" s="140">
        <f>Lists!C:C</f>
        <v>0</v>
      </c>
      <c r="B152" s="174">
        <f t="shared" si="30"/>
        <v>0.1</v>
      </c>
      <c r="C152" s="108">
        <f t="shared" si="31"/>
        <v>0</v>
      </c>
      <c r="D152" s="179">
        <f t="shared" si="32"/>
        <v>0</v>
      </c>
      <c r="E152" s="140">
        <f>'Core Indicators'!R152</f>
        <v>0</v>
      </c>
      <c r="F152" s="140">
        <f>'Core Indicators'!Z152</f>
        <v>0</v>
      </c>
      <c r="G152" s="108">
        <f t="shared" si="33"/>
        <v>0</v>
      </c>
      <c r="H152" s="140">
        <f>'Core Indicators'!AH152</f>
        <v>0</v>
      </c>
      <c r="I152" s="140">
        <f>'Core Indicators'!AP152</f>
        <v>0</v>
      </c>
      <c r="J152" s="140">
        <f>'Core Indicators'!BN152</f>
        <v>0</v>
      </c>
      <c r="K152" s="140">
        <f t="shared" si="34"/>
        <v>0</v>
      </c>
      <c r="L152" s="174">
        <f t="shared" si="35"/>
        <v>0</v>
      </c>
      <c r="M152" s="179">
        <f t="shared" si="36"/>
        <v>0</v>
      </c>
      <c r="N152" s="141">
        <f>'Core Indicators'!DJ152</f>
        <v>0</v>
      </c>
      <c r="O152" s="141">
        <f>'Core Indicators'!DR152</f>
        <v>0</v>
      </c>
      <c r="P152" s="141">
        <f>'Core Indicators'!DZ152</f>
        <v>0</v>
      </c>
      <c r="Q152" s="141">
        <f>'Core Indicators'!EH152</f>
        <v>0</v>
      </c>
      <c r="R152" s="141">
        <f>'Core Indicators'!EP152</f>
        <v>0</v>
      </c>
      <c r="S152" s="108">
        <f t="shared" si="37"/>
        <v>0.4</v>
      </c>
      <c r="T152" s="108">
        <f t="shared" si="38"/>
        <v>0.83333333333333337</v>
      </c>
      <c r="U152" s="140">
        <v>1</v>
      </c>
      <c r="V152" s="140">
        <v>1</v>
      </c>
      <c r="W152" s="140">
        <f>'Core Indicators'!EX152</f>
        <v>0</v>
      </c>
      <c r="X152" s="108">
        <f t="shared" si="39"/>
        <v>0.5</v>
      </c>
      <c r="Y152" s="140">
        <v>1</v>
      </c>
      <c r="Z152" s="108">
        <f t="shared" si="40"/>
        <v>0</v>
      </c>
      <c r="AA152" s="140">
        <f>'Core Indicators'!FF152</f>
        <v>0</v>
      </c>
      <c r="AB152" s="140">
        <f t="shared" si="41"/>
        <v>0</v>
      </c>
      <c r="AC152" s="123">
        <f>'Core Indicators'!GD152</f>
        <v>0</v>
      </c>
      <c r="AD152" s="123">
        <f>'Core Indicators'!GL152</f>
        <v>0</v>
      </c>
      <c r="AE152" s="123">
        <f>'Core Indicators'!GT152</f>
        <v>0</v>
      </c>
      <c r="AF152" s="123">
        <f>'Core Indicators'!HB152</f>
        <v>0</v>
      </c>
      <c r="AG152" s="123">
        <f t="shared" si="42"/>
        <v>0</v>
      </c>
      <c r="AH152" s="123">
        <f>'Core Indicators'!HJ152</f>
        <v>0</v>
      </c>
      <c r="AI152" s="123">
        <f>'Core Indicators'!HR152</f>
        <v>0</v>
      </c>
      <c r="AJ152" s="123">
        <f t="shared" si="43"/>
        <v>0</v>
      </c>
      <c r="AK152" s="123">
        <f>'Core Indicators'!HZ152</f>
        <v>0</v>
      </c>
      <c r="AL152" s="123">
        <f>'Core Indicators'!IH152</f>
        <v>0</v>
      </c>
      <c r="AM152" s="123">
        <f>'Core Indicators'!IP152</f>
        <v>0</v>
      </c>
      <c r="AN152" s="123">
        <f t="shared" si="44"/>
        <v>0</v>
      </c>
    </row>
    <row r="153" spans="1:40">
      <c r="A153" s="140">
        <f>Lists!C:C</f>
        <v>0</v>
      </c>
      <c r="B153" s="174">
        <f t="shared" si="30"/>
        <v>0.1</v>
      </c>
      <c r="C153" s="108">
        <f t="shared" si="31"/>
        <v>0</v>
      </c>
      <c r="D153" s="179">
        <f t="shared" si="32"/>
        <v>0</v>
      </c>
      <c r="E153" s="140">
        <f>'Core Indicators'!R153</f>
        <v>0</v>
      </c>
      <c r="F153" s="140">
        <f>'Core Indicators'!Z153</f>
        <v>0</v>
      </c>
      <c r="G153" s="108">
        <f t="shared" si="33"/>
        <v>0</v>
      </c>
      <c r="H153" s="140">
        <f>'Core Indicators'!AH153</f>
        <v>0</v>
      </c>
      <c r="I153" s="140">
        <f>'Core Indicators'!AP153</f>
        <v>0</v>
      </c>
      <c r="J153" s="140">
        <f>'Core Indicators'!BN153</f>
        <v>0</v>
      </c>
      <c r="K153" s="140">
        <f t="shared" si="34"/>
        <v>0</v>
      </c>
      <c r="L153" s="174">
        <f t="shared" si="35"/>
        <v>0</v>
      </c>
      <c r="M153" s="179">
        <f t="shared" si="36"/>
        <v>0</v>
      </c>
      <c r="N153" s="141">
        <f>'Core Indicators'!DJ153</f>
        <v>0</v>
      </c>
      <c r="O153" s="141">
        <f>'Core Indicators'!DR153</f>
        <v>0</v>
      </c>
      <c r="P153" s="141">
        <f>'Core Indicators'!DZ153</f>
        <v>0</v>
      </c>
      <c r="Q153" s="141">
        <f>'Core Indicators'!EH153</f>
        <v>0</v>
      </c>
      <c r="R153" s="141">
        <f>'Core Indicators'!EP153</f>
        <v>0</v>
      </c>
      <c r="S153" s="108">
        <f t="shared" si="37"/>
        <v>0.4</v>
      </c>
      <c r="T153" s="108">
        <f t="shared" si="38"/>
        <v>0.83333333333333337</v>
      </c>
      <c r="U153" s="140">
        <v>1</v>
      </c>
      <c r="V153" s="140">
        <v>1</v>
      </c>
      <c r="W153" s="140">
        <f>'Core Indicators'!EX153</f>
        <v>0</v>
      </c>
      <c r="X153" s="108">
        <f t="shared" si="39"/>
        <v>0.5</v>
      </c>
      <c r="Y153" s="140">
        <v>1</v>
      </c>
      <c r="Z153" s="108">
        <f t="shared" si="40"/>
        <v>0</v>
      </c>
      <c r="AA153" s="140">
        <f>'Core Indicators'!FF153</f>
        <v>0</v>
      </c>
      <c r="AB153" s="140">
        <f t="shared" si="41"/>
        <v>0</v>
      </c>
      <c r="AC153" s="123">
        <f>'Core Indicators'!GD153</f>
        <v>0</v>
      </c>
      <c r="AD153" s="123">
        <f>'Core Indicators'!GL153</f>
        <v>0</v>
      </c>
      <c r="AE153" s="123">
        <f>'Core Indicators'!GT153</f>
        <v>0</v>
      </c>
      <c r="AF153" s="123">
        <f>'Core Indicators'!HB153</f>
        <v>0</v>
      </c>
      <c r="AG153" s="123">
        <f t="shared" si="42"/>
        <v>0</v>
      </c>
      <c r="AH153" s="123">
        <f>'Core Indicators'!HJ153</f>
        <v>0</v>
      </c>
      <c r="AI153" s="123">
        <f>'Core Indicators'!HR153</f>
        <v>0</v>
      </c>
      <c r="AJ153" s="123">
        <f t="shared" si="43"/>
        <v>0</v>
      </c>
      <c r="AK153" s="123">
        <f>'Core Indicators'!HZ153</f>
        <v>0</v>
      </c>
      <c r="AL153" s="123">
        <f>'Core Indicators'!IH153</f>
        <v>0</v>
      </c>
      <c r="AM153" s="123">
        <f>'Core Indicators'!IP153</f>
        <v>0</v>
      </c>
      <c r="AN153" s="123">
        <f t="shared" si="44"/>
        <v>0</v>
      </c>
    </row>
    <row r="154" spans="1:40">
      <c r="A154" s="140">
        <f>Lists!C:C</f>
        <v>0</v>
      </c>
      <c r="B154" s="174">
        <f t="shared" si="30"/>
        <v>0.1</v>
      </c>
      <c r="C154" s="108">
        <f t="shared" si="31"/>
        <v>0</v>
      </c>
      <c r="D154" s="179">
        <f t="shared" si="32"/>
        <v>0</v>
      </c>
      <c r="E154" s="140">
        <f>'Core Indicators'!R154</f>
        <v>0</v>
      </c>
      <c r="F154" s="140">
        <f>'Core Indicators'!Z154</f>
        <v>0</v>
      </c>
      <c r="G154" s="108">
        <f t="shared" si="33"/>
        <v>0</v>
      </c>
      <c r="H154" s="140">
        <f>'Core Indicators'!AH154</f>
        <v>0</v>
      </c>
      <c r="I154" s="140">
        <f>'Core Indicators'!AP154</f>
        <v>0</v>
      </c>
      <c r="J154" s="140">
        <f>'Core Indicators'!BN154</f>
        <v>0</v>
      </c>
      <c r="K154" s="140">
        <f t="shared" si="34"/>
        <v>0</v>
      </c>
      <c r="L154" s="174">
        <f t="shared" si="35"/>
        <v>0</v>
      </c>
      <c r="M154" s="179">
        <f t="shared" si="36"/>
        <v>0</v>
      </c>
      <c r="N154" s="141">
        <f>'Core Indicators'!DJ154</f>
        <v>0</v>
      </c>
      <c r="O154" s="141">
        <f>'Core Indicators'!DR154</f>
        <v>0</v>
      </c>
      <c r="P154" s="141">
        <f>'Core Indicators'!DZ154</f>
        <v>0</v>
      </c>
      <c r="Q154" s="141">
        <f>'Core Indicators'!EH154</f>
        <v>0</v>
      </c>
      <c r="R154" s="141">
        <f>'Core Indicators'!EP154</f>
        <v>0</v>
      </c>
      <c r="S154" s="108">
        <f t="shared" si="37"/>
        <v>0.4</v>
      </c>
      <c r="T154" s="108">
        <f t="shared" si="38"/>
        <v>0.83333333333333337</v>
      </c>
      <c r="U154" s="140">
        <v>1</v>
      </c>
      <c r="V154" s="140">
        <v>1</v>
      </c>
      <c r="W154" s="140">
        <f>'Core Indicators'!EX154</f>
        <v>0</v>
      </c>
      <c r="X154" s="108">
        <f t="shared" si="39"/>
        <v>0.5</v>
      </c>
      <c r="Y154" s="140">
        <v>1</v>
      </c>
      <c r="Z154" s="108">
        <f t="shared" si="40"/>
        <v>0</v>
      </c>
      <c r="AA154" s="140">
        <f>'Core Indicators'!FF154</f>
        <v>0</v>
      </c>
      <c r="AB154" s="140">
        <f t="shared" si="41"/>
        <v>0</v>
      </c>
      <c r="AC154" s="123">
        <f>'Core Indicators'!GD154</f>
        <v>0</v>
      </c>
      <c r="AD154" s="123">
        <f>'Core Indicators'!GL154</f>
        <v>0</v>
      </c>
      <c r="AE154" s="123">
        <f>'Core Indicators'!GT154</f>
        <v>0</v>
      </c>
      <c r="AF154" s="123">
        <f>'Core Indicators'!HB154</f>
        <v>0</v>
      </c>
      <c r="AG154" s="123">
        <f t="shared" si="42"/>
        <v>0</v>
      </c>
      <c r="AH154" s="123">
        <f>'Core Indicators'!HJ154</f>
        <v>0</v>
      </c>
      <c r="AI154" s="123">
        <f>'Core Indicators'!HR154</f>
        <v>0</v>
      </c>
      <c r="AJ154" s="123">
        <f t="shared" si="43"/>
        <v>0</v>
      </c>
      <c r="AK154" s="123">
        <f>'Core Indicators'!HZ154</f>
        <v>0</v>
      </c>
      <c r="AL154" s="123">
        <f>'Core Indicators'!IH154</f>
        <v>0</v>
      </c>
      <c r="AM154" s="123">
        <f>'Core Indicators'!IP154</f>
        <v>0</v>
      </c>
      <c r="AN154" s="123">
        <f t="shared" si="44"/>
        <v>0</v>
      </c>
    </row>
    <row r="155" spans="1:40">
      <c r="A155" s="140">
        <f>Lists!C:C</f>
        <v>0</v>
      </c>
      <c r="B155" s="174">
        <f t="shared" si="30"/>
        <v>0.1</v>
      </c>
      <c r="C155" s="108">
        <f t="shared" si="31"/>
        <v>0</v>
      </c>
      <c r="D155" s="179">
        <f t="shared" si="32"/>
        <v>0</v>
      </c>
      <c r="E155" s="140">
        <f>'Core Indicators'!R155</f>
        <v>0</v>
      </c>
      <c r="F155" s="140">
        <f>'Core Indicators'!Z155</f>
        <v>0</v>
      </c>
      <c r="G155" s="108">
        <f t="shared" si="33"/>
        <v>0</v>
      </c>
      <c r="H155" s="140">
        <f>'Core Indicators'!AH155</f>
        <v>0</v>
      </c>
      <c r="I155" s="140">
        <f>'Core Indicators'!AP155</f>
        <v>0</v>
      </c>
      <c r="J155" s="140">
        <f>'Core Indicators'!BN155</f>
        <v>0</v>
      </c>
      <c r="K155" s="140">
        <f t="shared" si="34"/>
        <v>0</v>
      </c>
      <c r="L155" s="174">
        <f t="shared" si="35"/>
        <v>0</v>
      </c>
      <c r="M155" s="179">
        <f t="shared" si="36"/>
        <v>0</v>
      </c>
      <c r="N155" s="141">
        <f>'Core Indicators'!DJ155</f>
        <v>0</v>
      </c>
      <c r="O155" s="141">
        <f>'Core Indicators'!DR155</f>
        <v>0</v>
      </c>
      <c r="P155" s="141">
        <f>'Core Indicators'!DZ155</f>
        <v>0</v>
      </c>
      <c r="Q155" s="141">
        <f>'Core Indicators'!EH155</f>
        <v>0</v>
      </c>
      <c r="R155" s="141">
        <f>'Core Indicators'!EP155</f>
        <v>0</v>
      </c>
      <c r="S155" s="108">
        <f t="shared" si="37"/>
        <v>0.4</v>
      </c>
      <c r="T155" s="108">
        <f t="shared" si="38"/>
        <v>0.83333333333333337</v>
      </c>
      <c r="U155" s="140">
        <v>1</v>
      </c>
      <c r="V155" s="140">
        <v>1</v>
      </c>
      <c r="W155" s="140">
        <f>'Core Indicators'!EX155</f>
        <v>0</v>
      </c>
      <c r="X155" s="108">
        <f t="shared" si="39"/>
        <v>0.5</v>
      </c>
      <c r="Y155" s="140">
        <v>1</v>
      </c>
      <c r="Z155" s="108">
        <f t="shared" si="40"/>
        <v>0</v>
      </c>
      <c r="AA155" s="140">
        <f>'Core Indicators'!FF155</f>
        <v>0</v>
      </c>
      <c r="AB155" s="140">
        <f t="shared" si="41"/>
        <v>0</v>
      </c>
      <c r="AC155" s="123">
        <f>'Core Indicators'!GD155</f>
        <v>0</v>
      </c>
      <c r="AD155" s="123">
        <f>'Core Indicators'!GL155</f>
        <v>0</v>
      </c>
      <c r="AE155" s="123">
        <f>'Core Indicators'!GT155</f>
        <v>0</v>
      </c>
      <c r="AF155" s="123">
        <f>'Core Indicators'!HB155</f>
        <v>0</v>
      </c>
      <c r="AG155" s="123">
        <f t="shared" si="42"/>
        <v>0</v>
      </c>
      <c r="AH155" s="123">
        <f>'Core Indicators'!HJ155</f>
        <v>0</v>
      </c>
      <c r="AI155" s="123">
        <f>'Core Indicators'!HR155</f>
        <v>0</v>
      </c>
      <c r="AJ155" s="123">
        <f t="shared" si="43"/>
        <v>0</v>
      </c>
      <c r="AK155" s="123">
        <f>'Core Indicators'!HZ155</f>
        <v>0</v>
      </c>
      <c r="AL155" s="123">
        <f>'Core Indicators'!IH155</f>
        <v>0</v>
      </c>
      <c r="AM155" s="123">
        <f>'Core Indicators'!IP155</f>
        <v>0</v>
      </c>
      <c r="AN155" s="123">
        <f t="shared" si="44"/>
        <v>0</v>
      </c>
    </row>
    <row r="156" spans="1:40">
      <c r="A156" s="140">
        <f>Lists!C:C</f>
        <v>0</v>
      </c>
      <c r="B156" s="174">
        <f t="shared" si="30"/>
        <v>0.1</v>
      </c>
      <c r="C156" s="108">
        <f t="shared" si="31"/>
        <v>0</v>
      </c>
      <c r="D156" s="179">
        <f t="shared" si="32"/>
        <v>0</v>
      </c>
      <c r="E156" s="140">
        <f>'Core Indicators'!R156</f>
        <v>0</v>
      </c>
      <c r="F156" s="140">
        <f>'Core Indicators'!Z156</f>
        <v>0</v>
      </c>
      <c r="G156" s="108">
        <f t="shared" si="33"/>
        <v>0</v>
      </c>
      <c r="H156" s="140">
        <f>'Core Indicators'!AH156</f>
        <v>0</v>
      </c>
      <c r="I156" s="140">
        <f>'Core Indicators'!AP156</f>
        <v>0</v>
      </c>
      <c r="J156" s="140">
        <f>'Core Indicators'!BN156</f>
        <v>0</v>
      </c>
      <c r="K156" s="140">
        <f t="shared" si="34"/>
        <v>0</v>
      </c>
      <c r="L156" s="174">
        <f t="shared" si="35"/>
        <v>0</v>
      </c>
      <c r="M156" s="179">
        <f t="shared" si="36"/>
        <v>0</v>
      </c>
      <c r="N156" s="141">
        <f>'Core Indicators'!DJ156</f>
        <v>0</v>
      </c>
      <c r="O156" s="141">
        <f>'Core Indicators'!DR156</f>
        <v>0</v>
      </c>
      <c r="P156" s="141">
        <f>'Core Indicators'!DZ156</f>
        <v>0</v>
      </c>
      <c r="Q156" s="141">
        <f>'Core Indicators'!EH156</f>
        <v>0</v>
      </c>
      <c r="R156" s="141">
        <f>'Core Indicators'!EP156</f>
        <v>0</v>
      </c>
      <c r="S156" s="108">
        <f t="shared" si="37"/>
        <v>0.4</v>
      </c>
      <c r="T156" s="108">
        <f t="shared" si="38"/>
        <v>0.83333333333333337</v>
      </c>
      <c r="U156" s="140">
        <v>1</v>
      </c>
      <c r="V156" s="140">
        <v>1</v>
      </c>
      <c r="W156" s="140">
        <f>'Core Indicators'!EX156</f>
        <v>0</v>
      </c>
      <c r="X156" s="108">
        <f t="shared" si="39"/>
        <v>0.5</v>
      </c>
      <c r="Y156" s="140">
        <v>1</v>
      </c>
      <c r="Z156" s="108">
        <f t="shared" si="40"/>
        <v>0</v>
      </c>
      <c r="AA156" s="140">
        <f>'Core Indicators'!FF156</f>
        <v>0</v>
      </c>
      <c r="AB156" s="140">
        <f t="shared" si="41"/>
        <v>0</v>
      </c>
      <c r="AC156" s="123">
        <f>'Core Indicators'!GD156</f>
        <v>0</v>
      </c>
      <c r="AD156" s="123">
        <f>'Core Indicators'!GL156</f>
        <v>0</v>
      </c>
      <c r="AE156" s="123">
        <f>'Core Indicators'!GT156</f>
        <v>0</v>
      </c>
      <c r="AF156" s="123">
        <f>'Core Indicators'!HB156</f>
        <v>0</v>
      </c>
      <c r="AG156" s="123">
        <f t="shared" si="42"/>
        <v>0</v>
      </c>
      <c r="AH156" s="123">
        <f>'Core Indicators'!HJ156</f>
        <v>0</v>
      </c>
      <c r="AI156" s="123">
        <f>'Core Indicators'!HR156</f>
        <v>0</v>
      </c>
      <c r="AJ156" s="123">
        <f t="shared" si="43"/>
        <v>0</v>
      </c>
      <c r="AK156" s="123">
        <f>'Core Indicators'!HZ156</f>
        <v>0</v>
      </c>
      <c r="AL156" s="123">
        <f>'Core Indicators'!IH156</f>
        <v>0</v>
      </c>
      <c r="AM156" s="123">
        <f>'Core Indicators'!IP156</f>
        <v>0</v>
      </c>
      <c r="AN156" s="123">
        <f t="shared" si="44"/>
        <v>0</v>
      </c>
    </row>
    <row r="157" spans="1:40">
      <c r="A157" s="140">
        <f>Lists!C:C</f>
        <v>0</v>
      </c>
      <c r="B157" s="174">
        <f t="shared" si="30"/>
        <v>0.1</v>
      </c>
      <c r="C157" s="108">
        <f t="shared" si="31"/>
        <v>0</v>
      </c>
      <c r="D157" s="179">
        <f t="shared" si="32"/>
        <v>0</v>
      </c>
      <c r="E157" s="140">
        <f>'Core Indicators'!R157</f>
        <v>0</v>
      </c>
      <c r="F157" s="140">
        <f>'Core Indicators'!Z157</f>
        <v>0</v>
      </c>
      <c r="G157" s="108">
        <f t="shared" si="33"/>
        <v>0</v>
      </c>
      <c r="H157" s="140">
        <f>'Core Indicators'!AH157</f>
        <v>0</v>
      </c>
      <c r="I157" s="140">
        <f>'Core Indicators'!AP157</f>
        <v>0</v>
      </c>
      <c r="J157" s="140">
        <f>'Core Indicators'!BN157</f>
        <v>0</v>
      </c>
      <c r="K157" s="140">
        <f t="shared" si="34"/>
        <v>0</v>
      </c>
      <c r="L157" s="174">
        <f t="shared" si="35"/>
        <v>0</v>
      </c>
      <c r="M157" s="179">
        <f t="shared" si="36"/>
        <v>0</v>
      </c>
      <c r="N157" s="141">
        <f>'Core Indicators'!DJ157</f>
        <v>0</v>
      </c>
      <c r="O157" s="141">
        <f>'Core Indicators'!DR157</f>
        <v>0</v>
      </c>
      <c r="P157" s="141">
        <f>'Core Indicators'!DZ157</f>
        <v>0</v>
      </c>
      <c r="Q157" s="141">
        <f>'Core Indicators'!EH157</f>
        <v>0</v>
      </c>
      <c r="R157" s="141">
        <f>'Core Indicators'!EP157</f>
        <v>0</v>
      </c>
      <c r="S157" s="108">
        <f t="shared" si="37"/>
        <v>0.4</v>
      </c>
      <c r="T157" s="108">
        <f t="shared" si="38"/>
        <v>0.83333333333333337</v>
      </c>
      <c r="U157" s="140">
        <v>1</v>
      </c>
      <c r="V157" s="140">
        <v>1</v>
      </c>
      <c r="W157" s="140">
        <f>'Core Indicators'!EX157</f>
        <v>0</v>
      </c>
      <c r="X157" s="108">
        <f t="shared" si="39"/>
        <v>0.5</v>
      </c>
      <c r="Y157" s="140">
        <v>1</v>
      </c>
      <c r="Z157" s="108">
        <f t="shared" si="40"/>
        <v>0</v>
      </c>
      <c r="AA157" s="140">
        <f>'Core Indicators'!FF157</f>
        <v>0</v>
      </c>
      <c r="AB157" s="140">
        <f t="shared" si="41"/>
        <v>0</v>
      </c>
      <c r="AC157" s="123">
        <f>'Core Indicators'!GD157</f>
        <v>0</v>
      </c>
      <c r="AD157" s="123">
        <f>'Core Indicators'!GL157</f>
        <v>0</v>
      </c>
      <c r="AE157" s="123">
        <f>'Core Indicators'!GT157</f>
        <v>0</v>
      </c>
      <c r="AF157" s="123">
        <f>'Core Indicators'!HB157</f>
        <v>0</v>
      </c>
      <c r="AG157" s="123">
        <f t="shared" si="42"/>
        <v>0</v>
      </c>
      <c r="AH157" s="123">
        <f>'Core Indicators'!HJ157</f>
        <v>0</v>
      </c>
      <c r="AI157" s="123">
        <f>'Core Indicators'!HR157</f>
        <v>0</v>
      </c>
      <c r="AJ157" s="123">
        <f t="shared" si="43"/>
        <v>0</v>
      </c>
      <c r="AK157" s="123">
        <f>'Core Indicators'!HZ157</f>
        <v>0</v>
      </c>
      <c r="AL157" s="123">
        <f>'Core Indicators'!IH157</f>
        <v>0</v>
      </c>
      <c r="AM157" s="123">
        <f>'Core Indicators'!IP157</f>
        <v>0</v>
      </c>
      <c r="AN157" s="123">
        <f t="shared" si="44"/>
        <v>0</v>
      </c>
    </row>
    <row r="158" spans="1:40">
      <c r="A158" s="140">
        <f>Lists!C:C</f>
        <v>0</v>
      </c>
      <c r="B158" s="174">
        <f t="shared" si="30"/>
        <v>0.1</v>
      </c>
      <c r="C158" s="108">
        <f t="shared" si="31"/>
        <v>0</v>
      </c>
      <c r="D158" s="179">
        <f t="shared" si="32"/>
        <v>0</v>
      </c>
      <c r="E158" s="140">
        <f>'Core Indicators'!R158</f>
        <v>0</v>
      </c>
      <c r="F158" s="140">
        <f>'Core Indicators'!Z158</f>
        <v>0</v>
      </c>
      <c r="G158" s="108">
        <f t="shared" si="33"/>
        <v>0</v>
      </c>
      <c r="H158" s="140">
        <f>'Core Indicators'!AH158</f>
        <v>0</v>
      </c>
      <c r="I158" s="140">
        <f>'Core Indicators'!AP158</f>
        <v>0</v>
      </c>
      <c r="J158" s="140">
        <f>'Core Indicators'!BN158</f>
        <v>0</v>
      </c>
      <c r="K158" s="140">
        <f t="shared" si="34"/>
        <v>0</v>
      </c>
      <c r="L158" s="174">
        <f t="shared" si="35"/>
        <v>0</v>
      </c>
      <c r="M158" s="179">
        <f t="shared" si="36"/>
        <v>0</v>
      </c>
      <c r="N158" s="141">
        <f>'Core Indicators'!DJ158</f>
        <v>0</v>
      </c>
      <c r="O158" s="141">
        <f>'Core Indicators'!DR158</f>
        <v>0</v>
      </c>
      <c r="P158" s="141">
        <f>'Core Indicators'!DZ158</f>
        <v>0</v>
      </c>
      <c r="Q158" s="141">
        <f>'Core Indicators'!EH158</f>
        <v>0</v>
      </c>
      <c r="R158" s="141">
        <f>'Core Indicators'!EP158</f>
        <v>0</v>
      </c>
      <c r="S158" s="108">
        <f t="shared" si="37"/>
        <v>0.4</v>
      </c>
      <c r="T158" s="108">
        <f t="shared" si="38"/>
        <v>0.83333333333333337</v>
      </c>
      <c r="U158" s="140">
        <v>1</v>
      </c>
      <c r="V158" s="140">
        <v>1</v>
      </c>
      <c r="W158" s="140">
        <f>'Core Indicators'!EX158</f>
        <v>0</v>
      </c>
      <c r="X158" s="108">
        <f t="shared" si="39"/>
        <v>0.5</v>
      </c>
      <c r="Y158" s="140">
        <v>1</v>
      </c>
      <c r="Z158" s="108">
        <f t="shared" si="40"/>
        <v>0</v>
      </c>
      <c r="AA158" s="140">
        <f>'Core Indicators'!FF158</f>
        <v>0</v>
      </c>
      <c r="AB158" s="140">
        <f t="shared" si="41"/>
        <v>0</v>
      </c>
      <c r="AC158" s="123">
        <f>'Core Indicators'!GD158</f>
        <v>0</v>
      </c>
      <c r="AD158" s="123">
        <f>'Core Indicators'!GL158</f>
        <v>0</v>
      </c>
      <c r="AE158" s="123">
        <f>'Core Indicators'!GT158</f>
        <v>0</v>
      </c>
      <c r="AF158" s="123">
        <f>'Core Indicators'!HB158</f>
        <v>0</v>
      </c>
      <c r="AG158" s="123">
        <f t="shared" si="42"/>
        <v>0</v>
      </c>
      <c r="AH158" s="123">
        <f>'Core Indicators'!HJ158</f>
        <v>0</v>
      </c>
      <c r="AI158" s="123">
        <f>'Core Indicators'!HR158</f>
        <v>0</v>
      </c>
      <c r="AJ158" s="123">
        <f t="shared" si="43"/>
        <v>0</v>
      </c>
      <c r="AK158" s="123">
        <f>'Core Indicators'!HZ158</f>
        <v>0</v>
      </c>
      <c r="AL158" s="123">
        <f>'Core Indicators'!IH158</f>
        <v>0</v>
      </c>
      <c r="AM158" s="123">
        <f>'Core Indicators'!IP158</f>
        <v>0</v>
      </c>
      <c r="AN158" s="123">
        <f t="shared" si="44"/>
        <v>0</v>
      </c>
    </row>
    <row r="159" spans="1:40">
      <c r="A159" s="140">
        <f>Lists!C:C</f>
        <v>0</v>
      </c>
      <c r="B159" s="174">
        <f t="shared" si="30"/>
        <v>0.1</v>
      </c>
      <c r="C159" s="108">
        <f t="shared" si="31"/>
        <v>0</v>
      </c>
      <c r="D159" s="179">
        <f t="shared" si="32"/>
        <v>0</v>
      </c>
      <c r="E159" s="140">
        <f>'Core Indicators'!R159</f>
        <v>0</v>
      </c>
      <c r="F159" s="140">
        <f>'Core Indicators'!Z159</f>
        <v>0</v>
      </c>
      <c r="G159" s="108">
        <f t="shared" si="33"/>
        <v>0</v>
      </c>
      <c r="H159" s="140">
        <f>'Core Indicators'!AH159</f>
        <v>0</v>
      </c>
      <c r="I159" s="140">
        <f>'Core Indicators'!AP159</f>
        <v>0</v>
      </c>
      <c r="J159" s="140">
        <f>'Core Indicators'!BN159</f>
        <v>0</v>
      </c>
      <c r="K159" s="140">
        <f t="shared" si="34"/>
        <v>0</v>
      </c>
      <c r="L159" s="174">
        <f t="shared" si="35"/>
        <v>0</v>
      </c>
      <c r="M159" s="179">
        <f t="shared" si="36"/>
        <v>0</v>
      </c>
      <c r="N159" s="141">
        <f>'Core Indicators'!DJ159</f>
        <v>0</v>
      </c>
      <c r="O159" s="141">
        <f>'Core Indicators'!DR159</f>
        <v>0</v>
      </c>
      <c r="P159" s="141">
        <f>'Core Indicators'!DZ159</f>
        <v>0</v>
      </c>
      <c r="Q159" s="141">
        <f>'Core Indicators'!EH159</f>
        <v>0</v>
      </c>
      <c r="R159" s="141">
        <f>'Core Indicators'!EP159</f>
        <v>0</v>
      </c>
      <c r="S159" s="108">
        <f t="shared" si="37"/>
        <v>0.4</v>
      </c>
      <c r="T159" s="108">
        <f t="shared" si="38"/>
        <v>0.83333333333333337</v>
      </c>
      <c r="U159" s="140">
        <v>1</v>
      </c>
      <c r="V159" s="140">
        <v>1</v>
      </c>
      <c r="W159" s="140">
        <f>'Core Indicators'!EX159</f>
        <v>0</v>
      </c>
      <c r="X159" s="108">
        <f t="shared" si="39"/>
        <v>0.5</v>
      </c>
      <c r="Y159" s="140">
        <v>1</v>
      </c>
      <c r="Z159" s="108">
        <f t="shared" si="40"/>
        <v>0</v>
      </c>
      <c r="AA159" s="140">
        <f>'Core Indicators'!FF159</f>
        <v>0</v>
      </c>
      <c r="AB159" s="140">
        <f t="shared" si="41"/>
        <v>0</v>
      </c>
      <c r="AC159" s="123">
        <f>'Core Indicators'!GD159</f>
        <v>0</v>
      </c>
      <c r="AD159" s="123">
        <f>'Core Indicators'!GL159</f>
        <v>0</v>
      </c>
      <c r="AE159" s="123">
        <f>'Core Indicators'!GT159</f>
        <v>0</v>
      </c>
      <c r="AF159" s="123">
        <f>'Core Indicators'!HB159</f>
        <v>0</v>
      </c>
      <c r="AG159" s="123">
        <f t="shared" si="42"/>
        <v>0</v>
      </c>
      <c r="AH159" s="123">
        <f>'Core Indicators'!HJ159</f>
        <v>0</v>
      </c>
      <c r="AI159" s="123">
        <f>'Core Indicators'!HR159</f>
        <v>0</v>
      </c>
      <c r="AJ159" s="123">
        <f t="shared" si="43"/>
        <v>0</v>
      </c>
      <c r="AK159" s="123">
        <f>'Core Indicators'!HZ159</f>
        <v>0</v>
      </c>
      <c r="AL159" s="123">
        <f>'Core Indicators'!IH159</f>
        <v>0</v>
      </c>
      <c r="AM159" s="123">
        <f>'Core Indicators'!IP159</f>
        <v>0</v>
      </c>
      <c r="AN159" s="123">
        <f t="shared" si="44"/>
        <v>0</v>
      </c>
    </row>
    <row r="160" spans="1:40">
      <c r="A160" s="140">
        <f>Lists!C:C</f>
        <v>0</v>
      </c>
      <c r="B160" s="174">
        <f t="shared" si="30"/>
        <v>0.1</v>
      </c>
      <c r="C160" s="108">
        <f t="shared" si="31"/>
        <v>0</v>
      </c>
      <c r="D160" s="179">
        <f t="shared" si="32"/>
        <v>0</v>
      </c>
      <c r="E160" s="140">
        <f>'Core Indicators'!R160</f>
        <v>0</v>
      </c>
      <c r="F160" s="140">
        <f>'Core Indicators'!Z160</f>
        <v>0</v>
      </c>
      <c r="G160" s="108">
        <f t="shared" si="33"/>
        <v>0</v>
      </c>
      <c r="H160" s="140">
        <f>'Core Indicators'!AH160</f>
        <v>0</v>
      </c>
      <c r="I160" s="140">
        <f>'Core Indicators'!AP160</f>
        <v>0</v>
      </c>
      <c r="J160" s="140">
        <f>'Core Indicators'!BN160</f>
        <v>0</v>
      </c>
      <c r="K160" s="140">
        <f t="shared" si="34"/>
        <v>0</v>
      </c>
      <c r="L160" s="174">
        <f t="shared" si="35"/>
        <v>0</v>
      </c>
      <c r="M160" s="179">
        <f t="shared" si="36"/>
        <v>0</v>
      </c>
      <c r="N160" s="141">
        <f>'Core Indicators'!DJ160</f>
        <v>0</v>
      </c>
      <c r="O160" s="141">
        <f>'Core Indicators'!DR160</f>
        <v>0</v>
      </c>
      <c r="P160" s="141">
        <f>'Core Indicators'!DZ160</f>
        <v>0</v>
      </c>
      <c r="Q160" s="141">
        <f>'Core Indicators'!EH160</f>
        <v>0</v>
      </c>
      <c r="R160" s="141">
        <f>'Core Indicators'!EP160</f>
        <v>0</v>
      </c>
      <c r="S160" s="108">
        <f t="shared" si="37"/>
        <v>0.4</v>
      </c>
      <c r="T160" s="108">
        <f t="shared" si="38"/>
        <v>0.83333333333333337</v>
      </c>
      <c r="U160" s="140">
        <v>1</v>
      </c>
      <c r="V160" s="140">
        <v>1</v>
      </c>
      <c r="W160" s="140">
        <f>'Core Indicators'!EX160</f>
        <v>0</v>
      </c>
      <c r="X160" s="108">
        <f t="shared" si="39"/>
        <v>0.5</v>
      </c>
      <c r="Y160" s="140">
        <v>1</v>
      </c>
      <c r="Z160" s="108">
        <f t="shared" si="40"/>
        <v>0</v>
      </c>
      <c r="AA160" s="140">
        <f>'Core Indicators'!FF160</f>
        <v>0</v>
      </c>
      <c r="AB160" s="140">
        <f t="shared" si="41"/>
        <v>0</v>
      </c>
      <c r="AC160" s="123">
        <f>'Core Indicators'!GD160</f>
        <v>0</v>
      </c>
      <c r="AD160" s="123">
        <f>'Core Indicators'!GL160</f>
        <v>0</v>
      </c>
      <c r="AE160" s="123">
        <f>'Core Indicators'!GT160</f>
        <v>0</v>
      </c>
      <c r="AF160" s="123">
        <f>'Core Indicators'!HB160</f>
        <v>0</v>
      </c>
      <c r="AG160" s="123">
        <f t="shared" si="42"/>
        <v>0</v>
      </c>
      <c r="AH160" s="123">
        <f>'Core Indicators'!HJ160</f>
        <v>0</v>
      </c>
      <c r="AI160" s="123">
        <f>'Core Indicators'!HR160</f>
        <v>0</v>
      </c>
      <c r="AJ160" s="123">
        <f t="shared" si="43"/>
        <v>0</v>
      </c>
      <c r="AK160" s="123">
        <f>'Core Indicators'!HZ160</f>
        <v>0</v>
      </c>
      <c r="AL160" s="123">
        <f>'Core Indicators'!IH160</f>
        <v>0</v>
      </c>
      <c r="AM160" s="123">
        <f>'Core Indicators'!IP160</f>
        <v>0</v>
      </c>
      <c r="AN160" s="123">
        <f t="shared" si="44"/>
        <v>0</v>
      </c>
    </row>
    <row r="161" spans="1:40">
      <c r="A161" s="140">
        <f>Lists!C:C</f>
        <v>0</v>
      </c>
      <c r="B161" s="174">
        <f t="shared" si="30"/>
        <v>0.1</v>
      </c>
      <c r="C161" s="108">
        <f t="shared" si="31"/>
        <v>0</v>
      </c>
      <c r="D161" s="179">
        <f t="shared" si="32"/>
        <v>0</v>
      </c>
      <c r="E161" s="140">
        <f>'Core Indicators'!R161</f>
        <v>0</v>
      </c>
      <c r="F161" s="140">
        <f>'Core Indicators'!Z161</f>
        <v>0</v>
      </c>
      <c r="G161" s="108">
        <f t="shared" si="33"/>
        <v>0</v>
      </c>
      <c r="H161" s="140">
        <f>'Core Indicators'!AH161</f>
        <v>0</v>
      </c>
      <c r="I161" s="140">
        <f>'Core Indicators'!AP161</f>
        <v>0</v>
      </c>
      <c r="J161" s="140">
        <f>'Core Indicators'!BN161</f>
        <v>0</v>
      </c>
      <c r="K161" s="140">
        <f t="shared" si="34"/>
        <v>0</v>
      </c>
      <c r="L161" s="174">
        <f t="shared" si="35"/>
        <v>0</v>
      </c>
      <c r="M161" s="179">
        <f t="shared" si="36"/>
        <v>0</v>
      </c>
      <c r="N161" s="141">
        <f>'Core Indicators'!DJ161</f>
        <v>0</v>
      </c>
      <c r="O161" s="141">
        <f>'Core Indicators'!DR161</f>
        <v>0</v>
      </c>
      <c r="P161" s="141">
        <f>'Core Indicators'!DZ161</f>
        <v>0</v>
      </c>
      <c r="Q161" s="141">
        <f>'Core Indicators'!EH161</f>
        <v>0</v>
      </c>
      <c r="R161" s="141">
        <f>'Core Indicators'!EP161</f>
        <v>0</v>
      </c>
      <c r="S161" s="108">
        <f t="shared" si="37"/>
        <v>0.4</v>
      </c>
      <c r="T161" s="108">
        <f t="shared" si="38"/>
        <v>0.83333333333333337</v>
      </c>
      <c r="U161" s="140">
        <v>1</v>
      </c>
      <c r="V161" s="140">
        <v>1</v>
      </c>
      <c r="W161" s="140">
        <f>'Core Indicators'!EX161</f>
        <v>0</v>
      </c>
      <c r="X161" s="108">
        <f t="shared" si="39"/>
        <v>0.5</v>
      </c>
      <c r="Y161" s="140">
        <v>1</v>
      </c>
      <c r="Z161" s="108">
        <f t="shared" si="40"/>
        <v>0</v>
      </c>
      <c r="AA161" s="140">
        <f>'Core Indicators'!FF161</f>
        <v>0</v>
      </c>
      <c r="AB161" s="140">
        <f t="shared" si="41"/>
        <v>0</v>
      </c>
      <c r="AC161" s="123">
        <f>'Core Indicators'!GD161</f>
        <v>0</v>
      </c>
      <c r="AD161" s="123">
        <f>'Core Indicators'!GL161</f>
        <v>0</v>
      </c>
      <c r="AE161" s="123">
        <f>'Core Indicators'!GT161</f>
        <v>0</v>
      </c>
      <c r="AF161" s="123">
        <f>'Core Indicators'!HB161</f>
        <v>0</v>
      </c>
      <c r="AG161" s="123">
        <f t="shared" si="42"/>
        <v>0</v>
      </c>
      <c r="AH161" s="123">
        <f>'Core Indicators'!HJ161</f>
        <v>0</v>
      </c>
      <c r="AI161" s="123">
        <f>'Core Indicators'!HR161</f>
        <v>0</v>
      </c>
      <c r="AJ161" s="123">
        <f t="shared" si="43"/>
        <v>0</v>
      </c>
      <c r="AK161" s="123">
        <f>'Core Indicators'!HZ161</f>
        <v>0</v>
      </c>
      <c r="AL161" s="123">
        <f>'Core Indicators'!IH161</f>
        <v>0</v>
      </c>
      <c r="AM161" s="123">
        <f>'Core Indicators'!IP161</f>
        <v>0</v>
      </c>
      <c r="AN161" s="123">
        <f t="shared" si="44"/>
        <v>0</v>
      </c>
    </row>
    <row r="162" spans="1:40">
      <c r="A162" s="140">
        <f>Lists!C:C</f>
        <v>0</v>
      </c>
      <c r="B162" s="174">
        <f t="shared" si="30"/>
        <v>0.1</v>
      </c>
      <c r="C162" s="108">
        <f t="shared" si="31"/>
        <v>0</v>
      </c>
      <c r="D162" s="179">
        <f t="shared" si="32"/>
        <v>0</v>
      </c>
      <c r="E162" s="140">
        <f>'Core Indicators'!R162</f>
        <v>0</v>
      </c>
      <c r="F162" s="140">
        <f>'Core Indicators'!Z162</f>
        <v>0</v>
      </c>
      <c r="G162" s="108">
        <f t="shared" si="33"/>
        <v>0</v>
      </c>
      <c r="H162" s="140">
        <f>'Core Indicators'!AH162</f>
        <v>0</v>
      </c>
      <c r="I162" s="140">
        <f>'Core Indicators'!AP162</f>
        <v>0</v>
      </c>
      <c r="J162" s="140">
        <f>'Core Indicators'!BN162</f>
        <v>0</v>
      </c>
      <c r="K162" s="140">
        <f t="shared" si="34"/>
        <v>0</v>
      </c>
      <c r="L162" s="174">
        <f t="shared" si="35"/>
        <v>0</v>
      </c>
      <c r="M162" s="179">
        <f t="shared" si="36"/>
        <v>0</v>
      </c>
      <c r="N162" s="141">
        <f>'Core Indicators'!DJ162</f>
        <v>0</v>
      </c>
      <c r="O162" s="141">
        <f>'Core Indicators'!DR162</f>
        <v>0</v>
      </c>
      <c r="P162" s="141">
        <f>'Core Indicators'!DZ162</f>
        <v>0</v>
      </c>
      <c r="Q162" s="141">
        <f>'Core Indicators'!EH162</f>
        <v>0</v>
      </c>
      <c r="R162" s="141">
        <f>'Core Indicators'!EP162</f>
        <v>0</v>
      </c>
      <c r="S162" s="108">
        <f t="shared" si="37"/>
        <v>0.4</v>
      </c>
      <c r="T162" s="108">
        <f t="shared" si="38"/>
        <v>0.83333333333333337</v>
      </c>
      <c r="U162" s="140">
        <v>1</v>
      </c>
      <c r="V162" s="140">
        <v>1</v>
      </c>
      <c r="W162" s="140">
        <f>'Core Indicators'!EX162</f>
        <v>0</v>
      </c>
      <c r="X162" s="108">
        <f t="shared" si="39"/>
        <v>0.5</v>
      </c>
      <c r="Y162" s="140">
        <v>1</v>
      </c>
      <c r="Z162" s="108">
        <f t="shared" si="40"/>
        <v>0</v>
      </c>
      <c r="AA162" s="140">
        <f>'Core Indicators'!FF162</f>
        <v>0</v>
      </c>
      <c r="AB162" s="140">
        <f t="shared" si="41"/>
        <v>0</v>
      </c>
      <c r="AC162" s="123">
        <f>'Core Indicators'!GD162</f>
        <v>0</v>
      </c>
      <c r="AD162" s="123">
        <f>'Core Indicators'!GL162</f>
        <v>0</v>
      </c>
      <c r="AE162" s="123">
        <f>'Core Indicators'!GT162</f>
        <v>0</v>
      </c>
      <c r="AF162" s="123">
        <f>'Core Indicators'!HB162</f>
        <v>0</v>
      </c>
      <c r="AG162" s="123">
        <f t="shared" si="42"/>
        <v>0</v>
      </c>
      <c r="AH162" s="123">
        <f>'Core Indicators'!HJ162</f>
        <v>0</v>
      </c>
      <c r="AI162" s="123">
        <f>'Core Indicators'!HR162</f>
        <v>0</v>
      </c>
      <c r="AJ162" s="123">
        <f t="shared" si="43"/>
        <v>0</v>
      </c>
      <c r="AK162" s="123">
        <f>'Core Indicators'!HZ162</f>
        <v>0</v>
      </c>
      <c r="AL162" s="123">
        <f>'Core Indicators'!IH162</f>
        <v>0</v>
      </c>
      <c r="AM162" s="123">
        <f>'Core Indicators'!IP162</f>
        <v>0</v>
      </c>
      <c r="AN162" s="123">
        <f t="shared" si="44"/>
        <v>0</v>
      </c>
    </row>
    <row r="163" spans="1:40">
      <c r="A163" s="140">
        <f>Lists!C:C</f>
        <v>0</v>
      </c>
      <c r="B163" s="174">
        <f t="shared" si="30"/>
        <v>0.1</v>
      </c>
      <c r="C163" s="108">
        <f t="shared" si="31"/>
        <v>0</v>
      </c>
      <c r="D163" s="179">
        <f t="shared" si="32"/>
        <v>0</v>
      </c>
      <c r="E163" s="140">
        <f>'Core Indicators'!R163</f>
        <v>0</v>
      </c>
      <c r="F163" s="140">
        <f>'Core Indicators'!Z163</f>
        <v>0</v>
      </c>
      <c r="G163" s="108">
        <f t="shared" si="33"/>
        <v>0</v>
      </c>
      <c r="H163" s="140">
        <f>'Core Indicators'!AH163</f>
        <v>0</v>
      </c>
      <c r="I163" s="140">
        <f>'Core Indicators'!AP163</f>
        <v>0</v>
      </c>
      <c r="J163" s="140">
        <f>'Core Indicators'!BN163</f>
        <v>0</v>
      </c>
      <c r="K163" s="140">
        <f t="shared" si="34"/>
        <v>0</v>
      </c>
      <c r="L163" s="174">
        <f t="shared" si="35"/>
        <v>0</v>
      </c>
      <c r="M163" s="179">
        <f t="shared" si="36"/>
        <v>0</v>
      </c>
      <c r="N163" s="141">
        <f>'Core Indicators'!DJ163</f>
        <v>0</v>
      </c>
      <c r="O163" s="141">
        <f>'Core Indicators'!DR163</f>
        <v>0</v>
      </c>
      <c r="P163" s="141">
        <f>'Core Indicators'!DZ163</f>
        <v>0</v>
      </c>
      <c r="Q163" s="141">
        <f>'Core Indicators'!EH163</f>
        <v>0</v>
      </c>
      <c r="R163" s="141">
        <f>'Core Indicators'!EP163</f>
        <v>0</v>
      </c>
      <c r="S163" s="108">
        <f t="shared" si="37"/>
        <v>0.4</v>
      </c>
      <c r="T163" s="108">
        <f t="shared" si="38"/>
        <v>0.83333333333333337</v>
      </c>
      <c r="U163" s="140">
        <v>1</v>
      </c>
      <c r="V163" s="140">
        <v>1</v>
      </c>
      <c r="W163" s="140">
        <f>'Core Indicators'!EX163</f>
        <v>0</v>
      </c>
      <c r="X163" s="108">
        <f t="shared" si="39"/>
        <v>0.5</v>
      </c>
      <c r="Y163" s="140">
        <v>1</v>
      </c>
      <c r="Z163" s="108">
        <f t="shared" si="40"/>
        <v>0</v>
      </c>
      <c r="AA163" s="140">
        <f>'Core Indicators'!FF163</f>
        <v>0</v>
      </c>
      <c r="AB163" s="140">
        <f t="shared" si="41"/>
        <v>0</v>
      </c>
      <c r="AC163" s="123">
        <f>'Core Indicators'!GD163</f>
        <v>0</v>
      </c>
      <c r="AD163" s="123">
        <f>'Core Indicators'!GL163</f>
        <v>0</v>
      </c>
      <c r="AE163" s="123">
        <f>'Core Indicators'!GT163</f>
        <v>0</v>
      </c>
      <c r="AF163" s="123">
        <f>'Core Indicators'!HB163</f>
        <v>0</v>
      </c>
      <c r="AG163" s="123">
        <f t="shared" si="42"/>
        <v>0</v>
      </c>
      <c r="AH163" s="123">
        <f>'Core Indicators'!HJ163</f>
        <v>0</v>
      </c>
      <c r="AI163" s="123">
        <f>'Core Indicators'!HR163</f>
        <v>0</v>
      </c>
      <c r="AJ163" s="123">
        <f t="shared" si="43"/>
        <v>0</v>
      </c>
      <c r="AK163" s="123">
        <f>'Core Indicators'!HZ163</f>
        <v>0</v>
      </c>
      <c r="AL163" s="123">
        <f>'Core Indicators'!IH163</f>
        <v>0</v>
      </c>
      <c r="AM163" s="123">
        <f>'Core Indicators'!IP163</f>
        <v>0</v>
      </c>
      <c r="AN163" s="123">
        <f t="shared" si="44"/>
        <v>0</v>
      </c>
    </row>
    <row r="164" spans="1:40">
      <c r="A164" s="140">
        <f>Lists!C:C</f>
        <v>0</v>
      </c>
      <c r="B164" s="174">
        <f t="shared" si="30"/>
        <v>0.1</v>
      </c>
      <c r="C164" s="108">
        <f t="shared" si="31"/>
        <v>0</v>
      </c>
      <c r="D164" s="179">
        <f t="shared" si="32"/>
        <v>0</v>
      </c>
      <c r="E164" s="140">
        <f>'Core Indicators'!R164</f>
        <v>0</v>
      </c>
      <c r="F164" s="140">
        <f>'Core Indicators'!Z164</f>
        <v>0</v>
      </c>
      <c r="G164" s="108">
        <f t="shared" si="33"/>
        <v>0</v>
      </c>
      <c r="H164" s="140">
        <f>'Core Indicators'!AH164</f>
        <v>0</v>
      </c>
      <c r="I164" s="140">
        <f>'Core Indicators'!AP164</f>
        <v>0</v>
      </c>
      <c r="J164" s="140">
        <f>'Core Indicators'!BN164</f>
        <v>0</v>
      </c>
      <c r="K164" s="140">
        <f t="shared" si="34"/>
        <v>0</v>
      </c>
      <c r="L164" s="174">
        <f t="shared" si="35"/>
        <v>0</v>
      </c>
      <c r="M164" s="179">
        <f t="shared" si="36"/>
        <v>0</v>
      </c>
      <c r="N164" s="141">
        <f>'Core Indicators'!DJ164</f>
        <v>0</v>
      </c>
      <c r="O164" s="141">
        <f>'Core Indicators'!DR164</f>
        <v>0</v>
      </c>
      <c r="P164" s="141">
        <f>'Core Indicators'!DZ164</f>
        <v>0</v>
      </c>
      <c r="Q164" s="141">
        <f>'Core Indicators'!EH164</f>
        <v>0</v>
      </c>
      <c r="R164" s="141">
        <f>'Core Indicators'!EP164</f>
        <v>0</v>
      </c>
      <c r="S164" s="108">
        <f t="shared" si="37"/>
        <v>0.4</v>
      </c>
      <c r="T164" s="108">
        <f t="shared" si="38"/>
        <v>0.83333333333333337</v>
      </c>
      <c r="U164" s="140">
        <v>1</v>
      </c>
      <c r="V164" s="140">
        <v>1</v>
      </c>
      <c r="W164" s="140">
        <f>'Core Indicators'!EX164</f>
        <v>0</v>
      </c>
      <c r="X164" s="108">
        <f t="shared" si="39"/>
        <v>0.5</v>
      </c>
      <c r="Y164" s="140">
        <v>1</v>
      </c>
      <c r="Z164" s="108">
        <f t="shared" si="40"/>
        <v>0</v>
      </c>
      <c r="AA164" s="140">
        <f>'Core Indicators'!FF164</f>
        <v>0</v>
      </c>
      <c r="AB164" s="140">
        <f t="shared" si="41"/>
        <v>0</v>
      </c>
      <c r="AC164" s="123">
        <f>'Core Indicators'!GD164</f>
        <v>0</v>
      </c>
      <c r="AD164" s="123">
        <f>'Core Indicators'!GL164</f>
        <v>0</v>
      </c>
      <c r="AE164" s="123">
        <f>'Core Indicators'!GT164</f>
        <v>0</v>
      </c>
      <c r="AF164" s="123">
        <f>'Core Indicators'!HB164</f>
        <v>0</v>
      </c>
      <c r="AG164" s="123">
        <f t="shared" si="42"/>
        <v>0</v>
      </c>
      <c r="AH164" s="123">
        <f>'Core Indicators'!HJ164</f>
        <v>0</v>
      </c>
      <c r="AI164" s="123">
        <f>'Core Indicators'!HR164</f>
        <v>0</v>
      </c>
      <c r="AJ164" s="123">
        <f t="shared" si="43"/>
        <v>0</v>
      </c>
      <c r="AK164" s="123">
        <f>'Core Indicators'!HZ164</f>
        <v>0</v>
      </c>
      <c r="AL164" s="123">
        <f>'Core Indicators'!IH164</f>
        <v>0</v>
      </c>
      <c r="AM164" s="123">
        <f>'Core Indicators'!IP164</f>
        <v>0</v>
      </c>
      <c r="AN164" s="123">
        <f t="shared" si="44"/>
        <v>0</v>
      </c>
    </row>
    <row r="165" spans="1:40">
      <c r="A165" s="140">
        <f>Lists!C:C</f>
        <v>0</v>
      </c>
      <c r="B165" s="174">
        <f t="shared" si="30"/>
        <v>0.1</v>
      </c>
      <c r="C165" s="108">
        <f t="shared" si="31"/>
        <v>0</v>
      </c>
      <c r="D165" s="179">
        <f t="shared" si="32"/>
        <v>0</v>
      </c>
      <c r="E165" s="140">
        <f>'Core Indicators'!R165</f>
        <v>0</v>
      </c>
      <c r="F165" s="140">
        <f>'Core Indicators'!Z165</f>
        <v>0</v>
      </c>
      <c r="G165" s="108">
        <f t="shared" si="33"/>
        <v>0</v>
      </c>
      <c r="H165" s="140">
        <f>'Core Indicators'!AH165</f>
        <v>0</v>
      </c>
      <c r="I165" s="140">
        <f>'Core Indicators'!AP165</f>
        <v>0</v>
      </c>
      <c r="J165" s="140">
        <f>'Core Indicators'!BN165</f>
        <v>0</v>
      </c>
      <c r="K165" s="140">
        <f t="shared" si="34"/>
        <v>0</v>
      </c>
      <c r="L165" s="174">
        <f t="shared" si="35"/>
        <v>0</v>
      </c>
      <c r="M165" s="179">
        <f t="shared" si="36"/>
        <v>0</v>
      </c>
      <c r="N165" s="141">
        <f>'Core Indicators'!DJ165</f>
        <v>0</v>
      </c>
      <c r="O165" s="141">
        <f>'Core Indicators'!DR165</f>
        <v>0</v>
      </c>
      <c r="P165" s="141">
        <f>'Core Indicators'!DZ165</f>
        <v>0</v>
      </c>
      <c r="Q165" s="141">
        <f>'Core Indicators'!EH165</f>
        <v>0</v>
      </c>
      <c r="R165" s="141">
        <f>'Core Indicators'!EP165</f>
        <v>0</v>
      </c>
      <c r="S165" s="108">
        <f t="shared" si="37"/>
        <v>0.4</v>
      </c>
      <c r="T165" s="108">
        <f t="shared" si="38"/>
        <v>0.83333333333333337</v>
      </c>
      <c r="U165" s="140">
        <v>1</v>
      </c>
      <c r="V165" s="140">
        <v>1</v>
      </c>
      <c r="W165" s="140">
        <f>'Core Indicators'!EX165</f>
        <v>0</v>
      </c>
      <c r="X165" s="108">
        <f t="shared" si="39"/>
        <v>0.5</v>
      </c>
      <c r="Y165" s="140">
        <v>1</v>
      </c>
      <c r="Z165" s="108">
        <f t="shared" si="40"/>
        <v>0</v>
      </c>
      <c r="AA165" s="140">
        <f>'Core Indicators'!FF165</f>
        <v>0</v>
      </c>
      <c r="AB165" s="140">
        <f t="shared" si="41"/>
        <v>0</v>
      </c>
      <c r="AC165" s="123">
        <f>'Core Indicators'!GD165</f>
        <v>0</v>
      </c>
      <c r="AD165" s="123">
        <f>'Core Indicators'!GL165</f>
        <v>0</v>
      </c>
      <c r="AE165" s="123">
        <f>'Core Indicators'!GT165</f>
        <v>0</v>
      </c>
      <c r="AF165" s="123">
        <f>'Core Indicators'!HB165</f>
        <v>0</v>
      </c>
      <c r="AG165" s="123">
        <f t="shared" si="42"/>
        <v>0</v>
      </c>
      <c r="AH165" s="123">
        <f>'Core Indicators'!HJ165</f>
        <v>0</v>
      </c>
      <c r="AI165" s="123">
        <f>'Core Indicators'!HR165</f>
        <v>0</v>
      </c>
      <c r="AJ165" s="123">
        <f t="shared" si="43"/>
        <v>0</v>
      </c>
      <c r="AK165" s="123">
        <f>'Core Indicators'!HZ165</f>
        <v>0</v>
      </c>
      <c r="AL165" s="123">
        <f>'Core Indicators'!IH165</f>
        <v>0</v>
      </c>
      <c r="AM165" s="123">
        <f>'Core Indicators'!IP165</f>
        <v>0</v>
      </c>
      <c r="AN165" s="123">
        <f t="shared" si="44"/>
        <v>0</v>
      </c>
    </row>
    <row r="166" spans="1:40">
      <c r="A166" s="140">
        <f>Lists!C:C</f>
        <v>0</v>
      </c>
      <c r="B166" s="174">
        <f t="shared" si="30"/>
        <v>0.1</v>
      </c>
      <c r="C166" s="108">
        <f t="shared" si="31"/>
        <v>0</v>
      </c>
      <c r="D166" s="179">
        <f t="shared" si="32"/>
        <v>0</v>
      </c>
      <c r="E166" s="140">
        <f>'Core Indicators'!R166</f>
        <v>0</v>
      </c>
      <c r="F166" s="140">
        <f>'Core Indicators'!Z166</f>
        <v>0</v>
      </c>
      <c r="G166" s="108">
        <f t="shared" si="33"/>
        <v>0</v>
      </c>
      <c r="H166" s="140">
        <f>'Core Indicators'!AH166</f>
        <v>0</v>
      </c>
      <c r="I166" s="140">
        <f>'Core Indicators'!AP166</f>
        <v>0</v>
      </c>
      <c r="J166" s="140">
        <f>'Core Indicators'!BN166</f>
        <v>0</v>
      </c>
      <c r="K166" s="140">
        <f t="shared" si="34"/>
        <v>0</v>
      </c>
      <c r="L166" s="174">
        <f t="shared" si="35"/>
        <v>0</v>
      </c>
      <c r="M166" s="179">
        <f t="shared" si="36"/>
        <v>0</v>
      </c>
      <c r="N166" s="141">
        <f>'Core Indicators'!DJ166</f>
        <v>0</v>
      </c>
      <c r="O166" s="141">
        <f>'Core Indicators'!DR166</f>
        <v>0</v>
      </c>
      <c r="P166" s="141">
        <f>'Core Indicators'!DZ166</f>
        <v>0</v>
      </c>
      <c r="Q166" s="141">
        <f>'Core Indicators'!EH166</f>
        <v>0</v>
      </c>
      <c r="R166" s="141">
        <f>'Core Indicators'!EP166</f>
        <v>0</v>
      </c>
      <c r="S166" s="108">
        <f t="shared" si="37"/>
        <v>0.4</v>
      </c>
      <c r="T166" s="108">
        <f t="shared" si="38"/>
        <v>0.83333333333333337</v>
      </c>
      <c r="U166" s="140">
        <v>1</v>
      </c>
      <c r="V166" s="140">
        <v>1</v>
      </c>
      <c r="W166" s="140">
        <f>'Core Indicators'!EX166</f>
        <v>0</v>
      </c>
      <c r="X166" s="108">
        <f t="shared" si="39"/>
        <v>0.5</v>
      </c>
      <c r="Y166" s="140">
        <v>1</v>
      </c>
      <c r="Z166" s="108">
        <f t="shared" si="40"/>
        <v>0</v>
      </c>
      <c r="AA166" s="140">
        <f>'Core Indicators'!FF166</f>
        <v>0</v>
      </c>
      <c r="AB166" s="140">
        <f t="shared" si="41"/>
        <v>0</v>
      </c>
      <c r="AC166" s="123">
        <f>'Core Indicators'!GD166</f>
        <v>0</v>
      </c>
      <c r="AD166" s="123">
        <f>'Core Indicators'!GL166</f>
        <v>0</v>
      </c>
      <c r="AE166" s="123">
        <f>'Core Indicators'!GT166</f>
        <v>0</v>
      </c>
      <c r="AF166" s="123">
        <f>'Core Indicators'!HB166</f>
        <v>0</v>
      </c>
      <c r="AG166" s="123">
        <f t="shared" si="42"/>
        <v>0</v>
      </c>
      <c r="AH166" s="123">
        <f>'Core Indicators'!HJ166</f>
        <v>0</v>
      </c>
      <c r="AI166" s="123">
        <f>'Core Indicators'!HR166</f>
        <v>0</v>
      </c>
      <c r="AJ166" s="123">
        <f t="shared" si="43"/>
        <v>0</v>
      </c>
      <c r="AK166" s="123">
        <f>'Core Indicators'!HZ166</f>
        <v>0</v>
      </c>
      <c r="AL166" s="123">
        <f>'Core Indicators'!IH166</f>
        <v>0</v>
      </c>
      <c r="AM166" s="123">
        <f>'Core Indicators'!IP166</f>
        <v>0</v>
      </c>
      <c r="AN166" s="123">
        <f t="shared" si="44"/>
        <v>0</v>
      </c>
    </row>
    <row r="167" spans="1:40">
      <c r="A167" s="140">
        <f>Lists!C:C</f>
        <v>0</v>
      </c>
      <c r="B167" s="174">
        <f t="shared" si="30"/>
        <v>0.1</v>
      </c>
      <c r="C167" s="108">
        <f t="shared" si="31"/>
        <v>0</v>
      </c>
      <c r="D167" s="179">
        <f t="shared" si="32"/>
        <v>0</v>
      </c>
      <c r="E167" s="140">
        <f>'Core Indicators'!R167</f>
        <v>0</v>
      </c>
      <c r="F167" s="140">
        <f>'Core Indicators'!Z167</f>
        <v>0</v>
      </c>
      <c r="G167" s="108">
        <f t="shared" si="33"/>
        <v>0</v>
      </c>
      <c r="H167" s="140">
        <f>'Core Indicators'!AH167</f>
        <v>0</v>
      </c>
      <c r="I167" s="140">
        <f>'Core Indicators'!AP167</f>
        <v>0</v>
      </c>
      <c r="J167" s="140">
        <f>'Core Indicators'!BN167</f>
        <v>0</v>
      </c>
      <c r="K167" s="140">
        <f t="shared" si="34"/>
        <v>0</v>
      </c>
      <c r="L167" s="174">
        <f t="shared" si="35"/>
        <v>0</v>
      </c>
      <c r="M167" s="179">
        <f t="shared" si="36"/>
        <v>0</v>
      </c>
      <c r="N167" s="141">
        <f>'Core Indicators'!DJ167</f>
        <v>0</v>
      </c>
      <c r="O167" s="141">
        <f>'Core Indicators'!DR167</f>
        <v>0</v>
      </c>
      <c r="P167" s="141">
        <f>'Core Indicators'!DZ167</f>
        <v>0</v>
      </c>
      <c r="Q167" s="141">
        <f>'Core Indicators'!EH167</f>
        <v>0</v>
      </c>
      <c r="R167" s="141">
        <f>'Core Indicators'!EP167</f>
        <v>0</v>
      </c>
      <c r="S167" s="108">
        <f t="shared" si="37"/>
        <v>0.4</v>
      </c>
      <c r="T167" s="108">
        <f t="shared" si="38"/>
        <v>0.83333333333333337</v>
      </c>
      <c r="U167" s="140">
        <v>1</v>
      </c>
      <c r="V167" s="140">
        <v>1</v>
      </c>
      <c r="W167" s="140">
        <f>'Core Indicators'!EX167</f>
        <v>0</v>
      </c>
      <c r="X167" s="108">
        <f t="shared" si="39"/>
        <v>0.5</v>
      </c>
      <c r="Y167" s="140">
        <v>1</v>
      </c>
      <c r="Z167" s="108">
        <f t="shared" si="40"/>
        <v>0</v>
      </c>
      <c r="AA167" s="140">
        <f>'Core Indicators'!FF167</f>
        <v>0</v>
      </c>
      <c r="AB167" s="140">
        <f t="shared" si="41"/>
        <v>0</v>
      </c>
      <c r="AC167" s="123">
        <f>'Core Indicators'!GD167</f>
        <v>0</v>
      </c>
      <c r="AD167" s="123">
        <f>'Core Indicators'!GL167</f>
        <v>0</v>
      </c>
      <c r="AE167" s="123">
        <f>'Core Indicators'!GT167</f>
        <v>0</v>
      </c>
      <c r="AF167" s="123">
        <f>'Core Indicators'!HB167</f>
        <v>0</v>
      </c>
      <c r="AG167" s="123">
        <f t="shared" si="42"/>
        <v>0</v>
      </c>
      <c r="AH167" s="123">
        <f>'Core Indicators'!HJ167</f>
        <v>0</v>
      </c>
      <c r="AI167" s="123">
        <f>'Core Indicators'!HR167</f>
        <v>0</v>
      </c>
      <c r="AJ167" s="123">
        <f t="shared" si="43"/>
        <v>0</v>
      </c>
      <c r="AK167" s="123">
        <f>'Core Indicators'!HZ167</f>
        <v>0</v>
      </c>
      <c r="AL167" s="123">
        <f>'Core Indicators'!IH167</f>
        <v>0</v>
      </c>
      <c r="AM167" s="123">
        <f>'Core Indicators'!IP167</f>
        <v>0</v>
      </c>
      <c r="AN167" s="123">
        <f t="shared" si="44"/>
        <v>0</v>
      </c>
    </row>
    <row r="168" spans="1:40">
      <c r="A168" s="140">
        <f>Lists!C:C</f>
        <v>0</v>
      </c>
      <c r="B168" s="174">
        <f t="shared" si="30"/>
        <v>0.1</v>
      </c>
      <c r="C168" s="108">
        <f t="shared" si="31"/>
        <v>0</v>
      </c>
      <c r="D168" s="179">
        <f t="shared" si="32"/>
        <v>0</v>
      </c>
      <c r="E168" s="140">
        <f>'Core Indicators'!R168</f>
        <v>0</v>
      </c>
      <c r="F168" s="140">
        <f>'Core Indicators'!Z168</f>
        <v>0</v>
      </c>
      <c r="G168" s="108">
        <f t="shared" si="33"/>
        <v>0</v>
      </c>
      <c r="H168" s="140">
        <f>'Core Indicators'!AH168</f>
        <v>0</v>
      </c>
      <c r="I168" s="140">
        <f>'Core Indicators'!AP168</f>
        <v>0</v>
      </c>
      <c r="J168" s="140">
        <f>'Core Indicators'!BN168</f>
        <v>0</v>
      </c>
      <c r="K168" s="140">
        <f t="shared" si="34"/>
        <v>0</v>
      </c>
      <c r="L168" s="174">
        <f t="shared" si="35"/>
        <v>0</v>
      </c>
      <c r="M168" s="179">
        <f t="shared" si="36"/>
        <v>0</v>
      </c>
      <c r="N168" s="141">
        <f>'Core Indicators'!DJ168</f>
        <v>0</v>
      </c>
      <c r="O168" s="141">
        <f>'Core Indicators'!DR168</f>
        <v>0</v>
      </c>
      <c r="P168" s="141">
        <f>'Core Indicators'!DZ168</f>
        <v>0</v>
      </c>
      <c r="Q168" s="141">
        <f>'Core Indicators'!EH168</f>
        <v>0</v>
      </c>
      <c r="R168" s="141">
        <f>'Core Indicators'!EP168</f>
        <v>0</v>
      </c>
      <c r="S168" s="108">
        <f t="shared" si="37"/>
        <v>0.4</v>
      </c>
      <c r="T168" s="108">
        <f t="shared" si="38"/>
        <v>0.83333333333333337</v>
      </c>
      <c r="U168" s="140">
        <v>1</v>
      </c>
      <c r="V168" s="140">
        <v>1</v>
      </c>
      <c r="W168" s="140">
        <f>'Core Indicators'!EX168</f>
        <v>0</v>
      </c>
      <c r="X168" s="108">
        <f t="shared" si="39"/>
        <v>0.5</v>
      </c>
      <c r="Y168" s="140">
        <v>1</v>
      </c>
      <c r="Z168" s="108">
        <f t="shared" si="40"/>
        <v>0</v>
      </c>
      <c r="AA168" s="140">
        <f>'Core Indicators'!FF168</f>
        <v>0</v>
      </c>
      <c r="AB168" s="140">
        <f t="shared" si="41"/>
        <v>0</v>
      </c>
      <c r="AC168" s="123">
        <f>'Core Indicators'!GD168</f>
        <v>0</v>
      </c>
      <c r="AD168" s="123">
        <f>'Core Indicators'!GL168</f>
        <v>0</v>
      </c>
      <c r="AE168" s="123">
        <f>'Core Indicators'!GT168</f>
        <v>0</v>
      </c>
      <c r="AF168" s="123">
        <f>'Core Indicators'!HB168</f>
        <v>0</v>
      </c>
      <c r="AG168" s="123">
        <f t="shared" si="42"/>
        <v>0</v>
      </c>
      <c r="AH168" s="123">
        <f>'Core Indicators'!HJ168</f>
        <v>0</v>
      </c>
      <c r="AI168" s="123">
        <f>'Core Indicators'!HR168</f>
        <v>0</v>
      </c>
      <c r="AJ168" s="123">
        <f t="shared" si="43"/>
        <v>0</v>
      </c>
      <c r="AK168" s="123">
        <f>'Core Indicators'!HZ168</f>
        <v>0</v>
      </c>
      <c r="AL168" s="123">
        <f>'Core Indicators'!IH168</f>
        <v>0</v>
      </c>
      <c r="AM168" s="123">
        <f>'Core Indicators'!IP168</f>
        <v>0</v>
      </c>
      <c r="AN168" s="123">
        <f t="shared" si="44"/>
        <v>0</v>
      </c>
    </row>
    <row r="169" spans="1:40">
      <c r="A169" s="140">
        <f>Lists!C:C</f>
        <v>0</v>
      </c>
      <c r="B169" s="174">
        <f t="shared" si="30"/>
        <v>0.1</v>
      </c>
      <c r="C169" s="108">
        <f t="shared" si="31"/>
        <v>0</v>
      </c>
      <c r="D169" s="179">
        <f t="shared" si="32"/>
        <v>0</v>
      </c>
      <c r="E169" s="140">
        <f>'Core Indicators'!R169</f>
        <v>0</v>
      </c>
      <c r="F169" s="140">
        <f>'Core Indicators'!Z169</f>
        <v>0</v>
      </c>
      <c r="G169" s="108">
        <f t="shared" si="33"/>
        <v>0</v>
      </c>
      <c r="H169" s="140">
        <f>'Core Indicators'!AH169</f>
        <v>0</v>
      </c>
      <c r="I169" s="140">
        <f>'Core Indicators'!AP169</f>
        <v>0</v>
      </c>
      <c r="J169" s="140">
        <f>'Core Indicators'!BN169</f>
        <v>0</v>
      </c>
      <c r="K169" s="140">
        <f t="shared" si="34"/>
        <v>0</v>
      </c>
      <c r="L169" s="174">
        <f t="shared" si="35"/>
        <v>0</v>
      </c>
      <c r="M169" s="179">
        <f t="shared" si="36"/>
        <v>0</v>
      </c>
      <c r="N169" s="141">
        <f>'Core Indicators'!DJ169</f>
        <v>0</v>
      </c>
      <c r="O169" s="141">
        <f>'Core Indicators'!DR169</f>
        <v>0</v>
      </c>
      <c r="P169" s="141">
        <f>'Core Indicators'!DZ169</f>
        <v>0</v>
      </c>
      <c r="Q169" s="141">
        <f>'Core Indicators'!EH169</f>
        <v>0</v>
      </c>
      <c r="R169" s="141">
        <f>'Core Indicators'!EP169</f>
        <v>0</v>
      </c>
      <c r="S169" s="108">
        <f t="shared" si="37"/>
        <v>0.4</v>
      </c>
      <c r="T169" s="108">
        <f t="shared" si="38"/>
        <v>0.83333333333333337</v>
      </c>
      <c r="U169" s="140">
        <v>1</v>
      </c>
      <c r="V169" s="140">
        <v>1</v>
      </c>
      <c r="W169" s="140">
        <f>'Core Indicators'!EX169</f>
        <v>0</v>
      </c>
      <c r="X169" s="108">
        <f t="shared" si="39"/>
        <v>0.5</v>
      </c>
      <c r="Y169" s="140">
        <v>1</v>
      </c>
      <c r="Z169" s="108">
        <f t="shared" si="40"/>
        <v>0</v>
      </c>
      <c r="AA169" s="140">
        <f>'Core Indicators'!FF169</f>
        <v>0</v>
      </c>
      <c r="AB169" s="140">
        <f t="shared" si="41"/>
        <v>0</v>
      </c>
      <c r="AC169" s="123">
        <f>'Core Indicators'!GD169</f>
        <v>0</v>
      </c>
      <c r="AD169" s="123">
        <f>'Core Indicators'!GL169</f>
        <v>0</v>
      </c>
      <c r="AE169" s="123">
        <f>'Core Indicators'!GT169</f>
        <v>0</v>
      </c>
      <c r="AF169" s="123">
        <f>'Core Indicators'!HB169</f>
        <v>0</v>
      </c>
      <c r="AG169" s="123">
        <f t="shared" si="42"/>
        <v>0</v>
      </c>
      <c r="AH169" s="123">
        <f>'Core Indicators'!HJ169</f>
        <v>0</v>
      </c>
      <c r="AI169" s="123">
        <f>'Core Indicators'!HR169</f>
        <v>0</v>
      </c>
      <c r="AJ169" s="123">
        <f t="shared" si="43"/>
        <v>0</v>
      </c>
      <c r="AK169" s="123">
        <f>'Core Indicators'!HZ169</f>
        <v>0</v>
      </c>
      <c r="AL169" s="123">
        <f>'Core Indicators'!IH169</f>
        <v>0</v>
      </c>
      <c r="AM169" s="123">
        <f>'Core Indicators'!IP169</f>
        <v>0</v>
      </c>
      <c r="AN169" s="123">
        <f t="shared" si="44"/>
        <v>0</v>
      </c>
    </row>
    <row r="170" spans="1:40">
      <c r="A170" s="140">
        <f>Lists!C:C</f>
        <v>0</v>
      </c>
      <c r="B170" s="174">
        <f t="shared" si="30"/>
        <v>0.1</v>
      </c>
      <c r="C170" s="108">
        <f t="shared" si="31"/>
        <v>0</v>
      </c>
      <c r="D170" s="179">
        <f t="shared" si="32"/>
        <v>0</v>
      </c>
      <c r="E170" s="140">
        <f>'Core Indicators'!R170</f>
        <v>0</v>
      </c>
      <c r="F170" s="140">
        <f>'Core Indicators'!Z170</f>
        <v>0</v>
      </c>
      <c r="G170" s="108">
        <f t="shared" si="33"/>
        <v>0</v>
      </c>
      <c r="H170" s="140">
        <f>'Core Indicators'!AH170</f>
        <v>0</v>
      </c>
      <c r="I170" s="140">
        <f>'Core Indicators'!AP170</f>
        <v>0</v>
      </c>
      <c r="J170" s="140">
        <f>'Core Indicators'!BN170</f>
        <v>0</v>
      </c>
      <c r="K170" s="140">
        <f t="shared" si="34"/>
        <v>0</v>
      </c>
      <c r="L170" s="174">
        <f t="shared" si="35"/>
        <v>0</v>
      </c>
      <c r="M170" s="179">
        <f t="shared" si="36"/>
        <v>0</v>
      </c>
      <c r="N170" s="141">
        <f>'Core Indicators'!DJ170</f>
        <v>0</v>
      </c>
      <c r="O170" s="141">
        <f>'Core Indicators'!DR170</f>
        <v>0</v>
      </c>
      <c r="P170" s="141">
        <f>'Core Indicators'!DZ170</f>
        <v>0</v>
      </c>
      <c r="Q170" s="141">
        <f>'Core Indicators'!EH170</f>
        <v>0</v>
      </c>
      <c r="R170" s="141">
        <f>'Core Indicators'!EP170</f>
        <v>0</v>
      </c>
      <c r="S170" s="108">
        <f t="shared" si="37"/>
        <v>0.4</v>
      </c>
      <c r="T170" s="108">
        <f t="shared" si="38"/>
        <v>0.83333333333333337</v>
      </c>
      <c r="U170" s="140">
        <v>1</v>
      </c>
      <c r="V170" s="140">
        <v>1</v>
      </c>
      <c r="W170" s="140">
        <f>'Core Indicators'!EX170</f>
        <v>0</v>
      </c>
      <c r="X170" s="108">
        <f t="shared" si="39"/>
        <v>0.5</v>
      </c>
      <c r="Y170" s="140">
        <v>1</v>
      </c>
      <c r="Z170" s="108">
        <f t="shared" si="40"/>
        <v>0</v>
      </c>
      <c r="AA170" s="140">
        <f>'Core Indicators'!FF170</f>
        <v>0</v>
      </c>
      <c r="AB170" s="140">
        <f t="shared" si="41"/>
        <v>0</v>
      </c>
      <c r="AC170" s="123">
        <f>'Core Indicators'!GD170</f>
        <v>0</v>
      </c>
      <c r="AD170" s="123">
        <f>'Core Indicators'!GL170</f>
        <v>0</v>
      </c>
      <c r="AE170" s="123">
        <f>'Core Indicators'!GT170</f>
        <v>0</v>
      </c>
      <c r="AF170" s="123">
        <f>'Core Indicators'!HB170</f>
        <v>0</v>
      </c>
      <c r="AG170" s="123">
        <f t="shared" si="42"/>
        <v>0</v>
      </c>
      <c r="AH170" s="123">
        <f>'Core Indicators'!HJ170</f>
        <v>0</v>
      </c>
      <c r="AI170" s="123">
        <f>'Core Indicators'!HR170</f>
        <v>0</v>
      </c>
      <c r="AJ170" s="123">
        <f t="shared" si="43"/>
        <v>0</v>
      </c>
      <c r="AK170" s="123">
        <f>'Core Indicators'!HZ170</f>
        <v>0</v>
      </c>
      <c r="AL170" s="123">
        <f>'Core Indicators'!IH170</f>
        <v>0</v>
      </c>
      <c r="AM170" s="123">
        <f>'Core Indicators'!IP170</f>
        <v>0</v>
      </c>
      <c r="AN170" s="123">
        <f t="shared" si="44"/>
        <v>0</v>
      </c>
    </row>
    <row r="171" spans="1:40">
      <c r="A171" s="140">
        <f>Lists!C:C</f>
        <v>0</v>
      </c>
      <c r="B171" s="174">
        <f t="shared" si="30"/>
        <v>0.1</v>
      </c>
      <c r="C171" s="108">
        <f t="shared" si="31"/>
        <v>0</v>
      </c>
      <c r="D171" s="179">
        <f t="shared" si="32"/>
        <v>0</v>
      </c>
      <c r="E171" s="140">
        <f>'Core Indicators'!R171</f>
        <v>0</v>
      </c>
      <c r="F171" s="140">
        <f>'Core Indicators'!Z171</f>
        <v>0</v>
      </c>
      <c r="G171" s="108">
        <f t="shared" si="33"/>
        <v>0</v>
      </c>
      <c r="H171" s="140">
        <f>'Core Indicators'!AH171</f>
        <v>0</v>
      </c>
      <c r="I171" s="140">
        <f>'Core Indicators'!AP171</f>
        <v>0</v>
      </c>
      <c r="J171" s="140">
        <f>'Core Indicators'!BN171</f>
        <v>0</v>
      </c>
      <c r="K171" s="140">
        <f t="shared" si="34"/>
        <v>0</v>
      </c>
      <c r="L171" s="174">
        <f t="shared" si="35"/>
        <v>0</v>
      </c>
      <c r="M171" s="179">
        <f t="shared" si="36"/>
        <v>0</v>
      </c>
      <c r="N171" s="141">
        <f>'Core Indicators'!DJ171</f>
        <v>0</v>
      </c>
      <c r="O171" s="141">
        <f>'Core Indicators'!DR171</f>
        <v>0</v>
      </c>
      <c r="P171" s="141">
        <f>'Core Indicators'!DZ171</f>
        <v>0</v>
      </c>
      <c r="Q171" s="141">
        <f>'Core Indicators'!EH171</f>
        <v>0</v>
      </c>
      <c r="R171" s="141">
        <f>'Core Indicators'!EP171</f>
        <v>0</v>
      </c>
      <c r="S171" s="108">
        <f t="shared" si="37"/>
        <v>0.4</v>
      </c>
      <c r="T171" s="108">
        <f t="shared" si="38"/>
        <v>0.83333333333333337</v>
      </c>
      <c r="U171" s="140">
        <v>1</v>
      </c>
      <c r="V171" s="140">
        <v>1</v>
      </c>
      <c r="W171" s="140">
        <f>'Core Indicators'!EX171</f>
        <v>0</v>
      </c>
      <c r="X171" s="108">
        <f t="shared" si="39"/>
        <v>0.5</v>
      </c>
      <c r="Y171" s="140">
        <v>1</v>
      </c>
      <c r="Z171" s="108">
        <f t="shared" si="40"/>
        <v>0</v>
      </c>
      <c r="AA171" s="140">
        <f>'Core Indicators'!FF171</f>
        <v>0</v>
      </c>
      <c r="AB171" s="140">
        <f t="shared" si="41"/>
        <v>0</v>
      </c>
      <c r="AC171" s="123">
        <f>'Core Indicators'!GD171</f>
        <v>0</v>
      </c>
      <c r="AD171" s="123">
        <f>'Core Indicators'!GL171</f>
        <v>0</v>
      </c>
      <c r="AE171" s="123">
        <f>'Core Indicators'!GT171</f>
        <v>0</v>
      </c>
      <c r="AF171" s="123">
        <f>'Core Indicators'!HB171</f>
        <v>0</v>
      </c>
      <c r="AG171" s="123">
        <f t="shared" si="42"/>
        <v>0</v>
      </c>
      <c r="AH171" s="123">
        <f>'Core Indicators'!HJ171</f>
        <v>0</v>
      </c>
      <c r="AI171" s="123">
        <f>'Core Indicators'!HR171</f>
        <v>0</v>
      </c>
      <c r="AJ171" s="123">
        <f t="shared" si="43"/>
        <v>0</v>
      </c>
      <c r="AK171" s="123">
        <f>'Core Indicators'!HZ171</f>
        <v>0</v>
      </c>
      <c r="AL171" s="123">
        <f>'Core Indicators'!IH171</f>
        <v>0</v>
      </c>
      <c r="AM171" s="123">
        <f>'Core Indicators'!IP171</f>
        <v>0</v>
      </c>
      <c r="AN171" s="123">
        <f t="shared" si="44"/>
        <v>0</v>
      </c>
    </row>
    <row r="172" spans="1:40">
      <c r="A172" s="140">
        <f>Lists!C:C</f>
        <v>0</v>
      </c>
      <c r="B172" s="174">
        <f t="shared" si="30"/>
        <v>0.1</v>
      </c>
      <c r="C172" s="108">
        <f t="shared" si="31"/>
        <v>0</v>
      </c>
      <c r="D172" s="179">
        <f t="shared" si="32"/>
        <v>0</v>
      </c>
      <c r="E172" s="140">
        <f>'Core Indicators'!R172</f>
        <v>0</v>
      </c>
      <c r="F172" s="140">
        <f>'Core Indicators'!Z172</f>
        <v>0</v>
      </c>
      <c r="G172" s="108">
        <f t="shared" si="33"/>
        <v>0</v>
      </c>
      <c r="H172" s="140">
        <f>'Core Indicators'!AH172</f>
        <v>0</v>
      </c>
      <c r="I172" s="140">
        <f>'Core Indicators'!AP172</f>
        <v>0</v>
      </c>
      <c r="J172" s="140">
        <f>'Core Indicators'!BN172</f>
        <v>0</v>
      </c>
      <c r="K172" s="140">
        <f t="shared" si="34"/>
        <v>0</v>
      </c>
      <c r="L172" s="174">
        <f t="shared" si="35"/>
        <v>0</v>
      </c>
      <c r="M172" s="179">
        <f t="shared" si="36"/>
        <v>0</v>
      </c>
      <c r="N172" s="141">
        <f>'Core Indicators'!DJ172</f>
        <v>0</v>
      </c>
      <c r="O172" s="141">
        <f>'Core Indicators'!DR172</f>
        <v>0</v>
      </c>
      <c r="P172" s="141">
        <f>'Core Indicators'!DZ172</f>
        <v>0</v>
      </c>
      <c r="Q172" s="141">
        <f>'Core Indicators'!EH172</f>
        <v>0</v>
      </c>
      <c r="R172" s="141">
        <f>'Core Indicators'!EP172</f>
        <v>0</v>
      </c>
      <c r="S172" s="108">
        <f t="shared" si="37"/>
        <v>0.4</v>
      </c>
      <c r="T172" s="108">
        <f t="shared" si="38"/>
        <v>0.83333333333333337</v>
      </c>
      <c r="U172" s="140">
        <v>1</v>
      </c>
      <c r="V172" s="140">
        <v>1</v>
      </c>
      <c r="W172" s="140">
        <f>'Core Indicators'!EX172</f>
        <v>0</v>
      </c>
      <c r="X172" s="108">
        <f t="shared" si="39"/>
        <v>0.5</v>
      </c>
      <c r="Y172" s="140">
        <v>1</v>
      </c>
      <c r="Z172" s="108">
        <f t="shared" si="40"/>
        <v>0</v>
      </c>
      <c r="AA172" s="140">
        <f>'Core Indicators'!FF172</f>
        <v>0</v>
      </c>
      <c r="AB172" s="140">
        <f t="shared" si="41"/>
        <v>0</v>
      </c>
      <c r="AC172" s="123">
        <f>'Core Indicators'!GD172</f>
        <v>0</v>
      </c>
      <c r="AD172" s="123">
        <f>'Core Indicators'!GL172</f>
        <v>0</v>
      </c>
      <c r="AE172" s="123">
        <f>'Core Indicators'!GT172</f>
        <v>0</v>
      </c>
      <c r="AF172" s="123">
        <f>'Core Indicators'!HB172</f>
        <v>0</v>
      </c>
      <c r="AG172" s="123">
        <f t="shared" si="42"/>
        <v>0</v>
      </c>
      <c r="AH172" s="123">
        <f>'Core Indicators'!HJ172</f>
        <v>0</v>
      </c>
      <c r="AI172" s="123">
        <f>'Core Indicators'!HR172</f>
        <v>0</v>
      </c>
      <c r="AJ172" s="123">
        <f t="shared" si="43"/>
        <v>0</v>
      </c>
      <c r="AK172" s="123">
        <f>'Core Indicators'!HZ172</f>
        <v>0</v>
      </c>
      <c r="AL172" s="123">
        <f>'Core Indicators'!IH172</f>
        <v>0</v>
      </c>
      <c r="AM172" s="123">
        <f>'Core Indicators'!IP172</f>
        <v>0</v>
      </c>
      <c r="AN172" s="123">
        <f t="shared" si="44"/>
        <v>0</v>
      </c>
    </row>
    <row r="173" spans="1:40">
      <c r="A173" s="140">
        <f>Lists!C:C</f>
        <v>0</v>
      </c>
      <c r="B173" s="174">
        <f t="shared" si="30"/>
        <v>0.1</v>
      </c>
      <c r="C173" s="108">
        <f t="shared" si="31"/>
        <v>0</v>
      </c>
      <c r="D173" s="179">
        <f t="shared" si="32"/>
        <v>0</v>
      </c>
      <c r="E173" s="140">
        <f>'Core Indicators'!R173</f>
        <v>0</v>
      </c>
      <c r="F173" s="140">
        <f>'Core Indicators'!Z173</f>
        <v>0</v>
      </c>
      <c r="G173" s="108">
        <f t="shared" si="33"/>
        <v>0</v>
      </c>
      <c r="H173" s="140">
        <f>'Core Indicators'!AH173</f>
        <v>0</v>
      </c>
      <c r="I173" s="140">
        <f>'Core Indicators'!AP173</f>
        <v>0</v>
      </c>
      <c r="J173" s="140">
        <f>'Core Indicators'!BN173</f>
        <v>0</v>
      </c>
      <c r="K173" s="140">
        <f t="shared" si="34"/>
        <v>0</v>
      </c>
      <c r="L173" s="174">
        <f t="shared" si="35"/>
        <v>0</v>
      </c>
      <c r="M173" s="179">
        <f t="shared" si="36"/>
        <v>0</v>
      </c>
      <c r="N173" s="141">
        <f>'Core Indicators'!DJ173</f>
        <v>0</v>
      </c>
      <c r="O173" s="141">
        <f>'Core Indicators'!DR173</f>
        <v>0</v>
      </c>
      <c r="P173" s="141">
        <f>'Core Indicators'!DZ173</f>
        <v>0</v>
      </c>
      <c r="Q173" s="141">
        <f>'Core Indicators'!EH173</f>
        <v>0</v>
      </c>
      <c r="R173" s="141">
        <f>'Core Indicators'!EP173</f>
        <v>0</v>
      </c>
      <c r="S173" s="108">
        <f t="shared" si="37"/>
        <v>0.4</v>
      </c>
      <c r="T173" s="108">
        <f t="shared" si="38"/>
        <v>0.83333333333333337</v>
      </c>
      <c r="U173" s="140">
        <v>1</v>
      </c>
      <c r="V173" s="140">
        <v>1</v>
      </c>
      <c r="W173" s="140">
        <f>'Core Indicators'!EX173</f>
        <v>0</v>
      </c>
      <c r="X173" s="108">
        <f t="shared" si="39"/>
        <v>0.5</v>
      </c>
      <c r="Y173" s="140">
        <v>1</v>
      </c>
      <c r="Z173" s="108">
        <f t="shared" si="40"/>
        <v>0</v>
      </c>
      <c r="AA173" s="140">
        <f>'Core Indicators'!FF173</f>
        <v>0</v>
      </c>
      <c r="AB173" s="140">
        <f t="shared" si="41"/>
        <v>0</v>
      </c>
      <c r="AC173" s="123">
        <f>'Core Indicators'!GD173</f>
        <v>0</v>
      </c>
      <c r="AD173" s="123">
        <f>'Core Indicators'!GL173</f>
        <v>0</v>
      </c>
      <c r="AE173" s="123">
        <f>'Core Indicators'!GT173</f>
        <v>0</v>
      </c>
      <c r="AF173" s="123">
        <f>'Core Indicators'!HB173</f>
        <v>0</v>
      </c>
      <c r="AG173" s="123">
        <f t="shared" si="42"/>
        <v>0</v>
      </c>
      <c r="AH173" s="123">
        <f>'Core Indicators'!HJ173</f>
        <v>0</v>
      </c>
      <c r="AI173" s="123">
        <f>'Core Indicators'!HR173</f>
        <v>0</v>
      </c>
      <c r="AJ173" s="123">
        <f t="shared" si="43"/>
        <v>0</v>
      </c>
      <c r="AK173" s="123">
        <f>'Core Indicators'!HZ173</f>
        <v>0</v>
      </c>
      <c r="AL173" s="123">
        <f>'Core Indicators'!IH173</f>
        <v>0</v>
      </c>
      <c r="AM173" s="123">
        <f>'Core Indicators'!IP173</f>
        <v>0</v>
      </c>
      <c r="AN173" s="123">
        <f t="shared" si="44"/>
        <v>0</v>
      </c>
    </row>
    <row r="174" spans="1:40">
      <c r="A174" s="140">
        <f>Lists!C:C</f>
        <v>0</v>
      </c>
      <c r="B174" s="174">
        <f t="shared" si="30"/>
        <v>0.1</v>
      </c>
      <c r="C174" s="108">
        <f t="shared" si="31"/>
        <v>0</v>
      </c>
      <c r="D174" s="179">
        <f t="shared" si="32"/>
        <v>0</v>
      </c>
      <c r="E174" s="140">
        <f>'Core Indicators'!R174</f>
        <v>0</v>
      </c>
      <c r="F174" s="140">
        <f>'Core Indicators'!Z174</f>
        <v>0</v>
      </c>
      <c r="G174" s="108">
        <f t="shared" si="33"/>
        <v>0</v>
      </c>
      <c r="H174" s="140">
        <f>'Core Indicators'!AH174</f>
        <v>0</v>
      </c>
      <c r="I174" s="140">
        <f>'Core Indicators'!AP174</f>
        <v>0</v>
      </c>
      <c r="J174" s="140">
        <f>'Core Indicators'!BN174</f>
        <v>0</v>
      </c>
      <c r="K174" s="140">
        <f t="shared" si="34"/>
        <v>0</v>
      </c>
      <c r="L174" s="174">
        <f t="shared" si="35"/>
        <v>0</v>
      </c>
      <c r="M174" s="179">
        <f t="shared" si="36"/>
        <v>0</v>
      </c>
      <c r="N174" s="141">
        <f>'Core Indicators'!DJ174</f>
        <v>0</v>
      </c>
      <c r="O174" s="141">
        <f>'Core Indicators'!DR174</f>
        <v>0</v>
      </c>
      <c r="P174" s="141">
        <f>'Core Indicators'!DZ174</f>
        <v>0</v>
      </c>
      <c r="Q174" s="141">
        <f>'Core Indicators'!EH174</f>
        <v>0</v>
      </c>
      <c r="R174" s="141">
        <f>'Core Indicators'!EP174</f>
        <v>0</v>
      </c>
      <c r="S174" s="108">
        <f t="shared" si="37"/>
        <v>0.4</v>
      </c>
      <c r="T174" s="108">
        <f t="shared" si="38"/>
        <v>0.83333333333333337</v>
      </c>
      <c r="U174" s="140">
        <v>1</v>
      </c>
      <c r="V174" s="140">
        <v>1</v>
      </c>
      <c r="W174" s="140">
        <f>'Core Indicators'!EX174</f>
        <v>0</v>
      </c>
      <c r="X174" s="108">
        <f t="shared" si="39"/>
        <v>0.5</v>
      </c>
      <c r="Y174" s="140">
        <v>1</v>
      </c>
      <c r="Z174" s="108">
        <f t="shared" si="40"/>
        <v>0</v>
      </c>
      <c r="AA174" s="140">
        <f>'Core Indicators'!FF174</f>
        <v>0</v>
      </c>
      <c r="AB174" s="140">
        <f t="shared" si="41"/>
        <v>0</v>
      </c>
      <c r="AC174" s="123">
        <f>'Core Indicators'!GD174</f>
        <v>0</v>
      </c>
      <c r="AD174" s="123">
        <f>'Core Indicators'!GL174</f>
        <v>0</v>
      </c>
      <c r="AE174" s="123">
        <f>'Core Indicators'!GT174</f>
        <v>0</v>
      </c>
      <c r="AF174" s="123">
        <f>'Core Indicators'!HB174</f>
        <v>0</v>
      </c>
      <c r="AG174" s="123">
        <f t="shared" si="42"/>
        <v>0</v>
      </c>
      <c r="AH174" s="123">
        <f>'Core Indicators'!HJ174</f>
        <v>0</v>
      </c>
      <c r="AI174" s="123">
        <f>'Core Indicators'!HR174</f>
        <v>0</v>
      </c>
      <c r="AJ174" s="123">
        <f t="shared" si="43"/>
        <v>0</v>
      </c>
      <c r="AK174" s="123">
        <f>'Core Indicators'!HZ174</f>
        <v>0</v>
      </c>
      <c r="AL174" s="123">
        <f>'Core Indicators'!IH174</f>
        <v>0</v>
      </c>
      <c r="AM174" s="123">
        <f>'Core Indicators'!IP174</f>
        <v>0</v>
      </c>
      <c r="AN174" s="123">
        <f t="shared" si="44"/>
        <v>0</v>
      </c>
    </row>
    <row r="175" spans="1:40">
      <c r="A175" s="140">
        <f>Lists!C:C</f>
        <v>0</v>
      </c>
      <c r="B175" s="174">
        <f t="shared" si="30"/>
        <v>0.1</v>
      </c>
      <c r="C175" s="108">
        <f t="shared" si="31"/>
        <v>0</v>
      </c>
      <c r="D175" s="179">
        <f t="shared" si="32"/>
        <v>0</v>
      </c>
      <c r="E175" s="140">
        <f>'Core Indicators'!R175</f>
        <v>0</v>
      </c>
      <c r="F175" s="140">
        <f>'Core Indicators'!Z175</f>
        <v>0</v>
      </c>
      <c r="G175" s="108">
        <f t="shared" si="33"/>
        <v>0</v>
      </c>
      <c r="H175" s="140">
        <f>'Core Indicators'!AH175</f>
        <v>0</v>
      </c>
      <c r="I175" s="140">
        <f>'Core Indicators'!AP175</f>
        <v>0</v>
      </c>
      <c r="J175" s="140">
        <f>'Core Indicators'!BN175</f>
        <v>0</v>
      </c>
      <c r="K175" s="140">
        <f t="shared" si="34"/>
        <v>0</v>
      </c>
      <c r="L175" s="174">
        <f t="shared" si="35"/>
        <v>0</v>
      </c>
      <c r="M175" s="179">
        <f t="shared" si="36"/>
        <v>0</v>
      </c>
      <c r="N175" s="141">
        <f>'Core Indicators'!DJ175</f>
        <v>0</v>
      </c>
      <c r="O175" s="141">
        <f>'Core Indicators'!DR175</f>
        <v>0</v>
      </c>
      <c r="P175" s="141">
        <f>'Core Indicators'!DZ175</f>
        <v>0</v>
      </c>
      <c r="Q175" s="141">
        <f>'Core Indicators'!EH175</f>
        <v>0</v>
      </c>
      <c r="R175" s="141">
        <f>'Core Indicators'!EP175</f>
        <v>0</v>
      </c>
      <c r="S175" s="108">
        <f t="shared" si="37"/>
        <v>0.4</v>
      </c>
      <c r="T175" s="108">
        <f t="shared" si="38"/>
        <v>0.83333333333333337</v>
      </c>
      <c r="U175" s="140">
        <v>1</v>
      </c>
      <c r="V175" s="140">
        <v>1</v>
      </c>
      <c r="W175" s="140">
        <f>'Core Indicators'!EX175</f>
        <v>0</v>
      </c>
      <c r="X175" s="108">
        <f t="shared" si="39"/>
        <v>0.5</v>
      </c>
      <c r="Y175" s="140">
        <v>1</v>
      </c>
      <c r="Z175" s="108">
        <f t="shared" si="40"/>
        <v>0</v>
      </c>
      <c r="AA175" s="140">
        <f>'Core Indicators'!FF175</f>
        <v>0</v>
      </c>
      <c r="AB175" s="140">
        <f t="shared" si="41"/>
        <v>0</v>
      </c>
      <c r="AC175" s="123">
        <f>'Core Indicators'!GD175</f>
        <v>0</v>
      </c>
      <c r="AD175" s="123">
        <f>'Core Indicators'!GL175</f>
        <v>0</v>
      </c>
      <c r="AE175" s="123">
        <f>'Core Indicators'!GT175</f>
        <v>0</v>
      </c>
      <c r="AF175" s="123">
        <f>'Core Indicators'!HB175</f>
        <v>0</v>
      </c>
      <c r="AG175" s="123">
        <f t="shared" si="42"/>
        <v>0</v>
      </c>
      <c r="AH175" s="123">
        <f>'Core Indicators'!HJ175</f>
        <v>0</v>
      </c>
      <c r="AI175" s="123">
        <f>'Core Indicators'!HR175</f>
        <v>0</v>
      </c>
      <c r="AJ175" s="123">
        <f t="shared" si="43"/>
        <v>0</v>
      </c>
      <c r="AK175" s="123">
        <f>'Core Indicators'!HZ175</f>
        <v>0</v>
      </c>
      <c r="AL175" s="123">
        <f>'Core Indicators'!IH175</f>
        <v>0</v>
      </c>
      <c r="AM175" s="123">
        <f>'Core Indicators'!IP175</f>
        <v>0</v>
      </c>
      <c r="AN175" s="123">
        <f t="shared" si="44"/>
        <v>0</v>
      </c>
    </row>
    <row r="176" spans="1:40">
      <c r="A176" s="140">
        <f>Lists!C:C</f>
        <v>0</v>
      </c>
      <c r="B176" s="174">
        <f t="shared" si="30"/>
        <v>0.1</v>
      </c>
      <c r="C176" s="108">
        <f t="shared" si="31"/>
        <v>0</v>
      </c>
      <c r="D176" s="179">
        <f t="shared" si="32"/>
        <v>0</v>
      </c>
      <c r="E176" s="140">
        <f>'Core Indicators'!R176</f>
        <v>0</v>
      </c>
      <c r="F176" s="140">
        <f>'Core Indicators'!Z176</f>
        <v>0</v>
      </c>
      <c r="G176" s="108">
        <f t="shared" si="33"/>
        <v>0</v>
      </c>
      <c r="H176" s="140">
        <f>'Core Indicators'!AH176</f>
        <v>0</v>
      </c>
      <c r="I176" s="140">
        <f>'Core Indicators'!AP176</f>
        <v>0</v>
      </c>
      <c r="J176" s="140">
        <f>'Core Indicators'!BN176</f>
        <v>0</v>
      </c>
      <c r="K176" s="140">
        <f t="shared" si="34"/>
        <v>0</v>
      </c>
      <c r="L176" s="174">
        <f t="shared" si="35"/>
        <v>0</v>
      </c>
      <c r="M176" s="179">
        <f t="shared" si="36"/>
        <v>0</v>
      </c>
      <c r="N176" s="141">
        <f>'Core Indicators'!DJ176</f>
        <v>0</v>
      </c>
      <c r="O176" s="141">
        <f>'Core Indicators'!DR176</f>
        <v>0</v>
      </c>
      <c r="P176" s="141">
        <f>'Core Indicators'!DZ176</f>
        <v>0</v>
      </c>
      <c r="Q176" s="141">
        <f>'Core Indicators'!EH176</f>
        <v>0</v>
      </c>
      <c r="R176" s="141">
        <f>'Core Indicators'!EP176</f>
        <v>0</v>
      </c>
      <c r="S176" s="108">
        <f t="shared" si="37"/>
        <v>0.4</v>
      </c>
      <c r="T176" s="108">
        <f t="shared" si="38"/>
        <v>0.83333333333333337</v>
      </c>
      <c r="U176" s="140">
        <v>1</v>
      </c>
      <c r="V176" s="140">
        <v>1</v>
      </c>
      <c r="W176" s="140">
        <f>'Core Indicators'!EX176</f>
        <v>0</v>
      </c>
      <c r="X176" s="108">
        <f t="shared" si="39"/>
        <v>0.5</v>
      </c>
      <c r="Y176" s="140">
        <v>1</v>
      </c>
      <c r="Z176" s="108">
        <f t="shared" si="40"/>
        <v>0</v>
      </c>
      <c r="AA176" s="140">
        <f>'Core Indicators'!FF176</f>
        <v>0</v>
      </c>
      <c r="AB176" s="140">
        <f t="shared" si="41"/>
        <v>0</v>
      </c>
      <c r="AC176" s="123">
        <f>'Core Indicators'!GD176</f>
        <v>0</v>
      </c>
      <c r="AD176" s="123">
        <f>'Core Indicators'!GL176</f>
        <v>0</v>
      </c>
      <c r="AE176" s="123">
        <f>'Core Indicators'!GT176</f>
        <v>0</v>
      </c>
      <c r="AF176" s="123">
        <f>'Core Indicators'!HB176</f>
        <v>0</v>
      </c>
      <c r="AG176" s="123">
        <f t="shared" si="42"/>
        <v>0</v>
      </c>
      <c r="AH176" s="123">
        <f>'Core Indicators'!HJ176</f>
        <v>0</v>
      </c>
      <c r="AI176" s="123">
        <f>'Core Indicators'!HR176</f>
        <v>0</v>
      </c>
      <c r="AJ176" s="123">
        <f t="shared" si="43"/>
        <v>0</v>
      </c>
      <c r="AK176" s="123">
        <f>'Core Indicators'!HZ176</f>
        <v>0</v>
      </c>
      <c r="AL176" s="123">
        <f>'Core Indicators'!IH176</f>
        <v>0</v>
      </c>
      <c r="AM176" s="123">
        <f>'Core Indicators'!IP176</f>
        <v>0</v>
      </c>
      <c r="AN176" s="123">
        <f t="shared" si="44"/>
        <v>0</v>
      </c>
    </row>
    <row r="177" spans="1:40">
      <c r="A177" s="140">
        <f>Lists!C:C</f>
        <v>0</v>
      </c>
      <c r="B177" s="174">
        <f t="shared" si="30"/>
        <v>0.1</v>
      </c>
      <c r="C177" s="108">
        <f t="shared" si="31"/>
        <v>0</v>
      </c>
      <c r="D177" s="179">
        <f t="shared" si="32"/>
        <v>0</v>
      </c>
      <c r="E177" s="140">
        <f>'Core Indicators'!R177</f>
        <v>0</v>
      </c>
      <c r="F177" s="140">
        <f>'Core Indicators'!Z177</f>
        <v>0</v>
      </c>
      <c r="G177" s="108">
        <f t="shared" si="33"/>
        <v>0</v>
      </c>
      <c r="H177" s="140">
        <f>'Core Indicators'!AH177</f>
        <v>0</v>
      </c>
      <c r="I177" s="140">
        <f>'Core Indicators'!AP177</f>
        <v>0</v>
      </c>
      <c r="J177" s="140">
        <f>'Core Indicators'!BN177</f>
        <v>0</v>
      </c>
      <c r="K177" s="140">
        <f t="shared" si="34"/>
        <v>0</v>
      </c>
      <c r="L177" s="174">
        <f t="shared" si="35"/>
        <v>0</v>
      </c>
      <c r="M177" s="179">
        <f t="shared" si="36"/>
        <v>0</v>
      </c>
      <c r="N177" s="141">
        <f>'Core Indicators'!DJ177</f>
        <v>0</v>
      </c>
      <c r="O177" s="141">
        <f>'Core Indicators'!DR177</f>
        <v>0</v>
      </c>
      <c r="P177" s="141">
        <f>'Core Indicators'!DZ177</f>
        <v>0</v>
      </c>
      <c r="Q177" s="141">
        <f>'Core Indicators'!EH177</f>
        <v>0</v>
      </c>
      <c r="R177" s="141">
        <f>'Core Indicators'!EP177</f>
        <v>0</v>
      </c>
      <c r="S177" s="108">
        <f t="shared" si="37"/>
        <v>0.4</v>
      </c>
      <c r="T177" s="108">
        <f t="shared" si="38"/>
        <v>0.83333333333333337</v>
      </c>
      <c r="U177" s="140">
        <v>1</v>
      </c>
      <c r="V177" s="140">
        <v>1</v>
      </c>
      <c r="W177" s="140">
        <f>'Core Indicators'!EX177</f>
        <v>0</v>
      </c>
      <c r="X177" s="108">
        <f t="shared" si="39"/>
        <v>0.5</v>
      </c>
      <c r="Y177" s="140">
        <v>1</v>
      </c>
      <c r="Z177" s="108">
        <f t="shared" si="40"/>
        <v>0</v>
      </c>
      <c r="AA177" s="140">
        <f>'Core Indicators'!FF177</f>
        <v>0</v>
      </c>
      <c r="AB177" s="140">
        <f t="shared" si="41"/>
        <v>0</v>
      </c>
      <c r="AC177" s="123">
        <f>'Core Indicators'!GD177</f>
        <v>0</v>
      </c>
      <c r="AD177" s="123">
        <f>'Core Indicators'!GL177</f>
        <v>0</v>
      </c>
      <c r="AE177" s="123">
        <f>'Core Indicators'!GT177</f>
        <v>0</v>
      </c>
      <c r="AF177" s="123">
        <f>'Core Indicators'!HB177</f>
        <v>0</v>
      </c>
      <c r="AG177" s="123">
        <f t="shared" si="42"/>
        <v>0</v>
      </c>
      <c r="AH177" s="123">
        <f>'Core Indicators'!HJ177</f>
        <v>0</v>
      </c>
      <c r="AI177" s="123">
        <f>'Core Indicators'!HR177</f>
        <v>0</v>
      </c>
      <c r="AJ177" s="123">
        <f t="shared" si="43"/>
        <v>0</v>
      </c>
      <c r="AK177" s="123">
        <f>'Core Indicators'!HZ177</f>
        <v>0</v>
      </c>
      <c r="AL177" s="123">
        <f>'Core Indicators'!IH177</f>
        <v>0</v>
      </c>
      <c r="AM177" s="123">
        <f>'Core Indicators'!IP177</f>
        <v>0</v>
      </c>
      <c r="AN177" s="123">
        <f t="shared" si="44"/>
        <v>0</v>
      </c>
    </row>
    <row r="178" spans="1:40">
      <c r="A178" s="140">
        <f>Lists!C:C</f>
        <v>0</v>
      </c>
      <c r="B178" s="174">
        <f t="shared" si="30"/>
        <v>0.1</v>
      </c>
      <c r="C178" s="108">
        <f t="shared" si="31"/>
        <v>0</v>
      </c>
      <c r="D178" s="179">
        <f t="shared" si="32"/>
        <v>0</v>
      </c>
      <c r="E178" s="140">
        <f>'Core Indicators'!R178</f>
        <v>0</v>
      </c>
      <c r="F178" s="140">
        <f>'Core Indicators'!Z178</f>
        <v>0</v>
      </c>
      <c r="G178" s="108">
        <f t="shared" si="33"/>
        <v>0</v>
      </c>
      <c r="H178" s="140">
        <f>'Core Indicators'!AH178</f>
        <v>0</v>
      </c>
      <c r="I178" s="140">
        <f>'Core Indicators'!AP178</f>
        <v>0</v>
      </c>
      <c r="J178" s="140">
        <f>'Core Indicators'!BN178</f>
        <v>0</v>
      </c>
      <c r="K178" s="140">
        <f t="shared" si="34"/>
        <v>0</v>
      </c>
      <c r="L178" s="174">
        <f t="shared" si="35"/>
        <v>0</v>
      </c>
      <c r="M178" s="179">
        <f t="shared" si="36"/>
        <v>0</v>
      </c>
      <c r="N178" s="141">
        <f>'Core Indicators'!DJ178</f>
        <v>0</v>
      </c>
      <c r="O178" s="141">
        <f>'Core Indicators'!DR178</f>
        <v>0</v>
      </c>
      <c r="P178" s="141">
        <f>'Core Indicators'!DZ178</f>
        <v>0</v>
      </c>
      <c r="Q178" s="141">
        <f>'Core Indicators'!EH178</f>
        <v>0</v>
      </c>
      <c r="R178" s="141">
        <f>'Core Indicators'!EP178</f>
        <v>0</v>
      </c>
      <c r="S178" s="108">
        <f t="shared" si="37"/>
        <v>0.4</v>
      </c>
      <c r="T178" s="108">
        <f t="shared" si="38"/>
        <v>0.83333333333333337</v>
      </c>
      <c r="U178" s="140">
        <v>1</v>
      </c>
      <c r="V178" s="140">
        <v>1</v>
      </c>
      <c r="W178" s="140">
        <f>'Core Indicators'!EX178</f>
        <v>0</v>
      </c>
      <c r="X178" s="108">
        <f t="shared" si="39"/>
        <v>0.5</v>
      </c>
      <c r="Y178" s="140">
        <v>1</v>
      </c>
      <c r="Z178" s="108">
        <f t="shared" si="40"/>
        <v>0</v>
      </c>
      <c r="AA178" s="140">
        <f>'Core Indicators'!FF178</f>
        <v>0</v>
      </c>
      <c r="AB178" s="140">
        <f t="shared" si="41"/>
        <v>0</v>
      </c>
      <c r="AC178" s="123">
        <f>'Core Indicators'!GD178</f>
        <v>0</v>
      </c>
      <c r="AD178" s="123">
        <f>'Core Indicators'!GL178</f>
        <v>0</v>
      </c>
      <c r="AE178" s="123">
        <f>'Core Indicators'!GT178</f>
        <v>0</v>
      </c>
      <c r="AF178" s="123">
        <f>'Core Indicators'!HB178</f>
        <v>0</v>
      </c>
      <c r="AG178" s="123">
        <f t="shared" si="42"/>
        <v>0</v>
      </c>
      <c r="AH178" s="123">
        <f>'Core Indicators'!HJ178</f>
        <v>0</v>
      </c>
      <c r="AI178" s="123">
        <f>'Core Indicators'!HR178</f>
        <v>0</v>
      </c>
      <c r="AJ178" s="123">
        <f t="shared" si="43"/>
        <v>0</v>
      </c>
      <c r="AK178" s="123">
        <f>'Core Indicators'!HZ178</f>
        <v>0</v>
      </c>
      <c r="AL178" s="123">
        <f>'Core Indicators'!IH178</f>
        <v>0</v>
      </c>
      <c r="AM178" s="123">
        <f>'Core Indicators'!IP178</f>
        <v>0</v>
      </c>
      <c r="AN178" s="123">
        <f t="shared" si="44"/>
        <v>0</v>
      </c>
    </row>
    <row r="179" spans="1:40">
      <c r="A179" s="140">
        <f>Lists!C:C</f>
        <v>0</v>
      </c>
      <c r="B179" s="174">
        <f t="shared" si="30"/>
        <v>0.1</v>
      </c>
      <c r="C179" s="108">
        <f t="shared" si="31"/>
        <v>0</v>
      </c>
      <c r="D179" s="179">
        <f t="shared" si="32"/>
        <v>0</v>
      </c>
      <c r="E179" s="140">
        <f>'Core Indicators'!R179</f>
        <v>0</v>
      </c>
      <c r="F179" s="140">
        <f>'Core Indicators'!Z179</f>
        <v>0</v>
      </c>
      <c r="G179" s="108">
        <f t="shared" si="33"/>
        <v>0</v>
      </c>
      <c r="H179" s="140">
        <f>'Core Indicators'!AH179</f>
        <v>0</v>
      </c>
      <c r="I179" s="140">
        <f>'Core Indicators'!AP179</f>
        <v>0</v>
      </c>
      <c r="J179" s="140">
        <f>'Core Indicators'!BN179</f>
        <v>0</v>
      </c>
      <c r="K179" s="140">
        <f t="shared" si="34"/>
        <v>0</v>
      </c>
      <c r="L179" s="174">
        <f t="shared" si="35"/>
        <v>0</v>
      </c>
      <c r="M179" s="179">
        <f t="shared" si="36"/>
        <v>0</v>
      </c>
      <c r="N179" s="141">
        <f>'Core Indicators'!DJ179</f>
        <v>0</v>
      </c>
      <c r="O179" s="141">
        <f>'Core Indicators'!DR179</f>
        <v>0</v>
      </c>
      <c r="P179" s="141">
        <f>'Core Indicators'!DZ179</f>
        <v>0</v>
      </c>
      <c r="Q179" s="141">
        <f>'Core Indicators'!EH179</f>
        <v>0</v>
      </c>
      <c r="R179" s="141">
        <f>'Core Indicators'!EP179</f>
        <v>0</v>
      </c>
      <c r="S179" s="108">
        <f t="shared" si="37"/>
        <v>0.4</v>
      </c>
      <c r="T179" s="108">
        <f t="shared" si="38"/>
        <v>0.83333333333333337</v>
      </c>
      <c r="U179" s="140">
        <v>1</v>
      </c>
      <c r="V179" s="140">
        <v>1</v>
      </c>
      <c r="W179" s="140">
        <f>'Core Indicators'!EX179</f>
        <v>0</v>
      </c>
      <c r="X179" s="108">
        <f t="shared" si="39"/>
        <v>0.5</v>
      </c>
      <c r="Y179" s="140">
        <v>1</v>
      </c>
      <c r="Z179" s="108">
        <f t="shared" si="40"/>
        <v>0</v>
      </c>
      <c r="AA179" s="140">
        <f>'Core Indicators'!FF179</f>
        <v>0</v>
      </c>
      <c r="AB179" s="140">
        <f t="shared" si="41"/>
        <v>0</v>
      </c>
      <c r="AC179" s="123">
        <f>'Core Indicators'!GD179</f>
        <v>0</v>
      </c>
      <c r="AD179" s="123">
        <f>'Core Indicators'!GL179</f>
        <v>0</v>
      </c>
      <c r="AE179" s="123">
        <f>'Core Indicators'!GT179</f>
        <v>0</v>
      </c>
      <c r="AF179" s="123">
        <f>'Core Indicators'!HB179</f>
        <v>0</v>
      </c>
      <c r="AG179" s="123">
        <f t="shared" si="42"/>
        <v>0</v>
      </c>
      <c r="AH179" s="123">
        <f>'Core Indicators'!HJ179</f>
        <v>0</v>
      </c>
      <c r="AI179" s="123">
        <f>'Core Indicators'!HR179</f>
        <v>0</v>
      </c>
      <c r="AJ179" s="123">
        <f t="shared" si="43"/>
        <v>0</v>
      </c>
      <c r="AK179" s="123">
        <f>'Core Indicators'!HZ179</f>
        <v>0</v>
      </c>
      <c r="AL179" s="123">
        <f>'Core Indicators'!IH179</f>
        <v>0</v>
      </c>
      <c r="AM179" s="123">
        <f>'Core Indicators'!IP179</f>
        <v>0</v>
      </c>
      <c r="AN179" s="123">
        <f t="shared" si="44"/>
        <v>0</v>
      </c>
    </row>
    <row r="180" spans="1:40">
      <c r="A180" s="140">
        <f>Lists!C:C</f>
        <v>0</v>
      </c>
      <c r="B180" s="174">
        <f t="shared" si="30"/>
        <v>0.1</v>
      </c>
      <c r="C180" s="108">
        <f t="shared" si="31"/>
        <v>0</v>
      </c>
      <c r="D180" s="179">
        <f t="shared" si="32"/>
        <v>0</v>
      </c>
      <c r="E180" s="140">
        <f>'Core Indicators'!R180</f>
        <v>0</v>
      </c>
      <c r="F180" s="140">
        <f>'Core Indicators'!Z180</f>
        <v>0</v>
      </c>
      <c r="G180" s="108">
        <f t="shared" si="33"/>
        <v>0</v>
      </c>
      <c r="H180" s="140">
        <f>'Core Indicators'!AH180</f>
        <v>0</v>
      </c>
      <c r="I180" s="140">
        <f>'Core Indicators'!AP180</f>
        <v>0</v>
      </c>
      <c r="J180" s="140">
        <f>'Core Indicators'!BN180</f>
        <v>0</v>
      </c>
      <c r="K180" s="140">
        <f t="shared" si="34"/>
        <v>0</v>
      </c>
      <c r="L180" s="174">
        <f t="shared" si="35"/>
        <v>0</v>
      </c>
      <c r="M180" s="179">
        <f t="shared" si="36"/>
        <v>0</v>
      </c>
      <c r="N180" s="141">
        <f>'Core Indicators'!DJ180</f>
        <v>0</v>
      </c>
      <c r="O180" s="141">
        <f>'Core Indicators'!DR180</f>
        <v>0</v>
      </c>
      <c r="P180" s="141">
        <f>'Core Indicators'!DZ180</f>
        <v>0</v>
      </c>
      <c r="Q180" s="141">
        <f>'Core Indicators'!EH180</f>
        <v>0</v>
      </c>
      <c r="R180" s="141">
        <f>'Core Indicators'!EP180</f>
        <v>0</v>
      </c>
      <c r="S180" s="108">
        <f t="shared" si="37"/>
        <v>0.4</v>
      </c>
      <c r="T180" s="108">
        <f t="shared" si="38"/>
        <v>0.83333333333333337</v>
      </c>
      <c r="U180" s="140">
        <v>1</v>
      </c>
      <c r="V180" s="140">
        <v>1</v>
      </c>
      <c r="W180" s="140">
        <f>'Core Indicators'!EX180</f>
        <v>0</v>
      </c>
      <c r="X180" s="108">
        <f t="shared" si="39"/>
        <v>0.5</v>
      </c>
      <c r="Y180" s="140">
        <v>1</v>
      </c>
      <c r="Z180" s="108">
        <f t="shared" si="40"/>
        <v>0</v>
      </c>
      <c r="AA180" s="140">
        <f>'Core Indicators'!FF180</f>
        <v>0</v>
      </c>
      <c r="AB180" s="140">
        <f t="shared" si="41"/>
        <v>0</v>
      </c>
      <c r="AC180" s="123">
        <f>'Core Indicators'!GD180</f>
        <v>0</v>
      </c>
      <c r="AD180" s="123">
        <f>'Core Indicators'!GL180</f>
        <v>0</v>
      </c>
      <c r="AE180" s="123">
        <f>'Core Indicators'!GT180</f>
        <v>0</v>
      </c>
      <c r="AF180" s="123">
        <f>'Core Indicators'!HB180</f>
        <v>0</v>
      </c>
      <c r="AG180" s="123">
        <f t="shared" si="42"/>
        <v>0</v>
      </c>
      <c r="AH180" s="123">
        <f>'Core Indicators'!HJ180</f>
        <v>0</v>
      </c>
      <c r="AI180" s="123">
        <f>'Core Indicators'!HR180</f>
        <v>0</v>
      </c>
      <c r="AJ180" s="123">
        <f t="shared" si="43"/>
        <v>0</v>
      </c>
      <c r="AK180" s="123">
        <f>'Core Indicators'!HZ180</f>
        <v>0</v>
      </c>
      <c r="AL180" s="123">
        <f>'Core Indicators'!IH180</f>
        <v>0</v>
      </c>
      <c r="AM180" s="123">
        <f>'Core Indicators'!IP180</f>
        <v>0</v>
      </c>
      <c r="AN180" s="123">
        <f t="shared" si="44"/>
        <v>0</v>
      </c>
    </row>
    <row r="181" spans="1:40">
      <c r="A181" s="140">
        <f>Lists!C:C</f>
        <v>0</v>
      </c>
      <c r="B181" s="174">
        <f t="shared" si="30"/>
        <v>0.1</v>
      </c>
      <c r="C181" s="108">
        <f t="shared" si="31"/>
        <v>0</v>
      </c>
      <c r="D181" s="179">
        <f t="shared" si="32"/>
        <v>0</v>
      </c>
      <c r="E181" s="140">
        <f>'Core Indicators'!R181</f>
        <v>0</v>
      </c>
      <c r="F181" s="140">
        <f>'Core Indicators'!Z181</f>
        <v>0</v>
      </c>
      <c r="G181" s="108">
        <f t="shared" si="33"/>
        <v>0</v>
      </c>
      <c r="H181" s="140">
        <f>'Core Indicators'!AH181</f>
        <v>0</v>
      </c>
      <c r="I181" s="140">
        <f>'Core Indicators'!AP181</f>
        <v>0</v>
      </c>
      <c r="J181" s="140">
        <f>'Core Indicators'!BN181</f>
        <v>0</v>
      </c>
      <c r="K181" s="140">
        <f t="shared" si="34"/>
        <v>0</v>
      </c>
      <c r="L181" s="174">
        <f t="shared" si="35"/>
        <v>0</v>
      </c>
      <c r="M181" s="179">
        <f t="shared" si="36"/>
        <v>0</v>
      </c>
      <c r="N181" s="141">
        <f>'Core Indicators'!DJ181</f>
        <v>0</v>
      </c>
      <c r="O181" s="141">
        <f>'Core Indicators'!DR181</f>
        <v>0</v>
      </c>
      <c r="P181" s="141">
        <f>'Core Indicators'!DZ181</f>
        <v>0</v>
      </c>
      <c r="Q181" s="141">
        <f>'Core Indicators'!EH181</f>
        <v>0</v>
      </c>
      <c r="R181" s="141">
        <f>'Core Indicators'!EP181</f>
        <v>0</v>
      </c>
      <c r="S181" s="108">
        <f t="shared" si="37"/>
        <v>0.4</v>
      </c>
      <c r="T181" s="108">
        <f t="shared" si="38"/>
        <v>0.83333333333333337</v>
      </c>
      <c r="U181" s="140">
        <v>1</v>
      </c>
      <c r="V181" s="140">
        <v>1</v>
      </c>
      <c r="W181" s="140">
        <f>'Core Indicators'!EX181</f>
        <v>0</v>
      </c>
      <c r="X181" s="108">
        <f t="shared" si="39"/>
        <v>0.5</v>
      </c>
      <c r="Y181" s="140">
        <v>1</v>
      </c>
      <c r="Z181" s="108">
        <f t="shared" si="40"/>
        <v>0</v>
      </c>
      <c r="AA181" s="140">
        <f>'Core Indicators'!FF181</f>
        <v>0</v>
      </c>
      <c r="AB181" s="140">
        <f t="shared" si="41"/>
        <v>0</v>
      </c>
      <c r="AC181" s="123">
        <f>'Core Indicators'!GD181</f>
        <v>0</v>
      </c>
      <c r="AD181" s="123">
        <f>'Core Indicators'!GL181</f>
        <v>0</v>
      </c>
      <c r="AE181" s="123">
        <f>'Core Indicators'!GT181</f>
        <v>0</v>
      </c>
      <c r="AF181" s="123">
        <f>'Core Indicators'!HB181</f>
        <v>0</v>
      </c>
      <c r="AG181" s="123">
        <f t="shared" si="42"/>
        <v>0</v>
      </c>
      <c r="AH181" s="123">
        <f>'Core Indicators'!HJ181</f>
        <v>0</v>
      </c>
      <c r="AI181" s="123">
        <f>'Core Indicators'!HR181</f>
        <v>0</v>
      </c>
      <c r="AJ181" s="123">
        <f t="shared" si="43"/>
        <v>0</v>
      </c>
      <c r="AK181" s="123">
        <f>'Core Indicators'!HZ181</f>
        <v>0</v>
      </c>
      <c r="AL181" s="123">
        <f>'Core Indicators'!IH181</f>
        <v>0</v>
      </c>
      <c r="AM181" s="123">
        <f>'Core Indicators'!IP181</f>
        <v>0</v>
      </c>
      <c r="AN181" s="123">
        <f t="shared" si="44"/>
        <v>0</v>
      </c>
    </row>
    <row r="182" spans="1:40">
      <c r="A182" s="140">
        <f>Lists!C:C</f>
        <v>0</v>
      </c>
      <c r="B182" s="174">
        <f t="shared" si="30"/>
        <v>0.1</v>
      </c>
      <c r="C182" s="108">
        <f t="shared" si="31"/>
        <v>0</v>
      </c>
      <c r="D182" s="179">
        <f t="shared" si="32"/>
        <v>0</v>
      </c>
      <c r="E182" s="140">
        <f>'Core Indicators'!R182</f>
        <v>0</v>
      </c>
      <c r="F182" s="140">
        <f>'Core Indicators'!Z182</f>
        <v>0</v>
      </c>
      <c r="G182" s="108">
        <f t="shared" si="33"/>
        <v>0</v>
      </c>
      <c r="H182" s="140">
        <f>'Core Indicators'!AH182</f>
        <v>0</v>
      </c>
      <c r="I182" s="140">
        <f>'Core Indicators'!AP182</f>
        <v>0</v>
      </c>
      <c r="J182" s="140">
        <f>'Core Indicators'!BN182</f>
        <v>0</v>
      </c>
      <c r="K182" s="140">
        <f t="shared" si="34"/>
        <v>0</v>
      </c>
      <c r="L182" s="174">
        <f t="shared" si="35"/>
        <v>0</v>
      </c>
      <c r="M182" s="179">
        <f t="shared" si="36"/>
        <v>0</v>
      </c>
      <c r="N182" s="141">
        <f>'Core Indicators'!DJ182</f>
        <v>0</v>
      </c>
      <c r="O182" s="141">
        <f>'Core Indicators'!DR182</f>
        <v>0</v>
      </c>
      <c r="P182" s="141">
        <f>'Core Indicators'!DZ182</f>
        <v>0</v>
      </c>
      <c r="Q182" s="141">
        <f>'Core Indicators'!EH182</f>
        <v>0</v>
      </c>
      <c r="R182" s="141">
        <f>'Core Indicators'!EP182</f>
        <v>0</v>
      </c>
      <c r="S182" s="108">
        <f t="shared" si="37"/>
        <v>0.4</v>
      </c>
      <c r="T182" s="108">
        <f t="shared" si="38"/>
        <v>0.83333333333333337</v>
      </c>
      <c r="U182" s="140">
        <v>1</v>
      </c>
      <c r="V182" s="140">
        <v>1</v>
      </c>
      <c r="W182" s="140">
        <f>'Core Indicators'!EX182</f>
        <v>0</v>
      </c>
      <c r="X182" s="108">
        <f t="shared" si="39"/>
        <v>0.5</v>
      </c>
      <c r="Y182" s="140">
        <v>1</v>
      </c>
      <c r="Z182" s="108">
        <f t="shared" si="40"/>
        <v>0</v>
      </c>
      <c r="AA182" s="140">
        <f>'Core Indicators'!FF182</f>
        <v>0</v>
      </c>
      <c r="AB182" s="140">
        <f t="shared" si="41"/>
        <v>0</v>
      </c>
      <c r="AC182" s="123">
        <f>'Core Indicators'!GD182</f>
        <v>0</v>
      </c>
      <c r="AD182" s="123">
        <f>'Core Indicators'!GL182</f>
        <v>0</v>
      </c>
      <c r="AE182" s="123">
        <f>'Core Indicators'!GT182</f>
        <v>0</v>
      </c>
      <c r="AF182" s="123">
        <f>'Core Indicators'!HB182</f>
        <v>0</v>
      </c>
      <c r="AG182" s="123">
        <f t="shared" si="42"/>
        <v>0</v>
      </c>
      <c r="AH182" s="123">
        <f>'Core Indicators'!HJ182</f>
        <v>0</v>
      </c>
      <c r="AI182" s="123">
        <f>'Core Indicators'!HR182</f>
        <v>0</v>
      </c>
      <c r="AJ182" s="123">
        <f t="shared" si="43"/>
        <v>0</v>
      </c>
      <c r="AK182" s="123">
        <f>'Core Indicators'!HZ182</f>
        <v>0</v>
      </c>
      <c r="AL182" s="123">
        <f>'Core Indicators'!IH182</f>
        <v>0</v>
      </c>
      <c r="AM182" s="123">
        <f>'Core Indicators'!IP182</f>
        <v>0</v>
      </c>
      <c r="AN182" s="123">
        <f t="shared" si="44"/>
        <v>0</v>
      </c>
    </row>
    <row r="183" spans="1:40">
      <c r="A183" s="140">
        <f>Lists!C:C</f>
        <v>0</v>
      </c>
      <c r="B183" s="174">
        <f t="shared" si="30"/>
        <v>0.1</v>
      </c>
      <c r="C183" s="108">
        <f t="shared" si="31"/>
        <v>0</v>
      </c>
      <c r="D183" s="179">
        <f t="shared" si="32"/>
        <v>0</v>
      </c>
      <c r="E183" s="140">
        <f>'Core Indicators'!R183</f>
        <v>0</v>
      </c>
      <c r="F183" s="140">
        <f>'Core Indicators'!Z183</f>
        <v>0</v>
      </c>
      <c r="G183" s="108">
        <f t="shared" si="33"/>
        <v>0</v>
      </c>
      <c r="H183" s="140">
        <f>'Core Indicators'!AH183</f>
        <v>0</v>
      </c>
      <c r="I183" s="140">
        <f>'Core Indicators'!AP183</f>
        <v>0</v>
      </c>
      <c r="J183" s="140">
        <f>'Core Indicators'!BN183</f>
        <v>0</v>
      </c>
      <c r="K183" s="140">
        <f t="shared" si="34"/>
        <v>0</v>
      </c>
      <c r="L183" s="174">
        <f t="shared" si="35"/>
        <v>0</v>
      </c>
      <c r="M183" s="179">
        <f t="shared" si="36"/>
        <v>0</v>
      </c>
      <c r="N183" s="141">
        <f>'Core Indicators'!DJ183</f>
        <v>0</v>
      </c>
      <c r="O183" s="141">
        <f>'Core Indicators'!DR183</f>
        <v>0</v>
      </c>
      <c r="P183" s="141">
        <f>'Core Indicators'!DZ183</f>
        <v>0</v>
      </c>
      <c r="Q183" s="141">
        <f>'Core Indicators'!EH183</f>
        <v>0</v>
      </c>
      <c r="R183" s="141">
        <f>'Core Indicators'!EP183</f>
        <v>0</v>
      </c>
      <c r="S183" s="108">
        <f t="shared" si="37"/>
        <v>0.4</v>
      </c>
      <c r="T183" s="108">
        <f t="shared" si="38"/>
        <v>0.83333333333333337</v>
      </c>
      <c r="U183" s="140">
        <v>1</v>
      </c>
      <c r="V183" s="140">
        <v>1</v>
      </c>
      <c r="W183" s="140">
        <f>'Core Indicators'!EX183</f>
        <v>0</v>
      </c>
      <c r="X183" s="108">
        <f t="shared" si="39"/>
        <v>0.5</v>
      </c>
      <c r="Y183" s="140">
        <v>1</v>
      </c>
      <c r="Z183" s="108">
        <f t="shared" si="40"/>
        <v>0</v>
      </c>
      <c r="AA183" s="140">
        <f>'Core Indicators'!FF183</f>
        <v>0</v>
      </c>
      <c r="AB183" s="140">
        <f t="shared" si="41"/>
        <v>0</v>
      </c>
      <c r="AC183" s="123">
        <f>'Core Indicators'!GD183</f>
        <v>0</v>
      </c>
      <c r="AD183" s="123">
        <f>'Core Indicators'!GL183</f>
        <v>0</v>
      </c>
      <c r="AE183" s="123">
        <f>'Core Indicators'!GT183</f>
        <v>0</v>
      </c>
      <c r="AF183" s="123">
        <f>'Core Indicators'!HB183</f>
        <v>0</v>
      </c>
      <c r="AG183" s="123">
        <f t="shared" si="42"/>
        <v>0</v>
      </c>
      <c r="AH183" s="123">
        <f>'Core Indicators'!HJ183</f>
        <v>0</v>
      </c>
      <c r="AI183" s="123">
        <f>'Core Indicators'!HR183</f>
        <v>0</v>
      </c>
      <c r="AJ183" s="123">
        <f t="shared" si="43"/>
        <v>0</v>
      </c>
      <c r="AK183" s="123">
        <f>'Core Indicators'!HZ183</f>
        <v>0</v>
      </c>
      <c r="AL183" s="123">
        <f>'Core Indicators'!IH183</f>
        <v>0</v>
      </c>
      <c r="AM183" s="123">
        <f>'Core Indicators'!IP183</f>
        <v>0</v>
      </c>
      <c r="AN183" s="123">
        <f t="shared" si="44"/>
        <v>0</v>
      </c>
    </row>
    <row r="184" spans="1:40">
      <c r="A184" s="140">
        <f>Lists!C:C</f>
        <v>0</v>
      </c>
      <c r="B184" s="174">
        <f t="shared" si="30"/>
        <v>0.1</v>
      </c>
      <c r="C184" s="108">
        <f t="shared" si="31"/>
        <v>0</v>
      </c>
      <c r="D184" s="179">
        <f t="shared" si="32"/>
        <v>0</v>
      </c>
      <c r="E184" s="140">
        <f>'Core Indicators'!R184</f>
        <v>0</v>
      </c>
      <c r="F184" s="140">
        <f>'Core Indicators'!Z184</f>
        <v>0</v>
      </c>
      <c r="G184" s="108">
        <f t="shared" si="33"/>
        <v>0</v>
      </c>
      <c r="H184" s="140">
        <f>'Core Indicators'!AH184</f>
        <v>0</v>
      </c>
      <c r="I184" s="140">
        <f>'Core Indicators'!AP184</f>
        <v>0</v>
      </c>
      <c r="J184" s="140">
        <f>'Core Indicators'!BN184</f>
        <v>0</v>
      </c>
      <c r="K184" s="140">
        <f t="shared" si="34"/>
        <v>0</v>
      </c>
      <c r="L184" s="174">
        <f t="shared" si="35"/>
        <v>0</v>
      </c>
      <c r="M184" s="179">
        <f t="shared" si="36"/>
        <v>0</v>
      </c>
      <c r="N184" s="141">
        <f>'Core Indicators'!DJ184</f>
        <v>0</v>
      </c>
      <c r="O184" s="141">
        <f>'Core Indicators'!DR184</f>
        <v>0</v>
      </c>
      <c r="P184" s="141">
        <f>'Core Indicators'!DZ184</f>
        <v>0</v>
      </c>
      <c r="Q184" s="141">
        <f>'Core Indicators'!EH184</f>
        <v>0</v>
      </c>
      <c r="R184" s="141">
        <f>'Core Indicators'!EP184</f>
        <v>0</v>
      </c>
      <c r="S184" s="108">
        <f t="shared" si="37"/>
        <v>0.4</v>
      </c>
      <c r="T184" s="108">
        <f t="shared" si="38"/>
        <v>0.83333333333333337</v>
      </c>
      <c r="U184" s="140">
        <v>1</v>
      </c>
      <c r="V184" s="140">
        <v>1</v>
      </c>
      <c r="W184" s="140">
        <f>'Core Indicators'!EX184</f>
        <v>0</v>
      </c>
      <c r="X184" s="108">
        <f t="shared" si="39"/>
        <v>0.5</v>
      </c>
      <c r="Y184" s="140">
        <v>1</v>
      </c>
      <c r="Z184" s="108">
        <f t="shared" si="40"/>
        <v>0</v>
      </c>
      <c r="AA184" s="140">
        <f>'Core Indicators'!FF184</f>
        <v>0</v>
      </c>
      <c r="AB184" s="140">
        <f t="shared" si="41"/>
        <v>0</v>
      </c>
      <c r="AC184" s="123">
        <f>'Core Indicators'!GD184</f>
        <v>0</v>
      </c>
      <c r="AD184" s="123">
        <f>'Core Indicators'!GL184</f>
        <v>0</v>
      </c>
      <c r="AE184" s="123">
        <f>'Core Indicators'!GT184</f>
        <v>0</v>
      </c>
      <c r="AF184" s="123">
        <f>'Core Indicators'!HB184</f>
        <v>0</v>
      </c>
      <c r="AG184" s="123">
        <f t="shared" si="42"/>
        <v>0</v>
      </c>
      <c r="AH184" s="123">
        <f>'Core Indicators'!HJ184</f>
        <v>0</v>
      </c>
      <c r="AI184" s="123">
        <f>'Core Indicators'!HR184</f>
        <v>0</v>
      </c>
      <c r="AJ184" s="123">
        <f t="shared" si="43"/>
        <v>0</v>
      </c>
      <c r="AK184" s="123">
        <f>'Core Indicators'!HZ184</f>
        <v>0</v>
      </c>
      <c r="AL184" s="123">
        <f>'Core Indicators'!IH184</f>
        <v>0</v>
      </c>
      <c r="AM184" s="123">
        <f>'Core Indicators'!IP184</f>
        <v>0</v>
      </c>
      <c r="AN184" s="123">
        <f t="shared" si="44"/>
        <v>0</v>
      </c>
    </row>
    <row r="185" spans="1:40">
      <c r="A185" s="140">
        <f>Lists!C:C</f>
        <v>0</v>
      </c>
      <c r="B185" s="174">
        <f t="shared" si="30"/>
        <v>0.1</v>
      </c>
      <c r="C185" s="108">
        <f t="shared" si="31"/>
        <v>0</v>
      </c>
      <c r="D185" s="179">
        <f t="shared" si="32"/>
        <v>0</v>
      </c>
      <c r="E185" s="140">
        <f>'Core Indicators'!R185</f>
        <v>0</v>
      </c>
      <c r="F185" s="140">
        <f>'Core Indicators'!Z185</f>
        <v>0</v>
      </c>
      <c r="G185" s="108">
        <f t="shared" si="33"/>
        <v>0</v>
      </c>
      <c r="H185" s="140">
        <f>'Core Indicators'!AH185</f>
        <v>0</v>
      </c>
      <c r="I185" s="140">
        <f>'Core Indicators'!AP185</f>
        <v>0</v>
      </c>
      <c r="J185" s="140">
        <f>'Core Indicators'!BN185</f>
        <v>0</v>
      </c>
      <c r="K185" s="140">
        <f t="shared" si="34"/>
        <v>0</v>
      </c>
      <c r="L185" s="174">
        <f t="shared" si="35"/>
        <v>0</v>
      </c>
      <c r="M185" s="179">
        <f t="shared" si="36"/>
        <v>0</v>
      </c>
      <c r="N185" s="141">
        <f>'Core Indicators'!DJ185</f>
        <v>0</v>
      </c>
      <c r="O185" s="141">
        <f>'Core Indicators'!DR185</f>
        <v>0</v>
      </c>
      <c r="P185" s="141">
        <f>'Core Indicators'!DZ185</f>
        <v>0</v>
      </c>
      <c r="Q185" s="141">
        <f>'Core Indicators'!EH185</f>
        <v>0</v>
      </c>
      <c r="R185" s="141">
        <f>'Core Indicators'!EP185</f>
        <v>0</v>
      </c>
      <c r="S185" s="108">
        <f t="shared" si="37"/>
        <v>0.4</v>
      </c>
      <c r="T185" s="108">
        <f t="shared" si="38"/>
        <v>0.83333333333333337</v>
      </c>
      <c r="U185" s="140">
        <v>1</v>
      </c>
      <c r="V185" s="140">
        <v>1</v>
      </c>
      <c r="W185" s="140">
        <f>'Core Indicators'!EX185</f>
        <v>0</v>
      </c>
      <c r="X185" s="108">
        <f t="shared" si="39"/>
        <v>0.5</v>
      </c>
      <c r="Y185" s="140">
        <v>1</v>
      </c>
      <c r="Z185" s="108">
        <f t="shared" si="40"/>
        <v>0</v>
      </c>
      <c r="AA185" s="140">
        <f>'Core Indicators'!FF185</f>
        <v>0</v>
      </c>
      <c r="AB185" s="140">
        <f t="shared" si="41"/>
        <v>0</v>
      </c>
      <c r="AC185" s="123">
        <f>'Core Indicators'!GD185</f>
        <v>0</v>
      </c>
      <c r="AD185" s="123">
        <f>'Core Indicators'!GL185</f>
        <v>0</v>
      </c>
      <c r="AE185" s="123">
        <f>'Core Indicators'!GT185</f>
        <v>0</v>
      </c>
      <c r="AF185" s="123">
        <f>'Core Indicators'!HB185</f>
        <v>0</v>
      </c>
      <c r="AG185" s="123">
        <f t="shared" si="42"/>
        <v>0</v>
      </c>
      <c r="AH185" s="123">
        <f>'Core Indicators'!HJ185</f>
        <v>0</v>
      </c>
      <c r="AI185" s="123">
        <f>'Core Indicators'!HR185</f>
        <v>0</v>
      </c>
      <c r="AJ185" s="123">
        <f t="shared" si="43"/>
        <v>0</v>
      </c>
      <c r="AK185" s="123">
        <f>'Core Indicators'!HZ185</f>
        <v>0</v>
      </c>
      <c r="AL185" s="123">
        <f>'Core Indicators'!IH185</f>
        <v>0</v>
      </c>
      <c r="AM185" s="123">
        <f>'Core Indicators'!IP185</f>
        <v>0</v>
      </c>
      <c r="AN185" s="123">
        <f t="shared" si="44"/>
        <v>0</v>
      </c>
    </row>
    <row r="186" spans="1:40">
      <c r="A186" s="140">
        <f>Lists!C:C</f>
        <v>0</v>
      </c>
      <c r="B186" s="174">
        <f t="shared" si="30"/>
        <v>0.1</v>
      </c>
      <c r="C186" s="108">
        <f t="shared" si="31"/>
        <v>0</v>
      </c>
      <c r="D186" s="179">
        <f t="shared" si="32"/>
        <v>0</v>
      </c>
      <c r="E186" s="140">
        <f>'Core Indicators'!R186</f>
        <v>0</v>
      </c>
      <c r="F186" s="140">
        <f>'Core Indicators'!Z186</f>
        <v>0</v>
      </c>
      <c r="G186" s="108">
        <f t="shared" si="33"/>
        <v>0</v>
      </c>
      <c r="H186" s="140">
        <f>'Core Indicators'!AH186</f>
        <v>0</v>
      </c>
      <c r="I186" s="140">
        <f>'Core Indicators'!AP186</f>
        <v>0</v>
      </c>
      <c r="J186" s="140">
        <f>'Core Indicators'!BN186</f>
        <v>0</v>
      </c>
      <c r="K186" s="140">
        <f t="shared" si="34"/>
        <v>0</v>
      </c>
      <c r="L186" s="174">
        <f t="shared" si="35"/>
        <v>0</v>
      </c>
      <c r="M186" s="179">
        <f t="shared" si="36"/>
        <v>0</v>
      </c>
      <c r="N186" s="141">
        <f>'Core Indicators'!DJ186</f>
        <v>0</v>
      </c>
      <c r="O186" s="141">
        <f>'Core Indicators'!DR186</f>
        <v>0</v>
      </c>
      <c r="P186" s="141">
        <f>'Core Indicators'!DZ186</f>
        <v>0</v>
      </c>
      <c r="Q186" s="141">
        <f>'Core Indicators'!EH186</f>
        <v>0</v>
      </c>
      <c r="R186" s="141">
        <f>'Core Indicators'!EP186</f>
        <v>0</v>
      </c>
      <c r="S186" s="108">
        <f t="shared" si="37"/>
        <v>0.4</v>
      </c>
      <c r="T186" s="108">
        <f t="shared" si="38"/>
        <v>0.83333333333333337</v>
      </c>
      <c r="U186" s="140">
        <v>1</v>
      </c>
      <c r="V186" s="140">
        <v>1</v>
      </c>
      <c r="W186" s="140">
        <f>'Core Indicators'!EX186</f>
        <v>0</v>
      </c>
      <c r="X186" s="108">
        <f t="shared" si="39"/>
        <v>0.5</v>
      </c>
      <c r="Y186" s="140">
        <v>1</v>
      </c>
      <c r="Z186" s="108">
        <f t="shared" si="40"/>
        <v>0</v>
      </c>
      <c r="AA186" s="140">
        <f>'Core Indicators'!FF186</f>
        <v>0</v>
      </c>
      <c r="AB186" s="140">
        <f t="shared" si="41"/>
        <v>0</v>
      </c>
      <c r="AC186" s="123">
        <f>'Core Indicators'!GD186</f>
        <v>0</v>
      </c>
      <c r="AD186" s="123">
        <f>'Core Indicators'!GL186</f>
        <v>0</v>
      </c>
      <c r="AE186" s="123">
        <f>'Core Indicators'!GT186</f>
        <v>0</v>
      </c>
      <c r="AF186" s="123">
        <f>'Core Indicators'!HB186</f>
        <v>0</v>
      </c>
      <c r="AG186" s="123">
        <f t="shared" si="42"/>
        <v>0</v>
      </c>
      <c r="AH186" s="123">
        <f>'Core Indicators'!HJ186</f>
        <v>0</v>
      </c>
      <c r="AI186" s="123">
        <f>'Core Indicators'!HR186</f>
        <v>0</v>
      </c>
      <c r="AJ186" s="123">
        <f t="shared" si="43"/>
        <v>0</v>
      </c>
      <c r="AK186" s="123">
        <f>'Core Indicators'!HZ186</f>
        <v>0</v>
      </c>
      <c r="AL186" s="123">
        <f>'Core Indicators'!IH186</f>
        <v>0</v>
      </c>
      <c r="AM186" s="123">
        <f>'Core Indicators'!IP186</f>
        <v>0</v>
      </c>
      <c r="AN186" s="123">
        <f t="shared" si="44"/>
        <v>0</v>
      </c>
    </row>
    <row r="187" spans="1:40">
      <c r="A187" s="140">
        <f>Lists!C:C</f>
        <v>0</v>
      </c>
      <c r="B187" s="174">
        <f t="shared" si="30"/>
        <v>0.1</v>
      </c>
      <c r="C187" s="108">
        <f t="shared" si="31"/>
        <v>0</v>
      </c>
      <c r="D187" s="179">
        <f t="shared" si="32"/>
        <v>0</v>
      </c>
      <c r="E187" s="140">
        <f>'Core Indicators'!R187</f>
        <v>0</v>
      </c>
      <c r="F187" s="140">
        <f>'Core Indicators'!Z187</f>
        <v>0</v>
      </c>
      <c r="G187" s="108">
        <f t="shared" si="33"/>
        <v>0</v>
      </c>
      <c r="H187" s="140">
        <f>'Core Indicators'!AH187</f>
        <v>0</v>
      </c>
      <c r="I187" s="140">
        <f>'Core Indicators'!AP187</f>
        <v>0</v>
      </c>
      <c r="J187" s="140">
        <f>'Core Indicators'!BN187</f>
        <v>0</v>
      </c>
      <c r="K187" s="140">
        <f t="shared" si="34"/>
        <v>0</v>
      </c>
      <c r="L187" s="174">
        <f t="shared" si="35"/>
        <v>0</v>
      </c>
      <c r="M187" s="179">
        <f t="shared" si="36"/>
        <v>0</v>
      </c>
      <c r="N187" s="141">
        <f>'Core Indicators'!DJ187</f>
        <v>0</v>
      </c>
      <c r="O187" s="141">
        <f>'Core Indicators'!DR187</f>
        <v>0</v>
      </c>
      <c r="P187" s="141">
        <f>'Core Indicators'!DZ187</f>
        <v>0</v>
      </c>
      <c r="Q187" s="141">
        <f>'Core Indicators'!EH187</f>
        <v>0</v>
      </c>
      <c r="R187" s="141">
        <f>'Core Indicators'!EP187</f>
        <v>0</v>
      </c>
      <c r="S187" s="108">
        <f t="shared" si="37"/>
        <v>0.4</v>
      </c>
      <c r="T187" s="108">
        <f t="shared" si="38"/>
        <v>0.83333333333333337</v>
      </c>
      <c r="U187" s="140">
        <v>1</v>
      </c>
      <c r="V187" s="140">
        <v>1</v>
      </c>
      <c r="W187" s="140">
        <f>'Core Indicators'!EX187</f>
        <v>0</v>
      </c>
      <c r="X187" s="108">
        <f t="shared" si="39"/>
        <v>0.5</v>
      </c>
      <c r="Y187" s="140">
        <v>1</v>
      </c>
      <c r="Z187" s="108">
        <f t="shared" si="40"/>
        <v>0</v>
      </c>
      <c r="AA187" s="140">
        <f>'Core Indicators'!FF187</f>
        <v>0</v>
      </c>
      <c r="AB187" s="140">
        <f t="shared" si="41"/>
        <v>0</v>
      </c>
      <c r="AC187" s="123">
        <f>'Core Indicators'!GD187</f>
        <v>0</v>
      </c>
      <c r="AD187" s="123">
        <f>'Core Indicators'!GL187</f>
        <v>0</v>
      </c>
      <c r="AE187" s="123">
        <f>'Core Indicators'!GT187</f>
        <v>0</v>
      </c>
      <c r="AF187" s="123">
        <f>'Core Indicators'!HB187</f>
        <v>0</v>
      </c>
      <c r="AG187" s="123">
        <f t="shared" si="42"/>
        <v>0</v>
      </c>
      <c r="AH187" s="123">
        <f>'Core Indicators'!HJ187</f>
        <v>0</v>
      </c>
      <c r="AI187" s="123">
        <f>'Core Indicators'!HR187</f>
        <v>0</v>
      </c>
      <c r="AJ187" s="123">
        <f t="shared" si="43"/>
        <v>0</v>
      </c>
      <c r="AK187" s="123">
        <f>'Core Indicators'!HZ187</f>
        <v>0</v>
      </c>
      <c r="AL187" s="123">
        <f>'Core Indicators'!IH187</f>
        <v>0</v>
      </c>
      <c r="AM187" s="123">
        <f>'Core Indicators'!IP187</f>
        <v>0</v>
      </c>
      <c r="AN187" s="123">
        <f t="shared" si="44"/>
        <v>0</v>
      </c>
    </row>
    <row r="188" spans="1:40">
      <c r="A188" s="140">
        <f>Lists!C:C</f>
        <v>0</v>
      </c>
      <c r="B188" s="174">
        <f t="shared" si="30"/>
        <v>0.1</v>
      </c>
      <c r="C188" s="108">
        <f t="shared" si="31"/>
        <v>0</v>
      </c>
      <c r="D188" s="179">
        <f t="shared" si="32"/>
        <v>0</v>
      </c>
      <c r="E188" s="140">
        <f>'Core Indicators'!R188</f>
        <v>0</v>
      </c>
      <c r="F188" s="140">
        <f>'Core Indicators'!Z188</f>
        <v>0</v>
      </c>
      <c r="G188" s="108">
        <f t="shared" si="33"/>
        <v>0</v>
      </c>
      <c r="H188" s="140">
        <f>'Core Indicators'!AH188</f>
        <v>0</v>
      </c>
      <c r="I188" s="140">
        <f>'Core Indicators'!AP188</f>
        <v>0</v>
      </c>
      <c r="J188" s="140">
        <f>'Core Indicators'!BN188</f>
        <v>0</v>
      </c>
      <c r="K188" s="140">
        <f t="shared" si="34"/>
        <v>0</v>
      </c>
      <c r="L188" s="174">
        <f t="shared" si="35"/>
        <v>0</v>
      </c>
      <c r="M188" s="179">
        <f t="shared" si="36"/>
        <v>0</v>
      </c>
      <c r="N188" s="141">
        <f>'Core Indicators'!DJ188</f>
        <v>0</v>
      </c>
      <c r="O188" s="141">
        <f>'Core Indicators'!DR188</f>
        <v>0</v>
      </c>
      <c r="P188" s="141">
        <f>'Core Indicators'!DZ188</f>
        <v>0</v>
      </c>
      <c r="Q188" s="141">
        <f>'Core Indicators'!EH188</f>
        <v>0</v>
      </c>
      <c r="R188" s="141">
        <f>'Core Indicators'!EP188</f>
        <v>0</v>
      </c>
      <c r="S188" s="108">
        <f t="shared" si="37"/>
        <v>0.4</v>
      </c>
      <c r="T188" s="108">
        <f t="shared" si="38"/>
        <v>0.83333333333333337</v>
      </c>
      <c r="U188" s="140">
        <v>1</v>
      </c>
      <c r="V188" s="140">
        <v>1</v>
      </c>
      <c r="W188" s="140">
        <f>'Core Indicators'!EX188</f>
        <v>0</v>
      </c>
      <c r="X188" s="108">
        <f t="shared" si="39"/>
        <v>0.5</v>
      </c>
      <c r="Y188" s="140">
        <v>1</v>
      </c>
      <c r="Z188" s="108">
        <f t="shared" si="40"/>
        <v>0</v>
      </c>
      <c r="AA188" s="140">
        <f>'Core Indicators'!FF188</f>
        <v>0</v>
      </c>
      <c r="AB188" s="140">
        <f t="shared" si="41"/>
        <v>0</v>
      </c>
      <c r="AC188" s="123">
        <f>'Core Indicators'!GD188</f>
        <v>0</v>
      </c>
      <c r="AD188" s="123">
        <f>'Core Indicators'!GL188</f>
        <v>0</v>
      </c>
      <c r="AE188" s="123">
        <f>'Core Indicators'!GT188</f>
        <v>0</v>
      </c>
      <c r="AF188" s="123">
        <f>'Core Indicators'!HB188</f>
        <v>0</v>
      </c>
      <c r="AG188" s="123">
        <f t="shared" si="42"/>
        <v>0</v>
      </c>
      <c r="AH188" s="123">
        <f>'Core Indicators'!HJ188</f>
        <v>0</v>
      </c>
      <c r="AI188" s="123">
        <f>'Core Indicators'!HR188</f>
        <v>0</v>
      </c>
      <c r="AJ188" s="123">
        <f t="shared" si="43"/>
        <v>0</v>
      </c>
      <c r="AK188" s="123">
        <f>'Core Indicators'!HZ188</f>
        <v>0</v>
      </c>
      <c r="AL188" s="123">
        <f>'Core Indicators'!IH188</f>
        <v>0</v>
      </c>
      <c r="AM188" s="123">
        <f>'Core Indicators'!IP188</f>
        <v>0</v>
      </c>
      <c r="AN188" s="123">
        <f t="shared" si="44"/>
        <v>0</v>
      </c>
    </row>
    <row r="189" spans="1:40">
      <c r="A189" s="140">
        <f>Lists!C:C</f>
        <v>0</v>
      </c>
      <c r="B189" s="174">
        <f t="shared" si="30"/>
        <v>0.1</v>
      </c>
      <c r="C189" s="108">
        <f t="shared" si="31"/>
        <v>0</v>
      </c>
      <c r="D189" s="179">
        <f t="shared" si="32"/>
        <v>0</v>
      </c>
      <c r="E189" s="140">
        <f>'Core Indicators'!R189</f>
        <v>0</v>
      </c>
      <c r="F189" s="140">
        <f>'Core Indicators'!Z189</f>
        <v>0</v>
      </c>
      <c r="G189" s="108">
        <f t="shared" si="33"/>
        <v>0</v>
      </c>
      <c r="H189" s="140">
        <f>'Core Indicators'!AH189</f>
        <v>0</v>
      </c>
      <c r="I189" s="140">
        <f>'Core Indicators'!AP189</f>
        <v>0</v>
      </c>
      <c r="J189" s="140">
        <f>'Core Indicators'!BN189</f>
        <v>0</v>
      </c>
      <c r="K189" s="140">
        <f t="shared" si="34"/>
        <v>0</v>
      </c>
      <c r="L189" s="174">
        <f t="shared" si="35"/>
        <v>0</v>
      </c>
      <c r="M189" s="179">
        <f t="shared" si="36"/>
        <v>0</v>
      </c>
      <c r="N189" s="141">
        <f>'Core Indicators'!DJ189</f>
        <v>0</v>
      </c>
      <c r="O189" s="141">
        <f>'Core Indicators'!DR189</f>
        <v>0</v>
      </c>
      <c r="P189" s="141">
        <f>'Core Indicators'!DZ189</f>
        <v>0</v>
      </c>
      <c r="Q189" s="141">
        <f>'Core Indicators'!EH189</f>
        <v>0</v>
      </c>
      <c r="R189" s="141">
        <f>'Core Indicators'!EP189</f>
        <v>0</v>
      </c>
      <c r="S189" s="108">
        <f t="shared" si="37"/>
        <v>0.4</v>
      </c>
      <c r="T189" s="108">
        <f t="shared" si="38"/>
        <v>0.83333333333333337</v>
      </c>
      <c r="U189" s="140">
        <v>1</v>
      </c>
      <c r="V189" s="140">
        <v>1</v>
      </c>
      <c r="W189" s="140">
        <f>'Core Indicators'!EX189</f>
        <v>0</v>
      </c>
      <c r="X189" s="108">
        <f t="shared" si="39"/>
        <v>0.5</v>
      </c>
      <c r="Y189" s="140">
        <v>1</v>
      </c>
      <c r="Z189" s="108">
        <f t="shared" si="40"/>
        <v>0</v>
      </c>
      <c r="AA189" s="140">
        <f>'Core Indicators'!FF189</f>
        <v>0</v>
      </c>
      <c r="AB189" s="140">
        <f t="shared" si="41"/>
        <v>0</v>
      </c>
      <c r="AC189" s="123">
        <f>'Core Indicators'!GD189</f>
        <v>0</v>
      </c>
      <c r="AD189" s="123">
        <f>'Core Indicators'!GL189</f>
        <v>0</v>
      </c>
      <c r="AE189" s="123">
        <f>'Core Indicators'!GT189</f>
        <v>0</v>
      </c>
      <c r="AF189" s="123">
        <f>'Core Indicators'!HB189</f>
        <v>0</v>
      </c>
      <c r="AG189" s="123">
        <f t="shared" si="42"/>
        <v>0</v>
      </c>
      <c r="AH189" s="123">
        <f>'Core Indicators'!HJ189</f>
        <v>0</v>
      </c>
      <c r="AI189" s="123">
        <f>'Core Indicators'!HR189</f>
        <v>0</v>
      </c>
      <c r="AJ189" s="123">
        <f t="shared" si="43"/>
        <v>0</v>
      </c>
      <c r="AK189" s="123">
        <f>'Core Indicators'!HZ189</f>
        <v>0</v>
      </c>
      <c r="AL189" s="123">
        <f>'Core Indicators'!IH189</f>
        <v>0</v>
      </c>
      <c r="AM189" s="123">
        <f>'Core Indicators'!IP189</f>
        <v>0</v>
      </c>
      <c r="AN189" s="123">
        <f t="shared" si="44"/>
        <v>0</v>
      </c>
    </row>
    <row r="190" spans="1:40">
      <c r="A190" s="140">
        <f>Lists!C:C</f>
        <v>0</v>
      </c>
      <c r="B190" s="174">
        <f t="shared" si="30"/>
        <v>0.1</v>
      </c>
      <c r="C190" s="108">
        <f t="shared" si="31"/>
        <v>0</v>
      </c>
      <c r="D190" s="179">
        <f t="shared" si="32"/>
        <v>0</v>
      </c>
      <c r="E190" s="140">
        <f>'Core Indicators'!R190</f>
        <v>0</v>
      </c>
      <c r="F190" s="140">
        <f>'Core Indicators'!Z190</f>
        <v>0</v>
      </c>
      <c r="G190" s="108">
        <f t="shared" si="33"/>
        <v>0</v>
      </c>
      <c r="H190" s="140">
        <f>'Core Indicators'!AH190</f>
        <v>0</v>
      </c>
      <c r="I190" s="140">
        <f>'Core Indicators'!AP190</f>
        <v>0</v>
      </c>
      <c r="J190" s="140">
        <f>'Core Indicators'!BN190</f>
        <v>0</v>
      </c>
      <c r="K190" s="140">
        <f t="shared" si="34"/>
        <v>0</v>
      </c>
      <c r="L190" s="174">
        <f t="shared" si="35"/>
        <v>0</v>
      </c>
      <c r="M190" s="179">
        <f t="shared" si="36"/>
        <v>0</v>
      </c>
      <c r="N190" s="141">
        <f>'Core Indicators'!DJ190</f>
        <v>0</v>
      </c>
      <c r="O190" s="141">
        <f>'Core Indicators'!DR190</f>
        <v>0</v>
      </c>
      <c r="P190" s="141">
        <f>'Core Indicators'!DZ190</f>
        <v>0</v>
      </c>
      <c r="Q190" s="141">
        <f>'Core Indicators'!EH190</f>
        <v>0</v>
      </c>
      <c r="R190" s="141">
        <f>'Core Indicators'!EP190</f>
        <v>0</v>
      </c>
      <c r="S190" s="108">
        <f t="shared" si="37"/>
        <v>0.4</v>
      </c>
      <c r="T190" s="108">
        <f t="shared" si="38"/>
        <v>0.83333333333333337</v>
      </c>
      <c r="U190" s="140">
        <v>1</v>
      </c>
      <c r="V190" s="140">
        <v>1</v>
      </c>
      <c r="W190" s="140">
        <f>'Core Indicators'!EX190</f>
        <v>0</v>
      </c>
      <c r="X190" s="108">
        <f t="shared" si="39"/>
        <v>0.5</v>
      </c>
      <c r="Y190" s="140">
        <v>1</v>
      </c>
      <c r="Z190" s="108">
        <f t="shared" si="40"/>
        <v>0</v>
      </c>
      <c r="AA190" s="140">
        <f>'Core Indicators'!FF190</f>
        <v>0</v>
      </c>
      <c r="AB190" s="140">
        <f t="shared" si="41"/>
        <v>0</v>
      </c>
      <c r="AC190" s="123">
        <f>'Core Indicators'!GD190</f>
        <v>0</v>
      </c>
      <c r="AD190" s="123">
        <f>'Core Indicators'!GL190</f>
        <v>0</v>
      </c>
      <c r="AE190" s="123">
        <f>'Core Indicators'!GT190</f>
        <v>0</v>
      </c>
      <c r="AF190" s="123">
        <f>'Core Indicators'!HB190</f>
        <v>0</v>
      </c>
      <c r="AG190" s="123">
        <f t="shared" si="42"/>
        <v>0</v>
      </c>
      <c r="AH190" s="123">
        <f>'Core Indicators'!HJ190</f>
        <v>0</v>
      </c>
      <c r="AI190" s="123">
        <f>'Core Indicators'!HR190</f>
        <v>0</v>
      </c>
      <c r="AJ190" s="123">
        <f t="shared" si="43"/>
        <v>0</v>
      </c>
      <c r="AK190" s="123">
        <f>'Core Indicators'!HZ190</f>
        <v>0</v>
      </c>
      <c r="AL190" s="123">
        <f>'Core Indicators'!IH190</f>
        <v>0</v>
      </c>
      <c r="AM190" s="123">
        <f>'Core Indicators'!IP190</f>
        <v>0</v>
      </c>
      <c r="AN190" s="123">
        <f t="shared" si="44"/>
        <v>0</v>
      </c>
    </row>
    <row r="191" spans="1:40">
      <c r="A191" s="140">
        <f>Lists!C:C</f>
        <v>0</v>
      </c>
      <c r="B191" s="174">
        <f t="shared" si="30"/>
        <v>0.1</v>
      </c>
      <c r="C191" s="108">
        <f t="shared" si="31"/>
        <v>0</v>
      </c>
      <c r="D191" s="179">
        <f t="shared" si="32"/>
        <v>0</v>
      </c>
      <c r="E191" s="140">
        <f>'Core Indicators'!R191</f>
        <v>0</v>
      </c>
      <c r="F191" s="140">
        <f>'Core Indicators'!Z191</f>
        <v>0</v>
      </c>
      <c r="G191" s="108">
        <f t="shared" si="33"/>
        <v>0</v>
      </c>
      <c r="H191" s="140">
        <f>'Core Indicators'!AH191</f>
        <v>0</v>
      </c>
      <c r="I191" s="140">
        <f>'Core Indicators'!AP191</f>
        <v>0</v>
      </c>
      <c r="J191" s="140">
        <f>'Core Indicators'!BN191</f>
        <v>0</v>
      </c>
      <c r="K191" s="140">
        <f t="shared" si="34"/>
        <v>0</v>
      </c>
      <c r="L191" s="174">
        <f t="shared" si="35"/>
        <v>0</v>
      </c>
      <c r="M191" s="179">
        <f t="shared" si="36"/>
        <v>0</v>
      </c>
      <c r="N191" s="141">
        <f>'Core Indicators'!DJ191</f>
        <v>0</v>
      </c>
      <c r="O191" s="141">
        <f>'Core Indicators'!DR191</f>
        <v>0</v>
      </c>
      <c r="P191" s="141">
        <f>'Core Indicators'!DZ191</f>
        <v>0</v>
      </c>
      <c r="Q191" s="141">
        <f>'Core Indicators'!EH191</f>
        <v>0</v>
      </c>
      <c r="R191" s="141">
        <f>'Core Indicators'!EP191</f>
        <v>0</v>
      </c>
      <c r="S191" s="108">
        <f t="shared" si="37"/>
        <v>0.4</v>
      </c>
      <c r="T191" s="108">
        <f t="shared" si="38"/>
        <v>0.83333333333333337</v>
      </c>
      <c r="U191" s="140">
        <v>1</v>
      </c>
      <c r="V191" s="140">
        <v>1</v>
      </c>
      <c r="W191" s="140">
        <f>'Core Indicators'!EX191</f>
        <v>0</v>
      </c>
      <c r="X191" s="108">
        <f t="shared" si="39"/>
        <v>0.5</v>
      </c>
      <c r="Y191" s="140">
        <v>1</v>
      </c>
      <c r="Z191" s="108">
        <f t="shared" si="40"/>
        <v>0</v>
      </c>
      <c r="AA191" s="140">
        <f>'Core Indicators'!FF191</f>
        <v>0</v>
      </c>
      <c r="AB191" s="140">
        <f t="shared" si="41"/>
        <v>0</v>
      </c>
      <c r="AC191" s="123">
        <f>'Core Indicators'!GD191</f>
        <v>0</v>
      </c>
      <c r="AD191" s="123">
        <f>'Core Indicators'!GL191</f>
        <v>0</v>
      </c>
      <c r="AE191" s="123">
        <f>'Core Indicators'!GT191</f>
        <v>0</v>
      </c>
      <c r="AF191" s="123">
        <f>'Core Indicators'!HB191</f>
        <v>0</v>
      </c>
      <c r="AG191" s="123">
        <f t="shared" si="42"/>
        <v>0</v>
      </c>
      <c r="AH191" s="123">
        <f>'Core Indicators'!HJ191</f>
        <v>0</v>
      </c>
      <c r="AI191" s="123">
        <f>'Core Indicators'!HR191</f>
        <v>0</v>
      </c>
      <c r="AJ191" s="123">
        <f t="shared" si="43"/>
        <v>0</v>
      </c>
      <c r="AK191" s="123">
        <f>'Core Indicators'!HZ191</f>
        <v>0</v>
      </c>
      <c r="AL191" s="123">
        <f>'Core Indicators'!IH191</f>
        <v>0</v>
      </c>
      <c r="AM191" s="123">
        <f>'Core Indicators'!IP191</f>
        <v>0</v>
      </c>
      <c r="AN191" s="123">
        <f t="shared" si="44"/>
        <v>0</v>
      </c>
    </row>
    <row r="192" spans="1:40">
      <c r="A192" s="140">
        <f>Lists!C:C</f>
        <v>0</v>
      </c>
      <c r="B192" s="174">
        <f t="shared" si="30"/>
        <v>0.1</v>
      </c>
      <c r="C192" s="108">
        <f t="shared" si="31"/>
        <v>0</v>
      </c>
      <c r="D192" s="179">
        <f t="shared" si="32"/>
        <v>0</v>
      </c>
      <c r="E192" s="140">
        <f>'Core Indicators'!R192</f>
        <v>0</v>
      </c>
      <c r="F192" s="140">
        <f>'Core Indicators'!Z192</f>
        <v>0</v>
      </c>
      <c r="G192" s="108">
        <f t="shared" si="33"/>
        <v>0</v>
      </c>
      <c r="H192" s="140">
        <f>'Core Indicators'!AH192</f>
        <v>0</v>
      </c>
      <c r="I192" s="140">
        <f>'Core Indicators'!AP192</f>
        <v>0</v>
      </c>
      <c r="J192" s="140">
        <f>'Core Indicators'!BN192</f>
        <v>0</v>
      </c>
      <c r="K192" s="140">
        <f t="shared" si="34"/>
        <v>0</v>
      </c>
      <c r="L192" s="174">
        <f t="shared" si="35"/>
        <v>0</v>
      </c>
      <c r="M192" s="179">
        <f t="shared" si="36"/>
        <v>0</v>
      </c>
      <c r="N192" s="141">
        <f>'Core Indicators'!DJ192</f>
        <v>0</v>
      </c>
      <c r="O192" s="141">
        <f>'Core Indicators'!DR192</f>
        <v>0</v>
      </c>
      <c r="P192" s="141">
        <f>'Core Indicators'!DZ192</f>
        <v>0</v>
      </c>
      <c r="Q192" s="141">
        <f>'Core Indicators'!EH192</f>
        <v>0</v>
      </c>
      <c r="R192" s="141">
        <f>'Core Indicators'!EP192</f>
        <v>0</v>
      </c>
      <c r="S192" s="108">
        <f t="shared" si="37"/>
        <v>0.4</v>
      </c>
      <c r="T192" s="108">
        <f t="shared" si="38"/>
        <v>0.83333333333333337</v>
      </c>
      <c r="U192" s="140">
        <v>1</v>
      </c>
      <c r="V192" s="140">
        <v>1</v>
      </c>
      <c r="W192" s="140">
        <f>'Core Indicators'!EX192</f>
        <v>0</v>
      </c>
      <c r="X192" s="108">
        <f t="shared" si="39"/>
        <v>0.5</v>
      </c>
      <c r="Y192" s="140">
        <v>1</v>
      </c>
      <c r="Z192" s="108">
        <f t="shared" si="40"/>
        <v>0</v>
      </c>
      <c r="AA192" s="140">
        <f>'Core Indicators'!FF192</f>
        <v>0</v>
      </c>
      <c r="AB192" s="140">
        <f t="shared" si="41"/>
        <v>0</v>
      </c>
      <c r="AC192" s="123">
        <f>'Core Indicators'!GD192</f>
        <v>0</v>
      </c>
      <c r="AD192" s="123">
        <f>'Core Indicators'!GL192</f>
        <v>0</v>
      </c>
      <c r="AE192" s="123">
        <f>'Core Indicators'!GT192</f>
        <v>0</v>
      </c>
      <c r="AF192" s="123">
        <f>'Core Indicators'!HB192</f>
        <v>0</v>
      </c>
      <c r="AG192" s="123">
        <f t="shared" si="42"/>
        <v>0</v>
      </c>
      <c r="AH192" s="123">
        <f>'Core Indicators'!HJ192</f>
        <v>0</v>
      </c>
      <c r="AI192" s="123">
        <f>'Core Indicators'!HR192</f>
        <v>0</v>
      </c>
      <c r="AJ192" s="123">
        <f t="shared" si="43"/>
        <v>0</v>
      </c>
      <c r="AK192" s="123">
        <f>'Core Indicators'!HZ192</f>
        <v>0</v>
      </c>
      <c r="AL192" s="123">
        <f>'Core Indicators'!IH192</f>
        <v>0</v>
      </c>
      <c r="AM192" s="123">
        <f>'Core Indicators'!IP192</f>
        <v>0</v>
      </c>
      <c r="AN192" s="123">
        <f t="shared" si="44"/>
        <v>0</v>
      </c>
    </row>
    <row r="193" spans="1:40">
      <c r="A193" s="140">
        <f>Lists!C:C</f>
        <v>0</v>
      </c>
      <c r="B193" s="174">
        <f t="shared" si="30"/>
        <v>0.1</v>
      </c>
      <c r="C193" s="108">
        <f t="shared" si="31"/>
        <v>0</v>
      </c>
      <c r="D193" s="179">
        <f t="shared" si="32"/>
        <v>0</v>
      </c>
      <c r="E193" s="140">
        <f>'Core Indicators'!R193</f>
        <v>0</v>
      </c>
      <c r="F193" s="140">
        <f>'Core Indicators'!Z193</f>
        <v>0</v>
      </c>
      <c r="G193" s="108">
        <f t="shared" si="33"/>
        <v>0</v>
      </c>
      <c r="H193" s="140">
        <f>'Core Indicators'!AH193</f>
        <v>0</v>
      </c>
      <c r="I193" s="140">
        <f>'Core Indicators'!AP193</f>
        <v>0</v>
      </c>
      <c r="J193" s="140">
        <f>'Core Indicators'!BN193</f>
        <v>0</v>
      </c>
      <c r="K193" s="140">
        <f t="shared" si="34"/>
        <v>0</v>
      </c>
      <c r="L193" s="174">
        <f t="shared" si="35"/>
        <v>0</v>
      </c>
      <c r="M193" s="179">
        <f t="shared" si="36"/>
        <v>0</v>
      </c>
      <c r="N193" s="141">
        <f>'Core Indicators'!DJ193</f>
        <v>0</v>
      </c>
      <c r="O193" s="141">
        <f>'Core Indicators'!DR193</f>
        <v>0</v>
      </c>
      <c r="P193" s="141">
        <f>'Core Indicators'!DZ193</f>
        <v>0</v>
      </c>
      <c r="Q193" s="141">
        <f>'Core Indicators'!EH193</f>
        <v>0</v>
      </c>
      <c r="R193" s="141">
        <f>'Core Indicators'!EP193</f>
        <v>0</v>
      </c>
      <c r="S193" s="108">
        <f t="shared" si="37"/>
        <v>0.4</v>
      </c>
      <c r="T193" s="108">
        <f t="shared" si="38"/>
        <v>0.83333333333333337</v>
      </c>
      <c r="U193" s="140">
        <v>1</v>
      </c>
      <c r="V193" s="140">
        <v>1</v>
      </c>
      <c r="W193" s="140">
        <f>'Core Indicators'!EX193</f>
        <v>0</v>
      </c>
      <c r="X193" s="108">
        <f t="shared" si="39"/>
        <v>0.5</v>
      </c>
      <c r="Y193" s="140">
        <v>1</v>
      </c>
      <c r="Z193" s="108">
        <f t="shared" si="40"/>
        <v>0</v>
      </c>
      <c r="AA193" s="140">
        <f>'Core Indicators'!FF193</f>
        <v>0</v>
      </c>
      <c r="AB193" s="140">
        <f t="shared" si="41"/>
        <v>0</v>
      </c>
      <c r="AC193" s="123">
        <f>'Core Indicators'!GD193</f>
        <v>0</v>
      </c>
      <c r="AD193" s="123">
        <f>'Core Indicators'!GL193</f>
        <v>0</v>
      </c>
      <c r="AE193" s="123">
        <f>'Core Indicators'!GT193</f>
        <v>0</v>
      </c>
      <c r="AF193" s="123">
        <f>'Core Indicators'!HB193</f>
        <v>0</v>
      </c>
      <c r="AG193" s="123">
        <f t="shared" si="42"/>
        <v>0</v>
      </c>
      <c r="AH193" s="123">
        <f>'Core Indicators'!HJ193</f>
        <v>0</v>
      </c>
      <c r="AI193" s="123">
        <f>'Core Indicators'!HR193</f>
        <v>0</v>
      </c>
      <c r="AJ193" s="123">
        <f t="shared" si="43"/>
        <v>0</v>
      </c>
      <c r="AK193" s="123">
        <f>'Core Indicators'!HZ193</f>
        <v>0</v>
      </c>
      <c r="AL193" s="123">
        <f>'Core Indicators'!IH193</f>
        <v>0</v>
      </c>
      <c r="AM193" s="123">
        <f>'Core Indicators'!IP193</f>
        <v>0</v>
      </c>
      <c r="AN193" s="123">
        <f t="shared" si="44"/>
        <v>0</v>
      </c>
    </row>
    <row r="194" spans="1:40">
      <c r="A194" s="140">
        <f>Lists!C:C</f>
        <v>0</v>
      </c>
      <c r="B194" s="174">
        <f t="shared" si="30"/>
        <v>0.1</v>
      </c>
      <c r="C194" s="108">
        <f t="shared" si="31"/>
        <v>0</v>
      </c>
      <c r="D194" s="179">
        <f t="shared" si="32"/>
        <v>0</v>
      </c>
      <c r="E194" s="140">
        <f>'Core Indicators'!R194</f>
        <v>0</v>
      </c>
      <c r="F194" s="140">
        <f>'Core Indicators'!Z194</f>
        <v>0</v>
      </c>
      <c r="G194" s="108">
        <f t="shared" si="33"/>
        <v>0</v>
      </c>
      <c r="H194" s="140">
        <f>'Core Indicators'!AH194</f>
        <v>0</v>
      </c>
      <c r="I194" s="140">
        <f>'Core Indicators'!AP194</f>
        <v>0</v>
      </c>
      <c r="J194" s="140">
        <f>'Core Indicators'!BN194</f>
        <v>0</v>
      </c>
      <c r="K194" s="140">
        <f t="shared" si="34"/>
        <v>0</v>
      </c>
      <c r="L194" s="174">
        <f t="shared" si="35"/>
        <v>0</v>
      </c>
      <c r="M194" s="179">
        <f t="shared" si="36"/>
        <v>0</v>
      </c>
      <c r="N194" s="141">
        <f>'Core Indicators'!DJ194</f>
        <v>0</v>
      </c>
      <c r="O194" s="141">
        <f>'Core Indicators'!DR194</f>
        <v>0</v>
      </c>
      <c r="P194" s="141">
        <f>'Core Indicators'!DZ194</f>
        <v>0</v>
      </c>
      <c r="Q194" s="141">
        <f>'Core Indicators'!EH194</f>
        <v>0</v>
      </c>
      <c r="R194" s="141">
        <f>'Core Indicators'!EP194</f>
        <v>0</v>
      </c>
      <c r="S194" s="108">
        <f t="shared" si="37"/>
        <v>0.4</v>
      </c>
      <c r="T194" s="108">
        <f t="shared" si="38"/>
        <v>0.83333333333333337</v>
      </c>
      <c r="U194" s="140">
        <v>1</v>
      </c>
      <c r="V194" s="140">
        <v>1</v>
      </c>
      <c r="W194" s="140">
        <f>'Core Indicators'!EX194</f>
        <v>0</v>
      </c>
      <c r="X194" s="108">
        <f t="shared" si="39"/>
        <v>0.5</v>
      </c>
      <c r="Y194" s="140">
        <v>1</v>
      </c>
      <c r="Z194" s="108">
        <f t="shared" si="40"/>
        <v>0</v>
      </c>
      <c r="AA194" s="140">
        <f>'Core Indicators'!FF194</f>
        <v>0</v>
      </c>
      <c r="AB194" s="140">
        <f t="shared" si="41"/>
        <v>0</v>
      </c>
      <c r="AC194" s="123">
        <f>'Core Indicators'!GD194</f>
        <v>0</v>
      </c>
      <c r="AD194" s="123">
        <f>'Core Indicators'!GL194</f>
        <v>0</v>
      </c>
      <c r="AE194" s="123">
        <f>'Core Indicators'!GT194</f>
        <v>0</v>
      </c>
      <c r="AF194" s="123">
        <f>'Core Indicators'!HB194</f>
        <v>0</v>
      </c>
      <c r="AG194" s="123">
        <f t="shared" si="42"/>
        <v>0</v>
      </c>
      <c r="AH194" s="123">
        <f>'Core Indicators'!HJ194</f>
        <v>0</v>
      </c>
      <c r="AI194" s="123">
        <f>'Core Indicators'!HR194</f>
        <v>0</v>
      </c>
      <c r="AJ194" s="123">
        <f t="shared" si="43"/>
        <v>0</v>
      </c>
      <c r="AK194" s="123">
        <f>'Core Indicators'!HZ194</f>
        <v>0</v>
      </c>
      <c r="AL194" s="123">
        <f>'Core Indicators'!IH194</f>
        <v>0</v>
      </c>
      <c r="AM194" s="123">
        <f>'Core Indicators'!IP194</f>
        <v>0</v>
      </c>
      <c r="AN194" s="123">
        <f t="shared" si="44"/>
        <v>0</v>
      </c>
    </row>
    <row r="195" spans="1:40">
      <c r="A195" s="140">
        <f>Lists!C:C</f>
        <v>0</v>
      </c>
      <c r="B195" s="174">
        <f t="shared" ref="B195:B228" si="45">IF(OR(M195="x",D195="x"),"x",ROUND((5-GEOMEAN(((5-D195)/5*4+1),((5-M195)/5*4+1),((5-M195)/5*4+1)))/4*3.5+S195*0.3,1))</f>
        <v>0.1</v>
      </c>
      <c r="C195" s="108">
        <f t="shared" ref="C195:C228" si="46">COUNTIF(E195:F195,"x")+COUNTIF(H195:I195,"x")+COUNTIF(J195:J195,"x")+COUNTIF(M195,"x")+COUNTIF(U195:W195,"x")+COUNTIF(Y195:AB195,"x")</f>
        <v>0</v>
      </c>
      <c r="D195" s="179">
        <f t="shared" ref="D195:D228" si="47">IF(OR(L195="x",G195="x"),"x",ROUND((5-GEOMEAN(((5-L195)/5*4+1),((5-L195)/5*4+1),((5-G195)/5*4+1)))/4*5,1))</f>
        <v>0</v>
      </c>
      <c r="E195" s="140">
        <f>'Core Indicators'!R195</f>
        <v>0</v>
      </c>
      <c r="F195" s="140">
        <f>'Core Indicators'!Z195</f>
        <v>0</v>
      </c>
      <c r="G195" s="108">
        <f t="shared" ref="G195:G228" si="48">IF(AND(F195="x",E195="x"),"x",IF(OR(F195="x",E195="x"),AVERAGE(E195,F195),ROUND((10-GEOMEAN(((10-E195)/10*9+1),((10-F195)/10*9+1)))/9*10,1)))</f>
        <v>0</v>
      </c>
      <c r="H195" s="140">
        <f>'Core Indicators'!AH195</f>
        <v>0</v>
      </c>
      <c r="I195" s="140">
        <f>'Core Indicators'!AP195</f>
        <v>0</v>
      </c>
      <c r="J195" s="140">
        <f>'Core Indicators'!BN195</f>
        <v>0</v>
      </c>
      <c r="K195" s="140">
        <f t="shared" ref="K195:K228" si="49">IF(AND(J195="x",I195="x"),"x",IF(OR(J195="x",I195="x"),AVERAGE(I195,J195),ROUND((10-GEOMEAN(((10-I195)/10*9+1),((10-J195)/10*9+1)))/9*10,1)))</f>
        <v>0</v>
      </c>
      <c r="L195" s="174">
        <f t="shared" ref="L195:L228" si="50">IF(AND(H195="x",K195="x"),"x",IF(OR(H195="x",K195="x"),AVERAGE(H195,K195),ROUND((10-GEOMEAN(((10-H195)/10*9+1),((10-K195)/10*9+1)))/9*10,1)))</f>
        <v>0</v>
      </c>
      <c r="M195" s="179">
        <f t="shared" ref="M195:M228" si="51">IF(N195="x","x",AVERAGE(N195:R195))</f>
        <v>0</v>
      </c>
      <c r="N195" s="141">
        <f>'Core Indicators'!DJ195</f>
        <v>0</v>
      </c>
      <c r="O195" s="141">
        <f>'Core Indicators'!DR195</f>
        <v>0</v>
      </c>
      <c r="P195" s="141">
        <f>'Core Indicators'!DZ195</f>
        <v>0</v>
      </c>
      <c r="Q195" s="141">
        <f>'Core Indicators'!EH195</f>
        <v>0</v>
      </c>
      <c r="R195" s="141">
        <f>'Core Indicators'!EP195</f>
        <v>0</v>
      </c>
      <c r="S195" s="108">
        <f t="shared" ref="S195:S228" si="52">IF(OR(Z195="x",T195="x"),T195,ROUND((10-GEOMEAN(((10-T195)/10*9+1),((10-Z195)/10*9+1)))/9*10,1))</f>
        <v>0.4</v>
      </c>
      <c r="T195" s="108">
        <f t="shared" ref="T195:T228" si="53">AVERAGE(U195,X195,Y195)</f>
        <v>0.83333333333333337</v>
      </c>
      <c r="U195" s="140">
        <v>1</v>
      </c>
      <c r="V195" s="140">
        <v>1</v>
      </c>
      <c r="W195" s="140">
        <f>'Core Indicators'!EX195</f>
        <v>0</v>
      </c>
      <c r="X195" s="108">
        <f t="shared" ref="X195:X228" si="54">AVERAGE(V195:W195)</f>
        <v>0.5</v>
      </c>
      <c r="Y195" s="140">
        <v>1</v>
      </c>
      <c r="Z195" s="108">
        <f t="shared" ref="Z195:Z228" si="55">IF(AND(AA195="x",AB195="x"),"x",AVERAGE(AA195:AB195))</f>
        <v>0</v>
      </c>
      <c r="AA195" s="140">
        <f>'Core Indicators'!FF195</f>
        <v>0</v>
      </c>
      <c r="AB195" s="140">
        <f t="shared" ref="AB195:AB228" si="56">IF(AND(AJ195="x",AN195="x",AG195="x"),"x",(AVERAGE(AJ195,AN195,AG195)))</f>
        <v>0</v>
      </c>
      <c r="AC195" s="123">
        <f>'Core Indicators'!GD195</f>
        <v>0</v>
      </c>
      <c r="AD195" s="123">
        <f>'Core Indicators'!GL195</f>
        <v>0</v>
      </c>
      <c r="AE195" s="123">
        <f>'Core Indicators'!GT195</f>
        <v>0</v>
      </c>
      <c r="AF195" s="123">
        <f>'Core Indicators'!HB195</f>
        <v>0</v>
      </c>
      <c r="AG195" s="123">
        <f t="shared" ref="AG195:AG228" si="57">IF(AND(AC195="x",AD195="x",AE195="x",AF195="x"),"x",AVERAGE(AC195:AF195))</f>
        <v>0</v>
      </c>
      <c r="AH195" s="123">
        <f>'Core Indicators'!HJ195</f>
        <v>0</v>
      </c>
      <c r="AI195" s="123">
        <f>'Core Indicators'!HR195</f>
        <v>0</v>
      </c>
      <c r="AJ195" s="123">
        <f t="shared" ref="AJ195:AJ228" si="58">IF(AND(AH195="x",AI195="x"),"x",AVERAGE(AH195:AI195))</f>
        <v>0</v>
      </c>
      <c r="AK195" s="123">
        <f>'Core Indicators'!HZ195</f>
        <v>0</v>
      </c>
      <c r="AL195" s="123">
        <f>'Core Indicators'!IH195</f>
        <v>0</v>
      </c>
      <c r="AM195" s="123">
        <f>'Core Indicators'!IP195</f>
        <v>0</v>
      </c>
      <c r="AN195" s="123">
        <f t="shared" ref="AN195:AN228" si="59">IF(AND(AK195="x",AL195="x",AM195="x"),"x",AVERAGE(AK195:AM195))</f>
        <v>0</v>
      </c>
    </row>
    <row r="196" spans="1:40">
      <c r="A196" s="140">
        <f>Lists!C:C</f>
        <v>0</v>
      </c>
      <c r="B196" s="174">
        <f t="shared" si="45"/>
        <v>0.1</v>
      </c>
      <c r="C196" s="108">
        <f t="shared" si="46"/>
        <v>0</v>
      </c>
      <c r="D196" s="179">
        <f t="shared" si="47"/>
        <v>0</v>
      </c>
      <c r="E196" s="140">
        <f>'Core Indicators'!R196</f>
        <v>0</v>
      </c>
      <c r="F196" s="140">
        <f>'Core Indicators'!Z196</f>
        <v>0</v>
      </c>
      <c r="G196" s="108">
        <f t="shared" si="48"/>
        <v>0</v>
      </c>
      <c r="H196" s="140">
        <f>'Core Indicators'!AH196</f>
        <v>0</v>
      </c>
      <c r="I196" s="140">
        <f>'Core Indicators'!AP196</f>
        <v>0</v>
      </c>
      <c r="J196" s="140">
        <f>'Core Indicators'!BN196</f>
        <v>0</v>
      </c>
      <c r="K196" s="140">
        <f t="shared" si="49"/>
        <v>0</v>
      </c>
      <c r="L196" s="174">
        <f t="shared" si="50"/>
        <v>0</v>
      </c>
      <c r="M196" s="179">
        <f t="shared" si="51"/>
        <v>0</v>
      </c>
      <c r="N196" s="141">
        <f>'Core Indicators'!DJ196</f>
        <v>0</v>
      </c>
      <c r="O196" s="141">
        <f>'Core Indicators'!DR196</f>
        <v>0</v>
      </c>
      <c r="P196" s="141">
        <f>'Core Indicators'!DZ196</f>
        <v>0</v>
      </c>
      <c r="Q196" s="141">
        <f>'Core Indicators'!EH196</f>
        <v>0</v>
      </c>
      <c r="R196" s="141">
        <f>'Core Indicators'!EP196</f>
        <v>0</v>
      </c>
      <c r="S196" s="108">
        <f t="shared" si="52"/>
        <v>0.4</v>
      </c>
      <c r="T196" s="108">
        <f t="shared" si="53"/>
        <v>0.83333333333333337</v>
      </c>
      <c r="U196" s="140">
        <v>1</v>
      </c>
      <c r="V196" s="140">
        <v>1</v>
      </c>
      <c r="W196" s="140">
        <f>'Core Indicators'!EX196</f>
        <v>0</v>
      </c>
      <c r="X196" s="108">
        <f t="shared" si="54"/>
        <v>0.5</v>
      </c>
      <c r="Y196" s="140">
        <v>1</v>
      </c>
      <c r="Z196" s="108">
        <f t="shared" si="55"/>
        <v>0</v>
      </c>
      <c r="AA196" s="140">
        <f>'Core Indicators'!FF196</f>
        <v>0</v>
      </c>
      <c r="AB196" s="140">
        <f t="shared" si="56"/>
        <v>0</v>
      </c>
      <c r="AC196" s="123">
        <f>'Core Indicators'!GD196</f>
        <v>0</v>
      </c>
      <c r="AD196" s="123">
        <f>'Core Indicators'!GL196</f>
        <v>0</v>
      </c>
      <c r="AE196" s="123">
        <f>'Core Indicators'!GT196</f>
        <v>0</v>
      </c>
      <c r="AF196" s="123">
        <f>'Core Indicators'!HB196</f>
        <v>0</v>
      </c>
      <c r="AG196" s="123">
        <f t="shared" si="57"/>
        <v>0</v>
      </c>
      <c r="AH196" s="123">
        <f>'Core Indicators'!HJ196</f>
        <v>0</v>
      </c>
      <c r="AI196" s="123">
        <f>'Core Indicators'!HR196</f>
        <v>0</v>
      </c>
      <c r="AJ196" s="123">
        <f t="shared" si="58"/>
        <v>0</v>
      </c>
      <c r="AK196" s="123">
        <f>'Core Indicators'!HZ196</f>
        <v>0</v>
      </c>
      <c r="AL196" s="123">
        <f>'Core Indicators'!IH196</f>
        <v>0</v>
      </c>
      <c r="AM196" s="123">
        <f>'Core Indicators'!IP196</f>
        <v>0</v>
      </c>
      <c r="AN196" s="123">
        <f t="shared" si="59"/>
        <v>0</v>
      </c>
    </row>
    <row r="197" spans="1:40">
      <c r="A197" s="140">
        <f>Lists!C:C</f>
        <v>0</v>
      </c>
      <c r="B197" s="174">
        <f t="shared" si="45"/>
        <v>0.1</v>
      </c>
      <c r="C197" s="108">
        <f t="shared" si="46"/>
        <v>0</v>
      </c>
      <c r="D197" s="179">
        <f t="shared" si="47"/>
        <v>0</v>
      </c>
      <c r="E197" s="140">
        <f>'Core Indicators'!R197</f>
        <v>0</v>
      </c>
      <c r="F197" s="140">
        <f>'Core Indicators'!Z197</f>
        <v>0</v>
      </c>
      <c r="G197" s="108">
        <f t="shared" si="48"/>
        <v>0</v>
      </c>
      <c r="H197" s="140">
        <f>'Core Indicators'!AH197</f>
        <v>0</v>
      </c>
      <c r="I197" s="140">
        <f>'Core Indicators'!AP197</f>
        <v>0</v>
      </c>
      <c r="J197" s="140">
        <f>'Core Indicators'!BN197</f>
        <v>0</v>
      </c>
      <c r="K197" s="140">
        <f t="shared" si="49"/>
        <v>0</v>
      </c>
      <c r="L197" s="174">
        <f t="shared" si="50"/>
        <v>0</v>
      </c>
      <c r="M197" s="179">
        <f t="shared" si="51"/>
        <v>0</v>
      </c>
      <c r="N197" s="141">
        <f>'Core Indicators'!DJ197</f>
        <v>0</v>
      </c>
      <c r="O197" s="141">
        <f>'Core Indicators'!DR197</f>
        <v>0</v>
      </c>
      <c r="P197" s="141">
        <f>'Core Indicators'!DZ197</f>
        <v>0</v>
      </c>
      <c r="Q197" s="141">
        <f>'Core Indicators'!EH197</f>
        <v>0</v>
      </c>
      <c r="R197" s="141">
        <f>'Core Indicators'!EP197</f>
        <v>0</v>
      </c>
      <c r="S197" s="108">
        <f t="shared" si="52"/>
        <v>0.4</v>
      </c>
      <c r="T197" s="108">
        <f t="shared" si="53"/>
        <v>0.83333333333333337</v>
      </c>
      <c r="U197" s="140">
        <v>1</v>
      </c>
      <c r="V197" s="140">
        <v>1</v>
      </c>
      <c r="W197" s="140">
        <f>'Core Indicators'!EX197</f>
        <v>0</v>
      </c>
      <c r="X197" s="108">
        <f t="shared" si="54"/>
        <v>0.5</v>
      </c>
      <c r="Y197" s="140">
        <v>1</v>
      </c>
      <c r="Z197" s="108">
        <f t="shared" si="55"/>
        <v>0</v>
      </c>
      <c r="AA197" s="140">
        <f>'Core Indicators'!FF197</f>
        <v>0</v>
      </c>
      <c r="AB197" s="140">
        <f t="shared" si="56"/>
        <v>0</v>
      </c>
      <c r="AC197" s="123">
        <f>'Core Indicators'!GD197</f>
        <v>0</v>
      </c>
      <c r="AD197" s="123">
        <f>'Core Indicators'!GL197</f>
        <v>0</v>
      </c>
      <c r="AE197" s="123">
        <f>'Core Indicators'!GT197</f>
        <v>0</v>
      </c>
      <c r="AF197" s="123">
        <f>'Core Indicators'!HB197</f>
        <v>0</v>
      </c>
      <c r="AG197" s="123">
        <f t="shared" si="57"/>
        <v>0</v>
      </c>
      <c r="AH197" s="123">
        <f>'Core Indicators'!HJ197</f>
        <v>0</v>
      </c>
      <c r="AI197" s="123">
        <f>'Core Indicators'!HR197</f>
        <v>0</v>
      </c>
      <c r="AJ197" s="123">
        <f t="shared" si="58"/>
        <v>0</v>
      </c>
      <c r="AK197" s="123">
        <f>'Core Indicators'!HZ197</f>
        <v>0</v>
      </c>
      <c r="AL197" s="123">
        <f>'Core Indicators'!IH197</f>
        <v>0</v>
      </c>
      <c r="AM197" s="123">
        <f>'Core Indicators'!IP197</f>
        <v>0</v>
      </c>
      <c r="AN197" s="123">
        <f t="shared" si="59"/>
        <v>0</v>
      </c>
    </row>
    <row r="198" spans="1:40">
      <c r="A198" s="140">
        <f>Lists!C:C</f>
        <v>0</v>
      </c>
      <c r="B198" s="174">
        <f t="shared" si="45"/>
        <v>0.1</v>
      </c>
      <c r="C198" s="108">
        <f t="shared" si="46"/>
        <v>0</v>
      </c>
      <c r="D198" s="179">
        <f t="shared" si="47"/>
        <v>0</v>
      </c>
      <c r="E198" s="140">
        <f>'Core Indicators'!R198</f>
        <v>0</v>
      </c>
      <c r="F198" s="140">
        <f>'Core Indicators'!Z198</f>
        <v>0</v>
      </c>
      <c r="G198" s="108">
        <f t="shared" si="48"/>
        <v>0</v>
      </c>
      <c r="H198" s="140">
        <f>'Core Indicators'!AH198</f>
        <v>0</v>
      </c>
      <c r="I198" s="140">
        <f>'Core Indicators'!AP198</f>
        <v>0</v>
      </c>
      <c r="J198" s="140">
        <f>'Core Indicators'!BN198</f>
        <v>0</v>
      </c>
      <c r="K198" s="140">
        <f t="shared" si="49"/>
        <v>0</v>
      </c>
      <c r="L198" s="174">
        <f t="shared" si="50"/>
        <v>0</v>
      </c>
      <c r="M198" s="179">
        <f t="shared" si="51"/>
        <v>0</v>
      </c>
      <c r="N198" s="141">
        <f>'Core Indicators'!DJ198</f>
        <v>0</v>
      </c>
      <c r="O198" s="141">
        <f>'Core Indicators'!DR198</f>
        <v>0</v>
      </c>
      <c r="P198" s="141">
        <f>'Core Indicators'!DZ198</f>
        <v>0</v>
      </c>
      <c r="Q198" s="141">
        <f>'Core Indicators'!EH198</f>
        <v>0</v>
      </c>
      <c r="R198" s="141">
        <f>'Core Indicators'!EP198</f>
        <v>0</v>
      </c>
      <c r="S198" s="108">
        <f t="shared" si="52"/>
        <v>0.4</v>
      </c>
      <c r="T198" s="108">
        <f t="shared" si="53"/>
        <v>0.83333333333333337</v>
      </c>
      <c r="U198" s="140">
        <v>1</v>
      </c>
      <c r="V198" s="140">
        <v>1</v>
      </c>
      <c r="W198" s="140">
        <f>'Core Indicators'!EX198</f>
        <v>0</v>
      </c>
      <c r="X198" s="108">
        <f t="shared" si="54"/>
        <v>0.5</v>
      </c>
      <c r="Y198" s="140">
        <v>1</v>
      </c>
      <c r="Z198" s="108">
        <f t="shared" si="55"/>
        <v>0</v>
      </c>
      <c r="AA198" s="140">
        <f>'Core Indicators'!FF198</f>
        <v>0</v>
      </c>
      <c r="AB198" s="140">
        <f t="shared" si="56"/>
        <v>0</v>
      </c>
      <c r="AC198" s="123">
        <f>'Core Indicators'!GD198</f>
        <v>0</v>
      </c>
      <c r="AD198" s="123">
        <f>'Core Indicators'!GL198</f>
        <v>0</v>
      </c>
      <c r="AE198" s="123">
        <f>'Core Indicators'!GT198</f>
        <v>0</v>
      </c>
      <c r="AF198" s="123">
        <f>'Core Indicators'!HB198</f>
        <v>0</v>
      </c>
      <c r="AG198" s="123">
        <f t="shared" si="57"/>
        <v>0</v>
      </c>
      <c r="AH198" s="123">
        <f>'Core Indicators'!HJ198</f>
        <v>0</v>
      </c>
      <c r="AI198" s="123">
        <f>'Core Indicators'!HR198</f>
        <v>0</v>
      </c>
      <c r="AJ198" s="123">
        <f t="shared" si="58"/>
        <v>0</v>
      </c>
      <c r="AK198" s="123">
        <f>'Core Indicators'!HZ198</f>
        <v>0</v>
      </c>
      <c r="AL198" s="123">
        <f>'Core Indicators'!IH198</f>
        <v>0</v>
      </c>
      <c r="AM198" s="123">
        <f>'Core Indicators'!IP198</f>
        <v>0</v>
      </c>
      <c r="AN198" s="123">
        <f t="shared" si="59"/>
        <v>0</v>
      </c>
    </row>
    <row r="199" spans="1:40">
      <c r="A199" s="140">
        <f>Lists!C:C</f>
        <v>0</v>
      </c>
      <c r="B199" s="174">
        <f t="shared" si="45"/>
        <v>0.1</v>
      </c>
      <c r="C199" s="108">
        <f t="shared" si="46"/>
        <v>0</v>
      </c>
      <c r="D199" s="179">
        <f t="shared" si="47"/>
        <v>0</v>
      </c>
      <c r="E199" s="140">
        <f>'Core Indicators'!R199</f>
        <v>0</v>
      </c>
      <c r="F199" s="140">
        <f>'Core Indicators'!Z199</f>
        <v>0</v>
      </c>
      <c r="G199" s="108">
        <f t="shared" si="48"/>
        <v>0</v>
      </c>
      <c r="H199" s="140">
        <f>'Core Indicators'!AH199</f>
        <v>0</v>
      </c>
      <c r="I199" s="140">
        <f>'Core Indicators'!AP199</f>
        <v>0</v>
      </c>
      <c r="J199" s="140">
        <f>'Core Indicators'!BN199</f>
        <v>0</v>
      </c>
      <c r="K199" s="140">
        <f t="shared" si="49"/>
        <v>0</v>
      </c>
      <c r="L199" s="174">
        <f t="shared" si="50"/>
        <v>0</v>
      </c>
      <c r="M199" s="179">
        <f t="shared" si="51"/>
        <v>0</v>
      </c>
      <c r="N199" s="141">
        <f>'Core Indicators'!DJ199</f>
        <v>0</v>
      </c>
      <c r="O199" s="141">
        <f>'Core Indicators'!DR199</f>
        <v>0</v>
      </c>
      <c r="P199" s="141">
        <f>'Core Indicators'!DZ199</f>
        <v>0</v>
      </c>
      <c r="Q199" s="141">
        <f>'Core Indicators'!EH199</f>
        <v>0</v>
      </c>
      <c r="R199" s="141">
        <f>'Core Indicators'!EP199</f>
        <v>0</v>
      </c>
      <c r="S199" s="108">
        <f t="shared" si="52"/>
        <v>0.4</v>
      </c>
      <c r="T199" s="108">
        <f t="shared" si="53"/>
        <v>0.83333333333333337</v>
      </c>
      <c r="U199" s="140">
        <v>1</v>
      </c>
      <c r="V199" s="140">
        <v>1</v>
      </c>
      <c r="W199" s="140">
        <f>'Core Indicators'!EX199</f>
        <v>0</v>
      </c>
      <c r="X199" s="108">
        <f t="shared" si="54"/>
        <v>0.5</v>
      </c>
      <c r="Y199" s="140">
        <v>1</v>
      </c>
      <c r="Z199" s="108">
        <f t="shared" si="55"/>
        <v>0</v>
      </c>
      <c r="AA199" s="140">
        <f>'Core Indicators'!FF199</f>
        <v>0</v>
      </c>
      <c r="AB199" s="140">
        <f t="shared" si="56"/>
        <v>0</v>
      </c>
      <c r="AC199" s="123">
        <f>'Core Indicators'!GD199</f>
        <v>0</v>
      </c>
      <c r="AD199" s="123">
        <f>'Core Indicators'!GL199</f>
        <v>0</v>
      </c>
      <c r="AE199" s="123">
        <f>'Core Indicators'!GT199</f>
        <v>0</v>
      </c>
      <c r="AF199" s="123">
        <f>'Core Indicators'!HB199</f>
        <v>0</v>
      </c>
      <c r="AG199" s="123">
        <f t="shared" si="57"/>
        <v>0</v>
      </c>
      <c r="AH199" s="123">
        <f>'Core Indicators'!HJ199</f>
        <v>0</v>
      </c>
      <c r="AI199" s="123">
        <f>'Core Indicators'!HR199</f>
        <v>0</v>
      </c>
      <c r="AJ199" s="123">
        <f t="shared" si="58"/>
        <v>0</v>
      </c>
      <c r="AK199" s="123">
        <f>'Core Indicators'!HZ199</f>
        <v>0</v>
      </c>
      <c r="AL199" s="123">
        <f>'Core Indicators'!IH199</f>
        <v>0</v>
      </c>
      <c r="AM199" s="123">
        <f>'Core Indicators'!IP199</f>
        <v>0</v>
      </c>
      <c r="AN199" s="123">
        <f t="shared" si="59"/>
        <v>0</v>
      </c>
    </row>
    <row r="200" spans="1:40">
      <c r="A200" s="140">
        <f>Lists!C:C</f>
        <v>0</v>
      </c>
      <c r="B200" s="174">
        <f t="shared" si="45"/>
        <v>0.1</v>
      </c>
      <c r="C200" s="108">
        <f t="shared" si="46"/>
        <v>0</v>
      </c>
      <c r="D200" s="179">
        <f t="shared" si="47"/>
        <v>0</v>
      </c>
      <c r="E200" s="140">
        <f>'Core Indicators'!R200</f>
        <v>0</v>
      </c>
      <c r="F200" s="140">
        <f>'Core Indicators'!Z200</f>
        <v>0</v>
      </c>
      <c r="G200" s="108">
        <f t="shared" si="48"/>
        <v>0</v>
      </c>
      <c r="H200" s="140">
        <f>'Core Indicators'!AH200</f>
        <v>0</v>
      </c>
      <c r="I200" s="140">
        <f>'Core Indicators'!AP200</f>
        <v>0</v>
      </c>
      <c r="J200" s="140">
        <f>'Core Indicators'!BN200</f>
        <v>0</v>
      </c>
      <c r="K200" s="140">
        <f t="shared" si="49"/>
        <v>0</v>
      </c>
      <c r="L200" s="174">
        <f t="shared" si="50"/>
        <v>0</v>
      </c>
      <c r="M200" s="179">
        <f t="shared" si="51"/>
        <v>0</v>
      </c>
      <c r="N200" s="141">
        <f>'Core Indicators'!DJ200</f>
        <v>0</v>
      </c>
      <c r="O200" s="141">
        <f>'Core Indicators'!DR200</f>
        <v>0</v>
      </c>
      <c r="P200" s="141">
        <f>'Core Indicators'!DZ200</f>
        <v>0</v>
      </c>
      <c r="Q200" s="141">
        <f>'Core Indicators'!EH200</f>
        <v>0</v>
      </c>
      <c r="R200" s="141">
        <f>'Core Indicators'!EP200</f>
        <v>0</v>
      </c>
      <c r="S200" s="108">
        <f t="shared" si="52"/>
        <v>0.4</v>
      </c>
      <c r="T200" s="108">
        <f t="shared" si="53"/>
        <v>0.83333333333333337</v>
      </c>
      <c r="U200" s="140">
        <v>1</v>
      </c>
      <c r="V200" s="140">
        <v>1</v>
      </c>
      <c r="W200" s="140">
        <f>'Core Indicators'!EX200</f>
        <v>0</v>
      </c>
      <c r="X200" s="108">
        <f t="shared" si="54"/>
        <v>0.5</v>
      </c>
      <c r="Y200" s="140">
        <v>1</v>
      </c>
      <c r="Z200" s="108">
        <f t="shared" si="55"/>
        <v>0</v>
      </c>
      <c r="AA200" s="140">
        <f>'Core Indicators'!FF200</f>
        <v>0</v>
      </c>
      <c r="AB200" s="140">
        <f t="shared" si="56"/>
        <v>0</v>
      </c>
      <c r="AC200" s="123">
        <f>'Core Indicators'!GD200</f>
        <v>0</v>
      </c>
      <c r="AD200" s="123">
        <f>'Core Indicators'!GL200</f>
        <v>0</v>
      </c>
      <c r="AE200" s="123">
        <f>'Core Indicators'!GT200</f>
        <v>0</v>
      </c>
      <c r="AF200" s="123">
        <f>'Core Indicators'!HB200</f>
        <v>0</v>
      </c>
      <c r="AG200" s="123">
        <f t="shared" si="57"/>
        <v>0</v>
      </c>
      <c r="AH200" s="123">
        <f>'Core Indicators'!HJ200</f>
        <v>0</v>
      </c>
      <c r="AI200" s="123">
        <f>'Core Indicators'!HR200</f>
        <v>0</v>
      </c>
      <c r="AJ200" s="123">
        <f t="shared" si="58"/>
        <v>0</v>
      </c>
      <c r="AK200" s="123">
        <f>'Core Indicators'!HZ200</f>
        <v>0</v>
      </c>
      <c r="AL200" s="123">
        <f>'Core Indicators'!IH200</f>
        <v>0</v>
      </c>
      <c r="AM200" s="123">
        <f>'Core Indicators'!IP200</f>
        <v>0</v>
      </c>
      <c r="AN200" s="123">
        <f t="shared" si="59"/>
        <v>0</v>
      </c>
    </row>
    <row r="201" spans="1:40">
      <c r="A201" s="140">
        <f>Lists!C:C</f>
        <v>0</v>
      </c>
      <c r="B201" s="174">
        <f t="shared" si="45"/>
        <v>0.1</v>
      </c>
      <c r="C201" s="108">
        <f t="shared" si="46"/>
        <v>0</v>
      </c>
      <c r="D201" s="179">
        <f t="shared" si="47"/>
        <v>0</v>
      </c>
      <c r="E201" s="140">
        <f>'Core Indicators'!R201</f>
        <v>0</v>
      </c>
      <c r="F201" s="140">
        <f>'Core Indicators'!Z201</f>
        <v>0</v>
      </c>
      <c r="G201" s="108">
        <f t="shared" si="48"/>
        <v>0</v>
      </c>
      <c r="H201" s="140">
        <f>'Core Indicators'!AH201</f>
        <v>0</v>
      </c>
      <c r="I201" s="140">
        <f>'Core Indicators'!AP201</f>
        <v>0</v>
      </c>
      <c r="J201" s="140">
        <f>'Core Indicators'!BN201</f>
        <v>0</v>
      </c>
      <c r="K201" s="140">
        <f t="shared" si="49"/>
        <v>0</v>
      </c>
      <c r="L201" s="174">
        <f t="shared" si="50"/>
        <v>0</v>
      </c>
      <c r="M201" s="179">
        <f t="shared" si="51"/>
        <v>0</v>
      </c>
      <c r="N201" s="141">
        <f>'Core Indicators'!DJ201</f>
        <v>0</v>
      </c>
      <c r="O201" s="141">
        <f>'Core Indicators'!DR201</f>
        <v>0</v>
      </c>
      <c r="P201" s="141">
        <f>'Core Indicators'!DZ201</f>
        <v>0</v>
      </c>
      <c r="Q201" s="141">
        <f>'Core Indicators'!EH201</f>
        <v>0</v>
      </c>
      <c r="R201" s="141">
        <f>'Core Indicators'!EP201</f>
        <v>0</v>
      </c>
      <c r="S201" s="108">
        <f t="shared" si="52"/>
        <v>0.4</v>
      </c>
      <c r="T201" s="108">
        <f t="shared" si="53"/>
        <v>0.83333333333333337</v>
      </c>
      <c r="U201" s="140">
        <v>1</v>
      </c>
      <c r="V201" s="140">
        <v>1</v>
      </c>
      <c r="W201" s="140">
        <f>'Core Indicators'!EX201</f>
        <v>0</v>
      </c>
      <c r="X201" s="108">
        <f t="shared" si="54"/>
        <v>0.5</v>
      </c>
      <c r="Y201" s="140">
        <v>1</v>
      </c>
      <c r="Z201" s="108">
        <f t="shared" si="55"/>
        <v>0</v>
      </c>
      <c r="AA201" s="140">
        <f>'Core Indicators'!FF201</f>
        <v>0</v>
      </c>
      <c r="AB201" s="140">
        <f t="shared" si="56"/>
        <v>0</v>
      </c>
      <c r="AC201" s="123">
        <f>'Core Indicators'!GD201</f>
        <v>0</v>
      </c>
      <c r="AD201" s="123">
        <f>'Core Indicators'!GL201</f>
        <v>0</v>
      </c>
      <c r="AE201" s="123">
        <f>'Core Indicators'!GT201</f>
        <v>0</v>
      </c>
      <c r="AF201" s="123">
        <f>'Core Indicators'!HB201</f>
        <v>0</v>
      </c>
      <c r="AG201" s="123">
        <f t="shared" si="57"/>
        <v>0</v>
      </c>
      <c r="AH201" s="123">
        <f>'Core Indicators'!HJ201</f>
        <v>0</v>
      </c>
      <c r="AI201" s="123">
        <f>'Core Indicators'!HR201</f>
        <v>0</v>
      </c>
      <c r="AJ201" s="123">
        <f t="shared" si="58"/>
        <v>0</v>
      </c>
      <c r="AK201" s="123">
        <f>'Core Indicators'!HZ201</f>
        <v>0</v>
      </c>
      <c r="AL201" s="123">
        <f>'Core Indicators'!IH201</f>
        <v>0</v>
      </c>
      <c r="AM201" s="123">
        <f>'Core Indicators'!IP201</f>
        <v>0</v>
      </c>
      <c r="AN201" s="123">
        <f t="shared" si="59"/>
        <v>0</v>
      </c>
    </row>
    <row r="202" spans="1:40">
      <c r="A202" s="140">
        <f>Lists!C:C</f>
        <v>0</v>
      </c>
      <c r="B202" s="174">
        <f t="shared" si="45"/>
        <v>0.1</v>
      </c>
      <c r="C202" s="108">
        <f t="shared" si="46"/>
        <v>0</v>
      </c>
      <c r="D202" s="179">
        <f t="shared" si="47"/>
        <v>0</v>
      </c>
      <c r="E202" s="140">
        <f>'Core Indicators'!R202</f>
        <v>0</v>
      </c>
      <c r="F202" s="140">
        <f>'Core Indicators'!Z202</f>
        <v>0</v>
      </c>
      <c r="G202" s="108">
        <f t="shared" si="48"/>
        <v>0</v>
      </c>
      <c r="H202" s="140">
        <f>'Core Indicators'!AH202</f>
        <v>0</v>
      </c>
      <c r="I202" s="140">
        <f>'Core Indicators'!AP202</f>
        <v>0</v>
      </c>
      <c r="J202" s="140">
        <f>'Core Indicators'!BN202</f>
        <v>0</v>
      </c>
      <c r="K202" s="140">
        <f t="shared" si="49"/>
        <v>0</v>
      </c>
      <c r="L202" s="174">
        <f t="shared" si="50"/>
        <v>0</v>
      </c>
      <c r="M202" s="179">
        <f t="shared" si="51"/>
        <v>0</v>
      </c>
      <c r="N202" s="141">
        <f>'Core Indicators'!DJ202</f>
        <v>0</v>
      </c>
      <c r="O202" s="141">
        <f>'Core Indicators'!DR202</f>
        <v>0</v>
      </c>
      <c r="P202" s="141">
        <f>'Core Indicators'!DZ202</f>
        <v>0</v>
      </c>
      <c r="Q202" s="141">
        <f>'Core Indicators'!EH202</f>
        <v>0</v>
      </c>
      <c r="R202" s="141">
        <f>'Core Indicators'!EP202</f>
        <v>0</v>
      </c>
      <c r="S202" s="108">
        <f t="shared" si="52"/>
        <v>0.4</v>
      </c>
      <c r="T202" s="108">
        <f t="shared" si="53"/>
        <v>0.83333333333333337</v>
      </c>
      <c r="U202" s="140">
        <v>1</v>
      </c>
      <c r="V202" s="140">
        <v>1</v>
      </c>
      <c r="W202" s="140">
        <f>'Core Indicators'!EX202</f>
        <v>0</v>
      </c>
      <c r="X202" s="108">
        <f t="shared" si="54"/>
        <v>0.5</v>
      </c>
      <c r="Y202" s="140">
        <v>1</v>
      </c>
      <c r="Z202" s="108">
        <f t="shared" si="55"/>
        <v>0</v>
      </c>
      <c r="AA202" s="140">
        <f>'Core Indicators'!FF202</f>
        <v>0</v>
      </c>
      <c r="AB202" s="140">
        <f t="shared" si="56"/>
        <v>0</v>
      </c>
      <c r="AC202" s="123">
        <f>'Core Indicators'!GD202</f>
        <v>0</v>
      </c>
      <c r="AD202" s="123">
        <f>'Core Indicators'!GL202</f>
        <v>0</v>
      </c>
      <c r="AE202" s="123">
        <f>'Core Indicators'!GT202</f>
        <v>0</v>
      </c>
      <c r="AF202" s="123">
        <f>'Core Indicators'!HB202</f>
        <v>0</v>
      </c>
      <c r="AG202" s="123">
        <f t="shared" si="57"/>
        <v>0</v>
      </c>
      <c r="AH202" s="123">
        <f>'Core Indicators'!HJ202</f>
        <v>0</v>
      </c>
      <c r="AI202" s="123">
        <f>'Core Indicators'!HR202</f>
        <v>0</v>
      </c>
      <c r="AJ202" s="123">
        <f t="shared" si="58"/>
        <v>0</v>
      </c>
      <c r="AK202" s="123">
        <f>'Core Indicators'!HZ202</f>
        <v>0</v>
      </c>
      <c r="AL202" s="123">
        <f>'Core Indicators'!IH202</f>
        <v>0</v>
      </c>
      <c r="AM202" s="123">
        <f>'Core Indicators'!IP202</f>
        <v>0</v>
      </c>
      <c r="AN202" s="123">
        <f t="shared" si="59"/>
        <v>0</v>
      </c>
    </row>
    <row r="203" spans="1:40">
      <c r="A203" s="140">
        <f>Lists!C:C</f>
        <v>0</v>
      </c>
      <c r="B203" s="174">
        <f t="shared" si="45"/>
        <v>0.1</v>
      </c>
      <c r="C203" s="108">
        <f t="shared" si="46"/>
        <v>0</v>
      </c>
      <c r="D203" s="179">
        <f t="shared" si="47"/>
        <v>0</v>
      </c>
      <c r="E203" s="140">
        <f>'Core Indicators'!R203</f>
        <v>0</v>
      </c>
      <c r="F203" s="140">
        <f>'Core Indicators'!Z203</f>
        <v>0</v>
      </c>
      <c r="G203" s="108">
        <f t="shared" si="48"/>
        <v>0</v>
      </c>
      <c r="H203" s="140">
        <f>'Core Indicators'!AH203</f>
        <v>0</v>
      </c>
      <c r="I203" s="140">
        <f>'Core Indicators'!AP203</f>
        <v>0</v>
      </c>
      <c r="J203" s="140">
        <f>'Core Indicators'!BN203</f>
        <v>0</v>
      </c>
      <c r="K203" s="140">
        <f t="shared" si="49"/>
        <v>0</v>
      </c>
      <c r="L203" s="174">
        <f t="shared" si="50"/>
        <v>0</v>
      </c>
      <c r="M203" s="179">
        <f t="shared" si="51"/>
        <v>0</v>
      </c>
      <c r="N203" s="141">
        <f>'Core Indicators'!DJ203</f>
        <v>0</v>
      </c>
      <c r="O203" s="141">
        <f>'Core Indicators'!DR203</f>
        <v>0</v>
      </c>
      <c r="P203" s="141">
        <f>'Core Indicators'!DZ203</f>
        <v>0</v>
      </c>
      <c r="Q203" s="141">
        <f>'Core Indicators'!EH203</f>
        <v>0</v>
      </c>
      <c r="R203" s="141">
        <f>'Core Indicators'!EP203</f>
        <v>0</v>
      </c>
      <c r="S203" s="108">
        <f t="shared" si="52"/>
        <v>0.4</v>
      </c>
      <c r="T203" s="108">
        <f t="shared" si="53"/>
        <v>0.83333333333333337</v>
      </c>
      <c r="U203" s="140">
        <v>1</v>
      </c>
      <c r="V203" s="140">
        <v>1</v>
      </c>
      <c r="W203" s="140">
        <f>'Core Indicators'!EX203</f>
        <v>0</v>
      </c>
      <c r="X203" s="108">
        <f t="shared" si="54"/>
        <v>0.5</v>
      </c>
      <c r="Y203" s="140">
        <v>1</v>
      </c>
      <c r="Z203" s="108">
        <f t="shared" si="55"/>
        <v>0</v>
      </c>
      <c r="AA203" s="140">
        <f>'Core Indicators'!FF203</f>
        <v>0</v>
      </c>
      <c r="AB203" s="140">
        <f t="shared" si="56"/>
        <v>0</v>
      </c>
      <c r="AC203" s="123">
        <f>'Core Indicators'!GD203</f>
        <v>0</v>
      </c>
      <c r="AD203" s="123">
        <f>'Core Indicators'!GL203</f>
        <v>0</v>
      </c>
      <c r="AE203" s="123">
        <f>'Core Indicators'!GT203</f>
        <v>0</v>
      </c>
      <c r="AF203" s="123">
        <f>'Core Indicators'!HB203</f>
        <v>0</v>
      </c>
      <c r="AG203" s="123">
        <f t="shared" si="57"/>
        <v>0</v>
      </c>
      <c r="AH203" s="123">
        <f>'Core Indicators'!HJ203</f>
        <v>0</v>
      </c>
      <c r="AI203" s="123">
        <f>'Core Indicators'!HR203</f>
        <v>0</v>
      </c>
      <c r="AJ203" s="123">
        <f t="shared" si="58"/>
        <v>0</v>
      </c>
      <c r="AK203" s="123">
        <f>'Core Indicators'!HZ203</f>
        <v>0</v>
      </c>
      <c r="AL203" s="123">
        <f>'Core Indicators'!IH203</f>
        <v>0</v>
      </c>
      <c r="AM203" s="123">
        <f>'Core Indicators'!IP203</f>
        <v>0</v>
      </c>
      <c r="AN203" s="123">
        <f t="shared" si="59"/>
        <v>0</v>
      </c>
    </row>
    <row r="204" spans="1:40">
      <c r="A204" s="140">
        <f>Lists!C:C</f>
        <v>0</v>
      </c>
      <c r="B204" s="174">
        <f t="shared" si="45"/>
        <v>0.1</v>
      </c>
      <c r="C204" s="108">
        <f t="shared" si="46"/>
        <v>0</v>
      </c>
      <c r="D204" s="179">
        <f t="shared" si="47"/>
        <v>0</v>
      </c>
      <c r="E204" s="140">
        <f>'Core Indicators'!R204</f>
        <v>0</v>
      </c>
      <c r="F204" s="140">
        <f>'Core Indicators'!Z204</f>
        <v>0</v>
      </c>
      <c r="G204" s="108">
        <f t="shared" si="48"/>
        <v>0</v>
      </c>
      <c r="H204" s="140">
        <f>'Core Indicators'!AH204</f>
        <v>0</v>
      </c>
      <c r="I204" s="140">
        <f>'Core Indicators'!AP204</f>
        <v>0</v>
      </c>
      <c r="J204" s="140">
        <f>'Core Indicators'!BN204</f>
        <v>0</v>
      </c>
      <c r="K204" s="140">
        <f t="shared" si="49"/>
        <v>0</v>
      </c>
      <c r="L204" s="174">
        <f t="shared" si="50"/>
        <v>0</v>
      </c>
      <c r="M204" s="179">
        <f t="shared" si="51"/>
        <v>0</v>
      </c>
      <c r="N204" s="141">
        <f>'Core Indicators'!DJ204</f>
        <v>0</v>
      </c>
      <c r="O204" s="141">
        <f>'Core Indicators'!DR204</f>
        <v>0</v>
      </c>
      <c r="P204" s="141">
        <f>'Core Indicators'!DZ204</f>
        <v>0</v>
      </c>
      <c r="Q204" s="141">
        <f>'Core Indicators'!EH204</f>
        <v>0</v>
      </c>
      <c r="R204" s="141">
        <f>'Core Indicators'!EP204</f>
        <v>0</v>
      </c>
      <c r="S204" s="108">
        <f t="shared" si="52"/>
        <v>0.4</v>
      </c>
      <c r="T204" s="108">
        <f t="shared" si="53"/>
        <v>0.83333333333333337</v>
      </c>
      <c r="U204" s="140">
        <v>1</v>
      </c>
      <c r="V204" s="140">
        <v>1</v>
      </c>
      <c r="W204" s="140">
        <f>'Core Indicators'!EX204</f>
        <v>0</v>
      </c>
      <c r="X204" s="108">
        <f t="shared" si="54"/>
        <v>0.5</v>
      </c>
      <c r="Y204" s="140">
        <v>1</v>
      </c>
      <c r="Z204" s="108">
        <f t="shared" si="55"/>
        <v>0</v>
      </c>
      <c r="AA204" s="140">
        <f>'Core Indicators'!FF204</f>
        <v>0</v>
      </c>
      <c r="AB204" s="140">
        <f t="shared" si="56"/>
        <v>0</v>
      </c>
      <c r="AC204" s="123">
        <f>'Core Indicators'!GD204</f>
        <v>0</v>
      </c>
      <c r="AD204" s="123">
        <f>'Core Indicators'!GL204</f>
        <v>0</v>
      </c>
      <c r="AE204" s="123">
        <f>'Core Indicators'!GT204</f>
        <v>0</v>
      </c>
      <c r="AF204" s="123">
        <f>'Core Indicators'!HB204</f>
        <v>0</v>
      </c>
      <c r="AG204" s="123">
        <f t="shared" si="57"/>
        <v>0</v>
      </c>
      <c r="AH204" s="123">
        <f>'Core Indicators'!HJ204</f>
        <v>0</v>
      </c>
      <c r="AI204" s="123">
        <f>'Core Indicators'!HR204</f>
        <v>0</v>
      </c>
      <c r="AJ204" s="123">
        <f t="shared" si="58"/>
        <v>0</v>
      </c>
      <c r="AK204" s="123">
        <f>'Core Indicators'!HZ204</f>
        <v>0</v>
      </c>
      <c r="AL204" s="123">
        <f>'Core Indicators'!IH204</f>
        <v>0</v>
      </c>
      <c r="AM204" s="123">
        <f>'Core Indicators'!IP204</f>
        <v>0</v>
      </c>
      <c r="AN204" s="123">
        <f t="shared" si="59"/>
        <v>0</v>
      </c>
    </row>
    <row r="205" spans="1:40">
      <c r="A205" s="140">
        <f>Lists!C:C</f>
        <v>0</v>
      </c>
      <c r="B205" s="174">
        <f t="shared" si="45"/>
        <v>0.1</v>
      </c>
      <c r="C205" s="108">
        <f t="shared" si="46"/>
        <v>0</v>
      </c>
      <c r="D205" s="179">
        <f t="shared" si="47"/>
        <v>0</v>
      </c>
      <c r="E205" s="140">
        <f>'Core Indicators'!R205</f>
        <v>0</v>
      </c>
      <c r="F205" s="140">
        <f>'Core Indicators'!Z205</f>
        <v>0</v>
      </c>
      <c r="G205" s="108">
        <f t="shared" si="48"/>
        <v>0</v>
      </c>
      <c r="H205" s="140">
        <f>'Core Indicators'!AH205</f>
        <v>0</v>
      </c>
      <c r="I205" s="140">
        <f>'Core Indicators'!AP205</f>
        <v>0</v>
      </c>
      <c r="J205" s="140">
        <f>'Core Indicators'!BN205</f>
        <v>0</v>
      </c>
      <c r="K205" s="140">
        <f t="shared" si="49"/>
        <v>0</v>
      </c>
      <c r="L205" s="174">
        <f t="shared" si="50"/>
        <v>0</v>
      </c>
      <c r="M205" s="179">
        <f t="shared" si="51"/>
        <v>0</v>
      </c>
      <c r="N205" s="141">
        <f>'Core Indicators'!DJ205</f>
        <v>0</v>
      </c>
      <c r="O205" s="141">
        <f>'Core Indicators'!DR205</f>
        <v>0</v>
      </c>
      <c r="P205" s="141">
        <f>'Core Indicators'!DZ205</f>
        <v>0</v>
      </c>
      <c r="Q205" s="141">
        <f>'Core Indicators'!EH205</f>
        <v>0</v>
      </c>
      <c r="R205" s="141">
        <f>'Core Indicators'!EP205</f>
        <v>0</v>
      </c>
      <c r="S205" s="108">
        <f t="shared" si="52"/>
        <v>0.4</v>
      </c>
      <c r="T205" s="108">
        <f t="shared" si="53"/>
        <v>0.83333333333333337</v>
      </c>
      <c r="U205" s="140">
        <v>1</v>
      </c>
      <c r="V205" s="140">
        <v>1</v>
      </c>
      <c r="W205" s="140">
        <f>'Core Indicators'!EX205</f>
        <v>0</v>
      </c>
      <c r="X205" s="108">
        <f t="shared" si="54"/>
        <v>0.5</v>
      </c>
      <c r="Y205" s="140">
        <v>1</v>
      </c>
      <c r="Z205" s="108">
        <f t="shared" si="55"/>
        <v>0</v>
      </c>
      <c r="AA205" s="140">
        <f>'Core Indicators'!FF205</f>
        <v>0</v>
      </c>
      <c r="AB205" s="140">
        <f t="shared" si="56"/>
        <v>0</v>
      </c>
      <c r="AC205" s="123">
        <f>'Core Indicators'!GD205</f>
        <v>0</v>
      </c>
      <c r="AD205" s="123">
        <f>'Core Indicators'!GL205</f>
        <v>0</v>
      </c>
      <c r="AE205" s="123">
        <f>'Core Indicators'!GT205</f>
        <v>0</v>
      </c>
      <c r="AF205" s="123">
        <f>'Core Indicators'!HB205</f>
        <v>0</v>
      </c>
      <c r="AG205" s="123">
        <f t="shared" si="57"/>
        <v>0</v>
      </c>
      <c r="AH205" s="123">
        <f>'Core Indicators'!HJ205</f>
        <v>0</v>
      </c>
      <c r="AI205" s="123">
        <f>'Core Indicators'!HR205</f>
        <v>0</v>
      </c>
      <c r="AJ205" s="123">
        <f t="shared" si="58"/>
        <v>0</v>
      </c>
      <c r="AK205" s="123">
        <f>'Core Indicators'!HZ205</f>
        <v>0</v>
      </c>
      <c r="AL205" s="123">
        <f>'Core Indicators'!IH205</f>
        <v>0</v>
      </c>
      <c r="AM205" s="123">
        <f>'Core Indicators'!IP205</f>
        <v>0</v>
      </c>
      <c r="AN205" s="123">
        <f t="shared" si="59"/>
        <v>0</v>
      </c>
    </row>
    <row r="206" spans="1:40">
      <c r="A206" s="140">
        <f>Lists!C:C</f>
        <v>0</v>
      </c>
      <c r="B206" s="174">
        <f t="shared" si="45"/>
        <v>0.1</v>
      </c>
      <c r="C206" s="108">
        <f t="shared" si="46"/>
        <v>0</v>
      </c>
      <c r="D206" s="179">
        <f t="shared" si="47"/>
        <v>0</v>
      </c>
      <c r="E206" s="140">
        <f>'Core Indicators'!R206</f>
        <v>0</v>
      </c>
      <c r="F206" s="140">
        <f>'Core Indicators'!Z206</f>
        <v>0</v>
      </c>
      <c r="G206" s="108">
        <f t="shared" si="48"/>
        <v>0</v>
      </c>
      <c r="H206" s="140">
        <f>'Core Indicators'!AH206</f>
        <v>0</v>
      </c>
      <c r="I206" s="140">
        <f>'Core Indicators'!AP206</f>
        <v>0</v>
      </c>
      <c r="J206" s="140">
        <f>'Core Indicators'!BN206</f>
        <v>0</v>
      </c>
      <c r="K206" s="140">
        <f t="shared" si="49"/>
        <v>0</v>
      </c>
      <c r="L206" s="174">
        <f t="shared" si="50"/>
        <v>0</v>
      </c>
      <c r="M206" s="179">
        <f t="shared" si="51"/>
        <v>0</v>
      </c>
      <c r="N206" s="141">
        <f>'Core Indicators'!DJ206</f>
        <v>0</v>
      </c>
      <c r="O206" s="141">
        <f>'Core Indicators'!DR206</f>
        <v>0</v>
      </c>
      <c r="P206" s="141">
        <f>'Core Indicators'!DZ206</f>
        <v>0</v>
      </c>
      <c r="Q206" s="141">
        <f>'Core Indicators'!EH206</f>
        <v>0</v>
      </c>
      <c r="R206" s="141">
        <f>'Core Indicators'!EP206</f>
        <v>0</v>
      </c>
      <c r="S206" s="108">
        <f t="shared" si="52"/>
        <v>0.4</v>
      </c>
      <c r="T206" s="108">
        <f t="shared" si="53"/>
        <v>0.83333333333333337</v>
      </c>
      <c r="U206" s="140">
        <v>1</v>
      </c>
      <c r="V206" s="140">
        <v>1</v>
      </c>
      <c r="W206" s="140">
        <f>'Core Indicators'!EX206</f>
        <v>0</v>
      </c>
      <c r="X206" s="108">
        <f t="shared" si="54"/>
        <v>0.5</v>
      </c>
      <c r="Y206" s="140">
        <v>1</v>
      </c>
      <c r="Z206" s="108">
        <f t="shared" si="55"/>
        <v>0</v>
      </c>
      <c r="AA206" s="140">
        <f>'Core Indicators'!FF206</f>
        <v>0</v>
      </c>
      <c r="AB206" s="140">
        <f t="shared" si="56"/>
        <v>0</v>
      </c>
      <c r="AC206" s="123">
        <f>'Core Indicators'!GD206</f>
        <v>0</v>
      </c>
      <c r="AD206" s="123">
        <f>'Core Indicators'!GL206</f>
        <v>0</v>
      </c>
      <c r="AE206" s="123">
        <f>'Core Indicators'!GT206</f>
        <v>0</v>
      </c>
      <c r="AF206" s="123">
        <f>'Core Indicators'!HB206</f>
        <v>0</v>
      </c>
      <c r="AG206" s="123">
        <f t="shared" si="57"/>
        <v>0</v>
      </c>
      <c r="AH206" s="123">
        <f>'Core Indicators'!HJ206</f>
        <v>0</v>
      </c>
      <c r="AI206" s="123">
        <f>'Core Indicators'!HR206</f>
        <v>0</v>
      </c>
      <c r="AJ206" s="123">
        <f t="shared" si="58"/>
        <v>0</v>
      </c>
      <c r="AK206" s="123">
        <f>'Core Indicators'!HZ206</f>
        <v>0</v>
      </c>
      <c r="AL206" s="123">
        <f>'Core Indicators'!IH206</f>
        <v>0</v>
      </c>
      <c r="AM206" s="123">
        <f>'Core Indicators'!IP206</f>
        <v>0</v>
      </c>
      <c r="AN206" s="123">
        <f t="shared" si="59"/>
        <v>0</v>
      </c>
    </row>
    <row r="207" spans="1:40">
      <c r="A207" s="140">
        <f>Lists!C:C</f>
        <v>0</v>
      </c>
      <c r="B207" s="174">
        <f t="shared" si="45"/>
        <v>0.1</v>
      </c>
      <c r="C207" s="108">
        <f t="shared" si="46"/>
        <v>0</v>
      </c>
      <c r="D207" s="179">
        <f t="shared" si="47"/>
        <v>0</v>
      </c>
      <c r="E207" s="140">
        <f>'Core Indicators'!R207</f>
        <v>0</v>
      </c>
      <c r="F207" s="140">
        <f>'Core Indicators'!Z207</f>
        <v>0</v>
      </c>
      <c r="G207" s="108">
        <f t="shared" si="48"/>
        <v>0</v>
      </c>
      <c r="H207" s="140">
        <f>'Core Indicators'!AH207</f>
        <v>0</v>
      </c>
      <c r="I207" s="140">
        <f>'Core Indicators'!AP207</f>
        <v>0</v>
      </c>
      <c r="J207" s="140">
        <f>'Core Indicators'!BN207</f>
        <v>0</v>
      </c>
      <c r="K207" s="140">
        <f t="shared" si="49"/>
        <v>0</v>
      </c>
      <c r="L207" s="174">
        <f t="shared" si="50"/>
        <v>0</v>
      </c>
      <c r="M207" s="179">
        <f t="shared" si="51"/>
        <v>0</v>
      </c>
      <c r="N207" s="141">
        <f>'Core Indicators'!DJ207</f>
        <v>0</v>
      </c>
      <c r="O207" s="141">
        <f>'Core Indicators'!DR207</f>
        <v>0</v>
      </c>
      <c r="P207" s="141">
        <f>'Core Indicators'!DZ207</f>
        <v>0</v>
      </c>
      <c r="Q207" s="141">
        <f>'Core Indicators'!EH207</f>
        <v>0</v>
      </c>
      <c r="R207" s="141">
        <f>'Core Indicators'!EP207</f>
        <v>0</v>
      </c>
      <c r="S207" s="108">
        <f t="shared" si="52"/>
        <v>0.4</v>
      </c>
      <c r="T207" s="108">
        <f t="shared" si="53"/>
        <v>0.83333333333333337</v>
      </c>
      <c r="U207" s="140">
        <v>1</v>
      </c>
      <c r="V207" s="140">
        <v>1</v>
      </c>
      <c r="W207" s="140">
        <f>'Core Indicators'!EX207</f>
        <v>0</v>
      </c>
      <c r="X207" s="108">
        <f t="shared" si="54"/>
        <v>0.5</v>
      </c>
      <c r="Y207" s="140">
        <v>1</v>
      </c>
      <c r="Z207" s="108">
        <f t="shared" si="55"/>
        <v>0</v>
      </c>
      <c r="AA207" s="140">
        <f>'Core Indicators'!FF207</f>
        <v>0</v>
      </c>
      <c r="AB207" s="140">
        <f t="shared" si="56"/>
        <v>0</v>
      </c>
      <c r="AC207" s="123">
        <f>'Core Indicators'!GD207</f>
        <v>0</v>
      </c>
      <c r="AD207" s="123">
        <f>'Core Indicators'!GL207</f>
        <v>0</v>
      </c>
      <c r="AE207" s="123">
        <f>'Core Indicators'!GT207</f>
        <v>0</v>
      </c>
      <c r="AF207" s="123">
        <f>'Core Indicators'!HB207</f>
        <v>0</v>
      </c>
      <c r="AG207" s="123">
        <f t="shared" si="57"/>
        <v>0</v>
      </c>
      <c r="AH207" s="123">
        <f>'Core Indicators'!HJ207</f>
        <v>0</v>
      </c>
      <c r="AI207" s="123">
        <f>'Core Indicators'!HR207</f>
        <v>0</v>
      </c>
      <c r="AJ207" s="123">
        <f t="shared" si="58"/>
        <v>0</v>
      </c>
      <c r="AK207" s="123">
        <f>'Core Indicators'!HZ207</f>
        <v>0</v>
      </c>
      <c r="AL207" s="123">
        <f>'Core Indicators'!IH207</f>
        <v>0</v>
      </c>
      <c r="AM207" s="123">
        <f>'Core Indicators'!IP207</f>
        <v>0</v>
      </c>
      <c r="AN207" s="123">
        <f t="shared" si="59"/>
        <v>0</v>
      </c>
    </row>
    <row r="208" spans="1:40">
      <c r="A208" s="140">
        <f>Lists!C:C</f>
        <v>0</v>
      </c>
      <c r="B208" s="174">
        <f t="shared" si="45"/>
        <v>0.1</v>
      </c>
      <c r="C208" s="108">
        <f t="shared" si="46"/>
        <v>0</v>
      </c>
      <c r="D208" s="179">
        <f t="shared" si="47"/>
        <v>0</v>
      </c>
      <c r="E208" s="140">
        <f>'Core Indicators'!R208</f>
        <v>0</v>
      </c>
      <c r="F208" s="140">
        <f>'Core Indicators'!Z208</f>
        <v>0</v>
      </c>
      <c r="G208" s="108">
        <f t="shared" si="48"/>
        <v>0</v>
      </c>
      <c r="H208" s="140">
        <f>'Core Indicators'!AH208</f>
        <v>0</v>
      </c>
      <c r="I208" s="140">
        <f>'Core Indicators'!AP208</f>
        <v>0</v>
      </c>
      <c r="J208" s="140">
        <f>'Core Indicators'!BN208</f>
        <v>0</v>
      </c>
      <c r="K208" s="140">
        <f t="shared" si="49"/>
        <v>0</v>
      </c>
      <c r="L208" s="174">
        <f t="shared" si="50"/>
        <v>0</v>
      </c>
      <c r="M208" s="179">
        <f t="shared" si="51"/>
        <v>0</v>
      </c>
      <c r="N208" s="141">
        <f>'Core Indicators'!DJ208</f>
        <v>0</v>
      </c>
      <c r="O208" s="141">
        <f>'Core Indicators'!DR208</f>
        <v>0</v>
      </c>
      <c r="P208" s="141">
        <f>'Core Indicators'!DZ208</f>
        <v>0</v>
      </c>
      <c r="Q208" s="141">
        <f>'Core Indicators'!EH208</f>
        <v>0</v>
      </c>
      <c r="R208" s="141">
        <f>'Core Indicators'!EP208</f>
        <v>0</v>
      </c>
      <c r="S208" s="108">
        <f t="shared" si="52"/>
        <v>0.4</v>
      </c>
      <c r="T208" s="108">
        <f t="shared" si="53"/>
        <v>0.83333333333333337</v>
      </c>
      <c r="U208" s="140">
        <v>1</v>
      </c>
      <c r="V208" s="140">
        <v>1</v>
      </c>
      <c r="W208" s="140">
        <f>'Core Indicators'!EX208</f>
        <v>0</v>
      </c>
      <c r="X208" s="108">
        <f t="shared" si="54"/>
        <v>0.5</v>
      </c>
      <c r="Y208" s="140">
        <v>1</v>
      </c>
      <c r="Z208" s="108">
        <f t="shared" si="55"/>
        <v>0</v>
      </c>
      <c r="AA208" s="140">
        <f>'Core Indicators'!FF208</f>
        <v>0</v>
      </c>
      <c r="AB208" s="140">
        <f t="shared" si="56"/>
        <v>0</v>
      </c>
      <c r="AC208" s="123">
        <f>'Core Indicators'!GD208</f>
        <v>0</v>
      </c>
      <c r="AD208" s="123">
        <f>'Core Indicators'!GL208</f>
        <v>0</v>
      </c>
      <c r="AE208" s="123">
        <f>'Core Indicators'!GT208</f>
        <v>0</v>
      </c>
      <c r="AF208" s="123">
        <f>'Core Indicators'!HB208</f>
        <v>0</v>
      </c>
      <c r="AG208" s="123">
        <f t="shared" si="57"/>
        <v>0</v>
      </c>
      <c r="AH208" s="123">
        <f>'Core Indicators'!HJ208</f>
        <v>0</v>
      </c>
      <c r="AI208" s="123">
        <f>'Core Indicators'!HR208</f>
        <v>0</v>
      </c>
      <c r="AJ208" s="123">
        <f t="shared" si="58"/>
        <v>0</v>
      </c>
      <c r="AK208" s="123">
        <f>'Core Indicators'!HZ208</f>
        <v>0</v>
      </c>
      <c r="AL208" s="123">
        <f>'Core Indicators'!IH208</f>
        <v>0</v>
      </c>
      <c r="AM208" s="123">
        <f>'Core Indicators'!IP208</f>
        <v>0</v>
      </c>
      <c r="AN208" s="123">
        <f t="shared" si="59"/>
        <v>0</v>
      </c>
    </row>
    <row r="209" spans="1:40">
      <c r="A209" s="140">
        <f>Lists!C:C</f>
        <v>0</v>
      </c>
      <c r="B209" s="174">
        <f t="shared" si="45"/>
        <v>0.1</v>
      </c>
      <c r="C209" s="108">
        <f t="shared" si="46"/>
        <v>0</v>
      </c>
      <c r="D209" s="179">
        <f t="shared" si="47"/>
        <v>0</v>
      </c>
      <c r="E209" s="140">
        <f>'Core Indicators'!R209</f>
        <v>0</v>
      </c>
      <c r="F209" s="140">
        <f>'Core Indicators'!Z209</f>
        <v>0</v>
      </c>
      <c r="G209" s="108">
        <f t="shared" si="48"/>
        <v>0</v>
      </c>
      <c r="H209" s="140">
        <f>'Core Indicators'!AH209</f>
        <v>0</v>
      </c>
      <c r="I209" s="140">
        <f>'Core Indicators'!AP209</f>
        <v>0</v>
      </c>
      <c r="J209" s="140">
        <f>'Core Indicators'!BN209</f>
        <v>0</v>
      </c>
      <c r="K209" s="140">
        <f t="shared" si="49"/>
        <v>0</v>
      </c>
      <c r="L209" s="174">
        <f t="shared" si="50"/>
        <v>0</v>
      </c>
      <c r="M209" s="179">
        <f t="shared" si="51"/>
        <v>0</v>
      </c>
      <c r="N209" s="141">
        <f>'Core Indicators'!DJ209</f>
        <v>0</v>
      </c>
      <c r="O209" s="141">
        <f>'Core Indicators'!DR209</f>
        <v>0</v>
      </c>
      <c r="P209" s="141">
        <f>'Core Indicators'!DZ209</f>
        <v>0</v>
      </c>
      <c r="Q209" s="141">
        <f>'Core Indicators'!EH209</f>
        <v>0</v>
      </c>
      <c r="R209" s="141">
        <f>'Core Indicators'!EP209</f>
        <v>0</v>
      </c>
      <c r="S209" s="108">
        <f t="shared" si="52"/>
        <v>0.4</v>
      </c>
      <c r="T209" s="108">
        <f t="shared" si="53"/>
        <v>0.83333333333333337</v>
      </c>
      <c r="U209" s="140">
        <v>1</v>
      </c>
      <c r="V209" s="140">
        <v>1</v>
      </c>
      <c r="W209" s="140">
        <f>'Core Indicators'!EX209</f>
        <v>0</v>
      </c>
      <c r="X209" s="108">
        <f t="shared" si="54"/>
        <v>0.5</v>
      </c>
      <c r="Y209" s="140">
        <v>1</v>
      </c>
      <c r="Z209" s="108">
        <f t="shared" si="55"/>
        <v>0</v>
      </c>
      <c r="AA209" s="140">
        <f>'Core Indicators'!FF209</f>
        <v>0</v>
      </c>
      <c r="AB209" s="140">
        <f t="shared" si="56"/>
        <v>0</v>
      </c>
      <c r="AC209" s="123">
        <f>'Core Indicators'!GD209</f>
        <v>0</v>
      </c>
      <c r="AD209" s="123">
        <f>'Core Indicators'!GL209</f>
        <v>0</v>
      </c>
      <c r="AE209" s="123">
        <f>'Core Indicators'!GT209</f>
        <v>0</v>
      </c>
      <c r="AF209" s="123">
        <f>'Core Indicators'!HB209</f>
        <v>0</v>
      </c>
      <c r="AG209" s="123">
        <f t="shared" si="57"/>
        <v>0</v>
      </c>
      <c r="AH209" s="123">
        <f>'Core Indicators'!HJ209</f>
        <v>0</v>
      </c>
      <c r="AI209" s="123">
        <f>'Core Indicators'!HR209</f>
        <v>0</v>
      </c>
      <c r="AJ209" s="123">
        <f t="shared" si="58"/>
        <v>0</v>
      </c>
      <c r="AK209" s="123">
        <f>'Core Indicators'!HZ209</f>
        <v>0</v>
      </c>
      <c r="AL209" s="123">
        <f>'Core Indicators'!IH209</f>
        <v>0</v>
      </c>
      <c r="AM209" s="123">
        <f>'Core Indicators'!IP209</f>
        <v>0</v>
      </c>
      <c r="AN209" s="123">
        <f t="shared" si="59"/>
        <v>0</v>
      </c>
    </row>
    <row r="210" spans="1:40">
      <c r="A210" s="140">
        <f>Lists!C:C</f>
        <v>0</v>
      </c>
      <c r="B210" s="174">
        <f t="shared" si="45"/>
        <v>0.1</v>
      </c>
      <c r="C210" s="108">
        <f t="shared" si="46"/>
        <v>0</v>
      </c>
      <c r="D210" s="179">
        <f t="shared" si="47"/>
        <v>0</v>
      </c>
      <c r="E210" s="140">
        <f>'Core Indicators'!R210</f>
        <v>0</v>
      </c>
      <c r="F210" s="140">
        <f>'Core Indicators'!Z210</f>
        <v>0</v>
      </c>
      <c r="G210" s="108">
        <f t="shared" si="48"/>
        <v>0</v>
      </c>
      <c r="H210" s="140">
        <f>'Core Indicators'!AH210</f>
        <v>0</v>
      </c>
      <c r="I210" s="140">
        <f>'Core Indicators'!AP210</f>
        <v>0</v>
      </c>
      <c r="J210" s="140">
        <f>'Core Indicators'!BN210</f>
        <v>0</v>
      </c>
      <c r="K210" s="140">
        <f t="shared" si="49"/>
        <v>0</v>
      </c>
      <c r="L210" s="174">
        <f t="shared" si="50"/>
        <v>0</v>
      </c>
      <c r="M210" s="179">
        <f t="shared" si="51"/>
        <v>0</v>
      </c>
      <c r="N210" s="141">
        <f>'Core Indicators'!DJ210</f>
        <v>0</v>
      </c>
      <c r="O210" s="141">
        <f>'Core Indicators'!DR210</f>
        <v>0</v>
      </c>
      <c r="P210" s="141">
        <f>'Core Indicators'!DZ210</f>
        <v>0</v>
      </c>
      <c r="Q210" s="141">
        <f>'Core Indicators'!EH210</f>
        <v>0</v>
      </c>
      <c r="R210" s="141">
        <f>'Core Indicators'!EP210</f>
        <v>0</v>
      </c>
      <c r="S210" s="108">
        <f t="shared" si="52"/>
        <v>0.4</v>
      </c>
      <c r="T210" s="108">
        <f t="shared" si="53"/>
        <v>0.83333333333333337</v>
      </c>
      <c r="U210" s="140">
        <v>1</v>
      </c>
      <c r="V210" s="140">
        <v>1</v>
      </c>
      <c r="W210" s="140">
        <f>'Core Indicators'!EX210</f>
        <v>0</v>
      </c>
      <c r="X210" s="108">
        <f t="shared" si="54"/>
        <v>0.5</v>
      </c>
      <c r="Y210" s="140">
        <v>1</v>
      </c>
      <c r="Z210" s="108">
        <f t="shared" si="55"/>
        <v>0</v>
      </c>
      <c r="AA210" s="140">
        <f>'Core Indicators'!FF210</f>
        <v>0</v>
      </c>
      <c r="AB210" s="140">
        <f t="shared" si="56"/>
        <v>0</v>
      </c>
      <c r="AC210" s="123">
        <f>'Core Indicators'!GD210</f>
        <v>0</v>
      </c>
      <c r="AD210" s="123">
        <f>'Core Indicators'!GL210</f>
        <v>0</v>
      </c>
      <c r="AE210" s="123">
        <f>'Core Indicators'!GT210</f>
        <v>0</v>
      </c>
      <c r="AF210" s="123">
        <f>'Core Indicators'!HB210</f>
        <v>0</v>
      </c>
      <c r="AG210" s="123">
        <f t="shared" si="57"/>
        <v>0</v>
      </c>
      <c r="AH210" s="123">
        <f>'Core Indicators'!HJ210</f>
        <v>0</v>
      </c>
      <c r="AI210" s="123">
        <f>'Core Indicators'!HR210</f>
        <v>0</v>
      </c>
      <c r="AJ210" s="123">
        <f t="shared" si="58"/>
        <v>0</v>
      </c>
      <c r="AK210" s="123">
        <f>'Core Indicators'!HZ210</f>
        <v>0</v>
      </c>
      <c r="AL210" s="123">
        <f>'Core Indicators'!IH210</f>
        <v>0</v>
      </c>
      <c r="AM210" s="123">
        <f>'Core Indicators'!IP210</f>
        <v>0</v>
      </c>
      <c r="AN210" s="123">
        <f t="shared" si="59"/>
        <v>0</v>
      </c>
    </row>
    <row r="211" spans="1:40">
      <c r="A211" s="140">
        <f>Lists!C:C</f>
        <v>0</v>
      </c>
      <c r="B211" s="174">
        <f t="shared" si="45"/>
        <v>0.1</v>
      </c>
      <c r="C211" s="108">
        <f t="shared" si="46"/>
        <v>0</v>
      </c>
      <c r="D211" s="179">
        <f t="shared" si="47"/>
        <v>0</v>
      </c>
      <c r="E211" s="140">
        <f>'Core Indicators'!R211</f>
        <v>0</v>
      </c>
      <c r="F211" s="140">
        <f>'Core Indicators'!Z211</f>
        <v>0</v>
      </c>
      <c r="G211" s="108">
        <f t="shared" si="48"/>
        <v>0</v>
      </c>
      <c r="H211" s="140">
        <f>'Core Indicators'!AH211</f>
        <v>0</v>
      </c>
      <c r="I211" s="140">
        <f>'Core Indicators'!AP211</f>
        <v>0</v>
      </c>
      <c r="J211" s="140">
        <f>'Core Indicators'!BN211</f>
        <v>0</v>
      </c>
      <c r="K211" s="140">
        <f t="shared" si="49"/>
        <v>0</v>
      </c>
      <c r="L211" s="174">
        <f t="shared" si="50"/>
        <v>0</v>
      </c>
      <c r="M211" s="179">
        <f t="shared" si="51"/>
        <v>0</v>
      </c>
      <c r="N211" s="141">
        <f>'Core Indicators'!DJ211</f>
        <v>0</v>
      </c>
      <c r="O211" s="141">
        <f>'Core Indicators'!DR211</f>
        <v>0</v>
      </c>
      <c r="P211" s="141">
        <f>'Core Indicators'!DZ211</f>
        <v>0</v>
      </c>
      <c r="Q211" s="141">
        <f>'Core Indicators'!EH211</f>
        <v>0</v>
      </c>
      <c r="R211" s="141">
        <f>'Core Indicators'!EP211</f>
        <v>0</v>
      </c>
      <c r="S211" s="108">
        <f t="shared" si="52"/>
        <v>0.4</v>
      </c>
      <c r="T211" s="108">
        <f t="shared" si="53"/>
        <v>0.83333333333333337</v>
      </c>
      <c r="U211" s="140">
        <v>1</v>
      </c>
      <c r="V211" s="140">
        <v>1</v>
      </c>
      <c r="W211" s="140">
        <f>'Core Indicators'!EX211</f>
        <v>0</v>
      </c>
      <c r="X211" s="108">
        <f t="shared" si="54"/>
        <v>0.5</v>
      </c>
      <c r="Y211" s="140">
        <v>1</v>
      </c>
      <c r="Z211" s="108">
        <f t="shared" si="55"/>
        <v>0</v>
      </c>
      <c r="AA211" s="140">
        <f>'Core Indicators'!FF211</f>
        <v>0</v>
      </c>
      <c r="AB211" s="140">
        <f t="shared" si="56"/>
        <v>0</v>
      </c>
      <c r="AC211" s="123">
        <f>'Core Indicators'!GD211</f>
        <v>0</v>
      </c>
      <c r="AD211" s="123">
        <f>'Core Indicators'!GL211</f>
        <v>0</v>
      </c>
      <c r="AE211" s="123">
        <f>'Core Indicators'!GT211</f>
        <v>0</v>
      </c>
      <c r="AF211" s="123">
        <f>'Core Indicators'!HB211</f>
        <v>0</v>
      </c>
      <c r="AG211" s="123">
        <f t="shared" si="57"/>
        <v>0</v>
      </c>
      <c r="AH211" s="123">
        <f>'Core Indicators'!HJ211</f>
        <v>0</v>
      </c>
      <c r="AI211" s="123">
        <f>'Core Indicators'!HR211</f>
        <v>0</v>
      </c>
      <c r="AJ211" s="123">
        <f t="shared" si="58"/>
        <v>0</v>
      </c>
      <c r="AK211" s="123">
        <f>'Core Indicators'!HZ211</f>
        <v>0</v>
      </c>
      <c r="AL211" s="123">
        <f>'Core Indicators'!IH211</f>
        <v>0</v>
      </c>
      <c r="AM211" s="123">
        <f>'Core Indicators'!IP211</f>
        <v>0</v>
      </c>
      <c r="AN211" s="123">
        <f t="shared" si="59"/>
        <v>0</v>
      </c>
    </row>
    <row r="212" spans="1:40">
      <c r="A212" s="140">
        <f>Lists!C:C</f>
        <v>0</v>
      </c>
      <c r="B212" s="174">
        <f t="shared" si="45"/>
        <v>0.1</v>
      </c>
      <c r="C212" s="108">
        <f t="shared" si="46"/>
        <v>0</v>
      </c>
      <c r="D212" s="179">
        <f t="shared" si="47"/>
        <v>0</v>
      </c>
      <c r="E212" s="140">
        <f>'Core Indicators'!R212</f>
        <v>0</v>
      </c>
      <c r="F212" s="140">
        <f>'Core Indicators'!Z212</f>
        <v>0</v>
      </c>
      <c r="G212" s="108">
        <f t="shared" si="48"/>
        <v>0</v>
      </c>
      <c r="H212" s="140">
        <f>'Core Indicators'!AH212</f>
        <v>0</v>
      </c>
      <c r="I212" s="140">
        <f>'Core Indicators'!AP212</f>
        <v>0</v>
      </c>
      <c r="J212" s="140">
        <f>'Core Indicators'!BN212</f>
        <v>0</v>
      </c>
      <c r="K212" s="140">
        <f t="shared" si="49"/>
        <v>0</v>
      </c>
      <c r="L212" s="174">
        <f t="shared" si="50"/>
        <v>0</v>
      </c>
      <c r="M212" s="179">
        <f t="shared" si="51"/>
        <v>0</v>
      </c>
      <c r="N212" s="141">
        <f>'Core Indicators'!DJ212</f>
        <v>0</v>
      </c>
      <c r="O212" s="141">
        <f>'Core Indicators'!DR212</f>
        <v>0</v>
      </c>
      <c r="P212" s="141">
        <f>'Core Indicators'!DZ212</f>
        <v>0</v>
      </c>
      <c r="Q212" s="141">
        <f>'Core Indicators'!EH212</f>
        <v>0</v>
      </c>
      <c r="R212" s="141">
        <f>'Core Indicators'!EP212</f>
        <v>0</v>
      </c>
      <c r="S212" s="108">
        <f t="shared" si="52"/>
        <v>0.4</v>
      </c>
      <c r="T212" s="108">
        <f t="shared" si="53"/>
        <v>0.83333333333333337</v>
      </c>
      <c r="U212" s="140">
        <v>1</v>
      </c>
      <c r="V212" s="140">
        <v>1</v>
      </c>
      <c r="W212" s="140">
        <f>'Core Indicators'!EX212</f>
        <v>0</v>
      </c>
      <c r="X212" s="108">
        <f t="shared" si="54"/>
        <v>0.5</v>
      </c>
      <c r="Y212" s="140">
        <v>1</v>
      </c>
      <c r="Z212" s="108">
        <f t="shared" si="55"/>
        <v>0</v>
      </c>
      <c r="AA212" s="140">
        <f>'Core Indicators'!FF212</f>
        <v>0</v>
      </c>
      <c r="AB212" s="140">
        <f t="shared" si="56"/>
        <v>0</v>
      </c>
      <c r="AC212" s="123">
        <f>'Core Indicators'!GD212</f>
        <v>0</v>
      </c>
      <c r="AD212" s="123">
        <f>'Core Indicators'!GL212</f>
        <v>0</v>
      </c>
      <c r="AE212" s="123">
        <f>'Core Indicators'!GT212</f>
        <v>0</v>
      </c>
      <c r="AF212" s="123">
        <f>'Core Indicators'!HB212</f>
        <v>0</v>
      </c>
      <c r="AG212" s="123">
        <f t="shared" si="57"/>
        <v>0</v>
      </c>
      <c r="AH212" s="123">
        <f>'Core Indicators'!HJ212</f>
        <v>0</v>
      </c>
      <c r="AI212" s="123">
        <f>'Core Indicators'!HR212</f>
        <v>0</v>
      </c>
      <c r="AJ212" s="123">
        <f t="shared" si="58"/>
        <v>0</v>
      </c>
      <c r="AK212" s="123">
        <f>'Core Indicators'!HZ212</f>
        <v>0</v>
      </c>
      <c r="AL212" s="123">
        <f>'Core Indicators'!IH212</f>
        <v>0</v>
      </c>
      <c r="AM212" s="123">
        <f>'Core Indicators'!IP212</f>
        <v>0</v>
      </c>
      <c r="AN212" s="123">
        <f t="shared" si="59"/>
        <v>0</v>
      </c>
    </row>
    <row r="213" spans="1:40">
      <c r="A213" s="140">
        <f>Lists!C:C</f>
        <v>0</v>
      </c>
      <c r="B213" s="174">
        <f t="shared" si="45"/>
        <v>0.1</v>
      </c>
      <c r="C213" s="108">
        <f t="shared" si="46"/>
        <v>0</v>
      </c>
      <c r="D213" s="179">
        <f t="shared" si="47"/>
        <v>0</v>
      </c>
      <c r="E213" s="140">
        <f>'Core Indicators'!R213</f>
        <v>0</v>
      </c>
      <c r="F213" s="140">
        <f>'Core Indicators'!Z213</f>
        <v>0</v>
      </c>
      <c r="G213" s="108">
        <f t="shared" si="48"/>
        <v>0</v>
      </c>
      <c r="H213" s="140">
        <f>'Core Indicators'!AH213</f>
        <v>0</v>
      </c>
      <c r="I213" s="140">
        <f>'Core Indicators'!AP213</f>
        <v>0</v>
      </c>
      <c r="J213" s="140">
        <f>'Core Indicators'!BN213</f>
        <v>0</v>
      </c>
      <c r="K213" s="140">
        <f t="shared" si="49"/>
        <v>0</v>
      </c>
      <c r="L213" s="174">
        <f t="shared" si="50"/>
        <v>0</v>
      </c>
      <c r="M213" s="179">
        <f t="shared" si="51"/>
        <v>0</v>
      </c>
      <c r="N213" s="141">
        <f>'Core Indicators'!DJ213</f>
        <v>0</v>
      </c>
      <c r="O213" s="141">
        <f>'Core Indicators'!DR213</f>
        <v>0</v>
      </c>
      <c r="P213" s="141">
        <f>'Core Indicators'!DZ213</f>
        <v>0</v>
      </c>
      <c r="Q213" s="141">
        <f>'Core Indicators'!EH213</f>
        <v>0</v>
      </c>
      <c r="R213" s="141">
        <f>'Core Indicators'!EP213</f>
        <v>0</v>
      </c>
      <c r="S213" s="108">
        <f t="shared" si="52"/>
        <v>0.4</v>
      </c>
      <c r="T213" s="108">
        <f t="shared" si="53"/>
        <v>0.83333333333333337</v>
      </c>
      <c r="U213" s="140">
        <v>1</v>
      </c>
      <c r="V213" s="140">
        <v>1</v>
      </c>
      <c r="W213" s="140">
        <f>'Core Indicators'!EX213</f>
        <v>0</v>
      </c>
      <c r="X213" s="108">
        <f t="shared" si="54"/>
        <v>0.5</v>
      </c>
      <c r="Y213" s="140">
        <v>1</v>
      </c>
      <c r="Z213" s="108">
        <f t="shared" si="55"/>
        <v>0</v>
      </c>
      <c r="AA213" s="140">
        <f>'Core Indicators'!FF213</f>
        <v>0</v>
      </c>
      <c r="AB213" s="140">
        <f t="shared" si="56"/>
        <v>0</v>
      </c>
      <c r="AC213" s="123">
        <f>'Core Indicators'!GD213</f>
        <v>0</v>
      </c>
      <c r="AD213" s="123">
        <f>'Core Indicators'!GL213</f>
        <v>0</v>
      </c>
      <c r="AE213" s="123">
        <f>'Core Indicators'!GT213</f>
        <v>0</v>
      </c>
      <c r="AF213" s="123">
        <f>'Core Indicators'!HB213</f>
        <v>0</v>
      </c>
      <c r="AG213" s="123">
        <f t="shared" si="57"/>
        <v>0</v>
      </c>
      <c r="AH213" s="123">
        <f>'Core Indicators'!HJ213</f>
        <v>0</v>
      </c>
      <c r="AI213" s="123">
        <f>'Core Indicators'!HR213</f>
        <v>0</v>
      </c>
      <c r="AJ213" s="123">
        <f t="shared" si="58"/>
        <v>0</v>
      </c>
      <c r="AK213" s="123">
        <f>'Core Indicators'!HZ213</f>
        <v>0</v>
      </c>
      <c r="AL213" s="123">
        <f>'Core Indicators'!IH213</f>
        <v>0</v>
      </c>
      <c r="AM213" s="123">
        <f>'Core Indicators'!IP213</f>
        <v>0</v>
      </c>
      <c r="AN213" s="123">
        <f t="shared" si="59"/>
        <v>0</v>
      </c>
    </row>
    <row r="214" spans="1:40">
      <c r="A214" s="140">
        <f>Lists!C:C</f>
        <v>0</v>
      </c>
      <c r="B214" s="174">
        <f t="shared" si="45"/>
        <v>0.1</v>
      </c>
      <c r="C214" s="108">
        <f t="shared" si="46"/>
        <v>0</v>
      </c>
      <c r="D214" s="179">
        <f t="shared" si="47"/>
        <v>0</v>
      </c>
      <c r="E214" s="140">
        <f>'Core Indicators'!R214</f>
        <v>0</v>
      </c>
      <c r="F214" s="140">
        <f>'Core Indicators'!Z214</f>
        <v>0</v>
      </c>
      <c r="G214" s="108">
        <f t="shared" si="48"/>
        <v>0</v>
      </c>
      <c r="H214" s="140">
        <f>'Core Indicators'!AH214</f>
        <v>0</v>
      </c>
      <c r="I214" s="140">
        <f>'Core Indicators'!AP214</f>
        <v>0</v>
      </c>
      <c r="J214" s="140">
        <f>'Core Indicators'!BN214</f>
        <v>0</v>
      </c>
      <c r="K214" s="140">
        <f t="shared" si="49"/>
        <v>0</v>
      </c>
      <c r="L214" s="174">
        <f t="shared" si="50"/>
        <v>0</v>
      </c>
      <c r="M214" s="179">
        <f t="shared" si="51"/>
        <v>0</v>
      </c>
      <c r="N214" s="141">
        <f>'Core Indicators'!DJ214</f>
        <v>0</v>
      </c>
      <c r="O214" s="141">
        <f>'Core Indicators'!DR214</f>
        <v>0</v>
      </c>
      <c r="P214" s="141">
        <f>'Core Indicators'!DZ214</f>
        <v>0</v>
      </c>
      <c r="Q214" s="141">
        <f>'Core Indicators'!EH214</f>
        <v>0</v>
      </c>
      <c r="R214" s="141">
        <f>'Core Indicators'!EP214</f>
        <v>0</v>
      </c>
      <c r="S214" s="108">
        <f t="shared" si="52"/>
        <v>0.4</v>
      </c>
      <c r="T214" s="108">
        <f t="shared" si="53"/>
        <v>0.83333333333333337</v>
      </c>
      <c r="U214" s="140">
        <v>1</v>
      </c>
      <c r="V214" s="140">
        <v>1</v>
      </c>
      <c r="W214" s="140">
        <f>'Core Indicators'!EX214</f>
        <v>0</v>
      </c>
      <c r="X214" s="108">
        <f t="shared" si="54"/>
        <v>0.5</v>
      </c>
      <c r="Y214" s="140">
        <v>1</v>
      </c>
      <c r="Z214" s="108">
        <f t="shared" si="55"/>
        <v>0</v>
      </c>
      <c r="AA214" s="140">
        <f>'Core Indicators'!FF214</f>
        <v>0</v>
      </c>
      <c r="AB214" s="140">
        <f t="shared" si="56"/>
        <v>0</v>
      </c>
      <c r="AC214" s="123">
        <f>'Core Indicators'!GD214</f>
        <v>0</v>
      </c>
      <c r="AD214" s="123">
        <f>'Core Indicators'!GL214</f>
        <v>0</v>
      </c>
      <c r="AE214" s="123">
        <f>'Core Indicators'!GT214</f>
        <v>0</v>
      </c>
      <c r="AF214" s="123">
        <f>'Core Indicators'!HB214</f>
        <v>0</v>
      </c>
      <c r="AG214" s="123">
        <f t="shared" si="57"/>
        <v>0</v>
      </c>
      <c r="AH214" s="123">
        <f>'Core Indicators'!HJ214</f>
        <v>0</v>
      </c>
      <c r="AI214" s="123">
        <f>'Core Indicators'!HR214</f>
        <v>0</v>
      </c>
      <c r="AJ214" s="123">
        <f t="shared" si="58"/>
        <v>0</v>
      </c>
      <c r="AK214" s="123">
        <f>'Core Indicators'!HZ214</f>
        <v>0</v>
      </c>
      <c r="AL214" s="123">
        <f>'Core Indicators'!IH214</f>
        <v>0</v>
      </c>
      <c r="AM214" s="123">
        <f>'Core Indicators'!IP214</f>
        <v>0</v>
      </c>
      <c r="AN214" s="123">
        <f t="shared" si="59"/>
        <v>0</v>
      </c>
    </row>
    <row r="215" spans="1:40">
      <c r="A215" s="140">
        <f>Lists!C:C</f>
        <v>0</v>
      </c>
      <c r="B215" s="174">
        <f t="shared" si="45"/>
        <v>0.1</v>
      </c>
      <c r="C215" s="108">
        <f t="shared" si="46"/>
        <v>0</v>
      </c>
      <c r="D215" s="179">
        <f t="shared" si="47"/>
        <v>0</v>
      </c>
      <c r="E215" s="140">
        <f>'Core Indicators'!R215</f>
        <v>0</v>
      </c>
      <c r="F215" s="140">
        <f>'Core Indicators'!Z215</f>
        <v>0</v>
      </c>
      <c r="G215" s="108">
        <f t="shared" si="48"/>
        <v>0</v>
      </c>
      <c r="H215" s="140">
        <f>'Core Indicators'!AH215</f>
        <v>0</v>
      </c>
      <c r="I215" s="140">
        <f>'Core Indicators'!AP215</f>
        <v>0</v>
      </c>
      <c r="J215" s="140">
        <f>'Core Indicators'!BN215</f>
        <v>0</v>
      </c>
      <c r="K215" s="140">
        <f t="shared" si="49"/>
        <v>0</v>
      </c>
      <c r="L215" s="174">
        <f t="shared" si="50"/>
        <v>0</v>
      </c>
      <c r="M215" s="179">
        <f t="shared" si="51"/>
        <v>0</v>
      </c>
      <c r="N215" s="141">
        <f>'Core Indicators'!DJ215</f>
        <v>0</v>
      </c>
      <c r="O215" s="141">
        <f>'Core Indicators'!DR215</f>
        <v>0</v>
      </c>
      <c r="P215" s="141">
        <f>'Core Indicators'!DZ215</f>
        <v>0</v>
      </c>
      <c r="Q215" s="141">
        <f>'Core Indicators'!EH215</f>
        <v>0</v>
      </c>
      <c r="R215" s="141">
        <f>'Core Indicators'!EP215</f>
        <v>0</v>
      </c>
      <c r="S215" s="108">
        <f t="shared" si="52"/>
        <v>0.4</v>
      </c>
      <c r="T215" s="108">
        <f t="shared" si="53"/>
        <v>0.83333333333333337</v>
      </c>
      <c r="U215" s="140">
        <v>1</v>
      </c>
      <c r="V215" s="140">
        <v>1</v>
      </c>
      <c r="W215" s="140">
        <f>'Core Indicators'!EX215</f>
        <v>0</v>
      </c>
      <c r="X215" s="108">
        <f t="shared" si="54"/>
        <v>0.5</v>
      </c>
      <c r="Y215" s="140">
        <v>1</v>
      </c>
      <c r="Z215" s="108">
        <f t="shared" si="55"/>
        <v>0</v>
      </c>
      <c r="AA215" s="140">
        <f>'Core Indicators'!FF215</f>
        <v>0</v>
      </c>
      <c r="AB215" s="140">
        <f t="shared" si="56"/>
        <v>0</v>
      </c>
      <c r="AC215" s="123">
        <f>'Core Indicators'!GD215</f>
        <v>0</v>
      </c>
      <c r="AD215" s="123">
        <f>'Core Indicators'!GL215</f>
        <v>0</v>
      </c>
      <c r="AE215" s="123">
        <f>'Core Indicators'!GT215</f>
        <v>0</v>
      </c>
      <c r="AF215" s="123">
        <f>'Core Indicators'!HB215</f>
        <v>0</v>
      </c>
      <c r="AG215" s="123">
        <f t="shared" si="57"/>
        <v>0</v>
      </c>
      <c r="AH215" s="123">
        <f>'Core Indicators'!HJ215</f>
        <v>0</v>
      </c>
      <c r="AI215" s="123">
        <f>'Core Indicators'!HR215</f>
        <v>0</v>
      </c>
      <c r="AJ215" s="123">
        <f t="shared" si="58"/>
        <v>0</v>
      </c>
      <c r="AK215" s="123">
        <f>'Core Indicators'!HZ215</f>
        <v>0</v>
      </c>
      <c r="AL215" s="123">
        <f>'Core Indicators'!IH215</f>
        <v>0</v>
      </c>
      <c r="AM215" s="123">
        <f>'Core Indicators'!IP215</f>
        <v>0</v>
      </c>
      <c r="AN215" s="123">
        <f t="shared" si="59"/>
        <v>0</v>
      </c>
    </row>
    <row r="216" spans="1:40">
      <c r="A216" s="140">
        <f>Lists!C:C</f>
        <v>0</v>
      </c>
      <c r="B216" s="174">
        <f t="shared" si="45"/>
        <v>0.1</v>
      </c>
      <c r="C216" s="108">
        <f t="shared" si="46"/>
        <v>0</v>
      </c>
      <c r="D216" s="179">
        <f t="shared" si="47"/>
        <v>0</v>
      </c>
      <c r="E216" s="140">
        <f>'Core Indicators'!R216</f>
        <v>0</v>
      </c>
      <c r="F216" s="140">
        <f>'Core Indicators'!Z216</f>
        <v>0</v>
      </c>
      <c r="G216" s="108">
        <f t="shared" si="48"/>
        <v>0</v>
      </c>
      <c r="H216" s="140">
        <f>'Core Indicators'!AH216</f>
        <v>0</v>
      </c>
      <c r="I216" s="140">
        <f>'Core Indicators'!AP216</f>
        <v>0</v>
      </c>
      <c r="J216" s="140">
        <f>'Core Indicators'!BN216</f>
        <v>0</v>
      </c>
      <c r="K216" s="140">
        <f t="shared" si="49"/>
        <v>0</v>
      </c>
      <c r="L216" s="174">
        <f t="shared" si="50"/>
        <v>0</v>
      </c>
      <c r="M216" s="179">
        <f t="shared" si="51"/>
        <v>0</v>
      </c>
      <c r="N216" s="141">
        <f>'Core Indicators'!DJ216</f>
        <v>0</v>
      </c>
      <c r="O216" s="141">
        <f>'Core Indicators'!DR216</f>
        <v>0</v>
      </c>
      <c r="P216" s="141">
        <f>'Core Indicators'!DZ216</f>
        <v>0</v>
      </c>
      <c r="Q216" s="141">
        <f>'Core Indicators'!EH216</f>
        <v>0</v>
      </c>
      <c r="R216" s="141">
        <f>'Core Indicators'!EP216</f>
        <v>0</v>
      </c>
      <c r="S216" s="108">
        <f t="shared" si="52"/>
        <v>0.4</v>
      </c>
      <c r="T216" s="108">
        <f t="shared" si="53"/>
        <v>0.83333333333333337</v>
      </c>
      <c r="U216" s="140">
        <v>1</v>
      </c>
      <c r="V216" s="140">
        <v>1</v>
      </c>
      <c r="W216" s="140">
        <f>'Core Indicators'!EX216</f>
        <v>0</v>
      </c>
      <c r="X216" s="108">
        <f t="shared" si="54"/>
        <v>0.5</v>
      </c>
      <c r="Y216" s="140">
        <v>1</v>
      </c>
      <c r="Z216" s="108">
        <f t="shared" si="55"/>
        <v>0</v>
      </c>
      <c r="AA216" s="140">
        <f>'Core Indicators'!FF216</f>
        <v>0</v>
      </c>
      <c r="AB216" s="140">
        <f t="shared" si="56"/>
        <v>0</v>
      </c>
      <c r="AC216" s="123">
        <f>'Core Indicators'!GD216</f>
        <v>0</v>
      </c>
      <c r="AD216" s="123">
        <f>'Core Indicators'!GL216</f>
        <v>0</v>
      </c>
      <c r="AE216" s="123">
        <f>'Core Indicators'!GT216</f>
        <v>0</v>
      </c>
      <c r="AF216" s="123">
        <f>'Core Indicators'!HB216</f>
        <v>0</v>
      </c>
      <c r="AG216" s="123">
        <f t="shared" si="57"/>
        <v>0</v>
      </c>
      <c r="AH216" s="123">
        <f>'Core Indicators'!HJ216</f>
        <v>0</v>
      </c>
      <c r="AI216" s="123">
        <f>'Core Indicators'!HR216</f>
        <v>0</v>
      </c>
      <c r="AJ216" s="123">
        <f t="shared" si="58"/>
        <v>0</v>
      </c>
      <c r="AK216" s="123">
        <f>'Core Indicators'!HZ216</f>
        <v>0</v>
      </c>
      <c r="AL216" s="123">
        <f>'Core Indicators'!IH216</f>
        <v>0</v>
      </c>
      <c r="AM216" s="123">
        <f>'Core Indicators'!IP216</f>
        <v>0</v>
      </c>
      <c r="AN216" s="123">
        <f t="shared" si="59"/>
        <v>0</v>
      </c>
    </row>
    <row r="217" spans="1:40">
      <c r="A217" s="140">
        <f>Lists!C:C</f>
        <v>0</v>
      </c>
      <c r="B217" s="174">
        <f t="shared" si="45"/>
        <v>0.1</v>
      </c>
      <c r="C217" s="108">
        <f t="shared" si="46"/>
        <v>0</v>
      </c>
      <c r="D217" s="179">
        <f t="shared" si="47"/>
        <v>0</v>
      </c>
      <c r="E217" s="140">
        <f>'Core Indicators'!R217</f>
        <v>0</v>
      </c>
      <c r="F217" s="140">
        <f>'Core Indicators'!Z217</f>
        <v>0</v>
      </c>
      <c r="G217" s="108">
        <f t="shared" si="48"/>
        <v>0</v>
      </c>
      <c r="H217" s="140">
        <f>'Core Indicators'!AH217</f>
        <v>0</v>
      </c>
      <c r="I217" s="140">
        <f>'Core Indicators'!AP217</f>
        <v>0</v>
      </c>
      <c r="J217" s="140">
        <f>'Core Indicators'!BN217</f>
        <v>0</v>
      </c>
      <c r="K217" s="140">
        <f t="shared" si="49"/>
        <v>0</v>
      </c>
      <c r="L217" s="174">
        <f t="shared" si="50"/>
        <v>0</v>
      </c>
      <c r="M217" s="179">
        <f t="shared" si="51"/>
        <v>0</v>
      </c>
      <c r="N217" s="141">
        <f>'Core Indicators'!DJ217</f>
        <v>0</v>
      </c>
      <c r="O217" s="141">
        <f>'Core Indicators'!DR217</f>
        <v>0</v>
      </c>
      <c r="P217" s="141">
        <f>'Core Indicators'!DZ217</f>
        <v>0</v>
      </c>
      <c r="Q217" s="141">
        <f>'Core Indicators'!EH217</f>
        <v>0</v>
      </c>
      <c r="R217" s="141">
        <f>'Core Indicators'!EP217</f>
        <v>0</v>
      </c>
      <c r="S217" s="108">
        <f t="shared" si="52"/>
        <v>0.4</v>
      </c>
      <c r="T217" s="108">
        <f t="shared" si="53"/>
        <v>0.83333333333333337</v>
      </c>
      <c r="U217" s="140">
        <v>1</v>
      </c>
      <c r="V217" s="140">
        <v>1</v>
      </c>
      <c r="W217" s="140">
        <f>'Core Indicators'!EX217</f>
        <v>0</v>
      </c>
      <c r="X217" s="108">
        <f t="shared" si="54"/>
        <v>0.5</v>
      </c>
      <c r="Y217" s="140">
        <v>1</v>
      </c>
      <c r="Z217" s="108">
        <f t="shared" si="55"/>
        <v>0</v>
      </c>
      <c r="AA217" s="140">
        <f>'Core Indicators'!FF217</f>
        <v>0</v>
      </c>
      <c r="AB217" s="140">
        <f t="shared" si="56"/>
        <v>0</v>
      </c>
      <c r="AC217" s="123">
        <f>'Core Indicators'!GD217</f>
        <v>0</v>
      </c>
      <c r="AD217" s="123">
        <f>'Core Indicators'!GL217</f>
        <v>0</v>
      </c>
      <c r="AE217" s="123">
        <f>'Core Indicators'!GT217</f>
        <v>0</v>
      </c>
      <c r="AF217" s="123">
        <f>'Core Indicators'!HB217</f>
        <v>0</v>
      </c>
      <c r="AG217" s="123">
        <f t="shared" si="57"/>
        <v>0</v>
      </c>
      <c r="AH217" s="123">
        <f>'Core Indicators'!HJ217</f>
        <v>0</v>
      </c>
      <c r="AI217" s="123">
        <f>'Core Indicators'!HR217</f>
        <v>0</v>
      </c>
      <c r="AJ217" s="123">
        <f t="shared" si="58"/>
        <v>0</v>
      </c>
      <c r="AK217" s="123">
        <f>'Core Indicators'!HZ217</f>
        <v>0</v>
      </c>
      <c r="AL217" s="123">
        <f>'Core Indicators'!IH217</f>
        <v>0</v>
      </c>
      <c r="AM217" s="123">
        <f>'Core Indicators'!IP217</f>
        <v>0</v>
      </c>
      <c r="AN217" s="123">
        <f t="shared" si="59"/>
        <v>0</v>
      </c>
    </row>
    <row r="218" spans="1:40">
      <c r="A218" s="140">
        <f>Lists!C:C</f>
        <v>0</v>
      </c>
      <c r="B218" s="174">
        <f t="shared" si="45"/>
        <v>0.1</v>
      </c>
      <c r="C218" s="108">
        <f t="shared" si="46"/>
        <v>0</v>
      </c>
      <c r="D218" s="179">
        <f t="shared" si="47"/>
        <v>0</v>
      </c>
      <c r="E218" s="140">
        <f>'Core Indicators'!R218</f>
        <v>0</v>
      </c>
      <c r="F218" s="140">
        <f>'Core Indicators'!Z218</f>
        <v>0</v>
      </c>
      <c r="G218" s="108">
        <f t="shared" si="48"/>
        <v>0</v>
      </c>
      <c r="H218" s="140">
        <f>'Core Indicators'!AH218</f>
        <v>0</v>
      </c>
      <c r="I218" s="140">
        <f>'Core Indicators'!AP218</f>
        <v>0</v>
      </c>
      <c r="J218" s="140">
        <f>'Core Indicators'!BN218</f>
        <v>0</v>
      </c>
      <c r="K218" s="140">
        <f t="shared" si="49"/>
        <v>0</v>
      </c>
      <c r="L218" s="174">
        <f t="shared" si="50"/>
        <v>0</v>
      </c>
      <c r="M218" s="179">
        <f t="shared" si="51"/>
        <v>0</v>
      </c>
      <c r="N218" s="141">
        <f>'Core Indicators'!DJ218</f>
        <v>0</v>
      </c>
      <c r="O218" s="141">
        <f>'Core Indicators'!DR218</f>
        <v>0</v>
      </c>
      <c r="P218" s="141">
        <f>'Core Indicators'!DZ218</f>
        <v>0</v>
      </c>
      <c r="Q218" s="141">
        <f>'Core Indicators'!EH218</f>
        <v>0</v>
      </c>
      <c r="R218" s="141">
        <f>'Core Indicators'!EP218</f>
        <v>0</v>
      </c>
      <c r="S218" s="108">
        <f t="shared" si="52"/>
        <v>0.4</v>
      </c>
      <c r="T218" s="108">
        <f t="shared" si="53"/>
        <v>0.83333333333333337</v>
      </c>
      <c r="U218" s="140">
        <v>1</v>
      </c>
      <c r="V218" s="140">
        <v>1</v>
      </c>
      <c r="W218" s="140">
        <f>'Core Indicators'!EX218</f>
        <v>0</v>
      </c>
      <c r="X218" s="108">
        <f t="shared" si="54"/>
        <v>0.5</v>
      </c>
      <c r="Y218" s="140">
        <v>1</v>
      </c>
      <c r="Z218" s="108">
        <f t="shared" si="55"/>
        <v>0</v>
      </c>
      <c r="AA218" s="140">
        <f>'Core Indicators'!FF218</f>
        <v>0</v>
      </c>
      <c r="AB218" s="140">
        <f t="shared" si="56"/>
        <v>0</v>
      </c>
      <c r="AC218" s="123">
        <f>'Core Indicators'!GD218</f>
        <v>0</v>
      </c>
      <c r="AD218" s="123">
        <f>'Core Indicators'!GL218</f>
        <v>0</v>
      </c>
      <c r="AE218" s="123">
        <f>'Core Indicators'!GT218</f>
        <v>0</v>
      </c>
      <c r="AF218" s="123">
        <f>'Core Indicators'!HB218</f>
        <v>0</v>
      </c>
      <c r="AG218" s="123">
        <f t="shared" si="57"/>
        <v>0</v>
      </c>
      <c r="AH218" s="123">
        <f>'Core Indicators'!HJ218</f>
        <v>0</v>
      </c>
      <c r="AI218" s="123">
        <f>'Core Indicators'!HR218</f>
        <v>0</v>
      </c>
      <c r="AJ218" s="123">
        <f t="shared" si="58"/>
        <v>0</v>
      </c>
      <c r="AK218" s="123">
        <f>'Core Indicators'!HZ218</f>
        <v>0</v>
      </c>
      <c r="AL218" s="123">
        <f>'Core Indicators'!IH218</f>
        <v>0</v>
      </c>
      <c r="AM218" s="123">
        <f>'Core Indicators'!IP218</f>
        <v>0</v>
      </c>
      <c r="AN218" s="123">
        <f t="shared" si="59"/>
        <v>0</v>
      </c>
    </row>
    <row r="219" spans="1:40">
      <c r="A219" s="140">
        <f>Lists!C:C</f>
        <v>0</v>
      </c>
      <c r="B219" s="174">
        <f t="shared" si="45"/>
        <v>0.1</v>
      </c>
      <c r="C219" s="108">
        <f t="shared" si="46"/>
        <v>0</v>
      </c>
      <c r="D219" s="179">
        <f t="shared" si="47"/>
        <v>0</v>
      </c>
      <c r="E219" s="140">
        <f>'Core Indicators'!R219</f>
        <v>0</v>
      </c>
      <c r="F219" s="140">
        <f>'Core Indicators'!Z219</f>
        <v>0</v>
      </c>
      <c r="G219" s="108">
        <f t="shared" si="48"/>
        <v>0</v>
      </c>
      <c r="H219" s="140">
        <f>'Core Indicators'!AH219</f>
        <v>0</v>
      </c>
      <c r="I219" s="140">
        <f>'Core Indicators'!AP219</f>
        <v>0</v>
      </c>
      <c r="J219" s="140">
        <f>'Core Indicators'!BN219</f>
        <v>0</v>
      </c>
      <c r="K219" s="140">
        <f t="shared" si="49"/>
        <v>0</v>
      </c>
      <c r="L219" s="174">
        <f t="shared" si="50"/>
        <v>0</v>
      </c>
      <c r="M219" s="179">
        <f t="shared" si="51"/>
        <v>0</v>
      </c>
      <c r="N219" s="141">
        <f>'Core Indicators'!DJ219</f>
        <v>0</v>
      </c>
      <c r="O219" s="141">
        <f>'Core Indicators'!DR219</f>
        <v>0</v>
      </c>
      <c r="P219" s="141">
        <f>'Core Indicators'!DZ219</f>
        <v>0</v>
      </c>
      <c r="Q219" s="141">
        <f>'Core Indicators'!EH219</f>
        <v>0</v>
      </c>
      <c r="R219" s="141">
        <f>'Core Indicators'!EP219</f>
        <v>0</v>
      </c>
      <c r="S219" s="108">
        <f t="shared" si="52"/>
        <v>0.4</v>
      </c>
      <c r="T219" s="108">
        <f t="shared" si="53"/>
        <v>0.83333333333333337</v>
      </c>
      <c r="U219" s="140">
        <v>1</v>
      </c>
      <c r="V219" s="140">
        <v>1</v>
      </c>
      <c r="W219" s="140">
        <f>'Core Indicators'!EX219</f>
        <v>0</v>
      </c>
      <c r="X219" s="108">
        <f t="shared" si="54"/>
        <v>0.5</v>
      </c>
      <c r="Y219" s="140">
        <v>1</v>
      </c>
      <c r="Z219" s="108">
        <f t="shared" si="55"/>
        <v>0</v>
      </c>
      <c r="AA219" s="140">
        <f>'Core Indicators'!FF219</f>
        <v>0</v>
      </c>
      <c r="AB219" s="140">
        <f t="shared" si="56"/>
        <v>0</v>
      </c>
      <c r="AC219" s="123">
        <f>'Core Indicators'!GD219</f>
        <v>0</v>
      </c>
      <c r="AD219" s="123">
        <f>'Core Indicators'!GL219</f>
        <v>0</v>
      </c>
      <c r="AE219" s="123">
        <f>'Core Indicators'!GT219</f>
        <v>0</v>
      </c>
      <c r="AF219" s="123">
        <f>'Core Indicators'!HB219</f>
        <v>0</v>
      </c>
      <c r="AG219" s="123">
        <f t="shared" si="57"/>
        <v>0</v>
      </c>
      <c r="AH219" s="123">
        <f>'Core Indicators'!HJ219</f>
        <v>0</v>
      </c>
      <c r="AI219" s="123">
        <f>'Core Indicators'!HR219</f>
        <v>0</v>
      </c>
      <c r="AJ219" s="123">
        <f t="shared" si="58"/>
        <v>0</v>
      </c>
      <c r="AK219" s="123">
        <f>'Core Indicators'!HZ219</f>
        <v>0</v>
      </c>
      <c r="AL219" s="123">
        <f>'Core Indicators'!IH219</f>
        <v>0</v>
      </c>
      <c r="AM219" s="123">
        <f>'Core Indicators'!IP219</f>
        <v>0</v>
      </c>
      <c r="AN219" s="123">
        <f t="shared" si="59"/>
        <v>0</v>
      </c>
    </row>
    <row r="220" spans="1:40">
      <c r="A220" s="140">
        <f>Lists!C:C</f>
        <v>0</v>
      </c>
      <c r="B220" s="174">
        <f t="shared" si="45"/>
        <v>0.1</v>
      </c>
      <c r="C220" s="108">
        <f t="shared" si="46"/>
        <v>0</v>
      </c>
      <c r="D220" s="179">
        <f t="shared" si="47"/>
        <v>0</v>
      </c>
      <c r="E220" s="140">
        <f>'Core Indicators'!R220</f>
        <v>0</v>
      </c>
      <c r="F220" s="140">
        <f>'Core Indicators'!Z220</f>
        <v>0</v>
      </c>
      <c r="G220" s="108">
        <f t="shared" si="48"/>
        <v>0</v>
      </c>
      <c r="H220" s="140">
        <f>'Core Indicators'!AH220</f>
        <v>0</v>
      </c>
      <c r="I220" s="140">
        <f>'Core Indicators'!AP220</f>
        <v>0</v>
      </c>
      <c r="J220" s="140">
        <f>'Core Indicators'!BN220</f>
        <v>0</v>
      </c>
      <c r="K220" s="140">
        <f t="shared" si="49"/>
        <v>0</v>
      </c>
      <c r="L220" s="174">
        <f t="shared" si="50"/>
        <v>0</v>
      </c>
      <c r="M220" s="179">
        <f t="shared" si="51"/>
        <v>0</v>
      </c>
      <c r="N220" s="141">
        <f>'Core Indicators'!DJ220</f>
        <v>0</v>
      </c>
      <c r="O220" s="141">
        <f>'Core Indicators'!DR220</f>
        <v>0</v>
      </c>
      <c r="P220" s="141">
        <f>'Core Indicators'!DZ220</f>
        <v>0</v>
      </c>
      <c r="Q220" s="141">
        <f>'Core Indicators'!EH220</f>
        <v>0</v>
      </c>
      <c r="R220" s="141">
        <f>'Core Indicators'!EP220</f>
        <v>0</v>
      </c>
      <c r="S220" s="108">
        <f t="shared" si="52"/>
        <v>0.4</v>
      </c>
      <c r="T220" s="108">
        <f t="shared" si="53"/>
        <v>0.83333333333333337</v>
      </c>
      <c r="U220" s="140">
        <v>1</v>
      </c>
      <c r="V220" s="140">
        <v>1</v>
      </c>
      <c r="W220" s="140">
        <f>'Core Indicators'!EX220</f>
        <v>0</v>
      </c>
      <c r="X220" s="108">
        <f t="shared" si="54"/>
        <v>0.5</v>
      </c>
      <c r="Y220" s="140">
        <v>1</v>
      </c>
      <c r="Z220" s="108">
        <f t="shared" si="55"/>
        <v>0</v>
      </c>
      <c r="AA220" s="140">
        <f>'Core Indicators'!FF220</f>
        <v>0</v>
      </c>
      <c r="AB220" s="140">
        <f t="shared" si="56"/>
        <v>0</v>
      </c>
      <c r="AC220" s="123">
        <f>'Core Indicators'!GD220</f>
        <v>0</v>
      </c>
      <c r="AD220" s="123">
        <f>'Core Indicators'!GL220</f>
        <v>0</v>
      </c>
      <c r="AE220" s="123">
        <f>'Core Indicators'!GT220</f>
        <v>0</v>
      </c>
      <c r="AF220" s="123">
        <f>'Core Indicators'!HB220</f>
        <v>0</v>
      </c>
      <c r="AG220" s="123">
        <f t="shared" si="57"/>
        <v>0</v>
      </c>
      <c r="AH220" s="123">
        <f>'Core Indicators'!HJ220</f>
        <v>0</v>
      </c>
      <c r="AI220" s="123">
        <f>'Core Indicators'!HR220</f>
        <v>0</v>
      </c>
      <c r="AJ220" s="123">
        <f t="shared" si="58"/>
        <v>0</v>
      </c>
      <c r="AK220" s="123">
        <f>'Core Indicators'!HZ220</f>
        <v>0</v>
      </c>
      <c r="AL220" s="123">
        <f>'Core Indicators'!IH220</f>
        <v>0</v>
      </c>
      <c r="AM220" s="123">
        <f>'Core Indicators'!IP220</f>
        <v>0</v>
      </c>
      <c r="AN220" s="123">
        <f t="shared" si="59"/>
        <v>0</v>
      </c>
    </row>
    <row r="221" spans="1:40">
      <c r="A221" s="140">
        <f>Lists!C:C</f>
        <v>0</v>
      </c>
      <c r="B221" s="174">
        <f t="shared" si="45"/>
        <v>0.1</v>
      </c>
      <c r="C221" s="108">
        <f t="shared" si="46"/>
        <v>0</v>
      </c>
      <c r="D221" s="179">
        <f t="shared" si="47"/>
        <v>0</v>
      </c>
      <c r="E221" s="140">
        <f>'Core Indicators'!R221</f>
        <v>0</v>
      </c>
      <c r="F221" s="140">
        <f>'Core Indicators'!Z221</f>
        <v>0</v>
      </c>
      <c r="G221" s="108">
        <f t="shared" si="48"/>
        <v>0</v>
      </c>
      <c r="H221" s="140">
        <f>'Core Indicators'!AH221</f>
        <v>0</v>
      </c>
      <c r="I221" s="140">
        <f>'Core Indicators'!AP221</f>
        <v>0</v>
      </c>
      <c r="J221" s="140">
        <f>'Core Indicators'!BN221</f>
        <v>0</v>
      </c>
      <c r="K221" s="140">
        <f t="shared" si="49"/>
        <v>0</v>
      </c>
      <c r="L221" s="174">
        <f t="shared" si="50"/>
        <v>0</v>
      </c>
      <c r="M221" s="179">
        <f t="shared" si="51"/>
        <v>0</v>
      </c>
      <c r="N221" s="141">
        <f>'Core Indicators'!DJ221</f>
        <v>0</v>
      </c>
      <c r="O221" s="141">
        <f>'Core Indicators'!DR221</f>
        <v>0</v>
      </c>
      <c r="P221" s="141">
        <f>'Core Indicators'!DZ221</f>
        <v>0</v>
      </c>
      <c r="Q221" s="141">
        <f>'Core Indicators'!EH221</f>
        <v>0</v>
      </c>
      <c r="R221" s="141">
        <f>'Core Indicators'!EP221</f>
        <v>0</v>
      </c>
      <c r="S221" s="108">
        <f t="shared" si="52"/>
        <v>0.4</v>
      </c>
      <c r="T221" s="108">
        <f t="shared" si="53"/>
        <v>0.83333333333333337</v>
      </c>
      <c r="U221" s="140">
        <v>1</v>
      </c>
      <c r="V221" s="140">
        <v>1</v>
      </c>
      <c r="W221" s="140">
        <f>'Core Indicators'!EX221</f>
        <v>0</v>
      </c>
      <c r="X221" s="108">
        <f t="shared" si="54"/>
        <v>0.5</v>
      </c>
      <c r="Y221" s="140">
        <v>1</v>
      </c>
      <c r="Z221" s="108">
        <f t="shared" si="55"/>
        <v>0</v>
      </c>
      <c r="AA221" s="140">
        <f>'Core Indicators'!FF221</f>
        <v>0</v>
      </c>
      <c r="AB221" s="140">
        <f t="shared" si="56"/>
        <v>0</v>
      </c>
      <c r="AC221" s="123">
        <f>'Core Indicators'!GD221</f>
        <v>0</v>
      </c>
      <c r="AD221" s="123">
        <f>'Core Indicators'!GL221</f>
        <v>0</v>
      </c>
      <c r="AE221" s="123">
        <f>'Core Indicators'!GT221</f>
        <v>0</v>
      </c>
      <c r="AF221" s="123">
        <f>'Core Indicators'!HB221</f>
        <v>0</v>
      </c>
      <c r="AG221" s="123">
        <f t="shared" si="57"/>
        <v>0</v>
      </c>
      <c r="AH221" s="123">
        <f>'Core Indicators'!HJ221</f>
        <v>0</v>
      </c>
      <c r="AI221" s="123">
        <f>'Core Indicators'!HR221</f>
        <v>0</v>
      </c>
      <c r="AJ221" s="123">
        <f t="shared" si="58"/>
        <v>0</v>
      </c>
      <c r="AK221" s="123">
        <f>'Core Indicators'!HZ221</f>
        <v>0</v>
      </c>
      <c r="AL221" s="123">
        <f>'Core Indicators'!IH221</f>
        <v>0</v>
      </c>
      <c r="AM221" s="123">
        <f>'Core Indicators'!IP221</f>
        <v>0</v>
      </c>
      <c r="AN221" s="123">
        <f t="shared" si="59"/>
        <v>0</v>
      </c>
    </row>
    <row r="222" spans="1:40">
      <c r="A222" s="140">
        <f>Lists!C:C</f>
        <v>0</v>
      </c>
      <c r="B222" s="174">
        <f t="shared" si="45"/>
        <v>0.1</v>
      </c>
      <c r="C222" s="108">
        <f t="shared" si="46"/>
        <v>0</v>
      </c>
      <c r="D222" s="179">
        <f t="shared" si="47"/>
        <v>0</v>
      </c>
      <c r="E222" s="140">
        <f>'Core Indicators'!R222</f>
        <v>0</v>
      </c>
      <c r="F222" s="140">
        <f>'Core Indicators'!Z222</f>
        <v>0</v>
      </c>
      <c r="G222" s="108">
        <f t="shared" si="48"/>
        <v>0</v>
      </c>
      <c r="H222" s="140">
        <f>'Core Indicators'!AH222</f>
        <v>0</v>
      </c>
      <c r="I222" s="140">
        <f>'Core Indicators'!AP222</f>
        <v>0</v>
      </c>
      <c r="J222" s="140">
        <f>'Core Indicators'!BN222</f>
        <v>0</v>
      </c>
      <c r="K222" s="140">
        <f t="shared" si="49"/>
        <v>0</v>
      </c>
      <c r="L222" s="174">
        <f t="shared" si="50"/>
        <v>0</v>
      </c>
      <c r="M222" s="179">
        <f t="shared" si="51"/>
        <v>0</v>
      </c>
      <c r="N222" s="141">
        <f>'Core Indicators'!DJ222</f>
        <v>0</v>
      </c>
      <c r="O222" s="141">
        <f>'Core Indicators'!DR222</f>
        <v>0</v>
      </c>
      <c r="P222" s="141">
        <f>'Core Indicators'!DZ222</f>
        <v>0</v>
      </c>
      <c r="Q222" s="141">
        <f>'Core Indicators'!EH222</f>
        <v>0</v>
      </c>
      <c r="R222" s="141">
        <f>'Core Indicators'!EP222</f>
        <v>0</v>
      </c>
      <c r="S222" s="108">
        <f t="shared" si="52"/>
        <v>0.4</v>
      </c>
      <c r="T222" s="108">
        <f t="shared" si="53"/>
        <v>0.83333333333333337</v>
      </c>
      <c r="U222" s="140">
        <v>1</v>
      </c>
      <c r="V222" s="140">
        <v>1</v>
      </c>
      <c r="W222" s="140">
        <f>'Core Indicators'!EX222</f>
        <v>0</v>
      </c>
      <c r="X222" s="108">
        <f t="shared" si="54"/>
        <v>0.5</v>
      </c>
      <c r="Y222" s="140">
        <v>1</v>
      </c>
      <c r="Z222" s="108">
        <f t="shared" si="55"/>
        <v>0</v>
      </c>
      <c r="AA222" s="140">
        <f>'Core Indicators'!FF222</f>
        <v>0</v>
      </c>
      <c r="AB222" s="140">
        <f t="shared" si="56"/>
        <v>0</v>
      </c>
      <c r="AC222" s="123">
        <f>'Core Indicators'!GD222</f>
        <v>0</v>
      </c>
      <c r="AD222" s="123">
        <f>'Core Indicators'!GL222</f>
        <v>0</v>
      </c>
      <c r="AE222" s="123">
        <f>'Core Indicators'!GT222</f>
        <v>0</v>
      </c>
      <c r="AF222" s="123">
        <f>'Core Indicators'!HB222</f>
        <v>0</v>
      </c>
      <c r="AG222" s="123">
        <f t="shared" si="57"/>
        <v>0</v>
      </c>
      <c r="AH222" s="123">
        <f>'Core Indicators'!HJ222</f>
        <v>0</v>
      </c>
      <c r="AI222" s="123">
        <f>'Core Indicators'!HR222</f>
        <v>0</v>
      </c>
      <c r="AJ222" s="123">
        <f t="shared" si="58"/>
        <v>0</v>
      </c>
      <c r="AK222" s="123">
        <f>'Core Indicators'!HZ222</f>
        <v>0</v>
      </c>
      <c r="AL222" s="123">
        <f>'Core Indicators'!IH222</f>
        <v>0</v>
      </c>
      <c r="AM222" s="123">
        <f>'Core Indicators'!IP222</f>
        <v>0</v>
      </c>
      <c r="AN222" s="123">
        <f t="shared" si="59"/>
        <v>0</v>
      </c>
    </row>
    <row r="223" spans="1:40">
      <c r="A223" s="140">
        <f>Lists!C:C</f>
        <v>0</v>
      </c>
      <c r="B223" s="174">
        <f t="shared" si="45"/>
        <v>0.1</v>
      </c>
      <c r="C223" s="108">
        <f t="shared" si="46"/>
        <v>0</v>
      </c>
      <c r="D223" s="179">
        <f t="shared" si="47"/>
        <v>0</v>
      </c>
      <c r="E223" s="140">
        <f>'Core Indicators'!R223</f>
        <v>0</v>
      </c>
      <c r="F223" s="140">
        <f>'Core Indicators'!Z223</f>
        <v>0</v>
      </c>
      <c r="G223" s="108">
        <f t="shared" si="48"/>
        <v>0</v>
      </c>
      <c r="H223" s="140">
        <f>'Core Indicators'!AH223</f>
        <v>0</v>
      </c>
      <c r="I223" s="140">
        <f>'Core Indicators'!AP223</f>
        <v>0</v>
      </c>
      <c r="J223" s="140">
        <f>'Core Indicators'!BN223</f>
        <v>0</v>
      </c>
      <c r="K223" s="140">
        <f t="shared" si="49"/>
        <v>0</v>
      </c>
      <c r="L223" s="174">
        <f t="shared" si="50"/>
        <v>0</v>
      </c>
      <c r="M223" s="179">
        <f t="shared" si="51"/>
        <v>0</v>
      </c>
      <c r="N223" s="141">
        <f>'Core Indicators'!DJ223</f>
        <v>0</v>
      </c>
      <c r="O223" s="141">
        <f>'Core Indicators'!DR223</f>
        <v>0</v>
      </c>
      <c r="P223" s="141">
        <f>'Core Indicators'!DZ223</f>
        <v>0</v>
      </c>
      <c r="Q223" s="141">
        <f>'Core Indicators'!EH223</f>
        <v>0</v>
      </c>
      <c r="R223" s="141">
        <f>'Core Indicators'!EP223</f>
        <v>0</v>
      </c>
      <c r="S223" s="108">
        <f t="shared" si="52"/>
        <v>0.4</v>
      </c>
      <c r="T223" s="108">
        <f t="shared" si="53"/>
        <v>0.83333333333333337</v>
      </c>
      <c r="U223" s="140">
        <v>1</v>
      </c>
      <c r="V223" s="140">
        <v>1</v>
      </c>
      <c r="W223" s="140">
        <f>'Core Indicators'!EX223</f>
        <v>0</v>
      </c>
      <c r="X223" s="108">
        <f t="shared" si="54"/>
        <v>0.5</v>
      </c>
      <c r="Y223" s="140">
        <v>1</v>
      </c>
      <c r="Z223" s="108">
        <f t="shared" si="55"/>
        <v>0</v>
      </c>
      <c r="AA223" s="140">
        <f>'Core Indicators'!FF223</f>
        <v>0</v>
      </c>
      <c r="AB223" s="140">
        <f t="shared" si="56"/>
        <v>0</v>
      </c>
      <c r="AC223" s="123">
        <f>'Core Indicators'!GD223</f>
        <v>0</v>
      </c>
      <c r="AD223" s="123">
        <f>'Core Indicators'!GL223</f>
        <v>0</v>
      </c>
      <c r="AE223" s="123">
        <f>'Core Indicators'!GT223</f>
        <v>0</v>
      </c>
      <c r="AF223" s="123">
        <f>'Core Indicators'!HB223</f>
        <v>0</v>
      </c>
      <c r="AG223" s="123">
        <f t="shared" si="57"/>
        <v>0</v>
      </c>
      <c r="AH223" s="123">
        <f>'Core Indicators'!HJ223</f>
        <v>0</v>
      </c>
      <c r="AI223" s="123">
        <f>'Core Indicators'!HR223</f>
        <v>0</v>
      </c>
      <c r="AJ223" s="123">
        <f t="shared" si="58"/>
        <v>0</v>
      </c>
      <c r="AK223" s="123">
        <f>'Core Indicators'!HZ223</f>
        <v>0</v>
      </c>
      <c r="AL223" s="123">
        <f>'Core Indicators'!IH223</f>
        <v>0</v>
      </c>
      <c r="AM223" s="123">
        <f>'Core Indicators'!IP223</f>
        <v>0</v>
      </c>
      <c r="AN223" s="123">
        <f t="shared" si="59"/>
        <v>0</v>
      </c>
    </row>
    <row r="224" spans="1:40">
      <c r="A224" s="140">
        <f>Lists!C:C</f>
        <v>0</v>
      </c>
      <c r="B224" s="174">
        <f t="shared" si="45"/>
        <v>0.1</v>
      </c>
      <c r="C224" s="108">
        <f t="shared" si="46"/>
        <v>0</v>
      </c>
      <c r="D224" s="179">
        <f t="shared" si="47"/>
        <v>0</v>
      </c>
      <c r="E224" s="140">
        <f>'Core Indicators'!R224</f>
        <v>0</v>
      </c>
      <c r="F224" s="140">
        <f>'Core Indicators'!Z224</f>
        <v>0</v>
      </c>
      <c r="G224" s="108">
        <f t="shared" si="48"/>
        <v>0</v>
      </c>
      <c r="H224" s="140">
        <f>'Core Indicators'!AH224</f>
        <v>0</v>
      </c>
      <c r="I224" s="140">
        <f>'Core Indicators'!AP224</f>
        <v>0</v>
      </c>
      <c r="J224" s="140">
        <f>'Core Indicators'!BN224</f>
        <v>0</v>
      </c>
      <c r="K224" s="140">
        <f t="shared" si="49"/>
        <v>0</v>
      </c>
      <c r="L224" s="174">
        <f t="shared" si="50"/>
        <v>0</v>
      </c>
      <c r="M224" s="179">
        <f t="shared" si="51"/>
        <v>0</v>
      </c>
      <c r="N224" s="141">
        <f>'Core Indicators'!DJ224</f>
        <v>0</v>
      </c>
      <c r="O224" s="141">
        <f>'Core Indicators'!DR224</f>
        <v>0</v>
      </c>
      <c r="P224" s="141">
        <f>'Core Indicators'!DZ224</f>
        <v>0</v>
      </c>
      <c r="Q224" s="141">
        <f>'Core Indicators'!EH224</f>
        <v>0</v>
      </c>
      <c r="R224" s="141">
        <f>'Core Indicators'!EP224</f>
        <v>0</v>
      </c>
      <c r="S224" s="108">
        <f t="shared" si="52"/>
        <v>0.4</v>
      </c>
      <c r="T224" s="108">
        <f t="shared" si="53"/>
        <v>0.83333333333333337</v>
      </c>
      <c r="U224" s="140">
        <v>1</v>
      </c>
      <c r="V224" s="140">
        <v>1</v>
      </c>
      <c r="W224" s="140">
        <f>'Core Indicators'!EX224</f>
        <v>0</v>
      </c>
      <c r="X224" s="108">
        <f t="shared" si="54"/>
        <v>0.5</v>
      </c>
      <c r="Y224" s="140">
        <v>1</v>
      </c>
      <c r="Z224" s="108">
        <f t="shared" si="55"/>
        <v>0</v>
      </c>
      <c r="AA224" s="140">
        <f>'Core Indicators'!FF224</f>
        <v>0</v>
      </c>
      <c r="AB224" s="140">
        <f t="shared" si="56"/>
        <v>0</v>
      </c>
      <c r="AC224" s="123">
        <f>'Core Indicators'!GD224</f>
        <v>0</v>
      </c>
      <c r="AD224" s="123">
        <f>'Core Indicators'!GL224</f>
        <v>0</v>
      </c>
      <c r="AE224" s="123">
        <f>'Core Indicators'!GT224</f>
        <v>0</v>
      </c>
      <c r="AF224" s="123">
        <f>'Core Indicators'!HB224</f>
        <v>0</v>
      </c>
      <c r="AG224" s="123">
        <f t="shared" si="57"/>
        <v>0</v>
      </c>
      <c r="AH224" s="123">
        <f>'Core Indicators'!HJ224</f>
        <v>0</v>
      </c>
      <c r="AI224" s="123">
        <f>'Core Indicators'!HR224</f>
        <v>0</v>
      </c>
      <c r="AJ224" s="123">
        <f t="shared" si="58"/>
        <v>0</v>
      </c>
      <c r="AK224" s="123">
        <f>'Core Indicators'!HZ224</f>
        <v>0</v>
      </c>
      <c r="AL224" s="123">
        <f>'Core Indicators'!IH224</f>
        <v>0</v>
      </c>
      <c r="AM224" s="123">
        <f>'Core Indicators'!IP224</f>
        <v>0</v>
      </c>
      <c r="AN224" s="123">
        <f t="shared" si="59"/>
        <v>0</v>
      </c>
    </row>
    <row r="225" spans="1:40">
      <c r="A225" s="140">
        <f>Lists!C:C</f>
        <v>0</v>
      </c>
      <c r="B225" s="174">
        <f t="shared" si="45"/>
        <v>0.1</v>
      </c>
      <c r="C225" s="108">
        <f t="shared" si="46"/>
        <v>0</v>
      </c>
      <c r="D225" s="179">
        <f t="shared" si="47"/>
        <v>0</v>
      </c>
      <c r="E225" s="140">
        <f>'Core Indicators'!R225</f>
        <v>0</v>
      </c>
      <c r="F225" s="140">
        <f>'Core Indicators'!Z225</f>
        <v>0</v>
      </c>
      <c r="G225" s="108">
        <f t="shared" si="48"/>
        <v>0</v>
      </c>
      <c r="H225" s="140">
        <f>'Core Indicators'!AH225</f>
        <v>0</v>
      </c>
      <c r="I225" s="140">
        <f>'Core Indicators'!AP225</f>
        <v>0</v>
      </c>
      <c r="J225" s="140">
        <f>'Core Indicators'!BN225</f>
        <v>0</v>
      </c>
      <c r="K225" s="140">
        <f t="shared" si="49"/>
        <v>0</v>
      </c>
      <c r="L225" s="174">
        <f t="shared" si="50"/>
        <v>0</v>
      </c>
      <c r="M225" s="179">
        <f t="shared" si="51"/>
        <v>0</v>
      </c>
      <c r="N225" s="141">
        <f>'Core Indicators'!DJ225</f>
        <v>0</v>
      </c>
      <c r="O225" s="141">
        <f>'Core Indicators'!DR225</f>
        <v>0</v>
      </c>
      <c r="P225" s="141">
        <f>'Core Indicators'!DZ225</f>
        <v>0</v>
      </c>
      <c r="Q225" s="141">
        <f>'Core Indicators'!EH225</f>
        <v>0</v>
      </c>
      <c r="R225" s="141">
        <f>'Core Indicators'!EP225</f>
        <v>0</v>
      </c>
      <c r="S225" s="108">
        <f t="shared" si="52"/>
        <v>0.4</v>
      </c>
      <c r="T225" s="108">
        <f t="shared" si="53"/>
        <v>0.83333333333333337</v>
      </c>
      <c r="U225" s="140">
        <v>1</v>
      </c>
      <c r="V225" s="140">
        <v>1</v>
      </c>
      <c r="W225" s="140">
        <f>'Core Indicators'!EX225</f>
        <v>0</v>
      </c>
      <c r="X225" s="108">
        <f t="shared" si="54"/>
        <v>0.5</v>
      </c>
      <c r="Y225" s="140">
        <v>1</v>
      </c>
      <c r="Z225" s="108">
        <f t="shared" si="55"/>
        <v>0</v>
      </c>
      <c r="AA225" s="140">
        <f>'Core Indicators'!FF225</f>
        <v>0</v>
      </c>
      <c r="AB225" s="140">
        <f t="shared" si="56"/>
        <v>0</v>
      </c>
      <c r="AC225" s="123">
        <f>'Core Indicators'!GD225</f>
        <v>0</v>
      </c>
      <c r="AD225" s="123">
        <f>'Core Indicators'!GL225</f>
        <v>0</v>
      </c>
      <c r="AE225" s="123">
        <f>'Core Indicators'!GT225</f>
        <v>0</v>
      </c>
      <c r="AF225" s="123">
        <f>'Core Indicators'!HB225</f>
        <v>0</v>
      </c>
      <c r="AG225" s="123">
        <f t="shared" si="57"/>
        <v>0</v>
      </c>
      <c r="AH225" s="123">
        <f>'Core Indicators'!HJ225</f>
        <v>0</v>
      </c>
      <c r="AI225" s="123">
        <f>'Core Indicators'!HR225</f>
        <v>0</v>
      </c>
      <c r="AJ225" s="123">
        <f t="shared" si="58"/>
        <v>0</v>
      </c>
      <c r="AK225" s="123">
        <f>'Core Indicators'!HZ225</f>
        <v>0</v>
      </c>
      <c r="AL225" s="123">
        <f>'Core Indicators'!IH225</f>
        <v>0</v>
      </c>
      <c r="AM225" s="123">
        <f>'Core Indicators'!IP225</f>
        <v>0</v>
      </c>
      <c r="AN225" s="123">
        <f t="shared" si="59"/>
        <v>0</v>
      </c>
    </row>
    <row r="226" spans="1:40">
      <c r="A226" s="140">
        <f>Lists!C:C</f>
        <v>0</v>
      </c>
      <c r="B226" s="174">
        <f t="shared" si="45"/>
        <v>0.1</v>
      </c>
      <c r="C226" s="108">
        <f t="shared" si="46"/>
        <v>0</v>
      </c>
      <c r="D226" s="179">
        <f t="shared" si="47"/>
        <v>0</v>
      </c>
      <c r="E226" s="140">
        <f>'Core Indicators'!R226</f>
        <v>0</v>
      </c>
      <c r="F226" s="140">
        <f>'Core Indicators'!Z226</f>
        <v>0</v>
      </c>
      <c r="G226" s="108">
        <f t="shared" si="48"/>
        <v>0</v>
      </c>
      <c r="H226" s="140">
        <f>'Core Indicators'!AH226</f>
        <v>0</v>
      </c>
      <c r="I226" s="140">
        <f>'Core Indicators'!AP226</f>
        <v>0</v>
      </c>
      <c r="J226" s="140">
        <f>'Core Indicators'!BN226</f>
        <v>0</v>
      </c>
      <c r="K226" s="140">
        <f t="shared" si="49"/>
        <v>0</v>
      </c>
      <c r="L226" s="174">
        <f t="shared" si="50"/>
        <v>0</v>
      </c>
      <c r="M226" s="179">
        <f t="shared" si="51"/>
        <v>0</v>
      </c>
      <c r="N226" s="141">
        <f>'Core Indicators'!DJ226</f>
        <v>0</v>
      </c>
      <c r="O226" s="141">
        <f>'Core Indicators'!DR226</f>
        <v>0</v>
      </c>
      <c r="P226" s="141">
        <f>'Core Indicators'!DZ226</f>
        <v>0</v>
      </c>
      <c r="Q226" s="141">
        <f>'Core Indicators'!EH226</f>
        <v>0</v>
      </c>
      <c r="R226" s="141">
        <f>'Core Indicators'!EP226</f>
        <v>0</v>
      </c>
      <c r="S226" s="108">
        <f t="shared" si="52"/>
        <v>0.4</v>
      </c>
      <c r="T226" s="108">
        <f t="shared" si="53"/>
        <v>0.83333333333333337</v>
      </c>
      <c r="U226" s="140">
        <v>1</v>
      </c>
      <c r="V226" s="140">
        <v>1</v>
      </c>
      <c r="W226" s="140">
        <f>'Core Indicators'!EX226</f>
        <v>0</v>
      </c>
      <c r="X226" s="108">
        <f t="shared" si="54"/>
        <v>0.5</v>
      </c>
      <c r="Y226" s="140">
        <v>1</v>
      </c>
      <c r="Z226" s="108">
        <f t="shared" si="55"/>
        <v>0</v>
      </c>
      <c r="AA226" s="140">
        <f>'Core Indicators'!FF226</f>
        <v>0</v>
      </c>
      <c r="AB226" s="140">
        <f t="shared" si="56"/>
        <v>0</v>
      </c>
      <c r="AC226" s="123">
        <f>'Core Indicators'!GD226</f>
        <v>0</v>
      </c>
      <c r="AD226" s="123">
        <f>'Core Indicators'!GL226</f>
        <v>0</v>
      </c>
      <c r="AE226" s="123">
        <f>'Core Indicators'!GT226</f>
        <v>0</v>
      </c>
      <c r="AF226" s="123">
        <f>'Core Indicators'!HB226</f>
        <v>0</v>
      </c>
      <c r="AG226" s="123">
        <f t="shared" si="57"/>
        <v>0</v>
      </c>
      <c r="AH226" s="123">
        <f>'Core Indicators'!HJ226</f>
        <v>0</v>
      </c>
      <c r="AI226" s="123">
        <f>'Core Indicators'!HR226</f>
        <v>0</v>
      </c>
      <c r="AJ226" s="123">
        <f t="shared" si="58"/>
        <v>0</v>
      </c>
      <c r="AK226" s="123">
        <f>'Core Indicators'!HZ226</f>
        <v>0</v>
      </c>
      <c r="AL226" s="123">
        <f>'Core Indicators'!IH226</f>
        <v>0</v>
      </c>
      <c r="AM226" s="123">
        <f>'Core Indicators'!IP226</f>
        <v>0</v>
      </c>
      <c r="AN226" s="123">
        <f t="shared" si="59"/>
        <v>0</v>
      </c>
    </row>
    <row r="227" spans="1:40">
      <c r="A227" s="140">
        <f>Lists!C:C</f>
        <v>0</v>
      </c>
      <c r="B227" s="174">
        <f t="shared" si="45"/>
        <v>0.1</v>
      </c>
      <c r="C227" s="108">
        <f t="shared" si="46"/>
        <v>0</v>
      </c>
      <c r="D227" s="179">
        <f t="shared" si="47"/>
        <v>0</v>
      </c>
      <c r="E227" s="140">
        <f>'Core Indicators'!R227</f>
        <v>0</v>
      </c>
      <c r="F227" s="140">
        <f>'Core Indicators'!Z227</f>
        <v>0</v>
      </c>
      <c r="G227" s="108">
        <f t="shared" si="48"/>
        <v>0</v>
      </c>
      <c r="H227" s="140">
        <f>'Core Indicators'!AH227</f>
        <v>0</v>
      </c>
      <c r="I227" s="140">
        <f>'Core Indicators'!AP227</f>
        <v>0</v>
      </c>
      <c r="J227" s="140">
        <f>'Core Indicators'!BN227</f>
        <v>0</v>
      </c>
      <c r="K227" s="140">
        <f t="shared" si="49"/>
        <v>0</v>
      </c>
      <c r="L227" s="174">
        <f t="shared" si="50"/>
        <v>0</v>
      </c>
      <c r="M227" s="179">
        <f t="shared" si="51"/>
        <v>0</v>
      </c>
      <c r="N227" s="141">
        <f>'Core Indicators'!DJ227</f>
        <v>0</v>
      </c>
      <c r="O227" s="141">
        <f>'Core Indicators'!DR227</f>
        <v>0</v>
      </c>
      <c r="P227" s="141">
        <f>'Core Indicators'!DZ227</f>
        <v>0</v>
      </c>
      <c r="Q227" s="141">
        <f>'Core Indicators'!EH227</f>
        <v>0</v>
      </c>
      <c r="R227" s="141">
        <f>'Core Indicators'!EP227</f>
        <v>0</v>
      </c>
      <c r="S227" s="108">
        <f t="shared" si="52"/>
        <v>0.4</v>
      </c>
      <c r="T227" s="108">
        <f t="shared" si="53"/>
        <v>0.83333333333333337</v>
      </c>
      <c r="U227" s="140">
        <v>1</v>
      </c>
      <c r="V227" s="140">
        <v>1</v>
      </c>
      <c r="W227" s="140">
        <f>'Core Indicators'!EX227</f>
        <v>0</v>
      </c>
      <c r="X227" s="108">
        <f t="shared" si="54"/>
        <v>0.5</v>
      </c>
      <c r="Y227" s="140">
        <v>1</v>
      </c>
      <c r="Z227" s="108">
        <f t="shared" si="55"/>
        <v>0</v>
      </c>
      <c r="AA227" s="140">
        <f>'Core Indicators'!FF227</f>
        <v>0</v>
      </c>
      <c r="AB227" s="140">
        <f t="shared" si="56"/>
        <v>0</v>
      </c>
      <c r="AC227" s="123">
        <f>'Core Indicators'!GD227</f>
        <v>0</v>
      </c>
      <c r="AD227" s="123">
        <f>'Core Indicators'!GL227</f>
        <v>0</v>
      </c>
      <c r="AE227" s="123">
        <f>'Core Indicators'!GT227</f>
        <v>0</v>
      </c>
      <c r="AF227" s="123">
        <f>'Core Indicators'!HB227</f>
        <v>0</v>
      </c>
      <c r="AG227" s="123">
        <f t="shared" si="57"/>
        <v>0</v>
      </c>
      <c r="AH227" s="123">
        <f>'Core Indicators'!HJ227</f>
        <v>0</v>
      </c>
      <c r="AI227" s="123">
        <f>'Core Indicators'!HR227</f>
        <v>0</v>
      </c>
      <c r="AJ227" s="123">
        <f t="shared" si="58"/>
        <v>0</v>
      </c>
      <c r="AK227" s="123">
        <f>'Core Indicators'!HZ227</f>
        <v>0</v>
      </c>
      <c r="AL227" s="123">
        <f>'Core Indicators'!IH227</f>
        <v>0</v>
      </c>
      <c r="AM227" s="123">
        <f>'Core Indicators'!IP227</f>
        <v>0</v>
      </c>
      <c r="AN227" s="123">
        <f t="shared" si="59"/>
        <v>0</v>
      </c>
    </row>
    <row r="228" spans="1:40">
      <c r="A228" s="140">
        <f>Lists!C:C</f>
        <v>0</v>
      </c>
      <c r="B228" s="174">
        <f t="shared" si="45"/>
        <v>0.1</v>
      </c>
      <c r="C228" s="108">
        <f t="shared" si="46"/>
        <v>0</v>
      </c>
      <c r="D228" s="179">
        <f t="shared" si="47"/>
        <v>0</v>
      </c>
      <c r="E228" s="140">
        <f>'Core Indicators'!R228</f>
        <v>0</v>
      </c>
      <c r="F228" s="140">
        <f>'Core Indicators'!Z228</f>
        <v>0</v>
      </c>
      <c r="G228" s="108">
        <f t="shared" si="48"/>
        <v>0</v>
      </c>
      <c r="H228" s="140">
        <f>'Core Indicators'!AH228</f>
        <v>0</v>
      </c>
      <c r="I228" s="140">
        <f>'Core Indicators'!AP228</f>
        <v>0</v>
      </c>
      <c r="J228" s="140">
        <f>'Core Indicators'!BN228</f>
        <v>0</v>
      </c>
      <c r="K228" s="140">
        <f t="shared" si="49"/>
        <v>0</v>
      </c>
      <c r="L228" s="174">
        <f t="shared" si="50"/>
        <v>0</v>
      </c>
      <c r="M228" s="179">
        <f t="shared" si="51"/>
        <v>0</v>
      </c>
      <c r="N228" s="141">
        <f>'Core Indicators'!DJ228</f>
        <v>0</v>
      </c>
      <c r="O228" s="141">
        <f>'Core Indicators'!DR228</f>
        <v>0</v>
      </c>
      <c r="P228" s="141">
        <f>'Core Indicators'!DZ228</f>
        <v>0</v>
      </c>
      <c r="Q228" s="141">
        <f>'Core Indicators'!EH228</f>
        <v>0</v>
      </c>
      <c r="R228" s="141">
        <f>'Core Indicators'!EP228</f>
        <v>0</v>
      </c>
      <c r="S228" s="108">
        <f t="shared" si="52"/>
        <v>0.4</v>
      </c>
      <c r="T228" s="108">
        <f t="shared" si="53"/>
        <v>0.83333333333333337</v>
      </c>
      <c r="U228" s="140">
        <v>1</v>
      </c>
      <c r="V228" s="140">
        <v>1</v>
      </c>
      <c r="W228" s="140">
        <f>'Core Indicators'!EX228</f>
        <v>0</v>
      </c>
      <c r="X228" s="108">
        <f t="shared" si="54"/>
        <v>0.5</v>
      </c>
      <c r="Y228" s="140">
        <v>1</v>
      </c>
      <c r="Z228" s="108">
        <f t="shared" si="55"/>
        <v>0</v>
      </c>
      <c r="AA228" s="140">
        <f>'Core Indicators'!FF228</f>
        <v>0</v>
      </c>
      <c r="AB228" s="140">
        <f t="shared" si="56"/>
        <v>0</v>
      </c>
      <c r="AC228" s="123">
        <f>'Core Indicators'!GD228</f>
        <v>0</v>
      </c>
      <c r="AD228" s="123">
        <f>'Core Indicators'!GL228</f>
        <v>0</v>
      </c>
      <c r="AE228" s="123">
        <f>'Core Indicators'!GT228</f>
        <v>0</v>
      </c>
      <c r="AF228" s="123">
        <f>'Core Indicators'!HB228</f>
        <v>0</v>
      </c>
      <c r="AG228" s="123">
        <f t="shared" si="57"/>
        <v>0</v>
      </c>
      <c r="AH228" s="123">
        <f>'Core Indicators'!HJ228</f>
        <v>0</v>
      </c>
      <c r="AI228" s="123">
        <f>'Core Indicators'!HR228</f>
        <v>0</v>
      </c>
      <c r="AJ228" s="123">
        <f t="shared" si="58"/>
        <v>0</v>
      </c>
      <c r="AK228" s="123">
        <f>'Core Indicators'!HZ228</f>
        <v>0</v>
      </c>
      <c r="AL228" s="123">
        <f>'Core Indicators'!IH228</f>
        <v>0</v>
      </c>
      <c r="AM228" s="123">
        <f>'Core Indicators'!IP228</f>
        <v>0</v>
      </c>
      <c r="AN228" s="123">
        <f t="shared" si="59"/>
        <v>0</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V154"/>
  <sheetViews>
    <sheetView topLeftCell="A130" workbookViewId="0">
      <selection activeCell="B9" sqref="B9"/>
    </sheetView>
    <sheetView workbookViewId="1">
      <selection sqref="A1:V1"/>
    </sheetView>
  </sheetViews>
  <sheetFormatPr defaultRowHeight="14.45"/>
  <cols>
    <col min="2" max="2" width="10.5703125" bestFit="1" customWidth="1"/>
    <col min="3" max="3" width="9.5703125" customWidth="1"/>
  </cols>
  <sheetData>
    <row r="1" spans="1:22">
      <c r="A1" s="235"/>
      <c r="B1" s="246"/>
      <c r="C1" s="246"/>
      <c r="D1" s="246"/>
      <c r="E1" s="246"/>
      <c r="F1" s="246"/>
      <c r="G1" s="246"/>
      <c r="H1" s="246"/>
      <c r="I1" s="246"/>
      <c r="J1" s="246"/>
      <c r="K1" s="246"/>
      <c r="L1" s="246"/>
      <c r="M1" s="246"/>
      <c r="N1" s="246"/>
      <c r="O1" s="246"/>
      <c r="P1" s="246"/>
      <c r="Q1" s="246"/>
      <c r="R1" s="246"/>
      <c r="S1" s="246"/>
      <c r="T1" s="246"/>
      <c r="U1" s="246"/>
      <c r="V1" s="246"/>
    </row>
    <row r="2" spans="1:22">
      <c r="A2" s="142" t="s">
        <v>145</v>
      </c>
      <c r="B2" s="143" t="s">
        <v>8290</v>
      </c>
      <c r="C2" s="143" t="s">
        <v>7987</v>
      </c>
      <c r="D2" s="143" t="s">
        <v>7988</v>
      </c>
      <c r="E2" s="143" t="s">
        <v>7989</v>
      </c>
      <c r="F2" s="143" t="s">
        <v>7992</v>
      </c>
      <c r="G2" s="143" t="s">
        <v>7997</v>
      </c>
      <c r="H2" s="143" t="s">
        <v>7998</v>
      </c>
      <c r="I2" s="143" t="s">
        <v>7999</v>
      </c>
      <c r="J2" s="143" t="s">
        <v>8000</v>
      </c>
      <c r="K2" s="143" t="s">
        <v>8001</v>
      </c>
      <c r="L2" s="143" t="s">
        <v>127</v>
      </c>
      <c r="M2" s="143" t="s">
        <v>129</v>
      </c>
      <c r="N2" s="143" t="s">
        <v>130</v>
      </c>
      <c r="O2" s="143" t="s">
        <v>131</v>
      </c>
      <c r="P2" s="143" t="s">
        <v>132</v>
      </c>
      <c r="Q2" s="143" t="s">
        <v>134</v>
      </c>
      <c r="R2" s="143" t="s">
        <v>135</v>
      </c>
      <c r="S2" s="143" t="s">
        <v>137</v>
      </c>
      <c r="T2" s="143" t="s">
        <v>138</v>
      </c>
      <c r="U2" s="143" t="s">
        <v>139</v>
      </c>
      <c r="V2" s="143" t="s">
        <v>8291</v>
      </c>
    </row>
    <row r="3" spans="1:22">
      <c r="A3" s="143" t="str">
        <f>Lists!C:C</f>
        <v>AFG001</v>
      </c>
      <c r="B3" s="144">
        <f>_xlfn.DAYS(About!$A$3,'Core Indicators'!U3)</f>
        <v>821</v>
      </c>
      <c r="C3" s="144">
        <f>_xlfn.DAYS(About!$A$3,'Core Indicators'!AC3)</f>
        <v>93</v>
      </c>
      <c r="D3" s="144">
        <f>_xlfn.DAYS(About!$A$3,'Core Indicators'!AK3)</f>
        <v>93</v>
      </c>
      <c r="E3" s="144">
        <f>_xlfn.DAYS(About!$A$3,'Core Indicators'!AS3)</f>
        <v>46</v>
      </c>
      <c r="F3" s="144">
        <f>_xlfn.DAYS(About!$A$3,'Core Indicators'!BQ3)</f>
        <v>2</v>
      </c>
      <c r="G3" s="144">
        <f>_xlfn.DAYS(About!$A$3,'Core Indicators'!DM3)</f>
        <v>93</v>
      </c>
      <c r="H3" s="144">
        <f>_xlfn.DAYS(About!$A$3,'Core Indicators'!DU3)</f>
        <v>93</v>
      </c>
      <c r="I3" s="144">
        <f>_xlfn.DAYS(About!$A$3,'Core Indicators'!EC3)</f>
        <v>93</v>
      </c>
      <c r="J3" s="144">
        <f>_xlfn.DAYS(About!$A$3,'Core Indicators'!EK3)</f>
        <v>93</v>
      </c>
      <c r="K3" s="144">
        <f>_xlfn.DAYS(About!$A$3,'Core Indicators'!ES3)</f>
        <v>93</v>
      </c>
      <c r="L3" s="144">
        <f>_xlfn.DAYS(About!$A$3,'Core Indicators'!FI3)</f>
        <v>93</v>
      </c>
      <c r="M3" s="144">
        <f>_xlfn.DAYS(About!$A$3,'Core Indicators'!GG3)</f>
        <v>154</v>
      </c>
      <c r="N3" s="144">
        <f>_xlfn.DAYS(About!$A$3,'Core Indicators'!GO3)</f>
        <v>154</v>
      </c>
      <c r="O3" s="144">
        <f>_xlfn.DAYS(About!$A$3,'Core Indicators'!GW3)</f>
        <v>154</v>
      </c>
      <c r="P3" s="144">
        <f>_xlfn.DAYS(About!$A$3,'Core Indicators'!HE3)</f>
        <v>154</v>
      </c>
      <c r="Q3" s="144">
        <f>_xlfn.DAYS(About!$A$3,'Core Indicators'!HM3)</f>
        <v>154</v>
      </c>
      <c r="R3" s="144">
        <f>_xlfn.DAYS(About!$A$3,'Core Indicators'!HU3)</f>
        <v>154</v>
      </c>
      <c r="S3" s="144">
        <f>_xlfn.DAYS(About!$A$3,'Core Indicators'!IC3)</f>
        <v>154</v>
      </c>
      <c r="T3" s="144">
        <f>_xlfn.DAYS(About!$A$3,'Core Indicators'!IK3)</f>
        <v>154</v>
      </c>
      <c r="U3" s="144">
        <f>_xlfn.DAYS(About!$A$3,'Core Indicators'!IS3)</f>
        <v>154</v>
      </c>
      <c r="V3" s="144">
        <f t="shared" ref="V3:V34" si="0">AVERAGE(D3:M3)</f>
        <v>85.3</v>
      </c>
    </row>
    <row r="4" spans="1:22">
      <c r="A4" s="143" t="str">
        <f>Lists!C:C</f>
        <v>ARM002</v>
      </c>
      <c r="B4" s="144">
        <f>_xlfn.DAYS(About!$A$3,'Core Indicators'!U4)</f>
        <v>156</v>
      </c>
      <c r="C4" s="144">
        <f>_xlfn.DAYS(About!$A$3,'Core Indicators'!AC4)</f>
        <v>4</v>
      </c>
      <c r="D4" s="144">
        <f>_xlfn.DAYS(About!$A$3,'Core Indicators'!AK4)</f>
        <v>4</v>
      </c>
      <c r="E4" s="144">
        <f>_xlfn.DAYS(About!$A$3,'Core Indicators'!AS4)</f>
        <v>4</v>
      </c>
      <c r="F4" s="144">
        <f>_xlfn.DAYS(About!$A$3,'Core Indicators'!BQ4)</f>
        <v>156</v>
      </c>
      <c r="G4" s="144">
        <f>_xlfn.DAYS(About!$A$3,'Core Indicators'!DM4)</f>
        <v>4</v>
      </c>
      <c r="H4" s="144">
        <f>_xlfn.DAYS(About!$A$3,'Core Indicators'!DU4)</f>
        <v>4</v>
      </c>
      <c r="I4" s="144">
        <f>_xlfn.DAYS(About!$A$3,'Core Indicators'!EC4)</f>
        <v>4</v>
      </c>
      <c r="J4" s="144">
        <f>_xlfn.DAYS(About!$A$3,'Core Indicators'!EK4)</f>
        <v>93</v>
      </c>
      <c r="K4" s="144">
        <f>_xlfn.DAYS(About!$A$3,'Core Indicators'!ES4)</f>
        <v>93</v>
      </c>
      <c r="L4" s="144">
        <f>_xlfn.DAYS(About!$A$3,'Core Indicators'!FI4)</f>
        <v>93</v>
      </c>
      <c r="M4" s="144">
        <f>_xlfn.DAYS(About!$A$3,'Core Indicators'!GG4)</f>
        <v>156</v>
      </c>
      <c r="N4" s="144">
        <f>_xlfn.DAYS(About!$A$3,'Core Indicators'!GO4)</f>
        <v>156</v>
      </c>
      <c r="O4" s="144">
        <f>_xlfn.DAYS(About!$A$3,'Core Indicators'!GW4)</f>
        <v>156</v>
      </c>
      <c r="P4" s="144">
        <f>_xlfn.DAYS(About!$A$3,'Core Indicators'!HE4)</f>
        <v>156</v>
      </c>
      <c r="Q4" s="144">
        <f>_xlfn.DAYS(About!$A$3,'Core Indicators'!HM4)</f>
        <v>156</v>
      </c>
      <c r="R4" s="144">
        <f>_xlfn.DAYS(About!$A$3,'Core Indicators'!HU4)</f>
        <v>156</v>
      </c>
      <c r="S4" s="144">
        <f>_xlfn.DAYS(About!$A$3,'Core Indicators'!IC4)</f>
        <v>156</v>
      </c>
      <c r="T4" s="144">
        <f>_xlfn.DAYS(About!$A$3,'Core Indicators'!IK4)</f>
        <v>156</v>
      </c>
      <c r="U4" s="144">
        <f>_xlfn.DAYS(About!$A$3,'Core Indicators'!IS4)</f>
        <v>156</v>
      </c>
      <c r="V4" s="144">
        <f t="shared" si="0"/>
        <v>61.1</v>
      </c>
    </row>
    <row r="5" spans="1:22">
      <c r="A5" s="143" t="str">
        <f>Lists!C:C</f>
        <v>AZE002</v>
      </c>
      <c r="B5" s="144">
        <f>_xlfn.DAYS(About!$A$3,'Core Indicators'!U5)</f>
        <v>177</v>
      </c>
      <c r="C5" s="144">
        <f>_xlfn.DAYS(About!$A$3,'Core Indicators'!AC5)</f>
        <v>134</v>
      </c>
      <c r="D5" s="144">
        <f>_xlfn.DAYS(About!$A$3,'Core Indicators'!AK5)</f>
        <v>134</v>
      </c>
      <c r="E5" s="144">
        <f>_xlfn.DAYS(About!$A$3,'Core Indicators'!AS5)</f>
        <v>47</v>
      </c>
      <c r="F5" s="144">
        <f>_xlfn.DAYS(About!$A$3,'Core Indicators'!BQ5)</f>
        <v>156</v>
      </c>
      <c r="G5" s="144">
        <f>_xlfn.DAYS(About!$A$3,'Core Indicators'!DM5)</f>
        <v>177</v>
      </c>
      <c r="H5" s="144">
        <f>_xlfn.DAYS(About!$A$3,'Core Indicators'!DU5)</f>
        <v>177</v>
      </c>
      <c r="I5" s="144">
        <f>_xlfn.DAYS(About!$A$3,'Core Indicators'!EC5)</f>
        <v>177</v>
      </c>
      <c r="J5" s="144">
        <f>_xlfn.DAYS(About!$A$3,'Core Indicators'!EK5)</f>
        <v>177</v>
      </c>
      <c r="K5" s="144">
        <f>_xlfn.DAYS(About!$A$3,'Core Indicators'!ES5)</f>
        <v>177</v>
      </c>
      <c r="L5" s="144">
        <f>_xlfn.DAYS(About!$A$3,'Core Indicators'!FI5)</f>
        <v>177</v>
      </c>
      <c r="M5" s="144">
        <f>_xlfn.DAYS(About!$A$3,'Core Indicators'!GG5)</f>
        <v>156</v>
      </c>
      <c r="N5" s="144">
        <f>_xlfn.DAYS(About!$A$3,'Core Indicators'!GO5)</f>
        <v>156</v>
      </c>
      <c r="O5" s="144">
        <f>_xlfn.DAYS(About!$A$3,'Core Indicators'!GW5)</f>
        <v>156</v>
      </c>
      <c r="P5" s="144">
        <f>_xlfn.DAYS(About!$A$3,'Core Indicators'!HE5)</f>
        <v>156</v>
      </c>
      <c r="Q5" s="144">
        <f>_xlfn.DAYS(About!$A$3,'Core Indicators'!HM5)</f>
        <v>156</v>
      </c>
      <c r="R5" s="144">
        <f>_xlfn.DAYS(About!$A$3,'Core Indicators'!HU5)</f>
        <v>156</v>
      </c>
      <c r="S5" s="144">
        <f>_xlfn.DAYS(About!$A$3,'Core Indicators'!IC5)</f>
        <v>156</v>
      </c>
      <c r="T5" s="144">
        <f>_xlfn.DAYS(About!$A$3,'Core Indicators'!IK5)</f>
        <v>156</v>
      </c>
      <c r="U5" s="144">
        <f>_xlfn.DAYS(About!$A$3,'Core Indicators'!IS5)</f>
        <v>156</v>
      </c>
      <c r="V5" s="144">
        <f t="shared" si="0"/>
        <v>155.5</v>
      </c>
    </row>
    <row r="6" spans="1:22">
      <c r="A6" s="143" t="str">
        <f>Lists!C:C</f>
        <v>BDI001</v>
      </c>
      <c r="B6" s="144">
        <f>_xlfn.DAYS(About!$A$3,'Core Indicators'!U6)</f>
        <v>206</v>
      </c>
      <c r="C6" s="144">
        <f>_xlfn.DAYS(About!$A$3,'Core Indicators'!AC6)</f>
        <v>37</v>
      </c>
      <c r="D6" s="144">
        <f>_xlfn.DAYS(About!$A$3,'Core Indicators'!AK6)</f>
        <v>37</v>
      </c>
      <c r="E6" s="144">
        <f>_xlfn.DAYS(About!$A$3,'Core Indicators'!AS6)</f>
        <v>37</v>
      </c>
      <c r="F6" s="144">
        <f>_xlfn.DAYS(About!$A$3,'Core Indicators'!BQ6)</f>
        <v>37</v>
      </c>
      <c r="G6" s="144">
        <f>_xlfn.DAYS(About!$A$3,'Core Indicators'!DM6)</f>
        <v>37</v>
      </c>
      <c r="H6" s="144">
        <f>_xlfn.DAYS(About!$A$3,'Core Indicators'!DU6)</f>
        <v>37</v>
      </c>
      <c r="I6" s="144">
        <f>_xlfn.DAYS(About!$A$3,'Core Indicators'!EC6)</f>
        <v>37</v>
      </c>
      <c r="J6" s="144">
        <f>_xlfn.DAYS(About!$A$3,'Core Indicators'!EK6)</f>
        <v>37</v>
      </c>
      <c r="K6" s="144">
        <f>_xlfn.DAYS(About!$A$3,'Core Indicators'!ES6)</f>
        <v>37</v>
      </c>
      <c r="L6" s="144">
        <f>_xlfn.DAYS(About!$A$3,'Core Indicators'!FI6)</f>
        <v>793</v>
      </c>
      <c r="M6" s="144">
        <f>_xlfn.DAYS(About!$A$3,'Core Indicators'!GG6)</f>
        <v>155</v>
      </c>
      <c r="N6" s="144">
        <f>_xlfn.DAYS(About!$A$3,'Core Indicators'!GO6)</f>
        <v>155</v>
      </c>
      <c r="O6" s="144">
        <f>_xlfn.DAYS(About!$A$3,'Core Indicators'!GW6)</f>
        <v>155</v>
      </c>
      <c r="P6" s="144">
        <f>_xlfn.DAYS(About!$A$3,'Core Indicators'!HE6)</f>
        <v>155</v>
      </c>
      <c r="Q6" s="144">
        <f>_xlfn.DAYS(About!$A$3,'Core Indicators'!HM6)</f>
        <v>155</v>
      </c>
      <c r="R6" s="144">
        <f>_xlfn.DAYS(About!$A$3,'Core Indicators'!HU6)</f>
        <v>155</v>
      </c>
      <c r="S6" s="144">
        <f>_xlfn.DAYS(About!$A$3,'Core Indicators'!IC6)</f>
        <v>155</v>
      </c>
      <c r="T6" s="144">
        <f>_xlfn.DAYS(About!$A$3,'Core Indicators'!IK6)</f>
        <v>155</v>
      </c>
      <c r="U6" s="144">
        <f>_xlfn.DAYS(About!$A$3,'Core Indicators'!IS6)</f>
        <v>155</v>
      </c>
      <c r="V6" s="144">
        <f t="shared" si="0"/>
        <v>124.4</v>
      </c>
    </row>
    <row r="7" spans="1:22">
      <c r="A7" s="143" t="str">
        <f>Lists!C:C</f>
        <v>BFA002</v>
      </c>
      <c r="B7" s="144">
        <f>_xlfn.DAYS(About!$A$3,'Core Indicators'!U7)</f>
        <v>315</v>
      </c>
      <c r="C7" s="144">
        <f>_xlfn.DAYS(About!$A$3,'Core Indicators'!AC7)</f>
        <v>38</v>
      </c>
      <c r="D7" s="144">
        <f>_xlfn.DAYS(About!$A$3,'Core Indicators'!AK7)</f>
        <v>38</v>
      </c>
      <c r="E7" s="144">
        <f>_xlfn.DAYS(About!$A$3,'Core Indicators'!AS7)</f>
        <v>38</v>
      </c>
      <c r="F7" s="144">
        <f>_xlfn.DAYS(About!$A$3,'Core Indicators'!BQ7)</f>
        <v>38</v>
      </c>
      <c r="G7" s="144">
        <f>_xlfn.DAYS(About!$A$3,'Core Indicators'!DM7)</f>
        <v>197</v>
      </c>
      <c r="H7" s="144">
        <f>_xlfn.DAYS(About!$A$3,'Core Indicators'!DU7)</f>
        <v>197</v>
      </c>
      <c r="I7" s="144">
        <f>_xlfn.DAYS(About!$A$3,'Core Indicators'!EC7)</f>
        <v>197</v>
      </c>
      <c r="J7" s="144">
        <f>_xlfn.DAYS(About!$A$3,'Core Indicators'!EK7)</f>
        <v>197</v>
      </c>
      <c r="K7" s="144">
        <f>_xlfn.DAYS(About!$A$3,'Core Indicators'!ES7)</f>
        <v>197</v>
      </c>
      <c r="L7" s="144">
        <f>_xlfn.DAYS(About!$A$3,'Core Indicators'!FI7)</f>
        <v>805</v>
      </c>
      <c r="M7" s="144">
        <f>_xlfn.DAYS(About!$A$3,'Core Indicators'!GG7)</f>
        <v>156</v>
      </c>
      <c r="N7" s="144">
        <f>_xlfn.DAYS(About!$A$3,'Core Indicators'!GO7)</f>
        <v>156</v>
      </c>
      <c r="O7" s="144">
        <f>_xlfn.DAYS(About!$A$3,'Core Indicators'!GW7)</f>
        <v>156</v>
      </c>
      <c r="P7" s="144">
        <f>_xlfn.DAYS(About!$A$3,'Core Indicators'!HE7)</f>
        <v>156</v>
      </c>
      <c r="Q7" s="144">
        <f>_xlfn.DAYS(About!$A$3,'Core Indicators'!HM7)</f>
        <v>156</v>
      </c>
      <c r="R7" s="144">
        <f>_xlfn.DAYS(About!$A$3,'Core Indicators'!HU7)</f>
        <v>156</v>
      </c>
      <c r="S7" s="144">
        <f>_xlfn.DAYS(About!$A$3,'Core Indicators'!IC7)</f>
        <v>156</v>
      </c>
      <c r="T7" s="144">
        <f>_xlfn.DAYS(About!$A$3,'Core Indicators'!IK7)</f>
        <v>156</v>
      </c>
      <c r="U7" s="144">
        <f>_xlfn.DAYS(About!$A$3,'Core Indicators'!IS7)</f>
        <v>156</v>
      </c>
      <c r="V7" s="144">
        <f t="shared" si="0"/>
        <v>206</v>
      </c>
    </row>
    <row r="8" spans="1:22">
      <c r="A8" s="143" t="str">
        <f>Lists!C:C</f>
        <v>BGD002</v>
      </c>
      <c r="B8" s="144">
        <f>_xlfn.DAYS(About!$A$3,'Core Indicators'!U8)</f>
        <v>93</v>
      </c>
      <c r="C8" s="144">
        <f>_xlfn.DAYS(About!$A$3,'Core Indicators'!AC8)</f>
        <v>46</v>
      </c>
      <c r="D8" s="144">
        <f>_xlfn.DAYS(About!$A$3,'Core Indicators'!AK8)</f>
        <v>46</v>
      </c>
      <c r="E8" s="144">
        <f>_xlfn.DAYS(About!$A$3,'Core Indicators'!AS8)</f>
        <v>46</v>
      </c>
      <c r="F8" s="144">
        <f>_xlfn.DAYS(About!$A$3,'Core Indicators'!BQ8)</f>
        <v>38</v>
      </c>
      <c r="G8" s="144">
        <f>_xlfn.DAYS(About!$A$3,'Core Indicators'!DM8)</f>
        <v>46</v>
      </c>
      <c r="H8" s="144">
        <f>_xlfn.DAYS(About!$A$3,'Core Indicators'!DU8)</f>
        <v>46</v>
      </c>
      <c r="I8" s="144">
        <f>_xlfn.DAYS(About!$A$3,'Core Indicators'!EC8)</f>
        <v>46</v>
      </c>
      <c r="J8" s="144">
        <f>_xlfn.DAYS(About!$A$3,'Core Indicators'!EK8)</f>
        <v>46</v>
      </c>
      <c r="K8" s="144">
        <f>_xlfn.DAYS(About!$A$3,'Core Indicators'!ES8)</f>
        <v>46</v>
      </c>
      <c r="L8" s="144">
        <f>_xlfn.DAYS(About!$A$3,'Core Indicators'!FI8)</f>
        <v>396</v>
      </c>
      <c r="M8" s="144">
        <f>_xlfn.DAYS(About!$A$3,'Core Indicators'!GG8)</f>
        <v>154</v>
      </c>
      <c r="N8" s="144">
        <f>_xlfn.DAYS(About!$A$3,'Core Indicators'!GO8)</f>
        <v>154</v>
      </c>
      <c r="O8" s="144">
        <f>_xlfn.DAYS(About!$A$3,'Core Indicators'!GW8)</f>
        <v>154</v>
      </c>
      <c r="P8" s="144">
        <f>_xlfn.DAYS(About!$A$3,'Core Indicators'!HE8)</f>
        <v>154</v>
      </c>
      <c r="Q8" s="144">
        <f>_xlfn.DAYS(About!$A$3,'Core Indicators'!HM8)</f>
        <v>154</v>
      </c>
      <c r="R8" s="144">
        <f>_xlfn.DAYS(About!$A$3,'Core Indicators'!HU8)</f>
        <v>154</v>
      </c>
      <c r="S8" s="144">
        <f>_xlfn.DAYS(About!$A$3,'Core Indicators'!IC8)</f>
        <v>154</v>
      </c>
      <c r="T8" s="144">
        <f>_xlfn.DAYS(About!$A$3,'Core Indicators'!IK8)</f>
        <v>154</v>
      </c>
      <c r="U8" s="144">
        <f>_xlfn.DAYS(About!$A$3,'Core Indicators'!IS8)</f>
        <v>154</v>
      </c>
      <c r="V8" s="144">
        <f t="shared" si="0"/>
        <v>91</v>
      </c>
    </row>
    <row r="9" spans="1:22">
      <c r="A9" s="143" t="str">
        <f>Lists!C:C</f>
        <v>BRA002</v>
      </c>
      <c r="B9" s="144">
        <f>_xlfn.DAYS(About!$A$3,'Core Indicators'!U9)</f>
        <v>518</v>
      </c>
      <c r="C9" s="144">
        <f>_xlfn.DAYS(About!$A$3,'Core Indicators'!AC9)</f>
        <v>91</v>
      </c>
      <c r="D9" s="144">
        <f>_xlfn.DAYS(About!$A$3,'Core Indicators'!AK9)</f>
        <v>91</v>
      </c>
      <c r="E9" s="144">
        <f>_xlfn.DAYS(About!$A$3,'Core Indicators'!AS9)</f>
        <v>91</v>
      </c>
      <c r="F9" s="144">
        <f>_xlfn.DAYS(About!$A$3,'Core Indicators'!BQ9)</f>
        <v>206</v>
      </c>
      <c r="G9" s="144">
        <f>_xlfn.DAYS(About!$A$3,'Core Indicators'!DM9)</f>
        <v>91</v>
      </c>
      <c r="H9" s="144">
        <f>_xlfn.DAYS(About!$A$3,'Core Indicators'!DU9)</f>
        <v>91</v>
      </c>
      <c r="I9" s="144">
        <f>_xlfn.DAYS(About!$A$3,'Core Indicators'!EC9)</f>
        <v>91</v>
      </c>
      <c r="J9" s="144">
        <f>_xlfn.DAYS(About!$A$3,'Core Indicators'!EK9)</f>
        <v>91</v>
      </c>
      <c r="K9" s="144">
        <f>_xlfn.DAYS(About!$A$3,'Core Indicators'!ES9)</f>
        <v>91</v>
      </c>
      <c r="L9" s="144">
        <f>_xlfn.DAYS(About!$A$3,'Core Indicators'!FI9)</f>
        <v>805</v>
      </c>
      <c r="M9" s="144">
        <f>_xlfn.DAYS(About!$A$3,'Core Indicators'!GG9)</f>
        <v>546</v>
      </c>
      <c r="N9" s="144">
        <f>_xlfn.DAYS(About!$A$3,'Core Indicators'!GO9)</f>
        <v>546</v>
      </c>
      <c r="O9" s="144">
        <f>_xlfn.DAYS(About!$A$3,'Core Indicators'!GW9)</f>
        <v>546</v>
      </c>
      <c r="P9" s="144">
        <f>_xlfn.DAYS(About!$A$3,'Core Indicators'!HE9)</f>
        <v>546</v>
      </c>
      <c r="Q9" s="144">
        <f>_xlfn.DAYS(About!$A$3,'Core Indicators'!HM9)</f>
        <v>546</v>
      </c>
      <c r="R9" s="144">
        <f>_xlfn.DAYS(About!$A$3,'Core Indicators'!HU9)</f>
        <v>546</v>
      </c>
      <c r="S9" s="144">
        <f>_xlfn.DAYS(About!$A$3,'Core Indicators'!IC9)</f>
        <v>546</v>
      </c>
      <c r="T9" s="144">
        <f>_xlfn.DAYS(About!$A$3,'Core Indicators'!IK9)</f>
        <v>546</v>
      </c>
      <c r="U9" s="144">
        <f>_xlfn.DAYS(About!$A$3,'Core Indicators'!IS9)</f>
        <v>546</v>
      </c>
      <c r="V9" s="144">
        <f t="shared" si="0"/>
        <v>219.4</v>
      </c>
    </row>
    <row r="10" spans="1:22">
      <c r="A10" s="143" t="str">
        <f>Lists!C:C</f>
        <v>CAF001</v>
      </c>
      <c r="B10" s="144">
        <f>_xlfn.DAYS(About!$A$3,'Core Indicators'!U10)</f>
        <v>808</v>
      </c>
      <c r="C10" s="144">
        <f>_xlfn.DAYS(About!$A$3,'Core Indicators'!AC10)</f>
        <v>129</v>
      </c>
      <c r="D10" s="144">
        <f>_xlfn.DAYS(About!$A$3,'Core Indicators'!AK10)</f>
        <v>129</v>
      </c>
      <c r="E10" s="144">
        <f>_xlfn.DAYS(About!$A$3,'Core Indicators'!AS10)</f>
        <v>35</v>
      </c>
      <c r="F10" s="144">
        <f>_xlfn.DAYS(About!$A$3,'Core Indicators'!BQ10)</f>
        <v>35</v>
      </c>
      <c r="G10" s="144">
        <f>_xlfn.DAYS(About!$A$3,'Core Indicators'!DM10)</f>
        <v>185</v>
      </c>
      <c r="H10" s="144">
        <f>_xlfn.DAYS(About!$A$3,'Core Indicators'!DU10)</f>
        <v>185</v>
      </c>
      <c r="I10" s="144">
        <f>_xlfn.DAYS(About!$A$3,'Core Indicators'!EC10)</f>
        <v>185</v>
      </c>
      <c r="J10" s="144">
        <f>_xlfn.DAYS(About!$A$3,'Core Indicators'!EK10)</f>
        <v>185</v>
      </c>
      <c r="K10" s="144">
        <f>_xlfn.DAYS(About!$A$3,'Core Indicators'!ES10)</f>
        <v>185</v>
      </c>
      <c r="L10" s="144">
        <f>_xlfn.DAYS(About!$A$3,'Core Indicators'!FI10)</f>
        <v>396</v>
      </c>
      <c r="M10" s="144">
        <f>_xlfn.DAYS(About!$A$3,'Core Indicators'!GG10)</f>
        <v>156</v>
      </c>
      <c r="N10" s="144">
        <f>_xlfn.DAYS(About!$A$3,'Core Indicators'!GO10)</f>
        <v>156</v>
      </c>
      <c r="O10" s="144">
        <f>_xlfn.DAYS(About!$A$3,'Core Indicators'!GW10)</f>
        <v>156</v>
      </c>
      <c r="P10" s="144">
        <f>_xlfn.DAYS(About!$A$3,'Core Indicators'!HE10)</f>
        <v>156</v>
      </c>
      <c r="Q10" s="144">
        <f>_xlfn.DAYS(About!$A$3,'Core Indicators'!HM10)</f>
        <v>156</v>
      </c>
      <c r="R10" s="144">
        <f>_xlfn.DAYS(About!$A$3,'Core Indicators'!HU10)</f>
        <v>156</v>
      </c>
      <c r="S10" s="144">
        <f>_xlfn.DAYS(About!$A$3,'Core Indicators'!IC10)</f>
        <v>156</v>
      </c>
      <c r="T10" s="144">
        <f>_xlfn.DAYS(About!$A$3,'Core Indicators'!IK10)</f>
        <v>156</v>
      </c>
      <c r="U10" s="144">
        <f>_xlfn.DAYS(About!$A$3,'Core Indicators'!IS10)</f>
        <v>156</v>
      </c>
      <c r="V10" s="144">
        <f t="shared" si="0"/>
        <v>167.6</v>
      </c>
    </row>
    <row r="11" spans="1:22">
      <c r="A11" s="143" t="str">
        <f>Lists!C:C</f>
        <v>CMR001</v>
      </c>
      <c r="B11" s="144">
        <f>_xlfn.DAYS(About!$A$3,'Core Indicators'!U11)</f>
        <v>619</v>
      </c>
      <c r="C11" s="144">
        <f>_xlfn.DAYS(About!$A$3,'Core Indicators'!AC11)</f>
        <v>64</v>
      </c>
      <c r="D11" s="144">
        <f>_xlfn.DAYS(About!$A$3,'Core Indicators'!AK11)</f>
        <v>64</v>
      </c>
      <c r="E11" s="144">
        <f>_xlfn.DAYS(About!$A$3,'Core Indicators'!AS11)</f>
        <v>35</v>
      </c>
      <c r="F11" s="144">
        <f>_xlfn.DAYS(About!$A$3,'Core Indicators'!BQ11)</f>
        <v>35</v>
      </c>
      <c r="G11" s="144">
        <f>_xlfn.DAYS(About!$A$3,'Core Indicators'!DM11)</f>
        <v>64</v>
      </c>
      <c r="H11" s="144">
        <f>_xlfn.DAYS(About!$A$3,'Core Indicators'!DU11)</f>
        <v>64</v>
      </c>
      <c r="I11" s="144">
        <f>_xlfn.DAYS(About!$A$3,'Core Indicators'!EC11)</f>
        <v>64</v>
      </c>
      <c r="J11" s="144">
        <f>_xlfn.DAYS(About!$A$3,'Core Indicators'!EK11)</f>
        <v>64</v>
      </c>
      <c r="K11" s="144">
        <f>_xlfn.DAYS(About!$A$3,'Core Indicators'!ES11)</f>
        <v>64</v>
      </c>
      <c r="L11" s="144">
        <f>_xlfn.DAYS(About!$A$3,'Core Indicators'!FI11)</f>
        <v>807</v>
      </c>
      <c r="M11" s="144">
        <f>_xlfn.DAYS(About!$A$3,'Core Indicators'!GG11)</f>
        <v>155</v>
      </c>
      <c r="N11" s="144">
        <f>_xlfn.DAYS(About!$A$3,'Core Indicators'!GO11)</f>
        <v>155</v>
      </c>
      <c r="O11" s="144">
        <f>_xlfn.DAYS(About!$A$3,'Core Indicators'!GW11)</f>
        <v>155</v>
      </c>
      <c r="P11" s="144">
        <f>_xlfn.DAYS(About!$A$3,'Core Indicators'!HE11)</f>
        <v>155</v>
      </c>
      <c r="Q11" s="144">
        <f>_xlfn.DAYS(About!$A$3,'Core Indicators'!HM11)</f>
        <v>155</v>
      </c>
      <c r="R11" s="144">
        <f>_xlfn.DAYS(About!$A$3,'Core Indicators'!HU11)</f>
        <v>155</v>
      </c>
      <c r="S11" s="144">
        <f>_xlfn.DAYS(About!$A$3,'Core Indicators'!IC11)</f>
        <v>155</v>
      </c>
      <c r="T11" s="144">
        <f>_xlfn.DAYS(About!$A$3,'Core Indicators'!IK11)</f>
        <v>155</v>
      </c>
      <c r="U11" s="144">
        <f>_xlfn.DAYS(About!$A$3,'Core Indicators'!IS11)</f>
        <v>155</v>
      </c>
      <c r="V11" s="144">
        <f t="shared" si="0"/>
        <v>141.6</v>
      </c>
    </row>
    <row r="12" spans="1:22">
      <c r="A12" s="143" t="str">
        <f>Lists!C:C</f>
        <v>CMR002</v>
      </c>
      <c r="B12" s="144">
        <f>_xlfn.DAYS(About!$A$3,'Core Indicators'!U12)</f>
        <v>619</v>
      </c>
      <c r="C12" s="144">
        <f>_xlfn.DAYS(About!$A$3,'Core Indicators'!AC12)</f>
        <v>64</v>
      </c>
      <c r="D12" s="144">
        <f>_xlfn.DAYS(About!$A$3,'Core Indicators'!AK12)</f>
        <v>64</v>
      </c>
      <c r="E12" s="144">
        <f>_xlfn.DAYS(About!$A$3,'Core Indicators'!AS12)</f>
        <v>35</v>
      </c>
      <c r="F12" s="144">
        <f>_xlfn.DAYS(About!$A$3,'Core Indicators'!BQ12)</f>
        <v>35</v>
      </c>
      <c r="G12" s="144">
        <f>_xlfn.DAYS(About!$A$3,'Core Indicators'!DM12)</f>
        <v>64</v>
      </c>
      <c r="H12" s="144">
        <f>_xlfn.DAYS(About!$A$3,'Core Indicators'!DU12)</f>
        <v>64</v>
      </c>
      <c r="I12" s="144">
        <f>_xlfn.DAYS(About!$A$3,'Core Indicators'!EC12)</f>
        <v>64</v>
      </c>
      <c r="J12" s="144">
        <f>_xlfn.DAYS(About!$A$3,'Core Indicators'!EK12)</f>
        <v>64</v>
      </c>
      <c r="K12" s="144">
        <f>_xlfn.DAYS(About!$A$3,'Core Indicators'!ES12)</f>
        <v>64</v>
      </c>
      <c r="L12" s="144">
        <f>_xlfn.DAYS(About!$A$3,'Core Indicators'!FI12)</f>
        <v>732</v>
      </c>
      <c r="M12" s="144">
        <f>_xlfn.DAYS(About!$A$3,'Core Indicators'!GG12)</f>
        <v>155</v>
      </c>
      <c r="N12" s="144">
        <f>_xlfn.DAYS(About!$A$3,'Core Indicators'!GO12)</f>
        <v>155</v>
      </c>
      <c r="O12" s="144">
        <f>_xlfn.DAYS(About!$A$3,'Core Indicators'!GW12)</f>
        <v>155</v>
      </c>
      <c r="P12" s="144">
        <f>_xlfn.DAYS(About!$A$3,'Core Indicators'!HE12)</f>
        <v>155</v>
      </c>
      <c r="Q12" s="144">
        <f>_xlfn.DAYS(About!$A$3,'Core Indicators'!HM12)</f>
        <v>155</v>
      </c>
      <c r="R12" s="144">
        <f>_xlfn.DAYS(About!$A$3,'Core Indicators'!HU12)</f>
        <v>155</v>
      </c>
      <c r="S12" s="144">
        <f>_xlfn.DAYS(About!$A$3,'Core Indicators'!IC12)</f>
        <v>155</v>
      </c>
      <c r="T12" s="144">
        <f>_xlfn.DAYS(About!$A$3,'Core Indicators'!IK12)</f>
        <v>155</v>
      </c>
      <c r="U12" s="144">
        <f>_xlfn.DAYS(About!$A$3,'Core Indicators'!IS12)</f>
        <v>155</v>
      </c>
      <c r="V12" s="144">
        <f t="shared" si="0"/>
        <v>134.1</v>
      </c>
    </row>
    <row r="13" spans="1:22">
      <c r="A13" s="143" t="str">
        <f>Lists!C:C</f>
        <v>CMR003</v>
      </c>
      <c r="B13" s="144">
        <f>_xlfn.DAYS(About!$A$3,'Core Indicators'!U13)</f>
        <v>807</v>
      </c>
      <c r="C13" s="144">
        <f>_xlfn.DAYS(About!$A$3,'Core Indicators'!AC13)</f>
        <v>64</v>
      </c>
      <c r="D13" s="144">
        <f>_xlfn.DAYS(About!$A$3,'Core Indicators'!AK13)</f>
        <v>64</v>
      </c>
      <c r="E13" s="144">
        <f>_xlfn.DAYS(About!$A$3,'Core Indicators'!AS13)</f>
        <v>35</v>
      </c>
      <c r="F13" s="144">
        <f>_xlfn.DAYS(About!$A$3,'Core Indicators'!BQ13)</f>
        <v>35</v>
      </c>
      <c r="G13" s="144">
        <f>_xlfn.DAYS(About!$A$3,'Core Indicators'!DM13)</f>
        <v>64</v>
      </c>
      <c r="H13" s="144">
        <f>_xlfn.DAYS(About!$A$3,'Core Indicators'!DU13)</f>
        <v>64</v>
      </c>
      <c r="I13" s="144">
        <f>_xlfn.DAYS(About!$A$3,'Core Indicators'!EC13)</f>
        <v>64</v>
      </c>
      <c r="J13" s="144">
        <f>_xlfn.DAYS(About!$A$3,'Core Indicators'!EK13)</f>
        <v>64</v>
      </c>
      <c r="K13" s="144">
        <f>_xlfn.DAYS(About!$A$3,'Core Indicators'!ES13)</f>
        <v>64</v>
      </c>
      <c r="L13" s="144">
        <f>_xlfn.DAYS(About!$A$3,'Core Indicators'!FI13)</f>
        <v>619</v>
      </c>
      <c r="M13" s="144">
        <f>_xlfn.DAYS(About!$A$3,'Core Indicators'!GG13)</f>
        <v>155</v>
      </c>
      <c r="N13" s="144">
        <f>_xlfn.DAYS(About!$A$3,'Core Indicators'!GO13)</f>
        <v>155</v>
      </c>
      <c r="O13" s="144">
        <f>_xlfn.DAYS(About!$A$3,'Core Indicators'!GW13)</f>
        <v>155</v>
      </c>
      <c r="P13" s="144">
        <f>_xlfn.DAYS(About!$A$3,'Core Indicators'!HE13)</f>
        <v>155</v>
      </c>
      <c r="Q13" s="144">
        <f>_xlfn.DAYS(About!$A$3,'Core Indicators'!HM13)</f>
        <v>155</v>
      </c>
      <c r="R13" s="144">
        <f>_xlfn.DAYS(About!$A$3,'Core Indicators'!HU13)</f>
        <v>155</v>
      </c>
      <c r="S13" s="144">
        <f>_xlfn.DAYS(About!$A$3,'Core Indicators'!IC13)</f>
        <v>155</v>
      </c>
      <c r="T13" s="144">
        <f>_xlfn.DAYS(About!$A$3,'Core Indicators'!IK13)</f>
        <v>155</v>
      </c>
      <c r="U13" s="144">
        <f>_xlfn.DAYS(About!$A$3,'Core Indicators'!IS13)</f>
        <v>155</v>
      </c>
      <c r="V13" s="144">
        <f t="shared" si="0"/>
        <v>122.8</v>
      </c>
    </row>
    <row r="14" spans="1:22">
      <c r="A14" s="143" t="str">
        <f>Lists!C:C</f>
        <v>CMR004</v>
      </c>
      <c r="B14" s="144">
        <f>_xlfn.DAYS(About!$A$3,'Core Indicators'!U14)</f>
        <v>807</v>
      </c>
      <c r="C14" s="144">
        <f>_xlfn.DAYS(About!$A$3,'Core Indicators'!AC14)</f>
        <v>91</v>
      </c>
      <c r="D14" s="144">
        <f>_xlfn.DAYS(About!$A$3,'Core Indicators'!AK14)</f>
        <v>91</v>
      </c>
      <c r="E14" s="144">
        <f>_xlfn.DAYS(About!$A$3,'Core Indicators'!AS14)</f>
        <v>35</v>
      </c>
      <c r="F14" s="144">
        <f>_xlfn.DAYS(About!$A$3,'Core Indicators'!BQ14)</f>
        <v>91</v>
      </c>
      <c r="G14" s="144">
        <f>_xlfn.DAYS(About!$A$3,'Core Indicators'!DM14)</f>
        <v>91</v>
      </c>
      <c r="H14" s="144">
        <f>_xlfn.DAYS(About!$A$3,'Core Indicators'!DU14)</f>
        <v>91</v>
      </c>
      <c r="I14" s="144">
        <f>_xlfn.DAYS(About!$A$3,'Core Indicators'!EC14)</f>
        <v>91</v>
      </c>
      <c r="J14" s="144">
        <f>_xlfn.DAYS(About!$A$3,'Core Indicators'!EK14)</f>
        <v>91</v>
      </c>
      <c r="K14" s="144">
        <f>_xlfn.DAYS(About!$A$3,'Core Indicators'!ES14)</f>
        <v>91</v>
      </c>
      <c r="L14" s="144">
        <f>_xlfn.DAYS(About!$A$3,'Core Indicators'!FI14)</f>
        <v>807</v>
      </c>
      <c r="M14" s="144">
        <f>_xlfn.DAYS(About!$A$3,'Core Indicators'!GG14)</f>
        <v>155</v>
      </c>
      <c r="N14" s="144">
        <f>_xlfn.DAYS(About!$A$3,'Core Indicators'!GO14)</f>
        <v>155</v>
      </c>
      <c r="O14" s="144">
        <f>_xlfn.DAYS(About!$A$3,'Core Indicators'!GW14)</f>
        <v>155</v>
      </c>
      <c r="P14" s="144">
        <f>_xlfn.DAYS(About!$A$3,'Core Indicators'!HE14)</f>
        <v>155</v>
      </c>
      <c r="Q14" s="144">
        <f>_xlfn.DAYS(About!$A$3,'Core Indicators'!HM14)</f>
        <v>155</v>
      </c>
      <c r="R14" s="144">
        <f>_xlfn.DAYS(About!$A$3,'Core Indicators'!HU14)</f>
        <v>155</v>
      </c>
      <c r="S14" s="144">
        <f>_xlfn.DAYS(About!$A$3,'Core Indicators'!IC14)</f>
        <v>155</v>
      </c>
      <c r="T14" s="144">
        <f>_xlfn.DAYS(About!$A$3,'Core Indicators'!IK14)</f>
        <v>155</v>
      </c>
      <c r="U14" s="144">
        <f>_xlfn.DAYS(About!$A$3,'Core Indicators'!IS14)</f>
        <v>155</v>
      </c>
      <c r="V14" s="144">
        <f t="shared" si="0"/>
        <v>163.4</v>
      </c>
    </row>
    <row r="15" spans="1:22">
      <c r="A15" s="143" t="str">
        <f>Lists!C:C</f>
        <v>COD001</v>
      </c>
      <c r="B15" s="144">
        <f>_xlfn.DAYS(About!$A$3,'Core Indicators'!U15)</f>
        <v>207</v>
      </c>
      <c r="C15" s="144">
        <f>_xlfn.DAYS(About!$A$3,'Core Indicators'!AC15)</f>
        <v>35</v>
      </c>
      <c r="D15" s="144">
        <f>_xlfn.DAYS(About!$A$3,'Core Indicators'!AK15)</f>
        <v>112</v>
      </c>
      <c r="E15" s="144">
        <f>_xlfn.DAYS(About!$A$3,'Core Indicators'!AS15)</f>
        <v>35</v>
      </c>
      <c r="F15" s="144">
        <f>_xlfn.DAYS(About!$A$3,'Core Indicators'!BQ15)</f>
        <v>35</v>
      </c>
      <c r="G15" s="144">
        <f>_xlfn.DAYS(About!$A$3,'Core Indicators'!DM15)</f>
        <v>112</v>
      </c>
      <c r="H15" s="144">
        <f>_xlfn.DAYS(About!$A$3,'Core Indicators'!DU15)</f>
        <v>112</v>
      </c>
      <c r="I15" s="144">
        <f>_xlfn.DAYS(About!$A$3,'Core Indicators'!EC15)</f>
        <v>112</v>
      </c>
      <c r="J15" s="144">
        <f>_xlfn.DAYS(About!$A$3,'Core Indicators'!EK15)</f>
        <v>112</v>
      </c>
      <c r="K15" s="144">
        <f>_xlfn.DAYS(About!$A$3,'Core Indicators'!ES15)</f>
        <v>112</v>
      </c>
      <c r="L15" s="144">
        <f>_xlfn.DAYS(About!$A$3,'Core Indicators'!FI15)</f>
        <v>807</v>
      </c>
      <c r="M15" s="144">
        <f>_xlfn.DAYS(About!$A$3,'Core Indicators'!GG15)</f>
        <v>155</v>
      </c>
      <c r="N15" s="144">
        <f>_xlfn.DAYS(About!$A$3,'Core Indicators'!GO15)</f>
        <v>155</v>
      </c>
      <c r="O15" s="144">
        <f>_xlfn.DAYS(About!$A$3,'Core Indicators'!GW15)</f>
        <v>155</v>
      </c>
      <c r="P15" s="144">
        <f>_xlfn.DAYS(About!$A$3,'Core Indicators'!HE15)</f>
        <v>155</v>
      </c>
      <c r="Q15" s="144">
        <f>_xlfn.DAYS(About!$A$3,'Core Indicators'!HM15)</f>
        <v>155</v>
      </c>
      <c r="R15" s="144">
        <f>_xlfn.DAYS(About!$A$3,'Core Indicators'!HU15)</f>
        <v>155</v>
      </c>
      <c r="S15" s="144">
        <f>_xlfn.DAYS(About!$A$3,'Core Indicators'!IC15)</f>
        <v>155</v>
      </c>
      <c r="T15" s="144">
        <f>_xlfn.DAYS(About!$A$3,'Core Indicators'!IK15)</f>
        <v>155</v>
      </c>
      <c r="U15" s="144">
        <f>_xlfn.DAYS(About!$A$3,'Core Indicators'!IS15)</f>
        <v>155</v>
      </c>
      <c r="V15" s="144">
        <f t="shared" si="0"/>
        <v>170.4</v>
      </c>
    </row>
    <row r="16" spans="1:22">
      <c r="A16" s="143" t="str">
        <f>Lists!C:C</f>
        <v>COG001</v>
      </c>
      <c r="B16" s="144">
        <f>_xlfn.DAYS(About!$A$3,'Core Indicators'!U16)</f>
        <v>113</v>
      </c>
      <c r="C16" s="144">
        <f>_xlfn.DAYS(About!$A$3,'Core Indicators'!AC16)</f>
        <v>113</v>
      </c>
      <c r="D16" s="144">
        <f>_xlfn.DAYS(About!$A$3,'Core Indicators'!AK16)</f>
        <v>113</v>
      </c>
      <c r="E16" s="144">
        <f>_xlfn.DAYS(About!$A$3,'Core Indicators'!AS16)</f>
        <v>113</v>
      </c>
      <c r="F16" s="144">
        <f>_xlfn.DAYS(About!$A$3,'Core Indicators'!BQ16)</f>
        <v>113</v>
      </c>
      <c r="G16" s="144">
        <f>_xlfn.DAYS(About!$A$3,'Core Indicators'!DM16)</f>
        <v>113</v>
      </c>
      <c r="H16" s="144">
        <f>_xlfn.DAYS(About!$A$3,'Core Indicators'!DU16)</f>
        <v>113</v>
      </c>
      <c r="I16" s="144">
        <f>_xlfn.DAYS(About!$A$3,'Core Indicators'!EC16)</f>
        <v>113</v>
      </c>
      <c r="J16" s="144">
        <f>_xlfn.DAYS(About!$A$3,'Core Indicators'!EK16)</f>
        <v>113</v>
      </c>
      <c r="K16" s="144">
        <f>_xlfn.DAYS(About!$A$3,'Core Indicators'!ES16)</f>
        <v>113</v>
      </c>
      <c r="L16" s="144">
        <f>_xlfn.DAYS(About!$A$3,'Core Indicators'!FI16)</f>
        <v>113</v>
      </c>
      <c r="M16" s="144">
        <f>_xlfn.DAYS(About!$A$3,'Core Indicators'!GG16)</f>
        <v>113</v>
      </c>
      <c r="N16" s="144">
        <f>_xlfn.DAYS(About!$A$3,'Core Indicators'!GO16)</f>
        <v>113</v>
      </c>
      <c r="O16" s="144">
        <f>_xlfn.DAYS(About!$A$3,'Core Indicators'!GW16)</f>
        <v>113</v>
      </c>
      <c r="P16" s="144">
        <f>_xlfn.DAYS(About!$A$3,'Core Indicators'!HE16)</f>
        <v>113</v>
      </c>
      <c r="Q16" s="144">
        <f>_xlfn.DAYS(About!$A$3,'Core Indicators'!HM16)</f>
        <v>113</v>
      </c>
      <c r="R16" s="144">
        <f>_xlfn.DAYS(About!$A$3,'Core Indicators'!HU16)</f>
        <v>113</v>
      </c>
      <c r="S16" s="144">
        <f>_xlfn.DAYS(About!$A$3,'Core Indicators'!IC16)</f>
        <v>113</v>
      </c>
      <c r="T16" s="144">
        <f>_xlfn.DAYS(About!$A$3,'Core Indicators'!IK16)</f>
        <v>113</v>
      </c>
      <c r="U16" s="144">
        <f>_xlfn.DAYS(About!$A$3,'Core Indicators'!IS16)</f>
        <v>113</v>
      </c>
      <c r="V16" s="144">
        <f t="shared" si="0"/>
        <v>113</v>
      </c>
    </row>
    <row r="17" spans="1:22">
      <c r="A17" s="143" t="str">
        <f>Lists!C:C</f>
        <v>COL001</v>
      </c>
      <c r="B17" s="144">
        <f>_xlfn.DAYS(About!$A$3,'Core Indicators'!U17)</f>
        <v>205</v>
      </c>
      <c r="C17" s="144">
        <f>_xlfn.DAYS(About!$A$3,'Core Indicators'!AC17)</f>
        <v>133</v>
      </c>
      <c r="D17" s="144">
        <f>_xlfn.DAYS(About!$A$3,'Core Indicators'!AK17)</f>
        <v>366</v>
      </c>
      <c r="E17" s="144">
        <f>_xlfn.DAYS(About!$A$3,'Core Indicators'!AS17)</f>
        <v>92</v>
      </c>
      <c r="F17" s="144">
        <f>_xlfn.DAYS(About!$A$3,'Core Indicators'!BQ17)</f>
        <v>92</v>
      </c>
      <c r="G17" s="144">
        <f>_xlfn.DAYS(About!$A$3,'Core Indicators'!DM17)</f>
        <v>197</v>
      </c>
      <c r="H17" s="144">
        <f>_xlfn.DAYS(About!$A$3,'Core Indicators'!DU17)</f>
        <v>197</v>
      </c>
      <c r="I17" s="144">
        <f>_xlfn.DAYS(About!$A$3,'Core Indicators'!EC17)</f>
        <v>197</v>
      </c>
      <c r="J17" s="144">
        <f>_xlfn.DAYS(About!$A$3,'Core Indicators'!EK17)</f>
        <v>197</v>
      </c>
      <c r="K17" s="144">
        <f>_xlfn.DAYS(About!$A$3,'Core Indicators'!ES17)</f>
        <v>197</v>
      </c>
      <c r="L17" s="144">
        <f>_xlfn.DAYS(About!$A$3,'Core Indicators'!FI17)</f>
        <v>806</v>
      </c>
      <c r="M17" s="144">
        <f>_xlfn.DAYS(About!$A$3,'Core Indicators'!GG17)</f>
        <v>546</v>
      </c>
      <c r="N17" s="144">
        <f>_xlfn.DAYS(About!$A$3,'Core Indicators'!GO17)</f>
        <v>546</v>
      </c>
      <c r="O17" s="144">
        <f>_xlfn.DAYS(About!$A$3,'Core Indicators'!GW17)</f>
        <v>546</v>
      </c>
      <c r="P17" s="144">
        <f>_xlfn.DAYS(About!$A$3,'Core Indicators'!HE17)</f>
        <v>546</v>
      </c>
      <c r="Q17" s="144">
        <f>_xlfn.DAYS(About!$A$3,'Core Indicators'!HM17)</f>
        <v>546</v>
      </c>
      <c r="R17" s="144">
        <f>_xlfn.DAYS(About!$A$3,'Core Indicators'!HU17)</f>
        <v>546</v>
      </c>
      <c r="S17" s="144">
        <f>_xlfn.DAYS(About!$A$3,'Core Indicators'!IC17)</f>
        <v>546</v>
      </c>
      <c r="T17" s="144">
        <f>_xlfn.DAYS(About!$A$3,'Core Indicators'!IK17)</f>
        <v>546</v>
      </c>
      <c r="U17" s="144">
        <f>_xlfn.DAYS(About!$A$3,'Core Indicators'!IS17)</f>
        <v>546</v>
      </c>
      <c r="V17" s="144">
        <f t="shared" si="0"/>
        <v>288.7</v>
      </c>
    </row>
    <row r="18" spans="1:22">
      <c r="A18" s="143" t="str">
        <f>Lists!C:C</f>
        <v>COL002</v>
      </c>
      <c r="B18" s="144">
        <f>_xlfn.DAYS(About!$A$3,'Core Indicators'!U18)</f>
        <v>92</v>
      </c>
      <c r="C18" s="144">
        <f>_xlfn.DAYS(About!$A$3,'Core Indicators'!AC18)</f>
        <v>92</v>
      </c>
      <c r="D18" s="144">
        <f>_xlfn.DAYS(About!$A$3,'Core Indicators'!AK18)</f>
        <v>92</v>
      </c>
      <c r="E18" s="144">
        <f>_xlfn.DAYS(About!$A$3,'Core Indicators'!AS18)</f>
        <v>92</v>
      </c>
      <c r="F18" s="144">
        <f>_xlfn.DAYS(About!$A$3,'Core Indicators'!BQ18)</f>
        <v>449</v>
      </c>
      <c r="G18" s="144">
        <f>_xlfn.DAYS(About!$A$3,'Core Indicators'!DM18)</f>
        <v>92</v>
      </c>
      <c r="H18" s="144">
        <f>_xlfn.DAYS(About!$A$3,'Core Indicators'!DU18)</f>
        <v>206</v>
      </c>
      <c r="I18" s="144">
        <f>_xlfn.DAYS(About!$A$3,'Core Indicators'!EC18)</f>
        <v>92</v>
      </c>
      <c r="J18" s="144">
        <f>_xlfn.DAYS(About!$A$3,'Core Indicators'!EK18)</f>
        <v>92</v>
      </c>
      <c r="K18" s="144">
        <f>_xlfn.DAYS(About!$A$3,'Core Indicators'!ES18)</f>
        <v>206</v>
      </c>
      <c r="L18" s="144">
        <f>_xlfn.DAYS(About!$A$3,'Core Indicators'!FI18)</f>
        <v>806</v>
      </c>
      <c r="M18" s="144">
        <f>_xlfn.DAYS(About!$A$3,'Core Indicators'!GG18)</f>
        <v>546</v>
      </c>
      <c r="N18" s="144">
        <f>_xlfn.DAYS(About!$A$3,'Core Indicators'!GO18)</f>
        <v>546</v>
      </c>
      <c r="O18" s="144">
        <f>_xlfn.DAYS(About!$A$3,'Core Indicators'!GW18)</f>
        <v>546</v>
      </c>
      <c r="P18" s="144">
        <f>_xlfn.DAYS(About!$A$3,'Core Indicators'!HE18)</f>
        <v>546</v>
      </c>
      <c r="Q18" s="144">
        <f>_xlfn.DAYS(About!$A$3,'Core Indicators'!HM18)</f>
        <v>546</v>
      </c>
      <c r="R18" s="144">
        <f>_xlfn.DAYS(About!$A$3,'Core Indicators'!HU18)</f>
        <v>546</v>
      </c>
      <c r="S18" s="144">
        <f>_xlfn.DAYS(About!$A$3,'Core Indicators'!IC18)</f>
        <v>546</v>
      </c>
      <c r="T18" s="144">
        <f>_xlfn.DAYS(About!$A$3,'Core Indicators'!IK18)</f>
        <v>546</v>
      </c>
      <c r="U18" s="144">
        <f>_xlfn.DAYS(About!$A$3,'Core Indicators'!IS18)</f>
        <v>546</v>
      </c>
      <c r="V18" s="144">
        <f t="shared" si="0"/>
        <v>267.3</v>
      </c>
    </row>
    <row r="19" spans="1:22">
      <c r="A19" s="143" t="str">
        <f>Lists!C:C</f>
        <v>COL003</v>
      </c>
      <c r="B19" s="144">
        <f>_xlfn.DAYS(About!$A$3,'Core Indicators'!U19)</f>
        <v>92</v>
      </c>
      <c r="C19" s="144">
        <f>_xlfn.DAYS(About!$A$3,'Core Indicators'!AC19)</f>
        <v>92</v>
      </c>
      <c r="D19" s="144">
        <f>_xlfn.DAYS(About!$A$3,'Core Indicators'!AK19)</f>
        <v>92</v>
      </c>
      <c r="E19" s="144">
        <f>_xlfn.DAYS(About!$A$3,'Core Indicators'!AS19)</f>
        <v>151</v>
      </c>
      <c r="F19" s="144">
        <f>_xlfn.DAYS(About!$A$3,'Core Indicators'!BQ19)</f>
        <v>151</v>
      </c>
      <c r="G19" s="144">
        <f>_xlfn.DAYS(About!$A$3,'Core Indicators'!DM19)</f>
        <v>92</v>
      </c>
      <c r="H19" s="144">
        <f>_xlfn.DAYS(About!$A$3,'Core Indicators'!DU19)</f>
        <v>92</v>
      </c>
      <c r="I19" s="144">
        <f>_xlfn.DAYS(About!$A$3,'Core Indicators'!EC19)</f>
        <v>92</v>
      </c>
      <c r="J19" s="144">
        <f>_xlfn.DAYS(About!$A$3,'Core Indicators'!EK19)</f>
        <v>151</v>
      </c>
      <c r="K19" s="144">
        <f>_xlfn.DAYS(About!$A$3,'Core Indicators'!ES19)</f>
        <v>151</v>
      </c>
      <c r="L19" s="144">
        <f>_xlfn.DAYS(About!$A$3,'Core Indicators'!FI19)</f>
        <v>151</v>
      </c>
      <c r="M19" s="144">
        <f>_xlfn.DAYS(About!$A$3,'Core Indicators'!GG19)</f>
        <v>151</v>
      </c>
      <c r="N19" s="144">
        <f>_xlfn.DAYS(About!$A$3,'Core Indicators'!GO19)</f>
        <v>151</v>
      </c>
      <c r="O19" s="144">
        <f>_xlfn.DAYS(About!$A$3,'Core Indicators'!GW19)</f>
        <v>151</v>
      </c>
      <c r="P19" s="144">
        <f>_xlfn.DAYS(About!$A$3,'Core Indicators'!HE19)</f>
        <v>151</v>
      </c>
      <c r="Q19" s="144">
        <f>_xlfn.DAYS(About!$A$3,'Core Indicators'!HM19)</f>
        <v>151</v>
      </c>
      <c r="R19" s="144">
        <f>_xlfn.DAYS(About!$A$3,'Core Indicators'!HU19)</f>
        <v>151</v>
      </c>
      <c r="S19" s="144">
        <f>_xlfn.DAYS(About!$A$3,'Core Indicators'!IC19)</f>
        <v>151</v>
      </c>
      <c r="T19" s="144">
        <f>_xlfn.DAYS(About!$A$3,'Core Indicators'!IK19)</f>
        <v>151</v>
      </c>
      <c r="U19" s="144">
        <f>_xlfn.DAYS(About!$A$3,'Core Indicators'!IS19)</f>
        <v>151</v>
      </c>
      <c r="V19" s="144">
        <f t="shared" si="0"/>
        <v>127.4</v>
      </c>
    </row>
    <row r="20" spans="1:22">
      <c r="A20" s="143" t="str">
        <f>Lists!C:C</f>
        <v>CRI002</v>
      </c>
      <c r="B20" s="144">
        <f>_xlfn.DAYS(About!$A$3,'Core Indicators'!U20)</f>
        <v>449</v>
      </c>
      <c r="C20" s="144">
        <f>_xlfn.DAYS(About!$A$3,'Core Indicators'!AC20)</f>
        <v>206</v>
      </c>
      <c r="D20" s="144">
        <f>_xlfn.DAYS(About!$A$3,'Core Indicators'!AK20)</f>
        <v>92</v>
      </c>
      <c r="E20" s="144">
        <f>_xlfn.DAYS(About!$A$3,'Core Indicators'!AS20)</f>
        <v>92</v>
      </c>
      <c r="F20" s="144">
        <f>_xlfn.DAYS(About!$A$3,'Core Indicators'!BQ20)</f>
        <v>304</v>
      </c>
      <c r="G20" s="144">
        <f>_xlfn.DAYS(About!$A$3,'Core Indicators'!DM20)</f>
        <v>92</v>
      </c>
      <c r="H20" s="144">
        <f>_xlfn.DAYS(About!$A$3,'Core Indicators'!DU20)</f>
        <v>92</v>
      </c>
      <c r="I20" s="144">
        <f>_xlfn.DAYS(About!$A$3,'Core Indicators'!EC20)</f>
        <v>92</v>
      </c>
      <c r="J20" s="144">
        <f>_xlfn.DAYS(About!$A$3,'Core Indicators'!EK20)</f>
        <v>206</v>
      </c>
      <c r="K20" s="144">
        <f>_xlfn.DAYS(About!$A$3,'Core Indicators'!ES20)</f>
        <v>206</v>
      </c>
      <c r="L20" s="144">
        <f>_xlfn.DAYS(About!$A$3,'Core Indicators'!FI20)</f>
        <v>750</v>
      </c>
      <c r="M20" s="144">
        <f>_xlfn.DAYS(About!$A$3,'Core Indicators'!GG20)</f>
        <v>547</v>
      </c>
      <c r="N20" s="144">
        <f>_xlfn.DAYS(About!$A$3,'Core Indicators'!GO20)</f>
        <v>547</v>
      </c>
      <c r="O20" s="144">
        <f>_xlfn.DAYS(About!$A$3,'Core Indicators'!GW20)</f>
        <v>547</v>
      </c>
      <c r="P20" s="144">
        <f>_xlfn.DAYS(About!$A$3,'Core Indicators'!HE20)</f>
        <v>547</v>
      </c>
      <c r="Q20" s="144">
        <f>_xlfn.DAYS(About!$A$3,'Core Indicators'!HM20)</f>
        <v>547</v>
      </c>
      <c r="R20" s="144">
        <f>_xlfn.DAYS(About!$A$3,'Core Indicators'!HU20)</f>
        <v>547</v>
      </c>
      <c r="S20" s="144">
        <f>_xlfn.DAYS(About!$A$3,'Core Indicators'!IC20)</f>
        <v>547</v>
      </c>
      <c r="T20" s="144">
        <f>_xlfn.DAYS(About!$A$3,'Core Indicators'!IK20)</f>
        <v>547</v>
      </c>
      <c r="U20" s="144">
        <f>_xlfn.DAYS(About!$A$3,'Core Indicators'!IS20)</f>
        <v>547</v>
      </c>
      <c r="V20" s="144">
        <f t="shared" si="0"/>
        <v>247.3</v>
      </c>
    </row>
    <row r="21" spans="1:22">
      <c r="A21" s="143" t="str">
        <f>Lists!C:C</f>
        <v>DJI001</v>
      </c>
      <c r="B21" s="144">
        <f>_xlfn.DAYS(About!$A$3,'Core Indicators'!U21)</f>
        <v>205</v>
      </c>
      <c r="C21" s="144">
        <f>_xlfn.DAYS(About!$A$3,'Core Indicators'!AC21)</f>
        <v>78</v>
      </c>
      <c r="D21" s="144">
        <f>_xlfn.DAYS(About!$A$3,'Core Indicators'!AK21)</f>
        <v>78</v>
      </c>
      <c r="E21" s="144">
        <f>_xlfn.DAYS(About!$A$3,'Core Indicators'!AS21)</f>
        <v>500</v>
      </c>
      <c r="F21" s="144">
        <f>_xlfn.DAYS(About!$A$3,'Core Indicators'!BQ21)</f>
        <v>78</v>
      </c>
      <c r="G21" s="144">
        <f>_xlfn.DAYS(About!$A$3,'Core Indicators'!DM21)</f>
        <v>78</v>
      </c>
      <c r="H21" s="144">
        <f>_xlfn.DAYS(About!$A$3,'Core Indicators'!DU21)</f>
        <v>78</v>
      </c>
      <c r="I21" s="144">
        <f>_xlfn.DAYS(About!$A$3,'Core Indicators'!EC21)</f>
        <v>78</v>
      </c>
      <c r="J21" s="144">
        <f>_xlfn.DAYS(About!$A$3,'Core Indicators'!EK21)</f>
        <v>78</v>
      </c>
      <c r="K21" s="144">
        <f>_xlfn.DAYS(About!$A$3,'Core Indicators'!ES21)</f>
        <v>78</v>
      </c>
      <c r="L21" s="144">
        <f>_xlfn.DAYS(About!$A$3,'Core Indicators'!FI21)</f>
        <v>500</v>
      </c>
      <c r="M21" s="144">
        <f>_xlfn.DAYS(About!$A$3,'Core Indicators'!GG21)</f>
        <v>152</v>
      </c>
      <c r="N21" s="144">
        <f>_xlfn.DAYS(About!$A$3,'Core Indicators'!GO21)</f>
        <v>152</v>
      </c>
      <c r="O21" s="144">
        <f>_xlfn.DAYS(About!$A$3,'Core Indicators'!GW21)</f>
        <v>152</v>
      </c>
      <c r="P21" s="144">
        <f>_xlfn.DAYS(About!$A$3,'Core Indicators'!HE21)</f>
        <v>152</v>
      </c>
      <c r="Q21" s="144">
        <f>_xlfn.DAYS(About!$A$3,'Core Indicators'!HM21)</f>
        <v>152</v>
      </c>
      <c r="R21" s="144">
        <f>_xlfn.DAYS(About!$A$3,'Core Indicators'!HU21)</f>
        <v>152</v>
      </c>
      <c r="S21" s="144">
        <f>_xlfn.DAYS(About!$A$3,'Core Indicators'!IC21)</f>
        <v>152</v>
      </c>
      <c r="T21" s="144">
        <f>_xlfn.DAYS(About!$A$3,'Core Indicators'!IK21)</f>
        <v>152</v>
      </c>
      <c r="U21" s="144">
        <f>_xlfn.DAYS(About!$A$3,'Core Indicators'!IS21)</f>
        <v>152</v>
      </c>
      <c r="V21" s="144">
        <f t="shared" si="0"/>
        <v>169.8</v>
      </c>
    </row>
    <row r="22" spans="1:22">
      <c r="A22" s="143" t="str">
        <f>Lists!C:C</f>
        <v>DJI002</v>
      </c>
      <c r="B22" s="144">
        <f>_xlfn.DAYS(About!$A$3,'Core Indicators'!U22)</f>
        <v>205</v>
      </c>
      <c r="C22" s="144">
        <f>_xlfn.DAYS(About!$A$3,'Core Indicators'!AC22)</f>
        <v>78</v>
      </c>
      <c r="D22" s="144">
        <f>_xlfn.DAYS(About!$A$3,'Core Indicators'!AK22)</f>
        <v>78</v>
      </c>
      <c r="E22" s="144">
        <f>_xlfn.DAYS(About!$A$3,'Core Indicators'!AS22)</f>
        <v>518</v>
      </c>
      <c r="F22" s="144">
        <f>_xlfn.DAYS(About!$A$3,'Core Indicators'!BQ22)</f>
        <v>78</v>
      </c>
      <c r="G22" s="144">
        <f>_xlfn.DAYS(About!$A$3,'Core Indicators'!DM22)</f>
        <v>78</v>
      </c>
      <c r="H22" s="144">
        <f>_xlfn.DAYS(About!$A$3,'Core Indicators'!DU22)</f>
        <v>78</v>
      </c>
      <c r="I22" s="144">
        <f>_xlfn.DAYS(About!$A$3,'Core Indicators'!EC22)</f>
        <v>78</v>
      </c>
      <c r="J22" s="144">
        <f>_xlfn.DAYS(About!$A$3,'Core Indicators'!EK22)</f>
        <v>78</v>
      </c>
      <c r="K22" s="144">
        <f>_xlfn.DAYS(About!$A$3,'Core Indicators'!ES22)</f>
        <v>78</v>
      </c>
      <c r="L22" s="144">
        <f>_xlfn.DAYS(About!$A$3,'Core Indicators'!FI22)</f>
        <v>806</v>
      </c>
      <c r="M22" s="144">
        <f>_xlfn.DAYS(About!$A$3,'Core Indicators'!GG22)</f>
        <v>546</v>
      </c>
      <c r="N22" s="144">
        <f>_xlfn.DAYS(About!$A$3,'Core Indicators'!GO22)</f>
        <v>546</v>
      </c>
      <c r="O22" s="144">
        <f>_xlfn.DAYS(About!$A$3,'Core Indicators'!GW22)</f>
        <v>546</v>
      </c>
      <c r="P22" s="144">
        <f>_xlfn.DAYS(About!$A$3,'Core Indicators'!HE22)</f>
        <v>546</v>
      </c>
      <c r="Q22" s="144">
        <f>_xlfn.DAYS(About!$A$3,'Core Indicators'!HM22)</f>
        <v>546</v>
      </c>
      <c r="R22" s="144">
        <f>_xlfn.DAYS(About!$A$3,'Core Indicators'!HU22)</f>
        <v>546</v>
      </c>
      <c r="S22" s="144">
        <f>_xlfn.DAYS(About!$A$3,'Core Indicators'!IC22)</f>
        <v>546</v>
      </c>
      <c r="T22" s="144">
        <f>_xlfn.DAYS(About!$A$3,'Core Indicators'!IK22)</f>
        <v>546</v>
      </c>
      <c r="U22" s="144">
        <f>_xlfn.DAYS(About!$A$3,'Core Indicators'!IS22)</f>
        <v>546</v>
      </c>
      <c r="V22" s="144">
        <f t="shared" si="0"/>
        <v>241.6</v>
      </c>
    </row>
    <row r="23" spans="1:22">
      <c r="A23" s="143" t="str">
        <f>Lists!C:C</f>
        <v>DJI003</v>
      </c>
      <c r="B23" s="144">
        <f>_xlfn.DAYS(About!$A$3,'Core Indicators'!U23)</f>
        <v>205</v>
      </c>
      <c r="C23" s="144">
        <f>_xlfn.DAYS(About!$A$3,'Core Indicators'!AC23)</f>
        <v>78</v>
      </c>
      <c r="D23" s="144">
        <f>_xlfn.DAYS(About!$A$3,'Core Indicators'!AK23)</f>
        <v>78</v>
      </c>
      <c r="E23" s="144">
        <f>_xlfn.DAYS(About!$A$3,'Core Indicators'!AS23)</f>
        <v>765</v>
      </c>
      <c r="F23" s="144">
        <f>_xlfn.DAYS(About!$A$3,'Core Indicators'!BQ23)</f>
        <v>78</v>
      </c>
      <c r="G23" s="144">
        <f>_xlfn.DAYS(About!$A$3,'Core Indicators'!DM23)</f>
        <v>78</v>
      </c>
      <c r="H23" s="144">
        <f>_xlfn.DAYS(About!$A$3,'Core Indicators'!DU23)</f>
        <v>78</v>
      </c>
      <c r="I23" s="144">
        <f>_xlfn.DAYS(About!$A$3,'Core Indicators'!EC23)</f>
        <v>78</v>
      </c>
      <c r="J23" s="144">
        <f>_xlfn.DAYS(About!$A$3,'Core Indicators'!EK23)</f>
        <v>78</v>
      </c>
      <c r="K23" s="144">
        <f>_xlfn.DAYS(About!$A$3,'Core Indicators'!ES23)</f>
        <v>78</v>
      </c>
      <c r="L23" s="144">
        <f>_xlfn.DAYS(About!$A$3,'Core Indicators'!FI23)</f>
        <v>704</v>
      </c>
      <c r="M23" s="144">
        <f>_xlfn.DAYS(About!$A$3,'Core Indicators'!GG23)</f>
        <v>546</v>
      </c>
      <c r="N23" s="144">
        <f>_xlfn.DAYS(About!$A$3,'Core Indicators'!GO23)</f>
        <v>546</v>
      </c>
      <c r="O23" s="144">
        <f>_xlfn.DAYS(About!$A$3,'Core Indicators'!GW23)</f>
        <v>546</v>
      </c>
      <c r="P23" s="144">
        <f>_xlfn.DAYS(About!$A$3,'Core Indicators'!HE23)</f>
        <v>546</v>
      </c>
      <c r="Q23" s="144">
        <f>_xlfn.DAYS(About!$A$3,'Core Indicators'!HM23)</f>
        <v>546</v>
      </c>
      <c r="R23" s="144">
        <f>_xlfn.DAYS(About!$A$3,'Core Indicators'!HU23)</f>
        <v>546</v>
      </c>
      <c r="S23" s="144">
        <f>_xlfn.DAYS(About!$A$3,'Core Indicators'!IC23)</f>
        <v>546</v>
      </c>
      <c r="T23" s="144">
        <f>_xlfn.DAYS(About!$A$3,'Core Indicators'!IK23)</f>
        <v>546</v>
      </c>
      <c r="U23" s="144">
        <f>_xlfn.DAYS(About!$A$3,'Core Indicators'!IS23)</f>
        <v>546</v>
      </c>
      <c r="V23" s="144">
        <f t="shared" si="0"/>
        <v>256.10000000000002</v>
      </c>
    </row>
    <row r="24" spans="1:22">
      <c r="A24" s="143" t="str">
        <f>Lists!C:C</f>
        <v>DZA002</v>
      </c>
      <c r="B24" s="144">
        <f>_xlfn.DAYS(About!$A$3,'Core Indicators'!U24)</f>
        <v>518</v>
      </c>
      <c r="C24" s="144">
        <f>_xlfn.DAYS(About!$A$3,'Core Indicators'!AC24)</f>
        <v>449</v>
      </c>
      <c r="D24" s="144">
        <f>_xlfn.DAYS(About!$A$3,'Core Indicators'!AK24)</f>
        <v>324</v>
      </c>
      <c r="E24" s="144">
        <f>_xlfn.DAYS(About!$A$3,'Core Indicators'!AS24)</f>
        <v>324</v>
      </c>
      <c r="F24" s="144">
        <f>_xlfn.DAYS(About!$A$3,'Core Indicators'!BQ24)</f>
        <v>157</v>
      </c>
      <c r="G24" s="144">
        <f>_xlfn.DAYS(About!$A$3,'Core Indicators'!DM24)</f>
        <v>518</v>
      </c>
      <c r="H24" s="144">
        <f>_xlfn.DAYS(About!$A$3,'Core Indicators'!DU24)</f>
        <v>518</v>
      </c>
      <c r="I24" s="144">
        <f>_xlfn.DAYS(About!$A$3,'Core Indicators'!EC24)</f>
        <v>518</v>
      </c>
      <c r="J24" s="144">
        <f>_xlfn.DAYS(About!$A$3,'Core Indicators'!EK24)</f>
        <v>518</v>
      </c>
      <c r="K24" s="144">
        <f>_xlfn.DAYS(About!$A$3,'Core Indicators'!ES24)</f>
        <v>518</v>
      </c>
      <c r="L24" s="144">
        <f>_xlfn.DAYS(About!$A$3,'Core Indicators'!FI24)</f>
        <v>324</v>
      </c>
      <c r="M24" s="144">
        <f>_xlfn.DAYS(About!$A$3,'Core Indicators'!GG24)</f>
        <v>154</v>
      </c>
      <c r="N24" s="144">
        <f>_xlfn.DAYS(About!$A$3,'Core Indicators'!GO24)</f>
        <v>154</v>
      </c>
      <c r="O24" s="144">
        <f>_xlfn.DAYS(About!$A$3,'Core Indicators'!GW24)</f>
        <v>154</v>
      </c>
      <c r="P24" s="144">
        <f>_xlfn.DAYS(About!$A$3,'Core Indicators'!HE24)</f>
        <v>154</v>
      </c>
      <c r="Q24" s="144">
        <f>_xlfn.DAYS(About!$A$3,'Core Indicators'!HM24)</f>
        <v>154</v>
      </c>
      <c r="R24" s="144">
        <f>_xlfn.DAYS(About!$A$3,'Core Indicators'!HU24)</f>
        <v>154</v>
      </c>
      <c r="S24" s="144">
        <f>_xlfn.DAYS(About!$A$3,'Core Indicators'!IC24)</f>
        <v>154</v>
      </c>
      <c r="T24" s="144">
        <f>_xlfn.DAYS(About!$A$3,'Core Indicators'!IK24)</f>
        <v>154</v>
      </c>
      <c r="U24" s="144">
        <f>_xlfn.DAYS(About!$A$3,'Core Indicators'!IS24)</f>
        <v>154</v>
      </c>
      <c r="V24" s="144">
        <f t="shared" si="0"/>
        <v>387.3</v>
      </c>
    </row>
    <row r="25" spans="1:22">
      <c r="A25" s="143" t="str">
        <f>Lists!C:C</f>
        <v>DZA003</v>
      </c>
      <c r="B25" s="144">
        <f>_xlfn.DAYS(About!$A$3,'Core Indicators'!U25)</f>
        <v>449</v>
      </c>
      <c r="C25" s="144">
        <f>_xlfn.DAYS(About!$A$3,'Core Indicators'!AC25)</f>
        <v>805</v>
      </c>
      <c r="D25" s="144">
        <f>_xlfn.DAYS(About!$A$3,'Core Indicators'!AK25)</f>
        <v>518</v>
      </c>
      <c r="E25" s="144">
        <f>_xlfn.DAYS(About!$A$3,'Core Indicators'!AS25)</f>
        <v>518</v>
      </c>
      <c r="F25" s="144">
        <f>_xlfn.DAYS(About!$A$3,'Core Indicators'!BQ25)</f>
        <v>157</v>
      </c>
      <c r="G25" s="144">
        <f>_xlfn.DAYS(About!$A$3,'Core Indicators'!DM25)</f>
        <v>518</v>
      </c>
      <c r="H25" s="144">
        <f>_xlfn.DAYS(About!$A$3,'Core Indicators'!DU25)</f>
        <v>518</v>
      </c>
      <c r="I25" s="144">
        <f>_xlfn.DAYS(About!$A$3,'Core Indicators'!EC25)</f>
        <v>518</v>
      </c>
      <c r="J25" s="144">
        <f>_xlfn.DAYS(About!$A$3,'Core Indicators'!EK25)</f>
        <v>518</v>
      </c>
      <c r="K25" s="144">
        <f>_xlfn.DAYS(About!$A$3,'Core Indicators'!ES25)</f>
        <v>518</v>
      </c>
      <c r="L25" s="144">
        <f>_xlfn.DAYS(About!$A$3,'Core Indicators'!FI25)</f>
        <v>805</v>
      </c>
      <c r="M25" s="144">
        <f>_xlfn.DAYS(About!$A$3,'Core Indicators'!GG25)</f>
        <v>154</v>
      </c>
      <c r="N25" s="144">
        <f>_xlfn.DAYS(About!$A$3,'Core Indicators'!GO25)</f>
        <v>154</v>
      </c>
      <c r="O25" s="144">
        <f>_xlfn.DAYS(About!$A$3,'Core Indicators'!GW25)</f>
        <v>154</v>
      </c>
      <c r="P25" s="144">
        <f>_xlfn.DAYS(About!$A$3,'Core Indicators'!HE25)</f>
        <v>154</v>
      </c>
      <c r="Q25" s="144">
        <f>_xlfn.DAYS(About!$A$3,'Core Indicators'!HM25)</f>
        <v>154</v>
      </c>
      <c r="R25" s="144">
        <f>_xlfn.DAYS(About!$A$3,'Core Indicators'!HU25)</f>
        <v>154</v>
      </c>
      <c r="S25" s="144">
        <f>_xlfn.DAYS(About!$A$3,'Core Indicators'!IC25)</f>
        <v>154</v>
      </c>
      <c r="T25" s="144">
        <f>_xlfn.DAYS(About!$A$3,'Core Indicators'!IK25)</f>
        <v>154</v>
      </c>
      <c r="U25" s="144">
        <f>_xlfn.DAYS(About!$A$3,'Core Indicators'!IS25)</f>
        <v>154</v>
      </c>
      <c r="V25" s="144">
        <f t="shared" si="0"/>
        <v>474.2</v>
      </c>
    </row>
    <row r="26" spans="1:22">
      <c r="A26" s="143" t="str">
        <f>Lists!C:C</f>
        <v>DZA004</v>
      </c>
      <c r="B26" s="144">
        <f>_xlfn.DAYS(About!$A$3,'Core Indicators'!U26)</f>
        <v>311</v>
      </c>
      <c r="C26" s="144">
        <f>_xlfn.DAYS(About!$A$3,'Core Indicators'!AC26)</f>
        <v>311</v>
      </c>
      <c r="D26" s="144">
        <f>_xlfn.DAYS(About!$A$3,'Core Indicators'!AK26)</f>
        <v>311</v>
      </c>
      <c r="E26" s="144">
        <f>_xlfn.DAYS(About!$A$3,'Core Indicators'!AS26)</f>
        <v>311</v>
      </c>
      <c r="F26" s="144">
        <f>_xlfn.DAYS(About!$A$3,'Core Indicators'!BQ26)</f>
        <v>157</v>
      </c>
      <c r="G26" s="144">
        <f>_xlfn.DAYS(About!$A$3,'Core Indicators'!DM26)</f>
        <v>311</v>
      </c>
      <c r="H26" s="144">
        <f>_xlfn.DAYS(About!$A$3,'Core Indicators'!DU26)</f>
        <v>311</v>
      </c>
      <c r="I26" s="144">
        <f>_xlfn.DAYS(About!$A$3,'Core Indicators'!EC26)</f>
        <v>311</v>
      </c>
      <c r="J26" s="144">
        <f>_xlfn.DAYS(About!$A$3,'Core Indicators'!EK26)</f>
        <v>311</v>
      </c>
      <c r="K26" s="144">
        <f>_xlfn.DAYS(About!$A$3,'Core Indicators'!ES26)</f>
        <v>311</v>
      </c>
      <c r="L26" s="144">
        <f>_xlfn.DAYS(About!$A$3,'Core Indicators'!FI26)</f>
        <v>311</v>
      </c>
      <c r="M26" s="144">
        <f>_xlfn.DAYS(About!$A$3,'Core Indicators'!GG26)</f>
        <v>154</v>
      </c>
      <c r="N26" s="144">
        <f>_xlfn.DAYS(About!$A$3,'Core Indicators'!GO26)</f>
        <v>154</v>
      </c>
      <c r="O26" s="144">
        <f>_xlfn.DAYS(About!$A$3,'Core Indicators'!GW26)</f>
        <v>154</v>
      </c>
      <c r="P26" s="144">
        <f>_xlfn.DAYS(About!$A$3,'Core Indicators'!HE26)</f>
        <v>154</v>
      </c>
      <c r="Q26" s="144">
        <f>_xlfn.DAYS(About!$A$3,'Core Indicators'!HM26)</f>
        <v>154</v>
      </c>
      <c r="R26" s="144">
        <f>_xlfn.DAYS(About!$A$3,'Core Indicators'!HU26)</f>
        <v>154</v>
      </c>
      <c r="S26" s="144">
        <f>_xlfn.DAYS(About!$A$3,'Core Indicators'!IC26)</f>
        <v>154</v>
      </c>
      <c r="T26" s="144">
        <f>_xlfn.DAYS(About!$A$3,'Core Indicators'!IK26)</f>
        <v>154</v>
      </c>
      <c r="U26" s="144">
        <f>_xlfn.DAYS(About!$A$3,'Core Indicators'!IS26)</f>
        <v>154</v>
      </c>
      <c r="V26" s="144">
        <f t="shared" si="0"/>
        <v>279.89999999999998</v>
      </c>
    </row>
    <row r="27" spans="1:22">
      <c r="A27" s="143" t="str">
        <f>Lists!C:C</f>
        <v>ECU002</v>
      </c>
      <c r="B27" s="144">
        <f>_xlfn.DAYS(About!$A$3,'Core Indicators'!U27)</f>
        <v>449</v>
      </c>
      <c r="C27" s="144">
        <f>_xlfn.DAYS(About!$A$3,'Core Indicators'!AC27)</f>
        <v>91</v>
      </c>
      <c r="D27" s="144">
        <f>_xlfn.DAYS(About!$A$3,'Core Indicators'!AK27)</f>
        <v>91</v>
      </c>
      <c r="E27" s="144">
        <f>_xlfn.DAYS(About!$A$3,'Core Indicators'!AS27)</f>
        <v>91</v>
      </c>
      <c r="F27" s="144">
        <f>_xlfn.DAYS(About!$A$3,'Core Indicators'!BQ27)</f>
        <v>304</v>
      </c>
      <c r="G27" s="144">
        <f>_xlfn.DAYS(About!$A$3,'Core Indicators'!DM27)</f>
        <v>91</v>
      </c>
      <c r="H27" s="144">
        <f>_xlfn.DAYS(About!$A$3,'Core Indicators'!DU27)</f>
        <v>91</v>
      </c>
      <c r="I27" s="144">
        <f>_xlfn.DAYS(About!$A$3,'Core Indicators'!EC27)</f>
        <v>91</v>
      </c>
      <c r="J27" s="144">
        <f>_xlfn.DAYS(About!$A$3,'Core Indicators'!EK27)</f>
        <v>91</v>
      </c>
      <c r="K27" s="144">
        <f>_xlfn.DAYS(About!$A$3,'Core Indicators'!ES27)</f>
        <v>91</v>
      </c>
      <c r="L27" s="144">
        <f>_xlfn.DAYS(About!$A$3,'Core Indicators'!FI27)</f>
        <v>806</v>
      </c>
      <c r="M27" s="144">
        <f>_xlfn.DAYS(About!$A$3,'Core Indicators'!GG27)</f>
        <v>151</v>
      </c>
      <c r="N27" s="144">
        <f>_xlfn.DAYS(About!$A$3,'Core Indicators'!GO27)</f>
        <v>151</v>
      </c>
      <c r="O27" s="144">
        <f>_xlfn.DAYS(About!$A$3,'Core Indicators'!GW27)</f>
        <v>151</v>
      </c>
      <c r="P27" s="144">
        <f>_xlfn.DAYS(About!$A$3,'Core Indicators'!HE27)</f>
        <v>151</v>
      </c>
      <c r="Q27" s="144">
        <f>_xlfn.DAYS(About!$A$3,'Core Indicators'!HM27)</f>
        <v>151</v>
      </c>
      <c r="R27" s="144">
        <f>_xlfn.DAYS(About!$A$3,'Core Indicators'!HU27)</f>
        <v>151</v>
      </c>
      <c r="S27" s="144">
        <f>_xlfn.DAYS(About!$A$3,'Core Indicators'!IC27)</f>
        <v>151</v>
      </c>
      <c r="T27" s="144">
        <f>_xlfn.DAYS(About!$A$3,'Core Indicators'!IK27)</f>
        <v>151</v>
      </c>
      <c r="U27" s="144">
        <f>_xlfn.DAYS(About!$A$3,'Core Indicators'!IS27)</f>
        <v>151</v>
      </c>
      <c r="V27" s="144">
        <f t="shared" si="0"/>
        <v>189.8</v>
      </c>
    </row>
    <row r="28" spans="1:22">
      <c r="A28" s="143" t="str">
        <f>Lists!C:C</f>
        <v>EGY002</v>
      </c>
      <c r="B28" s="144">
        <f>_xlfn.DAYS(About!$A$3,'Core Indicators'!U28)</f>
        <v>366</v>
      </c>
      <c r="C28" s="144">
        <f>_xlfn.DAYS(About!$A$3,'Core Indicators'!AC28)</f>
        <v>31</v>
      </c>
      <c r="D28" s="144">
        <f>_xlfn.DAYS(About!$A$3,'Core Indicators'!AK28)</f>
        <v>1</v>
      </c>
      <c r="E28" s="144">
        <f>_xlfn.DAYS(About!$A$3,'Core Indicators'!AS28)</f>
        <v>1</v>
      </c>
      <c r="F28" s="144">
        <f>_xlfn.DAYS(About!$A$3,'Core Indicators'!BQ28)</f>
        <v>57</v>
      </c>
      <c r="G28" s="144">
        <f>_xlfn.DAYS(About!$A$3,'Core Indicators'!DM28)</f>
        <v>1</v>
      </c>
      <c r="H28" s="144">
        <f>_xlfn.DAYS(About!$A$3,'Core Indicators'!DU28)</f>
        <v>1</v>
      </c>
      <c r="I28" s="144">
        <f>_xlfn.DAYS(About!$A$3,'Core Indicators'!EC28)</f>
        <v>1</v>
      </c>
      <c r="J28" s="144">
        <f>_xlfn.DAYS(About!$A$3,'Core Indicators'!EK28)</f>
        <v>1</v>
      </c>
      <c r="K28" s="144">
        <f>_xlfn.DAYS(About!$A$3,'Core Indicators'!ES28)</f>
        <v>1</v>
      </c>
      <c r="L28" s="144">
        <f>_xlfn.DAYS(About!$A$3,'Core Indicators'!FI28)</f>
        <v>809</v>
      </c>
      <c r="M28" s="144">
        <f>_xlfn.DAYS(About!$A$3,'Core Indicators'!GG28)</f>
        <v>152</v>
      </c>
      <c r="N28" s="144">
        <f>_xlfn.DAYS(About!$A$3,'Core Indicators'!GO28)</f>
        <v>152</v>
      </c>
      <c r="O28" s="144">
        <f>_xlfn.DAYS(About!$A$3,'Core Indicators'!GW28)</f>
        <v>152</v>
      </c>
      <c r="P28" s="144">
        <f>_xlfn.DAYS(About!$A$3,'Core Indicators'!HE28)</f>
        <v>152</v>
      </c>
      <c r="Q28" s="144">
        <f>_xlfn.DAYS(About!$A$3,'Core Indicators'!HM28)</f>
        <v>152</v>
      </c>
      <c r="R28" s="144">
        <f>_xlfn.DAYS(About!$A$3,'Core Indicators'!HU28)</f>
        <v>152</v>
      </c>
      <c r="S28" s="144">
        <f>_xlfn.DAYS(About!$A$3,'Core Indicators'!IC28)</f>
        <v>152</v>
      </c>
      <c r="T28" s="144">
        <f>_xlfn.DAYS(About!$A$3,'Core Indicators'!IK28)</f>
        <v>152</v>
      </c>
      <c r="U28" s="144">
        <f>_xlfn.DAYS(About!$A$3,'Core Indicators'!IS28)</f>
        <v>152</v>
      </c>
      <c r="V28" s="144">
        <f t="shared" si="0"/>
        <v>102.5</v>
      </c>
    </row>
    <row r="29" spans="1:22">
      <c r="A29" s="143" t="str">
        <f>Lists!C:C</f>
        <v>ERI001</v>
      </c>
      <c r="B29" s="144">
        <f>_xlfn.DAYS(About!$A$3,'Core Indicators'!U29)</f>
        <v>205</v>
      </c>
      <c r="C29" s="144">
        <f>_xlfn.DAYS(About!$A$3,'Core Indicators'!AC29)</f>
        <v>526</v>
      </c>
      <c r="D29" s="144">
        <f>_xlfn.DAYS(About!$A$3,'Core Indicators'!AK29)</f>
        <v>91</v>
      </c>
      <c r="E29" s="144">
        <f>_xlfn.DAYS(About!$A$3,'Core Indicators'!AS29)</f>
        <v>91</v>
      </c>
      <c r="F29" s="144">
        <f>_xlfn.DAYS(About!$A$3,'Core Indicators'!BQ29)</f>
        <v>91</v>
      </c>
      <c r="G29" s="144">
        <f>_xlfn.DAYS(About!$A$3,'Core Indicators'!DM29)</f>
        <v>152</v>
      </c>
      <c r="H29" s="144">
        <f>_xlfn.DAYS(About!$A$3,'Core Indicators'!DU29)</f>
        <v>152</v>
      </c>
      <c r="I29" s="144">
        <f>_xlfn.DAYS(About!$A$3,'Core Indicators'!EC29)</f>
        <v>152</v>
      </c>
      <c r="J29" s="144">
        <f>_xlfn.DAYS(About!$A$3,'Core Indicators'!EK29)</f>
        <v>152</v>
      </c>
      <c r="K29" s="144">
        <f>_xlfn.DAYS(About!$A$3,'Core Indicators'!ES29)</f>
        <v>152</v>
      </c>
      <c r="L29" s="144">
        <f>_xlfn.DAYS(About!$A$3,'Core Indicators'!FI29)</f>
        <v>807</v>
      </c>
      <c r="M29" s="144">
        <f>_xlfn.DAYS(About!$A$3,'Core Indicators'!GG29)</f>
        <v>152</v>
      </c>
      <c r="N29" s="144">
        <f>_xlfn.DAYS(About!$A$3,'Core Indicators'!GO29)</f>
        <v>152</v>
      </c>
      <c r="O29" s="144">
        <f>_xlfn.DAYS(About!$A$3,'Core Indicators'!GW29)</f>
        <v>152</v>
      </c>
      <c r="P29" s="144">
        <f>_xlfn.DAYS(About!$A$3,'Core Indicators'!HE29)</f>
        <v>152</v>
      </c>
      <c r="Q29" s="144">
        <f>_xlfn.DAYS(About!$A$3,'Core Indicators'!HM29)</f>
        <v>152</v>
      </c>
      <c r="R29" s="144">
        <f>_xlfn.DAYS(About!$A$3,'Core Indicators'!HU29)</f>
        <v>152</v>
      </c>
      <c r="S29" s="144">
        <f>_xlfn.DAYS(About!$A$3,'Core Indicators'!IC29)</f>
        <v>152</v>
      </c>
      <c r="T29" s="144">
        <f>_xlfn.DAYS(About!$A$3,'Core Indicators'!IK29)</f>
        <v>152</v>
      </c>
      <c r="U29" s="144">
        <f>_xlfn.DAYS(About!$A$3,'Core Indicators'!IS29)</f>
        <v>152</v>
      </c>
      <c r="V29" s="144">
        <f t="shared" si="0"/>
        <v>199.2</v>
      </c>
    </row>
    <row r="30" spans="1:22">
      <c r="A30" s="143" t="str">
        <f>Lists!C:C</f>
        <v>ESP002</v>
      </c>
      <c r="B30" s="144">
        <f>_xlfn.DAYS(About!$A$3,'Core Indicators'!U30)</f>
        <v>92</v>
      </c>
      <c r="C30" s="144">
        <f>_xlfn.DAYS(About!$A$3,'Core Indicators'!AC30)</f>
        <v>92</v>
      </c>
      <c r="D30" s="144">
        <f>_xlfn.DAYS(About!$A$3,'Core Indicators'!AK30)</f>
        <v>92</v>
      </c>
      <c r="E30" s="144">
        <f>_xlfn.DAYS(About!$A$3,'Core Indicators'!AS30)</f>
        <v>92</v>
      </c>
      <c r="F30" s="144">
        <f>_xlfn.DAYS(About!$A$3,'Core Indicators'!BQ30)</f>
        <v>92</v>
      </c>
      <c r="G30" s="144">
        <f>_xlfn.DAYS(About!$A$3,'Core Indicators'!DM30)</f>
        <v>92</v>
      </c>
      <c r="H30" s="144">
        <f>_xlfn.DAYS(About!$A$3,'Core Indicators'!DU30)</f>
        <v>92</v>
      </c>
      <c r="I30" s="144">
        <f>_xlfn.DAYS(About!$A$3,'Core Indicators'!EC30)</f>
        <v>92</v>
      </c>
      <c r="J30" s="144">
        <f>_xlfn.DAYS(About!$A$3,'Core Indicators'!EK30)</f>
        <v>92</v>
      </c>
      <c r="K30" s="144">
        <f>_xlfn.DAYS(About!$A$3,'Core Indicators'!ES30)</f>
        <v>92</v>
      </c>
      <c r="L30" s="144">
        <f>_xlfn.DAYS(About!$A$3,'Core Indicators'!FI30)</f>
        <v>806</v>
      </c>
      <c r="M30" s="144">
        <f>_xlfn.DAYS(About!$A$3,'Core Indicators'!GG30)</f>
        <v>806</v>
      </c>
      <c r="N30" s="144">
        <f>_xlfn.DAYS(About!$A$3,'Core Indicators'!GO30)</f>
        <v>806</v>
      </c>
      <c r="O30" s="144">
        <f>_xlfn.DAYS(About!$A$3,'Core Indicators'!GW30)</f>
        <v>806</v>
      </c>
      <c r="P30" s="144">
        <f>_xlfn.DAYS(About!$A$3,'Core Indicators'!HE30)</f>
        <v>806</v>
      </c>
      <c r="Q30" s="144">
        <f>_xlfn.DAYS(About!$A$3,'Core Indicators'!HM30)</f>
        <v>806</v>
      </c>
      <c r="R30" s="144">
        <f>_xlfn.DAYS(About!$A$3,'Core Indicators'!HU30)</f>
        <v>806</v>
      </c>
      <c r="S30" s="144">
        <f>_xlfn.DAYS(About!$A$3,'Core Indicators'!IC30)</f>
        <v>806</v>
      </c>
      <c r="T30" s="144">
        <f>_xlfn.DAYS(About!$A$3,'Core Indicators'!IK30)</f>
        <v>806</v>
      </c>
      <c r="U30" s="144">
        <f>_xlfn.DAYS(About!$A$3,'Core Indicators'!IS30)</f>
        <v>806</v>
      </c>
      <c r="V30" s="144">
        <f t="shared" si="0"/>
        <v>234.8</v>
      </c>
    </row>
    <row r="31" spans="1:22">
      <c r="A31" s="143" t="str">
        <f>Lists!C:C</f>
        <v>ETH001</v>
      </c>
      <c r="B31" s="144">
        <f>_xlfn.DAYS(About!$A$3,'Core Indicators'!U31)</f>
        <v>205</v>
      </c>
      <c r="C31" s="144">
        <f>_xlfn.DAYS(About!$A$3,'Core Indicators'!AC31)</f>
        <v>37</v>
      </c>
      <c r="D31" s="144">
        <f>_xlfn.DAYS(About!$A$3,'Core Indicators'!AK31)</f>
        <v>37</v>
      </c>
      <c r="E31" s="144">
        <f>_xlfn.DAYS(About!$A$3,'Core Indicators'!AS31)</f>
        <v>37</v>
      </c>
      <c r="F31" s="144">
        <f>_xlfn.DAYS(About!$A$3,'Core Indicators'!BQ31)</f>
        <v>37</v>
      </c>
      <c r="G31" s="144">
        <f>_xlfn.DAYS(About!$A$3,'Core Indicators'!DM31)</f>
        <v>37</v>
      </c>
      <c r="H31" s="144">
        <f>_xlfn.DAYS(About!$A$3,'Core Indicators'!DU31)</f>
        <v>37</v>
      </c>
      <c r="I31" s="144">
        <f>_xlfn.DAYS(About!$A$3,'Core Indicators'!EC31)</f>
        <v>37</v>
      </c>
      <c r="J31" s="144">
        <f>_xlfn.DAYS(About!$A$3,'Core Indicators'!EK31)</f>
        <v>37</v>
      </c>
      <c r="K31" s="144">
        <f>_xlfn.DAYS(About!$A$3,'Core Indicators'!ES31)</f>
        <v>37</v>
      </c>
      <c r="L31" s="144">
        <f>_xlfn.DAYS(About!$A$3,'Core Indicators'!FI31)</f>
        <v>805</v>
      </c>
      <c r="M31" s="144">
        <f>_xlfn.DAYS(About!$A$3,'Core Indicators'!GG31)</f>
        <v>152</v>
      </c>
      <c r="N31" s="144">
        <f>_xlfn.DAYS(About!$A$3,'Core Indicators'!GO31)</f>
        <v>152</v>
      </c>
      <c r="O31" s="144">
        <f>_xlfn.DAYS(About!$A$3,'Core Indicators'!GW31)</f>
        <v>152</v>
      </c>
      <c r="P31" s="144">
        <f>_xlfn.DAYS(About!$A$3,'Core Indicators'!HE31)</f>
        <v>152</v>
      </c>
      <c r="Q31" s="144">
        <f>_xlfn.DAYS(About!$A$3,'Core Indicators'!HM31)</f>
        <v>152</v>
      </c>
      <c r="R31" s="144">
        <f>_xlfn.DAYS(About!$A$3,'Core Indicators'!HU31)</f>
        <v>152</v>
      </c>
      <c r="S31" s="144">
        <f>_xlfn.DAYS(About!$A$3,'Core Indicators'!IC31)</f>
        <v>152</v>
      </c>
      <c r="T31" s="144">
        <f>_xlfn.DAYS(About!$A$3,'Core Indicators'!IK31)</f>
        <v>152</v>
      </c>
      <c r="U31" s="144">
        <f>_xlfn.DAYS(About!$A$3,'Core Indicators'!IS31)</f>
        <v>152</v>
      </c>
      <c r="V31" s="144">
        <f t="shared" si="0"/>
        <v>125.3</v>
      </c>
    </row>
    <row r="32" spans="1:22">
      <c r="A32" s="143" t="str">
        <f>Lists!C:C</f>
        <v>ETH002</v>
      </c>
      <c r="B32" s="144">
        <f>_xlfn.DAYS(About!$A$3,'Core Indicators'!U32)</f>
        <v>329</v>
      </c>
      <c r="C32" s="144">
        <f>_xlfn.DAYS(About!$A$3,'Core Indicators'!AC32)</f>
        <v>193</v>
      </c>
      <c r="D32" s="144">
        <f>_xlfn.DAYS(About!$A$3,'Core Indicators'!AK32)</f>
        <v>205</v>
      </c>
      <c r="E32" s="144">
        <f>_xlfn.DAYS(About!$A$3,'Core Indicators'!AS32)</f>
        <v>205</v>
      </c>
      <c r="F32" s="144">
        <f>_xlfn.DAYS(About!$A$3,'Core Indicators'!BQ32)</f>
        <v>329</v>
      </c>
      <c r="G32" s="144">
        <f>_xlfn.DAYS(About!$A$3,'Core Indicators'!DM32)</f>
        <v>252</v>
      </c>
      <c r="H32" s="144">
        <f>_xlfn.DAYS(About!$A$3,'Core Indicators'!DU32)</f>
        <v>252</v>
      </c>
      <c r="I32" s="144">
        <f>_xlfn.DAYS(About!$A$3,'Core Indicators'!EC32)</f>
        <v>252</v>
      </c>
      <c r="J32" s="144">
        <f>_xlfn.DAYS(About!$A$3,'Core Indicators'!EK32)</f>
        <v>252</v>
      </c>
      <c r="K32" s="144">
        <f>_xlfn.DAYS(About!$A$3,'Core Indicators'!ES32)</f>
        <v>252</v>
      </c>
      <c r="L32" s="144">
        <f>_xlfn.DAYS(About!$A$3,'Core Indicators'!FI32)</f>
        <v>329</v>
      </c>
      <c r="M32" s="144">
        <f>_xlfn.DAYS(About!$A$3,'Core Indicators'!GG32)</f>
        <v>329</v>
      </c>
      <c r="N32" s="144">
        <f>_xlfn.DAYS(About!$A$3,'Core Indicators'!GO32)</f>
        <v>328</v>
      </c>
      <c r="O32" s="144">
        <f>_xlfn.DAYS(About!$A$3,'Core Indicators'!GW32)</f>
        <v>329</v>
      </c>
      <c r="P32" s="144">
        <f>_xlfn.DAYS(About!$A$3,'Core Indicators'!HE32)</f>
        <v>328</v>
      </c>
      <c r="Q32" s="144">
        <f>_xlfn.DAYS(About!$A$3,'Core Indicators'!HM32)</f>
        <v>329</v>
      </c>
      <c r="R32" s="144">
        <f>_xlfn.DAYS(About!$A$3,'Core Indicators'!HU32)</f>
        <v>328</v>
      </c>
      <c r="S32" s="144">
        <f>_xlfn.DAYS(About!$A$3,'Core Indicators'!IC32)</f>
        <v>329</v>
      </c>
      <c r="T32" s="144">
        <f>_xlfn.DAYS(About!$A$3,'Core Indicators'!IK32)</f>
        <v>329</v>
      </c>
      <c r="U32" s="144">
        <f>_xlfn.DAYS(About!$A$3,'Core Indicators'!IS32)</f>
        <v>329</v>
      </c>
      <c r="V32" s="144">
        <f t="shared" si="0"/>
        <v>265.7</v>
      </c>
    </row>
    <row r="33" spans="1:22">
      <c r="A33" s="143" t="str">
        <f>Lists!C:C</f>
        <v>ETH003</v>
      </c>
      <c r="B33" s="144">
        <f>_xlfn.DAYS(About!$A$3,'Core Indicators'!U33)</f>
        <v>303</v>
      </c>
      <c r="C33" s="144">
        <f>_xlfn.DAYS(About!$A$3,'Core Indicators'!AC33)</f>
        <v>303</v>
      </c>
      <c r="D33" s="144">
        <f>_xlfn.DAYS(About!$A$3,'Core Indicators'!AK33)</f>
        <v>252</v>
      </c>
      <c r="E33" s="144">
        <f>_xlfn.DAYS(About!$A$3,'Core Indicators'!AS33)</f>
        <v>252</v>
      </c>
      <c r="F33" s="144">
        <f>_xlfn.DAYS(About!$A$3,'Core Indicators'!BQ33)</f>
        <v>303</v>
      </c>
      <c r="G33" s="144">
        <f>_xlfn.DAYS(About!$A$3,'Core Indicators'!DM33)</f>
        <v>252</v>
      </c>
      <c r="H33" s="144">
        <f>_xlfn.DAYS(About!$A$3,'Core Indicators'!DU33)</f>
        <v>252</v>
      </c>
      <c r="I33" s="144">
        <f>_xlfn.DAYS(About!$A$3,'Core Indicators'!EC33)</f>
        <v>252</v>
      </c>
      <c r="J33" s="144">
        <f>_xlfn.DAYS(About!$A$3,'Core Indicators'!EK33)</f>
        <v>252</v>
      </c>
      <c r="K33" s="144">
        <f>_xlfn.DAYS(About!$A$3,'Core Indicators'!ES33)</f>
        <v>252</v>
      </c>
      <c r="L33" s="144">
        <f>_xlfn.DAYS(About!$A$3,'Core Indicators'!FI33)</f>
        <v>252</v>
      </c>
      <c r="M33" s="144">
        <f>_xlfn.DAYS(About!$A$3,'Core Indicators'!GG33)</f>
        <v>298</v>
      </c>
      <c r="N33" s="144">
        <f>_xlfn.DAYS(About!$A$3,'Core Indicators'!GO33)</f>
        <v>298</v>
      </c>
      <c r="O33" s="144">
        <f>_xlfn.DAYS(About!$A$3,'Core Indicators'!GW33)</f>
        <v>298</v>
      </c>
      <c r="P33" s="144">
        <f>_xlfn.DAYS(About!$A$3,'Core Indicators'!HE33)</f>
        <v>298</v>
      </c>
      <c r="Q33" s="144">
        <f>_xlfn.DAYS(About!$A$3,'Core Indicators'!HM33)</f>
        <v>298</v>
      </c>
      <c r="R33" s="144">
        <f>_xlfn.DAYS(About!$A$3,'Core Indicators'!HU33)</f>
        <v>298</v>
      </c>
      <c r="S33" s="144">
        <f>_xlfn.DAYS(About!$A$3,'Core Indicators'!IC33)</f>
        <v>298</v>
      </c>
      <c r="T33" s="144">
        <f>_xlfn.DAYS(About!$A$3,'Core Indicators'!IK33)</f>
        <v>298</v>
      </c>
      <c r="U33" s="144">
        <f>_xlfn.DAYS(About!$A$3,'Core Indicators'!IS33)</f>
        <v>298</v>
      </c>
      <c r="V33" s="144">
        <f t="shared" si="0"/>
        <v>261.7</v>
      </c>
    </row>
    <row r="34" spans="1:22">
      <c r="A34" s="143" t="str">
        <f>Lists!C:C</f>
        <v>ETH004</v>
      </c>
      <c r="B34" s="144">
        <f>_xlfn.DAYS(About!$A$3,'Core Indicators'!U34)</f>
        <v>151</v>
      </c>
      <c r="C34" s="144">
        <f>_xlfn.DAYS(About!$A$3,'Core Indicators'!AC34)</f>
        <v>93</v>
      </c>
      <c r="D34" s="144">
        <f>_xlfn.DAYS(About!$A$3,'Core Indicators'!AK34)</f>
        <v>93</v>
      </c>
      <c r="E34" s="144">
        <f>_xlfn.DAYS(About!$A$3,'Core Indicators'!AS34)</f>
        <v>67</v>
      </c>
      <c r="F34" s="144">
        <f>_xlfn.DAYS(About!$A$3,'Core Indicators'!BQ34)</f>
        <v>151</v>
      </c>
      <c r="G34" s="144">
        <f>_xlfn.DAYS(About!$A$3,'Core Indicators'!DM34)</f>
        <v>93</v>
      </c>
      <c r="H34" s="144">
        <f>_xlfn.DAYS(About!$A$3,'Core Indicators'!DU34)</f>
        <v>93</v>
      </c>
      <c r="I34" s="144">
        <f>_xlfn.DAYS(About!$A$3,'Core Indicators'!EC34)</f>
        <v>93</v>
      </c>
      <c r="J34" s="144">
        <f>_xlfn.DAYS(About!$A$3,'Core Indicators'!EK34)</f>
        <v>93</v>
      </c>
      <c r="K34" s="144">
        <f>_xlfn.DAYS(About!$A$3,'Core Indicators'!ES34)</f>
        <v>93</v>
      </c>
      <c r="L34" s="144">
        <f>_xlfn.DAYS(About!$A$3,'Core Indicators'!FI34)</f>
        <v>151</v>
      </c>
      <c r="M34" s="144">
        <f>_xlfn.DAYS(About!$A$3,'Core Indicators'!GG34)</f>
        <v>151</v>
      </c>
      <c r="N34" s="144">
        <f>_xlfn.DAYS(About!$A$3,'Core Indicators'!GO34)</f>
        <v>151</v>
      </c>
      <c r="O34" s="144">
        <f>_xlfn.DAYS(About!$A$3,'Core Indicators'!GW34)</f>
        <v>151</v>
      </c>
      <c r="P34" s="144">
        <f>_xlfn.DAYS(About!$A$3,'Core Indicators'!HE34)</f>
        <v>151</v>
      </c>
      <c r="Q34" s="144">
        <f>_xlfn.DAYS(About!$A$3,'Core Indicators'!HM34)</f>
        <v>151</v>
      </c>
      <c r="R34" s="144">
        <f>_xlfn.DAYS(About!$A$3,'Core Indicators'!HU34)</f>
        <v>151</v>
      </c>
      <c r="S34" s="144">
        <f>_xlfn.DAYS(About!$A$3,'Core Indicators'!IC34)</f>
        <v>151</v>
      </c>
      <c r="T34" s="144">
        <f>_xlfn.DAYS(About!$A$3,'Core Indicators'!IK34)</f>
        <v>151</v>
      </c>
      <c r="U34" s="144">
        <f>_xlfn.DAYS(About!$A$3,'Core Indicators'!IS34)</f>
        <v>151</v>
      </c>
      <c r="V34" s="144">
        <f t="shared" si="0"/>
        <v>107.8</v>
      </c>
    </row>
    <row r="35" spans="1:22">
      <c r="A35" s="143" t="str">
        <f>Lists!C:C</f>
        <v>FJI002</v>
      </c>
      <c r="B35" s="144">
        <f>_xlfn.DAYS(About!$A$3,'Core Indicators'!U35)</f>
        <v>91</v>
      </c>
      <c r="C35" s="144">
        <f>_xlfn.DAYS(About!$A$3,'Core Indicators'!AC35)</f>
        <v>91</v>
      </c>
      <c r="D35" s="144">
        <f>_xlfn.DAYS(About!$A$3,'Core Indicators'!AK35)</f>
        <v>91</v>
      </c>
      <c r="E35" s="144">
        <f>_xlfn.DAYS(About!$A$3,'Core Indicators'!AS35)</f>
        <v>91</v>
      </c>
      <c r="F35" s="144">
        <f>_xlfn.DAYS(About!$A$3,'Core Indicators'!BQ35)</f>
        <v>91</v>
      </c>
      <c r="G35" s="144">
        <f>_xlfn.DAYS(About!$A$3,'Core Indicators'!DM35)</f>
        <v>91</v>
      </c>
      <c r="H35" s="144">
        <f>_xlfn.DAYS(About!$A$3,'Core Indicators'!DU35)</f>
        <v>91</v>
      </c>
      <c r="I35" s="144">
        <f>_xlfn.DAYS(About!$A$3,'Core Indicators'!EC35)</f>
        <v>91</v>
      </c>
      <c r="J35" s="144">
        <f>_xlfn.DAYS(About!$A$3,'Core Indicators'!EK35)</f>
        <v>91</v>
      </c>
      <c r="K35" s="144">
        <f>_xlfn.DAYS(About!$A$3,'Core Indicators'!ES35)</f>
        <v>91</v>
      </c>
      <c r="L35" s="144">
        <f>_xlfn.DAYS(About!$A$3,'Core Indicators'!FI35)</f>
        <v>91</v>
      </c>
      <c r="M35" s="144">
        <f>_xlfn.DAYS(About!$A$3,'Core Indicators'!GG35)</f>
        <v>91</v>
      </c>
      <c r="N35" s="144">
        <f>_xlfn.DAYS(About!$A$3,'Core Indicators'!GO35)</f>
        <v>91</v>
      </c>
      <c r="O35" s="144">
        <f>_xlfn.DAYS(About!$A$3,'Core Indicators'!GW35)</f>
        <v>91</v>
      </c>
      <c r="P35" s="144">
        <f>_xlfn.DAYS(About!$A$3,'Core Indicators'!HE35)</f>
        <v>91</v>
      </c>
      <c r="Q35" s="144">
        <f>_xlfn.DAYS(About!$A$3,'Core Indicators'!HM35)</f>
        <v>91</v>
      </c>
      <c r="R35" s="144">
        <f>_xlfn.DAYS(About!$A$3,'Core Indicators'!HU35)</f>
        <v>91</v>
      </c>
      <c r="S35" s="144">
        <f>_xlfn.DAYS(About!$A$3,'Core Indicators'!IC35)</f>
        <v>91</v>
      </c>
      <c r="T35" s="144">
        <f>_xlfn.DAYS(About!$A$3,'Core Indicators'!IK35)</f>
        <v>91</v>
      </c>
      <c r="U35" s="144">
        <f>_xlfn.DAYS(About!$A$3,'Core Indicators'!IS35)</f>
        <v>91</v>
      </c>
      <c r="V35" s="144">
        <f t="shared" ref="V35:V66" si="1">AVERAGE(D35:M35)</f>
        <v>91</v>
      </c>
    </row>
    <row r="36" spans="1:22">
      <c r="A36" s="143" t="str">
        <f>Lists!C:C</f>
        <v>GRC002</v>
      </c>
      <c r="B36" s="144">
        <f>_xlfn.DAYS(About!$A$3,'Core Indicators'!U36)</f>
        <v>731</v>
      </c>
      <c r="C36" s="144">
        <f>_xlfn.DAYS(About!$A$3,'Core Indicators'!AC36)</f>
        <v>2</v>
      </c>
      <c r="D36" s="144">
        <f>_xlfn.DAYS(About!$A$3,'Core Indicators'!AK36)</f>
        <v>2</v>
      </c>
      <c r="E36" s="144">
        <f>_xlfn.DAYS(About!$A$3,'Core Indicators'!AS36)</f>
        <v>2</v>
      </c>
      <c r="F36" s="144">
        <f>_xlfn.DAYS(About!$A$3,'Core Indicators'!BQ36)</f>
        <v>2</v>
      </c>
      <c r="G36" s="144">
        <f>_xlfn.DAYS(About!$A$3,'Core Indicators'!DM36)</f>
        <v>2</v>
      </c>
      <c r="H36" s="144">
        <f>_xlfn.DAYS(About!$A$3,'Core Indicators'!DU36)</f>
        <v>2</v>
      </c>
      <c r="I36" s="144">
        <f>_xlfn.DAYS(About!$A$3,'Core Indicators'!EC36)</f>
        <v>2</v>
      </c>
      <c r="J36" s="144">
        <f>_xlfn.DAYS(About!$A$3,'Core Indicators'!EK36)</f>
        <v>2</v>
      </c>
      <c r="K36" s="144">
        <f>_xlfn.DAYS(About!$A$3,'Core Indicators'!ES36)</f>
        <v>2</v>
      </c>
      <c r="L36" s="144">
        <f>_xlfn.DAYS(About!$A$3,'Core Indicators'!FI36)</f>
        <v>815</v>
      </c>
      <c r="M36" s="144">
        <f>_xlfn.DAYS(About!$A$3,'Core Indicators'!GG36)</f>
        <v>155</v>
      </c>
      <c r="N36" s="144">
        <f>_xlfn.DAYS(About!$A$3,'Core Indicators'!GO36)</f>
        <v>155</v>
      </c>
      <c r="O36" s="144">
        <f>_xlfn.DAYS(About!$A$3,'Core Indicators'!GW36)</f>
        <v>155</v>
      </c>
      <c r="P36" s="144">
        <f>_xlfn.DAYS(About!$A$3,'Core Indicators'!HE36)</f>
        <v>155</v>
      </c>
      <c r="Q36" s="144">
        <f>_xlfn.DAYS(About!$A$3,'Core Indicators'!HM36)</f>
        <v>155</v>
      </c>
      <c r="R36" s="144">
        <f>_xlfn.DAYS(About!$A$3,'Core Indicators'!HU36)</f>
        <v>155</v>
      </c>
      <c r="S36" s="144">
        <f>_xlfn.DAYS(About!$A$3,'Core Indicators'!IC36)</f>
        <v>155</v>
      </c>
      <c r="T36" s="144">
        <f>_xlfn.DAYS(About!$A$3,'Core Indicators'!IK36)</f>
        <v>155</v>
      </c>
      <c r="U36" s="144">
        <f>_xlfn.DAYS(About!$A$3,'Core Indicators'!IS36)</f>
        <v>155</v>
      </c>
      <c r="V36" s="144">
        <f t="shared" si="1"/>
        <v>98.6</v>
      </c>
    </row>
    <row r="37" spans="1:22">
      <c r="A37" s="143" t="str">
        <f>Lists!C:C</f>
        <v>GTM001</v>
      </c>
      <c r="B37" s="144">
        <f>_xlfn.DAYS(About!$A$3,'Core Indicators'!U37)</f>
        <v>205</v>
      </c>
      <c r="C37" s="144">
        <f>_xlfn.DAYS(About!$A$3,'Core Indicators'!AC37)</f>
        <v>206</v>
      </c>
      <c r="D37" s="144">
        <f>_xlfn.DAYS(About!$A$3,'Core Indicators'!AK37)</f>
        <v>206</v>
      </c>
      <c r="E37" s="144">
        <f>_xlfn.DAYS(About!$A$3,'Core Indicators'!AS37)</f>
        <v>206</v>
      </c>
      <c r="F37" s="144">
        <f>_xlfn.DAYS(About!$A$3,'Core Indicators'!BQ37)</f>
        <v>92</v>
      </c>
      <c r="G37" s="144">
        <f>_xlfn.DAYS(About!$A$3,'Core Indicators'!DM37)</f>
        <v>92</v>
      </c>
      <c r="H37" s="144">
        <f>_xlfn.DAYS(About!$A$3,'Core Indicators'!DU37)</f>
        <v>92</v>
      </c>
      <c r="I37" s="144">
        <f>_xlfn.DAYS(About!$A$3,'Core Indicators'!EC37)</f>
        <v>92</v>
      </c>
      <c r="J37" s="144">
        <f>_xlfn.DAYS(About!$A$3,'Core Indicators'!EK37)</f>
        <v>92</v>
      </c>
      <c r="K37" s="144">
        <f>_xlfn.DAYS(About!$A$3,'Core Indicators'!ES37)</f>
        <v>206</v>
      </c>
      <c r="L37" s="144">
        <f>_xlfn.DAYS(About!$A$3,'Core Indicators'!FI37)</f>
        <v>672</v>
      </c>
      <c r="M37" s="144">
        <f>_xlfn.DAYS(About!$A$3,'Core Indicators'!GG37)</f>
        <v>547</v>
      </c>
      <c r="N37" s="144">
        <f>_xlfn.DAYS(About!$A$3,'Core Indicators'!GO37)</f>
        <v>547</v>
      </c>
      <c r="O37" s="144">
        <f>_xlfn.DAYS(About!$A$3,'Core Indicators'!GW37)</f>
        <v>547</v>
      </c>
      <c r="P37" s="144">
        <f>_xlfn.DAYS(About!$A$3,'Core Indicators'!HE37)</f>
        <v>547</v>
      </c>
      <c r="Q37" s="144">
        <f>_xlfn.DAYS(About!$A$3,'Core Indicators'!HM37)</f>
        <v>547</v>
      </c>
      <c r="R37" s="144">
        <f>_xlfn.DAYS(About!$A$3,'Core Indicators'!HU37)</f>
        <v>547</v>
      </c>
      <c r="S37" s="144">
        <f>_xlfn.DAYS(About!$A$3,'Core Indicators'!IC37)</f>
        <v>547</v>
      </c>
      <c r="T37" s="144">
        <f>_xlfn.DAYS(About!$A$3,'Core Indicators'!IK37)</f>
        <v>547</v>
      </c>
      <c r="U37" s="144">
        <f>_xlfn.DAYS(About!$A$3,'Core Indicators'!IS37)</f>
        <v>547</v>
      </c>
      <c r="V37" s="144">
        <f t="shared" si="1"/>
        <v>229.7</v>
      </c>
    </row>
    <row r="38" spans="1:22">
      <c r="A38" s="143" t="str">
        <f>Lists!C:C</f>
        <v>GTM003</v>
      </c>
      <c r="B38" s="144">
        <f>_xlfn.DAYS(About!$A$3,'Core Indicators'!U38)</f>
        <v>92</v>
      </c>
      <c r="C38" s="144">
        <f>_xlfn.DAYS(About!$A$3,'Core Indicators'!AC38)</f>
        <v>92</v>
      </c>
      <c r="D38" s="144">
        <f>_xlfn.DAYS(About!$A$3,'Core Indicators'!AK38)</f>
        <v>92</v>
      </c>
      <c r="E38" s="144">
        <f>_xlfn.DAYS(About!$A$3,'Core Indicators'!AS38)</f>
        <v>92</v>
      </c>
      <c r="F38" s="144">
        <f>_xlfn.DAYS(About!$A$3,'Core Indicators'!BQ38)</f>
        <v>92</v>
      </c>
      <c r="G38" s="144">
        <f>_xlfn.DAYS(About!$A$3,'Core Indicators'!DM38)</f>
        <v>92</v>
      </c>
      <c r="H38" s="144">
        <f>_xlfn.DAYS(About!$A$3,'Core Indicators'!DU38)</f>
        <v>92</v>
      </c>
      <c r="I38" s="144">
        <f>_xlfn.DAYS(About!$A$3,'Core Indicators'!EC38)</f>
        <v>92</v>
      </c>
      <c r="J38" s="144">
        <f>_xlfn.DAYS(About!$A$3,'Core Indicators'!EK38)</f>
        <v>151</v>
      </c>
      <c r="K38" s="144">
        <f>_xlfn.DAYS(About!$A$3,'Core Indicators'!ES38)</f>
        <v>151</v>
      </c>
      <c r="L38" s="144">
        <f>_xlfn.DAYS(About!$A$3,'Core Indicators'!FI38)</f>
        <v>151</v>
      </c>
      <c r="M38" s="144">
        <f>_xlfn.DAYS(About!$A$3,'Core Indicators'!GG38)</f>
        <v>151</v>
      </c>
      <c r="N38" s="144">
        <f>_xlfn.DAYS(About!$A$3,'Core Indicators'!GO38)</f>
        <v>151</v>
      </c>
      <c r="O38" s="144">
        <f>_xlfn.DAYS(About!$A$3,'Core Indicators'!GW38)</f>
        <v>151</v>
      </c>
      <c r="P38" s="144">
        <f>_xlfn.DAYS(About!$A$3,'Core Indicators'!HE38)</f>
        <v>151</v>
      </c>
      <c r="Q38" s="144">
        <f>_xlfn.DAYS(About!$A$3,'Core Indicators'!HM38)</f>
        <v>151</v>
      </c>
      <c r="R38" s="144">
        <f>_xlfn.DAYS(About!$A$3,'Core Indicators'!HU38)</f>
        <v>151</v>
      </c>
      <c r="S38" s="144">
        <f>_xlfn.DAYS(About!$A$3,'Core Indicators'!IC38)</f>
        <v>151</v>
      </c>
      <c r="T38" s="144">
        <f>_xlfn.DAYS(About!$A$3,'Core Indicators'!IK38)</f>
        <v>151</v>
      </c>
      <c r="U38" s="144">
        <f>_xlfn.DAYS(About!$A$3,'Core Indicators'!IS38)</f>
        <v>151</v>
      </c>
      <c r="V38" s="144">
        <f t="shared" si="1"/>
        <v>115.6</v>
      </c>
    </row>
    <row r="39" spans="1:22">
      <c r="A39" s="143" t="str">
        <f>Lists!C:C</f>
        <v>HND001</v>
      </c>
      <c r="B39" s="144">
        <f>_xlfn.DAYS(About!$A$3,'Core Indicators'!U39)</f>
        <v>205</v>
      </c>
      <c r="C39" s="144">
        <f>_xlfn.DAYS(About!$A$3,'Core Indicators'!AC39)</f>
        <v>206</v>
      </c>
      <c r="D39" s="144">
        <f>_xlfn.DAYS(About!$A$3,'Core Indicators'!AK39)</f>
        <v>206</v>
      </c>
      <c r="E39" s="144">
        <f>_xlfn.DAYS(About!$A$3,'Core Indicators'!AS39)</f>
        <v>206</v>
      </c>
      <c r="F39" s="144">
        <f>_xlfn.DAYS(About!$A$3,'Core Indicators'!BQ39)</f>
        <v>92</v>
      </c>
      <c r="G39" s="144">
        <f>_xlfn.DAYS(About!$A$3,'Core Indicators'!DM39)</f>
        <v>133</v>
      </c>
      <c r="H39" s="144">
        <f>_xlfn.DAYS(About!$A$3,'Core Indicators'!DU39)</f>
        <v>133</v>
      </c>
      <c r="I39" s="144">
        <f>_xlfn.DAYS(About!$A$3,'Core Indicators'!EC39)</f>
        <v>133</v>
      </c>
      <c r="J39" s="144">
        <f>_xlfn.DAYS(About!$A$3,'Core Indicators'!EK39)</f>
        <v>133</v>
      </c>
      <c r="K39" s="144">
        <f>_xlfn.DAYS(About!$A$3,'Core Indicators'!ES39)</f>
        <v>206</v>
      </c>
      <c r="L39" s="144">
        <f>_xlfn.DAYS(About!$A$3,'Core Indicators'!FI39)</f>
        <v>807</v>
      </c>
      <c r="M39" s="144">
        <f>_xlfn.DAYS(About!$A$3,'Core Indicators'!GG39)</f>
        <v>547</v>
      </c>
      <c r="N39" s="144">
        <f>_xlfn.DAYS(About!$A$3,'Core Indicators'!GO39)</f>
        <v>547</v>
      </c>
      <c r="O39" s="144">
        <f>_xlfn.DAYS(About!$A$3,'Core Indicators'!GW39)</f>
        <v>547</v>
      </c>
      <c r="P39" s="144">
        <f>_xlfn.DAYS(About!$A$3,'Core Indicators'!HE39)</f>
        <v>547</v>
      </c>
      <c r="Q39" s="144">
        <f>_xlfn.DAYS(About!$A$3,'Core Indicators'!HM39)</f>
        <v>547</v>
      </c>
      <c r="R39" s="144">
        <f>_xlfn.DAYS(About!$A$3,'Core Indicators'!HU39)</f>
        <v>547</v>
      </c>
      <c r="S39" s="144">
        <f>_xlfn.DAYS(About!$A$3,'Core Indicators'!IC39)</f>
        <v>547</v>
      </c>
      <c r="T39" s="144">
        <f>_xlfn.DAYS(About!$A$3,'Core Indicators'!IK39)</f>
        <v>547</v>
      </c>
      <c r="U39" s="144">
        <f>_xlfn.DAYS(About!$A$3,'Core Indicators'!IS39)</f>
        <v>547</v>
      </c>
      <c r="V39" s="144">
        <f t="shared" si="1"/>
        <v>259.60000000000002</v>
      </c>
    </row>
    <row r="40" spans="1:22">
      <c r="A40" s="143" t="str">
        <f>Lists!C:C</f>
        <v>HND002</v>
      </c>
      <c r="B40" s="144">
        <f>_xlfn.DAYS(About!$A$3,'Core Indicators'!U40)</f>
        <v>151</v>
      </c>
      <c r="C40" s="144">
        <f>_xlfn.DAYS(About!$A$3,'Core Indicators'!AC40)</f>
        <v>92</v>
      </c>
      <c r="D40" s="144">
        <f>_xlfn.DAYS(About!$A$3,'Core Indicators'!AK40)</f>
        <v>92</v>
      </c>
      <c r="E40" s="144">
        <f>_xlfn.DAYS(About!$A$3,'Core Indicators'!AS40)</f>
        <v>92</v>
      </c>
      <c r="F40" s="144">
        <f>_xlfn.DAYS(About!$A$3,'Core Indicators'!BQ40)</f>
        <v>151</v>
      </c>
      <c r="G40" s="144">
        <f>_xlfn.DAYS(About!$A$3,'Core Indicators'!DM40)</f>
        <v>92</v>
      </c>
      <c r="H40" s="144">
        <f>_xlfn.DAYS(About!$A$3,'Core Indicators'!DU40)</f>
        <v>92</v>
      </c>
      <c r="I40" s="144">
        <f>_xlfn.DAYS(About!$A$3,'Core Indicators'!EC40)</f>
        <v>92</v>
      </c>
      <c r="J40" s="144">
        <f>_xlfn.DAYS(About!$A$3,'Core Indicators'!EK40)</f>
        <v>151</v>
      </c>
      <c r="K40" s="144">
        <f>_xlfn.DAYS(About!$A$3,'Core Indicators'!ES40)</f>
        <v>151</v>
      </c>
      <c r="L40" s="144">
        <f>_xlfn.DAYS(About!$A$3,'Core Indicators'!FI40)</f>
        <v>151</v>
      </c>
      <c r="M40" s="144">
        <f>_xlfn.DAYS(About!$A$3,'Core Indicators'!GG40)</f>
        <v>151</v>
      </c>
      <c r="N40" s="144">
        <f>_xlfn.DAYS(About!$A$3,'Core Indicators'!GO40)</f>
        <v>151</v>
      </c>
      <c r="O40" s="144">
        <f>_xlfn.DAYS(About!$A$3,'Core Indicators'!GW40)</f>
        <v>151</v>
      </c>
      <c r="P40" s="144">
        <f>_xlfn.DAYS(About!$A$3,'Core Indicators'!HE40)</f>
        <v>151</v>
      </c>
      <c r="Q40" s="144">
        <f>_xlfn.DAYS(About!$A$3,'Core Indicators'!HM40)</f>
        <v>151</v>
      </c>
      <c r="R40" s="144">
        <f>_xlfn.DAYS(About!$A$3,'Core Indicators'!HU40)</f>
        <v>151</v>
      </c>
      <c r="S40" s="144">
        <f>_xlfn.DAYS(About!$A$3,'Core Indicators'!IC40)</f>
        <v>151</v>
      </c>
      <c r="T40" s="144">
        <f>_xlfn.DAYS(About!$A$3,'Core Indicators'!IK40)</f>
        <v>151</v>
      </c>
      <c r="U40" s="144">
        <f>_xlfn.DAYS(About!$A$3,'Core Indicators'!IS40)</f>
        <v>151</v>
      </c>
      <c r="V40" s="144">
        <f t="shared" si="1"/>
        <v>121.5</v>
      </c>
    </row>
    <row r="41" spans="1:22">
      <c r="A41" s="143" t="str">
        <f>Lists!C:C</f>
        <v>HTI001</v>
      </c>
      <c r="B41" s="144">
        <f>_xlfn.DAYS(About!$A$3,'Core Indicators'!U41)</f>
        <v>823</v>
      </c>
      <c r="C41" s="144">
        <f>_xlfn.DAYS(About!$A$3,'Core Indicators'!AC41)</f>
        <v>54</v>
      </c>
      <c r="D41" s="144">
        <f>_xlfn.DAYS(About!$A$3,'Core Indicators'!AK41)</f>
        <v>92</v>
      </c>
      <c r="E41" s="144">
        <f>_xlfn.DAYS(About!$A$3,'Core Indicators'!AS41)</f>
        <v>206</v>
      </c>
      <c r="F41" s="144">
        <f>_xlfn.DAYS(About!$A$3,'Core Indicators'!BQ41)</f>
        <v>92</v>
      </c>
      <c r="G41" s="144">
        <f>_xlfn.DAYS(About!$A$3,'Core Indicators'!DM41)</f>
        <v>33</v>
      </c>
      <c r="H41" s="144">
        <f>_xlfn.DAYS(About!$A$3,'Core Indicators'!DU41)</f>
        <v>33</v>
      </c>
      <c r="I41" s="144">
        <f>_xlfn.DAYS(About!$A$3,'Core Indicators'!EC41)</f>
        <v>54</v>
      </c>
      <c r="J41" s="144">
        <f>_xlfn.DAYS(About!$A$3,'Core Indicators'!EK41)</f>
        <v>54</v>
      </c>
      <c r="K41" s="144">
        <f>_xlfn.DAYS(About!$A$3,'Core Indicators'!ES41)</f>
        <v>54</v>
      </c>
      <c r="L41" s="144">
        <f>_xlfn.DAYS(About!$A$3,'Core Indicators'!FI41)</f>
        <v>823</v>
      </c>
      <c r="M41" s="144">
        <f>_xlfn.DAYS(About!$A$3,'Core Indicators'!GG41)</f>
        <v>176</v>
      </c>
      <c r="N41" s="144">
        <f>_xlfn.DAYS(About!$A$3,'Core Indicators'!GO41)</f>
        <v>176</v>
      </c>
      <c r="O41" s="144">
        <f>_xlfn.DAYS(About!$A$3,'Core Indicators'!GW41)</f>
        <v>176</v>
      </c>
      <c r="P41" s="144">
        <f>_xlfn.DAYS(About!$A$3,'Core Indicators'!HE41)</f>
        <v>176</v>
      </c>
      <c r="Q41" s="144">
        <f>_xlfn.DAYS(About!$A$3,'Core Indicators'!HM41)</f>
        <v>176</v>
      </c>
      <c r="R41" s="144">
        <f>_xlfn.DAYS(About!$A$3,'Core Indicators'!HU41)</f>
        <v>176</v>
      </c>
      <c r="S41" s="144">
        <f>_xlfn.DAYS(About!$A$3,'Core Indicators'!IC41)</f>
        <v>176</v>
      </c>
      <c r="T41" s="144">
        <f>_xlfn.DAYS(About!$A$3,'Core Indicators'!IK41)</f>
        <v>176</v>
      </c>
      <c r="U41" s="144">
        <f>_xlfn.DAYS(About!$A$3,'Core Indicators'!IS41)</f>
        <v>176</v>
      </c>
      <c r="V41" s="144">
        <f t="shared" si="1"/>
        <v>161.69999999999999</v>
      </c>
    </row>
    <row r="42" spans="1:22">
      <c r="A42" s="143" t="str">
        <f>Lists!C:C</f>
        <v>IDN002</v>
      </c>
      <c r="B42" s="144">
        <f>_xlfn.DAYS(About!$A$3,'Core Indicators'!U42)</f>
        <v>457</v>
      </c>
      <c r="C42" s="144">
        <f>_xlfn.DAYS(About!$A$3,'Core Indicators'!AC42)</f>
        <v>457</v>
      </c>
      <c r="D42" s="144">
        <f>_xlfn.DAYS(About!$A$3,'Core Indicators'!AK42)</f>
        <v>457</v>
      </c>
      <c r="E42" s="144">
        <f>_xlfn.DAYS(About!$A$3,'Core Indicators'!AS42)</f>
        <v>457</v>
      </c>
      <c r="F42" s="144">
        <f>_xlfn.DAYS(About!$A$3,'Core Indicators'!BQ42)</f>
        <v>38</v>
      </c>
      <c r="G42" s="144">
        <f>_xlfn.DAYS(About!$A$3,'Core Indicators'!DM42)</f>
        <v>457</v>
      </c>
      <c r="H42" s="144">
        <f>_xlfn.DAYS(About!$A$3,'Core Indicators'!DU42)</f>
        <v>457</v>
      </c>
      <c r="I42" s="144">
        <f>_xlfn.DAYS(About!$A$3,'Core Indicators'!EC42)</f>
        <v>457</v>
      </c>
      <c r="J42" s="144">
        <f>_xlfn.DAYS(About!$A$3,'Core Indicators'!EK42)</f>
        <v>457</v>
      </c>
      <c r="K42" s="144">
        <f>_xlfn.DAYS(About!$A$3,'Core Indicators'!ES42)</f>
        <v>457</v>
      </c>
      <c r="L42" s="144">
        <f>_xlfn.DAYS(About!$A$3,'Core Indicators'!FI42)</f>
        <v>640</v>
      </c>
      <c r="M42" s="144">
        <f>_xlfn.DAYS(About!$A$3,'Core Indicators'!GG42)</f>
        <v>154</v>
      </c>
      <c r="N42" s="144">
        <f>_xlfn.DAYS(About!$A$3,'Core Indicators'!GO42)</f>
        <v>154</v>
      </c>
      <c r="O42" s="144">
        <f>_xlfn.DAYS(About!$A$3,'Core Indicators'!GW42)</f>
        <v>154</v>
      </c>
      <c r="P42" s="144">
        <f>_xlfn.DAYS(About!$A$3,'Core Indicators'!HE42)</f>
        <v>154</v>
      </c>
      <c r="Q42" s="144">
        <f>_xlfn.DAYS(About!$A$3,'Core Indicators'!HM42)</f>
        <v>154</v>
      </c>
      <c r="R42" s="144">
        <f>_xlfn.DAYS(About!$A$3,'Core Indicators'!HU42)</f>
        <v>154</v>
      </c>
      <c r="S42" s="144">
        <f>_xlfn.DAYS(About!$A$3,'Core Indicators'!IC42)</f>
        <v>154</v>
      </c>
      <c r="T42" s="144">
        <f>_xlfn.DAYS(About!$A$3,'Core Indicators'!IK42)</f>
        <v>154</v>
      </c>
      <c r="U42" s="144">
        <f>_xlfn.DAYS(About!$A$3,'Core Indicators'!IS42)</f>
        <v>154</v>
      </c>
      <c r="V42" s="144">
        <f t="shared" si="1"/>
        <v>403.1</v>
      </c>
    </row>
    <row r="43" spans="1:22">
      <c r="A43" s="143" t="str">
        <f>Lists!C:C</f>
        <v>IDN006</v>
      </c>
      <c r="B43" s="144">
        <f>_xlfn.DAYS(About!$A$3,'Core Indicators'!U43)</f>
        <v>93</v>
      </c>
      <c r="C43" s="144">
        <f>_xlfn.DAYS(About!$A$3,'Core Indicators'!AC43)</f>
        <v>93</v>
      </c>
      <c r="D43" s="144">
        <f>_xlfn.DAYS(About!$A$3,'Core Indicators'!AK43)</f>
        <v>93</v>
      </c>
      <c r="E43" s="144">
        <f>_xlfn.DAYS(About!$A$3,'Core Indicators'!AS43)</f>
        <v>93</v>
      </c>
      <c r="F43" s="144">
        <f>_xlfn.DAYS(About!$A$3,'Core Indicators'!BQ43)</f>
        <v>93</v>
      </c>
      <c r="G43" s="144">
        <f>_xlfn.DAYS(About!$A$3,'Core Indicators'!DM43)</f>
        <v>93</v>
      </c>
      <c r="H43" s="144">
        <f>_xlfn.DAYS(About!$A$3,'Core Indicators'!DU43)</f>
        <v>93</v>
      </c>
      <c r="I43" s="144">
        <f>_xlfn.DAYS(About!$A$3,'Core Indicators'!EC43)</f>
        <v>93</v>
      </c>
      <c r="J43" s="144">
        <f>_xlfn.DAYS(About!$A$3,'Core Indicators'!EK43)</f>
        <v>93</v>
      </c>
      <c r="K43" s="144">
        <f>_xlfn.DAYS(About!$A$3,'Core Indicators'!ES43)</f>
        <v>93</v>
      </c>
      <c r="L43" s="144">
        <f>_xlfn.DAYS(About!$A$3,'Core Indicators'!FI43)</f>
        <v>93</v>
      </c>
      <c r="M43" s="144">
        <f>_xlfn.DAYS(About!$A$3,'Core Indicators'!GG43)</f>
        <v>89</v>
      </c>
      <c r="N43" s="144">
        <f>_xlfn.DAYS(About!$A$3,'Core Indicators'!GO43)</f>
        <v>89</v>
      </c>
      <c r="O43" s="144">
        <f>_xlfn.DAYS(About!$A$3,'Core Indicators'!GW43)</f>
        <v>89</v>
      </c>
      <c r="P43" s="144">
        <f>_xlfn.DAYS(About!$A$3,'Core Indicators'!HE43)</f>
        <v>89</v>
      </c>
      <c r="Q43" s="144">
        <f>_xlfn.DAYS(About!$A$3,'Core Indicators'!HM43)</f>
        <v>89</v>
      </c>
      <c r="R43" s="144">
        <f>_xlfn.DAYS(About!$A$3,'Core Indicators'!HU43)</f>
        <v>89</v>
      </c>
      <c r="S43" s="144">
        <f>_xlfn.DAYS(About!$A$3,'Core Indicators'!IC43)</f>
        <v>89</v>
      </c>
      <c r="T43" s="144">
        <f>_xlfn.DAYS(About!$A$3,'Core Indicators'!IK43)</f>
        <v>89</v>
      </c>
      <c r="U43" s="144">
        <f>_xlfn.DAYS(About!$A$3,'Core Indicators'!IS43)</f>
        <v>92</v>
      </c>
      <c r="V43" s="144">
        <f t="shared" si="1"/>
        <v>92.6</v>
      </c>
    </row>
    <row r="44" spans="1:22">
      <c r="A44" s="143" t="str">
        <f>Lists!C:C</f>
        <v>IDN007</v>
      </c>
      <c r="B44" s="144">
        <f>_xlfn.DAYS(About!$A$3,'Core Indicators'!U44)</f>
        <v>93</v>
      </c>
      <c r="C44" s="144">
        <f>_xlfn.DAYS(About!$A$3,'Core Indicators'!AC44)</f>
        <v>93</v>
      </c>
      <c r="D44" s="144">
        <f>_xlfn.DAYS(About!$A$3,'Core Indicators'!AK44)</f>
        <v>93</v>
      </c>
      <c r="E44" s="144">
        <f>_xlfn.DAYS(About!$A$3,'Core Indicators'!AS44)</f>
        <v>93</v>
      </c>
      <c r="F44" s="144">
        <f>_xlfn.DAYS(About!$A$3,'Core Indicators'!BQ44)</f>
        <v>38</v>
      </c>
      <c r="G44" s="144">
        <f>_xlfn.DAYS(About!$A$3,'Core Indicators'!DM44)</f>
        <v>93</v>
      </c>
      <c r="H44" s="144">
        <f>_xlfn.DAYS(About!$A$3,'Core Indicators'!DU44)</f>
        <v>93</v>
      </c>
      <c r="I44" s="144">
        <f>_xlfn.DAYS(About!$A$3,'Core Indicators'!EC44)</f>
        <v>93</v>
      </c>
      <c r="J44" s="144">
        <f>_xlfn.DAYS(About!$A$3,'Core Indicators'!EK44)</f>
        <v>93</v>
      </c>
      <c r="K44" s="144">
        <f>_xlfn.DAYS(About!$A$3,'Core Indicators'!ES44)</f>
        <v>93</v>
      </c>
      <c r="L44" s="144">
        <f>_xlfn.DAYS(About!$A$3,'Core Indicators'!FI44)</f>
        <v>93</v>
      </c>
      <c r="M44" s="144">
        <f>_xlfn.DAYS(About!$A$3,'Core Indicators'!GG44)</f>
        <v>92</v>
      </c>
      <c r="N44" s="144">
        <f>_xlfn.DAYS(About!$A$3,'Core Indicators'!GO44)</f>
        <v>92</v>
      </c>
      <c r="O44" s="144">
        <f>_xlfn.DAYS(About!$A$3,'Core Indicators'!GW44)</f>
        <v>92</v>
      </c>
      <c r="P44" s="144">
        <f>_xlfn.DAYS(About!$A$3,'Core Indicators'!HE44)</f>
        <v>92</v>
      </c>
      <c r="Q44" s="144">
        <f>_xlfn.DAYS(About!$A$3,'Core Indicators'!HM44)</f>
        <v>92</v>
      </c>
      <c r="R44" s="144">
        <f>_xlfn.DAYS(About!$A$3,'Core Indicators'!HU44)</f>
        <v>92</v>
      </c>
      <c r="S44" s="144">
        <f>_xlfn.DAYS(About!$A$3,'Core Indicators'!IC44)</f>
        <v>92</v>
      </c>
      <c r="T44" s="144">
        <f>_xlfn.DAYS(About!$A$3,'Core Indicators'!IK44)</f>
        <v>92</v>
      </c>
      <c r="U44" s="144">
        <f>_xlfn.DAYS(About!$A$3,'Core Indicators'!IS44)</f>
        <v>92</v>
      </c>
      <c r="V44" s="144">
        <f t="shared" si="1"/>
        <v>87.4</v>
      </c>
    </row>
    <row r="45" spans="1:22">
      <c r="A45" s="143" t="str">
        <f>Lists!C:C</f>
        <v>IND002</v>
      </c>
      <c r="B45" s="144">
        <f>_xlfn.DAYS(About!$A$3,'Core Indicators'!U45)</f>
        <v>93</v>
      </c>
      <c r="C45" s="144">
        <f>_xlfn.DAYS(About!$A$3,'Core Indicators'!AC45)</f>
        <v>93</v>
      </c>
      <c r="D45" s="144">
        <f>_xlfn.DAYS(About!$A$3,'Core Indicators'!AK45)</f>
        <v>93</v>
      </c>
      <c r="E45" s="144">
        <f>_xlfn.DAYS(About!$A$3,'Core Indicators'!AS45)</f>
        <v>93</v>
      </c>
      <c r="F45" s="144">
        <f>_xlfn.DAYS(About!$A$3,'Core Indicators'!BQ45)</f>
        <v>38</v>
      </c>
      <c r="G45" s="144">
        <f>_xlfn.DAYS(About!$A$3,'Core Indicators'!DM45)</f>
        <v>93</v>
      </c>
      <c r="H45" s="144">
        <f>_xlfn.DAYS(About!$A$3,'Core Indicators'!DU45)</f>
        <v>93</v>
      </c>
      <c r="I45" s="144">
        <f>_xlfn.DAYS(About!$A$3,'Core Indicators'!EC45)</f>
        <v>93</v>
      </c>
      <c r="J45" s="144">
        <f>_xlfn.DAYS(About!$A$3,'Core Indicators'!EK45)</f>
        <v>93</v>
      </c>
      <c r="K45" s="144">
        <f>_xlfn.DAYS(About!$A$3,'Core Indicators'!ES45)</f>
        <v>93</v>
      </c>
      <c r="L45" s="144">
        <f>_xlfn.DAYS(About!$A$3,'Core Indicators'!FI45)</f>
        <v>520</v>
      </c>
      <c r="M45" s="144">
        <f>_xlfn.DAYS(About!$A$3,'Core Indicators'!GG45)</f>
        <v>154</v>
      </c>
      <c r="N45" s="144">
        <f>_xlfn.DAYS(About!$A$3,'Core Indicators'!GO45)</f>
        <v>154</v>
      </c>
      <c r="O45" s="144">
        <f>_xlfn.DAYS(About!$A$3,'Core Indicators'!GW45)</f>
        <v>154</v>
      </c>
      <c r="P45" s="144">
        <f>_xlfn.DAYS(About!$A$3,'Core Indicators'!HE45)</f>
        <v>154</v>
      </c>
      <c r="Q45" s="144">
        <f>_xlfn.DAYS(About!$A$3,'Core Indicators'!HM45)</f>
        <v>154</v>
      </c>
      <c r="R45" s="144">
        <f>_xlfn.DAYS(About!$A$3,'Core Indicators'!HU45)</f>
        <v>154</v>
      </c>
      <c r="S45" s="144">
        <f>_xlfn.DAYS(About!$A$3,'Core Indicators'!IC45)</f>
        <v>154</v>
      </c>
      <c r="T45" s="144">
        <f>_xlfn.DAYS(About!$A$3,'Core Indicators'!IK45)</f>
        <v>154</v>
      </c>
      <c r="U45" s="144">
        <f>_xlfn.DAYS(About!$A$3,'Core Indicators'!IS45)</f>
        <v>154</v>
      </c>
      <c r="V45" s="144">
        <f t="shared" si="1"/>
        <v>136.30000000000001</v>
      </c>
    </row>
    <row r="46" spans="1:22">
      <c r="A46" s="143" t="str">
        <f>Lists!C:C</f>
        <v>IRN004</v>
      </c>
      <c r="B46" s="144">
        <f>_xlfn.DAYS(About!$A$3,'Core Indicators'!U46)</f>
        <v>46</v>
      </c>
      <c r="C46" s="144">
        <f>_xlfn.DAYS(About!$A$3,'Core Indicators'!AC46)</f>
        <v>46</v>
      </c>
      <c r="D46" s="144">
        <f>_xlfn.DAYS(About!$A$3,'Core Indicators'!AK46)</f>
        <v>46</v>
      </c>
      <c r="E46" s="144">
        <f>_xlfn.DAYS(About!$A$3,'Core Indicators'!AS46)</f>
        <v>46</v>
      </c>
      <c r="F46" s="144">
        <f>_xlfn.DAYS(About!$A$3,'Core Indicators'!BQ46)</f>
        <v>396</v>
      </c>
      <c r="G46" s="144">
        <f>_xlfn.DAYS(About!$A$3,'Core Indicators'!DM46)</f>
        <v>46</v>
      </c>
      <c r="H46" s="144">
        <f>_xlfn.DAYS(About!$A$3,'Core Indicators'!DU46)</f>
        <v>46</v>
      </c>
      <c r="I46" s="144">
        <f>_xlfn.DAYS(About!$A$3,'Core Indicators'!EC46)</f>
        <v>46</v>
      </c>
      <c r="J46" s="144">
        <f>_xlfn.DAYS(About!$A$3,'Core Indicators'!EK46)</f>
        <v>46</v>
      </c>
      <c r="K46" s="144">
        <f>_xlfn.DAYS(About!$A$3,'Core Indicators'!ES46)</f>
        <v>46</v>
      </c>
      <c r="L46" s="144">
        <f>_xlfn.DAYS(About!$A$3,'Core Indicators'!FI46)</f>
        <v>46</v>
      </c>
      <c r="M46" s="144">
        <f>_xlfn.DAYS(About!$A$3,'Core Indicators'!GG46)</f>
        <v>151</v>
      </c>
      <c r="N46" s="144">
        <f>_xlfn.DAYS(About!$A$3,'Core Indicators'!GO46)</f>
        <v>151</v>
      </c>
      <c r="O46" s="144">
        <f>_xlfn.DAYS(About!$A$3,'Core Indicators'!GW46)</f>
        <v>151</v>
      </c>
      <c r="P46" s="144">
        <f>_xlfn.DAYS(About!$A$3,'Core Indicators'!HE46)</f>
        <v>151</v>
      </c>
      <c r="Q46" s="144">
        <f>_xlfn.DAYS(About!$A$3,'Core Indicators'!HM46)</f>
        <v>151</v>
      </c>
      <c r="R46" s="144">
        <f>_xlfn.DAYS(About!$A$3,'Core Indicators'!HU46)</f>
        <v>151</v>
      </c>
      <c r="S46" s="144">
        <f>_xlfn.DAYS(About!$A$3,'Core Indicators'!IC46)</f>
        <v>151</v>
      </c>
      <c r="T46" s="144">
        <f>_xlfn.DAYS(About!$A$3,'Core Indicators'!IK46)</f>
        <v>151</v>
      </c>
      <c r="U46" s="144">
        <f>_xlfn.DAYS(About!$A$3,'Core Indicators'!IS46)</f>
        <v>151</v>
      </c>
      <c r="V46" s="144">
        <f t="shared" si="1"/>
        <v>91.5</v>
      </c>
    </row>
    <row r="47" spans="1:22">
      <c r="A47" s="143" t="str">
        <f>Lists!C:C</f>
        <v>IRQ001</v>
      </c>
      <c r="B47" s="144">
        <f>_xlfn.DAYS(About!$A$3,'Core Indicators'!U47)</f>
        <v>92</v>
      </c>
      <c r="C47" s="144">
        <f>_xlfn.DAYS(About!$A$3,'Core Indicators'!AC47)</f>
        <v>92</v>
      </c>
      <c r="D47" s="144">
        <f>_xlfn.DAYS(About!$A$3,'Core Indicators'!AK47)</f>
        <v>92</v>
      </c>
      <c r="E47" s="144">
        <f>_xlfn.DAYS(About!$A$3,'Core Indicators'!AS47)</f>
        <v>2</v>
      </c>
      <c r="F47" s="144">
        <f>_xlfn.DAYS(About!$A$3,'Core Indicators'!BQ47)</f>
        <v>2</v>
      </c>
      <c r="G47" s="144">
        <f>_xlfn.DAYS(About!$A$3,'Core Indicators'!DM47)</f>
        <v>2</v>
      </c>
      <c r="H47" s="144">
        <f>_xlfn.DAYS(About!$A$3,'Core Indicators'!DU47)</f>
        <v>2</v>
      </c>
      <c r="I47" s="144">
        <f>_xlfn.DAYS(About!$A$3,'Core Indicators'!EC47)</f>
        <v>2</v>
      </c>
      <c r="J47" s="144">
        <f>_xlfn.DAYS(About!$A$3,'Core Indicators'!EK47)</f>
        <v>2</v>
      </c>
      <c r="K47" s="144">
        <f>_xlfn.DAYS(About!$A$3,'Core Indicators'!ES47)</f>
        <v>2</v>
      </c>
      <c r="L47" s="144">
        <f>_xlfn.DAYS(About!$A$3,'Core Indicators'!FI47)</f>
        <v>366</v>
      </c>
      <c r="M47" s="144">
        <f>_xlfn.DAYS(About!$A$3,'Core Indicators'!GG47)</f>
        <v>154</v>
      </c>
      <c r="N47" s="144">
        <f>_xlfn.DAYS(About!$A$3,'Core Indicators'!GO47)</f>
        <v>154</v>
      </c>
      <c r="O47" s="144">
        <f>_xlfn.DAYS(About!$A$3,'Core Indicators'!GW47)</f>
        <v>154</v>
      </c>
      <c r="P47" s="144">
        <f>_xlfn.DAYS(About!$A$3,'Core Indicators'!HE47)</f>
        <v>154</v>
      </c>
      <c r="Q47" s="144">
        <f>_xlfn.DAYS(About!$A$3,'Core Indicators'!HM47)</f>
        <v>154</v>
      </c>
      <c r="R47" s="144">
        <f>_xlfn.DAYS(About!$A$3,'Core Indicators'!HU47)</f>
        <v>154</v>
      </c>
      <c r="S47" s="144">
        <f>_xlfn.DAYS(About!$A$3,'Core Indicators'!IC47)</f>
        <v>154</v>
      </c>
      <c r="T47" s="144">
        <f>_xlfn.DAYS(About!$A$3,'Core Indicators'!IK47)</f>
        <v>154</v>
      </c>
      <c r="U47" s="144">
        <f>_xlfn.DAYS(About!$A$3,'Core Indicators'!IS47)</f>
        <v>154</v>
      </c>
      <c r="V47" s="144">
        <f t="shared" si="1"/>
        <v>62.6</v>
      </c>
    </row>
    <row r="48" spans="1:22">
      <c r="A48" s="143" t="str">
        <f>Lists!C:C</f>
        <v>IRQ002</v>
      </c>
      <c r="B48" s="144">
        <f>_xlfn.DAYS(About!$A$3,'Core Indicators'!U48)</f>
        <v>92</v>
      </c>
      <c r="C48" s="144">
        <f>_xlfn.DAYS(About!$A$3,'Core Indicators'!AC48)</f>
        <v>62</v>
      </c>
      <c r="D48" s="144">
        <f>_xlfn.DAYS(About!$A$3,'Core Indicators'!AK48)</f>
        <v>33</v>
      </c>
      <c r="E48" s="144">
        <f>_xlfn.DAYS(About!$A$3,'Core Indicators'!AS48)</f>
        <v>33</v>
      </c>
      <c r="F48" s="144">
        <f>_xlfn.DAYS(About!$A$3,'Core Indicators'!BQ48)</f>
        <v>2</v>
      </c>
      <c r="G48" s="144">
        <f>_xlfn.DAYS(About!$A$3,'Core Indicators'!DM48)</f>
        <v>33</v>
      </c>
      <c r="H48" s="144">
        <f>_xlfn.DAYS(About!$A$3,'Core Indicators'!DU48)</f>
        <v>33</v>
      </c>
      <c r="I48" s="144">
        <f>_xlfn.DAYS(About!$A$3,'Core Indicators'!EC48)</f>
        <v>33</v>
      </c>
      <c r="J48" s="144">
        <f>_xlfn.DAYS(About!$A$3,'Core Indicators'!EK48)</f>
        <v>33</v>
      </c>
      <c r="K48" s="144">
        <f>_xlfn.DAYS(About!$A$3,'Core Indicators'!ES48)</f>
        <v>33</v>
      </c>
      <c r="L48" s="144">
        <f>_xlfn.DAYS(About!$A$3,'Core Indicators'!FI48)</f>
        <v>449</v>
      </c>
      <c r="M48" s="144">
        <f>_xlfn.DAYS(About!$A$3,'Core Indicators'!GG48)</f>
        <v>154</v>
      </c>
      <c r="N48" s="144">
        <f>_xlfn.DAYS(About!$A$3,'Core Indicators'!GO48)</f>
        <v>154</v>
      </c>
      <c r="O48" s="144">
        <f>_xlfn.DAYS(About!$A$3,'Core Indicators'!GW48)</f>
        <v>154</v>
      </c>
      <c r="P48" s="144">
        <f>_xlfn.DAYS(About!$A$3,'Core Indicators'!HE48)</f>
        <v>154</v>
      </c>
      <c r="Q48" s="144">
        <f>_xlfn.DAYS(About!$A$3,'Core Indicators'!HM48)</f>
        <v>154</v>
      </c>
      <c r="R48" s="144">
        <f>_xlfn.DAYS(About!$A$3,'Core Indicators'!HU48)</f>
        <v>154</v>
      </c>
      <c r="S48" s="144">
        <f>_xlfn.DAYS(About!$A$3,'Core Indicators'!IC48)</f>
        <v>154</v>
      </c>
      <c r="T48" s="144">
        <f>_xlfn.DAYS(About!$A$3,'Core Indicators'!IK48)</f>
        <v>154</v>
      </c>
      <c r="U48" s="144">
        <f>_xlfn.DAYS(About!$A$3,'Core Indicators'!IS48)</f>
        <v>154</v>
      </c>
      <c r="V48" s="144">
        <f t="shared" si="1"/>
        <v>83.6</v>
      </c>
    </row>
    <row r="49" spans="1:22">
      <c r="A49" s="143" t="str">
        <f>Lists!C:C</f>
        <v>IRQ003</v>
      </c>
      <c r="B49" s="144">
        <f>_xlfn.DAYS(About!$A$3,'Core Indicators'!U49)</f>
        <v>92</v>
      </c>
      <c r="C49" s="144">
        <f>_xlfn.DAYS(About!$A$3,'Core Indicators'!AC49)</f>
        <v>2</v>
      </c>
      <c r="D49" s="144">
        <f>_xlfn.DAYS(About!$A$3,'Core Indicators'!AK49)</f>
        <v>2</v>
      </c>
      <c r="E49" s="144">
        <f>_xlfn.DAYS(About!$A$3,'Core Indicators'!AS49)</f>
        <v>2</v>
      </c>
      <c r="F49" s="144">
        <f>_xlfn.DAYS(About!$A$3,'Core Indicators'!BQ49)</f>
        <v>155</v>
      </c>
      <c r="G49" s="144">
        <f>_xlfn.DAYS(About!$A$3,'Core Indicators'!DM49)</f>
        <v>2</v>
      </c>
      <c r="H49" s="144">
        <f>_xlfn.DAYS(About!$A$3,'Core Indicators'!DU49)</f>
        <v>2</v>
      </c>
      <c r="I49" s="144">
        <f>_xlfn.DAYS(About!$A$3,'Core Indicators'!EC49)</f>
        <v>2</v>
      </c>
      <c r="J49" s="144">
        <f>_xlfn.DAYS(About!$A$3,'Core Indicators'!EK49)</f>
        <v>2</v>
      </c>
      <c r="K49" s="144">
        <f>_xlfn.DAYS(About!$A$3,'Core Indicators'!ES49)</f>
        <v>2</v>
      </c>
      <c r="L49" s="144">
        <f>_xlfn.DAYS(About!$A$3,'Core Indicators'!FI49)</f>
        <v>805</v>
      </c>
      <c r="M49" s="144">
        <f>_xlfn.DAYS(About!$A$3,'Core Indicators'!GG49)</f>
        <v>154</v>
      </c>
      <c r="N49" s="144">
        <f>_xlfn.DAYS(About!$A$3,'Core Indicators'!GO49)</f>
        <v>154</v>
      </c>
      <c r="O49" s="144">
        <f>_xlfn.DAYS(About!$A$3,'Core Indicators'!GW49)</f>
        <v>154</v>
      </c>
      <c r="P49" s="144">
        <f>_xlfn.DAYS(About!$A$3,'Core Indicators'!HE49)</f>
        <v>154</v>
      </c>
      <c r="Q49" s="144">
        <f>_xlfn.DAYS(About!$A$3,'Core Indicators'!HM49)</f>
        <v>154</v>
      </c>
      <c r="R49" s="144">
        <f>_xlfn.DAYS(About!$A$3,'Core Indicators'!HU49)</f>
        <v>154</v>
      </c>
      <c r="S49" s="144">
        <f>_xlfn.DAYS(About!$A$3,'Core Indicators'!IC49)</f>
        <v>154</v>
      </c>
      <c r="T49" s="144">
        <f>_xlfn.DAYS(About!$A$3,'Core Indicators'!IK49)</f>
        <v>154</v>
      </c>
      <c r="U49" s="144">
        <f>_xlfn.DAYS(About!$A$3,'Core Indicators'!IS49)</f>
        <v>154</v>
      </c>
      <c r="V49" s="144">
        <f t="shared" si="1"/>
        <v>112.8</v>
      </c>
    </row>
    <row r="50" spans="1:22">
      <c r="A50" s="143" t="str">
        <f>Lists!C:C</f>
        <v>ITA002</v>
      </c>
      <c r="B50" s="144">
        <f>_xlfn.DAYS(About!$A$3,'Core Indicators'!U50)</f>
        <v>805</v>
      </c>
      <c r="C50" s="144">
        <f>_xlfn.DAYS(About!$A$3,'Core Indicators'!AC50)</f>
        <v>744</v>
      </c>
      <c r="D50" s="144">
        <f>_xlfn.DAYS(About!$A$3,'Core Indicators'!AK50)</f>
        <v>744</v>
      </c>
      <c r="E50" s="144">
        <f>_xlfn.DAYS(About!$A$3,'Core Indicators'!AS50)</f>
        <v>744</v>
      </c>
      <c r="F50" s="144">
        <f>_xlfn.DAYS(About!$A$3,'Core Indicators'!BQ50)</f>
        <v>753</v>
      </c>
      <c r="G50" s="144">
        <f>_xlfn.DAYS(About!$A$3,'Core Indicators'!DM50)</f>
        <v>744</v>
      </c>
      <c r="H50" s="144">
        <f>_xlfn.DAYS(About!$A$3,'Core Indicators'!DU50)</f>
        <v>744</v>
      </c>
      <c r="I50" s="144">
        <f>_xlfn.DAYS(About!$A$3,'Core Indicators'!EC50)</f>
        <v>744</v>
      </c>
      <c r="J50" s="144">
        <f>_xlfn.DAYS(About!$A$3,'Core Indicators'!EK50)</f>
        <v>744</v>
      </c>
      <c r="K50" s="144">
        <f>_xlfn.DAYS(About!$A$3,'Core Indicators'!ES50)</f>
        <v>744</v>
      </c>
      <c r="L50" s="144">
        <f>_xlfn.DAYS(About!$A$3,'Core Indicators'!FI50)</f>
        <v>805</v>
      </c>
      <c r="M50" s="144">
        <f>_xlfn.DAYS(About!$A$3,'Core Indicators'!GG50)</f>
        <v>744</v>
      </c>
      <c r="N50" s="144">
        <f>_xlfn.DAYS(About!$A$3,'Core Indicators'!GO50)</f>
        <v>744</v>
      </c>
      <c r="O50" s="144">
        <f>_xlfn.DAYS(About!$A$3,'Core Indicators'!GW50)</f>
        <v>744</v>
      </c>
      <c r="P50" s="144">
        <f>_xlfn.DAYS(About!$A$3,'Core Indicators'!HE50)</f>
        <v>744</v>
      </c>
      <c r="Q50" s="144">
        <f>_xlfn.DAYS(About!$A$3,'Core Indicators'!HM50)</f>
        <v>744</v>
      </c>
      <c r="R50" s="144">
        <f>_xlfn.DAYS(About!$A$3,'Core Indicators'!HU50)</f>
        <v>744</v>
      </c>
      <c r="S50" s="144">
        <f>_xlfn.DAYS(About!$A$3,'Core Indicators'!IC50)</f>
        <v>744</v>
      </c>
      <c r="T50" s="144">
        <f>_xlfn.DAYS(About!$A$3,'Core Indicators'!IK50)</f>
        <v>744</v>
      </c>
      <c r="U50" s="144">
        <f>_xlfn.DAYS(About!$A$3,'Core Indicators'!IS50)</f>
        <v>744</v>
      </c>
      <c r="V50" s="144">
        <f t="shared" si="1"/>
        <v>751</v>
      </c>
    </row>
    <row r="51" spans="1:22">
      <c r="A51" s="143" t="str">
        <f>Lists!C:C</f>
        <v>JOR002</v>
      </c>
      <c r="B51" s="144">
        <f>_xlfn.DAYS(About!$A$3,'Core Indicators'!U51)</f>
        <v>151</v>
      </c>
      <c r="C51" s="144">
        <f>_xlfn.DAYS(About!$A$3,'Core Indicators'!AC51)</f>
        <v>89</v>
      </c>
      <c r="D51" s="144">
        <f>_xlfn.DAYS(About!$A$3,'Core Indicators'!AK51)</f>
        <v>2</v>
      </c>
      <c r="E51" s="144">
        <f>_xlfn.DAYS(About!$A$3,'Core Indicators'!AS51)</f>
        <v>2</v>
      </c>
      <c r="F51" s="144">
        <f>_xlfn.DAYS(About!$A$3,'Core Indicators'!BQ51)</f>
        <v>151</v>
      </c>
      <c r="G51" s="144">
        <f>_xlfn.DAYS(About!$A$3,'Core Indicators'!DM51)</f>
        <v>2</v>
      </c>
      <c r="H51" s="144">
        <f>_xlfn.DAYS(About!$A$3,'Core Indicators'!DU51)</f>
        <v>2</v>
      </c>
      <c r="I51" s="144">
        <f>_xlfn.DAYS(About!$A$3,'Core Indicators'!EC51)</f>
        <v>2</v>
      </c>
      <c r="J51" s="144">
        <f>_xlfn.DAYS(About!$A$3,'Core Indicators'!EK51)</f>
        <v>2</v>
      </c>
      <c r="K51" s="144">
        <f>_xlfn.DAYS(About!$A$3,'Core Indicators'!ES51)</f>
        <v>2</v>
      </c>
      <c r="L51" s="144">
        <f>_xlfn.DAYS(About!$A$3,'Core Indicators'!FI51)</f>
        <v>301</v>
      </c>
      <c r="M51" s="144">
        <f>_xlfn.DAYS(About!$A$3,'Core Indicators'!GG51)</f>
        <v>154</v>
      </c>
      <c r="N51" s="144">
        <f>_xlfn.DAYS(About!$A$3,'Core Indicators'!GO51)</f>
        <v>154</v>
      </c>
      <c r="O51" s="144">
        <f>_xlfn.DAYS(About!$A$3,'Core Indicators'!GW51)</f>
        <v>154</v>
      </c>
      <c r="P51" s="144">
        <f>_xlfn.DAYS(About!$A$3,'Core Indicators'!HE51)</f>
        <v>154</v>
      </c>
      <c r="Q51" s="144">
        <f>_xlfn.DAYS(About!$A$3,'Core Indicators'!HM51)</f>
        <v>154</v>
      </c>
      <c r="R51" s="144">
        <f>_xlfn.DAYS(About!$A$3,'Core Indicators'!HU51)</f>
        <v>154</v>
      </c>
      <c r="S51" s="144">
        <f>_xlfn.DAYS(About!$A$3,'Core Indicators'!IC51)</f>
        <v>154</v>
      </c>
      <c r="T51" s="144">
        <f>_xlfn.DAYS(About!$A$3,'Core Indicators'!IK51)</f>
        <v>154</v>
      </c>
      <c r="U51" s="144">
        <f>_xlfn.DAYS(About!$A$3,'Core Indicators'!IS51)</f>
        <v>154</v>
      </c>
      <c r="V51" s="144">
        <f t="shared" si="1"/>
        <v>62</v>
      </c>
    </row>
    <row r="52" spans="1:22">
      <c r="A52" s="143" t="str">
        <f>Lists!C:C</f>
        <v>KEN002</v>
      </c>
      <c r="B52" s="144">
        <f>_xlfn.DAYS(About!$A$3,'Core Indicators'!U52)</f>
        <v>63</v>
      </c>
      <c r="C52" s="144">
        <f>_xlfn.DAYS(About!$A$3,'Core Indicators'!AC52)</f>
        <v>63</v>
      </c>
      <c r="D52" s="144">
        <f>_xlfn.DAYS(About!$A$3,'Core Indicators'!AK52)</f>
        <v>63</v>
      </c>
      <c r="E52" s="144">
        <f>_xlfn.DAYS(About!$A$3,'Core Indicators'!AS52)</f>
        <v>63</v>
      </c>
      <c r="F52" s="144">
        <f>_xlfn.DAYS(About!$A$3,'Core Indicators'!BQ52)</f>
        <v>805</v>
      </c>
      <c r="G52" s="144">
        <f>_xlfn.DAYS(About!$A$3,'Core Indicators'!DM52)</f>
        <v>63</v>
      </c>
      <c r="H52" s="144">
        <f>_xlfn.DAYS(About!$A$3,'Core Indicators'!DU52)</f>
        <v>396</v>
      </c>
      <c r="I52" s="144">
        <f>_xlfn.DAYS(About!$A$3,'Core Indicators'!EC52)</f>
        <v>63</v>
      </c>
      <c r="J52" s="144">
        <f>_xlfn.DAYS(About!$A$3,'Core Indicators'!EK52)</f>
        <v>396</v>
      </c>
      <c r="K52" s="144">
        <f>_xlfn.DAYS(About!$A$3,'Core Indicators'!ES52)</f>
        <v>396</v>
      </c>
      <c r="L52" s="144">
        <f>_xlfn.DAYS(About!$A$3,'Core Indicators'!FI52)</f>
        <v>805</v>
      </c>
      <c r="M52" s="144">
        <f>_xlfn.DAYS(About!$A$3,'Core Indicators'!GG52)</f>
        <v>549</v>
      </c>
      <c r="N52" s="144">
        <f>_xlfn.DAYS(About!$A$3,'Core Indicators'!GO52)</f>
        <v>549</v>
      </c>
      <c r="O52" s="144">
        <f>_xlfn.DAYS(About!$A$3,'Core Indicators'!GW52)</f>
        <v>549</v>
      </c>
      <c r="P52" s="144">
        <f>_xlfn.DAYS(About!$A$3,'Core Indicators'!HE52)</f>
        <v>549</v>
      </c>
      <c r="Q52" s="144">
        <f>_xlfn.DAYS(About!$A$3,'Core Indicators'!HM52)</f>
        <v>549</v>
      </c>
      <c r="R52" s="144">
        <f>_xlfn.DAYS(About!$A$3,'Core Indicators'!HU52)</f>
        <v>549</v>
      </c>
      <c r="S52" s="144">
        <f>_xlfn.DAYS(About!$A$3,'Core Indicators'!IC52)</f>
        <v>549</v>
      </c>
      <c r="T52" s="144">
        <f>_xlfn.DAYS(About!$A$3,'Core Indicators'!IK52)</f>
        <v>549</v>
      </c>
      <c r="U52" s="144">
        <f>_xlfn.DAYS(About!$A$3,'Core Indicators'!IS52)</f>
        <v>549</v>
      </c>
      <c r="V52" s="144">
        <f t="shared" si="1"/>
        <v>359.9</v>
      </c>
    </row>
    <row r="53" spans="1:22">
      <c r="A53" s="143" t="str">
        <f>Lists!C:C</f>
        <v>LBN002</v>
      </c>
      <c r="B53" s="144">
        <f>_xlfn.DAYS(About!$A$3,'Core Indicators'!U53)</f>
        <v>329</v>
      </c>
      <c r="C53" s="144">
        <f>_xlfn.DAYS(About!$A$3,'Core Indicators'!AC53)</f>
        <v>89</v>
      </c>
      <c r="D53" s="144">
        <f>_xlfn.DAYS(About!$A$3,'Core Indicators'!AK53)</f>
        <v>33</v>
      </c>
      <c r="E53" s="144">
        <f>_xlfn.DAYS(About!$A$3,'Core Indicators'!AS53)</f>
        <v>2</v>
      </c>
      <c r="F53" s="144">
        <f>_xlfn.DAYS(About!$A$3,'Core Indicators'!BQ53)</f>
        <v>184</v>
      </c>
      <c r="G53" s="144">
        <f>_xlfn.DAYS(About!$A$3,'Core Indicators'!DM53)</f>
        <v>33</v>
      </c>
      <c r="H53" s="144">
        <f>_xlfn.DAYS(About!$A$3,'Core Indicators'!DU53)</f>
        <v>33</v>
      </c>
      <c r="I53" s="144">
        <f>_xlfn.DAYS(About!$A$3,'Core Indicators'!EC53)</f>
        <v>33</v>
      </c>
      <c r="J53" s="144">
        <f>_xlfn.DAYS(About!$A$3,'Core Indicators'!EK53)</f>
        <v>33</v>
      </c>
      <c r="K53" s="144">
        <f>_xlfn.DAYS(About!$A$3,'Core Indicators'!ES53)</f>
        <v>33</v>
      </c>
      <c r="L53" s="144">
        <f>_xlfn.DAYS(About!$A$3,'Core Indicators'!FI53)</f>
        <v>329</v>
      </c>
      <c r="M53" s="144">
        <f>_xlfn.DAYS(About!$A$3,'Core Indicators'!GG53)</f>
        <v>154</v>
      </c>
      <c r="N53" s="144">
        <f>_xlfn.DAYS(About!$A$3,'Core Indicators'!GO53)</f>
        <v>154</v>
      </c>
      <c r="O53" s="144">
        <f>_xlfn.DAYS(About!$A$3,'Core Indicators'!GW53)</f>
        <v>154</v>
      </c>
      <c r="P53" s="144">
        <f>_xlfn.DAYS(About!$A$3,'Core Indicators'!HE53)</f>
        <v>154</v>
      </c>
      <c r="Q53" s="144">
        <f>_xlfn.DAYS(About!$A$3,'Core Indicators'!HM53)</f>
        <v>154</v>
      </c>
      <c r="R53" s="144">
        <f>_xlfn.DAYS(About!$A$3,'Core Indicators'!HU53)</f>
        <v>154</v>
      </c>
      <c r="S53" s="144">
        <f>_xlfn.DAYS(About!$A$3,'Core Indicators'!IC53)</f>
        <v>154</v>
      </c>
      <c r="T53" s="144">
        <f>_xlfn.DAYS(About!$A$3,'Core Indicators'!IK53)</f>
        <v>154</v>
      </c>
      <c r="U53" s="144">
        <f>_xlfn.DAYS(About!$A$3,'Core Indicators'!IS53)</f>
        <v>154</v>
      </c>
      <c r="V53" s="144">
        <f t="shared" si="1"/>
        <v>86.7</v>
      </c>
    </row>
    <row r="54" spans="1:22">
      <c r="A54" s="143" t="str">
        <f>Lists!C:C</f>
        <v>LBN004</v>
      </c>
      <c r="B54" s="144">
        <f>_xlfn.DAYS(About!$A$3,'Core Indicators'!U54)</f>
        <v>366</v>
      </c>
      <c r="C54" s="144">
        <f>_xlfn.DAYS(About!$A$3,'Core Indicators'!AC54)</f>
        <v>89</v>
      </c>
      <c r="D54" s="144">
        <f>_xlfn.DAYS(About!$A$3,'Core Indicators'!AK54)</f>
        <v>33</v>
      </c>
      <c r="E54" s="144">
        <f>_xlfn.DAYS(About!$A$3,'Core Indicators'!AS54)</f>
        <v>62</v>
      </c>
      <c r="F54" s="144">
        <f>_xlfn.DAYS(About!$A$3,'Core Indicators'!BQ54)</f>
        <v>2</v>
      </c>
      <c r="G54" s="144">
        <f>_xlfn.DAYS(About!$A$3,'Core Indicators'!DM54)</f>
        <v>33</v>
      </c>
      <c r="H54" s="144">
        <f>_xlfn.DAYS(About!$A$3,'Core Indicators'!DU54)</f>
        <v>33</v>
      </c>
      <c r="I54" s="144">
        <f>_xlfn.DAYS(About!$A$3,'Core Indicators'!EC54)</f>
        <v>33</v>
      </c>
      <c r="J54" s="144">
        <f>_xlfn.DAYS(About!$A$3,'Core Indicators'!EK54)</f>
        <v>33</v>
      </c>
      <c r="K54" s="144">
        <f>_xlfn.DAYS(About!$A$3,'Core Indicators'!ES54)</f>
        <v>33</v>
      </c>
      <c r="L54" s="144">
        <f>_xlfn.DAYS(About!$A$3,'Core Indicators'!FI54)</f>
        <v>366</v>
      </c>
      <c r="M54" s="144">
        <f>_xlfn.DAYS(About!$A$3,'Core Indicators'!GG54)</f>
        <v>154</v>
      </c>
      <c r="N54" s="144">
        <f>_xlfn.DAYS(About!$A$3,'Core Indicators'!GO54)</f>
        <v>154</v>
      </c>
      <c r="O54" s="144">
        <f>_xlfn.DAYS(About!$A$3,'Core Indicators'!GW54)</f>
        <v>154</v>
      </c>
      <c r="P54" s="144">
        <f>_xlfn.DAYS(About!$A$3,'Core Indicators'!HE54)</f>
        <v>154</v>
      </c>
      <c r="Q54" s="144">
        <f>_xlfn.DAYS(About!$A$3,'Core Indicators'!HM54)</f>
        <v>154</v>
      </c>
      <c r="R54" s="144">
        <f>_xlfn.DAYS(About!$A$3,'Core Indicators'!HU54)</f>
        <v>154</v>
      </c>
      <c r="S54" s="144">
        <f>_xlfn.DAYS(About!$A$3,'Core Indicators'!IC54)</f>
        <v>154</v>
      </c>
      <c r="T54" s="144">
        <f>_xlfn.DAYS(About!$A$3,'Core Indicators'!IK54)</f>
        <v>154</v>
      </c>
      <c r="U54" s="144">
        <f>_xlfn.DAYS(About!$A$3,'Core Indicators'!IS54)</f>
        <v>154</v>
      </c>
      <c r="V54" s="144">
        <f t="shared" si="1"/>
        <v>78.2</v>
      </c>
    </row>
    <row r="55" spans="1:22">
      <c r="A55" s="143" t="str">
        <f>Lists!C:C</f>
        <v>LBY001</v>
      </c>
      <c r="B55" s="144">
        <f>_xlfn.DAYS(About!$A$3,'Core Indicators'!U55)</f>
        <v>366</v>
      </c>
      <c r="C55" s="144">
        <f>_xlfn.DAYS(About!$A$3,'Core Indicators'!AC55)</f>
        <v>31</v>
      </c>
      <c r="D55" s="144">
        <f>_xlfn.DAYS(About!$A$3,'Core Indicators'!AK55)</f>
        <v>366</v>
      </c>
      <c r="E55" s="144">
        <f>_xlfn.DAYS(About!$A$3,'Core Indicators'!AS55)</f>
        <v>4</v>
      </c>
      <c r="F55" s="144">
        <f>_xlfn.DAYS(About!$A$3,'Core Indicators'!BQ55)</f>
        <v>30</v>
      </c>
      <c r="G55" s="144">
        <f>_xlfn.DAYS(About!$A$3,'Core Indicators'!DM55)</f>
        <v>30</v>
      </c>
      <c r="H55" s="144">
        <f>_xlfn.DAYS(About!$A$3,'Core Indicators'!DU55)</f>
        <v>30</v>
      </c>
      <c r="I55" s="144">
        <f>_xlfn.DAYS(About!$A$3,'Core Indicators'!EC55)</f>
        <v>30</v>
      </c>
      <c r="J55" s="144">
        <f>_xlfn.DAYS(About!$A$3,'Core Indicators'!EK55)</f>
        <v>30</v>
      </c>
      <c r="K55" s="144">
        <f>_xlfn.DAYS(About!$A$3,'Core Indicators'!ES55)</f>
        <v>30</v>
      </c>
      <c r="L55" s="144">
        <f>_xlfn.DAYS(About!$A$3,'Core Indicators'!FI55)</f>
        <v>366</v>
      </c>
      <c r="M55" s="144">
        <f>_xlfn.DAYS(About!$A$3,'Core Indicators'!GG55)</f>
        <v>154</v>
      </c>
      <c r="N55" s="144">
        <f>_xlfn.DAYS(About!$A$3,'Core Indicators'!GO55)</f>
        <v>154</v>
      </c>
      <c r="O55" s="144">
        <f>_xlfn.DAYS(About!$A$3,'Core Indicators'!GW55)</f>
        <v>154</v>
      </c>
      <c r="P55" s="144">
        <f>_xlfn.DAYS(About!$A$3,'Core Indicators'!HE55)</f>
        <v>154</v>
      </c>
      <c r="Q55" s="144">
        <f>_xlfn.DAYS(About!$A$3,'Core Indicators'!HM55)</f>
        <v>154</v>
      </c>
      <c r="R55" s="144">
        <f>_xlfn.DAYS(About!$A$3,'Core Indicators'!HU55)</f>
        <v>154</v>
      </c>
      <c r="S55" s="144">
        <f>_xlfn.DAYS(About!$A$3,'Core Indicators'!IC55)</f>
        <v>154</v>
      </c>
      <c r="T55" s="144">
        <f>_xlfn.DAYS(About!$A$3,'Core Indicators'!IK55)</f>
        <v>154</v>
      </c>
      <c r="U55" s="144">
        <f>_xlfn.DAYS(About!$A$3,'Core Indicators'!IS55)</f>
        <v>154</v>
      </c>
      <c r="V55" s="144">
        <f t="shared" si="1"/>
        <v>107</v>
      </c>
    </row>
    <row r="56" spans="1:22">
      <c r="A56" s="143" t="str">
        <f>Lists!C:C</f>
        <v>LBY002</v>
      </c>
      <c r="B56" s="144">
        <f>_xlfn.DAYS(About!$A$3,'Core Indicators'!U56)</f>
        <v>214</v>
      </c>
      <c r="C56" s="144">
        <f>_xlfn.DAYS(About!$A$3,'Core Indicators'!AC56)</f>
        <v>31</v>
      </c>
      <c r="D56" s="144">
        <f>_xlfn.DAYS(About!$A$3,'Core Indicators'!AK56)</f>
        <v>2</v>
      </c>
      <c r="E56" s="144">
        <f>_xlfn.DAYS(About!$A$3,'Core Indicators'!AS56)</f>
        <v>2</v>
      </c>
      <c r="F56" s="144">
        <f>_xlfn.DAYS(About!$A$3,'Core Indicators'!BQ56)</f>
        <v>31</v>
      </c>
      <c r="G56" s="144">
        <f>_xlfn.DAYS(About!$A$3,'Core Indicators'!DM56)</f>
        <v>2</v>
      </c>
      <c r="H56" s="144">
        <f>_xlfn.DAYS(About!$A$3,'Core Indicators'!DU56)</f>
        <v>2</v>
      </c>
      <c r="I56" s="144">
        <f>_xlfn.DAYS(About!$A$3,'Core Indicators'!EC56)</f>
        <v>30</v>
      </c>
      <c r="J56" s="144">
        <f>_xlfn.DAYS(About!$A$3,'Core Indicators'!EK56)</f>
        <v>30</v>
      </c>
      <c r="K56" s="144">
        <f>_xlfn.DAYS(About!$A$3,'Core Indicators'!ES56)</f>
        <v>214</v>
      </c>
      <c r="L56" s="144">
        <f>_xlfn.DAYS(About!$A$3,'Core Indicators'!FI56)</f>
        <v>366</v>
      </c>
      <c r="M56" s="144">
        <f>_xlfn.DAYS(About!$A$3,'Core Indicators'!GG56)</f>
        <v>154</v>
      </c>
      <c r="N56" s="144">
        <f>_xlfn.DAYS(About!$A$3,'Core Indicators'!GO56)</f>
        <v>154</v>
      </c>
      <c r="O56" s="144">
        <f>_xlfn.DAYS(About!$A$3,'Core Indicators'!GW56)</f>
        <v>154</v>
      </c>
      <c r="P56" s="144">
        <f>_xlfn.DAYS(About!$A$3,'Core Indicators'!HE56)</f>
        <v>154</v>
      </c>
      <c r="Q56" s="144">
        <f>_xlfn.DAYS(About!$A$3,'Core Indicators'!HM56)</f>
        <v>154</v>
      </c>
      <c r="R56" s="144">
        <f>_xlfn.DAYS(About!$A$3,'Core Indicators'!HU56)</f>
        <v>154</v>
      </c>
      <c r="S56" s="144">
        <f>_xlfn.DAYS(About!$A$3,'Core Indicators'!IC56)</f>
        <v>154</v>
      </c>
      <c r="T56" s="144">
        <f>_xlfn.DAYS(About!$A$3,'Core Indicators'!IK56)</f>
        <v>154</v>
      </c>
      <c r="U56" s="144">
        <f>_xlfn.DAYS(About!$A$3,'Core Indicators'!IS56)</f>
        <v>154</v>
      </c>
      <c r="V56" s="144">
        <f t="shared" si="1"/>
        <v>83.3</v>
      </c>
    </row>
    <row r="57" spans="1:22">
      <c r="A57" s="143" t="str">
        <f>Lists!C:C</f>
        <v>LSO002</v>
      </c>
      <c r="B57" s="144">
        <f>_xlfn.DAYS(About!$A$3,'Core Indicators'!U57)</f>
        <v>640</v>
      </c>
      <c r="C57" s="144">
        <f>_xlfn.DAYS(About!$A$3,'Core Indicators'!AC57)</f>
        <v>182</v>
      </c>
      <c r="D57" s="144">
        <f>_xlfn.DAYS(About!$A$3,'Core Indicators'!AK57)</f>
        <v>182</v>
      </c>
      <c r="E57" s="144">
        <f>_xlfn.DAYS(About!$A$3,'Core Indicators'!AS57)</f>
        <v>203</v>
      </c>
      <c r="F57" s="144">
        <f>_xlfn.DAYS(About!$A$3,'Core Indicators'!BQ57)</f>
        <v>821</v>
      </c>
      <c r="G57" s="144">
        <f>_xlfn.DAYS(About!$A$3,'Core Indicators'!DM57)</f>
        <v>182</v>
      </c>
      <c r="H57" s="144">
        <f>_xlfn.DAYS(About!$A$3,'Core Indicators'!DU57)</f>
        <v>182</v>
      </c>
      <c r="I57" s="144">
        <f>_xlfn.DAYS(About!$A$3,'Core Indicators'!EC57)</f>
        <v>182</v>
      </c>
      <c r="J57" s="144">
        <f>_xlfn.DAYS(About!$A$3,'Core Indicators'!EK57)</f>
        <v>182</v>
      </c>
      <c r="K57" s="144">
        <f>_xlfn.DAYS(About!$A$3,'Core Indicators'!ES57)</f>
        <v>182</v>
      </c>
      <c r="L57" s="144">
        <f>_xlfn.DAYS(About!$A$3,'Core Indicators'!FI57)</f>
        <v>821</v>
      </c>
      <c r="M57" s="144">
        <f>_xlfn.DAYS(About!$A$3,'Core Indicators'!GG57)</f>
        <v>155</v>
      </c>
      <c r="N57" s="144">
        <f>_xlfn.DAYS(About!$A$3,'Core Indicators'!GO57)</f>
        <v>155</v>
      </c>
      <c r="O57" s="144">
        <f>_xlfn.DAYS(About!$A$3,'Core Indicators'!GW57)</f>
        <v>155</v>
      </c>
      <c r="P57" s="144">
        <f>_xlfn.DAYS(About!$A$3,'Core Indicators'!HE57)</f>
        <v>155</v>
      </c>
      <c r="Q57" s="144">
        <f>_xlfn.DAYS(About!$A$3,'Core Indicators'!HM57)</f>
        <v>155</v>
      </c>
      <c r="R57" s="144">
        <f>_xlfn.DAYS(About!$A$3,'Core Indicators'!HU57)</f>
        <v>155</v>
      </c>
      <c r="S57" s="144">
        <f>_xlfn.DAYS(About!$A$3,'Core Indicators'!IC57)</f>
        <v>155</v>
      </c>
      <c r="T57" s="144">
        <f>_xlfn.DAYS(About!$A$3,'Core Indicators'!IK57)</f>
        <v>155</v>
      </c>
      <c r="U57" s="144">
        <f>_xlfn.DAYS(About!$A$3,'Core Indicators'!IS57)</f>
        <v>155</v>
      </c>
      <c r="V57" s="144">
        <f t="shared" si="1"/>
        <v>309.2</v>
      </c>
    </row>
    <row r="58" spans="1:22">
      <c r="A58" s="143" t="str">
        <f>Lists!C:C</f>
        <v>MAR002</v>
      </c>
      <c r="B58" s="144">
        <f>_xlfn.DAYS(About!$A$3,'Core Indicators'!U58)</f>
        <v>213</v>
      </c>
      <c r="C58" s="144">
        <f>_xlfn.DAYS(About!$A$3,'Core Indicators'!AC58)</f>
        <v>324</v>
      </c>
      <c r="D58" s="144">
        <f>_xlfn.DAYS(About!$A$3,'Core Indicators'!AK58)</f>
        <v>324</v>
      </c>
      <c r="E58" s="144">
        <f>_xlfn.DAYS(About!$A$3,'Core Indicators'!AS58)</f>
        <v>324</v>
      </c>
      <c r="F58" s="144">
        <f>_xlfn.DAYS(About!$A$3,'Core Indicators'!BQ58)</f>
        <v>30</v>
      </c>
      <c r="G58" s="144">
        <f>_xlfn.DAYS(About!$A$3,'Core Indicators'!DM58)</f>
        <v>518</v>
      </c>
      <c r="H58" s="144">
        <f>_xlfn.DAYS(About!$A$3,'Core Indicators'!DU58)</f>
        <v>518</v>
      </c>
      <c r="I58" s="144">
        <f>_xlfn.DAYS(About!$A$3,'Core Indicators'!EC58)</f>
        <v>518</v>
      </c>
      <c r="J58" s="144">
        <f>_xlfn.DAYS(About!$A$3,'Core Indicators'!EK58)</f>
        <v>518</v>
      </c>
      <c r="K58" s="144">
        <f>_xlfn.DAYS(About!$A$3,'Core Indicators'!ES58)</f>
        <v>518</v>
      </c>
      <c r="L58" s="144">
        <f>_xlfn.DAYS(About!$A$3,'Core Indicators'!FI58)</f>
        <v>805</v>
      </c>
      <c r="M58" s="144">
        <f>_xlfn.DAYS(About!$A$3,'Core Indicators'!GG58)</f>
        <v>154</v>
      </c>
      <c r="N58" s="144">
        <f>_xlfn.DAYS(About!$A$3,'Core Indicators'!GO58)</f>
        <v>154</v>
      </c>
      <c r="O58" s="144">
        <f>_xlfn.DAYS(About!$A$3,'Core Indicators'!GW58)</f>
        <v>154</v>
      </c>
      <c r="P58" s="144">
        <f>_xlfn.DAYS(About!$A$3,'Core Indicators'!HE58)</f>
        <v>154</v>
      </c>
      <c r="Q58" s="144">
        <f>_xlfn.DAYS(About!$A$3,'Core Indicators'!HM58)</f>
        <v>154</v>
      </c>
      <c r="R58" s="144">
        <f>_xlfn.DAYS(About!$A$3,'Core Indicators'!HU58)</f>
        <v>154</v>
      </c>
      <c r="S58" s="144">
        <f>_xlfn.DAYS(About!$A$3,'Core Indicators'!IC58)</f>
        <v>154</v>
      </c>
      <c r="T58" s="144">
        <f>_xlfn.DAYS(About!$A$3,'Core Indicators'!IK58)</f>
        <v>154</v>
      </c>
      <c r="U58" s="144">
        <f>_xlfn.DAYS(About!$A$3,'Core Indicators'!IS58)</f>
        <v>154</v>
      </c>
      <c r="V58" s="144">
        <f t="shared" si="1"/>
        <v>422.7</v>
      </c>
    </row>
    <row r="59" spans="1:22">
      <c r="A59" s="143" t="str">
        <f>Lists!C:C</f>
        <v>MDG002</v>
      </c>
      <c r="B59" s="144">
        <f>_xlfn.DAYS(About!$A$3,'Core Indicators'!U59)</f>
        <v>91</v>
      </c>
      <c r="C59" s="144">
        <f>_xlfn.DAYS(About!$A$3,'Core Indicators'!AC59)</f>
        <v>91</v>
      </c>
      <c r="D59" s="144">
        <f>_xlfn.DAYS(About!$A$3,'Core Indicators'!AK59)</f>
        <v>91</v>
      </c>
      <c r="E59" s="144">
        <f>_xlfn.DAYS(About!$A$3,'Core Indicators'!AS59)</f>
        <v>203</v>
      </c>
      <c r="F59" s="144">
        <f>_xlfn.DAYS(About!$A$3,'Core Indicators'!BQ59)</f>
        <v>182</v>
      </c>
      <c r="G59" s="144">
        <f>_xlfn.DAYS(About!$A$3,'Core Indicators'!DM59)</f>
        <v>91</v>
      </c>
      <c r="H59" s="144">
        <f>_xlfn.DAYS(About!$A$3,'Core Indicators'!DU59)</f>
        <v>91</v>
      </c>
      <c r="I59" s="144">
        <f>_xlfn.DAYS(About!$A$3,'Core Indicators'!EC59)</f>
        <v>91</v>
      </c>
      <c r="J59" s="144">
        <f>_xlfn.DAYS(About!$A$3,'Core Indicators'!EK59)</f>
        <v>91</v>
      </c>
      <c r="K59" s="144">
        <f>_xlfn.DAYS(About!$A$3,'Core Indicators'!ES59)</f>
        <v>91</v>
      </c>
      <c r="L59" s="144">
        <f>_xlfn.DAYS(About!$A$3,'Core Indicators'!FI59)</f>
        <v>666</v>
      </c>
      <c r="M59" s="144">
        <f>_xlfn.DAYS(About!$A$3,'Core Indicators'!GG59)</f>
        <v>155</v>
      </c>
      <c r="N59" s="144">
        <f>_xlfn.DAYS(About!$A$3,'Core Indicators'!GO59)</f>
        <v>155</v>
      </c>
      <c r="O59" s="144">
        <f>_xlfn.DAYS(About!$A$3,'Core Indicators'!GW59)</f>
        <v>155</v>
      </c>
      <c r="P59" s="144">
        <f>_xlfn.DAYS(About!$A$3,'Core Indicators'!HE59)</f>
        <v>155</v>
      </c>
      <c r="Q59" s="144">
        <f>_xlfn.DAYS(About!$A$3,'Core Indicators'!HM59)</f>
        <v>155</v>
      </c>
      <c r="R59" s="144">
        <f>_xlfn.DAYS(About!$A$3,'Core Indicators'!HU59)</f>
        <v>155</v>
      </c>
      <c r="S59" s="144">
        <f>_xlfn.DAYS(About!$A$3,'Core Indicators'!IC59)</f>
        <v>155</v>
      </c>
      <c r="T59" s="144">
        <f>_xlfn.DAYS(About!$A$3,'Core Indicators'!IK59)</f>
        <v>155</v>
      </c>
      <c r="U59" s="144">
        <f>_xlfn.DAYS(About!$A$3,'Core Indicators'!IS59)</f>
        <v>155</v>
      </c>
      <c r="V59" s="144">
        <f t="shared" si="1"/>
        <v>175.2</v>
      </c>
    </row>
    <row r="60" spans="1:22">
      <c r="A60" s="143" t="str">
        <f>Lists!C:C</f>
        <v>MEX001</v>
      </c>
      <c r="B60" s="144">
        <f>_xlfn.DAYS(About!$A$3,'Core Indicators'!U60)</f>
        <v>518</v>
      </c>
      <c r="C60" s="144">
        <f>_xlfn.DAYS(About!$A$3,'Core Indicators'!AC60)</f>
        <v>505</v>
      </c>
      <c r="D60" s="144">
        <f>_xlfn.DAYS(About!$A$3,'Core Indicators'!AK60)</f>
        <v>518</v>
      </c>
      <c r="E60" s="144">
        <f>_xlfn.DAYS(About!$A$3,'Core Indicators'!AS60)</f>
        <v>304</v>
      </c>
      <c r="F60" s="144">
        <f>_xlfn.DAYS(About!$A$3,'Core Indicators'!BQ60)</f>
        <v>92</v>
      </c>
      <c r="G60" s="144">
        <f>_xlfn.DAYS(About!$A$3,'Core Indicators'!DM60)</f>
        <v>505</v>
      </c>
      <c r="H60" s="144">
        <f>_xlfn.DAYS(About!$A$3,'Core Indicators'!DU60)</f>
        <v>518</v>
      </c>
      <c r="I60" s="144">
        <f>_xlfn.DAYS(About!$A$3,'Core Indicators'!EC60)</f>
        <v>505</v>
      </c>
      <c r="J60" s="144">
        <f>_xlfn.DAYS(About!$A$3,'Core Indicators'!EK60)</f>
        <v>518</v>
      </c>
      <c r="K60" s="144">
        <f>_xlfn.DAYS(About!$A$3,'Core Indicators'!ES60)</f>
        <v>518</v>
      </c>
      <c r="L60" s="144">
        <f>_xlfn.DAYS(About!$A$3,'Core Indicators'!FI60)</f>
        <v>518</v>
      </c>
      <c r="M60" s="144">
        <f>_xlfn.DAYS(About!$A$3,'Core Indicators'!GG60)</f>
        <v>518</v>
      </c>
      <c r="N60" s="144">
        <f>_xlfn.DAYS(About!$A$3,'Core Indicators'!GO60)</f>
        <v>518</v>
      </c>
      <c r="O60" s="144">
        <f>_xlfn.DAYS(About!$A$3,'Core Indicators'!GW60)</f>
        <v>518</v>
      </c>
      <c r="P60" s="144">
        <f>_xlfn.DAYS(About!$A$3,'Core Indicators'!HE60)</f>
        <v>518</v>
      </c>
      <c r="Q60" s="144">
        <f>_xlfn.DAYS(About!$A$3,'Core Indicators'!HM60)</f>
        <v>518</v>
      </c>
      <c r="R60" s="144">
        <f>_xlfn.DAYS(About!$A$3,'Core Indicators'!HU60)</f>
        <v>518</v>
      </c>
      <c r="S60" s="144">
        <f>_xlfn.DAYS(About!$A$3,'Core Indicators'!IC60)</f>
        <v>518</v>
      </c>
      <c r="T60" s="144">
        <f>_xlfn.DAYS(About!$A$3,'Core Indicators'!IK60)</f>
        <v>518</v>
      </c>
      <c r="U60" s="144">
        <f>_xlfn.DAYS(About!$A$3,'Core Indicators'!IS60)</f>
        <v>518</v>
      </c>
      <c r="V60" s="144">
        <f t="shared" si="1"/>
        <v>451.4</v>
      </c>
    </row>
    <row r="61" spans="1:22">
      <c r="A61" s="143" t="str">
        <f>Lists!C:C</f>
        <v>MEX002</v>
      </c>
      <c r="B61" s="144">
        <f>_xlfn.DAYS(About!$A$3,'Core Indicators'!U61)</f>
        <v>518</v>
      </c>
      <c r="C61" s="144">
        <f>_xlfn.DAYS(About!$A$3,'Core Indicators'!AC61)</f>
        <v>505</v>
      </c>
      <c r="D61" s="144">
        <f>_xlfn.DAYS(About!$A$3,'Core Indicators'!AK61)</f>
        <v>505</v>
      </c>
      <c r="E61" s="144">
        <f>_xlfn.DAYS(About!$A$3,'Core Indicators'!AS61)</f>
        <v>518</v>
      </c>
      <c r="F61" s="144">
        <f>_xlfn.DAYS(About!$A$3,'Core Indicators'!BQ61)</f>
        <v>92</v>
      </c>
      <c r="G61" s="144">
        <f>_xlfn.DAYS(About!$A$3,'Core Indicators'!DM61)</f>
        <v>505</v>
      </c>
      <c r="H61" s="144">
        <f>_xlfn.DAYS(About!$A$3,'Core Indicators'!DU61)</f>
        <v>518</v>
      </c>
      <c r="I61" s="144">
        <f>_xlfn.DAYS(About!$A$3,'Core Indicators'!EC61)</f>
        <v>505</v>
      </c>
      <c r="J61" s="144">
        <f>_xlfn.DAYS(About!$A$3,'Core Indicators'!EK61)</f>
        <v>518</v>
      </c>
      <c r="K61" s="144">
        <f>_xlfn.DAYS(About!$A$3,'Core Indicators'!ES61)</f>
        <v>518</v>
      </c>
      <c r="L61" s="144">
        <f>_xlfn.DAYS(About!$A$3,'Core Indicators'!FI61)</f>
        <v>518</v>
      </c>
      <c r="M61" s="144">
        <f>_xlfn.DAYS(About!$A$3,'Core Indicators'!GG61)</f>
        <v>518</v>
      </c>
      <c r="N61" s="144">
        <f>_xlfn.DAYS(About!$A$3,'Core Indicators'!GO61)</f>
        <v>518</v>
      </c>
      <c r="O61" s="144">
        <f>_xlfn.DAYS(About!$A$3,'Core Indicators'!GW61)</f>
        <v>518</v>
      </c>
      <c r="P61" s="144">
        <f>_xlfn.DAYS(About!$A$3,'Core Indicators'!HE61)</f>
        <v>518</v>
      </c>
      <c r="Q61" s="144">
        <f>_xlfn.DAYS(About!$A$3,'Core Indicators'!HM61)</f>
        <v>518</v>
      </c>
      <c r="R61" s="144">
        <f>_xlfn.DAYS(About!$A$3,'Core Indicators'!HU61)</f>
        <v>518</v>
      </c>
      <c r="S61" s="144">
        <f>_xlfn.DAYS(About!$A$3,'Core Indicators'!IC61)</f>
        <v>518</v>
      </c>
      <c r="T61" s="144">
        <f>_xlfn.DAYS(About!$A$3,'Core Indicators'!IK61)</f>
        <v>518</v>
      </c>
      <c r="U61" s="144">
        <f>_xlfn.DAYS(About!$A$3,'Core Indicators'!IS61)</f>
        <v>518</v>
      </c>
      <c r="V61" s="144">
        <f t="shared" si="1"/>
        <v>471.5</v>
      </c>
    </row>
    <row r="62" spans="1:22">
      <c r="A62" s="143" t="str">
        <f>Lists!C:C</f>
        <v>MEX003</v>
      </c>
      <c r="B62" s="144">
        <f>_xlfn.DAYS(About!$A$3,'Core Indicators'!U62)</f>
        <v>518</v>
      </c>
      <c r="C62" s="144">
        <f>_xlfn.DAYS(About!$A$3,'Core Indicators'!AC62)</f>
        <v>505</v>
      </c>
      <c r="D62" s="144">
        <f>_xlfn.DAYS(About!$A$3,'Core Indicators'!AK62)</f>
        <v>505</v>
      </c>
      <c r="E62" s="144">
        <f>_xlfn.DAYS(About!$A$3,'Core Indicators'!AS62)</f>
        <v>505</v>
      </c>
      <c r="F62" s="144">
        <f>_xlfn.DAYS(About!$A$3,'Core Indicators'!BQ62)</f>
        <v>92</v>
      </c>
      <c r="G62" s="144">
        <f>_xlfn.DAYS(About!$A$3,'Core Indicators'!DM62)</f>
        <v>505</v>
      </c>
      <c r="H62" s="144">
        <f>_xlfn.DAYS(About!$A$3,'Core Indicators'!DU62)</f>
        <v>505</v>
      </c>
      <c r="I62" s="144">
        <f>_xlfn.DAYS(About!$A$3,'Core Indicators'!EC62)</f>
        <v>505</v>
      </c>
      <c r="J62" s="144">
        <f>_xlfn.DAYS(About!$A$3,'Core Indicators'!EK62)</f>
        <v>518</v>
      </c>
      <c r="K62" s="144">
        <f>_xlfn.DAYS(About!$A$3,'Core Indicators'!ES62)</f>
        <v>518</v>
      </c>
      <c r="L62" s="144">
        <f>_xlfn.DAYS(About!$A$3,'Core Indicators'!FI62)</f>
        <v>518</v>
      </c>
      <c r="M62" s="144">
        <f>_xlfn.DAYS(About!$A$3,'Core Indicators'!GG62)</f>
        <v>518</v>
      </c>
      <c r="N62" s="144">
        <f>_xlfn.DAYS(About!$A$3,'Core Indicators'!GO62)</f>
        <v>518</v>
      </c>
      <c r="O62" s="144">
        <f>_xlfn.DAYS(About!$A$3,'Core Indicators'!GW62)</f>
        <v>518</v>
      </c>
      <c r="P62" s="144">
        <f>_xlfn.DAYS(About!$A$3,'Core Indicators'!HE62)</f>
        <v>518</v>
      </c>
      <c r="Q62" s="144">
        <f>_xlfn.DAYS(About!$A$3,'Core Indicators'!HM62)</f>
        <v>518</v>
      </c>
      <c r="R62" s="144">
        <f>_xlfn.DAYS(About!$A$3,'Core Indicators'!HU62)</f>
        <v>518</v>
      </c>
      <c r="S62" s="144">
        <f>_xlfn.DAYS(About!$A$3,'Core Indicators'!IC62)</f>
        <v>518</v>
      </c>
      <c r="T62" s="144">
        <f>_xlfn.DAYS(About!$A$3,'Core Indicators'!IK62)</f>
        <v>518</v>
      </c>
      <c r="U62" s="144">
        <f>_xlfn.DAYS(About!$A$3,'Core Indicators'!IS62)</f>
        <v>518</v>
      </c>
      <c r="V62" s="144">
        <f t="shared" si="1"/>
        <v>468.9</v>
      </c>
    </row>
    <row r="63" spans="1:22">
      <c r="A63" s="143" t="str">
        <f>Lists!C:C</f>
        <v>MLI001</v>
      </c>
      <c r="B63" s="144">
        <f>_xlfn.DAYS(About!$A$3,'Core Indicators'!U63)</f>
        <v>207</v>
      </c>
      <c r="C63" s="144">
        <f>_xlfn.DAYS(About!$A$3,'Core Indicators'!AC63)</f>
        <v>49</v>
      </c>
      <c r="D63" s="144">
        <f>_xlfn.DAYS(About!$A$3,'Core Indicators'!AK63)</f>
        <v>49</v>
      </c>
      <c r="E63" s="144">
        <f>_xlfn.DAYS(About!$A$3,'Core Indicators'!AS63)</f>
        <v>49</v>
      </c>
      <c r="F63" s="144">
        <f>_xlfn.DAYS(About!$A$3,'Core Indicators'!BQ63)</f>
        <v>35</v>
      </c>
      <c r="G63" s="144">
        <f>_xlfn.DAYS(About!$A$3,'Core Indicators'!DM63)</f>
        <v>49</v>
      </c>
      <c r="H63" s="144">
        <f>_xlfn.DAYS(About!$A$3,'Core Indicators'!DU63)</f>
        <v>49</v>
      </c>
      <c r="I63" s="144">
        <f>_xlfn.DAYS(About!$A$3,'Core Indicators'!EC63)</f>
        <v>49</v>
      </c>
      <c r="J63" s="144">
        <f>_xlfn.DAYS(About!$A$3,'Core Indicators'!EK63)</f>
        <v>49</v>
      </c>
      <c r="K63" s="144">
        <f>_xlfn.DAYS(About!$A$3,'Core Indicators'!ES63)</f>
        <v>49</v>
      </c>
      <c r="L63" s="144">
        <f>_xlfn.DAYS(About!$A$3,'Core Indicators'!FI63)</f>
        <v>827</v>
      </c>
      <c r="M63" s="144">
        <f>_xlfn.DAYS(About!$A$3,'Core Indicators'!GG63)</f>
        <v>151</v>
      </c>
      <c r="N63" s="144">
        <f>_xlfn.DAYS(About!$A$3,'Core Indicators'!GO63)</f>
        <v>151</v>
      </c>
      <c r="O63" s="144">
        <f>_xlfn.DAYS(About!$A$3,'Core Indicators'!GW63)</f>
        <v>151</v>
      </c>
      <c r="P63" s="144">
        <f>_xlfn.DAYS(About!$A$3,'Core Indicators'!HE63)</f>
        <v>151</v>
      </c>
      <c r="Q63" s="144">
        <f>_xlfn.DAYS(About!$A$3,'Core Indicators'!HM63)</f>
        <v>151</v>
      </c>
      <c r="R63" s="144">
        <f>_xlfn.DAYS(About!$A$3,'Core Indicators'!HU63)</f>
        <v>151</v>
      </c>
      <c r="S63" s="144">
        <f>_xlfn.DAYS(About!$A$3,'Core Indicators'!IC63)</f>
        <v>151</v>
      </c>
      <c r="T63" s="144">
        <f>_xlfn.DAYS(About!$A$3,'Core Indicators'!IK63)</f>
        <v>151</v>
      </c>
      <c r="U63" s="144">
        <f>_xlfn.DAYS(About!$A$3,'Core Indicators'!IS63)</f>
        <v>151</v>
      </c>
      <c r="V63" s="144">
        <f t="shared" si="1"/>
        <v>135.6</v>
      </c>
    </row>
    <row r="64" spans="1:22">
      <c r="A64" s="143" t="str">
        <f>Lists!C:C</f>
        <v>MMR001</v>
      </c>
      <c r="B64" s="144">
        <f>_xlfn.DAYS(About!$A$3,'Core Indicators'!U64)</f>
        <v>88</v>
      </c>
      <c r="C64" s="144">
        <f>_xlfn.DAYS(About!$A$3,'Core Indicators'!AC64)</f>
        <v>88</v>
      </c>
      <c r="D64" s="144">
        <f>_xlfn.DAYS(About!$A$3,'Core Indicators'!AK64)</f>
        <v>88</v>
      </c>
      <c r="E64" s="144">
        <f>_xlfn.DAYS(About!$A$3,'Core Indicators'!AS64)</f>
        <v>46</v>
      </c>
      <c r="F64" s="144">
        <f>_xlfn.DAYS(About!$A$3,'Core Indicators'!BQ64)</f>
        <v>38</v>
      </c>
      <c r="G64" s="144">
        <f>_xlfn.DAYS(About!$A$3,'Core Indicators'!DM64)</f>
        <v>88</v>
      </c>
      <c r="H64" s="144">
        <f>_xlfn.DAYS(About!$A$3,'Core Indicators'!DU64)</f>
        <v>88</v>
      </c>
      <c r="I64" s="144">
        <f>_xlfn.DAYS(About!$A$3,'Core Indicators'!EC64)</f>
        <v>88</v>
      </c>
      <c r="J64" s="144">
        <f>_xlfn.DAYS(About!$A$3,'Core Indicators'!EK64)</f>
        <v>88</v>
      </c>
      <c r="K64" s="144">
        <f>_xlfn.DAYS(About!$A$3,'Core Indicators'!ES64)</f>
        <v>88</v>
      </c>
      <c r="L64" s="144">
        <f>_xlfn.DAYS(About!$A$3,'Core Indicators'!FI64)</f>
        <v>88</v>
      </c>
      <c r="M64" s="144">
        <f>_xlfn.DAYS(About!$A$3,'Core Indicators'!GG64)</f>
        <v>151</v>
      </c>
      <c r="N64" s="144">
        <f>_xlfn.DAYS(About!$A$3,'Core Indicators'!GO64)</f>
        <v>151</v>
      </c>
      <c r="O64" s="144">
        <f>_xlfn.DAYS(About!$A$3,'Core Indicators'!GW64)</f>
        <v>151</v>
      </c>
      <c r="P64" s="144">
        <f>_xlfn.DAYS(About!$A$3,'Core Indicators'!HE64)</f>
        <v>151</v>
      </c>
      <c r="Q64" s="144">
        <f>_xlfn.DAYS(About!$A$3,'Core Indicators'!HM64)</f>
        <v>151</v>
      </c>
      <c r="R64" s="144">
        <f>_xlfn.DAYS(About!$A$3,'Core Indicators'!HU64)</f>
        <v>151</v>
      </c>
      <c r="S64" s="144">
        <f>_xlfn.DAYS(About!$A$3,'Core Indicators'!IC64)</f>
        <v>151</v>
      </c>
      <c r="T64" s="144">
        <f>_xlfn.DAYS(About!$A$3,'Core Indicators'!IK64)</f>
        <v>151</v>
      </c>
      <c r="U64" s="144">
        <f>_xlfn.DAYS(About!$A$3,'Core Indicators'!IS64)</f>
        <v>151</v>
      </c>
      <c r="V64" s="144">
        <f t="shared" si="1"/>
        <v>85.1</v>
      </c>
    </row>
    <row r="65" spans="1:22">
      <c r="A65" s="143" t="str">
        <f>Lists!C:C</f>
        <v>MMR002</v>
      </c>
      <c r="B65" s="144">
        <f>_xlfn.DAYS(About!$A$3,'Core Indicators'!U65)</f>
        <v>88</v>
      </c>
      <c r="C65" s="144">
        <f>_xlfn.DAYS(About!$A$3,'Core Indicators'!AC65)</f>
        <v>88</v>
      </c>
      <c r="D65" s="144">
        <f>_xlfn.DAYS(About!$A$3,'Core Indicators'!AK65)</f>
        <v>88</v>
      </c>
      <c r="E65" s="144">
        <f>_xlfn.DAYS(About!$A$3,'Core Indicators'!AS65)</f>
        <v>46</v>
      </c>
      <c r="F65" s="144">
        <f>_xlfn.DAYS(About!$A$3,'Core Indicators'!BQ65)</f>
        <v>38</v>
      </c>
      <c r="G65" s="144">
        <f>_xlfn.DAYS(About!$A$3,'Core Indicators'!DM65)</f>
        <v>88</v>
      </c>
      <c r="H65" s="144">
        <f>_xlfn.DAYS(About!$A$3,'Core Indicators'!DU65)</f>
        <v>88</v>
      </c>
      <c r="I65" s="144">
        <f>_xlfn.DAYS(About!$A$3,'Core Indicators'!EC65)</f>
        <v>88</v>
      </c>
      <c r="J65" s="144">
        <f>_xlfn.DAYS(About!$A$3,'Core Indicators'!EK65)</f>
        <v>88</v>
      </c>
      <c r="K65" s="144">
        <f>_xlfn.DAYS(About!$A$3,'Core Indicators'!ES65)</f>
        <v>88</v>
      </c>
      <c r="L65" s="144">
        <f>_xlfn.DAYS(About!$A$3,'Core Indicators'!FI65)</f>
        <v>88</v>
      </c>
      <c r="M65" s="144">
        <f>_xlfn.DAYS(About!$A$3,'Core Indicators'!GG65)</f>
        <v>151</v>
      </c>
      <c r="N65" s="144">
        <f>_xlfn.DAYS(About!$A$3,'Core Indicators'!GO65)</f>
        <v>151</v>
      </c>
      <c r="O65" s="144">
        <f>_xlfn.DAYS(About!$A$3,'Core Indicators'!GW65)</f>
        <v>151</v>
      </c>
      <c r="P65" s="144">
        <f>_xlfn.DAYS(About!$A$3,'Core Indicators'!HE65)</f>
        <v>151</v>
      </c>
      <c r="Q65" s="144">
        <f>_xlfn.DAYS(About!$A$3,'Core Indicators'!HM65)</f>
        <v>151</v>
      </c>
      <c r="R65" s="144">
        <f>_xlfn.DAYS(About!$A$3,'Core Indicators'!HU65)</f>
        <v>151</v>
      </c>
      <c r="S65" s="144">
        <f>_xlfn.DAYS(About!$A$3,'Core Indicators'!IC65)</f>
        <v>151</v>
      </c>
      <c r="T65" s="144">
        <f>_xlfn.DAYS(About!$A$3,'Core Indicators'!IK65)</f>
        <v>151</v>
      </c>
      <c r="U65" s="144">
        <f>_xlfn.DAYS(About!$A$3,'Core Indicators'!IS65)</f>
        <v>151</v>
      </c>
      <c r="V65" s="144">
        <f t="shared" si="1"/>
        <v>85.1</v>
      </c>
    </row>
    <row r="66" spans="1:22">
      <c r="A66" s="143" t="str">
        <f>Lists!C:C</f>
        <v>MMR003</v>
      </c>
      <c r="B66" s="144">
        <f>_xlfn.DAYS(About!$A$3,'Core Indicators'!U66)</f>
        <v>88</v>
      </c>
      <c r="C66" s="144">
        <f>_xlfn.DAYS(About!$A$3,'Core Indicators'!AC66)</f>
        <v>88</v>
      </c>
      <c r="D66" s="144">
        <f>_xlfn.DAYS(About!$A$3,'Core Indicators'!AK66)</f>
        <v>88</v>
      </c>
      <c r="E66" s="144">
        <f>_xlfn.DAYS(About!$A$3,'Core Indicators'!AS66)</f>
        <v>58</v>
      </c>
      <c r="F66" s="144">
        <f>_xlfn.DAYS(About!$A$3,'Core Indicators'!BQ66)</f>
        <v>38</v>
      </c>
      <c r="G66" s="144">
        <f>_xlfn.DAYS(About!$A$3,'Core Indicators'!DM66)</f>
        <v>88</v>
      </c>
      <c r="H66" s="144">
        <f>_xlfn.DAYS(About!$A$3,'Core Indicators'!DU66)</f>
        <v>88</v>
      </c>
      <c r="I66" s="144">
        <f>_xlfn.DAYS(About!$A$3,'Core Indicators'!EC66)</f>
        <v>88</v>
      </c>
      <c r="J66" s="144">
        <f>_xlfn.DAYS(About!$A$3,'Core Indicators'!EK66)</f>
        <v>88</v>
      </c>
      <c r="K66" s="144">
        <f>_xlfn.DAYS(About!$A$3,'Core Indicators'!ES66)</f>
        <v>88</v>
      </c>
      <c r="L66" s="144">
        <f>_xlfn.DAYS(About!$A$3,'Core Indicators'!FI66)</f>
        <v>88</v>
      </c>
      <c r="M66" s="144">
        <f>_xlfn.DAYS(About!$A$3,'Core Indicators'!GG66)</f>
        <v>151</v>
      </c>
      <c r="N66" s="144">
        <f>_xlfn.DAYS(About!$A$3,'Core Indicators'!GO66)</f>
        <v>151</v>
      </c>
      <c r="O66" s="144">
        <f>_xlfn.DAYS(About!$A$3,'Core Indicators'!GW66)</f>
        <v>151</v>
      </c>
      <c r="P66" s="144">
        <f>_xlfn.DAYS(About!$A$3,'Core Indicators'!HE66)</f>
        <v>151</v>
      </c>
      <c r="Q66" s="144">
        <f>_xlfn.DAYS(About!$A$3,'Core Indicators'!HM66)</f>
        <v>151</v>
      </c>
      <c r="R66" s="144">
        <f>_xlfn.DAYS(About!$A$3,'Core Indicators'!HU66)</f>
        <v>151</v>
      </c>
      <c r="S66" s="144">
        <f>_xlfn.DAYS(About!$A$3,'Core Indicators'!IC66)</f>
        <v>151</v>
      </c>
      <c r="T66" s="144">
        <f>_xlfn.DAYS(About!$A$3,'Core Indicators'!IK66)</f>
        <v>151</v>
      </c>
      <c r="U66" s="144">
        <f>_xlfn.DAYS(About!$A$3,'Core Indicators'!IS66)</f>
        <v>151</v>
      </c>
      <c r="V66" s="144">
        <f t="shared" si="1"/>
        <v>86.3</v>
      </c>
    </row>
    <row r="67" spans="1:22">
      <c r="A67" s="143" t="str">
        <f>Lists!C:C</f>
        <v>MOZ001</v>
      </c>
      <c r="B67" s="144">
        <f>_xlfn.DAYS(About!$A$3,'Core Indicators'!U67)</f>
        <v>63</v>
      </c>
      <c r="C67" s="144">
        <f>_xlfn.DAYS(About!$A$3,'Core Indicators'!AC67)</f>
        <v>63</v>
      </c>
      <c r="D67" s="144">
        <f>_xlfn.DAYS(About!$A$3,'Core Indicators'!AK67)</f>
        <v>63</v>
      </c>
      <c r="E67" s="144">
        <f>_xlfn.DAYS(About!$A$3,'Core Indicators'!AS67)</f>
        <v>63</v>
      </c>
      <c r="F67" s="144">
        <f>_xlfn.DAYS(About!$A$3,'Core Indicators'!BQ67)</f>
        <v>63</v>
      </c>
      <c r="G67" s="144">
        <f>_xlfn.DAYS(About!$A$3,'Core Indicators'!DM67)</f>
        <v>63</v>
      </c>
      <c r="H67" s="144">
        <f>_xlfn.DAYS(About!$A$3,'Core Indicators'!DU67)</f>
        <v>63</v>
      </c>
      <c r="I67" s="144">
        <f>_xlfn.DAYS(About!$A$3,'Core Indicators'!EC67)</f>
        <v>63</v>
      </c>
      <c r="J67" s="144">
        <f>_xlfn.DAYS(About!$A$3,'Core Indicators'!EK67)</f>
        <v>63</v>
      </c>
      <c r="K67" s="144">
        <f>_xlfn.DAYS(About!$A$3,'Core Indicators'!ES67)</f>
        <v>92</v>
      </c>
      <c r="L67" s="144">
        <f>_xlfn.DAYS(About!$A$3,'Core Indicators'!FI67)</f>
        <v>640</v>
      </c>
      <c r="M67" s="144">
        <f>_xlfn.DAYS(About!$A$3,'Core Indicators'!GG67)</f>
        <v>152</v>
      </c>
      <c r="N67" s="144">
        <f>_xlfn.DAYS(About!$A$3,'Core Indicators'!GO67)</f>
        <v>152</v>
      </c>
      <c r="O67" s="144">
        <f>_xlfn.DAYS(About!$A$3,'Core Indicators'!GW67)</f>
        <v>152</v>
      </c>
      <c r="P67" s="144">
        <f>_xlfn.DAYS(About!$A$3,'Core Indicators'!HE67)</f>
        <v>152</v>
      </c>
      <c r="Q67" s="144">
        <f>_xlfn.DAYS(About!$A$3,'Core Indicators'!HM67)</f>
        <v>152</v>
      </c>
      <c r="R67" s="144">
        <f>_xlfn.DAYS(About!$A$3,'Core Indicators'!HU67)</f>
        <v>152</v>
      </c>
      <c r="S67" s="144">
        <f>_xlfn.DAYS(About!$A$3,'Core Indicators'!IC67)</f>
        <v>152</v>
      </c>
      <c r="T67" s="144">
        <f>_xlfn.DAYS(About!$A$3,'Core Indicators'!IK67)</f>
        <v>152</v>
      </c>
      <c r="U67" s="144">
        <f>_xlfn.DAYS(About!$A$3,'Core Indicators'!IS67)</f>
        <v>152</v>
      </c>
      <c r="V67" s="144">
        <f t="shared" ref="V67:V98" si="2">AVERAGE(D67:M67)</f>
        <v>132.5</v>
      </c>
    </row>
    <row r="68" spans="1:22">
      <c r="A68" s="143" t="str">
        <f>Lists!C:C</f>
        <v>MOZ004</v>
      </c>
      <c r="B68" s="144">
        <f>_xlfn.DAYS(About!$A$3,'Core Indicators'!U68)</f>
        <v>63</v>
      </c>
      <c r="C68" s="144">
        <f>_xlfn.DAYS(About!$A$3,'Core Indicators'!AC68)</f>
        <v>63</v>
      </c>
      <c r="D68" s="144">
        <f>_xlfn.DAYS(About!$A$3,'Core Indicators'!AK68)</f>
        <v>63</v>
      </c>
      <c r="E68" s="144">
        <f>_xlfn.DAYS(About!$A$3,'Core Indicators'!AS68)</f>
        <v>63</v>
      </c>
      <c r="F68" s="144">
        <f>_xlfn.DAYS(About!$A$3,'Core Indicators'!BQ68)</f>
        <v>63</v>
      </c>
      <c r="G68" s="144">
        <f>_xlfn.DAYS(About!$A$3,'Core Indicators'!DM68)</f>
        <v>63</v>
      </c>
      <c r="H68" s="144">
        <f>_xlfn.DAYS(About!$A$3,'Core Indicators'!DU68)</f>
        <v>63</v>
      </c>
      <c r="I68" s="144">
        <f>_xlfn.DAYS(About!$A$3,'Core Indicators'!EC68)</f>
        <v>63</v>
      </c>
      <c r="J68" s="144">
        <f>_xlfn.DAYS(About!$A$3,'Core Indicators'!EK68)</f>
        <v>63</v>
      </c>
      <c r="K68" s="144">
        <f>_xlfn.DAYS(About!$A$3,'Core Indicators'!ES68)</f>
        <v>63</v>
      </c>
      <c r="L68" s="144">
        <f>_xlfn.DAYS(About!$A$3,'Core Indicators'!FI68)</f>
        <v>152</v>
      </c>
      <c r="M68" s="144">
        <f>_xlfn.DAYS(About!$A$3,'Core Indicators'!GG68)</f>
        <v>549</v>
      </c>
      <c r="N68" s="144">
        <f>_xlfn.DAYS(About!$A$3,'Core Indicators'!GO68)</f>
        <v>253</v>
      </c>
      <c r="O68" s="144">
        <f>_xlfn.DAYS(About!$A$3,'Core Indicators'!GW68)</f>
        <v>549</v>
      </c>
      <c r="P68" s="144">
        <f>_xlfn.DAYS(About!$A$3,'Core Indicators'!HE68)</f>
        <v>549</v>
      </c>
      <c r="Q68" s="144">
        <f>_xlfn.DAYS(About!$A$3,'Core Indicators'!HM68)</f>
        <v>549</v>
      </c>
      <c r="R68" s="144">
        <f>_xlfn.DAYS(About!$A$3,'Core Indicators'!HU68)</f>
        <v>549</v>
      </c>
      <c r="S68" s="144">
        <f>_xlfn.DAYS(About!$A$3,'Core Indicators'!IC68)</f>
        <v>254</v>
      </c>
      <c r="T68" s="144">
        <f>_xlfn.DAYS(About!$A$3,'Core Indicators'!IK68)</f>
        <v>549</v>
      </c>
      <c r="U68" s="144">
        <f>_xlfn.DAYS(About!$A$3,'Core Indicators'!IS68)</f>
        <v>549</v>
      </c>
      <c r="V68" s="144">
        <f t="shared" si="2"/>
        <v>120.5</v>
      </c>
    </row>
    <row r="69" spans="1:22">
      <c r="A69" s="143" t="str">
        <f>Lists!C:C</f>
        <v>MOZ006</v>
      </c>
      <c r="B69" s="144">
        <f>_xlfn.DAYS(About!$A$3,'Core Indicators'!U69)</f>
        <v>63</v>
      </c>
      <c r="C69" s="144">
        <f>_xlfn.DAYS(About!$A$3,'Core Indicators'!AC69)</f>
        <v>63</v>
      </c>
      <c r="D69" s="144">
        <f>_xlfn.DAYS(About!$A$3,'Core Indicators'!AK69)</f>
        <v>92</v>
      </c>
      <c r="E69" s="144">
        <f>_xlfn.DAYS(About!$A$3,'Core Indicators'!AS69)</f>
        <v>276</v>
      </c>
      <c r="F69" s="144">
        <f>_xlfn.DAYS(About!$A$3,'Core Indicators'!BQ69)</f>
        <v>448</v>
      </c>
      <c r="G69" s="144">
        <f>_xlfn.DAYS(About!$A$3,'Core Indicators'!DM69)</f>
        <v>92</v>
      </c>
      <c r="H69" s="144">
        <f>_xlfn.DAYS(About!$A$3,'Core Indicators'!DU69)</f>
        <v>92</v>
      </c>
      <c r="I69" s="144">
        <f>_xlfn.DAYS(About!$A$3,'Core Indicators'!EC69)</f>
        <v>92</v>
      </c>
      <c r="J69" s="144">
        <f>_xlfn.DAYS(About!$A$3,'Core Indicators'!EK69)</f>
        <v>92</v>
      </c>
      <c r="K69" s="144">
        <f>_xlfn.DAYS(About!$A$3,'Core Indicators'!ES69)</f>
        <v>92</v>
      </c>
      <c r="L69" s="144">
        <f>_xlfn.DAYS(About!$A$3,'Core Indicators'!FI69)</f>
        <v>448</v>
      </c>
      <c r="M69" s="144">
        <f>_xlfn.DAYS(About!$A$3,'Core Indicators'!GG69)</f>
        <v>448</v>
      </c>
      <c r="N69" s="144">
        <f>_xlfn.DAYS(About!$A$3,'Core Indicators'!GO69)</f>
        <v>448</v>
      </c>
      <c r="O69" s="144">
        <f>_xlfn.DAYS(About!$A$3,'Core Indicators'!GW69)</f>
        <v>448</v>
      </c>
      <c r="P69" s="144">
        <f>_xlfn.DAYS(About!$A$3,'Core Indicators'!HE69)</f>
        <v>448</v>
      </c>
      <c r="Q69" s="144">
        <f>_xlfn.DAYS(About!$A$3,'Core Indicators'!HM69)</f>
        <v>448</v>
      </c>
      <c r="R69" s="144">
        <f>_xlfn.DAYS(About!$A$3,'Core Indicators'!HU69)</f>
        <v>448</v>
      </c>
      <c r="S69" s="144">
        <f>_xlfn.DAYS(About!$A$3,'Core Indicators'!IC69)</f>
        <v>448</v>
      </c>
      <c r="T69" s="144">
        <f>_xlfn.DAYS(About!$A$3,'Core Indicators'!IK69)</f>
        <v>448</v>
      </c>
      <c r="U69" s="144">
        <f>_xlfn.DAYS(About!$A$3,'Core Indicators'!IS69)</f>
        <v>448</v>
      </c>
      <c r="V69" s="144">
        <f t="shared" si="2"/>
        <v>217.2</v>
      </c>
    </row>
    <row r="70" spans="1:22">
      <c r="A70" s="143" t="str">
        <f>Lists!C:C</f>
        <v>MOZ007</v>
      </c>
      <c r="B70" s="144">
        <f>_xlfn.DAYS(About!$A$3,'Core Indicators'!U70)</f>
        <v>79</v>
      </c>
      <c r="C70" s="144">
        <f>_xlfn.DAYS(About!$A$3,'Core Indicators'!AC70)</f>
        <v>79</v>
      </c>
      <c r="D70" s="144">
        <f>_xlfn.DAYS(About!$A$3,'Core Indicators'!AK70)</f>
        <v>63</v>
      </c>
      <c r="E70" s="144">
        <f>_xlfn.DAYS(About!$A$3,'Core Indicators'!AS70)</f>
        <v>63</v>
      </c>
      <c r="F70" s="144">
        <f>_xlfn.DAYS(About!$A$3,'Core Indicators'!BQ70)</f>
        <v>79</v>
      </c>
      <c r="G70" s="144">
        <f>_xlfn.DAYS(About!$A$3,'Core Indicators'!DM70)</f>
        <v>63</v>
      </c>
      <c r="H70" s="144">
        <f>_xlfn.DAYS(About!$A$3,'Core Indicators'!DU70)</f>
        <v>63</v>
      </c>
      <c r="I70" s="144">
        <f>_xlfn.DAYS(About!$A$3,'Core Indicators'!EC70)</f>
        <v>63</v>
      </c>
      <c r="J70" s="144">
        <f>_xlfn.DAYS(About!$A$3,'Core Indicators'!EK70)</f>
        <v>63</v>
      </c>
      <c r="K70" s="144">
        <f>_xlfn.DAYS(About!$A$3,'Core Indicators'!ES70)</f>
        <v>63</v>
      </c>
      <c r="L70" s="144">
        <f>_xlfn.DAYS(About!$A$3,'Core Indicators'!FI70)</f>
        <v>79</v>
      </c>
      <c r="M70" s="144">
        <f>_xlfn.DAYS(About!$A$3,'Core Indicators'!GG70)</f>
        <v>79</v>
      </c>
      <c r="N70" s="144">
        <f>_xlfn.DAYS(About!$A$3,'Core Indicators'!GO70)</f>
        <v>79</v>
      </c>
      <c r="O70" s="144">
        <f>_xlfn.DAYS(About!$A$3,'Core Indicators'!GW70)</f>
        <v>79</v>
      </c>
      <c r="P70" s="144">
        <f>_xlfn.DAYS(About!$A$3,'Core Indicators'!HE70)</f>
        <v>79</v>
      </c>
      <c r="Q70" s="144">
        <f>_xlfn.DAYS(About!$A$3,'Core Indicators'!HM70)</f>
        <v>79</v>
      </c>
      <c r="R70" s="144">
        <f>_xlfn.DAYS(About!$A$3,'Core Indicators'!HU70)</f>
        <v>79</v>
      </c>
      <c r="S70" s="144">
        <f>_xlfn.DAYS(About!$A$3,'Core Indicators'!IC70)</f>
        <v>79</v>
      </c>
      <c r="T70" s="144">
        <f>_xlfn.DAYS(About!$A$3,'Core Indicators'!IK70)</f>
        <v>79</v>
      </c>
      <c r="U70" s="144">
        <f>_xlfn.DAYS(About!$A$3,'Core Indicators'!IS70)</f>
        <v>79</v>
      </c>
      <c r="V70" s="144">
        <f t="shared" si="2"/>
        <v>67.8</v>
      </c>
    </row>
    <row r="71" spans="1:22">
      <c r="A71" s="143" t="str">
        <f>Lists!C:C</f>
        <v>MRT002</v>
      </c>
      <c r="B71" s="144">
        <f>_xlfn.DAYS(About!$A$3,'Core Indicators'!U71)</f>
        <v>806</v>
      </c>
      <c r="C71" s="144">
        <f>_xlfn.DAYS(About!$A$3,'Core Indicators'!AC71)</f>
        <v>78</v>
      </c>
      <c r="D71" s="144">
        <f>_xlfn.DAYS(About!$A$3,'Core Indicators'!AK71)</f>
        <v>78</v>
      </c>
      <c r="E71" s="144">
        <f>_xlfn.DAYS(About!$A$3,'Core Indicators'!AS71)</f>
        <v>78</v>
      </c>
      <c r="F71" s="144">
        <f>_xlfn.DAYS(About!$A$3,'Core Indicators'!BQ71)</f>
        <v>672</v>
      </c>
      <c r="G71" s="144">
        <f>_xlfn.DAYS(About!$A$3,'Core Indicators'!DM71)</f>
        <v>78</v>
      </c>
      <c r="H71" s="144">
        <f>_xlfn.DAYS(About!$A$3,'Core Indicators'!DU71)</f>
        <v>78</v>
      </c>
      <c r="I71" s="144">
        <f>_xlfn.DAYS(About!$A$3,'Core Indicators'!EC71)</f>
        <v>78</v>
      </c>
      <c r="J71" s="144">
        <f>_xlfn.DAYS(About!$A$3,'Core Indicators'!EK71)</f>
        <v>78</v>
      </c>
      <c r="K71" s="144">
        <f>_xlfn.DAYS(About!$A$3,'Core Indicators'!ES71)</f>
        <v>78</v>
      </c>
      <c r="L71" s="144">
        <f>_xlfn.DAYS(About!$A$3,'Core Indicators'!FI71)</f>
        <v>806</v>
      </c>
      <c r="M71" s="144">
        <f>_xlfn.DAYS(About!$A$3,'Core Indicators'!GG71)</f>
        <v>154</v>
      </c>
      <c r="N71" s="144">
        <f>_xlfn.DAYS(About!$A$3,'Core Indicators'!GO71)</f>
        <v>154</v>
      </c>
      <c r="O71" s="144">
        <f>_xlfn.DAYS(About!$A$3,'Core Indicators'!GW71)</f>
        <v>154</v>
      </c>
      <c r="P71" s="144">
        <f>_xlfn.DAYS(About!$A$3,'Core Indicators'!HE71)</f>
        <v>154</v>
      </c>
      <c r="Q71" s="144">
        <f>_xlfn.DAYS(About!$A$3,'Core Indicators'!HM71)</f>
        <v>154</v>
      </c>
      <c r="R71" s="144">
        <f>_xlfn.DAYS(About!$A$3,'Core Indicators'!HU71)</f>
        <v>154</v>
      </c>
      <c r="S71" s="144">
        <f>_xlfn.DAYS(About!$A$3,'Core Indicators'!IC71)</f>
        <v>154</v>
      </c>
      <c r="T71" s="144">
        <f>_xlfn.DAYS(About!$A$3,'Core Indicators'!IK71)</f>
        <v>154</v>
      </c>
      <c r="U71" s="144">
        <f>_xlfn.DAYS(About!$A$3,'Core Indicators'!IS71)</f>
        <v>154</v>
      </c>
      <c r="V71" s="144">
        <f t="shared" si="2"/>
        <v>217.8</v>
      </c>
    </row>
    <row r="72" spans="1:22">
      <c r="A72" s="143" t="str">
        <f>Lists!C:C</f>
        <v>MRT003</v>
      </c>
      <c r="B72" s="144">
        <f>_xlfn.DAYS(About!$A$3,'Core Indicators'!U72)</f>
        <v>214</v>
      </c>
      <c r="C72" s="144">
        <f>_xlfn.DAYS(About!$A$3,'Core Indicators'!AC72)</f>
        <v>78</v>
      </c>
      <c r="D72" s="144">
        <f>_xlfn.DAYS(About!$A$3,'Core Indicators'!AK72)</f>
        <v>78</v>
      </c>
      <c r="E72" s="144">
        <f>_xlfn.DAYS(About!$A$3,'Core Indicators'!AS72)</f>
        <v>247</v>
      </c>
      <c r="F72" s="144">
        <f>_xlfn.DAYS(About!$A$3,'Core Indicators'!BQ72)</f>
        <v>247</v>
      </c>
      <c r="G72" s="144">
        <f>_xlfn.DAYS(About!$A$3,'Core Indicators'!DM72)</f>
        <v>78</v>
      </c>
      <c r="H72" s="144">
        <f>_xlfn.DAYS(About!$A$3,'Core Indicators'!DU72)</f>
        <v>78</v>
      </c>
      <c r="I72" s="144">
        <f>_xlfn.DAYS(About!$A$3,'Core Indicators'!EC72)</f>
        <v>78</v>
      </c>
      <c r="J72" s="144">
        <f>_xlfn.DAYS(About!$A$3,'Core Indicators'!EK72)</f>
        <v>78</v>
      </c>
      <c r="K72" s="144">
        <f>_xlfn.DAYS(About!$A$3,'Core Indicators'!ES72)</f>
        <v>78</v>
      </c>
      <c r="L72" s="144">
        <f>_xlfn.DAYS(About!$A$3,'Core Indicators'!FI72)</f>
        <v>247</v>
      </c>
      <c r="M72" s="144">
        <f>_xlfn.DAYS(About!$A$3,'Core Indicators'!GG72)</f>
        <v>154</v>
      </c>
      <c r="N72" s="144">
        <f>_xlfn.DAYS(About!$A$3,'Core Indicators'!GO72)</f>
        <v>154</v>
      </c>
      <c r="O72" s="144">
        <f>_xlfn.DAYS(About!$A$3,'Core Indicators'!GW72)</f>
        <v>154</v>
      </c>
      <c r="P72" s="144">
        <f>_xlfn.DAYS(About!$A$3,'Core Indicators'!HE72)</f>
        <v>154</v>
      </c>
      <c r="Q72" s="144">
        <f>_xlfn.DAYS(About!$A$3,'Core Indicators'!HM72)</f>
        <v>154</v>
      </c>
      <c r="R72" s="144">
        <f>_xlfn.DAYS(About!$A$3,'Core Indicators'!HU72)</f>
        <v>154</v>
      </c>
      <c r="S72" s="144">
        <f>_xlfn.DAYS(About!$A$3,'Core Indicators'!IC72)</f>
        <v>154</v>
      </c>
      <c r="T72" s="144">
        <f>_xlfn.DAYS(About!$A$3,'Core Indicators'!IK72)</f>
        <v>154</v>
      </c>
      <c r="U72" s="144">
        <f>_xlfn.DAYS(About!$A$3,'Core Indicators'!IS72)</f>
        <v>154</v>
      </c>
      <c r="V72" s="144">
        <f t="shared" si="2"/>
        <v>136.30000000000001</v>
      </c>
    </row>
    <row r="73" spans="1:22">
      <c r="A73" s="143" t="str">
        <f>Lists!C:C</f>
        <v>MWI002</v>
      </c>
      <c r="B73" s="144">
        <f>_xlfn.DAYS(About!$A$3,'Core Indicators'!U73)</f>
        <v>767</v>
      </c>
      <c r="C73" s="144">
        <f>_xlfn.DAYS(About!$A$3,'Core Indicators'!AC73)</f>
        <v>91</v>
      </c>
      <c r="D73" s="144">
        <f>_xlfn.DAYS(About!$A$3,'Core Indicators'!AK73)</f>
        <v>91</v>
      </c>
      <c r="E73" s="144">
        <f>_xlfn.DAYS(About!$A$3,'Core Indicators'!AS73)</f>
        <v>610</v>
      </c>
      <c r="F73" s="144">
        <f>_xlfn.DAYS(About!$A$3,'Core Indicators'!BQ73)</f>
        <v>91</v>
      </c>
      <c r="G73" s="144">
        <f>_xlfn.DAYS(About!$A$3,'Core Indicators'!DM73)</f>
        <v>91</v>
      </c>
      <c r="H73" s="144">
        <f>_xlfn.DAYS(About!$A$3,'Core Indicators'!DU73)</f>
        <v>91</v>
      </c>
      <c r="I73" s="144">
        <f>_xlfn.DAYS(About!$A$3,'Core Indicators'!EC73)</f>
        <v>91</v>
      </c>
      <c r="J73" s="144">
        <f>_xlfn.DAYS(About!$A$3,'Core Indicators'!EK73)</f>
        <v>91</v>
      </c>
      <c r="K73" s="144">
        <f>_xlfn.DAYS(About!$A$3,'Core Indicators'!ES73)</f>
        <v>91</v>
      </c>
      <c r="L73" s="144">
        <f>_xlfn.DAYS(About!$A$3,'Core Indicators'!FI73)</f>
        <v>609</v>
      </c>
      <c r="M73" s="144">
        <f>_xlfn.DAYS(About!$A$3,'Core Indicators'!GG73)</f>
        <v>155</v>
      </c>
      <c r="N73" s="144">
        <f>_xlfn.DAYS(About!$A$3,'Core Indicators'!GO73)</f>
        <v>155</v>
      </c>
      <c r="O73" s="144">
        <f>_xlfn.DAYS(About!$A$3,'Core Indicators'!GW73)</f>
        <v>155</v>
      </c>
      <c r="P73" s="144">
        <f>_xlfn.DAYS(About!$A$3,'Core Indicators'!HE73)</f>
        <v>155</v>
      </c>
      <c r="Q73" s="144">
        <f>_xlfn.DAYS(About!$A$3,'Core Indicators'!HM73)</f>
        <v>155</v>
      </c>
      <c r="R73" s="144">
        <f>_xlfn.DAYS(About!$A$3,'Core Indicators'!HU73)</f>
        <v>155</v>
      </c>
      <c r="S73" s="144">
        <f>_xlfn.DAYS(About!$A$3,'Core Indicators'!IC73)</f>
        <v>155</v>
      </c>
      <c r="T73" s="144">
        <f>_xlfn.DAYS(About!$A$3,'Core Indicators'!IK73)</f>
        <v>155</v>
      </c>
      <c r="U73" s="144">
        <f>_xlfn.DAYS(About!$A$3,'Core Indicators'!IS73)</f>
        <v>155</v>
      </c>
      <c r="V73" s="144">
        <f t="shared" si="2"/>
        <v>201.1</v>
      </c>
    </row>
    <row r="74" spans="1:22">
      <c r="A74" s="143" t="str">
        <f>Lists!C:C</f>
        <v>MYS001</v>
      </c>
      <c r="B74" s="144">
        <f>_xlfn.DAYS(About!$A$3,'Core Indicators'!U74)</f>
        <v>35</v>
      </c>
      <c r="C74" s="144">
        <f>_xlfn.DAYS(About!$A$3,'Core Indicators'!AC74)</f>
        <v>32</v>
      </c>
      <c r="D74" s="144">
        <f>_xlfn.DAYS(About!$A$3,'Core Indicators'!AK74)</f>
        <v>32</v>
      </c>
      <c r="E74" s="144">
        <f>_xlfn.DAYS(About!$A$3,'Core Indicators'!AS74)</f>
        <v>32</v>
      </c>
      <c r="F74" s="144">
        <f>_xlfn.DAYS(About!$A$3,'Core Indicators'!BQ74)</f>
        <v>35</v>
      </c>
      <c r="G74" s="144">
        <f>_xlfn.DAYS(About!$A$3,'Core Indicators'!DM74)</f>
        <v>35</v>
      </c>
      <c r="H74" s="144">
        <f>_xlfn.DAYS(About!$A$3,'Core Indicators'!DU74)</f>
        <v>35</v>
      </c>
      <c r="I74" s="144">
        <f>_xlfn.DAYS(About!$A$3,'Core Indicators'!EC74)</f>
        <v>35</v>
      </c>
      <c r="J74" s="144">
        <f>_xlfn.DAYS(About!$A$3,'Core Indicators'!EK74)</f>
        <v>32</v>
      </c>
      <c r="K74" s="144">
        <f>_xlfn.DAYS(About!$A$3,'Core Indicators'!ES74)</f>
        <v>32</v>
      </c>
      <c r="L74" s="144">
        <f>_xlfn.DAYS(About!$A$3,'Core Indicators'!FI74)</f>
        <v>32</v>
      </c>
      <c r="M74" s="144">
        <f>_xlfn.DAYS(About!$A$3,'Core Indicators'!GG74)</f>
        <v>32</v>
      </c>
      <c r="N74" s="144">
        <f>_xlfn.DAYS(About!$A$3,'Core Indicators'!GO74)</f>
        <v>32</v>
      </c>
      <c r="O74" s="144">
        <f>_xlfn.DAYS(About!$A$3,'Core Indicators'!GW74)</f>
        <v>32</v>
      </c>
      <c r="P74" s="144">
        <f>_xlfn.DAYS(About!$A$3,'Core Indicators'!HE74)</f>
        <v>32</v>
      </c>
      <c r="Q74" s="144">
        <f>_xlfn.DAYS(About!$A$3,'Core Indicators'!HM74)</f>
        <v>32</v>
      </c>
      <c r="R74" s="144">
        <f>_xlfn.DAYS(About!$A$3,'Core Indicators'!HU74)</f>
        <v>32</v>
      </c>
      <c r="S74" s="144">
        <f>_xlfn.DAYS(About!$A$3,'Core Indicators'!IC74)</f>
        <v>32</v>
      </c>
      <c r="T74" s="144">
        <f>_xlfn.DAYS(About!$A$3,'Core Indicators'!IK74)</f>
        <v>32</v>
      </c>
      <c r="U74" s="144">
        <f>_xlfn.DAYS(About!$A$3,'Core Indicators'!IS74)</f>
        <v>32</v>
      </c>
      <c r="V74" s="144">
        <f t="shared" si="2"/>
        <v>33.200000000000003</v>
      </c>
    </row>
    <row r="75" spans="1:22">
      <c r="A75" s="143" t="str">
        <f>Lists!C:C</f>
        <v>NAM002</v>
      </c>
      <c r="B75" s="144">
        <f>_xlfn.DAYS(About!$A$3,'Core Indicators'!U75)</f>
        <v>448</v>
      </c>
      <c r="C75" s="144">
        <f>_xlfn.DAYS(About!$A$3,'Core Indicators'!AC75)</f>
        <v>182</v>
      </c>
      <c r="D75" s="144">
        <f>_xlfn.DAYS(About!$A$3,'Core Indicators'!AK75)</f>
        <v>182</v>
      </c>
      <c r="E75" s="144">
        <f>_xlfn.DAYS(About!$A$3,'Core Indicators'!AS75)</f>
        <v>448</v>
      </c>
      <c r="F75" s="144">
        <f>_xlfn.DAYS(About!$A$3,'Core Indicators'!BQ75)</f>
        <v>182</v>
      </c>
      <c r="G75" s="144">
        <f>_xlfn.DAYS(About!$A$3,'Core Indicators'!DM75)</f>
        <v>182</v>
      </c>
      <c r="H75" s="144">
        <f>_xlfn.DAYS(About!$A$3,'Core Indicators'!DU75)</f>
        <v>182</v>
      </c>
      <c r="I75" s="144">
        <f>_xlfn.DAYS(About!$A$3,'Core Indicators'!EC75)</f>
        <v>182</v>
      </c>
      <c r="J75" s="144">
        <f>_xlfn.DAYS(About!$A$3,'Core Indicators'!EK75)</f>
        <v>182</v>
      </c>
      <c r="K75" s="144">
        <f>_xlfn.DAYS(About!$A$3,'Core Indicators'!ES75)</f>
        <v>182</v>
      </c>
      <c r="L75" s="144">
        <f>_xlfn.DAYS(About!$A$3,'Core Indicators'!FI75)</f>
        <v>448</v>
      </c>
      <c r="M75" s="144">
        <f>_xlfn.DAYS(About!$A$3,'Core Indicators'!GG75)</f>
        <v>155</v>
      </c>
      <c r="N75" s="144">
        <f>_xlfn.DAYS(About!$A$3,'Core Indicators'!GO75)</f>
        <v>155</v>
      </c>
      <c r="O75" s="144">
        <f>_xlfn.DAYS(About!$A$3,'Core Indicators'!GW75)</f>
        <v>155</v>
      </c>
      <c r="P75" s="144">
        <f>_xlfn.DAYS(About!$A$3,'Core Indicators'!HE75)</f>
        <v>155</v>
      </c>
      <c r="Q75" s="144">
        <f>_xlfn.DAYS(About!$A$3,'Core Indicators'!HM75)</f>
        <v>155</v>
      </c>
      <c r="R75" s="144">
        <f>_xlfn.DAYS(About!$A$3,'Core Indicators'!HU75)</f>
        <v>155</v>
      </c>
      <c r="S75" s="144">
        <f>_xlfn.DAYS(About!$A$3,'Core Indicators'!IC75)</f>
        <v>155</v>
      </c>
      <c r="T75" s="144">
        <f>_xlfn.DAYS(About!$A$3,'Core Indicators'!IK75)</f>
        <v>155</v>
      </c>
      <c r="U75" s="144">
        <f>_xlfn.DAYS(About!$A$3,'Core Indicators'!IS75)</f>
        <v>155</v>
      </c>
      <c r="V75" s="144">
        <f t="shared" si="2"/>
        <v>232.5</v>
      </c>
    </row>
    <row r="76" spans="1:22">
      <c r="A76" s="143" t="str">
        <f>Lists!C:C</f>
        <v>NER001</v>
      </c>
      <c r="B76" s="144">
        <f>_xlfn.DAYS(About!$A$3,'Core Indicators'!U76)</f>
        <v>808</v>
      </c>
      <c r="C76" s="144">
        <f>_xlfn.DAYS(About!$A$3,'Core Indicators'!AC76)</f>
        <v>91</v>
      </c>
      <c r="D76" s="144">
        <f>_xlfn.DAYS(About!$A$3,'Core Indicators'!AK76)</f>
        <v>91</v>
      </c>
      <c r="E76" s="144">
        <f>_xlfn.DAYS(About!$A$3,'Core Indicators'!AS76)</f>
        <v>35</v>
      </c>
      <c r="F76" s="144">
        <f>_xlfn.DAYS(About!$A$3,'Core Indicators'!BQ76)</f>
        <v>35</v>
      </c>
      <c r="G76" s="144">
        <f>_xlfn.DAYS(About!$A$3,'Core Indicators'!DM76)</f>
        <v>91</v>
      </c>
      <c r="H76" s="144">
        <f>_xlfn.DAYS(About!$A$3,'Core Indicators'!DU76)</f>
        <v>91</v>
      </c>
      <c r="I76" s="144">
        <f>_xlfn.DAYS(About!$A$3,'Core Indicators'!EC76)</f>
        <v>91</v>
      </c>
      <c r="J76" s="144">
        <f>_xlfn.DAYS(About!$A$3,'Core Indicators'!EK76)</f>
        <v>91</v>
      </c>
      <c r="K76" s="144">
        <f>_xlfn.DAYS(About!$A$3,'Core Indicators'!ES76)</f>
        <v>91</v>
      </c>
      <c r="L76" s="144">
        <f>_xlfn.DAYS(About!$A$3,'Core Indicators'!FI76)</f>
        <v>808</v>
      </c>
      <c r="M76" s="144">
        <f>_xlfn.DAYS(About!$A$3,'Core Indicators'!GG76)</f>
        <v>151</v>
      </c>
      <c r="N76" s="144">
        <f>_xlfn.DAYS(About!$A$3,'Core Indicators'!GO76)</f>
        <v>151</v>
      </c>
      <c r="O76" s="144">
        <f>_xlfn.DAYS(About!$A$3,'Core Indicators'!GW76)</f>
        <v>151</v>
      </c>
      <c r="P76" s="144">
        <f>_xlfn.DAYS(About!$A$3,'Core Indicators'!HE76)</f>
        <v>151</v>
      </c>
      <c r="Q76" s="144">
        <f>_xlfn.DAYS(About!$A$3,'Core Indicators'!HM76)</f>
        <v>151</v>
      </c>
      <c r="R76" s="144">
        <f>_xlfn.DAYS(About!$A$3,'Core Indicators'!HU76)</f>
        <v>151</v>
      </c>
      <c r="S76" s="144">
        <f>_xlfn.DAYS(About!$A$3,'Core Indicators'!IC76)</f>
        <v>151</v>
      </c>
      <c r="T76" s="144">
        <f>_xlfn.DAYS(About!$A$3,'Core Indicators'!IK76)</f>
        <v>151</v>
      </c>
      <c r="U76" s="144">
        <f>_xlfn.DAYS(About!$A$3,'Core Indicators'!IS76)</f>
        <v>151</v>
      </c>
      <c r="V76" s="144">
        <f t="shared" si="2"/>
        <v>157.5</v>
      </c>
    </row>
    <row r="77" spans="1:22">
      <c r="A77" s="143" t="str">
        <f>Lists!C:C</f>
        <v>NER002</v>
      </c>
      <c r="B77" s="144">
        <f>_xlfn.DAYS(About!$A$3,'Core Indicators'!U77)</f>
        <v>808</v>
      </c>
      <c r="C77" s="144">
        <f>_xlfn.DAYS(About!$A$3,'Core Indicators'!AC77)</f>
        <v>91</v>
      </c>
      <c r="D77" s="144">
        <f>_xlfn.DAYS(About!$A$3,'Core Indicators'!AK77)</f>
        <v>91</v>
      </c>
      <c r="E77" s="144">
        <f>_xlfn.DAYS(About!$A$3,'Core Indicators'!AS77)</f>
        <v>35</v>
      </c>
      <c r="F77" s="144">
        <f>_xlfn.DAYS(About!$A$3,'Core Indicators'!BQ77)</f>
        <v>35</v>
      </c>
      <c r="G77" s="144">
        <f>_xlfn.DAYS(About!$A$3,'Core Indicators'!DM77)</f>
        <v>91</v>
      </c>
      <c r="H77" s="144">
        <f>_xlfn.DAYS(About!$A$3,'Core Indicators'!DU77)</f>
        <v>91</v>
      </c>
      <c r="I77" s="144">
        <f>_xlfn.DAYS(About!$A$3,'Core Indicators'!EC77)</f>
        <v>91</v>
      </c>
      <c r="J77" s="144">
        <f>_xlfn.DAYS(About!$A$3,'Core Indicators'!EK77)</f>
        <v>91</v>
      </c>
      <c r="K77" s="144">
        <f>_xlfn.DAYS(About!$A$3,'Core Indicators'!ES77)</f>
        <v>91</v>
      </c>
      <c r="L77" s="144">
        <f>_xlfn.DAYS(About!$A$3,'Core Indicators'!FI77)</f>
        <v>808</v>
      </c>
      <c r="M77" s="144">
        <f>_xlfn.DAYS(About!$A$3,'Core Indicators'!GG77)</f>
        <v>151</v>
      </c>
      <c r="N77" s="144">
        <f>_xlfn.DAYS(About!$A$3,'Core Indicators'!GO77)</f>
        <v>151</v>
      </c>
      <c r="O77" s="144">
        <f>_xlfn.DAYS(About!$A$3,'Core Indicators'!GW77)</f>
        <v>151</v>
      </c>
      <c r="P77" s="144">
        <f>_xlfn.DAYS(About!$A$3,'Core Indicators'!HE77)</f>
        <v>151</v>
      </c>
      <c r="Q77" s="144">
        <f>_xlfn.DAYS(About!$A$3,'Core Indicators'!HM77)</f>
        <v>151</v>
      </c>
      <c r="R77" s="144">
        <f>_xlfn.DAYS(About!$A$3,'Core Indicators'!HU77)</f>
        <v>151</v>
      </c>
      <c r="S77" s="144">
        <f>_xlfn.DAYS(About!$A$3,'Core Indicators'!IC77)</f>
        <v>151</v>
      </c>
      <c r="T77" s="144">
        <f>_xlfn.DAYS(About!$A$3,'Core Indicators'!IK77)</f>
        <v>151</v>
      </c>
      <c r="U77" s="144">
        <f>_xlfn.DAYS(About!$A$3,'Core Indicators'!IS77)</f>
        <v>151</v>
      </c>
      <c r="V77" s="144">
        <f t="shared" si="2"/>
        <v>157.5</v>
      </c>
    </row>
    <row r="78" spans="1:22">
      <c r="A78" s="143" t="str">
        <f>Lists!C:C</f>
        <v>NER003</v>
      </c>
      <c r="B78" s="144">
        <f>_xlfn.DAYS(About!$A$3,'Core Indicators'!U78)</f>
        <v>808</v>
      </c>
      <c r="C78" s="144">
        <f>_xlfn.DAYS(About!$A$3,'Core Indicators'!AC78)</f>
        <v>91</v>
      </c>
      <c r="D78" s="144">
        <f>_xlfn.DAYS(About!$A$3,'Core Indicators'!AK78)</f>
        <v>91</v>
      </c>
      <c r="E78" s="144">
        <f>_xlfn.DAYS(About!$A$3,'Core Indicators'!AS78)</f>
        <v>35</v>
      </c>
      <c r="F78" s="144">
        <f>_xlfn.DAYS(About!$A$3,'Core Indicators'!BQ78)</f>
        <v>35</v>
      </c>
      <c r="G78" s="144">
        <f>_xlfn.DAYS(About!$A$3,'Core Indicators'!DM78)</f>
        <v>91</v>
      </c>
      <c r="H78" s="144">
        <f>_xlfn.DAYS(About!$A$3,'Core Indicators'!DU78)</f>
        <v>91</v>
      </c>
      <c r="I78" s="144">
        <f>_xlfn.DAYS(About!$A$3,'Core Indicators'!EC78)</f>
        <v>91</v>
      </c>
      <c r="J78" s="144">
        <f>_xlfn.DAYS(About!$A$3,'Core Indicators'!EK78)</f>
        <v>91</v>
      </c>
      <c r="K78" s="144">
        <f>_xlfn.DAYS(About!$A$3,'Core Indicators'!ES78)</f>
        <v>91</v>
      </c>
      <c r="L78" s="144">
        <f>_xlfn.DAYS(About!$A$3,'Core Indicators'!FI78)</f>
        <v>808</v>
      </c>
      <c r="M78" s="144">
        <f>_xlfn.DAYS(About!$A$3,'Core Indicators'!GG78)</f>
        <v>151</v>
      </c>
      <c r="N78" s="144">
        <f>_xlfn.DAYS(About!$A$3,'Core Indicators'!GO78)</f>
        <v>151</v>
      </c>
      <c r="O78" s="144">
        <f>_xlfn.DAYS(About!$A$3,'Core Indicators'!GW78)</f>
        <v>151</v>
      </c>
      <c r="P78" s="144">
        <f>_xlfn.DAYS(About!$A$3,'Core Indicators'!HE78)</f>
        <v>151</v>
      </c>
      <c r="Q78" s="144">
        <f>_xlfn.DAYS(About!$A$3,'Core Indicators'!HM78)</f>
        <v>151</v>
      </c>
      <c r="R78" s="144">
        <f>_xlfn.DAYS(About!$A$3,'Core Indicators'!HU78)</f>
        <v>151</v>
      </c>
      <c r="S78" s="144">
        <f>_xlfn.DAYS(About!$A$3,'Core Indicators'!IC78)</f>
        <v>151</v>
      </c>
      <c r="T78" s="144">
        <f>_xlfn.DAYS(About!$A$3,'Core Indicators'!IK78)</f>
        <v>151</v>
      </c>
      <c r="U78" s="144">
        <f>_xlfn.DAYS(About!$A$3,'Core Indicators'!IS78)</f>
        <v>151</v>
      </c>
      <c r="V78" s="144">
        <f t="shared" si="2"/>
        <v>157.5</v>
      </c>
    </row>
    <row r="79" spans="1:22">
      <c r="A79" s="143" t="str">
        <f>Lists!C:C</f>
        <v>NER004</v>
      </c>
      <c r="B79" s="144">
        <f>_xlfn.DAYS(About!$A$3,'Core Indicators'!U79)</f>
        <v>91</v>
      </c>
      <c r="C79" s="144">
        <f>_xlfn.DAYS(About!$A$3,'Core Indicators'!AC79)</f>
        <v>91</v>
      </c>
      <c r="D79" s="144">
        <f>_xlfn.DAYS(About!$A$3,'Core Indicators'!AK79)</f>
        <v>91</v>
      </c>
      <c r="E79" s="144">
        <f>_xlfn.DAYS(About!$A$3,'Core Indicators'!AS79)</f>
        <v>35</v>
      </c>
      <c r="F79" s="144">
        <f>_xlfn.DAYS(About!$A$3,'Core Indicators'!BQ79)</f>
        <v>35</v>
      </c>
      <c r="G79" s="144">
        <f>_xlfn.DAYS(About!$A$3,'Core Indicators'!DM79)</f>
        <v>91</v>
      </c>
      <c r="H79" s="144">
        <f>_xlfn.DAYS(About!$A$3,'Core Indicators'!DU79)</f>
        <v>91</v>
      </c>
      <c r="I79" s="144">
        <f>_xlfn.DAYS(About!$A$3,'Core Indicators'!EC79)</f>
        <v>91</v>
      </c>
      <c r="J79" s="144">
        <f>_xlfn.DAYS(About!$A$3,'Core Indicators'!EK79)</f>
        <v>91</v>
      </c>
      <c r="K79" s="144">
        <f>_xlfn.DAYS(About!$A$3,'Core Indicators'!ES79)</f>
        <v>91</v>
      </c>
      <c r="L79" s="144">
        <f>_xlfn.DAYS(About!$A$3,'Core Indicators'!FI79)</f>
        <v>501</v>
      </c>
      <c r="M79" s="144">
        <f>_xlfn.DAYS(About!$A$3,'Core Indicators'!GG79)</f>
        <v>151</v>
      </c>
      <c r="N79" s="144">
        <f>_xlfn.DAYS(About!$A$3,'Core Indicators'!GO79)</f>
        <v>151</v>
      </c>
      <c r="O79" s="144">
        <f>_xlfn.DAYS(About!$A$3,'Core Indicators'!GW79)</f>
        <v>151</v>
      </c>
      <c r="P79" s="144">
        <f>_xlfn.DAYS(About!$A$3,'Core Indicators'!HE79)</f>
        <v>151</v>
      </c>
      <c r="Q79" s="144">
        <f>_xlfn.DAYS(About!$A$3,'Core Indicators'!HM79)</f>
        <v>151</v>
      </c>
      <c r="R79" s="144">
        <f>_xlfn.DAYS(About!$A$3,'Core Indicators'!HU79)</f>
        <v>151</v>
      </c>
      <c r="S79" s="144">
        <f>_xlfn.DAYS(About!$A$3,'Core Indicators'!IC79)</f>
        <v>151</v>
      </c>
      <c r="T79" s="144">
        <f>_xlfn.DAYS(About!$A$3,'Core Indicators'!IK79)</f>
        <v>151</v>
      </c>
      <c r="U79" s="144">
        <f>_xlfn.DAYS(About!$A$3,'Core Indicators'!IS79)</f>
        <v>151</v>
      </c>
      <c r="V79" s="144">
        <f t="shared" si="2"/>
        <v>126.8</v>
      </c>
    </row>
    <row r="80" spans="1:22">
      <c r="A80" s="143" t="str">
        <f>Lists!C:C</f>
        <v>NGA001</v>
      </c>
      <c r="B80" s="144">
        <f>_xlfn.DAYS(About!$A$3,'Core Indicators'!U80)</f>
        <v>667</v>
      </c>
      <c r="C80" s="144">
        <f>_xlfn.DAYS(About!$A$3,'Core Indicators'!AC80)</f>
        <v>64</v>
      </c>
      <c r="D80" s="144">
        <f>_xlfn.DAYS(About!$A$3,'Core Indicators'!AK80)</f>
        <v>64</v>
      </c>
      <c r="E80" s="144">
        <f>_xlfn.DAYS(About!$A$3,'Core Indicators'!AS80)</f>
        <v>35</v>
      </c>
      <c r="F80" s="144">
        <f>_xlfn.DAYS(About!$A$3,'Core Indicators'!BQ80)</f>
        <v>35</v>
      </c>
      <c r="G80" s="144">
        <f>_xlfn.DAYS(About!$A$3,'Core Indicators'!DM80)</f>
        <v>64</v>
      </c>
      <c r="H80" s="144">
        <f>_xlfn.DAYS(About!$A$3,'Core Indicators'!DU80)</f>
        <v>64</v>
      </c>
      <c r="I80" s="144">
        <f>_xlfn.DAYS(About!$A$3,'Core Indicators'!EC80)</f>
        <v>64</v>
      </c>
      <c r="J80" s="144">
        <f>_xlfn.DAYS(About!$A$3,'Core Indicators'!EK80)</f>
        <v>64</v>
      </c>
      <c r="K80" s="144">
        <f>_xlfn.DAYS(About!$A$3,'Core Indicators'!ES80)</f>
        <v>64</v>
      </c>
      <c r="L80" s="144">
        <f>_xlfn.DAYS(About!$A$3,'Core Indicators'!FI80)</f>
        <v>667</v>
      </c>
      <c r="M80" s="144">
        <f>_xlfn.DAYS(About!$A$3,'Core Indicators'!GG80)</f>
        <v>155</v>
      </c>
      <c r="N80" s="144">
        <f>_xlfn.DAYS(About!$A$3,'Core Indicators'!GO80)</f>
        <v>155</v>
      </c>
      <c r="O80" s="144">
        <f>_xlfn.DAYS(About!$A$3,'Core Indicators'!GW80)</f>
        <v>155</v>
      </c>
      <c r="P80" s="144">
        <f>_xlfn.DAYS(About!$A$3,'Core Indicators'!HE80)</f>
        <v>155</v>
      </c>
      <c r="Q80" s="144">
        <f>_xlfn.DAYS(About!$A$3,'Core Indicators'!HM80)</f>
        <v>155</v>
      </c>
      <c r="R80" s="144">
        <f>_xlfn.DAYS(About!$A$3,'Core Indicators'!HU80)</f>
        <v>155</v>
      </c>
      <c r="S80" s="144">
        <f>_xlfn.DAYS(About!$A$3,'Core Indicators'!IC80)</f>
        <v>155</v>
      </c>
      <c r="T80" s="144">
        <f>_xlfn.DAYS(About!$A$3,'Core Indicators'!IK80)</f>
        <v>155</v>
      </c>
      <c r="U80" s="144">
        <f>_xlfn.DAYS(About!$A$3,'Core Indicators'!IS80)</f>
        <v>155</v>
      </c>
      <c r="V80" s="144">
        <f t="shared" si="2"/>
        <v>127.6</v>
      </c>
    </row>
    <row r="81" spans="1:22">
      <c r="A81" s="143" t="str">
        <f>Lists!C:C</f>
        <v>NGA003</v>
      </c>
      <c r="B81" s="144">
        <f>_xlfn.DAYS(About!$A$3,'Core Indicators'!U81)</f>
        <v>151</v>
      </c>
      <c r="C81" s="144">
        <f>_xlfn.DAYS(About!$A$3,'Core Indicators'!AC81)</f>
        <v>91</v>
      </c>
      <c r="D81" s="144">
        <f>_xlfn.DAYS(About!$A$3,'Core Indicators'!AK81)</f>
        <v>35</v>
      </c>
      <c r="E81" s="144">
        <f>_xlfn.DAYS(About!$A$3,'Core Indicators'!AS81)</f>
        <v>35</v>
      </c>
      <c r="F81" s="144">
        <f>_xlfn.DAYS(About!$A$3,'Core Indicators'!BQ81)</f>
        <v>35</v>
      </c>
      <c r="G81" s="144">
        <f>_xlfn.DAYS(About!$A$3,'Core Indicators'!DM81)</f>
        <v>35</v>
      </c>
      <c r="H81" s="144">
        <f>_xlfn.DAYS(About!$A$3,'Core Indicators'!DU81)</f>
        <v>35</v>
      </c>
      <c r="I81" s="144">
        <f>_xlfn.DAYS(About!$A$3,'Core Indicators'!EC81)</f>
        <v>35</v>
      </c>
      <c r="J81" s="144">
        <f>_xlfn.DAYS(About!$A$3,'Core Indicators'!EK81)</f>
        <v>35</v>
      </c>
      <c r="K81" s="144">
        <f>_xlfn.DAYS(About!$A$3,'Core Indicators'!ES81)</f>
        <v>35</v>
      </c>
      <c r="L81" s="144">
        <f>_xlfn.DAYS(About!$A$3,'Core Indicators'!FI81)</f>
        <v>668</v>
      </c>
      <c r="M81" s="144">
        <f>_xlfn.DAYS(About!$A$3,'Core Indicators'!GG81)</f>
        <v>155</v>
      </c>
      <c r="N81" s="144">
        <f>_xlfn.DAYS(About!$A$3,'Core Indicators'!GO81)</f>
        <v>155</v>
      </c>
      <c r="O81" s="144">
        <f>_xlfn.DAYS(About!$A$3,'Core Indicators'!GW81)</f>
        <v>155</v>
      </c>
      <c r="P81" s="144">
        <f>_xlfn.DAYS(About!$A$3,'Core Indicators'!HE81)</f>
        <v>155</v>
      </c>
      <c r="Q81" s="144">
        <f>_xlfn.DAYS(About!$A$3,'Core Indicators'!HM81)</f>
        <v>155</v>
      </c>
      <c r="R81" s="144">
        <f>_xlfn.DAYS(About!$A$3,'Core Indicators'!HU81)</f>
        <v>155</v>
      </c>
      <c r="S81" s="144">
        <f>_xlfn.DAYS(About!$A$3,'Core Indicators'!IC81)</f>
        <v>155</v>
      </c>
      <c r="T81" s="144">
        <f>_xlfn.DAYS(About!$A$3,'Core Indicators'!IK81)</f>
        <v>155</v>
      </c>
      <c r="U81" s="144">
        <f>_xlfn.DAYS(About!$A$3,'Core Indicators'!IS81)</f>
        <v>155</v>
      </c>
      <c r="V81" s="144">
        <f t="shared" si="2"/>
        <v>110.3</v>
      </c>
    </row>
    <row r="82" spans="1:22">
      <c r="A82" s="143" t="str">
        <f>Lists!C:C</f>
        <v>NGA004</v>
      </c>
      <c r="B82" s="144">
        <f>_xlfn.DAYS(About!$A$3,'Core Indicators'!U82)</f>
        <v>669</v>
      </c>
      <c r="C82" s="144">
        <f>_xlfn.DAYS(About!$A$3,'Core Indicators'!AC82)</f>
        <v>35</v>
      </c>
      <c r="D82" s="144">
        <f>_xlfn.DAYS(About!$A$3,'Core Indicators'!AK82)</f>
        <v>35</v>
      </c>
      <c r="E82" s="144">
        <f>_xlfn.DAYS(About!$A$3,'Core Indicators'!AS82)</f>
        <v>35</v>
      </c>
      <c r="F82" s="144">
        <f>_xlfn.DAYS(About!$A$3,'Core Indicators'!BQ82)</f>
        <v>35</v>
      </c>
      <c r="G82" s="144">
        <f>_xlfn.DAYS(About!$A$3,'Core Indicators'!DM82)</f>
        <v>35</v>
      </c>
      <c r="H82" s="144">
        <f>_xlfn.DAYS(About!$A$3,'Core Indicators'!DU82)</f>
        <v>35</v>
      </c>
      <c r="I82" s="144">
        <f>_xlfn.DAYS(About!$A$3,'Core Indicators'!EC82)</f>
        <v>35</v>
      </c>
      <c r="J82" s="144">
        <f>_xlfn.DAYS(About!$A$3,'Core Indicators'!EK82)</f>
        <v>35</v>
      </c>
      <c r="K82" s="144">
        <f>_xlfn.DAYS(About!$A$3,'Core Indicators'!ES82)</f>
        <v>35</v>
      </c>
      <c r="L82" s="144">
        <f>_xlfn.DAYS(About!$A$3,'Core Indicators'!FI82)</f>
        <v>669</v>
      </c>
      <c r="M82" s="144">
        <f>_xlfn.DAYS(About!$A$3,'Core Indicators'!GG82)</f>
        <v>155</v>
      </c>
      <c r="N82" s="144">
        <f>_xlfn.DAYS(About!$A$3,'Core Indicators'!GO82)</f>
        <v>155</v>
      </c>
      <c r="O82" s="144">
        <f>_xlfn.DAYS(About!$A$3,'Core Indicators'!GW82)</f>
        <v>155</v>
      </c>
      <c r="P82" s="144">
        <f>_xlfn.DAYS(About!$A$3,'Core Indicators'!HE82)</f>
        <v>155</v>
      </c>
      <c r="Q82" s="144">
        <f>_xlfn.DAYS(About!$A$3,'Core Indicators'!HM82)</f>
        <v>155</v>
      </c>
      <c r="R82" s="144">
        <f>_xlfn.DAYS(About!$A$3,'Core Indicators'!HU82)</f>
        <v>155</v>
      </c>
      <c r="S82" s="144">
        <f>_xlfn.DAYS(About!$A$3,'Core Indicators'!IC82)</f>
        <v>155</v>
      </c>
      <c r="T82" s="144">
        <f>_xlfn.DAYS(About!$A$3,'Core Indicators'!IK82)</f>
        <v>155</v>
      </c>
      <c r="U82" s="144">
        <f>_xlfn.DAYS(About!$A$3,'Core Indicators'!IS82)</f>
        <v>155</v>
      </c>
      <c r="V82" s="144">
        <f t="shared" si="2"/>
        <v>110.4</v>
      </c>
    </row>
    <row r="83" spans="1:22">
      <c r="A83" s="143" t="str">
        <f>Lists!C:C</f>
        <v>NGA007</v>
      </c>
      <c r="B83" s="144">
        <f>_xlfn.DAYS(About!$A$3,'Core Indicators'!U83)</f>
        <v>367</v>
      </c>
      <c r="C83" s="144">
        <f>_xlfn.DAYS(About!$A$3,'Core Indicators'!AC83)</f>
        <v>91</v>
      </c>
      <c r="D83" s="144">
        <f>_xlfn.DAYS(About!$A$3,'Core Indicators'!AK83)</f>
        <v>35</v>
      </c>
      <c r="E83" s="144">
        <f>_xlfn.DAYS(About!$A$3,'Core Indicators'!AS83)</f>
        <v>35</v>
      </c>
      <c r="F83" s="144">
        <f>_xlfn.DAYS(About!$A$3,'Core Indicators'!BQ83)</f>
        <v>35</v>
      </c>
      <c r="G83" s="144">
        <f>_xlfn.DAYS(About!$A$3,'Core Indicators'!DM83)</f>
        <v>35</v>
      </c>
      <c r="H83" s="144">
        <f>_xlfn.DAYS(About!$A$3,'Core Indicators'!DU83)</f>
        <v>35</v>
      </c>
      <c r="I83" s="144">
        <f>_xlfn.DAYS(About!$A$3,'Core Indicators'!EC83)</f>
        <v>35</v>
      </c>
      <c r="J83" s="144">
        <f>_xlfn.DAYS(About!$A$3,'Core Indicators'!EK83)</f>
        <v>35</v>
      </c>
      <c r="K83" s="144">
        <f>_xlfn.DAYS(About!$A$3,'Core Indicators'!ES83)</f>
        <v>35</v>
      </c>
      <c r="L83" s="144">
        <f>_xlfn.DAYS(About!$A$3,'Core Indicators'!FI83)</f>
        <v>501</v>
      </c>
      <c r="M83" s="144">
        <f>_xlfn.DAYS(About!$A$3,'Core Indicators'!GG83)</f>
        <v>155</v>
      </c>
      <c r="N83" s="144">
        <f>_xlfn.DAYS(About!$A$3,'Core Indicators'!GO83)</f>
        <v>155</v>
      </c>
      <c r="O83" s="144">
        <f>_xlfn.DAYS(About!$A$3,'Core Indicators'!GW83)</f>
        <v>155</v>
      </c>
      <c r="P83" s="144">
        <f>_xlfn.DAYS(About!$A$3,'Core Indicators'!HE83)</f>
        <v>155</v>
      </c>
      <c r="Q83" s="144">
        <f>_xlfn.DAYS(About!$A$3,'Core Indicators'!HM83)</f>
        <v>155</v>
      </c>
      <c r="R83" s="144">
        <f>_xlfn.DAYS(About!$A$3,'Core Indicators'!HU83)</f>
        <v>155</v>
      </c>
      <c r="S83" s="144">
        <f>_xlfn.DAYS(About!$A$3,'Core Indicators'!IC83)</f>
        <v>155</v>
      </c>
      <c r="T83" s="144">
        <f>_xlfn.DAYS(About!$A$3,'Core Indicators'!IK83)</f>
        <v>155</v>
      </c>
      <c r="U83" s="144">
        <f>_xlfn.DAYS(About!$A$3,'Core Indicators'!IS83)</f>
        <v>155</v>
      </c>
      <c r="V83" s="144">
        <f t="shared" si="2"/>
        <v>93.6</v>
      </c>
    </row>
    <row r="84" spans="1:22">
      <c r="A84" s="143" t="str">
        <f>Lists!C:C</f>
        <v>NGA008</v>
      </c>
      <c r="B84" s="144">
        <f>_xlfn.DAYS(About!$A$3,'Core Indicators'!U84)</f>
        <v>476</v>
      </c>
      <c r="C84" s="144">
        <f>_xlfn.DAYS(About!$A$3,'Core Indicators'!AC84)</f>
        <v>151</v>
      </c>
      <c r="D84" s="144">
        <f>_xlfn.DAYS(About!$A$3,'Core Indicators'!AK84)</f>
        <v>151</v>
      </c>
      <c r="E84" s="144">
        <f>_xlfn.DAYS(About!$A$3,'Core Indicators'!AS84)</f>
        <v>151</v>
      </c>
      <c r="F84" s="144">
        <f>_xlfn.DAYS(About!$A$3,'Core Indicators'!BQ84)</f>
        <v>151</v>
      </c>
      <c r="G84" s="144">
        <f>_xlfn.DAYS(About!$A$3,'Core Indicators'!DM84)</f>
        <v>151</v>
      </c>
      <c r="H84" s="144">
        <f>_xlfn.DAYS(About!$A$3,'Core Indicators'!DU84)</f>
        <v>151</v>
      </c>
      <c r="I84" s="144">
        <f>_xlfn.DAYS(About!$A$3,'Core Indicators'!EC84)</f>
        <v>151</v>
      </c>
      <c r="J84" s="144">
        <f>_xlfn.DAYS(About!$A$3,'Core Indicators'!EK84)</f>
        <v>151</v>
      </c>
      <c r="K84" s="144">
        <f>_xlfn.DAYS(About!$A$3,'Core Indicators'!ES84)</f>
        <v>151</v>
      </c>
      <c r="L84" s="144">
        <f>_xlfn.DAYS(About!$A$3,'Core Indicators'!FI84)</f>
        <v>457</v>
      </c>
      <c r="M84" s="144">
        <f>_xlfn.DAYS(About!$A$3,'Core Indicators'!GG84)</f>
        <v>155</v>
      </c>
      <c r="N84" s="144">
        <f>_xlfn.DAYS(About!$A$3,'Core Indicators'!GO84)</f>
        <v>155</v>
      </c>
      <c r="O84" s="144">
        <f>_xlfn.DAYS(About!$A$3,'Core Indicators'!GW84)</f>
        <v>155</v>
      </c>
      <c r="P84" s="144">
        <f>_xlfn.DAYS(About!$A$3,'Core Indicators'!HE84)</f>
        <v>155</v>
      </c>
      <c r="Q84" s="144">
        <f>_xlfn.DAYS(About!$A$3,'Core Indicators'!HM84)</f>
        <v>155</v>
      </c>
      <c r="R84" s="144">
        <f>_xlfn.DAYS(About!$A$3,'Core Indicators'!HU84)</f>
        <v>155</v>
      </c>
      <c r="S84" s="144">
        <f>_xlfn.DAYS(About!$A$3,'Core Indicators'!IC84)</f>
        <v>155</v>
      </c>
      <c r="T84" s="144">
        <f>_xlfn.DAYS(About!$A$3,'Core Indicators'!IK84)</f>
        <v>155</v>
      </c>
      <c r="U84" s="144">
        <f>_xlfn.DAYS(About!$A$3,'Core Indicators'!IS84)</f>
        <v>155</v>
      </c>
      <c r="V84" s="144">
        <f t="shared" si="2"/>
        <v>182</v>
      </c>
    </row>
    <row r="85" spans="1:22">
      <c r="A85" s="143" t="str">
        <f>Lists!C:C</f>
        <v>NIC001</v>
      </c>
      <c r="B85" s="144">
        <f>_xlfn.DAYS(About!$A$3,'Core Indicators'!U85)</f>
        <v>449</v>
      </c>
      <c r="C85" s="144">
        <f>_xlfn.DAYS(About!$A$3,'Core Indicators'!AC85)</f>
        <v>206</v>
      </c>
      <c r="D85" s="144">
        <f>_xlfn.DAYS(About!$A$3,'Core Indicators'!AK85)</f>
        <v>827</v>
      </c>
      <c r="E85" s="144">
        <f>_xlfn.DAYS(About!$A$3,'Core Indicators'!AS85)</f>
        <v>206</v>
      </c>
      <c r="F85" s="144">
        <f>_xlfn.DAYS(About!$A$3,'Core Indicators'!BQ85)</f>
        <v>92</v>
      </c>
      <c r="G85" s="144">
        <f>_xlfn.DAYS(About!$A$3,'Core Indicators'!DM85)</f>
        <v>547</v>
      </c>
      <c r="H85" s="144">
        <f>_xlfn.DAYS(About!$A$3,'Core Indicators'!DU85)</f>
        <v>547</v>
      </c>
      <c r="I85" s="144">
        <f>_xlfn.DAYS(About!$A$3,'Core Indicators'!EC85)</f>
        <v>547</v>
      </c>
      <c r="J85" s="144">
        <f>_xlfn.DAYS(About!$A$3,'Core Indicators'!EK85)</f>
        <v>827</v>
      </c>
      <c r="K85" s="144">
        <f>_xlfn.DAYS(About!$A$3,'Core Indicators'!ES85)</f>
        <v>827</v>
      </c>
      <c r="L85" s="144">
        <f>_xlfn.DAYS(About!$A$3,'Core Indicators'!FI85)</f>
        <v>827</v>
      </c>
      <c r="M85" s="144">
        <f>_xlfn.DAYS(About!$A$3,'Core Indicators'!GG85)</f>
        <v>547</v>
      </c>
      <c r="N85" s="144">
        <f>_xlfn.DAYS(About!$A$3,'Core Indicators'!GO85)</f>
        <v>547</v>
      </c>
      <c r="O85" s="144">
        <f>_xlfn.DAYS(About!$A$3,'Core Indicators'!GW85)</f>
        <v>547</v>
      </c>
      <c r="P85" s="144">
        <f>_xlfn.DAYS(About!$A$3,'Core Indicators'!HE85)</f>
        <v>547</v>
      </c>
      <c r="Q85" s="144">
        <f>_xlfn.DAYS(About!$A$3,'Core Indicators'!HM85)</f>
        <v>547</v>
      </c>
      <c r="R85" s="144">
        <f>_xlfn.DAYS(About!$A$3,'Core Indicators'!HU85)</f>
        <v>547</v>
      </c>
      <c r="S85" s="144">
        <f>_xlfn.DAYS(About!$A$3,'Core Indicators'!IC85)</f>
        <v>547</v>
      </c>
      <c r="T85" s="144">
        <f>_xlfn.DAYS(About!$A$3,'Core Indicators'!IK85)</f>
        <v>547</v>
      </c>
      <c r="U85" s="144">
        <f>_xlfn.DAYS(About!$A$3,'Core Indicators'!IS85)</f>
        <v>547</v>
      </c>
      <c r="V85" s="144">
        <f t="shared" si="2"/>
        <v>579.4</v>
      </c>
    </row>
    <row r="86" spans="1:22">
      <c r="A86" s="143" t="str">
        <f>Lists!C:C</f>
        <v>NIC002</v>
      </c>
      <c r="B86" s="144">
        <f>_xlfn.DAYS(About!$A$3,'Core Indicators'!U86)</f>
        <v>151</v>
      </c>
      <c r="C86" s="144">
        <f>_xlfn.DAYS(About!$A$3,'Core Indicators'!AC86)</f>
        <v>151</v>
      </c>
      <c r="D86" s="144">
        <f>_xlfn.DAYS(About!$A$3,'Core Indicators'!AK86)</f>
        <v>92</v>
      </c>
      <c r="E86" s="144">
        <f>_xlfn.DAYS(About!$A$3,'Core Indicators'!AS86)</f>
        <v>151</v>
      </c>
      <c r="F86" s="144">
        <f>_xlfn.DAYS(About!$A$3,'Core Indicators'!BQ86)</f>
        <v>151</v>
      </c>
      <c r="G86" s="144">
        <f>_xlfn.DAYS(About!$A$3,'Core Indicators'!DM86)</f>
        <v>92</v>
      </c>
      <c r="H86" s="144">
        <f>_xlfn.DAYS(About!$A$3,'Core Indicators'!DU86)</f>
        <v>92</v>
      </c>
      <c r="I86" s="144">
        <f>_xlfn.DAYS(About!$A$3,'Core Indicators'!EC86)</f>
        <v>151</v>
      </c>
      <c r="J86" s="144">
        <f>_xlfn.DAYS(About!$A$3,'Core Indicators'!EK86)</f>
        <v>151</v>
      </c>
      <c r="K86" s="144">
        <f>_xlfn.DAYS(About!$A$3,'Core Indicators'!ES86)</f>
        <v>151</v>
      </c>
      <c r="L86" s="144">
        <f>_xlfn.DAYS(About!$A$3,'Core Indicators'!FI86)</f>
        <v>151</v>
      </c>
      <c r="M86" s="144">
        <f>_xlfn.DAYS(About!$A$3,'Core Indicators'!GG86)</f>
        <v>151</v>
      </c>
      <c r="N86" s="144">
        <f>_xlfn.DAYS(About!$A$3,'Core Indicators'!GO86)</f>
        <v>151</v>
      </c>
      <c r="O86" s="144">
        <f>_xlfn.DAYS(About!$A$3,'Core Indicators'!GW86)</f>
        <v>151</v>
      </c>
      <c r="P86" s="144">
        <f>_xlfn.DAYS(About!$A$3,'Core Indicators'!HE86)</f>
        <v>151</v>
      </c>
      <c r="Q86" s="144">
        <f>_xlfn.DAYS(About!$A$3,'Core Indicators'!HM86)</f>
        <v>151</v>
      </c>
      <c r="R86" s="144">
        <f>_xlfn.DAYS(About!$A$3,'Core Indicators'!HU86)</f>
        <v>151</v>
      </c>
      <c r="S86" s="144">
        <f>_xlfn.DAYS(About!$A$3,'Core Indicators'!IC86)</f>
        <v>151</v>
      </c>
      <c r="T86" s="144">
        <f>_xlfn.DAYS(About!$A$3,'Core Indicators'!IK86)</f>
        <v>151</v>
      </c>
      <c r="U86" s="144">
        <f>_xlfn.DAYS(About!$A$3,'Core Indicators'!IS86)</f>
        <v>151</v>
      </c>
      <c r="V86" s="144">
        <f t="shared" si="2"/>
        <v>133.30000000000001</v>
      </c>
    </row>
    <row r="87" spans="1:22">
      <c r="A87" s="143" t="str">
        <f>Lists!C:C</f>
        <v>PAK001</v>
      </c>
      <c r="B87" s="144">
        <f>_xlfn.DAYS(About!$A$3,'Core Indicators'!U87)</f>
        <v>206</v>
      </c>
      <c r="C87" s="144">
        <f>_xlfn.DAYS(About!$A$3,'Core Indicators'!AC87)</f>
        <v>206</v>
      </c>
      <c r="D87" s="144">
        <f>_xlfn.DAYS(About!$A$3,'Core Indicators'!AK87)</f>
        <v>206</v>
      </c>
      <c r="E87" s="144">
        <f>_xlfn.DAYS(About!$A$3,'Core Indicators'!AS87)</f>
        <v>574</v>
      </c>
      <c r="F87" s="144">
        <f>_xlfn.DAYS(About!$A$3,'Core Indicators'!BQ87)</f>
        <v>2</v>
      </c>
      <c r="G87" s="144">
        <f>_xlfn.DAYS(About!$A$3,'Core Indicators'!DM87)</f>
        <v>206</v>
      </c>
      <c r="H87" s="144">
        <f>_xlfn.DAYS(About!$A$3,'Core Indicators'!DU87)</f>
        <v>206</v>
      </c>
      <c r="I87" s="144">
        <f>_xlfn.DAYS(About!$A$3,'Core Indicators'!EC87)</f>
        <v>206</v>
      </c>
      <c r="J87" s="144">
        <f>_xlfn.DAYS(About!$A$3,'Core Indicators'!EK87)</f>
        <v>206</v>
      </c>
      <c r="K87" s="144">
        <f>_xlfn.DAYS(About!$A$3,'Core Indicators'!ES87)</f>
        <v>206</v>
      </c>
      <c r="L87" s="144">
        <f>_xlfn.DAYS(About!$A$3,'Core Indicators'!FI87)</f>
        <v>813</v>
      </c>
      <c r="M87" s="144">
        <f>_xlfn.DAYS(About!$A$3,'Core Indicators'!GG87)</f>
        <v>151</v>
      </c>
      <c r="N87" s="144">
        <f>_xlfn.DAYS(About!$A$3,'Core Indicators'!GO87)</f>
        <v>151</v>
      </c>
      <c r="O87" s="144">
        <f>_xlfn.DAYS(About!$A$3,'Core Indicators'!GW87)</f>
        <v>151</v>
      </c>
      <c r="P87" s="144">
        <f>_xlfn.DAYS(About!$A$3,'Core Indicators'!HE87)</f>
        <v>151</v>
      </c>
      <c r="Q87" s="144">
        <f>_xlfn.DAYS(About!$A$3,'Core Indicators'!HM87)</f>
        <v>151</v>
      </c>
      <c r="R87" s="144">
        <f>_xlfn.DAYS(About!$A$3,'Core Indicators'!HU87)</f>
        <v>151</v>
      </c>
      <c r="S87" s="144">
        <f>_xlfn.DAYS(About!$A$3,'Core Indicators'!IC87)</f>
        <v>151</v>
      </c>
      <c r="T87" s="144">
        <f>_xlfn.DAYS(About!$A$3,'Core Indicators'!IK87)</f>
        <v>151</v>
      </c>
      <c r="U87" s="144">
        <f>_xlfn.DAYS(About!$A$3,'Core Indicators'!IS87)</f>
        <v>151</v>
      </c>
      <c r="V87" s="144">
        <f t="shared" si="2"/>
        <v>277.60000000000002</v>
      </c>
    </row>
    <row r="88" spans="1:22">
      <c r="A88" s="143" t="str">
        <f>Lists!C:C</f>
        <v>PAK004</v>
      </c>
      <c r="B88" s="144">
        <f>_xlfn.DAYS(About!$A$3,'Core Indicators'!U88)</f>
        <v>711</v>
      </c>
      <c r="C88" s="144">
        <f>_xlfn.DAYS(About!$A$3,'Core Indicators'!AC88)</f>
        <v>711</v>
      </c>
      <c r="D88" s="144">
        <f>_xlfn.DAYS(About!$A$3,'Core Indicators'!AK88)</f>
        <v>793</v>
      </c>
      <c r="E88" s="144">
        <f>_xlfn.DAYS(About!$A$3,'Core Indicators'!AS88)</f>
        <v>457</v>
      </c>
      <c r="F88" s="144">
        <f>_xlfn.DAYS(About!$A$3,'Core Indicators'!BQ88)</f>
        <v>2</v>
      </c>
      <c r="G88" s="144">
        <f>_xlfn.DAYS(About!$A$3,'Core Indicators'!DM88)</f>
        <v>520</v>
      </c>
      <c r="H88" s="144">
        <f>_xlfn.DAYS(About!$A$3,'Core Indicators'!DU88)</f>
        <v>793</v>
      </c>
      <c r="I88" s="144">
        <f>_xlfn.DAYS(About!$A$3,'Core Indicators'!EC88)</f>
        <v>793</v>
      </c>
      <c r="J88" s="144">
        <f>_xlfn.DAYS(About!$A$3,'Core Indicators'!EK88)</f>
        <v>793</v>
      </c>
      <c r="K88" s="144">
        <f>_xlfn.DAYS(About!$A$3,'Core Indicators'!ES88)</f>
        <v>793</v>
      </c>
      <c r="L88" s="144">
        <f>_xlfn.DAYS(About!$A$3,'Core Indicators'!FI88)</f>
        <v>793</v>
      </c>
      <c r="M88" s="144">
        <f>_xlfn.DAYS(About!$A$3,'Core Indicators'!GG88)</f>
        <v>151</v>
      </c>
      <c r="N88" s="144">
        <f>_xlfn.DAYS(About!$A$3,'Core Indicators'!GO88)</f>
        <v>151</v>
      </c>
      <c r="O88" s="144">
        <f>_xlfn.DAYS(About!$A$3,'Core Indicators'!GW88)</f>
        <v>151</v>
      </c>
      <c r="P88" s="144">
        <f>_xlfn.DAYS(About!$A$3,'Core Indicators'!HE88)</f>
        <v>151</v>
      </c>
      <c r="Q88" s="144">
        <f>_xlfn.DAYS(About!$A$3,'Core Indicators'!HM88)</f>
        <v>151</v>
      </c>
      <c r="R88" s="144">
        <f>_xlfn.DAYS(About!$A$3,'Core Indicators'!HU88)</f>
        <v>151</v>
      </c>
      <c r="S88" s="144">
        <f>_xlfn.DAYS(About!$A$3,'Core Indicators'!IC88)</f>
        <v>151</v>
      </c>
      <c r="T88" s="144">
        <f>_xlfn.DAYS(About!$A$3,'Core Indicators'!IK88)</f>
        <v>151</v>
      </c>
      <c r="U88" s="144">
        <f>_xlfn.DAYS(About!$A$3,'Core Indicators'!IS88)</f>
        <v>151</v>
      </c>
      <c r="V88" s="144">
        <f t="shared" si="2"/>
        <v>588.79999999999995</v>
      </c>
    </row>
    <row r="89" spans="1:22">
      <c r="A89" s="143" t="str">
        <f>Lists!C:C</f>
        <v>PER002</v>
      </c>
      <c r="B89" s="144">
        <f>_xlfn.DAYS(About!$A$3,'Core Indicators'!U89)</f>
        <v>449</v>
      </c>
      <c r="C89" s="144">
        <f>_xlfn.DAYS(About!$A$3,'Core Indicators'!AC89)</f>
        <v>449</v>
      </c>
      <c r="D89" s="144">
        <f>_xlfn.DAYS(About!$A$3,'Core Indicators'!AK89)</f>
        <v>92</v>
      </c>
      <c r="E89" s="144">
        <f>_xlfn.DAYS(About!$A$3,'Core Indicators'!AS89)</f>
        <v>92</v>
      </c>
      <c r="F89" s="144">
        <f>_xlfn.DAYS(About!$A$3,'Core Indicators'!BQ89)</f>
        <v>206</v>
      </c>
      <c r="G89" s="144">
        <f>_xlfn.DAYS(About!$A$3,'Core Indicators'!DM89)</f>
        <v>92</v>
      </c>
      <c r="H89" s="144">
        <f>_xlfn.DAYS(About!$A$3,'Core Indicators'!DU89)</f>
        <v>91</v>
      </c>
      <c r="I89" s="144">
        <f>_xlfn.DAYS(About!$A$3,'Core Indicators'!EC89)</f>
        <v>91</v>
      </c>
      <c r="J89" s="144">
        <f>_xlfn.DAYS(About!$A$3,'Core Indicators'!EK89)</f>
        <v>91</v>
      </c>
      <c r="K89" s="144">
        <f>_xlfn.DAYS(About!$A$3,'Core Indicators'!ES89)</f>
        <v>91</v>
      </c>
      <c r="L89" s="144">
        <f>_xlfn.DAYS(About!$A$3,'Core Indicators'!FI89)</f>
        <v>805</v>
      </c>
      <c r="M89" s="144">
        <f>_xlfn.DAYS(About!$A$3,'Core Indicators'!GG89)</f>
        <v>546</v>
      </c>
      <c r="N89" s="144">
        <f>_xlfn.DAYS(About!$A$3,'Core Indicators'!GO89)</f>
        <v>151</v>
      </c>
      <c r="O89" s="144">
        <f>_xlfn.DAYS(About!$A$3,'Core Indicators'!GW89)</f>
        <v>546</v>
      </c>
      <c r="P89" s="144">
        <f>_xlfn.DAYS(About!$A$3,'Core Indicators'!HE89)</f>
        <v>546</v>
      </c>
      <c r="Q89" s="144">
        <f>_xlfn.DAYS(About!$A$3,'Core Indicators'!HM89)</f>
        <v>546</v>
      </c>
      <c r="R89" s="144">
        <f>_xlfn.DAYS(About!$A$3,'Core Indicators'!HU89)</f>
        <v>151</v>
      </c>
      <c r="S89" s="144">
        <f>_xlfn.DAYS(About!$A$3,'Core Indicators'!IC89)</f>
        <v>546</v>
      </c>
      <c r="T89" s="144">
        <f>_xlfn.DAYS(About!$A$3,'Core Indicators'!IK89)</f>
        <v>546</v>
      </c>
      <c r="U89" s="144">
        <f>_xlfn.DAYS(About!$A$3,'Core Indicators'!IS89)</f>
        <v>546</v>
      </c>
      <c r="V89" s="144">
        <f t="shared" si="2"/>
        <v>219.7</v>
      </c>
    </row>
    <row r="90" spans="1:22">
      <c r="A90" s="143" t="str">
        <f>Lists!C:C</f>
        <v>PHL001</v>
      </c>
      <c r="B90" s="144">
        <f>_xlfn.DAYS(About!$A$3,'Core Indicators'!U90)</f>
        <v>35</v>
      </c>
      <c r="C90" s="144">
        <f>_xlfn.DAYS(About!$A$3,'Core Indicators'!AC90)</f>
        <v>35</v>
      </c>
      <c r="D90" s="144">
        <f>_xlfn.DAYS(About!$A$3,'Core Indicators'!AK90)</f>
        <v>35</v>
      </c>
      <c r="E90" s="144">
        <f>_xlfn.DAYS(About!$A$3,'Core Indicators'!AS90)</f>
        <v>58</v>
      </c>
      <c r="F90" s="144">
        <f>_xlfn.DAYS(About!$A$3,'Core Indicators'!BQ90)</f>
        <v>38</v>
      </c>
      <c r="G90" s="144">
        <f>_xlfn.DAYS(About!$A$3,'Core Indicators'!DM90)</f>
        <v>35</v>
      </c>
      <c r="H90" s="144">
        <f>_xlfn.DAYS(About!$A$3,'Core Indicators'!DU90)</f>
        <v>35</v>
      </c>
      <c r="I90" s="144">
        <f>_xlfn.DAYS(About!$A$3,'Core Indicators'!EC90)</f>
        <v>35</v>
      </c>
      <c r="J90" s="144">
        <f>_xlfn.DAYS(About!$A$3,'Core Indicators'!EK90)</f>
        <v>35</v>
      </c>
      <c r="K90" s="144">
        <f>_xlfn.DAYS(About!$A$3,'Core Indicators'!ES90)</f>
        <v>35</v>
      </c>
      <c r="L90" s="144">
        <f>_xlfn.DAYS(About!$A$3,'Core Indicators'!FI90)</f>
        <v>501</v>
      </c>
      <c r="M90" s="144">
        <f>_xlfn.DAYS(About!$A$3,'Core Indicators'!GG90)</f>
        <v>151</v>
      </c>
      <c r="N90" s="144">
        <f>_xlfn.DAYS(About!$A$3,'Core Indicators'!GO90)</f>
        <v>151</v>
      </c>
      <c r="O90" s="144">
        <f>_xlfn.DAYS(About!$A$3,'Core Indicators'!GW90)</f>
        <v>151</v>
      </c>
      <c r="P90" s="144">
        <f>_xlfn.DAYS(About!$A$3,'Core Indicators'!HE90)</f>
        <v>151</v>
      </c>
      <c r="Q90" s="144">
        <f>_xlfn.DAYS(About!$A$3,'Core Indicators'!HM90)</f>
        <v>151</v>
      </c>
      <c r="R90" s="144">
        <f>_xlfn.DAYS(About!$A$3,'Core Indicators'!HU90)</f>
        <v>151</v>
      </c>
      <c r="S90" s="144">
        <f>_xlfn.DAYS(About!$A$3,'Core Indicators'!IC90)</f>
        <v>151</v>
      </c>
      <c r="T90" s="144">
        <f>_xlfn.DAYS(About!$A$3,'Core Indicators'!IK90)</f>
        <v>151</v>
      </c>
      <c r="U90" s="144">
        <f>_xlfn.DAYS(About!$A$3,'Core Indicators'!IS90)</f>
        <v>151</v>
      </c>
      <c r="V90" s="144">
        <f t="shared" si="2"/>
        <v>95.8</v>
      </c>
    </row>
    <row r="91" spans="1:22">
      <c r="A91" s="143" t="str">
        <f>Lists!C:C</f>
        <v>PHL003</v>
      </c>
      <c r="B91" s="144">
        <f>_xlfn.DAYS(About!$A$3,'Core Indicators'!U91)</f>
        <v>518</v>
      </c>
      <c r="C91" s="144">
        <f>_xlfn.DAYS(About!$A$3,'Core Indicators'!AC91)</f>
        <v>518</v>
      </c>
      <c r="D91" s="144">
        <f>_xlfn.DAYS(About!$A$3,'Core Indicators'!AK91)</f>
        <v>58</v>
      </c>
      <c r="E91" s="144">
        <f>_xlfn.DAYS(About!$A$3,'Core Indicators'!AS91)</f>
        <v>58</v>
      </c>
      <c r="F91" s="144">
        <f>_xlfn.DAYS(About!$A$3,'Core Indicators'!BQ91)</f>
        <v>38</v>
      </c>
      <c r="G91" s="144">
        <f>_xlfn.DAYS(About!$A$3,'Core Indicators'!DM91)</f>
        <v>58</v>
      </c>
      <c r="H91" s="144">
        <f>_xlfn.DAYS(About!$A$3,'Core Indicators'!DU91)</f>
        <v>58</v>
      </c>
      <c r="I91" s="144">
        <f>_xlfn.DAYS(About!$A$3,'Core Indicators'!EC91)</f>
        <v>58</v>
      </c>
      <c r="J91" s="144">
        <f>_xlfn.DAYS(About!$A$3,'Core Indicators'!EK91)</f>
        <v>58</v>
      </c>
      <c r="K91" s="144">
        <f>_xlfn.DAYS(About!$A$3,'Core Indicators'!ES91)</f>
        <v>58</v>
      </c>
      <c r="L91" s="144">
        <f>_xlfn.DAYS(About!$A$3,'Core Indicators'!FI91)</f>
        <v>518</v>
      </c>
      <c r="M91" s="144">
        <f>_xlfn.DAYS(About!$A$3,'Core Indicators'!GG91)</f>
        <v>151</v>
      </c>
      <c r="N91" s="144">
        <f>_xlfn.DAYS(About!$A$3,'Core Indicators'!GO91)</f>
        <v>151</v>
      </c>
      <c r="O91" s="144">
        <f>_xlfn.DAYS(About!$A$3,'Core Indicators'!GW91)</f>
        <v>151</v>
      </c>
      <c r="P91" s="144">
        <f>_xlfn.DAYS(About!$A$3,'Core Indicators'!HE91)</f>
        <v>151</v>
      </c>
      <c r="Q91" s="144">
        <f>_xlfn.DAYS(About!$A$3,'Core Indicators'!HM91)</f>
        <v>151</v>
      </c>
      <c r="R91" s="144">
        <f>_xlfn.DAYS(About!$A$3,'Core Indicators'!HU91)</f>
        <v>151</v>
      </c>
      <c r="S91" s="144">
        <f>_xlfn.DAYS(About!$A$3,'Core Indicators'!IC91)</f>
        <v>151</v>
      </c>
      <c r="T91" s="144">
        <f>_xlfn.DAYS(About!$A$3,'Core Indicators'!IK91)</f>
        <v>151</v>
      </c>
      <c r="U91" s="144">
        <f>_xlfn.DAYS(About!$A$3,'Core Indicators'!IS91)</f>
        <v>151</v>
      </c>
      <c r="V91" s="144">
        <f t="shared" si="2"/>
        <v>111.3</v>
      </c>
    </row>
    <row r="92" spans="1:22">
      <c r="A92" s="143" t="str">
        <f>Lists!C:C</f>
        <v>PHL004</v>
      </c>
      <c r="B92" s="144">
        <f>_xlfn.DAYS(About!$A$3,'Core Indicators'!U92)</f>
        <v>501</v>
      </c>
      <c r="C92" s="144">
        <f>_xlfn.DAYS(About!$A$3,'Core Indicators'!AC92)</f>
        <v>501</v>
      </c>
      <c r="D92" s="144">
        <f>_xlfn.DAYS(About!$A$3,'Core Indicators'!AK92)</f>
        <v>210</v>
      </c>
      <c r="E92" s="144">
        <f>_xlfn.DAYS(About!$A$3,'Core Indicators'!AS92)</f>
        <v>210</v>
      </c>
      <c r="F92" s="144">
        <f>_xlfn.DAYS(About!$A$3,'Core Indicators'!BQ92)</f>
        <v>329</v>
      </c>
      <c r="G92" s="144">
        <f>_xlfn.DAYS(About!$A$3,'Core Indicators'!DM92)</f>
        <v>210</v>
      </c>
      <c r="H92" s="144">
        <f>_xlfn.DAYS(About!$A$3,'Core Indicators'!DU92)</f>
        <v>210</v>
      </c>
      <c r="I92" s="144">
        <f>_xlfn.DAYS(About!$A$3,'Core Indicators'!EC92)</f>
        <v>210</v>
      </c>
      <c r="J92" s="144">
        <f>_xlfn.DAYS(About!$A$3,'Core Indicators'!EK92)</f>
        <v>210</v>
      </c>
      <c r="K92" s="144">
        <f>_xlfn.DAYS(About!$A$3,'Core Indicators'!ES92)</f>
        <v>210</v>
      </c>
      <c r="L92" s="144">
        <f>_xlfn.DAYS(About!$A$3,'Core Indicators'!FI92)</f>
        <v>501</v>
      </c>
      <c r="M92" s="144">
        <f>_xlfn.DAYS(About!$A$3,'Core Indicators'!GG92)</f>
        <v>151</v>
      </c>
      <c r="N92" s="144">
        <f>_xlfn.DAYS(About!$A$3,'Core Indicators'!GO92)</f>
        <v>151</v>
      </c>
      <c r="O92" s="144">
        <f>_xlfn.DAYS(About!$A$3,'Core Indicators'!GW92)</f>
        <v>151</v>
      </c>
      <c r="P92" s="144">
        <f>_xlfn.DAYS(About!$A$3,'Core Indicators'!HE92)</f>
        <v>151</v>
      </c>
      <c r="Q92" s="144">
        <f>_xlfn.DAYS(About!$A$3,'Core Indicators'!HM92)</f>
        <v>151</v>
      </c>
      <c r="R92" s="144">
        <f>_xlfn.DAYS(About!$A$3,'Core Indicators'!HU92)</f>
        <v>151</v>
      </c>
      <c r="S92" s="144">
        <f>_xlfn.DAYS(About!$A$3,'Core Indicators'!IC92)</f>
        <v>151</v>
      </c>
      <c r="T92" s="144">
        <f>_xlfn.DAYS(About!$A$3,'Core Indicators'!IK92)</f>
        <v>151</v>
      </c>
      <c r="U92" s="144">
        <f>_xlfn.DAYS(About!$A$3,'Core Indicators'!IS92)</f>
        <v>151</v>
      </c>
      <c r="V92" s="144">
        <f t="shared" si="2"/>
        <v>245.1</v>
      </c>
    </row>
    <row r="93" spans="1:22">
      <c r="A93" s="143" t="str">
        <f>Lists!C:C</f>
        <v>PHL009</v>
      </c>
      <c r="B93" s="144">
        <f>_xlfn.DAYS(About!$A$3,'Core Indicators'!U93)</f>
        <v>66</v>
      </c>
      <c r="C93" s="144">
        <f>_xlfn.DAYS(About!$A$3,'Core Indicators'!AC93)</f>
        <v>66</v>
      </c>
      <c r="D93" s="144">
        <f>_xlfn.DAYS(About!$A$3,'Core Indicators'!AK93)</f>
        <v>66</v>
      </c>
      <c r="E93" s="144">
        <f>_xlfn.DAYS(About!$A$3,'Core Indicators'!AS93)</f>
        <v>66</v>
      </c>
      <c r="F93" s="144">
        <f>_xlfn.DAYS(About!$A$3,'Core Indicators'!BQ93)</f>
        <v>66</v>
      </c>
      <c r="G93" s="144">
        <f>_xlfn.DAYS(About!$A$3,'Core Indicators'!DM93)</f>
        <v>66</v>
      </c>
      <c r="H93" s="144">
        <f>_xlfn.DAYS(About!$A$3,'Core Indicators'!DU93)</f>
        <v>66</v>
      </c>
      <c r="I93" s="144">
        <f>_xlfn.DAYS(About!$A$3,'Core Indicators'!EC93)</f>
        <v>66</v>
      </c>
      <c r="J93" s="144">
        <f>_xlfn.DAYS(About!$A$3,'Core Indicators'!EK93)</f>
        <v>66</v>
      </c>
      <c r="K93" s="144">
        <f>_xlfn.DAYS(About!$A$3,'Core Indicators'!ES93)</f>
        <v>66</v>
      </c>
      <c r="L93" s="144">
        <f>_xlfn.DAYS(About!$A$3,'Core Indicators'!FI93)</f>
        <v>66</v>
      </c>
      <c r="M93" s="144">
        <f>_xlfn.DAYS(About!$A$3,'Core Indicators'!GG93)</f>
        <v>151</v>
      </c>
      <c r="N93" s="144">
        <f>_xlfn.DAYS(About!$A$3,'Core Indicators'!GO93)</f>
        <v>151</v>
      </c>
      <c r="O93" s="144">
        <f>_xlfn.DAYS(About!$A$3,'Core Indicators'!GW93)</f>
        <v>151</v>
      </c>
      <c r="P93" s="144">
        <f>_xlfn.DAYS(About!$A$3,'Core Indicators'!HE93)</f>
        <v>151</v>
      </c>
      <c r="Q93" s="144">
        <f>_xlfn.DAYS(About!$A$3,'Core Indicators'!HM93)</f>
        <v>151</v>
      </c>
      <c r="R93" s="144">
        <f>_xlfn.DAYS(About!$A$3,'Core Indicators'!HU93)</f>
        <v>151</v>
      </c>
      <c r="S93" s="144">
        <f>_xlfn.DAYS(About!$A$3,'Core Indicators'!IC93)</f>
        <v>151</v>
      </c>
      <c r="T93" s="144">
        <f>_xlfn.DAYS(About!$A$3,'Core Indicators'!IK93)</f>
        <v>151</v>
      </c>
      <c r="U93" s="144">
        <f>_xlfn.DAYS(About!$A$3,'Core Indicators'!IS93)</f>
        <v>151</v>
      </c>
      <c r="V93" s="144">
        <f t="shared" si="2"/>
        <v>74.5</v>
      </c>
    </row>
    <row r="94" spans="1:22">
      <c r="A94" s="143" t="str">
        <f>Lists!C:C</f>
        <v>PRK001</v>
      </c>
      <c r="B94" s="144">
        <f>_xlfn.DAYS(About!$A$3,'Core Indicators'!U94)</f>
        <v>38</v>
      </c>
      <c r="C94" s="144">
        <f>_xlfn.DAYS(About!$A$3,'Core Indicators'!AC94)</f>
        <v>38</v>
      </c>
      <c r="D94" s="144">
        <f>_xlfn.DAYS(About!$A$3,'Core Indicators'!AK94)</f>
        <v>38</v>
      </c>
      <c r="E94" s="144">
        <f>_xlfn.DAYS(About!$A$3,'Core Indicators'!AS94)</f>
        <v>38</v>
      </c>
      <c r="F94" s="144">
        <f>_xlfn.DAYS(About!$A$3,'Core Indicators'!BQ94)</f>
        <v>38</v>
      </c>
      <c r="G94" s="144">
        <f>_xlfn.DAYS(About!$A$3,'Core Indicators'!DM94)</f>
        <v>396</v>
      </c>
      <c r="H94" s="144">
        <f>_xlfn.DAYS(About!$A$3,'Core Indicators'!DU94)</f>
        <v>396</v>
      </c>
      <c r="I94" s="144">
        <f>_xlfn.DAYS(About!$A$3,'Core Indicators'!EC94)</f>
        <v>396</v>
      </c>
      <c r="J94" s="144">
        <f>_xlfn.DAYS(About!$A$3,'Core Indicators'!EK94)</f>
        <v>396</v>
      </c>
      <c r="K94" s="144">
        <f>_xlfn.DAYS(About!$A$3,'Core Indicators'!ES94)</f>
        <v>396</v>
      </c>
      <c r="L94" s="144">
        <f>_xlfn.DAYS(About!$A$3,'Core Indicators'!FI94)</f>
        <v>823</v>
      </c>
      <c r="M94" s="144">
        <f>_xlfn.DAYS(About!$A$3,'Core Indicators'!GG94)</f>
        <v>154</v>
      </c>
      <c r="N94" s="144">
        <f>_xlfn.DAYS(About!$A$3,'Core Indicators'!GO94)</f>
        <v>154</v>
      </c>
      <c r="O94" s="144">
        <f>_xlfn.DAYS(About!$A$3,'Core Indicators'!GW94)</f>
        <v>154</v>
      </c>
      <c r="P94" s="144">
        <f>_xlfn.DAYS(About!$A$3,'Core Indicators'!HE94)</f>
        <v>154</v>
      </c>
      <c r="Q94" s="144">
        <f>_xlfn.DAYS(About!$A$3,'Core Indicators'!HM94)</f>
        <v>154</v>
      </c>
      <c r="R94" s="144">
        <f>_xlfn.DAYS(About!$A$3,'Core Indicators'!HU94)</f>
        <v>154</v>
      </c>
      <c r="S94" s="144">
        <f>_xlfn.DAYS(About!$A$3,'Core Indicators'!IC94)</f>
        <v>154</v>
      </c>
      <c r="T94" s="144">
        <f>_xlfn.DAYS(About!$A$3,'Core Indicators'!IK94)</f>
        <v>154</v>
      </c>
      <c r="U94" s="144">
        <f>_xlfn.DAYS(About!$A$3,'Core Indicators'!IS94)</f>
        <v>154</v>
      </c>
      <c r="V94" s="144">
        <f t="shared" si="2"/>
        <v>307.10000000000002</v>
      </c>
    </row>
    <row r="95" spans="1:22">
      <c r="A95" s="143" t="str">
        <f>Lists!C:C</f>
        <v>PSE002</v>
      </c>
      <c r="B95" s="144">
        <f>_xlfn.DAYS(About!$A$3,'Core Indicators'!U95)</f>
        <v>62</v>
      </c>
      <c r="C95" s="144">
        <f>_xlfn.DAYS(About!$A$3,'Core Indicators'!AC95)</f>
        <v>62</v>
      </c>
      <c r="D95" s="144">
        <f>_xlfn.DAYS(About!$A$3,'Core Indicators'!AK95)</f>
        <v>62</v>
      </c>
      <c r="E95" s="144">
        <f>_xlfn.DAYS(About!$A$3,'Core Indicators'!AS95)</f>
        <v>62</v>
      </c>
      <c r="F95" s="144">
        <f>_xlfn.DAYS(About!$A$3,'Core Indicators'!BQ95)</f>
        <v>2</v>
      </c>
      <c r="G95" s="144">
        <f>_xlfn.DAYS(About!$A$3,'Core Indicators'!DM95)</f>
        <v>62</v>
      </c>
      <c r="H95" s="144">
        <f>_xlfn.DAYS(About!$A$3,'Core Indicators'!DU95)</f>
        <v>62</v>
      </c>
      <c r="I95" s="144">
        <f>_xlfn.DAYS(About!$A$3,'Core Indicators'!EC95)</f>
        <v>62</v>
      </c>
      <c r="J95" s="144">
        <f>_xlfn.DAYS(About!$A$3,'Core Indicators'!EK95)</f>
        <v>62</v>
      </c>
      <c r="K95" s="144">
        <f>_xlfn.DAYS(About!$A$3,'Core Indicators'!ES95)</f>
        <v>62</v>
      </c>
      <c r="L95" s="144">
        <f>_xlfn.DAYS(About!$A$3,'Core Indicators'!FI95)</f>
        <v>813</v>
      </c>
      <c r="M95" s="144">
        <f>_xlfn.DAYS(About!$A$3,'Core Indicators'!GG95)</f>
        <v>154</v>
      </c>
      <c r="N95" s="144">
        <f>_xlfn.DAYS(About!$A$3,'Core Indicators'!GO95)</f>
        <v>154</v>
      </c>
      <c r="O95" s="144">
        <f>_xlfn.DAYS(About!$A$3,'Core Indicators'!GW95)</f>
        <v>154</v>
      </c>
      <c r="P95" s="144">
        <f>_xlfn.DAYS(About!$A$3,'Core Indicators'!HE95)</f>
        <v>154</v>
      </c>
      <c r="Q95" s="144">
        <f>_xlfn.DAYS(About!$A$3,'Core Indicators'!HM95)</f>
        <v>154</v>
      </c>
      <c r="R95" s="144">
        <f>_xlfn.DAYS(About!$A$3,'Core Indicators'!HU95)</f>
        <v>154</v>
      </c>
      <c r="S95" s="144">
        <f>_xlfn.DAYS(About!$A$3,'Core Indicators'!IC95)</f>
        <v>154</v>
      </c>
      <c r="T95" s="144">
        <f>_xlfn.DAYS(About!$A$3,'Core Indicators'!IK95)</f>
        <v>154</v>
      </c>
      <c r="U95" s="144">
        <f>_xlfn.DAYS(About!$A$3,'Core Indicators'!IS95)</f>
        <v>154</v>
      </c>
      <c r="V95" s="144">
        <f t="shared" si="2"/>
        <v>140.30000000000001</v>
      </c>
    </row>
    <row r="96" spans="1:22">
      <c r="A96" s="143" t="str">
        <f>Lists!C:C</f>
        <v>REG001</v>
      </c>
      <c r="B96" s="144">
        <f>_xlfn.DAYS(About!$A$3,'Core Indicators'!U96)</f>
        <v>337</v>
      </c>
      <c r="C96" s="144">
        <f>_xlfn.DAYS(About!$A$3,'Core Indicators'!AC96)</f>
        <v>35</v>
      </c>
      <c r="D96" s="144">
        <f>_xlfn.DAYS(About!$A$3,'Core Indicators'!AK96)</f>
        <v>35</v>
      </c>
      <c r="E96" s="144">
        <f>_xlfn.DAYS(About!$A$3,'Core Indicators'!AS96)</f>
        <v>35</v>
      </c>
      <c r="F96" s="144">
        <f>_xlfn.DAYS(About!$A$3,'Core Indicators'!BQ96)</f>
        <v>35</v>
      </c>
      <c r="G96" s="144">
        <f>_xlfn.DAYS(About!$A$3,'Core Indicators'!DM96)</f>
        <v>35</v>
      </c>
      <c r="H96" s="144">
        <f>_xlfn.DAYS(About!$A$3,'Core Indicators'!DU96)</f>
        <v>35</v>
      </c>
      <c r="I96" s="144">
        <f>_xlfn.DAYS(About!$A$3,'Core Indicators'!EC96)</f>
        <v>35</v>
      </c>
      <c r="J96" s="144">
        <f>_xlfn.DAYS(About!$A$3,'Core Indicators'!EK96)</f>
        <v>35</v>
      </c>
      <c r="K96" s="144">
        <f>_xlfn.DAYS(About!$A$3,'Core Indicators'!ES96)</f>
        <v>35</v>
      </c>
      <c r="L96" s="144">
        <f>_xlfn.DAYS(About!$A$3,'Core Indicators'!FI96)</f>
        <v>730</v>
      </c>
      <c r="M96" s="144">
        <f>_xlfn.DAYS(About!$A$3,'Core Indicators'!GG96)</f>
        <v>155</v>
      </c>
      <c r="N96" s="144">
        <f>_xlfn.DAYS(About!$A$3,'Core Indicators'!GO96)</f>
        <v>155</v>
      </c>
      <c r="O96" s="144">
        <f>_xlfn.DAYS(About!$A$3,'Core Indicators'!GW96)</f>
        <v>155</v>
      </c>
      <c r="P96" s="144">
        <f>_xlfn.DAYS(About!$A$3,'Core Indicators'!HE96)</f>
        <v>155</v>
      </c>
      <c r="Q96" s="144">
        <f>_xlfn.DAYS(About!$A$3,'Core Indicators'!HM96)</f>
        <v>155</v>
      </c>
      <c r="R96" s="144">
        <f>_xlfn.DAYS(About!$A$3,'Core Indicators'!HU96)</f>
        <v>155</v>
      </c>
      <c r="S96" s="144">
        <f>_xlfn.DAYS(About!$A$3,'Core Indicators'!IC96)</f>
        <v>155</v>
      </c>
      <c r="T96" s="144">
        <f>_xlfn.DAYS(About!$A$3,'Core Indicators'!IK96)</f>
        <v>155</v>
      </c>
      <c r="U96" s="144">
        <f>_xlfn.DAYS(About!$A$3,'Core Indicators'!IS96)</f>
        <v>155</v>
      </c>
      <c r="V96" s="144">
        <f t="shared" si="2"/>
        <v>116.5</v>
      </c>
    </row>
    <row r="97" spans="1:22">
      <c r="A97" s="143" t="str">
        <f>Lists!C:C</f>
        <v>REG002</v>
      </c>
      <c r="B97" s="144">
        <f>_xlfn.DAYS(About!$A$3,'Core Indicators'!U97)</f>
        <v>449</v>
      </c>
      <c r="C97" s="144">
        <f>_xlfn.DAYS(About!$A$3,'Core Indicators'!AC97)</f>
        <v>92</v>
      </c>
      <c r="D97" s="144">
        <f>_xlfn.DAYS(About!$A$3,'Core Indicators'!AK97)</f>
        <v>92</v>
      </c>
      <c r="E97" s="144">
        <f>_xlfn.DAYS(About!$A$3,'Core Indicators'!AS97)</f>
        <v>92</v>
      </c>
      <c r="F97" s="144">
        <f>_xlfn.DAYS(About!$A$3,'Core Indicators'!BQ97)</f>
        <v>518</v>
      </c>
      <c r="G97" s="144">
        <f>_xlfn.DAYS(About!$A$3,'Core Indicators'!DM97)</f>
        <v>92</v>
      </c>
      <c r="H97" s="144">
        <f>_xlfn.DAYS(About!$A$3,'Core Indicators'!DU97)</f>
        <v>92</v>
      </c>
      <c r="I97" s="144">
        <f>_xlfn.DAYS(About!$A$3,'Core Indicators'!EC97)</f>
        <v>92</v>
      </c>
      <c r="J97" s="144">
        <f>_xlfn.DAYS(About!$A$3,'Core Indicators'!EK97)</f>
        <v>92</v>
      </c>
      <c r="K97" s="144">
        <f>_xlfn.DAYS(About!$A$3,'Core Indicators'!ES97)</f>
        <v>92</v>
      </c>
      <c r="L97" s="144">
        <f>_xlfn.DAYS(About!$A$3,'Core Indicators'!FI97)</f>
        <v>731</v>
      </c>
      <c r="M97" s="144">
        <f>_xlfn.DAYS(About!$A$3,'Core Indicators'!GG97)</f>
        <v>546</v>
      </c>
      <c r="N97" s="144">
        <f>_xlfn.DAYS(About!$A$3,'Core Indicators'!GO97)</f>
        <v>546</v>
      </c>
      <c r="O97" s="144">
        <f>_xlfn.DAYS(About!$A$3,'Core Indicators'!GW97)</f>
        <v>546</v>
      </c>
      <c r="P97" s="144">
        <f>_xlfn.DAYS(About!$A$3,'Core Indicators'!HE97)</f>
        <v>546</v>
      </c>
      <c r="Q97" s="144">
        <f>_xlfn.DAYS(About!$A$3,'Core Indicators'!HM97)</f>
        <v>546</v>
      </c>
      <c r="R97" s="144">
        <f>_xlfn.DAYS(About!$A$3,'Core Indicators'!HU97)</f>
        <v>546</v>
      </c>
      <c r="S97" s="144">
        <f>_xlfn.DAYS(About!$A$3,'Core Indicators'!IC97)</f>
        <v>546</v>
      </c>
      <c r="T97" s="144">
        <f>_xlfn.DAYS(About!$A$3,'Core Indicators'!IK97)</f>
        <v>546</v>
      </c>
      <c r="U97" s="144">
        <f>_xlfn.DAYS(About!$A$3,'Core Indicators'!IS97)</f>
        <v>546</v>
      </c>
      <c r="V97" s="144">
        <f t="shared" si="2"/>
        <v>243.9</v>
      </c>
    </row>
    <row r="98" spans="1:22">
      <c r="A98" s="143" t="str">
        <f>Lists!C:C</f>
        <v>REG003</v>
      </c>
      <c r="B98" s="144">
        <f>_xlfn.DAYS(About!$A$3,'Core Indicators'!U98)</f>
        <v>529</v>
      </c>
      <c r="C98" s="144">
        <f>_xlfn.DAYS(About!$A$3,'Core Indicators'!AC98)</f>
        <v>529</v>
      </c>
      <c r="D98" s="144">
        <f>_xlfn.DAYS(About!$A$3,'Core Indicators'!AK98)</f>
        <v>206</v>
      </c>
      <c r="E98" s="144">
        <f>_xlfn.DAYS(About!$A$3,'Core Indicators'!AS98)</f>
        <v>529</v>
      </c>
      <c r="F98" s="144">
        <f>_xlfn.DAYS(About!$A$3,'Core Indicators'!BQ98)</f>
        <v>38</v>
      </c>
      <c r="G98" s="144">
        <f>_xlfn.DAYS(About!$A$3,'Core Indicators'!DM98)</f>
        <v>529</v>
      </c>
      <c r="H98" s="144">
        <f>_xlfn.DAYS(About!$A$3,'Core Indicators'!DU98)</f>
        <v>736</v>
      </c>
      <c r="I98" s="144">
        <f>_xlfn.DAYS(About!$A$3,'Core Indicators'!EC98)</f>
        <v>736</v>
      </c>
      <c r="J98" s="144">
        <f>_xlfn.DAYS(About!$A$3,'Core Indicators'!EK98)</f>
        <v>736</v>
      </c>
      <c r="K98" s="144">
        <f>_xlfn.DAYS(About!$A$3,'Core Indicators'!ES98)</f>
        <v>736</v>
      </c>
      <c r="L98" s="144">
        <f>_xlfn.DAYS(About!$A$3,'Core Indicators'!FI98)</f>
        <v>736</v>
      </c>
      <c r="M98" s="144">
        <f>_xlfn.DAYS(About!$A$3,'Core Indicators'!GG98)</f>
        <v>151</v>
      </c>
      <c r="N98" s="144">
        <f>_xlfn.DAYS(About!$A$3,'Core Indicators'!GO98)</f>
        <v>151</v>
      </c>
      <c r="O98" s="144">
        <f>_xlfn.DAYS(About!$A$3,'Core Indicators'!GW98)</f>
        <v>151</v>
      </c>
      <c r="P98" s="144">
        <f>_xlfn.DAYS(About!$A$3,'Core Indicators'!HE98)</f>
        <v>151</v>
      </c>
      <c r="Q98" s="144">
        <f>_xlfn.DAYS(About!$A$3,'Core Indicators'!HM98)</f>
        <v>151</v>
      </c>
      <c r="R98" s="144">
        <f>_xlfn.DAYS(About!$A$3,'Core Indicators'!HU98)</f>
        <v>151</v>
      </c>
      <c r="S98" s="144">
        <f>_xlfn.DAYS(About!$A$3,'Core Indicators'!IC98)</f>
        <v>151</v>
      </c>
      <c r="T98" s="144">
        <f>_xlfn.DAYS(About!$A$3,'Core Indicators'!IK98)</f>
        <v>151</v>
      </c>
      <c r="U98" s="144">
        <f>_xlfn.DAYS(About!$A$3,'Core Indicators'!IS98)</f>
        <v>151</v>
      </c>
      <c r="V98" s="144">
        <f t="shared" si="2"/>
        <v>513.29999999999995</v>
      </c>
    </row>
    <row r="99" spans="1:22">
      <c r="A99" s="143" t="str">
        <f>Lists!C:C</f>
        <v>REG004</v>
      </c>
      <c r="B99" s="144">
        <f>_xlfn.DAYS(About!$A$3,'Core Indicators'!U99)</f>
        <v>61</v>
      </c>
      <c r="C99" s="144">
        <f>_xlfn.DAYS(About!$A$3,'Core Indicators'!AC99)</f>
        <v>2</v>
      </c>
      <c r="D99" s="144">
        <f>_xlfn.DAYS(About!$A$3,'Core Indicators'!AK99)</f>
        <v>2</v>
      </c>
      <c r="E99" s="144">
        <f>_xlfn.DAYS(About!$A$3,'Core Indicators'!AS99)</f>
        <v>2</v>
      </c>
      <c r="F99" s="144">
        <f>_xlfn.DAYS(About!$A$3,'Core Indicators'!BQ99)</f>
        <v>151</v>
      </c>
      <c r="G99" s="144">
        <f>_xlfn.DAYS(About!$A$3,'Core Indicators'!DM99)</f>
        <v>2</v>
      </c>
      <c r="H99" s="144">
        <f>_xlfn.DAYS(About!$A$3,'Core Indicators'!DU99)</f>
        <v>2</v>
      </c>
      <c r="I99" s="144">
        <f>_xlfn.DAYS(About!$A$3,'Core Indicators'!EC99)</f>
        <v>2</v>
      </c>
      <c r="J99" s="144">
        <f>_xlfn.DAYS(About!$A$3,'Core Indicators'!EK99)</f>
        <v>2</v>
      </c>
      <c r="K99" s="144">
        <f>_xlfn.DAYS(About!$A$3,'Core Indicators'!ES99)</f>
        <v>2</v>
      </c>
      <c r="L99" s="144">
        <f>_xlfn.DAYS(About!$A$3,'Core Indicators'!FI99)</f>
        <v>710</v>
      </c>
      <c r="M99" s="144">
        <f>_xlfn.DAYS(About!$A$3,'Core Indicators'!GG99)</f>
        <v>154</v>
      </c>
      <c r="N99" s="144">
        <f>_xlfn.DAYS(About!$A$3,'Core Indicators'!GO99)</f>
        <v>154</v>
      </c>
      <c r="O99" s="144">
        <f>_xlfn.DAYS(About!$A$3,'Core Indicators'!GW99)</f>
        <v>154</v>
      </c>
      <c r="P99" s="144">
        <f>_xlfn.DAYS(About!$A$3,'Core Indicators'!HE99)</f>
        <v>154</v>
      </c>
      <c r="Q99" s="144">
        <f>_xlfn.DAYS(About!$A$3,'Core Indicators'!HM99)</f>
        <v>154</v>
      </c>
      <c r="R99" s="144">
        <f>_xlfn.DAYS(About!$A$3,'Core Indicators'!HU99)</f>
        <v>154</v>
      </c>
      <c r="S99" s="144">
        <f>_xlfn.DAYS(About!$A$3,'Core Indicators'!IC99)</f>
        <v>154</v>
      </c>
      <c r="T99" s="144">
        <f>_xlfn.DAYS(About!$A$3,'Core Indicators'!IK99)</f>
        <v>154</v>
      </c>
      <c r="U99" s="144">
        <f>_xlfn.DAYS(About!$A$3,'Core Indicators'!IS99)</f>
        <v>154</v>
      </c>
      <c r="V99" s="144">
        <f t="shared" ref="V99:V130" si="3">AVERAGE(D99:M99)</f>
        <v>102.9</v>
      </c>
    </row>
    <row r="100" spans="1:22">
      <c r="A100" s="143" t="str">
        <f>Lists!C:C</f>
        <v>REG006</v>
      </c>
      <c r="B100" s="144">
        <f>_xlfn.DAYS(About!$A$3,'Core Indicators'!U100)</f>
        <v>713</v>
      </c>
      <c r="C100" s="144">
        <f>_xlfn.DAYS(About!$A$3,'Core Indicators'!AC100)</f>
        <v>713</v>
      </c>
      <c r="D100" s="144">
        <f>_xlfn.DAYS(About!$A$3,'Core Indicators'!AK100)</f>
        <v>713</v>
      </c>
      <c r="E100" s="144">
        <f>_xlfn.DAYS(About!$A$3,'Core Indicators'!AS100)</f>
        <v>713</v>
      </c>
      <c r="F100" s="144">
        <f>_xlfn.DAYS(About!$A$3,'Core Indicators'!BQ100)</f>
        <v>2</v>
      </c>
      <c r="G100" s="144">
        <f>_xlfn.DAYS(About!$A$3,'Core Indicators'!DM100)</f>
        <v>713</v>
      </c>
      <c r="H100" s="144">
        <f>_xlfn.DAYS(About!$A$3,'Core Indicators'!DU100)</f>
        <v>713</v>
      </c>
      <c r="I100" s="144">
        <f>_xlfn.DAYS(About!$A$3,'Core Indicators'!EC100)</f>
        <v>713</v>
      </c>
      <c r="J100" s="144">
        <f>_xlfn.DAYS(About!$A$3,'Core Indicators'!EK100)</f>
        <v>713</v>
      </c>
      <c r="K100" s="144">
        <f>_xlfn.DAYS(About!$A$3,'Core Indicators'!ES100)</f>
        <v>713</v>
      </c>
      <c r="L100" s="144">
        <f>_xlfn.DAYS(About!$A$3,'Core Indicators'!FI100)</f>
        <v>713</v>
      </c>
      <c r="M100" s="144">
        <f>_xlfn.DAYS(About!$A$3,'Core Indicators'!GG100)</f>
        <v>151</v>
      </c>
      <c r="N100" s="144">
        <f>_xlfn.DAYS(About!$A$3,'Core Indicators'!GO100)</f>
        <v>151</v>
      </c>
      <c r="O100" s="144">
        <f>_xlfn.DAYS(About!$A$3,'Core Indicators'!GW100)</f>
        <v>151</v>
      </c>
      <c r="P100" s="144">
        <f>_xlfn.DAYS(About!$A$3,'Core Indicators'!HE100)</f>
        <v>151</v>
      </c>
      <c r="Q100" s="144">
        <f>_xlfn.DAYS(About!$A$3,'Core Indicators'!HM100)</f>
        <v>151</v>
      </c>
      <c r="R100" s="144">
        <f>_xlfn.DAYS(About!$A$3,'Core Indicators'!HU100)</f>
        <v>151</v>
      </c>
      <c r="S100" s="144">
        <f>_xlfn.DAYS(About!$A$3,'Core Indicators'!IC100)</f>
        <v>151</v>
      </c>
      <c r="T100" s="144">
        <f>_xlfn.DAYS(About!$A$3,'Core Indicators'!IK100)</f>
        <v>151</v>
      </c>
      <c r="U100" s="144">
        <f>_xlfn.DAYS(About!$A$3,'Core Indicators'!IS100)</f>
        <v>151</v>
      </c>
      <c r="V100" s="144">
        <f t="shared" si="3"/>
        <v>585.70000000000005</v>
      </c>
    </row>
    <row r="101" spans="1:22">
      <c r="A101" s="143" t="str">
        <f>Lists!C:C</f>
        <v>REG007</v>
      </c>
      <c r="B101" s="144">
        <f>_xlfn.DAYS(About!$A$3,'Core Indicators'!U101)</f>
        <v>735</v>
      </c>
      <c r="C101" s="144">
        <f>_xlfn.DAYS(About!$A$3,'Core Indicators'!AC101)</f>
        <v>735</v>
      </c>
      <c r="D101" s="144">
        <f>_xlfn.DAYS(About!$A$3,'Core Indicators'!AK101)</f>
        <v>735</v>
      </c>
      <c r="E101" s="144">
        <f>_xlfn.DAYS(About!$A$3,'Core Indicators'!AS101)</f>
        <v>735</v>
      </c>
      <c r="F101" s="144">
        <f>_xlfn.DAYS(About!$A$3,'Core Indicators'!BQ101)</f>
        <v>30</v>
      </c>
      <c r="G101" s="144">
        <f>_xlfn.DAYS(About!$A$3,'Core Indicators'!DM101)</f>
        <v>735</v>
      </c>
      <c r="H101" s="144">
        <f>_xlfn.DAYS(About!$A$3,'Core Indicators'!DU101)</f>
        <v>735</v>
      </c>
      <c r="I101" s="144">
        <f>_xlfn.DAYS(About!$A$3,'Core Indicators'!EC101)</f>
        <v>735</v>
      </c>
      <c r="J101" s="144">
        <f>_xlfn.DAYS(About!$A$3,'Core Indicators'!EK101)</f>
        <v>735</v>
      </c>
      <c r="K101" s="144">
        <f>_xlfn.DAYS(About!$A$3,'Core Indicators'!ES101)</f>
        <v>735</v>
      </c>
      <c r="L101" s="144">
        <f>_xlfn.DAYS(About!$A$3,'Core Indicators'!FI101)</f>
        <v>735</v>
      </c>
      <c r="M101" s="144">
        <f>_xlfn.DAYS(About!$A$3,'Core Indicators'!GG101)</f>
        <v>151</v>
      </c>
      <c r="N101" s="144">
        <f>_xlfn.DAYS(About!$A$3,'Core Indicators'!GO101)</f>
        <v>151</v>
      </c>
      <c r="O101" s="144">
        <f>_xlfn.DAYS(About!$A$3,'Core Indicators'!GW101)</f>
        <v>151</v>
      </c>
      <c r="P101" s="144">
        <f>_xlfn.DAYS(About!$A$3,'Core Indicators'!HE101)</f>
        <v>151</v>
      </c>
      <c r="Q101" s="144">
        <f>_xlfn.DAYS(About!$A$3,'Core Indicators'!HM101)</f>
        <v>151</v>
      </c>
      <c r="R101" s="144">
        <f>_xlfn.DAYS(About!$A$3,'Core Indicators'!HU101)</f>
        <v>151</v>
      </c>
      <c r="S101" s="144">
        <f>_xlfn.DAYS(About!$A$3,'Core Indicators'!IC101)</f>
        <v>151</v>
      </c>
      <c r="T101" s="144">
        <f>_xlfn.DAYS(About!$A$3,'Core Indicators'!IK101)</f>
        <v>151</v>
      </c>
      <c r="U101" s="144">
        <f>_xlfn.DAYS(About!$A$3,'Core Indicators'!IS101)</f>
        <v>151</v>
      </c>
      <c r="V101" s="144">
        <f t="shared" si="3"/>
        <v>606.1</v>
      </c>
    </row>
    <row r="102" spans="1:22">
      <c r="A102" s="143" t="str">
        <f>Lists!C:C</f>
        <v>REG008</v>
      </c>
      <c r="B102" s="144">
        <f>_xlfn.DAYS(About!$A$3,'Core Indicators'!U102)</f>
        <v>735</v>
      </c>
      <c r="C102" s="144">
        <f>_xlfn.DAYS(About!$A$3,'Core Indicators'!AC102)</f>
        <v>735</v>
      </c>
      <c r="D102" s="144">
        <f>_xlfn.DAYS(About!$A$3,'Core Indicators'!AK102)</f>
        <v>735</v>
      </c>
      <c r="E102" s="144">
        <f>_xlfn.DAYS(About!$A$3,'Core Indicators'!AS102)</f>
        <v>735</v>
      </c>
      <c r="F102" s="144">
        <f>_xlfn.DAYS(About!$A$3,'Core Indicators'!BQ102)</f>
        <v>30</v>
      </c>
      <c r="G102" s="144">
        <f>_xlfn.DAYS(About!$A$3,'Core Indicators'!DM102)</f>
        <v>735</v>
      </c>
      <c r="H102" s="144">
        <f>_xlfn.DAYS(About!$A$3,'Core Indicators'!DU102)</f>
        <v>735</v>
      </c>
      <c r="I102" s="144">
        <f>_xlfn.DAYS(About!$A$3,'Core Indicators'!EC102)</f>
        <v>735</v>
      </c>
      <c r="J102" s="144">
        <f>_xlfn.DAYS(About!$A$3,'Core Indicators'!EK102)</f>
        <v>735</v>
      </c>
      <c r="K102" s="144">
        <f>_xlfn.DAYS(About!$A$3,'Core Indicators'!ES102)</f>
        <v>735</v>
      </c>
      <c r="L102" s="144">
        <f>_xlfn.DAYS(About!$A$3,'Core Indicators'!FI102)</f>
        <v>735</v>
      </c>
      <c r="M102" s="144">
        <f>_xlfn.DAYS(About!$A$3,'Core Indicators'!GG102)</f>
        <v>151</v>
      </c>
      <c r="N102" s="144">
        <f>_xlfn.DAYS(About!$A$3,'Core Indicators'!GO102)</f>
        <v>151</v>
      </c>
      <c r="O102" s="144">
        <f>_xlfn.DAYS(About!$A$3,'Core Indicators'!GW102)</f>
        <v>151</v>
      </c>
      <c r="P102" s="144">
        <f>_xlfn.DAYS(About!$A$3,'Core Indicators'!HE102)</f>
        <v>151</v>
      </c>
      <c r="Q102" s="144">
        <f>_xlfn.DAYS(About!$A$3,'Core Indicators'!HM102)</f>
        <v>151</v>
      </c>
      <c r="R102" s="144">
        <f>_xlfn.DAYS(About!$A$3,'Core Indicators'!HU102)</f>
        <v>151</v>
      </c>
      <c r="S102" s="144">
        <f>_xlfn.DAYS(About!$A$3,'Core Indicators'!IC102)</f>
        <v>151</v>
      </c>
      <c r="T102" s="144">
        <f>_xlfn.DAYS(About!$A$3,'Core Indicators'!IK102)</f>
        <v>151</v>
      </c>
      <c r="U102" s="144">
        <f>_xlfn.DAYS(About!$A$3,'Core Indicators'!IS102)</f>
        <v>151</v>
      </c>
      <c r="V102" s="144">
        <f t="shared" si="3"/>
        <v>606.1</v>
      </c>
    </row>
    <row r="103" spans="1:22">
      <c r="A103" s="143" t="str">
        <f>Lists!C:C</f>
        <v>REG011</v>
      </c>
      <c r="B103" s="144">
        <f>_xlfn.DAYS(About!$A$3,'Core Indicators'!U103)</f>
        <v>46</v>
      </c>
      <c r="C103" s="144">
        <f>_xlfn.DAYS(About!$A$3,'Core Indicators'!AC103)</f>
        <v>46</v>
      </c>
      <c r="D103" s="144">
        <f>_xlfn.DAYS(About!$A$3,'Core Indicators'!AK103)</f>
        <v>46</v>
      </c>
      <c r="E103" s="144">
        <f>_xlfn.DAYS(About!$A$3,'Core Indicators'!AS103)</f>
        <v>46</v>
      </c>
      <c r="F103" s="144">
        <f>_xlfn.DAYS(About!$A$3,'Core Indicators'!BQ103)</f>
        <v>38</v>
      </c>
      <c r="G103" s="144">
        <f>_xlfn.DAYS(About!$A$3,'Core Indicators'!DM103)</f>
        <v>46</v>
      </c>
      <c r="H103" s="144">
        <f>_xlfn.DAYS(About!$A$3,'Core Indicators'!DU103)</f>
        <v>46</v>
      </c>
      <c r="I103" s="144">
        <f>_xlfn.DAYS(About!$A$3,'Core Indicators'!EC103)</f>
        <v>46</v>
      </c>
      <c r="J103" s="144">
        <f>_xlfn.DAYS(About!$A$3,'Core Indicators'!EK103)</f>
        <v>46</v>
      </c>
      <c r="K103" s="144">
        <f>_xlfn.DAYS(About!$A$3,'Core Indicators'!ES103)</f>
        <v>46</v>
      </c>
      <c r="L103" s="144">
        <f>_xlfn.DAYS(About!$A$3,'Core Indicators'!FI103)</f>
        <v>46</v>
      </c>
      <c r="M103" s="144">
        <f>_xlfn.DAYS(About!$A$3,'Core Indicators'!GG103)</f>
        <v>151</v>
      </c>
      <c r="N103" s="144">
        <f>_xlfn.DAYS(About!$A$3,'Core Indicators'!GO103)</f>
        <v>151</v>
      </c>
      <c r="O103" s="144">
        <f>_xlfn.DAYS(About!$A$3,'Core Indicators'!GW103)</f>
        <v>151</v>
      </c>
      <c r="P103" s="144">
        <f>_xlfn.DAYS(About!$A$3,'Core Indicators'!HE103)</f>
        <v>151</v>
      </c>
      <c r="Q103" s="144">
        <f>_xlfn.DAYS(About!$A$3,'Core Indicators'!HM103)</f>
        <v>151</v>
      </c>
      <c r="R103" s="144">
        <f>_xlfn.DAYS(About!$A$3,'Core Indicators'!HU103)</f>
        <v>151</v>
      </c>
      <c r="S103" s="144">
        <f>_xlfn.DAYS(About!$A$3,'Core Indicators'!IC103)</f>
        <v>151</v>
      </c>
      <c r="T103" s="144">
        <f>_xlfn.DAYS(About!$A$3,'Core Indicators'!IK103)</f>
        <v>151</v>
      </c>
      <c r="U103" s="144">
        <f>_xlfn.DAYS(About!$A$3,'Core Indicators'!IS103)</f>
        <v>151</v>
      </c>
      <c r="V103" s="144">
        <f t="shared" si="3"/>
        <v>55.7</v>
      </c>
    </row>
    <row r="104" spans="1:22">
      <c r="A104" s="143" t="str">
        <f>Lists!C:C</f>
        <v>REG012</v>
      </c>
      <c r="B104" s="144">
        <f>_xlfn.DAYS(About!$A$3,'Core Indicators'!U104)</f>
        <v>35</v>
      </c>
      <c r="C104" s="144">
        <f>_xlfn.DAYS(About!$A$3,'Core Indicators'!AC104)</f>
        <v>35</v>
      </c>
      <c r="D104" s="144">
        <f>_xlfn.DAYS(About!$A$3,'Core Indicators'!AK104)</f>
        <v>35</v>
      </c>
      <c r="E104" s="144">
        <f>_xlfn.DAYS(About!$A$3,'Core Indicators'!AS104)</f>
        <v>35</v>
      </c>
      <c r="F104" s="144">
        <f>_xlfn.DAYS(About!$A$3,'Core Indicators'!BQ104)</f>
        <v>35</v>
      </c>
      <c r="G104" s="144">
        <f>_xlfn.DAYS(About!$A$3,'Core Indicators'!DM104)</f>
        <v>35</v>
      </c>
      <c r="H104" s="144">
        <f>_xlfn.DAYS(About!$A$3,'Core Indicators'!DU104)</f>
        <v>35</v>
      </c>
      <c r="I104" s="144">
        <f>_xlfn.DAYS(About!$A$3,'Core Indicators'!EC104)</f>
        <v>35</v>
      </c>
      <c r="J104" s="144">
        <f>_xlfn.DAYS(About!$A$3,'Core Indicators'!EK104)</f>
        <v>35</v>
      </c>
      <c r="K104" s="144">
        <f>_xlfn.DAYS(About!$A$3,'Core Indicators'!ES104)</f>
        <v>35</v>
      </c>
      <c r="L104" s="144">
        <f>_xlfn.DAYS(About!$A$3,'Core Indicators'!FI104)</f>
        <v>442</v>
      </c>
      <c r="M104" s="144">
        <f>_xlfn.DAYS(About!$A$3,'Core Indicators'!GG104)</f>
        <v>155</v>
      </c>
      <c r="N104" s="144">
        <f>_xlfn.DAYS(About!$A$3,'Core Indicators'!GO104)</f>
        <v>155</v>
      </c>
      <c r="O104" s="144">
        <f>_xlfn.DAYS(About!$A$3,'Core Indicators'!GW104)</f>
        <v>155</v>
      </c>
      <c r="P104" s="144">
        <f>_xlfn.DAYS(About!$A$3,'Core Indicators'!HE104)</f>
        <v>155</v>
      </c>
      <c r="Q104" s="144">
        <f>_xlfn.DAYS(About!$A$3,'Core Indicators'!HM104)</f>
        <v>155</v>
      </c>
      <c r="R104" s="144">
        <f>_xlfn.DAYS(About!$A$3,'Core Indicators'!HU104)</f>
        <v>155</v>
      </c>
      <c r="S104" s="144">
        <f>_xlfn.DAYS(About!$A$3,'Core Indicators'!IC104)</f>
        <v>155</v>
      </c>
      <c r="T104" s="144">
        <f>_xlfn.DAYS(About!$A$3,'Core Indicators'!IK104)</f>
        <v>155</v>
      </c>
      <c r="U104" s="144">
        <f>_xlfn.DAYS(About!$A$3,'Core Indicators'!IS104)</f>
        <v>155</v>
      </c>
      <c r="V104" s="144">
        <f t="shared" si="3"/>
        <v>87.7</v>
      </c>
    </row>
    <row r="105" spans="1:22">
      <c r="A105" s="143" t="str">
        <f>Lists!C:C</f>
        <v>REG013</v>
      </c>
      <c r="B105" s="144">
        <f>_xlfn.DAYS(About!$A$3,'Core Indicators'!U105)</f>
        <v>156</v>
      </c>
      <c r="C105" s="144">
        <f>_xlfn.DAYS(About!$A$3,'Core Indicators'!AC105)</f>
        <v>93</v>
      </c>
      <c r="D105" s="144">
        <f>_xlfn.DAYS(About!$A$3,'Core Indicators'!AK105)</f>
        <v>93</v>
      </c>
      <c r="E105" s="144">
        <f>_xlfn.DAYS(About!$A$3,'Core Indicators'!AS105)</f>
        <v>93</v>
      </c>
      <c r="F105" s="144">
        <f>_xlfn.DAYS(About!$A$3,'Core Indicators'!BQ105)</f>
        <v>177</v>
      </c>
      <c r="G105" s="144">
        <f>_xlfn.DAYS(About!$A$3,'Core Indicators'!DM105)</f>
        <v>177</v>
      </c>
      <c r="H105" s="144">
        <f>_xlfn.DAYS(About!$A$3,'Core Indicators'!DU105)</f>
        <v>177</v>
      </c>
      <c r="I105" s="144">
        <f>_xlfn.DAYS(About!$A$3,'Core Indicators'!EC105)</f>
        <v>177</v>
      </c>
      <c r="J105" s="144">
        <f>_xlfn.DAYS(About!$A$3,'Core Indicators'!EK105)</f>
        <v>177</v>
      </c>
      <c r="K105" s="144">
        <f>_xlfn.DAYS(About!$A$3,'Core Indicators'!ES105)</f>
        <v>177</v>
      </c>
      <c r="L105" s="144">
        <f>_xlfn.DAYS(About!$A$3,'Core Indicators'!FI105)</f>
        <v>177</v>
      </c>
      <c r="M105" s="144">
        <f>_xlfn.DAYS(About!$A$3,'Core Indicators'!GG105)</f>
        <v>156</v>
      </c>
      <c r="N105" s="144">
        <f>_xlfn.DAYS(About!$A$3,'Core Indicators'!GO105)</f>
        <v>156</v>
      </c>
      <c r="O105" s="144">
        <f>_xlfn.DAYS(About!$A$3,'Core Indicators'!GW105)</f>
        <v>156</v>
      </c>
      <c r="P105" s="144">
        <f>_xlfn.DAYS(About!$A$3,'Core Indicators'!HE105)</f>
        <v>156</v>
      </c>
      <c r="Q105" s="144">
        <f>_xlfn.DAYS(About!$A$3,'Core Indicators'!HM105)</f>
        <v>156</v>
      </c>
      <c r="R105" s="144">
        <f>_xlfn.DAYS(About!$A$3,'Core Indicators'!HU105)</f>
        <v>156</v>
      </c>
      <c r="S105" s="144">
        <f>_xlfn.DAYS(About!$A$3,'Core Indicators'!IC105)</f>
        <v>156</v>
      </c>
      <c r="T105" s="144">
        <f>_xlfn.DAYS(About!$A$3,'Core Indicators'!IK105)</f>
        <v>156</v>
      </c>
      <c r="U105" s="144">
        <f>_xlfn.DAYS(About!$A$3,'Core Indicators'!IS105)</f>
        <v>156</v>
      </c>
      <c r="V105" s="144">
        <f t="shared" si="3"/>
        <v>158.1</v>
      </c>
    </row>
    <row r="106" spans="1:22">
      <c r="A106" s="143" t="str">
        <f>Lists!C:C</f>
        <v>RWA002</v>
      </c>
      <c r="B106" s="144">
        <f>_xlfn.DAYS(About!$A$3,'Core Indicators'!U106)</f>
        <v>805</v>
      </c>
      <c r="C106" s="144">
        <f>_xlfn.DAYS(About!$A$3,'Core Indicators'!AC106)</f>
        <v>91</v>
      </c>
      <c r="D106" s="144">
        <f>_xlfn.DAYS(About!$A$3,'Core Indicators'!AK106)</f>
        <v>91</v>
      </c>
      <c r="E106" s="144">
        <f>_xlfn.DAYS(About!$A$3,'Core Indicators'!AS106)</f>
        <v>91</v>
      </c>
      <c r="F106" s="144">
        <f>_xlfn.DAYS(About!$A$3,'Core Indicators'!BQ106)</f>
        <v>182</v>
      </c>
      <c r="G106" s="144">
        <f>_xlfn.DAYS(About!$A$3,'Core Indicators'!DM106)</f>
        <v>91</v>
      </c>
      <c r="H106" s="144">
        <f>_xlfn.DAYS(About!$A$3,'Core Indicators'!DU106)</f>
        <v>91</v>
      </c>
      <c r="I106" s="144">
        <f>_xlfn.DAYS(About!$A$3,'Core Indicators'!EC106)</f>
        <v>91</v>
      </c>
      <c r="J106" s="144">
        <f>_xlfn.DAYS(About!$A$3,'Core Indicators'!EK106)</f>
        <v>91</v>
      </c>
      <c r="K106" s="144">
        <f>_xlfn.DAYS(About!$A$3,'Core Indicators'!ES106)</f>
        <v>91</v>
      </c>
      <c r="L106" s="144">
        <f>_xlfn.DAYS(About!$A$3,'Core Indicators'!FI106)</f>
        <v>805</v>
      </c>
      <c r="M106" s="144">
        <f>_xlfn.DAYS(About!$A$3,'Core Indicators'!GG106)</f>
        <v>155</v>
      </c>
      <c r="N106" s="144">
        <f>_xlfn.DAYS(About!$A$3,'Core Indicators'!GO106)</f>
        <v>155</v>
      </c>
      <c r="O106" s="144">
        <f>_xlfn.DAYS(About!$A$3,'Core Indicators'!GW106)</f>
        <v>155</v>
      </c>
      <c r="P106" s="144">
        <f>_xlfn.DAYS(About!$A$3,'Core Indicators'!HE106)</f>
        <v>155</v>
      </c>
      <c r="Q106" s="144">
        <f>_xlfn.DAYS(About!$A$3,'Core Indicators'!HM106)</f>
        <v>155</v>
      </c>
      <c r="R106" s="144">
        <f>_xlfn.DAYS(About!$A$3,'Core Indicators'!HU106)</f>
        <v>155</v>
      </c>
      <c r="S106" s="144">
        <f>_xlfn.DAYS(About!$A$3,'Core Indicators'!IC106)</f>
        <v>155</v>
      </c>
      <c r="T106" s="144">
        <f>_xlfn.DAYS(About!$A$3,'Core Indicators'!IK106)</f>
        <v>155</v>
      </c>
      <c r="U106" s="144">
        <f>_xlfn.DAYS(About!$A$3,'Core Indicators'!IS106)</f>
        <v>155</v>
      </c>
      <c r="V106" s="144">
        <f t="shared" si="3"/>
        <v>177.9</v>
      </c>
    </row>
    <row r="107" spans="1:22">
      <c r="A107" s="143" t="str">
        <f>Lists!C:C</f>
        <v>SDN001</v>
      </c>
      <c r="B107" s="144">
        <f>_xlfn.DAYS(About!$A$3,'Core Indicators'!U107)</f>
        <v>448</v>
      </c>
      <c r="C107" s="144">
        <f>_xlfn.DAYS(About!$A$3,'Core Indicators'!AC107)</f>
        <v>64</v>
      </c>
      <c r="D107" s="144">
        <f>_xlfn.DAYS(About!$A$3,'Core Indicators'!AK107)</f>
        <v>64</v>
      </c>
      <c r="E107" s="144">
        <f>_xlfn.DAYS(About!$A$3,'Core Indicators'!AS107)</f>
        <v>64</v>
      </c>
      <c r="F107" s="144">
        <f>_xlfn.DAYS(About!$A$3,'Core Indicators'!BQ107)</f>
        <v>0</v>
      </c>
      <c r="G107" s="144">
        <f>_xlfn.DAYS(About!$A$3,'Core Indicators'!DM107)</f>
        <v>64</v>
      </c>
      <c r="H107" s="144">
        <f>_xlfn.DAYS(About!$A$3,'Core Indicators'!DU107)</f>
        <v>64</v>
      </c>
      <c r="I107" s="144">
        <f>_xlfn.DAYS(About!$A$3,'Core Indicators'!EC107)</f>
        <v>64</v>
      </c>
      <c r="J107" s="144">
        <f>_xlfn.DAYS(About!$A$3,'Core Indicators'!EK107)</f>
        <v>64</v>
      </c>
      <c r="K107" s="144">
        <f>_xlfn.DAYS(About!$A$3,'Core Indicators'!ES107)</f>
        <v>64</v>
      </c>
      <c r="L107" s="144">
        <f>_xlfn.DAYS(About!$A$3,'Core Indicators'!FI107)</f>
        <v>448</v>
      </c>
      <c r="M107" s="144">
        <f>_xlfn.DAYS(About!$A$3,'Core Indicators'!GG107)</f>
        <v>152</v>
      </c>
      <c r="N107" s="144">
        <f>_xlfn.DAYS(About!$A$3,'Core Indicators'!GO107)</f>
        <v>152</v>
      </c>
      <c r="O107" s="144">
        <f>_xlfn.DAYS(About!$A$3,'Core Indicators'!GW107)</f>
        <v>152</v>
      </c>
      <c r="P107" s="144">
        <f>_xlfn.DAYS(About!$A$3,'Core Indicators'!HE107)</f>
        <v>152</v>
      </c>
      <c r="Q107" s="144">
        <f>_xlfn.DAYS(About!$A$3,'Core Indicators'!HM107)</f>
        <v>152</v>
      </c>
      <c r="R107" s="144">
        <f>_xlfn.DAYS(About!$A$3,'Core Indicators'!HU107)</f>
        <v>152</v>
      </c>
      <c r="S107" s="144">
        <f>_xlfn.DAYS(About!$A$3,'Core Indicators'!IC107)</f>
        <v>152</v>
      </c>
      <c r="T107" s="144">
        <f>_xlfn.DAYS(About!$A$3,'Core Indicators'!IK107)</f>
        <v>152</v>
      </c>
      <c r="U107" s="144">
        <f>_xlfn.DAYS(About!$A$3,'Core Indicators'!IS107)</f>
        <v>152</v>
      </c>
      <c r="V107" s="144">
        <f t="shared" si="3"/>
        <v>104.8</v>
      </c>
    </row>
    <row r="108" spans="1:22">
      <c r="A108" s="143" t="str">
        <f>Lists!C:C</f>
        <v>SDN005</v>
      </c>
      <c r="B108" s="144">
        <f>_xlfn.DAYS(About!$A$3,'Core Indicators'!U108)</f>
        <v>448</v>
      </c>
      <c r="C108" s="144">
        <f>_xlfn.DAYS(About!$A$3,'Core Indicators'!AC108)</f>
        <v>64</v>
      </c>
      <c r="D108" s="144">
        <f>_xlfn.DAYS(About!$A$3,'Core Indicators'!AK108)</f>
        <v>64</v>
      </c>
      <c r="E108" s="144">
        <f>_xlfn.DAYS(About!$A$3,'Core Indicators'!AS108)</f>
        <v>0</v>
      </c>
      <c r="F108" s="144">
        <f>_xlfn.DAYS(About!$A$3,'Core Indicators'!BQ108)</f>
        <v>448</v>
      </c>
      <c r="G108" s="144">
        <f>_xlfn.DAYS(About!$A$3,'Core Indicators'!DM108)</f>
        <v>64</v>
      </c>
      <c r="H108" s="144">
        <f>_xlfn.DAYS(About!$A$3,'Core Indicators'!DU108)</f>
        <v>64</v>
      </c>
      <c r="I108" s="144">
        <f>_xlfn.DAYS(About!$A$3,'Core Indicators'!EC108)</f>
        <v>64</v>
      </c>
      <c r="J108" s="144">
        <f>_xlfn.DAYS(About!$A$3,'Core Indicators'!EK108)</f>
        <v>64</v>
      </c>
      <c r="K108" s="144">
        <f>_xlfn.DAYS(About!$A$3,'Core Indicators'!ES108)</f>
        <v>64</v>
      </c>
      <c r="L108" s="144">
        <f>_xlfn.DAYS(About!$A$3,'Core Indicators'!FI108)</f>
        <v>152</v>
      </c>
      <c r="M108" s="144">
        <f>_xlfn.DAYS(About!$A$3,'Core Indicators'!GG108)</f>
        <v>448</v>
      </c>
      <c r="N108" s="144">
        <f>_xlfn.DAYS(About!$A$3,'Core Indicators'!GO108)</f>
        <v>448</v>
      </c>
      <c r="O108" s="144">
        <f>_xlfn.DAYS(About!$A$3,'Core Indicators'!GW108)</f>
        <v>448</v>
      </c>
      <c r="P108" s="144">
        <f>_xlfn.DAYS(About!$A$3,'Core Indicators'!HE108)</f>
        <v>448</v>
      </c>
      <c r="Q108" s="144">
        <f>_xlfn.DAYS(About!$A$3,'Core Indicators'!HM108)</f>
        <v>448</v>
      </c>
      <c r="R108" s="144">
        <f>_xlfn.DAYS(About!$A$3,'Core Indicators'!HU108)</f>
        <v>448</v>
      </c>
      <c r="S108" s="144">
        <f>_xlfn.DAYS(About!$A$3,'Core Indicators'!IC108)</f>
        <v>448</v>
      </c>
      <c r="T108" s="144">
        <f>_xlfn.DAYS(About!$A$3,'Core Indicators'!IK108)</f>
        <v>448</v>
      </c>
      <c r="U108" s="144">
        <f>_xlfn.DAYS(About!$A$3,'Core Indicators'!IS108)</f>
        <v>448</v>
      </c>
      <c r="V108" s="144">
        <f t="shared" si="3"/>
        <v>143.19999999999999</v>
      </c>
    </row>
    <row r="109" spans="1:22">
      <c r="A109" s="143" t="str">
        <f>Lists!C:C</f>
        <v>SDN006</v>
      </c>
      <c r="B109" s="144">
        <f>_xlfn.DAYS(About!$A$3,'Core Indicators'!U109)</f>
        <v>206</v>
      </c>
      <c r="C109" s="144">
        <f>_xlfn.DAYS(About!$A$3,'Core Indicators'!AC109)</f>
        <v>196</v>
      </c>
      <c r="D109" s="144">
        <f>_xlfn.DAYS(About!$A$3,'Core Indicators'!AK109)</f>
        <v>92</v>
      </c>
      <c r="E109" s="144">
        <f>_xlfn.DAYS(About!$A$3,'Core Indicators'!AS109)</f>
        <v>206</v>
      </c>
      <c r="F109" s="144">
        <f>_xlfn.DAYS(About!$A$3,'Core Indicators'!BQ109)</f>
        <v>176</v>
      </c>
      <c r="G109" s="144">
        <f>_xlfn.DAYS(About!$A$3,'Core Indicators'!DM109)</f>
        <v>196</v>
      </c>
      <c r="H109" s="144">
        <f>_xlfn.DAYS(About!$A$3,'Core Indicators'!DU109)</f>
        <v>196</v>
      </c>
      <c r="I109" s="144">
        <f>_xlfn.DAYS(About!$A$3,'Core Indicators'!EC109)</f>
        <v>196</v>
      </c>
      <c r="J109" s="144">
        <f>_xlfn.DAYS(About!$A$3,'Core Indicators'!EK109)</f>
        <v>196</v>
      </c>
      <c r="K109" s="144">
        <f>_xlfn.DAYS(About!$A$3,'Core Indicators'!ES109)</f>
        <v>196</v>
      </c>
      <c r="L109" s="144">
        <f>_xlfn.DAYS(About!$A$3,'Core Indicators'!FI109)</f>
        <v>252</v>
      </c>
      <c r="M109" s="144">
        <f>_xlfn.DAYS(About!$A$3,'Core Indicators'!GG109)</f>
        <v>252</v>
      </c>
      <c r="N109" s="144">
        <f>_xlfn.DAYS(About!$A$3,'Core Indicators'!GO109)</f>
        <v>252</v>
      </c>
      <c r="O109" s="144">
        <f>_xlfn.DAYS(About!$A$3,'Core Indicators'!GW109)</f>
        <v>252</v>
      </c>
      <c r="P109" s="144">
        <f>_xlfn.DAYS(About!$A$3,'Core Indicators'!HE109)</f>
        <v>252</v>
      </c>
      <c r="Q109" s="144">
        <f>_xlfn.DAYS(About!$A$3,'Core Indicators'!HM109)</f>
        <v>252</v>
      </c>
      <c r="R109" s="144">
        <f>_xlfn.DAYS(About!$A$3,'Core Indicators'!HU109)</f>
        <v>252</v>
      </c>
      <c r="S109" s="144">
        <f>_xlfn.DAYS(About!$A$3,'Core Indicators'!IC109)</f>
        <v>252</v>
      </c>
      <c r="T109" s="144">
        <f>_xlfn.DAYS(About!$A$3,'Core Indicators'!IK109)</f>
        <v>252</v>
      </c>
      <c r="U109" s="144">
        <f>_xlfn.DAYS(About!$A$3,'Core Indicators'!IS109)</f>
        <v>252</v>
      </c>
      <c r="V109" s="144">
        <f t="shared" si="3"/>
        <v>195.8</v>
      </c>
    </row>
    <row r="110" spans="1:22">
      <c r="A110" s="143" t="str">
        <f>Lists!C:C</f>
        <v>SDN007</v>
      </c>
      <c r="B110" s="144">
        <f>_xlfn.DAYS(About!$A$3,'Core Indicators'!U110)</f>
        <v>0</v>
      </c>
      <c r="C110" s="144">
        <f>_xlfn.DAYS(About!$A$3,'Core Indicators'!AC110)</f>
        <v>0</v>
      </c>
      <c r="D110" s="144">
        <f>_xlfn.DAYS(About!$A$3,'Core Indicators'!AK110)</f>
        <v>0</v>
      </c>
      <c r="E110" s="144">
        <f>_xlfn.DAYS(About!$A$3,'Core Indicators'!AS110)</f>
        <v>0</v>
      </c>
      <c r="F110" s="144">
        <f>_xlfn.DAYS(About!$A$3,'Core Indicators'!BQ110)</f>
        <v>129</v>
      </c>
      <c r="G110" s="144">
        <f>_xlfn.DAYS(About!$A$3,'Core Indicators'!DM110)</f>
        <v>0</v>
      </c>
      <c r="H110" s="144">
        <f>_xlfn.DAYS(About!$A$3,'Core Indicators'!DU110)</f>
        <v>0</v>
      </c>
      <c r="I110" s="144">
        <f>_xlfn.DAYS(About!$A$3,'Core Indicators'!EC110)</f>
        <v>0</v>
      </c>
      <c r="J110" s="144">
        <f>_xlfn.DAYS(About!$A$3,'Core Indicators'!EK110)</f>
        <v>0</v>
      </c>
      <c r="K110" s="144">
        <f>_xlfn.DAYS(About!$A$3,'Core Indicators'!ES110)</f>
        <v>0</v>
      </c>
      <c r="L110" s="144">
        <f>_xlfn.DAYS(About!$A$3,'Core Indicators'!FI110)</f>
        <v>129</v>
      </c>
      <c r="M110" s="144">
        <f>_xlfn.DAYS(About!$A$3,'Core Indicators'!GG110)</f>
        <v>129</v>
      </c>
      <c r="N110" s="144">
        <f>_xlfn.DAYS(About!$A$3,'Core Indicators'!GO110)</f>
        <v>129</v>
      </c>
      <c r="O110" s="144">
        <f>_xlfn.DAYS(About!$A$3,'Core Indicators'!GW110)</f>
        <v>129</v>
      </c>
      <c r="P110" s="144">
        <f>_xlfn.DAYS(About!$A$3,'Core Indicators'!HE110)</f>
        <v>129</v>
      </c>
      <c r="Q110" s="144">
        <f>_xlfn.DAYS(About!$A$3,'Core Indicators'!HM110)</f>
        <v>129</v>
      </c>
      <c r="R110" s="144">
        <f>_xlfn.DAYS(About!$A$3,'Core Indicators'!HU110)</f>
        <v>129</v>
      </c>
      <c r="S110" s="144">
        <f>_xlfn.DAYS(About!$A$3,'Core Indicators'!IC110)</f>
        <v>129</v>
      </c>
      <c r="T110" s="144">
        <f>_xlfn.DAYS(About!$A$3,'Core Indicators'!IK110)</f>
        <v>129</v>
      </c>
      <c r="U110" s="144">
        <f>_xlfn.DAYS(About!$A$3,'Core Indicators'!IS110)</f>
        <v>129</v>
      </c>
      <c r="V110" s="144">
        <f t="shared" si="3"/>
        <v>38.700000000000003</v>
      </c>
    </row>
    <row r="111" spans="1:22">
      <c r="A111" s="143" t="str">
        <f>Lists!C:C</f>
        <v>SDN008</v>
      </c>
      <c r="B111" s="144">
        <f>_xlfn.DAYS(About!$A$3,'Core Indicators'!U111)</f>
        <v>0</v>
      </c>
      <c r="C111" s="144">
        <f>_xlfn.DAYS(About!$A$3,'Core Indicators'!AC111)</f>
        <v>0</v>
      </c>
      <c r="D111" s="144">
        <f>_xlfn.DAYS(About!$A$3,'Core Indicators'!AK111)</f>
        <v>0</v>
      </c>
      <c r="E111" s="144">
        <f>_xlfn.DAYS(About!$A$3,'Core Indicators'!AS111)</f>
        <v>0</v>
      </c>
      <c r="F111" s="144">
        <f>_xlfn.DAYS(About!$A$3,'Core Indicators'!BQ111)</f>
        <v>0</v>
      </c>
      <c r="G111" s="144">
        <f>_xlfn.DAYS(About!$A$3,'Core Indicators'!DM111)</f>
        <v>0</v>
      </c>
      <c r="H111" s="144">
        <f>_xlfn.DAYS(About!$A$3,'Core Indicators'!DU111)</f>
        <v>0</v>
      </c>
      <c r="I111" s="144">
        <f>_xlfn.DAYS(About!$A$3,'Core Indicators'!EC111)</f>
        <v>0</v>
      </c>
      <c r="J111" s="144">
        <f>_xlfn.DAYS(About!$A$3,'Core Indicators'!EK111)</f>
        <v>0</v>
      </c>
      <c r="K111" s="144">
        <f>_xlfn.DAYS(About!$A$3,'Core Indicators'!ES111)</f>
        <v>0</v>
      </c>
      <c r="L111" s="144">
        <f>_xlfn.DAYS(About!$A$3,'Core Indicators'!FI111)</f>
        <v>0</v>
      </c>
      <c r="M111" s="144">
        <f>_xlfn.DAYS(About!$A$3,'Core Indicators'!GG111)</f>
        <v>0</v>
      </c>
      <c r="N111" s="144">
        <f>_xlfn.DAYS(About!$A$3,'Core Indicators'!GO111)</f>
        <v>0</v>
      </c>
      <c r="O111" s="144">
        <f>_xlfn.DAYS(About!$A$3,'Core Indicators'!GW111)</f>
        <v>0</v>
      </c>
      <c r="P111" s="144">
        <f>_xlfn.DAYS(About!$A$3,'Core Indicators'!HE111)</f>
        <v>0</v>
      </c>
      <c r="Q111" s="144">
        <f>_xlfn.DAYS(About!$A$3,'Core Indicators'!HM111)</f>
        <v>0</v>
      </c>
      <c r="R111" s="144">
        <f>_xlfn.DAYS(About!$A$3,'Core Indicators'!HU111)</f>
        <v>0</v>
      </c>
      <c r="S111" s="144">
        <f>_xlfn.DAYS(About!$A$3,'Core Indicators'!IC111)</f>
        <v>0</v>
      </c>
      <c r="T111" s="144">
        <f>_xlfn.DAYS(About!$A$3,'Core Indicators'!IK111)</f>
        <v>0</v>
      </c>
      <c r="U111" s="144">
        <f>_xlfn.DAYS(About!$A$3,'Core Indicators'!IS111)</f>
        <v>0</v>
      </c>
      <c r="V111" s="144">
        <f t="shared" si="3"/>
        <v>0</v>
      </c>
    </row>
    <row r="112" spans="1:22">
      <c r="A112" s="143" t="str">
        <f>Lists!C:C</f>
        <v>SEN002</v>
      </c>
      <c r="B112" s="144">
        <f>_xlfn.DAYS(About!$A$3,'Core Indicators'!U112)</f>
        <v>207</v>
      </c>
      <c r="C112" s="144">
        <f>_xlfn.DAYS(About!$A$3,'Core Indicators'!AC112)</f>
        <v>91</v>
      </c>
      <c r="D112" s="144">
        <f>_xlfn.DAYS(About!$A$3,'Core Indicators'!AK112)</f>
        <v>91</v>
      </c>
      <c r="E112" s="144">
        <f>_xlfn.DAYS(About!$A$3,'Core Indicators'!AS112)</f>
        <v>505</v>
      </c>
      <c r="F112" s="144">
        <f>_xlfn.DAYS(About!$A$3,'Core Indicators'!BQ112)</f>
        <v>827</v>
      </c>
      <c r="G112" s="144">
        <f>_xlfn.DAYS(About!$A$3,'Core Indicators'!DM112)</f>
        <v>91</v>
      </c>
      <c r="H112" s="144">
        <f>_xlfn.DAYS(About!$A$3,'Core Indicators'!DU112)</f>
        <v>91</v>
      </c>
      <c r="I112" s="144">
        <f>_xlfn.DAYS(About!$A$3,'Core Indicators'!EC112)</f>
        <v>91</v>
      </c>
      <c r="J112" s="144">
        <f>_xlfn.DAYS(About!$A$3,'Core Indicators'!EK112)</f>
        <v>91</v>
      </c>
      <c r="K112" s="144">
        <f>_xlfn.DAYS(About!$A$3,'Core Indicators'!ES112)</f>
        <v>91</v>
      </c>
      <c r="L112" s="144">
        <f>_xlfn.DAYS(About!$A$3,'Core Indicators'!FI112)</f>
        <v>827</v>
      </c>
      <c r="M112" s="144">
        <f>_xlfn.DAYS(About!$A$3,'Core Indicators'!GG112)</f>
        <v>151</v>
      </c>
      <c r="N112" s="144">
        <f>_xlfn.DAYS(About!$A$3,'Core Indicators'!GO112)</f>
        <v>151</v>
      </c>
      <c r="O112" s="144">
        <f>_xlfn.DAYS(About!$A$3,'Core Indicators'!GW112)</f>
        <v>151</v>
      </c>
      <c r="P112" s="144">
        <f>_xlfn.DAYS(About!$A$3,'Core Indicators'!HE112)</f>
        <v>151</v>
      </c>
      <c r="Q112" s="144">
        <f>_xlfn.DAYS(About!$A$3,'Core Indicators'!HM112)</f>
        <v>151</v>
      </c>
      <c r="R112" s="144">
        <f>_xlfn.DAYS(About!$A$3,'Core Indicators'!HU112)</f>
        <v>151</v>
      </c>
      <c r="S112" s="144">
        <f>_xlfn.DAYS(About!$A$3,'Core Indicators'!IC112)</f>
        <v>151</v>
      </c>
      <c r="T112" s="144">
        <f>_xlfn.DAYS(About!$A$3,'Core Indicators'!IK112)</f>
        <v>151</v>
      </c>
      <c r="U112" s="144">
        <f>_xlfn.DAYS(About!$A$3,'Core Indicators'!IS112)</f>
        <v>151</v>
      </c>
      <c r="V112" s="144">
        <f t="shared" si="3"/>
        <v>285.60000000000002</v>
      </c>
    </row>
    <row r="113" spans="1:22">
      <c r="A113" s="143" t="str">
        <f>Lists!C:C</f>
        <v>SLV001</v>
      </c>
      <c r="B113" s="144">
        <f>_xlfn.DAYS(About!$A$3,'Core Indicators'!U113)</f>
        <v>205</v>
      </c>
      <c r="C113" s="144">
        <f>_xlfn.DAYS(About!$A$3,'Core Indicators'!AC113)</f>
        <v>206</v>
      </c>
      <c r="D113" s="144">
        <f>_xlfn.DAYS(About!$A$3,'Core Indicators'!AK113)</f>
        <v>206</v>
      </c>
      <c r="E113" s="144">
        <f>_xlfn.DAYS(About!$A$3,'Core Indicators'!AS113)</f>
        <v>206</v>
      </c>
      <c r="F113" s="144">
        <f>_xlfn.DAYS(About!$A$3,'Core Indicators'!BQ113)</f>
        <v>92</v>
      </c>
      <c r="G113" s="144">
        <f>_xlfn.DAYS(About!$A$3,'Core Indicators'!DM113)</f>
        <v>92</v>
      </c>
      <c r="H113" s="144">
        <f>_xlfn.DAYS(About!$A$3,'Core Indicators'!DU113)</f>
        <v>92</v>
      </c>
      <c r="I113" s="144">
        <f>_xlfn.DAYS(About!$A$3,'Core Indicators'!EC113)</f>
        <v>92</v>
      </c>
      <c r="J113" s="144">
        <f>_xlfn.DAYS(About!$A$3,'Core Indicators'!EK113)</f>
        <v>92</v>
      </c>
      <c r="K113" s="144">
        <f>_xlfn.DAYS(About!$A$3,'Core Indicators'!ES113)</f>
        <v>206</v>
      </c>
      <c r="L113" s="144">
        <f>_xlfn.DAYS(About!$A$3,'Core Indicators'!FI113)</f>
        <v>807</v>
      </c>
      <c r="M113" s="144">
        <f>_xlfn.DAYS(About!$A$3,'Core Indicators'!GG113)</f>
        <v>547</v>
      </c>
      <c r="N113" s="144">
        <f>_xlfn.DAYS(About!$A$3,'Core Indicators'!GO113)</f>
        <v>547</v>
      </c>
      <c r="O113" s="144">
        <f>_xlfn.DAYS(About!$A$3,'Core Indicators'!GW113)</f>
        <v>547</v>
      </c>
      <c r="P113" s="144">
        <f>_xlfn.DAYS(About!$A$3,'Core Indicators'!HE113)</f>
        <v>547</v>
      </c>
      <c r="Q113" s="144">
        <f>_xlfn.DAYS(About!$A$3,'Core Indicators'!HM113)</f>
        <v>547</v>
      </c>
      <c r="R113" s="144">
        <f>_xlfn.DAYS(About!$A$3,'Core Indicators'!HU113)</f>
        <v>547</v>
      </c>
      <c r="S113" s="144">
        <f>_xlfn.DAYS(About!$A$3,'Core Indicators'!IC113)</f>
        <v>547</v>
      </c>
      <c r="T113" s="144">
        <f>_xlfn.DAYS(About!$A$3,'Core Indicators'!IK113)</f>
        <v>547</v>
      </c>
      <c r="U113" s="144">
        <f>_xlfn.DAYS(About!$A$3,'Core Indicators'!IS113)</f>
        <v>547</v>
      </c>
      <c r="V113" s="144">
        <f t="shared" si="3"/>
        <v>243.2</v>
      </c>
    </row>
    <row r="114" spans="1:22">
      <c r="A114" s="143" t="str">
        <f>Lists!C:C</f>
        <v>SOM001</v>
      </c>
      <c r="B114" s="144">
        <f>_xlfn.DAYS(About!$A$3,'Core Indicators'!U114)</f>
        <v>557</v>
      </c>
      <c r="C114" s="144">
        <f>_xlfn.DAYS(About!$A$3,'Core Indicators'!AC114)</f>
        <v>37</v>
      </c>
      <c r="D114" s="144">
        <f>_xlfn.DAYS(About!$A$3,'Core Indicators'!AK114)</f>
        <v>37</v>
      </c>
      <c r="E114" s="144">
        <f>_xlfn.DAYS(About!$A$3,'Core Indicators'!AS114)</f>
        <v>37</v>
      </c>
      <c r="F114" s="144">
        <f>_xlfn.DAYS(About!$A$3,'Core Indicators'!BQ114)</f>
        <v>37</v>
      </c>
      <c r="G114" s="144">
        <f>_xlfn.DAYS(About!$A$3,'Core Indicators'!DM114)</f>
        <v>37</v>
      </c>
      <c r="H114" s="144">
        <f>_xlfn.DAYS(About!$A$3,'Core Indicators'!DU114)</f>
        <v>37</v>
      </c>
      <c r="I114" s="144">
        <f>_xlfn.DAYS(About!$A$3,'Core Indicators'!EC114)</f>
        <v>37</v>
      </c>
      <c r="J114" s="144">
        <f>_xlfn.DAYS(About!$A$3,'Core Indicators'!EK114)</f>
        <v>37</v>
      </c>
      <c r="K114" s="144">
        <f>_xlfn.DAYS(About!$A$3,'Core Indicators'!ES114)</f>
        <v>37</v>
      </c>
      <c r="L114" s="144">
        <f>_xlfn.DAYS(About!$A$3,'Core Indicators'!FI114)</f>
        <v>820</v>
      </c>
      <c r="M114" s="144">
        <f>_xlfn.DAYS(About!$A$3,'Core Indicators'!GG114)</f>
        <v>152</v>
      </c>
      <c r="N114" s="144">
        <f>_xlfn.DAYS(About!$A$3,'Core Indicators'!GO114)</f>
        <v>152</v>
      </c>
      <c r="O114" s="144">
        <f>_xlfn.DAYS(About!$A$3,'Core Indicators'!GW114)</f>
        <v>152</v>
      </c>
      <c r="P114" s="144">
        <f>_xlfn.DAYS(About!$A$3,'Core Indicators'!HE114)</f>
        <v>152</v>
      </c>
      <c r="Q114" s="144">
        <f>_xlfn.DAYS(About!$A$3,'Core Indicators'!HM114)</f>
        <v>152</v>
      </c>
      <c r="R114" s="144">
        <f>_xlfn.DAYS(About!$A$3,'Core Indicators'!HU114)</f>
        <v>152</v>
      </c>
      <c r="S114" s="144">
        <f>_xlfn.DAYS(About!$A$3,'Core Indicators'!IC114)</f>
        <v>152</v>
      </c>
      <c r="T114" s="144">
        <f>_xlfn.DAYS(About!$A$3,'Core Indicators'!IK114)</f>
        <v>152</v>
      </c>
      <c r="U114" s="144">
        <f>_xlfn.DAYS(About!$A$3,'Core Indicators'!IS114)</f>
        <v>152</v>
      </c>
      <c r="V114" s="144">
        <f t="shared" si="3"/>
        <v>126.8</v>
      </c>
    </row>
    <row r="115" spans="1:22">
      <c r="A115" s="143" t="str">
        <f>Lists!C:C</f>
        <v>SOM002</v>
      </c>
      <c r="B115" s="144">
        <f>_xlfn.DAYS(About!$A$3,'Core Indicators'!U115)</f>
        <v>280</v>
      </c>
      <c r="C115" s="144">
        <f>_xlfn.DAYS(About!$A$3,'Core Indicators'!AC115)</f>
        <v>280</v>
      </c>
      <c r="D115" s="144">
        <f>_xlfn.DAYS(About!$A$3,'Core Indicators'!AK115)</f>
        <v>280</v>
      </c>
      <c r="E115" s="144">
        <f>_xlfn.DAYS(About!$A$3,'Core Indicators'!AS115)</f>
        <v>280</v>
      </c>
      <c r="F115" s="144">
        <f>_xlfn.DAYS(About!$A$3,'Core Indicators'!BQ115)</f>
        <v>252</v>
      </c>
      <c r="G115" s="144">
        <f>_xlfn.DAYS(About!$A$3,'Core Indicators'!DM115)</f>
        <v>732</v>
      </c>
      <c r="H115" s="144">
        <f>_xlfn.DAYS(About!$A$3,'Core Indicators'!DU115)</f>
        <v>732</v>
      </c>
      <c r="I115" s="144">
        <f>_xlfn.DAYS(About!$A$3,'Core Indicators'!EC115)</f>
        <v>280</v>
      </c>
      <c r="J115" s="144">
        <f>_xlfn.DAYS(About!$A$3,'Core Indicators'!EK115)</f>
        <v>280</v>
      </c>
      <c r="K115" s="144">
        <f>_xlfn.DAYS(About!$A$3,'Core Indicators'!ES115)</f>
        <v>280</v>
      </c>
      <c r="L115" s="144">
        <f>_xlfn.DAYS(About!$A$3,'Core Indicators'!FI115)</f>
        <v>732</v>
      </c>
      <c r="M115" s="144">
        <f>_xlfn.DAYS(About!$A$3,'Core Indicators'!GG115)</f>
        <v>547</v>
      </c>
      <c r="N115" s="144">
        <f>_xlfn.DAYS(About!$A$3,'Core Indicators'!GO115)</f>
        <v>547</v>
      </c>
      <c r="O115" s="144">
        <f>_xlfn.DAYS(About!$A$3,'Core Indicators'!GW115)</f>
        <v>547</v>
      </c>
      <c r="P115" s="144">
        <f>_xlfn.DAYS(About!$A$3,'Core Indicators'!HE115)</f>
        <v>547</v>
      </c>
      <c r="Q115" s="144">
        <f>_xlfn.DAYS(About!$A$3,'Core Indicators'!HM115)</f>
        <v>547</v>
      </c>
      <c r="R115" s="144">
        <f>_xlfn.DAYS(About!$A$3,'Core Indicators'!HU115)</f>
        <v>547</v>
      </c>
      <c r="S115" s="144">
        <f>_xlfn.DAYS(About!$A$3,'Core Indicators'!IC115)</f>
        <v>547</v>
      </c>
      <c r="T115" s="144">
        <f>_xlfn.DAYS(About!$A$3,'Core Indicators'!IK115)</f>
        <v>547</v>
      </c>
      <c r="U115" s="144">
        <f>_xlfn.DAYS(About!$A$3,'Core Indicators'!IS115)</f>
        <v>547</v>
      </c>
      <c r="V115" s="144">
        <f t="shared" si="3"/>
        <v>439.5</v>
      </c>
    </row>
    <row r="116" spans="1:22">
      <c r="A116" s="143" t="str">
        <f>Lists!C:C</f>
        <v>SOM004</v>
      </c>
      <c r="B116" s="144">
        <f>_xlfn.DAYS(About!$A$3,'Core Indicators'!U116)</f>
        <v>280</v>
      </c>
      <c r="C116" s="144">
        <f>_xlfn.DAYS(About!$A$3,'Core Indicators'!AC116)</f>
        <v>280</v>
      </c>
      <c r="D116" s="144">
        <f>_xlfn.DAYS(About!$A$3,'Core Indicators'!AK116)</f>
        <v>280</v>
      </c>
      <c r="E116" s="144">
        <f>_xlfn.DAYS(About!$A$3,'Core Indicators'!AS116)</f>
        <v>280</v>
      </c>
      <c r="F116" s="144">
        <f>_xlfn.DAYS(About!$A$3,'Core Indicators'!BQ116)</f>
        <v>280</v>
      </c>
      <c r="G116" s="144">
        <f>_xlfn.DAYS(About!$A$3,'Core Indicators'!DM116)</f>
        <v>280</v>
      </c>
      <c r="H116" s="144">
        <f>_xlfn.DAYS(About!$A$3,'Core Indicators'!DU116)</f>
        <v>280</v>
      </c>
      <c r="I116" s="144">
        <f>_xlfn.DAYS(About!$A$3,'Core Indicators'!EC116)</f>
        <v>280</v>
      </c>
      <c r="J116" s="144">
        <f>_xlfn.DAYS(About!$A$3,'Core Indicators'!EK116)</f>
        <v>365</v>
      </c>
      <c r="K116" s="144">
        <f>_xlfn.DAYS(About!$A$3,'Core Indicators'!ES116)</f>
        <v>365</v>
      </c>
      <c r="L116" s="144">
        <f>_xlfn.DAYS(About!$A$3,'Core Indicators'!FI116)</f>
        <v>365</v>
      </c>
      <c r="M116" s="144">
        <f>_xlfn.DAYS(About!$A$3,'Core Indicators'!GG116)</f>
        <v>365</v>
      </c>
      <c r="N116" s="144">
        <f>_xlfn.DAYS(About!$A$3,'Core Indicators'!GO116)</f>
        <v>365</v>
      </c>
      <c r="O116" s="144">
        <f>_xlfn.DAYS(About!$A$3,'Core Indicators'!GW116)</f>
        <v>365</v>
      </c>
      <c r="P116" s="144">
        <f>_xlfn.DAYS(About!$A$3,'Core Indicators'!HE116)</f>
        <v>365</v>
      </c>
      <c r="Q116" s="144">
        <f>_xlfn.DAYS(About!$A$3,'Core Indicators'!HM116)</f>
        <v>365</v>
      </c>
      <c r="R116" s="144">
        <f>_xlfn.DAYS(About!$A$3,'Core Indicators'!HU116)</f>
        <v>365</v>
      </c>
      <c r="S116" s="144">
        <f>_xlfn.DAYS(About!$A$3,'Core Indicators'!IC116)</f>
        <v>365</v>
      </c>
      <c r="T116" s="144">
        <f>_xlfn.DAYS(About!$A$3,'Core Indicators'!IK116)</f>
        <v>365</v>
      </c>
      <c r="U116" s="144">
        <f>_xlfn.DAYS(About!$A$3,'Core Indicators'!IS116)</f>
        <v>365</v>
      </c>
      <c r="V116" s="144">
        <f t="shared" si="3"/>
        <v>314</v>
      </c>
    </row>
    <row r="117" spans="1:22">
      <c r="A117" s="143" t="str">
        <f>Lists!C:C</f>
        <v>SSD001</v>
      </c>
      <c r="B117" s="144">
        <f>_xlfn.DAYS(About!$A$3,'Core Indicators'!U117)</f>
        <v>672</v>
      </c>
      <c r="C117" s="144">
        <f>_xlfn.DAYS(About!$A$3,'Core Indicators'!AC117)</f>
        <v>640</v>
      </c>
      <c r="D117" s="144">
        <f>_xlfn.DAYS(About!$A$3,'Core Indicators'!AK117)</f>
        <v>640</v>
      </c>
      <c r="E117" s="144">
        <f>_xlfn.DAYS(About!$A$3,'Core Indicators'!AS117)</f>
        <v>67</v>
      </c>
      <c r="F117" s="144">
        <f>_xlfn.DAYS(About!$A$3,'Core Indicators'!BQ117)</f>
        <v>152</v>
      </c>
      <c r="G117" s="144">
        <f>_xlfn.DAYS(About!$A$3,'Core Indicators'!DM117)</f>
        <v>67</v>
      </c>
      <c r="H117" s="144">
        <f>_xlfn.DAYS(About!$A$3,'Core Indicators'!DU117)</f>
        <v>67</v>
      </c>
      <c r="I117" s="144">
        <f>_xlfn.DAYS(About!$A$3,'Core Indicators'!EC117)</f>
        <v>67</v>
      </c>
      <c r="J117" s="144">
        <f>_xlfn.DAYS(About!$A$3,'Core Indicators'!EK117)</f>
        <v>67</v>
      </c>
      <c r="K117" s="144">
        <f>_xlfn.DAYS(About!$A$3,'Core Indicators'!ES117)</f>
        <v>67</v>
      </c>
      <c r="L117" s="144">
        <f>_xlfn.DAYS(About!$A$3,'Core Indicators'!FI117)</f>
        <v>672</v>
      </c>
      <c r="M117" s="144">
        <f>_xlfn.DAYS(About!$A$3,'Core Indicators'!GG117)</f>
        <v>152</v>
      </c>
      <c r="N117" s="144">
        <f>_xlfn.DAYS(About!$A$3,'Core Indicators'!GO117)</f>
        <v>152</v>
      </c>
      <c r="O117" s="144">
        <f>_xlfn.DAYS(About!$A$3,'Core Indicators'!GW117)</f>
        <v>152</v>
      </c>
      <c r="P117" s="144">
        <f>_xlfn.DAYS(About!$A$3,'Core Indicators'!HE117)</f>
        <v>152</v>
      </c>
      <c r="Q117" s="144">
        <f>_xlfn.DAYS(About!$A$3,'Core Indicators'!HM117)</f>
        <v>152</v>
      </c>
      <c r="R117" s="144">
        <f>_xlfn.DAYS(About!$A$3,'Core Indicators'!HU117)</f>
        <v>152</v>
      </c>
      <c r="S117" s="144">
        <f>_xlfn.DAYS(About!$A$3,'Core Indicators'!IC117)</f>
        <v>152</v>
      </c>
      <c r="T117" s="144">
        <f>_xlfn.DAYS(About!$A$3,'Core Indicators'!IK117)</f>
        <v>152</v>
      </c>
      <c r="U117" s="144">
        <f>_xlfn.DAYS(About!$A$3,'Core Indicators'!IS117)</f>
        <v>152</v>
      </c>
      <c r="V117" s="144">
        <f t="shared" si="3"/>
        <v>201.8</v>
      </c>
    </row>
    <row r="118" spans="1:22">
      <c r="A118" s="143" t="str">
        <f>Lists!C:C</f>
        <v>SWZ001</v>
      </c>
      <c r="B118" s="144">
        <f>_xlfn.DAYS(About!$A$3,'Core Indicators'!U118)</f>
        <v>206</v>
      </c>
      <c r="C118" s="144">
        <f>_xlfn.DAYS(About!$A$3,'Core Indicators'!AC118)</f>
        <v>64</v>
      </c>
      <c r="D118" s="144">
        <f>_xlfn.DAYS(About!$A$3,'Core Indicators'!AK118)</f>
        <v>64</v>
      </c>
      <c r="E118" s="144">
        <f>_xlfn.DAYS(About!$A$3,'Core Indicators'!AS118)</f>
        <v>442</v>
      </c>
      <c r="F118" s="144">
        <f>_xlfn.DAYS(About!$A$3,'Core Indicators'!BQ118)</f>
        <v>182</v>
      </c>
      <c r="G118" s="144">
        <f>_xlfn.DAYS(About!$A$3,'Core Indicators'!DM118)</f>
        <v>64</v>
      </c>
      <c r="H118" s="144">
        <f>_xlfn.DAYS(About!$A$3,'Core Indicators'!DU118)</f>
        <v>64</v>
      </c>
      <c r="I118" s="144">
        <f>_xlfn.DAYS(About!$A$3,'Core Indicators'!EC118)</f>
        <v>64</v>
      </c>
      <c r="J118" s="144">
        <f>_xlfn.DAYS(About!$A$3,'Core Indicators'!EK118)</f>
        <v>64</v>
      </c>
      <c r="K118" s="144">
        <f>_xlfn.DAYS(About!$A$3,'Core Indicators'!ES118)</f>
        <v>64</v>
      </c>
      <c r="L118" s="144">
        <f>_xlfn.DAYS(About!$A$3,'Core Indicators'!FI118)</f>
        <v>448</v>
      </c>
      <c r="M118" s="144">
        <f>_xlfn.DAYS(About!$A$3,'Core Indicators'!GG118)</f>
        <v>155</v>
      </c>
      <c r="N118" s="144">
        <f>_xlfn.DAYS(About!$A$3,'Core Indicators'!GO118)</f>
        <v>155</v>
      </c>
      <c r="O118" s="144">
        <f>_xlfn.DAYS(About!$A$3,'Core Indicators'!GW118)</f>
        <v>155</v>
      </c>
      <c r="P118" s="144">
        <f>_xlfn.DAYS(About!$A$3,'Core Indicators'!HE118)</f>
        <v>155</v>
      </c>
      <c r="Q118" s="144">
        <f>_xlfn.DAYS(About!$A$3,'Core Indicators'!HM118)</f>
        <v>155</v>
      </c>
      <c r="R118" s="144">
        <f>_xlfn.DAYS(About!$A$3,'Core Indicators'!HU118)</f>
        <v>155</v>
      </c>
      <c r="S118" s="144">
        <f>_xlfn.DAYS(About!$A$3,'Core Indicators'!IC118)</f>
        <v>155</v>
      </c>
      <c r="T118" s="144">
        <f>_xlfn.DAYS(About!$A$3,'Core Indicators'!IK118)</f>
        <v>155</v>
      </c>
      <c r="U118" s="144">
        <f>_xlfn.DAYS(About!$A$3,'Core Indicators'!IS118)</f>
        <v>155</v>
      </c>
      <c r="V118" s="144">
        <f t="shared" si="3"/>
        <v>161.1</v>
      </c>
    </row>
    <row r="119" spans="1:22">
      <c r="A119" s="143" t="str">
        <f>Lists!C:C</f>
        <v>SYR001</v>
      </c>
      <c r="B119" s="144">
        <f>_xlfn.DAYS(About!$A$3,'Core Indicators'!U119)</f>
        <v>62</v>
      </c>
      <c r="C119" s="144">
        <f>_xlfn.DAYS(About!$A$3,'Core Indicators'!AC119)</f>
        <v>62</v>
      </c>
      <c r="D119" s="144">
        <f>_xlfn.DAYS(About!$A$3,'Core Indicators'!AK119)</f>
        <v>62</v>
      </c>
      <c r="E119" s="144">
        <f>_xlfn.DAYS(About!$A$3,'Core Indicators'!AS119)</f>
        <v>62</v>
      </c>
      <c r="F119" s="144">
        <f>_xlfn.DAYS(About!$A$3,'Core Indicators'!BQ119)</f>
        <v>2</v>
      </c>
      <c r="G119" s="144">
        <f>_xlfn.DAYS(About!$A$3,'Core Indicators'!DM119)</f>
        <v>62</v>
      </c>
      <c r="H119" s="144">
        <f>_xlfn.DAYS(About!$A$3,'Core Indicators'!DU119)</f>
        <v>62</v>
      </c>
      <c r="I119" s="144">
        <f>_xlfn.DAYS(About!$A$3,'Core Indicators'!EC119)</f>
        <v>62</v>
      </c>
      <c r="J119" s="144">
        <f>_xlfn.DAYS(About!$A$3,'Core Indicators'!EK119)</f>
        <v>62</v>
      </c>
      <c r="K119" s="144">
        <f>_xlfn.DAYS(About!$A$3,'Core Indicators'!ES119)</f>
        <v>62</v>
      </c>
      <c r="L119" s="144">
        <f>_xlfn.DAYS(About!$A$3,'Core Indicators'!FI119)</f>
        <v>821</v>
      </c>
      <c r="M119" s="144">
        <f>_xlfn.DAYS(About!$A$3,'Core Indicators'!GG119)</f>
        <v>154</v>
      </c>
      <c r="N119" s="144">
        <f>_xlfn.DAYS(About!$A$3,'Core Indicators'!GO119)</f>
        <v>154</v>
      </c>
      <c r="O119" s="144">
        <f>_xlfn.DAYS(About!$A$3,'Core Indicators'!GW119)</f>
        <v>154</v>
      </c>
      <c r="P119" s="144">
        <f>_xlfn.DAYS(About!$A$3,'Core Indicators'!HE119)</f>
        <v>154</v>
      </c>
      <c r="Q119" s="144">
        <f>_xlfn.DAYS(About!$A$3,'Core Indicators'!HM119)</f>
        <v>154</v>
      </c>
      <c r="R119" s="144">
        <f>_xlfn.DAYS(About!$A$3,'Core Indicators'!HU119)</f>
        <v>154</v>
      </c>
      <c r="S119" s="144">
        <f>_xlfn.DAYS(About!$A$3,'Core Indicators'!IC119)</f>
        <v>154</v>
      </c>
      <c r="T119" s="144">
        <f>_xlfn.DAYS(About!$A$3,'Core Indicators'!IK119)</f>
        <v>154</v>
      </c>
      <c r="U119" s="144">
        <f>_xlfn.DAYS(About!$A$3,'Core Indicators'!IS119)</f>
        <v>154</v>
      </c>
      <c r="V119" s="144">
        <f t="shared" si="3"/>
        <v>141.1</v>
      </c>
    </row>
    <row r="120" spans="1:22">
      <c r="A120" s="143" t="str">
        <f>Lists!C:C</f>
        <v>TCD001</v>
      </c>
      <c r="B120" s="144">
        <f>_xlfn.DAYS(About!$A$3,'Core Indicators'!U120)</f>
        <v>129</v>
      </c>
      <c r="C120" s="144">
        <f>_xlfn.DAYS(About!$A$3,'Core Indicators'!AC120)</f>
        <v>35</v>
      </c>
      <c r="D120" s="144">
        <f>_xlfn.DAYS(About!$A$3,'Core Indicators'!AK120)</f>
        <v>129</v>
      </c>
      <c r="E120" s="144">
        <f>_xlfn.DAYS(About!$A$3,'Core Indicators'!AS120)</f>
        <v>35</v>
      </c>
      <c r="F120" s="144">
        <f>_xlfn.DAYS(About!$A$3,'Core Indicators'!BQ120)</f>
        <v>35</v>
      </c>
      <c r="G120" s="144">
        <f>_xlfn.DAYS(About!$A$3,'Core Indicators'!DM120)</f>
        <v>129</v>
      </c>
      <c r="H120" s="144">
        <f>_xlfn.DAYS(About!$A$3,'Core Indicators'!DU120)</f>
        <v>129</v>
      </c>
      <c r="I120" s="144">
        <f>_xlfn.DAYS(About!$A$3,'Core Indicators'!EC120)</f>
        <v>129</v>
      </c>
      <c r="J120" s="144">
        <f>_xlfn.DAYS(About!$A$3,'Core Indicators'!EK120)</f>
        <v>129</v>
      </c>
      <c r="K120" s="144">
        <f>_xlfn.DAYS(About!$A$3,'Core Indicators'!ES120)</f>
        <v>129</v>
      </c>
      <c r="L120" s="144">
        <f>_xlfn.DAYS(About!$A$3,'Core Indicators'!FI120)</f>
        <v>129</v>
      </c>
      <c r="M120" s="144">
        <f>_xlfn.DAYS(About!$A$3,'Core Indicators'!GG120)</f>
        <v>129</v>
      </c>
      <c r="N120" s="144">
        <f>_xlfn.DAYS(About!$A$3,'Core Indicators'!GO120)</f>
        <v>129</v>
      </c>
      <c r="O120" s="144">
        <f>_xlfn.DAYS(About!$A$3,'Core Indicators'!GW120)</f>
        <v>129</v>
      </c>
      <c r="P120" s="144">
        <f>_xlfn.DAYS(About!$A$3,'Core Indicators'!HE120)</f>
        <v>129</v>
      </c>
      <c r="Q120" s="144">
        <f>_xlfn.DAYS(About!$A$3,'Core Indicators'!HM120)</f>
        <v>129</v>
      </c>
      <c r="R120" s="144">
        <f>_xlfn.DAYS(About!$A$3,'Core Indicators'!HU120)</f>
        <v>129</v>
      </c>
      <c r="S120" s="144">
        <f>_xlfn.DAYS(About!$A$3,'Core Indicators'!IC120)</f>
        <v>129</v>
      </c>
      <c r="T120" s="144">
        <f>_xlfn.DAYS(About!$A$3,'Core Indicators'!IK120)</f>
        <v>129</v>
      </c>
      <c r="U120" s="144">
        <f>_xlfn.DAYS(About!$A$3,'Core Indicators'!IS120)</f>
        <v>129</v>
      </c>
      <c r="V120" s="144">
        <f t="shared" si="3"/>
        <v>110.2</v>
      </c>
    </row>
    <row r="121" spans="1:22">
      <c r="A121" s="143" t="str">
        <f>Lists!C:C</f>
        <v>TCD003</v>
      </c>
      <c r="B121" s="144">
        <f>_xlfn.DAYS(About!$A$3,'Core Indicators'!U121)</f>
        <v>805</v>
      </c>
      <c r="C121" s="144">
        <f>_xlfn.DAYS(About!$A$3,'Core Indicators'!AC121)</f>
        <v>35</v>
      </c>
      <c r="D121" s="144">
        <f>_xlfn.DAYS(About!$A$3,'Core Indicators'!AK121)</f>
        <v>35</v>
      </c>
      <c r="E121" s="144">
        <f>_xlfn.DAYS(About!$A$3,'Core Indicators'!AS121)</f>
        <v>35</v>
      </c>
      <c r="F121" s="144">
        <f>_xlfn.DAYS(About!$A$3,'Core Indicators'!BQ121)</f>
        <v>35</v>
      </c>
      <c r="G121" s="144">
        <f>_xlfn.DAYS(About!$A$3,'Core Indicators'!DM121)</f>
        <v>197</v>
      </c>
      <c r="H121" s="144">
        <f>_xlfn.DAYS(About!$A$3,'Core Indicators'!DU121)</f>
        <v>197</v>
      </c>
      <c r="I121" s="144">
        <f>_xlfn.DAYS(About!$A$3,'Core Indicators'!EC121)</f>
        <v>197</v>
      </c>
      <c r="J121" s="144">
        <f>_xlfn.DAYS(About!$A$3,'Core Indicators'!EK121)</f>
        <v>197</v>
      </c>
      <c r="K121" s="144">
        <f>_xlfn.DAYS(About!$A$3,'Core Indicators'!ES121)</f>
        <v>197</v>
      </c>
      <c r="L121" s="144">
        <f>_xlfn.DAYS(About!$A$3,'Core Indicators'!FI121)</f>
        <v>805</v>
      </c>
      <c r="M121" s="144">
        <f>_xlfn.DAYS(About!$A$3,'Core Indicators'!GG121)</f>
        <v>155</v>
      </c>
      <c r="N121" s="144">
        <f>_xlfn.DAYS(About!$A$3,'Core Indicators'!GO121)</f>
        <v>155</v>
      </c>
      <c r="O121" s="144">
        <f>_xlfn.DAYS(About!$A$3,'Core Indicators'!GW121)</f>
        <v>155</v>
      </c>
      <c r="P121" s="144">
        <f>_xlfn.DAYS(About!$A$3,'Core Indicators'!HE121)</f>
        <v>155</v>
      </c>
      <c r="Q121" s="144">
        <f>_xlfn.DAYS(About!$A$3,'Core Indicators'!HM121)</f>
        <v>155</v>
      </c>
      <c r="R121" s="144">
        <f>_xlfn.DAYS(About!$A$3,'Core Indicators'!HU121)</f>
        <v>155</v>
      </c>
      <c r="S121" s="144">
        <f>_xlfn.DAYS(About!$A$3,'Core Indicators'!IC121)</f>
        <v>155</v>
      </c>
      <c r="T121" s="144">
        <f>_xlfn.DAYS(About!$A$3,'Core Indicators'!IK121)</f>
        <v>155</v>
      </c>
      <c r="U121" s="144">
        <f>_xlfn.DAYS(About!$A$3,'Core Indicators'!IS121)</f>
        <v>155</v>
      </c>
      <c r="V121" s="144">
        <f t="shared" si="3"/>
        <v>205</v>
      </c>
    </row>
    <row r="122" spans="1:22">
      <c r="A122" s="143" t="str">
        <f>Lists!C:C</f>
        <v>TCD004</v>
      </c>
      <c r="B122" s="144">
        <f>_xlfn.DAYS(About!$A$3,'Core Indicators'!U122)</f>
        <v>402</v>
      </c>
      <c r="C122" s="144">
        <f>_xlfn.DAYS(About!$A$3,'Core Indicators'!AC122)</f>
        <v>402</v>
      </c>
      <c r="D122" s="144">
        <f>_xlfn.DAYS(About!$A$3,'Core Indicators'!AK122)</f>
        <v>402</v>
      </c>
      <c r="E122" s="144">
        <f>_xlfn.DAYS(About!$A$3,'Core Indicators'!AS122)</f>
        <v>35</v>
      </c>
      <c r="F122" s="144">
        <f>_xlfn.DAYS(About!$A$3,'Core Indicators'!BQ122)</f>
        <v>805</v>
      </c>
      <c r="G122" s="144">
        <f>_xlfn.DAYS(About!$A$3,'Core Indicators'!DM122)</f>
        <v>402</v>
      </c>
      <c r="H122" s="144">
        <f>_xlfn.DAYS(About!$A$3,'Core Indicators'!DU122)</f>
        <v>402</v>
      </c>
      <c r="I122" s="144">
        <f>_xlfn.DAYS(About!$A$3,'Core Indicators'!EC122)</f>
        <v>402</v>
      </c>
      <c r="J122" s="144">
        <f>_xlfn.DAYS(About!$A$3,'Core Indicators'!EK122)</f>
        <v>402</v>
      </c>
      <c r="K122" s="144">
        <f>_xlfn.DAYS(About!$A$3,'Core Indicators'!ES122)</f>
        <v>402</v>
      </c>
      <c r="L122" s="144">
        <f>_xlfn.DAYS(About!$A$3,'Core Indicators'!FI122)</f>
        <v>805</v>
      </c>
      <c r="M122" s="144">
        <f>_xlfn.DAYS(About!$A$3,'Core Indicators'!GG122)</f>
        <v>155</v>
      </c>
      <c r="N122" s="144">
        <f>_xlfn.DAYS(About!$A$3,'Core Indicators'!GO122)</f>
        <v>155</v>
      </c>
      <c r="O122" s="144">
        <f>_xlfn.DAYS(About!$A$3,'Core Indicators'!GW122)</f>
        <v>155</v>
      </c>
      <c r="P122" s="144">
        <f>_xlfn.DAYS(About!$A$3,'Core Indicators'!HE122)</f>
        <v>155</v>
      </c>
      <c r="Q122" s="144">
        <f>_xlfn.DAYS(About!$A$3,'Core Indicators'!HM122)</f>
        <v>155</v>
      </c>
      <c r="R122" s="144">
        <f>_xlfn.DAYS(About!$A$3,'Core Indicators'!HU122)</f>
        <v>155</v>
      </c>
      <c r="S122" s="144">
        <f>_xlfn.DAYS(About!$A$3,'Core Indicators'!IC122)</f>
        <v>155</v>
      </c>
      <c r="T122" s="144">
        <f>_xlfn.DAYS(About!$A$3,'Core Indicators'!IK122)</f>
        <v>155</v>
      </c>
      <c r="U122" s="144">
        <f>_xlfn.DAYS(About!$A$3,'Core Indicators'!IS122)</f>
        <v>155</v>
      </c>
      <c r="V122" s="144">
        <f t="shared" si="3"/>
        <v>421.2</v>
      </c>
    </row>
    <row r="123" spans="1:22">
      <c r="A123" s="143" t="str">
        <f>Lists!C:C</f>
        <v>TCD005</v>
      </c>
      <c r="B123" s="144">
        <f>_xlfn.DAYS(About!$A$3,'Core Indicators'!U123)</f>
        <v>402</v>
      </c>
      <c r="C123" s="144">
        <f>_xlfn.DAYS(About!$A$3,'Core Indicators'!AC123)</f>
        <v>402</v>
      </c>
      <c r="D123" s="144">
        <f>_xlfn.DAYS(About!$A$3,'Core Indicators'!AK123)</f>
        <v>402</v>
      </c>
      <c r="E123" s="144">
        <f>_xlfn.DAYS(About!$A$3,'Core Indicators'!AS123)</f>
        <v>35</v>
      </c>
      <c r="F123" s="144">
        <f>_xlfn.DAYS(About!$A$3,'Core Indicators'!BQ123)</f>
        <v>35</v>
      </c>
      <c r="G123" s="144">
        <f>_xlfn.DAYS(About!$A$3,'Core Indicators'!DM123)</f>
        <v>402</v>
      </c>
      <c r="H123" s="144">
        <f>_xlfn.DAYS(About!$A$3,'Core Indicators'!DU123)</f>
        <v>402</v>
      </c>
      <c r="I123" s="144">
        <f>_xlfn.DAYS(About!$A$3,'Core Indicators'!EC123)</f>
        <v>402</v>
      </c>
      <c r="J123" s="144">
        <f>_xlfn.DAYS(About!$A$3,'Core Indicators'!EK123)</f>
        <v>402</v>
      </c>
      <c r="K123" s="144">
        <f>_xlfn.DAYS(About!$A$3,'Core Indicators'!ES123)</f>
        <v>402</v>
      </c>
      <c r="L123" s="144">
        <f>_xlfn.DAYS(About!$A$3,'Core Indicators'!FI123)</f>
        <v>805</v>
      </c>
      <c r="M123" s="144">
        <f>_xlfn.DAYS(About!$A$3,'Core Indicators'!GG123)</f>
        <v>155</v>
      </c>
      <c r="N123" s="144">
        <f>_xlfn.DAYS(About!$A$3,'Core Indicators'!GO123)</f>
        <v>155</v>
      </c>
      <c r="O123" s="144">
        <f>_xlfn.DAYS(About!$A$3,'Core Indicators'!GW123)</f>
        <v>155</v>
      </c>
      <c r="P123" s="144">
        <f>_xlfn.DAYS(About!$A$3,'Core Indicators'!HE123)</f>
        <v>155</v>
      </c>
      <c r="Q123" s="144">
        <f>_xlfn.DAYS(About!$A$3,'Core Indicators'!HM123)</f>
        <v>155</v>
      </c>
      <c r="R123" s="144">
        <f>_xlfn.DAYS(About!$A$3,'Core Indicators'!HU123)</f>
        <v>155</v>
      </c>
      <c r="S123" s="144">
        <f>_xlfn.DAYS(About!$A$3,'Core Indicators'!IC123)</f>
        <v>155</v>
      </c>
      <c r="T123" s="144">
        <f>_xlfn.DAYS(About!$A$3,'Core Indicators'!IK123)</f>
        <v>155</v>
      </c>
      <c r="U123" s="144">
        <f>_xlfn.DAYS(About!$A$3,'Core Indicators'!IS123)</f>
        <v>155</v>
      </c>
      <c r="V123" s="144">
        <f t="shared" si="3"/>
        <v>344.2</v>
      </c>
    </row>
    <row r="124" spans="1:22">
      <c r="A124" s="143" t="str">
        <f>Lists!C:C</f>
        <v>TCD006</v>
      </c>
      <c r="B124" s="144">
        <f>_xlfn.DAYS(About!$A$3,'Core Indicators'!U124)</f>
        <v>805</v>
      </c>
      <c r="C124" s="144">
        <f>_xlfn.DAYS(About!$A$3,'Core Indicators'!AC124)</f>
        <v>402</v>
      </c>
      <c r="D124" s="144">
        <f>_xlfn.DAYS(About!$A$3,'Core Indicators'!AK124)</f>
        <v>402</v>
      </c>
      <c r="E124" s="144">
        <f>_xlfn.DAYS(About!$A$3,'Core Indicators'!AS124)</f>
        <v>805</v>
      </c>
      <c r="F124" s="144">
        <f>_xlfn.DAYS(About!$A$3,'Core Indicators'!BQ124)</f>
        <v>35</v>
      </c>
      <c r="G124" s="144">
        <f>_xlfn.DAYS(About!$A$3,'Core Indicators'!DM124)</f>
        <v>275</v>
      </c>
      <c r="H124" s="144">
        <f>_xlfn.DAYS(About!$A$3,'Core Indicators'!DU124)</f>
        <v>275</v>
      </c>
      <c r="I124" s="144">
        <f>_xlfn.DAYS(About!$A$3,'Core Indicators'!EC124)</f>
        <v>275</v>
      </c>
      <c r="J124" s="144">
        <f>_xlfn.DAYS(About!$A$3,'Core Indicators'!EK124)</f>
        <v>275</v>
      </c>
      <c r="K124" s="144">
        <f>_xlfn.DAYS(About!$A$3,'Core Indicators'!ES124)</f>
        <v>275</v>
      </c>
      <c r="L124" s="144">
        <f>_xlfn.DAYS(About!$A$3,'Core Indicators'!FI124)</f>
        <v>547</v>
      </c>
      <c r="M124" s="144">
        <f>_xlfn.DAYS(About!$A$3,'Core Indicators'!GG124)</f>
        <v>155</v>
      </c>
      <c r="N124" s="144">
        <f>_xlfn.DAYS(About!$A$3,'Core Indicators'!GO124)</f>
        <v>155</v>
      </c>
      <c r="O124" s="144">
        <f>_xlfn.DAYS(About!$A$3,'Core Indicators'!GW124)</f>
        <v>155</v>
      </c>
      <c r="P124" s="144">
        <f>_xlfn.DAYS(About!$A$3,'Core Indicators'!HE124)</f>
        <v>155</v>
      </c>
      <c r="Q124" s="144">
        <f>_xlfn.DAYS(About!$A$3,'Core Indicators'!HM124)</f>
        <v>155</v>
      </c>
      <c r="R124" s="144">
        <f>_xlfn.DAYS(About!$A$3,'Core Indicators'!HU124)</f>
        <v>155</v>
      </c>
      <c r="S124" s="144">
        <f>_xlfn.DAYS(About!$A$3,'Core Indicators'!IC124)</f>
        <v>155</v>
      </c>
      <c r="T124" s="144">
        <f>_xlfn.DAYS(About!$A$3,'Core Indicators'!IK124)</f>
        <v>155</v>
      </c>
      <c r="U124" s="144">
        <f>_xlfn.DAYS(About!$A$3,'Core Indicators'!IS124)</f>
        <v>155</v>
      </c>
      <c r="V124" s="144">
        <f t="shared" si="3"/>
        <v>331.9</v>
      </c>
    </row>
    <row r="125" spans="1:22">
      <c r="A125" s="143" t="str">
        <f>Lists!C:C</f>
        <v>THA001</v>
      </c>
      <c r="B125" s="144">
        <f>_xlfn.DAYS(About!$A$3,'Core Indicators'!U125)</f>
        <v>640</v>
      </c>
      <c r="C125" s="144">
        <f>_xlfn.DAYS(About!$A$3,'Core Indicators'!AC125)</f>
        <v>92</v>
      </c>
      <c r="D125" s="144">
        <f>_xlfn.DAYS(About!$A$3,'Core Indicators'!AK125)</f>
        <v>92</v>
      </c>
      <c r="E125" s="144">
        <f>_xlfn.DAYS(About!$A$3,'Core Indicators'!AS125)</f>
        <v>92</v>
      </c>
      <c r="F125" s="144">
        <f>_xlfn.DAYS(About!$A$3,'Core Indicators'!BQ125)</f>
        <v>66</v>
      </c>
      <c r="G125" s="144">
        <f>_xlfn.DAYS(About!$A$3,'Core Indicators'!DM125)</f>
        <v>92</v>
      </c>
      <c r="H125" s="144">
        <f>_xlfn.DAYS(About!$A$3,'Core Indicators'!DU125)</f>
        <v>92</v>
      </c>
      <c r="I125" s="144">
        <f>_xlfn.DAYS(About!$A$3,'Core Indicators'!EC125)</f>
        <v>92</v>
      </c>
      <c r="J125" s="144">
        <f>_xlfn.DAYS(About!$A$3,'Core Indicators'!EK125)</f>
        <v>92</v>
      </c>
      <c r="K125" s="144">
        <f>_xlfn.DAYS(About!$A$3,'Core Indicators'!ES125)</f>
        <v>92</v>
      </c>
      <c r="L125" s="144">
        <f>_xlfn.DAYS(About!$A$3,'Core Indicators'!FI125)</f>
        <v>807</v>
      </c>
      <c r="M125" s="144">
        <f>_xlfn.DAYS(About!$A$3,'Core Indicators'!GG125)</f>
        <v>151</v>
      </c>
      <c r="N125" s="144">
        <f>_xlfn.DAYS(About!$A$3,'Core Indicators'!GO125)</f>
        <v>151</v>
      </c>
      <c r="O125" s="144">
        <f>_xlfn.DAYS(About!$A$3,'Core Indicators'!GW125)</f>
        <v>151</v>
      </c>
      <c r="P125" s="144">
        <f>_xlfn.DAYS(About!$A$3,'Core Indicators'!HE125)</f>
        <v>151</v>
      </c>
      <c r="Q125" s="144">
        <f>_xlfn.DAYS(About!$A$3,'Core Indicators'!HM125)</f>
        <v>151</v>
      </c>
      <c r="R125" s="144">
        <f>_xlfn.DAYS(About!$A$3,'Core Indicators'!HU125)</f>
        <v>151</v>
      </c>
      <c r="S125" s="144">
        <f>_xlfn.DAYS(About!$A$3,'Core Indicators'!IC125)</f>
        <v>151</v>
      </c>
      <c r="T125" s="144">
        <f>_xlfn.DAYS(About!$A$3,'Core Indicators'!IK125)</f>
        <v>151</v>
      </c>
      <c r="U125" s="144">
        <f>_xlfn.DAYS(About!$A$3,'Core Indicators'!IS125)</f>
        <v>151</v>
      </c>
      <c r="V125" s="144">
        <f t="shared" si="3"/>
        <v>166.8</v>
      </c>
    </row>
    <row r="126" spans="1:22">
      <c r="A126" s="143" t="str">
        <f>Lists!C:C</f>
        <v>THA002</v>
      </c>
      <c r="B126" s="144">
        <f>_xlfn.DAYS(About!$A$3,'Core Indicators'!U126)</f>
        <v>640</v>
      </c>
      <c r="C126" s="144">
        <f>_xlfn.DAYS(About!$A$3,'Core Indicators'!AC126)</f>
        <v>640</v>
      </c>
      <c r="D126" s="144">
        <f>_xlfn.DAYS(About!$A$3,'Core Indicators'!AK126)</f>
        <v>640</v>
      </c>
      <c r="E126" s="144">
        <f>_xlfn.DAYS(About!$A$3,'Core Indicators'!AS126)</f>
        <v>640</v>
      </c>
      <c r="F126" s="144">
        <f>_xlfn.DAYS(About!$A$3,'Core Indicators'!BQ126)</f>
        <v>66</v>
      </c>
      <c r="G126" s="144">
        <f>_xlfn.DAYS(About!$A$3,'Core Indicators'!DM126)</f>
        <v>396</v>
      </c>
      <c r="H126" s="144">
        <f>_xlfn.DAYS(About!$A$3,'Core Indicators'!DU126)</f>
        <v>396</v>
      </c>
      <c r="I126" s="144">
        <f>_xlfn.DAYS(About!$A$3,'Core Indicators'!EC126)</f>
        <v>396</v>
      </c>
      <c r="J126" s="144">
        <f>_xlfn.DAYS(About!$A$3,'Core Indicators'!EK126)</f>
        <v>396</v>
      </c>
      <c r="K126" s="144">
        <f>_xlfn.DAYS(About!$A$3,'Core Indicators'!ES126)</f>
        <v>396</v>
      </c>
      <c r="L126" s="144">
        <f>_xlfn.DAYS(About!$A$3,'Core Indicators'!FI126)</f>
        <v>807</v>
      </c>
      <c r="M126" s="144">
        <f>_xlfn.DAYS(About!$A$3,'Core Indicators'!GG126)</f>
        <v>151</v>
      </c>
      <c r="N126" s="144">
        <f>_xlfn.DAYS(About!$A$3,'Core Indicators'!GO126)</f>
        <v>151</v>
      </c>
      <c r="O126" s="144">
        <f>_xlfn.DAYS(About!$A$3,'Core Indicators'!GW126)</f>
        <v>151</v>
      </c>
      <c r="P126" s="144">
        <f>_xlfn.DAYS(About!$A$3,'Core Indicators'!HE126)</f>
        <v>151</v>
      </c>
      <c r="Q126" s="144">
        <f>_xlfn.DAYS(About!$A$3,'Core Indicators'!HM126)</f>
        <v>151</v>
      </c>
      <c r="R126" s="144">
        <f>_xlfn.DAYS(About!$A$3,'Core Indicators'!HU126)</f>
        <v>151</v>
      </c>
      <c r="S126" s="144">
        <f>_xlfn.DAYS(About!$A$3,'Core Indicators'!IC126)</f>
        <v>151</v>
      </c>
      <c r="T126" s="144">
        <f>_xlfn.DAYS(About!$A$3,'Core Indicators'!IK126)</f>
        <v>151</v>
      </c>
      <c r="U126" s="144">
        <f>_xlfn.DAYS(About!$A$3,'Core Indicators'!IS126)</f>
        <v>151</v>
      </c>
      <c r="V126" s="144">
        <f t="shared" si="3"/>
        <v>428.4</v>
      </c>
    </row>
    <row r="127" spans="1:22">
      <c r="A127" s="143" t="str">
        <f>Lists!C:C</f>
        <v>THA003</v>
      </c>
      <c r="B127" s="144">
        <f>_xlfn.DAYS(About!$A$3,'Core Indicators'!U127)</f>
        <v>525</v>
      </c>
      <c r="C127" s="144">
        <f>_xlfn.DAYS(About!$A$3,'Core Indicators'!AC127)</f>
        <v>92</v>
      </c>
      <c r="D127" s="144">
        <f>_xlfn.DAYS(About!$A$3,'Core Indicators'!AK127)</f>
        <v>92</v>
      </c>
      <c r="E127" s="144">
        <f>_xlfn.DAYS(About!$A$3,'Core Indicators'!AS127)</f>
        <v>92</v>
      </c>
      <c r="F127" s="144">
        <f>_xlfn.DAYS(About!$A$3,'Core Indicators'!BQ127)</f>
        <v>92</v>
      </c>
      <c r="G127" s="144">
        <f>_xlfn.DAYS(About!$A$3,'Core Indicators'!DM127)</f>
        <v>92</v>
      </c>
      <c r="H127" s="144">
        <f>_xlfn.DAYS(About!$A$3,'Core Indicators'!DU127)</f>
        <v>92</v>
      </c>
      <c r="I127" s="144">
        <f>_xlfn.DAYS(About!$A$3,'Core Indicators'!EC127)</f>
        <v>92</v>
      </c>
      <c r="J127" s="144">
        <f>_xlfn.DAYS(About!$A$3,'Core Indicators'!EK127)</f>
        <v>92</v>
      </c>
      <c r="K127" s="144">
        <f>_xlfn.DAYS(About!$A$3,'Core Indicators'!ES127)</f>
        <v>92</v>
      </c>
      <c r="L127" s="144">
        <f>_xlfn.DAYS(About!$A$3,'Core Indicators'!FI127)</f>
        <v>807</v>
      </c>
      <c r="M127" s="144">
        <f>_xlfn.DAYS(About!$A$3,'Core Indicators'!GG127)</f>
        <v>151</v>
      </c>
      <c r="N127" s="144">
        <f>_xlfn.DAYS(About!$A$3,'Core Indicators'!GO127)</f>
        <v>151</v>
      </c>
      <c r="O127" s="144">
        <f>_xlfn.DAYS(About!$A$3,'Core Indicators'!GW127)</f>
        <v>151</v>
      </c>
      <c r="P127" s="144">
        <f>_xlfn.DAYS(About!$A$3,'Core Indicators'!HE127)</f>
        <v>151</v>
      </c>
      <c r="Q127" s="144">
        <f>_xlfn.DAYS(About!$A$3,'Core Indicators'!HM127)</f>
        <v>151</v>
      </c>
      <c r="R127" s="144">
        <f>_xlfn.DAYS(About!$A$3,'Core Indicators'!HU127)</f>
        <v>151</v>
      </c>
      <c r="S127" s="144">
        <f>_xlfn.DAYS(About!$A$3,'Core Indicators'!IC127)</f>
        <v>151</v>
      </c>
      <c r="T127" s="144">
        <f>_xlfn.DAYS(About!$A$3,'Core Indicators'!IK127)</f>
        <v>151</v>
      </c>
      <c r="U127" s="144">
        <f>_xlfn.DAYS(About!$A$3,'Core Indicators'!IS127)</f>
        <v>151</v>
      </c>
      <c r="V127" s="144">
        <f t="shared" si="3"/>
        <v>169.4</v>
      </c>
    </row>
    <row r="128" spans="1:22">
      <c r="A128" s="143" t="str">
        <f>Lists!C:C</f>
        <v>TLS002</v>
      </c>
      <c r="B128" s="144">
        <f>_xlfn.DAYS(About!$A$3,'Core Indicators'!U128)</f>
        <v>3</v>
      </c>
      <c r="C128" s="144">
        <f>_xlfn.DAYS(About!$A$3,'Core Indicators'!AC128)</f>
        <v>3</v>
      </c>
      <c r="D128" s="144">
        <f>_xlfn.DAYS(About!$A$3,'Core Indicators'!AK128)</f>
        <v>3</v>
      </c>
      <c r="E128" s="144">
        <f>_xlfn.DAYS(About!$A$3,'Core Indicators'!AS128)</f>
        <v>3</v>
      </c>
      <c r="F128" s="144">
        <f>_xlfn.DAYS(About!$A$3,'Core Indicators'!BQ128)</f>
        <v>3</v>
      </c>
      <c r="G128" s="144">
        <f>_xlfn.DAYS(About!$A$3,'Core Indicators'!DM128)</f>
        <v>3</v>
      </c>
      <c r="H128" s="144">
        <f>_xlfn.DAYS(About!$A$3,'Core Indicators'!DU128)</f>
        <v>3</v>
      </c>
      <c r="I128" s="144">
        <f>_xlfn.DAYS(About!$A$3,'Core Indicators'!EC128)</f>
        <v>3</v>
      </c>
      <c r="J128" s="144">
        <f>_xlfn.DAYS(About!$A$3,'Core Indicators'!EK128)</f>
        <v>3</v>
      </c>
      <c r="K128" s="144">
        <f>_xlfn.DAYS(About!$A$3,'Core Indicators'!ES128)</f>
        <v>3</v>
      </c>
      <c r="L128" s="144">
        <f>_xlfn.DAYS(About!$A$3,'Core Indicators'!FI128)</f>
        <v>3</v>
      </c>
      <c r="M128" s="144">
        <f>_xlfn.DAYS(About!$A$3,'Core Indicators'!GG128)</f>
        <v>2</v>
      </c>
      <c r="N128" s="144">
        <f>_xlfn.DAYS(About!$A$3,'Core Indicators'!GO128)</f>
        <v>2</v>
      </c>
      <c r="O128" s="144">
        <f>_xlfn.DAYS(About!$A$3,'Core Indicators'!GW128)</f>
        <v>2</v>
      </c>
      <c r="P128" s="144">
        <f>_xlfn.DAYS(About!$A$3,'Core Indicators'!HE128)</f>
        <v>2</v>
      </c>
      <c r="Q128" s="144">
        <f>_xlfn.DAYS(About!$A$3,'Core Indicators'!HM128)</f>
        <v>2</v>
      </c>
      <c r="R128" s="144">
        <f>_xlfn.DAYS(About!$A$3,'Core Indicators'!HU128)</f>
        <v>2</v>
      </c>
      <c r="S128" s="144">
        <f>_xlfn.DAYS(About!$A$3,'Core Indicators'!IC128)</f>
        <v>2</v>
      </c>
      <c r="T128" s="144">
        <f>_xlfn.DAYS(About!$A$3,'Core Indicators'!IK128)</f>
        <v>2</v>
      </c>
      <c r="U128" s="144">
        <f>_xlfn.DAYS(About!$A$3,'Core Indicators'!IS128)</f>
        <v>2</v>
      </c>
      <c r="V128" s="144">
        <f t="shared" si="3"/>
        <v>2.9</v>
      </c>
    </row>
    <row r="129" spans="1:22">
      <c r="A129" s="143" t="str">
        <f>Lists!C:C</f>
        <v>TTO002</v>
      </c>
      <c r="B129" s="144">
        <f>_xlfn.DAYS(About!$A$3,'Core Indicators'!U129)</f>
        <v>792</v>
      </c>
      <c r="C129" s="144">
        <f>_xlfn.DAYS(About!$A$3,'Core Indicators'!AC129)</f>
        <v>518</v>
      </c>
      <c r="D129" s="144">
        <f>_xlfn.DAYS(About!$A$3,'Core Indicators'!AK129)</f>
        <v>763</v>
      </c>
      <c r="E129" s="144">
        <f>_xlfn.DAYS(About!$A$3,'Core Indicators'!AS129)</f>
        <v>763</v>
      </c>
      <c r="F129" s="144">
        <f>_xlfn.DAYS(About!$A$3,'Core Indicators'!BQ129)</f>
        <v>152</v>
      </c>
      <c r="G129" s="144">
        <f>_xlfn.DAYS(About!$A$3,'Core Indicators'!DM129)</f>
        <v>206</v>
      </c>
      <c r="H129" s="144">
        <f>_xlfn.DAYS(About!$A$3,'Core Indicators'!DU129)</f>
        <v>449</v>
      </c>
      <c r="I129" s="144">
        <f>_xlfn.DAYS(About!$A$3,'Core Indicators'!EC129)</f>
        <v>449</v>
      </c>
      <c r="J129" s="144">
        <f>_xlfn.DAYS(About!$A$3,'Core Indicators'!EK129)</f>
        <v>449</v>
      </c>
      <c r="K129" s="144">
        <f>_xlfn.DAYS(About!$A$3,'Core Indicators'!ES129)</f>
        <v>449</v>
      </c>
      <c r="L129" s="144">
        <f>_xlfn.DAYS(About!$A$3,'Core Indicators'!FI129)</f>
        <v>518</v>
      </c>
      <c r="M129" s="144">
        <f>_xlfn.DAYS(About!$A$3,'Core Indicators'!GG129)</f>
        <v>152</v>
      </c>
      <c r="N129" s="144">
        <f>_xlfn.DAYS(About!$A$3,'Core Indicators'!GO129)</f>
        <v>152</v>
      </c>
      <c r="O129" s="144">
        <f>_xlfn.DAYS(About!$A$3,'Core Indicators'!GW129)</f>
        <v>152</v>
      </c>
      <c r="P129" s="144">
        <f>_xlfn.DAYS(About!$A$3,'Core Indicators'!HE129)</f>
        <v>152</v>
      </c>
      <c r="Q129" s="144">
        <f>_xlfn.DAYS(About!$A$3,'Core Indicators'!HM129)</f>
        <v>152</v>
      </c>
      <c r="R129" s="144">
        <f>_xlfn.DAYS(About!$A$3,'Core Indicators'!HU129)</f>
        <v>152</v>
      </c>
      <c r="S129" s="144">
        <f>_xlfn.DAYS(About!$A$3,'Core Indicators'!IC129)</f>
        <v>152</v>
      </c>
      <c r="T129" s="144">
        <f>_xlfn.DAYS(About!$A$3,'Core Indicators'!IK129)</f>
        <v>152</v>
      </c>
      <c r="U129" s="144">
        <f>_xlfn.DAYS(About!$A$3,'Core Indicators'!IS129)</f>
        <v>152</v>
      </c>
      <c r="V129" s="144">
        <f t="shared" si="3"/>
        <v>435</v>
      </c>
    </row>
    <row r="130" spans="1:22">
      <c r="A130" s="143" t="str">
        <f>Lists!C:C</f>
        <v>TUN002</v>
      </c>
      <c r="B130" s="144">
        <f>_xlfn.DAYS(About!$A$3,'Core Indicators'!U130)</f>
        <v>213</v>
      </c>
      <c r="C130" s="144">
        <f>_xlfn.DAYS(About!$A$3,'Core Indicators'!AC130)</f>
        <v>324</v>
      </c>
      <c r="D130" s="144">
        <f>_xlfn.DAYS(About!$A$3,'Core Indicators'!AK130)</f>
        <v>324</v>
      </c>
      <c r="E130" s="144">
        <f>_xlfn.DAYS(About!$A$3,'Core Indicators'!AS130)</f>
        <v>324</v>
      </c>
      <c r="F130" s="144">
        <f>_xlfn.DAYS(About!$A$3,'Core Indicators'!BQ130)</f>
        <v>157</v>
      </c>
      <c r="G130" s="144">
        <f>_xlfn.DAYS(About!$A$3,'Core Indicators'!DM130)</f>
        <v>805</v>
      </c>
      <c r="H130" s="144">
        <f>_xlfn.DAYS(About!$A$3,'Core Indicators'!DU130)</f>
        <v>805</v>
      </c>
      <c r="I130" s="144">
        <f>_xlfn.DAYS(About!$A$3,'Core Indicators'!EC130)</f>
        <v>805</v>
      </c>
      <c r="J130" s="144">
        <f>_xlfn.DAYS(About!$A$3,'Core Indicators'!EK130)</f>
        <v>805</v>
      </c>
      <c r="K130" s="144">
        <f>_xlfn.DAYS(About!$A$3,'Core Indicators'!ES130)</f>
        <v>805</v>
      </c>
      <c r="L130" s="144">
        <f>_xlfn.DAYS(About!$A$3,'Core Indicators'!FI130)</f>
        <v>805</v>
      </c>
      <c r="M130" s="144">
        <f>_xlfn.DAYS(About!$A$3,'Core Indicators'!GG130)</f>
        <v>154</v>
      </c>
      <c r="N130" s="144">
        <f>_xlfn.DAYS(About!$A$3,'Core Indicators'!GO130)</f>
        <v>154</v>
      </c>
      <c r="O130" s="144">
        <f>_xlfn.DAYS(About!$A$3,'Core Indicators'!GW130)</f>
        <v>154</v>
      </c>
      <c r="P130" s="144">
        <f>_xlfn.DAYS(About!$A$3,'Core Indicators'!HE130)</f>
        <v>154</v>
      </c>
      <c r="Q130" s="144">
        <f>_xlfn.DAYS(About!$A$3,'Core Indicators'!HM130)</f>
        <v>154</v>
      </c>
      <c r="R130" s="144">
        <f>_xlfn.DAYS(About!$A$3,'Core Indicators'!HU130)</f>
        <v>154</v>
      </c>
      <c r="S130" s="144">
        <f>_xlfn.DAYS(About!$A$3,'Core Indicators'!IC130)</f>
        <v>154</v>
      </c>
      <c r="T130" s="144">
        <f>_xlfn.DAYS(About!$A$3,'Core Indicators'!IK130)</f>
        <v>154</v>
      </c>
      <c r="U130" s="144">
        <f>_xlfn.DAYS(About!$A$3,'Core Indicators'!IS130)</f>
        <v>154</v>
      </c>
      <c r="V130" s="144">
        <f t="shared" si="3"/>
        <v>578.9</v>
      </c>
    </row>
    <row r="131" spans="1:22">
      <c r="A131" s="143" t="str">
        <f>Lists!C:C</f>
        <v>TUR001</v>
      </c>
      <c r="B131" s="144">
        <f>_xlfn.DAYS(About!$A$3,'Core Indicators'!U131)</f>
        <v>805</v>
      </c>
      <c r="C131" s="144">
        <f>_xlfn.DAYS(About!$A$3,'Core Indicators'!AC131)</f>
        <v>805</v>
      </c>
      <c r="D131" s="144">
        <f>_xlfn.DAYS(About!$A$3,'Core Indicators'!AK131)</f>
        <v>2</v>
      </c>
      <c r="E131" s="144">
        <f>_xlfn.DAYS(About!$A$3,'Core Indicators'!AS131)</f>
        <v>2</v>
      </c>
      <c r="F131" s="144">
        <f>_xlfn.DAYS(About!$A$3,'Core Indicators'!BQ131)</f>
        <v>2</v>
      </c>
      <c r="G131" s="144">
        <f>_xlfn.DAYS(About!$A$3,'Core Indicators'!DM131)</f>
        <v>2</v>
      </c>
      <c r="H131" s="144">
        <f>_xlfn.DAYS(About!$A$3,'Core Indicators'!DU131)</f>
        <v>2</v>
      </c>
      <c r="I131" s="144">
        <f>_xlfn.DAYS(About!$A$3,'Core Indicators'!EC131)</f>
        <v>2</v>
      </c>
      <c r="J131" s="144">
        <f>_xlfn.DAYS(About!$A$3,'Core Indicators'!EK131)</f>
        <v>2</v>
      </c>
      <c r="K131" s="144">
        <f>_xlfn.DAYS(About!$A$3,'Core Indicators'!ES131)</f>
        <v>2</v>
      </c>
      <c r="L131" s="144">
        <f>_xlfn.DAYS(About!$A$3,'Core Indicators'!FI131)</f>
        <v>805</v>
      </c>
      <c r="M131" s="144">
        <f>_xlfn.DAYS(About!$A$3,'Core Indicators'!GG131)</f>
        <v>155</v>
      </c>
      <c r="N131" s="144">
        <f>_xlfn.DAYS(About!$A$3,'Core Indicators'!GO131)</f>
        <v>155</v>
      </c>
      <c r="O131" s="144">
        <f>_xlfn.DAYS(About!$A$3,'Core Indicators'!GW131)</f>
        <v>155</v>
      </c>
      <c r="P131" s="144">
        <f>_xlfn.DAYS(About!$A$3,'Core Indicators'!HE131)</f>
        <v>155</v>
      </c>
      <c r="Q131" s="144">
        <f>_xlfn.DAYS(About!$A$3,'Core Indicators'!HM131)</f>
        <v>155</v>
      </c>
      <c r="R131" s="144">
        <f>_xlfn.DAYS(About!$A$3,'Core Indicators'!HU131)</f>
        <v>155</v>
      </c>
      <c r="S131" s="144">
        <f>_xlfn.DAYS(About!$A$3,'Core Indicators'!IC131)</f>
        <v>155</v>
      </c>
      <c r="T131" s="144">
        <f>_xlfn.DAYS(About!$A$3,'Core Indicators'!IK131)</f>
        <v>155</v>
      </c>
      <c r="U131" s="144">
        <f>_xlfn.DAYS(About!$A$3,'Core Indicators'!IS131)</f>
        <v>155</v>
      </c>
      <c r="V131" s="144">
        <f t="shared" ref="V131:V151" si="4">AVERAGE(D131:M131)</f>
        <v>97.6</v>
      </c>
    </row>
    <row r="132" spans="1:22">
      <c r="A132" s="143" t="str">
        <f>Lists!C:C</f>
        <v>TUR002</v>
      </c>
      <c r="B132" s="144">
        <f>_xlfn.DAYS(About!$A$3,'Core Indicators'!U132)</f>
        <v>805</v>
      </c>
      <c r="C132" s="144">
        <f>_xlfn.DAYS(About!$A$3,'Core Indicators'!AC132)</f>
        <v>765</v>
      </c>
      <c r="D132" s="144">
        <f>_xlfn.DAYS(About!$A$3,'Core Indicators'!AK132)</f>
        <v>2</v>
      </c>
      <c r="E132" s="144">
        <f>_xlfn.DAYS(About!$A$3,'Core Indicators'!AS132)</f>
        <v>2</v>
      </c>
      <c r="F132" s="144">
        <f>_xlfn.DAYS(About!$A$3,'Core Indicators'!BQ132)</f>
        <v>805</v>
      </c>
      <c r="G132" s="144">
        <f>_xlfn.DAYS(About!$A$3,'Core Indicators'!DM132)</f>
        <v>2</v>
      </c>
      <c r="H132" s="144">
        <f>_xlfn.DAYS(About!$A$3,'Core Indicators'!DU132)</f>
        <v>2</v>
      </c>
      <c r="I132" s="144">
        <f>_xlfn.DAYS(About!$A$3,'Core Indicators'!EC132)</f>
        <v>2</v>
      </c>
      <c r="J132" s="144">
        <f>_xlfn.DAYS(About!$A$3,'Core Indicators'!EK132)</f>
        <v>2</v>
      </c>
      <c r="K132" s="144">
        <f>_xlfn.DAYS(About!$A$3,'Core Indicators'!ES132)</f>
        <v>2</v>
      </c>
      <c r="L132" s="144">
        <f>_xlfn.DAYS(About!$A$3,'Core Indicators'!FI132)</f>
        <v>805</v>
      </c>
      <c r="M132" s="144">
        <f>_xlfn.DAYS(About!$A$3,'Core Indicators'!GG132)</f>
        <v>155</v>
      </c>
      <c r="N132" s="144">
        <f>_xlfn.DAYS(About!$A$3,'Core Indicators'!GO132)</f>
        <v>155</v>
      </c>
      <c r="O132" s="144">
        <f>_xlfn.DAYS(About!$A$3,'Core Indicators'!GW132)</f>
        <v>155</v>
      </c>
      <c r="P132" s="144">
        <f>_xlfn.DAYS(About!$A$3,'Core Indicators'!HE132)</f>
        <v>155</v>
      </c>
      <c r="Q132" s="144">
        <f>_xlfn.DAYS(About!$A$3,'Core Indicators'!HM132)</f>
        <v>155</v>
      </c>
      <c r="R132" s="144">
        <f>_xlfn.DAYS(About!$A$3,'Core Indicators'!HU132)</f>
        <v>155</v>
      </c>
      <c r="S132" s="144">
        <f>_xlfn.DAYS(About!$A$3,'Core Indicators'!IC132)</f>
        <v>155</v>
      </c>
      <c r="T132" s="144">
        <f>_xlfn.DAYS(About!$A$3,'Core Indicators'!IK132)</f>
        <v>155</v>
      </c>
      <c r="U132" s="144">
        <f>_xlfn.DAYS(About!$A$3,'Core Indicators'!IS132)</f>
        <v>155</v>
      </c>
      <c r="V132" s="144">
        <f t="shared" si="4"/>
        <v>177.9</v>
      </c>
    </row>
    <row r="133" spans="1:22">
      <c r="A133" s="143" t="str">
        <f>Lists!C:C</f>
        <v>TUR003</v>
      </c>
      <c r="B133" s="144">
        <f>_xlfn.DAYS(About!$A$3,'Core Indicators'!U133)</f>
        <v>805</v>
      </c>
      <c r="C133" s="144">
        <f>_xlfn.DAYS(About!$A$3,'Core Indicators'!AC133)</f>
        <v>805</v>
      </c>
      <c r="D133" s="144">
        <f>_xlfn.DAYS(About!$A$3,'Core Indicators'!AK133)</f>
        <v>2</v>
      </c>
      <c r="E133" s="144">
        <f>_xlfn.DAYS(About!$A$3,'Core Indicators'!AS133)</f>
        <v>2</v>
      </c>
      <c r="F133" s="144">
        <f>_xlfn.DAYS(About!$A$3,'Core Indicators'!BQ133)</f>
        <v>2</v>
      </c>
      <c r="G133" s="144">
        <f>_xlfn.DAYS(About!$A$3,'Core Indicators'!DM133)</f>
        <v>2</v>
      </c>
      <c r="H133" s="144">
        <f>_xlfn.DAYS(About!$A$3,'Core Indicators'!DU133)</f>
        <v>2</v>
      </c>
      <c r="I133" s="144">
        <f>_xlfn.DAYS(About!$A$3,'Core Indicators'!EC133)</f>
        <v>2</v>
      </c>
      <c r="J133" s="144">
        <f>_xlfn.DAYS(About!$A$3,'Core Indicators'!EK133)</f>
        <v>2</v>
      </c>
      <c r="K133" s="144">
        <f>_xlfn.DAYS(About!$A$3,'Core Indicators'!ES133)</f>
        <v>2</v>
      </c>
      <c r="L133" s="144">
        <f>_xlfn.DAYS(About!$A$3,'Core Indicators'!FI133)</f>
        <v>805</v>
      </c>
      <c r="M133" s="144">
        <f>_xlfn.DAYS(About!$A$3,'Core Indicators'!GG133)</f>
        <v>155</v>
      </c>
      <c r="N133" s="144">
        <f>_xlfn.DAYS(About!$A$3,'Core Indicators'!GO133)</f>
        <v>155</v>
      </c>
      <c r="O133" s="144">
        <f>_xlfn.DAYS(About!$A$3,'Core Indicators'!GW133)</f>
        <v>155</v>
      </c>
      <c r="P133" s="144">
        <f>_xlfn.DAYS(About!$A$3,'Core Indicators'!HE133)</f>
        <v>155</v>
      </c>
      <c r="Q133" s="144">
        <f>_xlfn.DAYS(About!$A$3,'Core Indicators'!HM133)</f>
        <v>155</v>
      </c>
      <c r="R133" s="144">
        <f>_xlfn.DAYS(About!$A$3,'Core Indicators'!HU133)</f>
        <v>155</v>
      </c>
      <c r="S133" s="144">
        <f>_xlfn.DAYS(About!$A$3,'Core Indicators'!IC133)</f>
        <v>155</v>
      </c>
      <c r="T133" s="144">
        <f>_xlfn.DAYS(About!$A$3,'Core Indicators'!IK133)</f>
        <v>155</v>
      </c>
      <c r="U133" s="144">
        <f>_xlfn.DAYS(About!$A$3,'Core Indicators'!IS133)</f>
        <v>155</v>
      </c>
      <c r="V133" s="144">
        <f t="shared" si="4"/>
        <v>97.6</v>
      </c>
    </row>
    <row r="134" spans="1:22">
      <c r="A134" s="143" t="str">
        <f>Lists!C:C</f>
        <v>TUR004</v>
      </c>
      <c r="B134" s="144">
        <f>_xlfn.DAYS(About!$A$3,'Core Indicators'!U134)</f>
        <v>805</v>
      </c>
      <c r="C134" s="144">
        <f>_xlfn.DAYS(About!$A$3,'Core Indicators'!AC134)</f>
        <v>805</v>
      </c>
      <c r="D134" s="144">
        <f>_xlfn.DAYS(About!$A$3,'Core Indicators'!AK134)</f>
        <v>805</v>
      </c>
      <c r="E134" s="144">
        <f>_xlfn.DAYS(About!$A$3,'Core Indicators'!AS134)</f>
        <v>805</v>
      </c>
      <c r="F134" s="144">
        <f>_xlfn.DAYS(About!$A$3,'Core Indicators'!BQ134)</f>
        <v>2</v>
      </c>
      <c r="G134" s="144">
        <f>_xlfn.DAYS(About!$A$3,'Core Indicators'!DM134)</f>
        <v>805</v>
      </c>
      <c r="H134" s="144">
        <f>_xlfn.DAYS(About!$A$3,'Core Indicators'!DU134)</f>
        <v>805</v>
      </c>
      <c r="I134" s="144">
        <f>_xlfn.DAYS(About!$A$3,'Core Indicators'!EC134)</f>
        <v>805</v>
      </c>
      <c r="J134" s="144">
        <f>_xlfn.DAYS(About!$A$3,'Core Indicators'!EK134)</f>
        <v>805</v>
      </c>
      <c r="K134" s="144">
        <f>_xlfn.DAYS(About!$A$3,'Core Indicators'!ES134)</f>
        <v>805</v>
      </c>
      <c r="L134" s="144">
        <f>_xlfn.DAYS(About!$A$3,'Core Indicators'!FI134)</f>
        <v>805</v>
      </c>
      <c r="M134" s="144">
        <f>_xlfn.DAYS(About!$A$3,'Core Indicators'!GG134)</f>
        <v>155</v>
      </c>
      <c r="N134" s="144">
        <f>_xlfn.DAYS(About!$A$3,'Core Indicators'!GO134)</f>
        <v>155</v>
      </c>
      <c r="O134" s="144">
        <f>_xlfn.DAYS(About!$A$3,'Core Indicators'!GW134)</f>
        <v>155</v>
      </c>
      <c r="P134" s="144">
        <f>_xlfn.DAYS(About!$A$3,'Core Indicators'!HE134)</f>
        <v>155</v>
      </c>
      <c r="Q134" s="144">
        <f>_xlfn.DAYS(About!$A$3,'Core Indicators'!HM134)</f>
        <v>155</v>
      </c>
      <c r="R134" s="144">
        <f>_xlfn.DAYS(About!$A$3,'Core Indicators'!HU134)</f>
        <v>155</v>
      </c>
      <c r="S134" s="144">
        <f>_xlfn.DAYS(About!$A$3,'Core Indicators'!IC134)</f>
        <v>155</v>
      </c>
      <c r="T134" s="144">
        <f>_xlfn.DAYS(About!$A$3,'Core Indicators'!IK134)</f>
        <v>155</v>
      </c>
      <c r="U134" s="144">
        <f>_xlfn.DAYS(About!$A$3,'Core Indicators'!IS134)</f>
        <v>155</v>
      </c>
      <c r="V134" s="144">
        <f t="shared" si="4"/>
        <v>659.7</v>
      </c>
    </row>
    <row r="135" spans="1:22">
      <c r="A135" s="143" t="str">
        <f>Lists!C:C</f>
        <v>TZA002</v>
      </c>
      <c r="B135" s="144">
        <f>_xlfn.DAYS(About!$A$3,'Core Indicators'!U135)</f>
        <v>646</v>
      </c>
      <c r="C135" s="144">
        <f>_xlfn.DAYS(About!$A$3,'Core Indicators'!AC135)</f>
        <v>91</v>
      </c>
      <c r="D135" s="144">
        <f>_xlfn.DAYS(About!$A$3,'Core Indicators'!AK135)</f>
        <v>91</v>
      </c>
      <c r="E135" s="144">
        <f>_xlfn.DAYS(About!$A$3,'Core Indicators'!AS135)</f>
        <v>91</v>
      </c>
      <c r="F135" s="144">
        <f>_xlfn.DAYS(About!$A$3,'Core Indicators'!BQ135)</f>
        <v>646</v>
      </c>
      <c r="G135" s="144">
        <f>_xlfn.DAYS(About!$A$3,'Core Indicators'!DM135)</f>
        <v>91</v>
      </c>
      <c r="H135" s="144">
        <f>_xlfn.DAYS(About!$A$3,'Core Indicators'!DU135)</f>
        <v>91</v>
      </c>
      <c r="I135" s="144">
        <f>_xlfn.DAYS(About!$A$3,'Core Indicators'!EC135)</f>
        <v>91</v>
      </c>
      <c r="J135" s="144">
        <f>_xlfn.DAYS(About!$A$3,'Core Indicators'!EK135)</f>
        <v>91</v>
      </c>
      <c r="K135" s="144">
        <f>_xlfn.DAYS(About!$A$3,'Core Indicators'!ES135)</f>
        <v>91</v>
      </c>
      <c r="L135" s="144">
        <f>_xlfn.DAYS(About!$A$3,'Core Indicators'!FI135)</f>
        <v>821</v>
      </c>
      <c r="M135" s="144">
        <f>_xlfn.DAYS(About!$A$3,'Core Indicators'!GG135)</f>
        <v>155</v>
      </c>
      <c r="N135" s="144">
        <f>_xlfn.DAYS(About!$A$3,'Core Indicators'!GO135)</f>
        <v>155</v>
      </c>
      <c r="O135" s="144">
        <f>_xlfn.DAYS(About!$A$3,'Core Indicators'!GW135)</f>
        <v>155</v>
      </c>
      <c r="P135" s="144">
        <f>_xlfn.DAYS(About!$A$3,'Core Indicators'!HE135)</f>
        <v>155</v>
      </c>
      <c r="Q135" s="144">
        <f>_xlfn.DAYS(About!$A$3,'Core Indicators'!HM135)</f>
        <v>155</v>
      </c>
      <c r="R135" s="144">
        <f>_xlfn.DAYS(About!$A$3,'Core Indicators'!HU135)</f>
        <v>155</v>
      </c>
      <c r="S135" s="144">
        <f>_xlfn.DAYS(About!$A$3,'Core Indicators'!IC135)</f>
        <v>155</v>
      </c>
      <c r="T135" s="144">
        <f>_xlfn.DAYS(About!$A$3,'Core Indicators'!IK135)</f>
        <v>155</v>
      </c>
      <c r="U135" s="144">
        <f>_xlfn.DAYS(About!$A$3,'Core Indicators'!IS135)</f>
        <v>155</v>
      </c>
      <c r="V135" s="144">
        <f t="shared" si="4"/>
        <v>225.9</v>
      </c>
    </row>
    <row r="136" spans="1:22">
      <c r="A136" s="143" t="str">
        <f>Lists!C:C</f>
        <v>UGA001</v>
      </c>
      <c r="B136" s="144">
        <f>_xlfn.DAYS(About!$A$3,'Core Indicators'!U136)</f>
        <v>329</v>
      </c>
      <c r="C136" s="144">
        <f>_xlfn.DAYS(About!$A$3,'Core Indicators'!AC136)</f>
        <v>196</v>
      </c>
      <c r="D136" s="144">
        <f>_xlfn.DAYS(About!$A$3,'Core Indicators'!AK136)</f>
        <v>152</v>
      </c>
      <c r="E136" s="144">
        <f>_xlfn.DAYS(About!$A$3,'Core Indicators'!AS136)</f>
        <v>152</v>
      </c>
      <c r="F136" s="144">
        <f>_xlfn.DAYS(About!$A$3,'Core Indicators'!BQ136)</f>
        <v>176</v>
      </c>
      <c r="G136" s="144">
        <f>_xlfn.DAYS(About!$A$3,'Core Indicators'!DM136)</f>
        <v>252</v>
      </c>
      <c r="H136" s="144">
        <f>_xlfn.DAYS(About!$A$3,'Core Indicators'!DU136)</f>
        <v>252</v>
      </c>
      <c r="I136" s="144">
        <f>_xlfn.DAYS(About!$A$3,'Core Indicators'!EC136)</f>
        <v>252</v>
      </c>
      <c r="J136" s="144">
        <f>_xlfn.DAYS(About!$A$3,'Core Indicators'!EK136)</f>
        <v>252</v>
      </c>
      <c r="K136" s="144">
        <f>_xlfn.DAYS(About!$A$3,'Core Indicators'!ES136)</f>
        <v>252</v>
      </c>
      <c r="L136" s="144">
        <f>_xlfn.DAYS(About!$A$3,'Core Indicators'!FI136)</f>
        <v>277</v>
      </c>
      <c r="M136" s="144">
        <f>_xlfn.DAYS(About!$A$3,'Core Indicators'!GG136)</f>
        <v>152</v>
      </c>
      <c r="N136" s="144">
        <f>_xlfn.DAYS(About!$A$3,'Core Indicators'!GO136)</f>
        <v>152</v>
      </c>
      <c r="O136" s="144">
        <f>_xlfn.DAYS(About!$A$3,'Core Indicators'!GW136)</f>
        <v>152</v>
      </c>
      <c r="P136" s="144">
        <f>_xlfn.DAYS(About!$A$3,'Core Indicators'!HE136)</f>
        <v>152</v>
      </c>
      <c r="Q136" s="144">
        <f>_xlfn.DAYS(About!$A$3,'Core Indicators'!HM136)</f>
        <v>152</v>
      </c>
      <c r="R136" s="144">
        <f>_xlfn.DAYS(About!$A$3,'Core Indicators'!HU136)</f>
        <v>152</v>
      </c>
      <c r="S136" s="144">
        <f>_xlfn.DAYS(About!$A$3,'Core Indicators'!IC136)</f>
        <v>152</v>
      </c>
      <c r="T136" s="144">
        <f>_xlfn.DAYS(About!$A$3,'Core Indicators'!IK136)</f>
        <v>152</v>
      </c>
      <c r="U136" s="144">
        <f>_xlfn.DAYS(About!$A$3,'Core Indicators'!IS136)</f>
        <v>152</v>
      </c>
      <c r="V136" s="144">
        <f t="shared" si="4"/>
        <v>216.9</v>
      </c>
    </row>
    <row r="137" spans="1:22">
      <c r="A137" s="143" t="str">
        <f>Lists!C:C</f>
        <v>UGA005</v>
      </c>
      <c r="B137" s="144">
        <f>_xlfn.DAYS(About!$A$3,'Core Indicators'!U137)</f>
        <v>518</v>
      </c>
      <c r="C137" s="144">
        <f>_xlfn.DAYS(About!$A$3,'Core Indicators'!AC137)</f>
        <v>329</v>
      </c>
      <c r="D137" s="144">
        <f>_xlfn.DAYS(About!$A$3,'Core Indicators'!AK137)</f>
        <v>152</v>
      </c>
      <c r="E137" s="144">
        <f>_xlfn.DAYS(About!$A$3,'Core Indicators'!AS137)</f>
        <v>152</v>
      </c>
      <c r="F137" s="144">
        <f>_xlfn.DAYS(About!$A$3,'Core Indicators'!BQ137)</f>
        <v>329</v>
      </c>
      <c r="G137" s="144">
        <f>_xlfn.DAYS(About!$A$3,'Core Indicators'!DM137)</f>
        <v>252</v>
      </c>
      <c r="H137" s="144">
        <f>_xlfn.DAYS(About!$A$3,'Core Indicators'!DU137)</f>
        <v>252</v>
      </c>
      <c r="I137" s="144">
        <f>_xlfn.DAYS(About!$A$3,'Core Indicators'!EC137)</f>
        <v>252</v>
      </c>
      <c r="J137" s="144">
        <f>_xlfn.DAYS(About!$A$3,'Core Indicators'!EK137)</f>
        <v>252</v>
      </c>
      <c r="K137" s="144">
        <f>_xlfn.DAYS(About!$A$3,'Core Indicators'!ES137)</f>
        <v>252</v>
      </c>
      <c r="L137" s="144">
        <f>_xlfn.DAYS(About!$A$3,'Core Indicators'!FI137)</f>
        <v>277</v>
      </c>
      <c r="M137" s="144">
        <f>_xlfn.DAYS(About!$A$3,'Core Indicators'!GG137)</f>
        <v>518</v>
      </c>
      <c r="N137" s="144">
        <f>_xlfn.DAYS(About!$A$3,'Core Indicators'!GO137)</f>
        <v>518</v>
      </c>
      <c r="O137" s="144">
        <f>_xlfn.DAYS(About!$A$3,'Core Indicators'!GW137)</f>
        <v>518</v>
      </c>
      <c r="P137" s="144">
        <f>_xlfn.DAYS(About!$A$3,'Core Indicators'!HE137)</f>
        <v>518</v>
      </c>
      <c r="Q137" s="144">
        <f>_xlfn.DAYS(About!$A$3,'Core Indicators'!HM137)</f>
        <v>518</v>
      </c>
      <c r="R137" s="144">
        <f>_xlfn.DAYS(About!$A$3,'Core Indicators'!HU137)</f>
        <v>518</v>
      </c>
      <c r="S137" s="144">
        <f>_xlfn.DAYS(About!$A$3,'Core Indicators'!IC137)</f>
        <v>518</v>
      </c>
      <c r="T137" s="144">
        <f>_xlfn.DAYS(About!$A$3,'Core Indicators'!IK137)</f>
        <v>518</v>
      </c>
      <c r="U137" s="144">
        <f>_xlfn.DAYS(About!$A$3,'Core Indicators'!IS137)</f>
        <v>518</v>
      </c>
      <c r="V137" s="144">
        <f t="shared" si="4"/>
        <v>268.8</v>
      </c>
    </row>
    <row r="138" spans="1:22">
      <c r="A138" s="143" t="str">
        <f>Lists!C:C</f>
        <v>UKR002</v>
      </c>
      <c r="B138" s="144">
        <f>_xlfn.DAYS(About!$A$3,'Core Indicators'!U138)</f>
        <v>805</v>
      </c>
      <c r="C138" s="144">
        <f>_xlfn.DAYS(About!$A$3,'Core Indicators'!AC138)</f>
        <v>396</v>
      </c>
      <c r="D138" s="144">
        <f>_xlfn.DAYS(About!$A$3,'Core Indicators'!AK138)</f>
        <v>396</v>
      </c>
      <c r="E138" s="144">
        <f>_xlfn.DAYS(About!$A$3,'Core Indicators'!AS138)</f>
        <v>46</v>
      </c>
      <c r="F138" s="144">
        <f>_xlfn.DAYS(About!$A$3,'Core Indicators'!BQ138)</f>
        <v>30</v>
      </c>
      <c r="G138" s="144">
        <f>_xlfn.DAYS(About!$A$3,'Core Indicators'!DM138)</f>
        <v>46</v>
      </c>
      <c r="H138" s="144">
        <f>_xlfn.DAYS(About!$A$3,'Core Indicators'!DU138)</f>
        <v>46</v>
      </c>
      <c r="I138" s="144">
        <f>_xlfn.DAYS(About!$A$3,'Core Indicators'!EC138)</f>
        <v>46</v>
      </c>
      <c r="J138" s="144">
        <f>_xlfn.DAYS(About!$A$3,'Core Indicators'!EK138)</f>
        <v>46</v>
      </c>
      <c r="K138" s="144">
        <f>_xlfn.DAYS(About!$A$3,'Core Indicators'!ES138)</f>
        <v>46</v>
      </c>
      <c r="L138" s="144">
        <f>_xlfn.DAYS(About!$A$3,'Core Indicators'!FI138)</f>
        <v>396</v>
      </c>
      <c r="M138" s="144">
        <f>_xlfn.DAYS(About!$A$3,'Core Indicators'!GG138)</f>
        <v>151</v>
      </c>
      <c r="N138" s="144">
        <f>_xlfn.DAYS(About!$A$3,'Core Indicators'!GO138)</f>
        <v>151</v>
      </c>
      <c r="O138" s="144">
        <f>_xlfn.DAYS(About!$A$3,'Core Indicators'!GW138)</f>
        <v>151</v>
      </c>
      <c r="P138" s="144">
        <f>_xlfn.DAYS(About!$A$3,'Core Indicators'!HE138)</f>
        <v>151</v>
      </c>
      <c r="Q138" s="144">
        <f>_xlfn.DAYS(About!$A$3,'Core Indicators'!HM138)</f>
        <v>151</v>
      </c>
      <c r="R138" s="144">
        <f>_xlfn.DAYS(About!$A$3,'Core Indicators'!HU138)</f>
        <v>151</v>
      </c>
      <c r="S138" s="144">
        <f>_xlfn.DAYS(About!$A$3,'Core Indicators'!IC138)</f>
        <v>151</v>
      </c>
      <c r="T138" s="144">
        <f>_xlfn.DAYS(About!$A$3,'Core Indicators'!IK138)</f>
        <v>151</v>
      </c>
      <c r="U138" s="144">
        <f>_xlfn.DAYS(About!$A$3,'Core Indicators'!IS138)</f>
        <v>151</v>
      </c>
      <c r="V138" s="144">
        <f t="shared" si="4"/>
        <v>124.9</v>
      </c>
    </row>
    <row r="139" spans="1:22">
      <c r="A139" s="143" t="str">
        <f>Lists!C:C</f>
        <v>VCT002</v>
      </c>
      <c r="B139" s="144">
        <f>_xlfn.DAYS(About!$A$3,'Core Indicators'!U139)</f>
        <v>3</v>
      </c>
      <c r="C139" s="144">
        <f>_xlfn.DAYS(About!$A$3,'Core Indicators'!AC139)</f>
        <v>3</v>
      </c>
      <c r="D139" s="144">
        <f>_xlfn.DAYS(About!$A$3,'Core Indicators'!AK139)</f>
        <v>3</v>
      </c>
      <c r="E139" s="144">
        <f>_xlfn.DAYS(About!$A$3,'Core Indicators'!AS139)</f>
        <v>3</v>
      </c>
      <c r="F139" s="144">
        <f>_xlfn.DAYS(About!$A$3,'Core Indicators'!BQ139)</f>
        <v>3</v>
      </c>
      <c r="G139" s="144">
        <f>_xlfn.DAYS(About!$A$3,'Core Indicators'!DM139)</f>
        <v>3</v>
      </c>
      <c r="H139" s="144">
        <f>_xlfn.DAYS(About!$A$3,'Core Indicators'!DU139)</f>
        <v>3</v>
      </c>
      <c r="I139" s="144">
        <f>_xlfn.DAYS(About!$A$3,'Core Indicators'!EC139)</f>
        <v>3</v>
      </c>
      <c r="J139" s="144">
        <f>_xlfn.DAYS(About!$A$3,'Core Indicators'!EK139)</f>
        <v>3</v>
      </c>
      <c r="K139" s="144">
        <f>_xlfn.DAYS(About!$A$3,'Core Indicators'!ES139)</f>
        <v>3</v>
      </c>
      <c r="L139" s="144">
        <f>_xlfn.DAYS(About!$A$3,'Core Indicators'!FI139)</f>
        <v>3</v>
      </c>
      <c r="M139" s="144">
        <f>_xlfn.DAYS(About!$A$3,'Core Indicators'!GG139)</f>
        <v>2</v>
      </c>
      <c r="N139" s="144">
        <f>_xlfn.DAYS(About!$A$3,'Core Indicators'!GO139)</f>
        <v>2</v>
      </c>
      <c r="O139" s="144">
        <f>_xlfn.DAYS(About!$A$3,'Core Indicators'!GW139)</f>
        <v>2</v>
      </c>
      <c r="P139" s="144">
        <f>_xlfn.DAYS(About!$A$3,'Core Indicators'!HE139)</f>
        <v>2</v>
      </c>
      <c r="Q139" s="144">
        <f>_xlfn.DAYS(About!$A$3,'Core Indicators'!HM139)</f>
        <v>2</v>
      </c>
      <c r="R139" s="144">
        <f>_xlfn.DAYS(About!$A$3,'Core Indicators'!HU139)</f>
        <v>2</v>
      </c>
      <c r="S139" s="144">
        <f>_xlfn.DAYS(About!$A$3,'Core Indicators'!IC139)</f>
        <v>2</v>
      </c>
      <c r="T139" s="144">
        <f>_xlfn.DAYS(About!$A$3,'Core Indicators'!IK139)</f>
        <v>2</v>
      </c>
      <c r="U139" s="144">
        <f>_xlfn.DAYS(About!$A$3,'Core Indicators'!IS139)</f>
        <v>2</v>
      </c>
      <c r="V139" s="144">
        <f t="shared" si="4"/>
        <v>2.9</v>
      </c>
    </row>
    <row r="140" spans="1:22">
      <c r="A140" s="143" t="str">
        <f>Lists!C:C</f>
        <v>VEN001</v>
      </c>
      <c r="B140" s="144">
        <f>_xlfn.DAYS(About!$A$3,'Core Indicators'!U140)</f>
        <v>205</v>
      </c>
      <c r="C140" s="144">
        <f>_xlfn.DAYS(About!$A$3,'Core Indicators'!AC140)</f>
        <v>92</v>
      </c>
      <c r="D140" s="144">
        <f>_xlfn.DAYS(About!$A$3,'Core Indicators'!AK140)</f>
        <v>92</v>
      </c>
      <c r="E140" s="144">
        <f>_xlfn.DAYS(About!$A$3,'Core Indicators'!AS140)</f>
        <v>92</v>
      </c>
      <c r="F140" s="144">
        <f>_xlfn.DAYS(About!$A$3,'Core Indicators'!BQ140)</f>
        <v>449</v>
      </c>
      <c r="G140" s="144">
        <f>_xlfn.DAYS(About!$A$3,'Core Indicators'!DM140)</f>
        <v>92</v>
      </c>
      <c r="H140" s="144">
        <f>_xlfn.DAYS(About!$A$3,'Core Indicators'!DU140)</f>
        <v>92</v>
      </c>
      <c r="I140" s="144">
        <f>_xlfn.DAYS(About!$A$3,'Core Indicators'!EC140)</f>
        <v>92</v>
      </c>
      <c r="J140" s="144">
        <f>_xlfn.DAYS(About!$A$3,'Core Indicators'!EK140)</f>
        <v>176</v>
      </c>
      <c r="K140" s="144">
        <f>_xlfn.DAYS(About!$A$3,'Core Indicators'!ES140)</f>
        <v>176</v>
      </c>
      <c r="L140" s="144">
        <f>_xlfn.DAYS(About!$A$3,'Core Indicators'!FI140)</f>
        <v>672</v>
      </c>
      <c r="M140" s="144">
        <f>_xlfn.DAYS(About!$A$3,'Core Indicators'!GG140)</f>
        <v>546</v>
      </c>
      <c r="N140" s="144">
        <f>_xlfn.DAYS(About!$A$3,'Core Indicators'!GO140)</f>
        <v>546</v>
      </c>
      <c r="O140" s="144">
        <f>_xlfn.DAYS(About!$A$3,'Core Indicators'!GW140)</f>
        <v>546</v>
      </c>
      <c r="P140" s="144">
        <f>_xlfn.DAYS(About!$A$3,'Core Indicators'!HE140)</f>
        <v>546</v>
      </c>
      <c r="Q140" s="144">
        <f>_xlfn.DAYS(About!$A$3,'Core Indicators'!HM140)</f>
        <v>546</v>
      </c>
      <c r="R140" s="144">
        <f>_xlfn.DAYS(About!$A$3,'Core Indicators'!HU140)</f>
        <v>546</v>
      </c>
      <c r="S140" s="144">
        <f>_xlfn.DAYS(About!$A$3,'Core Indicators'!IC140)</f>
        <v>546</v>
      </c>
      <c r="T140" s="144">
        <f>_xlfn.DAYS(About!$A$3,'Core Indicators'!IK140)</f>
        <v>546</v>
      </c>
      <c r="U140" s="144">
        <f>_xlfn.DAYS(About!$A$3,'Core Indicators'!IS140)</f>
        <v>546</v>
      </c>
      <c r="V140" s="144">
        <f t="shared" si="4"/>
        <v>247.9</v>
      </c>
    </row>
    <row r="141" spans="1:22">
      <c r="A141" s="143" t="str">
        <f>Lists!C:C</f>
        <v>VNM002</v>
      </c>
      <c r="B141" s="144">
        <f>_xlfn.DAYS(About!$A$3,'Core Indicators'!U141)</f>
        <v>176</v>
      </c>
      <c r="C141" s="144">
        <f>_xlfn.DAYS(About!$A$3,'Core Indicators'!AC141)</f>
        <v>176</v>
      </c>
      <c r="D141" s="144">
        <f>_xlfn.DAYS(About!$A$3,'Core Indicators'!AK141)</f>
        <v>176</v>
      </c>
      <c r="E141" s="144">
        <f>_xlfn.DAYS(About!$A$3,'Core Indicators'!AS141)</f>
        <v>176</v>
      </c>
      <c r="F141" s="144">
        <f>_xlfn.DAYS(About!$A$3,'Core Indicators'!BQ141)</f>
        <v>151</v>
      </c>
      <c r="G141" s="144">
        <f>_xlfn.DAYS(About!$A$3,'Core Indicators'!DM141)</f>
        <v>35</v>
      </c>
      <c r="H141" s="144">
        <f>_xlfn.DAYS(About!$A$3,'Core Indicators'!DU141)</f>
        <v>35</v>
      </c>
      <c r="I141" s="144">
        <f>_xlfn.DAYS(About!$A$3,'Core Indicators'!EC141)</f>
        <v>35</v>
      </c>
      <c r="J141" s="144">
        <f>_xlfn.DAYS(About!$A$3,'Core Indicators'!EK141)</f>
        <v>35</v>
      </c>
      <c r="K141" s="144">
        <f>_xlfn.DAYS(About!$A$3,'Core Indicators'!ES141)</f>
        <v>35</v>
      </c>
      <c r="L141" s="144">
        <f>_xlfn.DAYS(About!$A$3,'Core Indicators'!FI141)</f>
        <v>176</v>
      </c>
      <c r="M141" s="144">
        <f>_xlfn.DAYS(About!$A$3,'Core Indicators'!GG141)</f>
        <v>151</v>
      </c>
      <c r="N141" s="144">
        <f>_xlfn.DAYS(About!$A$3,'Core Indicators'!GO141)</f>
        <v>151</v>
      </c>
      <c r="O141" s="144">
        <f>_xlfn.DAYS(About!$A$3,'Core Indicators'!GW141)</f>
        <v>151</v>
      </c>
      <c r="P141" s="144">
        <f>_xlfn.DAYS(About!$A$3,'Core Indicators'!HE141)</f>
        <v>151</v>
      </c>
      <c r="Q141" s="144">
        <f>_xlfn.DAYS(About!$A$3,'Core Indicators'!HM141)</f>
        <v>151</v>
      </c>
      <c r="R141" s="144">
        <f>_xlfn.DAYS(About!$A$3,'Core Indicators'!HU141)</f>
        <v>151</v>
      </c>
      <c r="S141" s="144">
        <f>_xlfn.DAYS(About!$A$3,'Core Indicators'!IC141)</f>
        <v>151</v>
      </c>
      <c r="T141" s="144">
        <f>_xlfn.DAYS(About!$A$3,'Core Indicators'!IK141)</f>
        <v>151</v>
      </c>
      <c r="U141" s="144">
        <f>_xlfn.DAYS(About!$A$3,'Core Indicators'!IS141)</f>
        <v>151</v>
      </c>
      <c r="V141" s="144">
        <f t="shared" si="4"/>
        <v>100.5</v>
      </c>
    </row>
    <row r="142" spans="1:22">
      <c r="A142" s="143" t="str">
        <f>Lists!C:C</f>
        <v>VUT002</v>
      </c>
      <c r="B142" s="144">
        <f>_xlfn.DAYS(About!$A$3,'Core Indicators'!U142)</f>
        <v>366</v>
      </c>
      <c r="C142" s="144">
        <f>_xlfn.DAYS(About!$A$3,'Core Indicators'!AC142)</f>
        <v>366</v>
      </c>
      <c r="D142" s="144">
        <f>_xlfn.DAYS(About!$A$3,'Core Indicators'!AK142)</f>
        <v>366</v>
      </c>
      <c r="E142" s="144">
        <f>_xlfn.DAYS(About!$A$3,'Core Indicators'!AS142)</f>
        <v>302</v>
      </c>
      <c r="F142" s="144">
        <f>_xlfn.DAYS(About!$A$3,'Core Indicators'!BQ142)</f>
        <v>380</v>
      </c>
      <c r="G142" s="144">
        <f>_xlfn.DAYS(About!$A$3,'Core Indicators'!DM142)</f>
        <v>366</v>
      </c>
      <c r="H142" s="144">
        <f>_xlfn.DAYS(About!$A$3,'Core Indicators'!DU142)</f>
        <v>366</v>
      </c>
      <c r="I142" s="144">
        <f>_xlfn.DAYS(About!$A$3,'Core Indicators'!EC142)</f>
        <v>366</v>
      </c>
      <c r="J142" s="144">
        <f>_xlfn.DAYS(About!$A$3,'Core Indicators'!EK142)</f>
        <v>366</v>
      </c>
      <c r="K142" s="144">
        <f>_xlfn.DAYS(About!$A$3,'Core Indicators'!ES142)</f>
        <v>366</v>
      </c>
      <c r="L142" s="144">
        <f>_xlfn.DAYS(About!$A$3,'Core Indicators'!FI142)</f>
        <v>380</v>
      </c>
      <c r="M142" s="144">
        <f>_xlfn.DAYS(About!$A$3,'Core Indicators'!GG142)</f>
        <v>380</v>
      </c>
      <c r="N142" s="144">
        <f>_xlfn.DAYS(About!$A$3,'Core Indicators'!GO142)</f>
        <v>380</v>
      </c>
      <c r="O142" s="144">
        <f>_xlfn.DAYS(About!$A$3,'Core Indicators'!GW142)</f>
        <v>380</v>
      </c>
      <c r="P142" s="144">
        <f>_xlfn.DAYS(About!$A$3,'Core Indicators'!HE142)</f>
        <v>380</v>
      </c>
      <c r="Q142" s="144">
        <f>_xlfn.DAYS(About!$A$3,'Core Indicators'!HM142)</f>
        <v>380</v>
      </c>
      <c r="R142" s="144">
        <f>_xlfn.DAYS(About!$A$3,'Core Indicators'!HU142)</f>
        <v>380</v>
      </c>
      <c r="S142" s="144">
        <f>_xlfn.DAYS(About!$A$3,'Core Indicators'!IC142)</f>
        <v>380</v>
      </c>
      <c r="T142" s="144">
        <f>_xlfn.DAYS(About!$A$3,'Core Indicators'!IK142)</f>
        <v>380</v>
      </c>
      <c r="U142" s="144">
        <f>_xlfn.DAYS(About!$A$3,'Core Indicators'!IS142)</f>
        <v>380</v>
      </c>
      <c r="V142" s="144">
        <f t="shared" si="4"/>
        <v>363.8</v>
      </c>
    </row>
    <row r="143" spans="1:22">
      <c r="A143" s="143" t="str">
        <f>Lists!C:C</f>
        <v>YEM001</v>
      </c>
      <c r="B143" s="144">
        <f>_xlfn.DAYS(About!$A$3,'Core Indicators'!U143)</f>
        <v>193</v>
      </c>
      <c r="C143" s="144">
        <f>_xlfn.DAYS(About!$A$3,'Core Indicators'!AC143)</f>
        <v>193</v>
      </c>
      <c r="D143" s="144">
        <f>_xlfn.DAYS(About!$A$3,'Core Indicators'!AK143)</f>
        <v>193</v>
      </c>
      <c r="E143" s="144">
        <f>_xlfn.DAYS(About!$A$3,'Core Indicators'!AS143)</f>
        <v>193</v>
      </c>
      <c r="F143" s="144">
        <f>_xlfn.DAYS(About!$A$3,'Core Indicators'!BQ143)</f>
        <v>193</v>
      </c>
      <c r="G143" s="144">
        <f>_xlfn.DAYS(About!$A$3,'Core Indicators'!DM143)</f>
        <v>737</v>
      </c>
      <c r="H143" s="144">
        <f>_xlfn.DAYS(About!$A$3,'Core Indicators'!DU143)</f>
        <v>193</v>
      </c>
      <c r="I143" s="144">
        <f>_xlfn.DAYS(About!$A$3,'Core Indicators'!EC143)</f>
        <v>193</v>
      </c>
      <c r="J143" s="144">
        <f>_xlfn.DAYS(About!$A$3,'Core Indicators'!EK143)</f>
        <v>193</v>
      </c>
      <c r="K143" s="144">
        <f>_xlfn.DAYS(About!$A$3,'Core Indicators'!ES143)</f>
        <v>193</v>
      </c>
      <c r="L143" s="144">
        <f>_xlfn.DAYS(About!$A$3,'Core Indicators'!FI143)</f>
        <v>823</v>
      </c>
      <c r="M143" s="144">
        <f>_xlfn.DAYS(About!$A$3,'Core Indicators'!GG143)</f>
        <v>744</v>
      </c>
      <c r="N143" s="144">
        <f>_xlfn.DAYS(About!$A$3,'Core Indicators'!GO143)</f>
        <v>744</v>
      </c>
      <c r="O143" s="144">
        <f>_xlfn.DAYS(About!$A$3,'Core Indicators'!GW143)</f>
        <v>744</v>
      </c>
      <c r="P143" s="144">
        <f>_xlfn.DAYS(About!$A$3,'Core Indicators'!HE143)</f>
        <v>744</v>
      </c>
      <c r="Q143" s="144">
        <f>_xlfn.DAYS(About!$A$3,'Core Indicators'!HM143)</f>
        <v>744</v>
      </c>
      <c r="R143" s="144">
        <f>_xlfn.DAYS(About!$A$3,'Core Indicators'!HU143)</f>
        <v>744</v>
      </c>
      <c r="S143" s="144">
        <f>_xlfn.DAYS(About!$A$3,'Core Indicators'!IC143)</f>
        <v>744</v>
      </c>
      <c r="T143" s="144">
        <f>_xlfn.DAYS(About!$A$3,'Core Indicators'!IK143)</f>
        <v>744</v>
      </c>
      <c r="U143" s="144">
        <f>_xlfn.DAYS(About!$A$3,'Core Indicators'!IS143)</f>
        <v>744</v>
      </c>
      <c r="V143" s="144">
        <f t="shared" si="4"/>
        <v>365.5</v>
      </c>
    </row>
    <row r="144" spans="1:22">
      <c r="A144" s="143" t="str">
        <f>Lists!C:C</f>
        <v>YEM002</v>
      </c>
      <c r="B144" s="144">
        <f>_xlfn.DAYS(About!$A$3,'Core Indicators'!U144)</f>
        <v>193</v>
      </c>
      <c r="C144" s="144">
        <f>_xlfn.DAYS(About!$A$3,'Core Indicators'!AC144)</f>
        <v>193</v>
      </c>
      <c r="D144" s="144">
        <f>_xlfn.DAYS(About!$A$3,'Core Indicators'!AK144)</f>
        <v>193</v>
      </c>
      <c r="E144" s="144">
        <f>_xlfn.DAYS(About!$A$3,'Core Indicators'!AS144)</f>
        <v>193</v>
      </c>
      <c r="F144" s="144">
        <f>_xlfn.DAYS(About!$A$3,'Core Indicators'!BQ144)</f>
        <v>193</v>
      </c>
      <c r="G144" s="144">
        <f>_xlfn.DAYS(About!$A$3,'Core Indicators'!DM144)</f>
        <v>737</v>
      </c>
      <c r="H144" s="144">
        <f>_xlfn.DAYS(About!$A$3,'Core Indicators'!DU144)</f>
        <v>737</v>
      </c>
      <c r="I144" s="144">
        <f>_xlfn.DAYS(About!$A$3,'Core Indicators'!EC144)</f>
        <v>297</v>
      </c>
      <c r="J144" s="144">
        <f>_xlfn.DAYS(About!$A$3,'Core Indicators'!EK144)</f>
        <v>297</v>
      </c>
      <c r="K144" s="144">
        <f>_xlfn.DAYS(About!$A$3,'Core Indicators'!ES144)</f>
        <v>737</v>
      </c>
      <c r="L144" s="144">
        <f>_xlfn.DAYS(About!$A$3,'Core Indicators'!FI144)</f>
        <v>793</v>
      </c>
      <c r="M144" s="144">
        <f>_xlfn.DAYS(About!$A$3,'Core Indicators'!GG144)</f>
        <v>744</v>
      </c>
      <c r="N144" s="144">
        <f>_xlfn.DAYS(About!$A$3,'Core Indicators'!GO144)</f>
        <v>744</v>
      </c>
      <c r="O144" s="144">
        <f>_xlfn.DAYS(About!$A$3,'Core Indicators'!GW144)</f>
        <v>744</v>
      </c>
      <c r="P144" s="144">
        <f>_xlfn.DAYS(About!$A$3,'Core Indicators'!HE144)</f>
        <v>744</v>
      </c>
      <c r="Q144" s="144">
        <f>_xlfn.DAYS(About!$A$3,'Core Indicators'!HM144)</f>
        <v>744</v>
      </c>
      <c r="R144" s="144">
        <f>_xlfn.DAYS(About!$A$3,'Core Indicators'!HU144)</f>
        <v>744</v>
      </c>
      <c r="S144" s="144">
        <f>_xlfn.DAYS(About!$A$3,'Core Indicators'!IC144)</f>
        <v>744</v>
      </c>
      <c r="T144" s="144">
        <f>_xlfn.DAYS(About!$A$3,'Core Indicators'!IK144)</f>
        <v>744</v>
      </c>
      <c r="U144" s="144">
        <f>_xlfn.DAYS(About!$A$3,'Core Indicators'!IS144)</f>
        <v>744</v>
      </c>
      <c r="V144" s="144">
        <f t="shared" si="4"/>
        <v>492.1</v>
      </c>
    </row>
    <row r="145" spans="1:22">
      <c r="A145" s="143" t="str">
        <f>Lists!C:C</f>
        <v>ZMB002</v>
      </c>
      <c r="B145" s="144">
        <f>_xlfn.DAYS(About!$A$3,'Core Indicators'!U145)</f>
        <v>134</v>
      </c>
      <c r="C145" s="144">
        <f>_xlfn.DAYS(About!$A$3,'Core Indicators'!AC145)</f>
        <v>134</v>
      </c>
      <c r="D145" s="144">
        <f>_xlfn.DAYS(About!$A$3,'Core Indicators'!AK145)</f>
        <v>134</v>
      </c>
      <c r="E145" s="144">
        <f>_xlfn.DAYS(About!$A$3,'Core Indicators'!AS145)</f>
        <v>609</v>
      </c>
      <c r="F145" s="144">
        <f>_xlfn.DAYS(About!$A$3,'Core Indicators'!BQ145)</f>
        <v>182</v>
      </c>
      <c r="G145" s="144">
        <f>_xlfn.DAYS(About!$A$3,'Core Indicators'!DM145)</f>
        <v>134</v>
      </c>
      <c r="H145" s="144">
        <f>_xlfn.DAYS(About!$A$3,'Core Indicators'!DU145)</f>
        <v>134</v>
      </c>
      <c r="I145" s="144">
        <f>_xlfn.DAYS(About!$A$3,'Core Indicators'!EC145)</f>
        <v>134</v>
      </c>
      <c r="J145" s="144">
        <f>_xlfn.DAYS(About!$A$3,'Core Indicators'!EK145)</f>
        <v>134</v>
      </c>
      <c r="K145" s="144">
        <f>_xlfn.DAYS(About!$A$3,'Core Indicators'!ES145)</f>
        <v>134</v>
      </c>
      <c r="L145" s="144">
        <f>_xlfn.DAYS(About!$A$3,'Core Indicators'!FI145)</f>
        <v>807</v>
      </c>
      <c r="M145" s="144">
        <f>_xlfn.DAYS(About!$A$3,'Core Indicators'!GG145)</f>
        <v>155</v>
      </c>
      <c r="N145" s="144">
        <f>_xlfn.DAYS(About!$A$3,'Core Indicators'!GO145)</f>
        <v>155</v>
      </c>
      <c r="O145" s="144">
        <f>_xlfn.DAYS(About!$A$3,'Core Indicators'!GW145)</f>
        <v>155</v>
      </c>
      <c r="P145" s="144">
        <f>_xlfn.DAYS(About!$A$3,'Core Indicators'!HE145)</f>
        <v>155</v>
      </c>
      <c r="Q145" s="144">
        <f>_xlfn.DAYS(About!$A$3,'Core Indicators'!HM145)</f>
        <v>155</v>
      </c>
      <c r="R145" s="144">
        <f>_xlfn.DAYS(About!$A$3,'Core Indicators'!HU145)</f>
        <v>155</v>
      </c>
      <c r="S145" s="144">
        <f>_xlfn.DAYS(About!$A$3,'Core Indicators'!IC145)</f>
        <v>155</v>
      </c>
      <c r="T145" s="144">
        <f>_xlfn.DAYS(About!$A$3,'Core Indicators'!IK145)</f>
        <v>155</v>
      </c>
      <c r="U145" s="144">
        <f>_xlfn.DAYS(About!$A$3,'Core Indicators'!IS145)</f>
        <v>155</v>
      </c>
      <c r="V145" s="144">
        <f t="shared" si="4"/>
        <v>255.7</v>
      </c>
    </row>
    <row r="146" spans="1:22">
      <c r="A146" s="143" t="str">
        <f>Lists!C:C</f>
        <v>ZWE001</v>
      </c>
      <c r="B146" s="144">
        <f>_xlfn.DAYS(About!$A$3,'Core Indicators'!U146)</f>
        <v>206</v>
      </c>
      <c r="C146" s="144">
        <f>_xlfn.DAYS(About!$A$3,'Core Indicators'!AC146)</f>
        <v>91</v>
      </c>
      <c r="D146" s="144">
        <f>_xlfn.DAYS(About!$A$3,'Core Indicators'!AK146)</f>
        <v>91</v>
      </c>
      <c r="E146" s="144">
        <f>_xlfn.DAYS(About!$A$3,'Core Indicators'!AS146)</f>
        <v>457</v>
      </c>
      <c r="F146" s="144">
        <f>_xlfn.DAYS(About!$A$3,'Core Indicators'!BQ146)</f>
        <v>35</v>
      </c>
      <c r="G146" s="144">
        <f>_xlfn.DAYS(About!$A$3,'Core Indicators'!DM146)</f>
        <v>91</v>
      </c>
      <c r="H146" s="144">
        <f>_xlfn.DAYS(About!$A$3,'Core Indicators'!DU146)</f>
        <v>91</v>
      </c>
      <c r="I146" s="144">
        <f>_xlfn.DAYS(About!$A$3,'Core Indicators'!EC146)</f>
        <v>91</v>
      </c>
      <c r="J146" s="144">
        <f>_xlfn.DAYS(About!$A$3,'Core Indicators'!EK146)</f>
        <v>91</v>
      </c>
      <c r="K146" s="144">
        <f>_xlfn.DAYS(About!$A$3,'Core Indicators'!ES146)</f>
        <v>91</v>
      </c>
      <c r="L146" s="144">
        <f>_xlfn.DAYS(About!$A$3,'Core Indicators'!FI146)</f>
        <v>155</v>
      </c>
      <c r="M146" s="144">
        <f>_xlfn.DAYS(About!$A$3,'Core Indicators'!GG146)</f>
        <v>155</v>
      </c>
      <c r="N146" s="144">
        <f>_xlfn.DAYS(About!$A$3,'Core Indicators'!GO146)</f>
        <v>155</v>
      </c>
      <c r="O146" s="144">
        <f>_xlfn.DAYS(About!$A$3,'Core Indicators'!GW146)</f>
        <v>155</v>
      </c>
      <c r="P146" s="144">
        <f>_xlfn.DAYS(About!$A$3,'Core Indicators'!HE146)</f>
        <v>155</v>
      </c>
      <c r="Q146" s="144">
        <f>_xlfn.DAYS(About!$A$3,'Core Indicators'!HM146)</f>
        <v>155</v>
      </c>
      <c r="R146" s="144">
        <f>_xlfn.DAYS(About!$A$3,'Core Indicators'!HU146)</f>
        <v>155</v>
      </c>
      <c r="S146" s="144">
        <f>_xlfn.DAYS(About!$A$3,'Core Indicators'!IC146)</f>
        <v>155</v>
      </c>
      <c r="T146" s="144">
        <f>_xlfn.DAYS(About!$A$3,'Core Indicators'!IK146)</f>
        <v>155</v>
      </c>
      <c r="U146" s="144">
        <f>_xlfn.DAYS(About!$A$3,'Core Indicators'!IS146)</f>
        <v>155</v>
      </c>
      <c r="V146" s="144">
        <f t="shared" si="4"/>
        <v>134.80000000000001</v>
      </c>
    </row>
    <row r="147" spans="1:22">
      <c r="A147" s="143">
        <f>Lists!C:C</f>
        <v>0</v>
      </c>
      <c r="B147" s="144">
        <f>_xlfn.DAYS(About!$A$3,'Core Indicators'!U147)</f>
        <v>44316</v>
      </c>
      <c r="C147" s="144">
        <f>_xlfn.DAYS(About!$A$3,'Core Indicators'!AC147)</f>
        <v>44316</v>
      </c>
      <c r="D147" s="144">
        <f>_xlfn.DAYS(About!$A$3,'Core Indicators'!AK147)</f>
        <v>44316</v>
      </c>
      <c r="E147" s="144">
        <f>_xlfn.DAYS(About!$A$3,'Core Indicators'!AS147)</f>
        <v>44316</v>
      </c>
      <c r="F147" s="144">
        <f>_xlfn.DAYS(About!$A$3,'Core Indicators'!BQ147)</f>
        <v>44316</v>
      </c>
      <c r="G147" s="144">
        <f>_xlfn.DAYS(About!$A$3,'Core Indicators'!DM147)</f>
        <v>44316</v>
      </c>
      <c r="H147" s="144">
        <f>_xlfn.DAYS(About!$A$3,'Core Indicators'!DU147)</f>
        <v>44316</v>
      </c>
      <c r="I147" s="144">
        <f>_xlfn.DAYS(About!$A$3,'Core Indicators'!EC147)</f>
        <v>44316</v>
      </c>
      <c r="J147" s="144">
        <f>_xlfn.DAYS(About!$A$3,'Core Indicators'!EK147)</f>
        <v>44316</v>
      </c>
      <c r="K147" s="144">
        <f>_xlfn.DAYS(About!$A$3,'Core Indicators'!ES147)</f>
        <v>44316</v>
      </c>
      <c r="L147" s="144">
        <f>_xlfn.DAYS(About!$A$3,'Core Indicators'!FI147)</f>
        <v>44316</v>
      </c>
      <c r="M147" s="144">
        <f>_xlfn.DAYS(About!$A$3,'Core Indicators'!GG147)</f>
        <v>44316</v>
      </c>
      <c r="N147" s="144">
        <f>_xlfn.DAYS(About!$A$3,'Core Indicators'!GO147)</f>
        <v>44316</v>
      </c>
      <c r="O147" s="144">
        <f>_xlfn.DAYS(About!$A$3,'Core Indicators'!GW147)</f>
        <v>44316</v>
      </c>
      <c r="P147" s="144">
        <f>_xlfn.DAYS(About!$A$3,'Core Indicators'!HE147)</f>
        <v>44316</v>
      </c>
      <c r="Q147" s="144">
        <f>_xlfn.DAYS(About!$A$3,'Core Indicators'!HM147)</f>
        <v>44316</v>
      </c>
      <c r="R147" s="144">
        <f>_xlfn.DAYS(About!$A$3,'Core Indicators'!HU147)</f>
        <v>44316</v>
      </c>
      <c r="S147" s="144">
        <f>_xlfn.DAYS(About!$A$3,'Core Indicators'!IC147)</f>
        <v>44316</v>
      </c>
      <c r="T147" s="144">
        <f>_xlfn.DAYS(About!$A$3,'Core Indicators'!IK147)</f>
        <v>44316</v>
      </c>
      <c r="U147" s="144">
        <f>_xlfn.DAYS(About!$A$3,'Core Indicators'!IS147)</f>
        <v>44316</v>
      </c>
      <c r="V147" s="144">
        <f t="shared" si="4"/>
        <v>44316</v>
      </c>
    </row>
    <row r="148" spans="1:22">
      <c r="A148" s="143">
        <f>Lists!C:C</f>
        <v>0</v>
      </c>
      <c r="B148" s="144">
        <f>_xlfn.DAYS(About!$A$3,'Core Indicators'!U148)</f>
        <v>44316</v>
      </c>
      <c r="C148" s="144">
        <f>_xlfn.DAYS(About!$A$3,'Core Indicators'!AC148)</f>
        <v>44316</v>
      </c>
      <c r="D148" s="144">
        <f>_xlfn.DAYS(About!$A$3,'Core Indicators'!AK148)</f>
        <v>44316</v>
      </c>
      <c r="E148" s="144">
        <f>_xlfn.DAYS(About!$A$3,'Core Indicators'!AS148)</f>
        <v>44316</v>
      </c>
      <c r="F148" s="144">
        <f>_xlfn.DAYS(About!$A$3,'Core Indicators'!BQ148)</f>
        <v>44316</v>
      </c>
      <c r="G148" s="144">
        <f>_xlfn.DAYS(About!$A$3,'Core Indicators'!DM148)</f>
        <v>44316</v>
      </c>
      <c r="H148" s="144">
        <f>_xlfn.DAYS(About!$A$3,'Core Indicators'!DU148)</f>
        <v>44316</v>
      </c>
      <c r="I148" s="144">
        <f>_xlfn.DAYS(About!$A$3,'Core Indicators'!EC148)</f>
        <v>44316</v>
      </c>
      <c r="J148" s="144">
        <f>_xlfn.DAYS(About!$A$3,'Core Indicators'!EK148)</f>
        <v>44316</v>
      </c>
      <c r="K148" s="144">
        <f>_xlfn.DAYS(About!$A$3,'Core Indicators'!ES148)</f>
        <v>44316</v>
      </c>
      <c r="L148" s="144">
        <f>_xlfn.DAYS(About!$A$3,'Core Indicators'!FI148)</f>
        <v>44316</v>
      </c>
      <c r="M148" s="144">
        <f>_xlfn.DAYS(About!$A$3,'Core Indicators'!GG148)</f>
        <v>44316</v>
      </c>
      <c r="N148" s="144">
        <f>_xlfn.DAYS(About!$A$3,'Core Indicators'!GO148)</f>
        <v>44316</v>
      </c>
      <c r="O148" s="144">
        <f>_xlfn.DAYS(About!$A$3,'Core Indicators'!GW148)</f>
        <v>44316</v>
      </c>
      <c r="P148" s="144">
        <f>_xlfn.DAYS(About!$A$3,'Core Indicators'!HE148)</f>
        <v>44316</v>
      </c>
      <c r="Q148" s="144">
        <f>_xlfn.DAYS(About!$A$3,'Core Indicators'!HM148)</f>
        <v>44316</v>
      </c>
      <c r="R148" s="144">
        <f>_xlfn.DAYS(About!$A$3,'Core Indicators'!HU148)</f>
        <v>44316</v>
      </c>
      <c r="S148" s="144">
        <f>_xlfn.DAYS(About!$A$3,'Core Indicators'!IC148)</f>
        <v>44316</v>
      </c>
      <c r="T148" s="144">
        <f>_xlfn.DAYS(About!$A$3,'Core Indicators'!IK148)</f>
        <v>44316</v>
      </c>
      <c r="U148" s="144">
        <f>_xlfn.DAYS(About!$A$3,'Core Indicators'!IS148)</f>
        <v>44316</v>
      </c>
      <c r="V148" s="144">
        <f t="shared" si="4"/>
        <v>44316</v>
      </c>
    </row>
    <row r="149" spans="1:22">
      <c r="A149" s="143">
        <f>Lists!C:C</f>
        <v>0</v>
      </c>
      <c r="B149" s="144">
        <f>_xlfn.DAYS(About!$A$3,'Core Indicators'!U149)</f>
        <v>44316</v>
      </c>
      <c r="C149" s="144">
        <f>_xlfn.DAYS(About!$A$3,'Core Indicators'!AC149)</f>
        <v>44316</v>
      </c>
      <c r="D149" s="144">
        <f>_xlfn.DAYS(About!$A$3,'Core Indicators'!AK149)</f>
        <v>44316</v>
      </c>
      <c r="E149" s="144">
        <f>_xlfn.DAYS(About!$A$3,'Core Indicators'!AS149)</f>
        <v>44316</v>
      </c>
      <c r="F149" s="144">
        <f>_xlfn.DAYS(About!$A$3,'Core Indicators'!BQ149)</f>
        <v>44316</v>
      </c>
      <c r="G149" s="144">
        <f>_xlfn.DAYS(About!$A$3,'Core Indicators'!DM149)</f>
        <v>44316</v>
      </c>
      <c r="H149" s="144">
        <f>_xlfn.DAYS(About!$A$3,'Core Indicators'!DU149)</f>
        <v>44316</v>
      </c>
      <c r="I149" s="144">
        <f>_xlfn.DAYS(About!$A$3,'Core Indicators'!EC149)</f>
        <v>44316</v>
      </c>
      <c r="J149" s="144">
        <f>_xlfn.DAYS(About!$A$3,'Core Indicators'!EK149)</f>
        <v>44316</v>
      </c>
      <c r="K149" s="144">
        <f>_xlfn.DAYS(About!$A$3,'Core Indicators'!ES149)</f>
        <v>44316</v>
      </c>
      <c r="L149" s="144">
        <f>_xlfn.DAYS(About!$A$3,'Core Indicators'!FI149)</f>
        <v>44316</v>
      </c>
      <c r="M149" s="144">
        <f>_xlfn.DAYS(About!$A$3,'Core Indicators'!GG149)</f>
        <v>44316</v>
      </c>
      <c r="N149" s="144">
        <f>_xlfn.DAYS(About!$A$3,'Core Indicators'!GO149)</f>
        <v>44316</v>
      </c>
      <c r="O149" s="144">
        <f>_xlfn.DAYS(About!$A$3,'Core Indicators'!GW149)</f>
        <v>44316</v>
      </c>
      <c r="P149" s="144">
        <f>_xlfn.DAYS(About!$A$3,'Core Indicators'!HE149)</f>
        <v>44316</v>
      </c>
      <c r="Q149" s="144">
        <f>_xlfn.DAYS(About!$A$3,'Core Indicators'!HM149)</f>
        <v>44316</v>
      </c>
      <c r="R149" s="144">
        <f>_xlfn.DAYS(About!$A$3,'Core Indicators'!HU149)</f>
        <v>44316</v>
      </c>
      <c r="S149" s="144">
        <f>_xlfn.DAYS(About!$A$3,'Core Indicators'!IC149)</f>
        <v>44316</v>
      </c>
      <c r="T149" s="144">
        <f>_xlfn.DAYS(About!$A$3,'Core Indicators'!IK149)</f>
        <v>44316</v>
      </c>
      <c r="U149" s="144">
        <f>_xlfn.DAYS(About!$A$3,'Core Indicators'!IS149)</f>
        <v>44316</v>
      </c>
      <c r="V149" s="144">
        <f t="shared" si="4"/>
        <v>44316</v>
      </c>
    </row>
    <row r="150" spans="1:22">
      <c r="A150" s="143">
        <f>Lists!C:C</f>
        <v>0</v>
      </c>
      <c r="B150" s="144">
        <f>_xlfn.DAYS(About!$A$3,'Core Indicators'!U150)</f>
        <v>44316</v>
      </c>
      <c r="C150" s="144">
        <f>_xlfn.DAYS(About!$A$3,'Core Indicators'!AC150)</f>
        <v>44316</v>
      </c>
      <c r="D150" s="144">
        <f>_xlfn.DAYS(About!$A$3,'Core Indicators'!AK150)</f>
        <v>44316</v>
      </c>
      <c r="E150" s="144">
        <f>_xlfn.DAYS(About!$A$3,'Core Indicators'!AS150)</f>
        <v>44316</v>
      </c>
      <c r="F150" s="144">
        <f>_xlfn.DAYS(About!$A$3,'Core Indicators'!BQ150)</f>
        <v>44316</v>
      </c>
      <c r="G150" s="144">
        <f>_xlfn.DAYS(About!$A$3,'Core Indicators'!DM150)</f>
        <v>44316</v>
      </c>
      <c r="H150" s="144">
        <f>_xlfn.DAYS(About!$A$3,'Core Indicators'!DU150)</f>
        <v>44316</v>
      </c>
      <c r="I150" s="144">
        <f>_xlfn.DAYS(About!$A$3,'Core Indicators'!EC150)</f>
        <v>44316</v>
      </c>
      <c r="J150" s="144">
        <f>_xlfn.DAYS(About!$A$3,'Core Indicators'!EK150)</f>
        <v>44316</v>
      </c>
      <c r="K150" s="144">
        <f>_xlfn.DAYS(About!$A$3,'Core Indicators'!ES150)</f>
        <v>44316</v>
      </c>
      <c r="L150" s="144">
        <f>_xlfn.DAYS(About!$A$3,'Core Indicators'!FI150)</f>
        <v>44316</v>
      </c>
      <c r="M150" s="144">
        <f>_xlfn.DAYS(About!$A$3,'Core Indicators'!GG150)</f>
        <v>44316</v>
      </c>
      <c r="N150" s="144">
        <f>_xlfn.DAYS(About!$A$3,'Core Indicators'!GO150)</f>
        <v>44316</v>
      </c>
      <c r="O150" s="144">
        <f>_xlfn.DAYS(About!$A$3,'Core Indicators'!GW150)</f>
        <v>44316</v>
      </c>
      <c r="P150" s="144">
        <f>_xlfn.DAYS(About!$A$3,'Core Indicators'!HE150)</f>
        <v>44316</v>
      </c>
      <c r="Q150" s="144">
        <f>_xlfn.DAYS(About!$A$3,'Core Indicators'!HM150)</f>
        <v>44316</v>
      </c>
      <c r="R150" s="144">
        <f>_xlfn.DAYS(About!$A$3,'Core Indicators'!HU150)</f>
        <v>44316</v>
      </c>
      <c r="S150" s="144">
        <f>_xlfn.DAYS(About!$A$3,'Core Indicators'!IC150)</f>
        <v>44316</v>
      </c>
      <c r="T150" s="144">
        <f>_xlfn.DAYS(About!$A$3,'Core Indicators'!IK150)</f>
        <v>44316</v>
      </c>
      <c r="U150" s="144">
        <f>_xlfn.DAYS(About!$A$3,'Core Indicators'!IS150)</f>
        <v>44316</v>
      </c>
      <c r="V150" s="144">
        <f t="shared" si="4"/>
        <v>44316</v>
      </c>
    </row>
    <row r="151" spans="1:22">
      <c r="A151" s="143">
        <f>Lists!C:C</f>
        <v>0</v>
      </c>
      <c r="B151" s="144">
        <f>_xlfn.DAYS(About!$A$3,'Core Indicators'!U151)</f>
        <v>44316</v>
      </c>
      <c r="C151" s="144">
        <f>_xlfn.DAYS(About!$A$3,'Core Indicators'!AC151)</f>
        <v>44316</v>
      </c>
      <c r="D151" s="144">
        <f>_xlfn.DAYS(About!$A$3,'Core Indicators'!AK151)</f>
        <v>44316</v>
      </c>
      <c r="E151" s="144">
        <f>_xlfn.DAYS(About!$A$3,'Core Indicators'!AS151)</f>
        <v>44316</v>
      </c>
      <c r="F151" s="144">
        <f>_xlfn.DAYS(About!$A$3,'Core Indicators'!BQ151)</f>
        <v>44316</v>
      </c>
      <c r="G151" s="144">
        <f>_xlfn.DAYS(About!$A$3,'Core Indicators'!DM151)</f>
        <v>44316</v>
      </c>
      <c r="H151" s="144">
        <f>_xlfn.DAYS(About!$A$3,'Core Indicators'!DU151)</f>
        <v>44316</v>
      </c>
      <c r="I151" s="144">
        <f>_xlfn.DAYS(About!$A$3,'Core Indicators'!EC151)</f>
        <v>44316</v>
      </c>
      <c r="J151" s="144">
        <f>_xlfn.DAYS(About!$A$3,'Core Indicators'!EK151)</f>
        <v>44316</v>
      </c>
      <c r="K151" s="144">
        <f>_xlfn.DAYS(About!$A$3,'Core Indicators'!ES151)</f>
        <v>44316</v>
      </c>
      <c r="L151" s="144">
        <f>_xlfn.DAYS(About!$A$3,'Core Indicators'!FI151)</f>
        <v>44316</v>
      </c>
      <c r="M151" s="144">
        <f>_xlfn.DAYS(About!$A$3,'Core Indicators'!GG151)</f>
        <v>44316</v>
      </c>
      <c r="N151" s="144">
        <f>_xlfn.DAYS(About!$A$3,'Core Indicators'!GO151)</f>
        <v>44316</v>
      </c>
      <c r="O151" s="144">
        <f>_xlfn.DAYS(About!$A$3,'Core Indicators'!GW151)</f>
        <v>44316</v>
      </c>
      <c r="P151" s="144">
        <f>_xlfn.DAYS(About!$A$3,'Core Indicators'!HE151)</f>
        <v>44316</v>
      </c>
      <c r="Q151" s="144">
        <f>_xlfn.DAYS(About!$A$3,'Core Indicators'!HM151)</f>
        <v>44316</v>
      </c>
      <c r="R151" s="144">
        <f>_xlfn.DAYS(About!$A$3,'Core Indicators'!HU151)</f>
        <v>44316</v>
      </c>
      <c r="S151" s="144">
        <f>_xlfn.DAYS(About!$A$3,'Core Indicators'!IC151)</f>
        <v>44316</v>
      </c>
      <c r="T151" s="144">
        <f>_xlfn.DAYS(About!$A$3,'Core Indicators'!IK151)</f>
        <v>44316</v>
      </c>
      <c r="U151" s="144">
        <f>_xlfn.DAYS(About!$A$3,'Core Indicators'!IS151)</f>
        <v>44316</v>
      </c>
      <c r="V151" s="144">
        <f t="shared" si="4"/>
        <v>44316</v>
      </c>
    </row>
    <row r="153" spans="1:22">
      <c r="U153" t="s">
        <v>96</v>
      </c>
      <c r="V153">
        <f>MIN(V3:V141)</f>
        <v>0</v>
      </c>
    </row>
    <row r="154" spans="1:22">
      <c r="U154" t="s">
        <v>95</v>
      </c>
      <c r="V154">
        <f>MAX(V3:V141)</f>
        <v>751</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 workbookViewId="1">
      <selection sqref="A1:J1"/>
    </sheetView>
  </sheetViews>
  <sheetFormatPr defaultColWidth="9.42578125" defaultRowHeight="14.45"/>
  <cols>
    <col min="1" max="1" width="16.5703125" style="27" customWidth="1"/>
    <col min="2" max="2" width="18.42578125" style="27" customWidth="1"/>
    <col min="3" max="3" width="17.42578125" style="27" customWidth="1"/>
    <col min="4" max="4" width="25.5703125" style="27" customWidth="1"/>
    <col min="5" max="5" width="57.42578125" style="27" customWidth="1"/>
    <col min="6" max="6" width="74.42578125" style="27" customWidth="1"/>
    <col min="7" max="7" width="32.42578125" style="27" hidden="1" customWidth="1"/>
    <col min="8" max="9" width="33.42578125" style="27" customWidth="1"/>
    <col min="10" max="10" width="64.42578125" style="27" customWidth="1"/>
    <col min="11" max="11" width="9.42578125" style="27" customWidth="1"/>
    <col min="12" max="16384" width="9.42578125" style="27"/>
  </cols>
  <sheetData>
    <row r="1" spans="1:10" s="42" customFormat="1" ht="15" customHeight="1">
      <c r="A1" s="218"/>
      <c r="B1" s="290"/>
      <c r="C1" s="290"/>
      <c r="D1" s="290"/>
      <c r="E1" s="290"/>
      <c r="F1" s="290"/>
      <c r="G1" s="290"/>
      <c r="H1" s="290"/>
      <c r="I1" s="290"/>
      <c r="J1" s="290"/>
    </row>
    <row r="2" spans="1:10" ht="14.65" customHeight="1" thickBot="1">
      <c r="A2" s="291" t="s">
        <v>8292</v>
      </c>
      <c r="B2" s="291" t="s">
        <v>8293</v>
      </c>
      <c r="C2" s="291" t="s">
        <v>8294</v>
      </c>
      <c r="D2" s="291" t="s">
        <v>8295</v>
      </c>
      <c r="E2" s="291" t="s">
        <v>8296</v>
      </c>
      <c r="F2" s="291" t="s">
        <v>8297</v>
      </c>
      <c r="G2" s="291" t="s">
        <v>8298</v>
      </c>
      <c r="H2" s="291" t="s">
        <v>8299</v>
      </c>
      <c r="I2" s="291" t="s">
        <v>8300</v>
      </c>
      <c r="J2" s="291" t="s">
        <v>8301</v>
      </c>
    </row>
    <row r="3" spans="1:10" ht="50.65" customHeight="1">
      <c r="A3" s="216" t="s">
        <v>8302</v>
      </c>
      <c r="B3" s="217" t="s">
        <v>27</v>
      </c>
      <c r="C3" s="217" t="s">
        <v>77</v>
      </c>
      <c r="D3" s="217" t="s">
        <v>8290</v>
      </c>
      <c r="E3" s="217" t="s">
        <v>8303</v>
      </c>
      <c r="F3" s="217" t="s">
        <v>8304</v>
      </c>
      <c r="G3" s="217"/>
      <c r="H3" s="217" t="s">
        <v>8305</v>
      </c>
      <c r="I3" s="217"/>
      <c r="J3" s="292"/>
    </row>
    <row r="4" spans="1:10" ht="50.65" customHeight="1">
      <c r="A4" s="216" t="s">
        <v>8302</v>
      </c>
      <c r="B4" s="217" t="s">
        <v>27</v>
      </c>
      <c r="C4" s="217" t="s">
        <v>77</v>
      </c>
      <c r="D4" s="217" t="s">
        <v>8306</v>
      </c>
      <c r="E4" s="292" t="s">
        <v>8307</v>
      </c>
      <c r="F4" s="217" t="s">
        <v>8304</v>
      </c>
      <c r="G4" s="217"/>
      <c r="H4" s="217" t="s">
        <v>8305</v>
      </c>
      <c r="I4" s="217"/>
      <c r="J4" s="292"/>
    </row>
    <row r="5" spans="1:10" ht="50.65" customHeight="1">
      <c r="A5" s="216" t="s">
        <v>8302</v>
      </c>
      <c r="B5" s="217" t="s">
        <v>27</v>
      </c>
      <c r="C5" s="217" t="s">
        <v>81</v>
      </c>
      <c r="D5" s="292" t="s">
        <v>7987</v>
      </c>
      <c r="E5" s="292" t="s">
        <v>8308</v>
      </c>
      <c r="F5" s="217" t="s">
        <v>8304</v>
      </c>
      <c r="G5" s="217"/>
      <c r="H5" s="217" t="s">
        <v>8309</v>
      </c>
      <c r="I5" s="217"/>
      <c r="J5" s="292"/>
    </row>
    <row r="6" spans="1:10" ht="50.65" customHeight="1">
      <c r="A6" s="216" t="s">
        <v>8302</v>
      </c>
      <c r="B6" s="217" t="s">
        <v>27</v>
      </c>
      <c r="C6" s="217" t="s">
        <v>81</v>
      </c>
      <c r="D6" s="292" t="s">
        <v>8310</v>
      </c>
      <c r="E6" s="292" t="s">
        <v>8311</v>
      </c>
      <c r="F6" s="217" t="s">
        <v>8304</v>
      </c>
      <c r="G6" s="217"/>
      <c r="H6" s="217" t="s">
        <v>8309</v>
      </c>
      <c r="I6" s="217"/>
      <c r="J6" s="292"/>
    </row>
    <row r="7" spans="1:10" ht="50.65" customHeight="1">
      <c r="A7" s="216" t="s">
        <v>8302</v>
      </c>
      <c r="B7" s="292" t="s">
        <v>8312</v>
      </c>
      <c r="C7" s="292" t="s">
        <v>85</v>
      </c>
      <c r="D7" s="292" t="s">
        <v>85</v>
      </c>
      <c r="E7" s="292" t="s">
        <v>7988</v>
      </c>
      <c r="F7" s="217" t="s">
        <v>8304</v>
      </c>
      <c r="G7" s="217"/>
      <c r="H7" s="217" t="s">
        <v>8313</v>
      </c>
      <c r="I7" s="217"/>
      <c r="J7" s="292"/>
    </row>
    <row r="8" spans="1:10" ht="50.65" customHeight="1">
      <c r="A8" s="216" t="s">
        <v>8302</v>
      </c>
      <c r="B8" s="292" t="s">
        <v>8312</v>
      </c>
      <c r="C8" s="292" t="s">
        <v>85</v>
      </c>
      <c r="D8" s="292" t="s">
        <v>8314</v>
      </c>
      <c r="E8" s="292" t="s">
        <v>8315</v>
      </c>
      <c r="F8" s="217" t="s">
        <v>8304</v>
      </c>
      <c r="G8" s="217"/>
      <c r="H8" s="217" t="s">
        <v>8313</v>
      </c>
      <c r="I8" s="217"/>
      <c r="J8" s="292"/>
    </row>
    <row r="9" spans="1:10" ht="50.65" customHeight="1">
      <c r="A9" s="216" t="s">
        <v>8302</v>
      </c>
      <c r="B9" s="292" t="s">
        <v>8312</v>
      </c>
      <c r="C9" s="292" t="s">
        <v>94</v>
      </c>
      <c r="D9" s="292" t="s">
        <v>89</v>
      </c>
      <c r="E9" s="292" t="s">
        <v>7989</v>
      </c>
      <c r="F9" s="217" t="s">
        <v>8304</v>
      </c>
      <c r="G9" s="217"/>
      <c r="H9" s="217" t="s">
        <v>8316</v>
      </c>
      <c r="I9" s="217"/>
      <c r="J9" s="292"/>
    </row>
    <row r="10" spans="1:10" ht="50.65" customHeight="1">
      <c r="A10" s="216" t="s">
        <v>8302</v>
      </c>
      <c r="B10" s="292" t="s">
        <v>8312</v>
      </c>
      <c r="C10" s="292" t="s">
        <v>94</v>
      </c>
      <c r="D10" s="292" t="s">
        <v>8317</v>
      </c>
      <c r="E10" s="292" t="s">
        <v>8318</v>
      </c>
      <c r="F10" s="217" t="s">
        <v>8304</v>
      </c>
      <c r="G10" s="217"/>
      <c r="H10" s="217" t="s">
        <v>8316</v>
      </c>
      <c r="I10" s="217"/>
      <c r="J10" s="292"/>
    </row>
    <row r="11" spans="1:10" ht="25.35" hidden="1" customHeight="1">
      <c r="A11" s="216" t="s">
        <v>8302</v>
      </c>
      <c r="B11" s="292" t="s">
        <v>8312</v>
      </c>
      <c r="C11" s="292" t="s">
        <v>94</v>
      </c>
      <c r="D11" s="292" t="s">
        <v>8319</v>
      </c>
      <c r="E11" s="292" t="s">
        <v>8320</v>
      </c>
      <c r="F11" s="292"/>
      <c r="G11" s="217"/>
      <c r="H11" s="217" t="s">
        <v>8321</v>
      </c>
      <c r="I11" s="217"/>
      <c r="J11" s="292"/>
    </row>
    <row r="12" spans="1:10" ht="50.65" customHeight="1">
      <c r="A12" s="216" t="s">
        <v>8302</v>
      </c>
      <c r="B12" s="292" t="s">
        <v>8312</v>
      </c>
      <c r="C12" s="292" t="s">
        <v>94</v>
      </c>
      <c r="D12" s="292" t="s">
        <v>8322</v>
      </c>
      <c r="E12" s="292" t="s">
        <v>7992</v>
      </c>
      <c r="F12" s="217" t="s">
        <v>8304</v>
      </c>
      <c r="G12" s="217"/>
      <c r="H12" s="217" t="s">
        <v>8321</v>
      </c>
      <c r="I12" s="217"/>
      <c r="J12" s="292"/>
    </row>
    <row r="13" spans="1:10" ht="50.65" customHeight="1">
      <c r="A13" s="216" t="s">
        <v>8302</v>
      </c>
      <c r="B13" s="292" t="s">
        <v>8312</v>
      </c>
      <c r="C13" s="292" t="s">
        <v>94</v>
      </c>
      <c r="D13" s="292" t="s">
        <v>92</v>
      </c>
      <c r="E13" s="292" t="s">
        <v>8323</v>
      </c>
      <c r="F13" s="217" t="s">
        <v>8304</v>
      </c>
      <c r="G13" s="217"/>
      <c r="H13" s="217" t="s">
        <v>8321</v>
      </c>
      <c r="I13" s="217"/>
      <c r="J13" s="292"/>
    </row>
    <row r="14" spans="1:10" ht="25.35" hidden="1" customHeight="1">
      <c r="A14" s="216" t="s">
        <v>8302</v>
      </c>
      <c r="B14" s="292" t="s">
        <v>8324</v>
      </c>
      <c r="C14" s="292" t="s">
        <v>8325</v>
      </c>
      <c r="D14" s="292" t="s">
        <v>7993</v>
      </c>
      <c r="E14" s="292" t="s">
        <v>8326</v>
      </c>
      <c r="F14" s="292"/>
      <c r="G14" s="217"/>
      <c r="H14" s="217" t="s">
        <v>8327</v>
      </c>
      <c r="I14" s="217"/>
      <c r="J14" s="292"/>
    </row>
    <row r="15" spans="1:10" ht="25.35" hidden="1" customHeight="1">
      <c r="A15" s="216" t="s">
        <v>8302</v>
      </c>
      <c r="B15" s="292" t="s">
        <v>8324</v>
      </c>
      <c r="C15" s="292" t="s">
        <v>8325</v>
      </c>
      <c r="D15" s="292" t="s">
        <v>7994</v>
      </c>
      <c r="E15" s="292" t="s">
        <v>8328</v>
      </c>
      <c r="F15" s="292"/>
      <c r="G15" s="217"/>
      <c r="H15" s="217" t="s">
        <v>8327</v>
      </c>
      <c r="I15" s="217"/>
      <c r="J15" s="292"/>
    </row>
    <row r="16" spans="1:10" ht="25.35" hidden="1" customHeight="1">
      <c r="A16" s="216" t="s">
        <v>8302</v>
      </c>
      <c r="B16" s="292" t="s">
        <v>8324</v>
      </c>
      <c r="C16" s="292" t="s">
        <v>8329</v>
      </c>
      <c r="D16" s="292" t="s">
        <v>8330</v>
      </c>
      <c r="E16" s="292" t="s">
        <v>8331</v>
      </c>
      <c r="F16" s="292"/>
      <c r="G16" s="217"/>
      <c r="H16" s="217"/>
      <c r="I16" s="217"/>
      <c r="J16" s="292"/>
    </row>
    <row r="17" spans="1:10" ht="25.35" customHeight="1">
      <c r="A17" s="293" t="s">
        <v>29</v>
      </c>
      <c r="B17" s="292" t="s">
        <v>30</v>
      </c>
      <c r="C17" s="292"/>
      <c r="D17" s="292" t="s">
        <v>8332</v>
      </c>
      <c r="E17" s="292"/>
      <c r="F17" s="292" t="s">
        <v>8333</v>
      </c>
      <c r="G17" s="292"/>
      <c r="H17" s="292" t="s">
        <v>8334</v>
      </c>
      <c r="I17" s="292"/>
      <c r="J17" s="292"/>
    </row>
    <row r="18" spans="1:10" ht="50.65" customHeight="1">
      <c r="A18" s="293" t="s">
        <v>29</v>
      </c>
      <c r="B18" s="292" t="s">
        <v>31</v>
      </c>
      <c r="C18" s="292" t="s">
        <v>8335</v>
      </c>
      <c r="D18" s="292" t="s">
        <v>104</v>
      </c>
      <c r="E18" s="292" t="s">
        <v>8336</v>
      </c>
      <c r="F18" s="292" t="s">
        <v>8333</v>
      </c>
      <c r="G18" s="292"/>
      <c r="H18" s="292" t="s">
        <v>8334</v>
      </c>
      <c r="I18" s="292"/>
      <c r="J18" s="292"/>
    </row>
    <row r="19" spans="1:10" ht="76.150000000000006" customHeight="1">
      <c r="A19" s="293" t="s">
        <v>29</v>
      </c>
      <c r="B19" s="292" t="s">
        <v>31</v>
      </c>
      <c r="C19" s="292" t="s">
        <v>8337</v>
      </c>
      <c r="D19" s="292" t="s">
        <v>105</v>
      </c>
      <c r="E19" s="292" t="s">
        <v>8338</v>
      </c>
      <c r="F19" s="292" t="s">
        <v>8333</v>
      </c>
      <c r="G19" s="292"/>
      <c r="H19" s="292" t="s">
        <v>8334</v>
      </c>
      <c r="I19" s="292"/>
      <c r="J19" s="292"/>
    </row>
    <row r="20" spans="1:10" ht="114" customHeight="1">
      <c r="A20" s="293" t="s">
        <v>29</v>
      </c>
      <c r="B20" s="292" t="s">
        <v>31</v>
      </c>
      <c r="C20" s="292" t="s">
        <v>8339</v>
      </c>
      <c r="D20" s="292" t="s">
        <v>106</v>
      </c>
      <c r="E20" s="292" t="s">
        <v>8340</v>
      </c>
      <c r="F20" s="292" t="s">
        <v>8333</v>
      </c>
      <c r="G20" s="292"/>
      <c r="H20" s="292" t="s">
        <v>8334</v>
      </c>
      <c r="I20" s="292"/>
      <c r="J20" s="292"/>
    </row>
    <row r="21" spans="1:10" ht="101.45" customHeight="1">
      <c r="A21" s="293" t="s">
        <v>29</v>
      </c>
      <c r="B21" s="292" t="s">
        <v>31</v>
      </c>
      <c r="C21" s="292" t="s">
        <v>8341</v>
      </c>
      <c r="D21" s="292" t="s">
        <v>107</v>
      </c>
      <c r="E21" s="292" t="s">
        <v>8342</v>
      </c>
      <c r="F21" s="292" t="s">
        <v>8333</v>
      </c>
      <c r="G21" s="292"/>
      <c r="H21" s="292" t="s">
        <v>8334</v>
      </c>
      <c r="I21" s="292"/>
      <c r="J21" s="292"/>
    </row>
    <row r="22" spans="1:10" ht="76.150000000000006" customHeight="1">
      <c r="A22" s="293" t="s">
        <v>29</v>
      </c>
      <c r="B22" s="292" t="s">
        <v>31</v>
      </c>
      <c r="C22" s="292" t="s">
        <v>8343</v>
      </c>
      <c r="D22" s="292" t="s">
        <v>108</v>
      </c>
      <c r="E22" s="292" t="s">
        <v>8344</v>
      </c>
      <c r="F22" s="292" t="s">
        <v>8333</v>
      </c>
      <c r="G22" s="292"/>
      <c r="H22" s="292" t="s">
        <v>8334</v>
      </c>
      <c r="I22" s="292"/>
      <c r="J22" s="292"/>
    </row>
    <row r="23" spans="1:10" ht="101.45" customHeight="1">
      <c r="A23" s="294" t="s">
        <v>32</v>
      </c>
      <c r="B23" s="292" t="s">
        <v>33</v>
      </c>
      <c r="C23" s="292" t="s">
        <v>8345</v>
      </c>
      <c r="D23" s="292" t="s">
        <v>114</v>
      </c>
      <c r="E23" s="292" t="s">
        <v>8346</v>
      </c>
      <c r="F23" s="292"/>
      <c r="G23" s="292"/>
      <c r="H23" s="292" t="s">
        <v>8347</v>
      </c>
      <c r="I23" s="292" t="s">
        <v>8348</v>
      </c>
      <c r="J23" s="292" t="s">
        <v>8349</v>
      </c>
    </row>
    <row r="24" spans="1:10" ht="88.7" customHeight="1">
      <c r="A24" s="294" t="s">
        <v>32</v>
      </c>
      <c r="B24" s="292" t="s">
        <v>33</v>
      </c>
      <c r="C24" s="292" t="s">
        <v>8345</v>
      </c>
      <c r="D24" s="292" t="s">
        <v>8350</v>
      </c>
      <c r="E24" s="292" t="s">
        <v>8351</v>
      </c>
      <c r="F24" s="292"/>
      <c r="G24" s="292"/>
      <c r="H24" s="292" t="s">
        <v>8352</v>
      </c>
      <c r="I24" s="292" t="s">
        <v>8353</v>
      </c>
      <c r="J24" s="295" t="s">
        <v>8354</v>
      </c>
    </row>
    <row r="25" spans="1:10" ht="76.150000000000006" customHeight="1">
      <c r="A25" s="294" t="s">
        <v>32</v>
      </c>
      <c r="B25" s="292" t="s">
        <v>33</v>
      </c>
      <c r="C25" s="292" t="s">
        <v>8355</v>
      </c>
      <c r="D25" s="292" t="s">
        <v>8015</v>
      </c>
      <c r="E25" s="292" t="s">
        <v>8356</v>
      </c>
      <c r="F25" s="292"/>
      <c r="G25" s="292"/>
      <c r="H25" s="292" t="s">
        <v>8357</v>
      </c>
      <c r="I25" s="292" t="s">
        <v>8358</v>
      </c>
      <c r="J25" s="292" t="s">
        <v>8359</v>
      </c>
    </row>
    <row r="26" spans="1:10" ht="88.7" customHeight="1">
      <c r="A26" s="294" t="s">
        <v>32</v>
      </c>
      <c r="B26" s="292" t="s">
        <v>33</v>
      </c>
      <c r="C26" s="292" t="s">
        <v>8355</v>
      </c>
      <c r="D26" s="292" t="s">
        <v>110</v>
      </c>
      <c r="E26" s="292" t="s">
        <v>8360</v>
      </c>
      <c r="F26" s="292"/>
      <c r="G26" s="292"/>
      <c r="H26" s="292" t="s">
        <v>8361</v>
      </c>
      <c r="I26" s="292"/>
      <c r="J26" s="292" t="s">
        <v>8362</v>
      </c>
    </row>
    <row r="27" spans="1:10" ht="76.150000000000006" customHeight="1">
      <c r="A27" s="294" t="s">
        <v>32</v>
      </c>
      <c r="B27" s="292" t="s">
        <v>33</v>
      </c>
      <c r="C27" s="292" t="s">
        <v>8363</v>
      </c>
      <c r="D27" s="292" t="s">
        <v>8016</v>
      </c>
      <c r="E27" s="292" t="s">
        <v>8364</v>
      </c>
      <c r="F27" s="292" t="s">
        <v>8365</v>
      </c>
      <c r="G27" s="292"/>
      <c r="H27" s="292" t="s">
        <v>8366</v>
      </c>
      <c r="I27" s="292"/>
      <c r="J27" s="292" t="s">
        <v>8367</v>
      </c>
    </row>
    <row r="28" spans="1:10" ht="63.4" customHeight="1">
      <c r="A28" s="294" t="s">
        <v>32</v>
      </c>
      <c r="B28" s="292" t="s">
        <v>33</v>
      </c>
      <c r="C28" s="292" t="s">
        <v>8363</v>
      </c>
      <c r="D28" s="292" t="s">
        <v>116</v>
      </c>
      <c r="E28" s="292" t="s">
        <v>8368</v>
      </c>
      <c r="F28" s="292" t="s">
        <v>8369</v>
      </c>
      <c r="G28" s="292"/>
      <c r="H28" s="292" t="s">
        <v>1021</v>
      </c>
      <c r="I28" s="292"/>
      <c r="J28" s="292" t="s">
        <v>8370</v>
      </c>
    </row>
    <row r="29" spans="1:10" ht="37.9" customHeight="1">
      <c r="A29" s="294" t="s">
        <v>32</v>
      </c>
      <c r="B29" s="292" t="s">
        <v>33</v>
      </c>
      <c r="C29" s="292" t="s">
        <v>121</v>
      </c>
      <c r="D29" s="292" t="s">
        <v>8371</v>
      </c>
      <c r="E29" s="292" t="s">
        <v>8372</v>
      </c>
      <c r="F29" s="292"/>
      <c r="G29" s="292"/>
      <c r="H29" s="292" t="s">
        <v>8373</v>
      </c>
      <c r="I29" s="292" t="s">
        <v>8374</v>
      </c>
      <c r="J29" s="292" t="s">
        <v>8375</v>
      </c>
    </row>
    <row r="30" spans="1:10" ht="25.35" customHeight="1">
      <c r="A30" s="294" t="s">
        <v>32</v>
      </c>
      <c r="B30" s="292" t="s">
        <v>33</v>
      </c>
      <c r="C30" s="292" t="s">
        <v>121</v>
      </c>
      <c r="D30" s="292" t="s">
        <v>8376</v>
      </c>
      <c r="E30" s="292" t="s">
        <v>8377</v>
      </c>
      <c r="F30" s="292"/>
      <c r="G30" s="292"/>
      <c r="H30" s="292" t="s">
        <v>8378</v>
      </c>
      <c r="I30" s="292"/>
      <c r="J30" s="292"/>
    </row>
    <row r="31" spans="1:10" ht="50.65" customHeight="1">
      <c r="A31" s="294" t="s">
        <v>32</v>
      </c>
      <c r="B31" s="292" t="s">
        <v>33</v>
      </c>
      <c r="C31" s="292" t="s">
        <v>126</v>
      </c>
      <c r="D31" s="292" t="s">
        <v>8379</v>
      </c>
      <c r="E31" s="292" t="s">
        <v>8380</v>
      </c>
      <c r="F31" s="292"/>
      <c r="G31" s="292"/>
      <c r="H31" s="292" t="s">
        <v>8381</v>
      </c>
      <c r="I31" s="292"/>
      <c r="J31" s="292" t="s">
        <v>8382</v>
      </c>
    </row>
    <row r="32" spans="1:10" ht="88.7" customHeight="1">
      <c r="A32" s="294" t="s">
        <v>32</v>
      </c>
      <c r="B32" s="292" t="s">
        <v>33</v>
      </c>
      <c r="C32" s="292" t="s">
        <v>126</v>
      </c>
      <c r="D32" s="292" t="s">
        <v>8383</v>
      </c>
      <c r="E32" s="292" t="s">
        <v>8360</v>
      </c>
      <c r="F32" s="292"/>
      <c r="G32" s="292"/>
      <c r="H32" s="292" t="s">
        <v>8361</v>
      </c>
      <c r="I32" s="292"/>
      <c r="J32" s="292" t="s">
        <v>8362</v>
      </c>
    </row>
    <row r="33" spans="1:10" ht="50.65" customHeight="1">
      <c r="A33" s="294" t="s">
        <v>32</v>
      </c>
      <c r="B33" s="292" t="s">
        <v>33</v>
      </c>
      <c r="C33" s="292" t="s">
        <v>126</v>
      </c>
      <c r="D33" s="292" t="s">
        <v>8019</v>
      </c>
      <c r="E33" s="292" t="s">
        <v>8384</v>
      </c>
      <c r="F33" s="292"/>
      <c r="G33" s="292"/>
      <c r="H33" s="292" t="s">
        <v>8385</v>
      </c>
      <c r="I33" s="292"/>
      <c r="J33" s="292" t="s">
        <v>8386</v>
      </c>
    </row>
    <row r="34" spans="1:10" ht="50.65" customHeight="1">
      <c r="A34" s="294" t="s">
        <v>32</v>
      </c>
      <c r="B34" s="292" t="s">
        <v>33</v>
      </c>
      <c r="C34" s="292" t="s">
        <v>126</v>
      </c>
      <c r="D34" s="292" t="s">
        <v>8387</v>
      </c>
      <c r="E34" s="292" t="s">
        <v>8388</v>
      </c>
      <c r="F34" s="292" t="s">
        <v>8389</v>
      </c>
      <c r="G34" s="292"/>
      <c r="H34" s="292" t="s">
        <v>8390</v>
      </c>
      <c r="I34" s="292"/>
      <c r="J34" s="292" t="s">
        <v>8391</v>
      </c>
    </row>
    <row r="35" spans="1:10" ht="50.65" customHeight="1">
      <c r="A35" s="294" t="s">
        <v>32</v>
      </c>
      <c r="B35" s="292" t="s">
        <v>34</v>
      </c>
      <c r="C35" s="292" t="s">
        <v>128</v>
      </c>
      <c r="D35" s="292" t="s">
        <v>8392</v>
      </c>
      <c r="E35" s="292" t="s">
        <v>8393</v>
      </c>
      <c r="F35" s="292" t="s">
        <v>8394</v>
      </c>
      <c r="G35" s="292"/>
      <c r="H35" s="292" t="s">
        <v>8395</v>
      </c>
      <c r="I35" s="292"/>
      <c r="J35" s="292" t="s">
        <v>8396</v>
      </c>
    </row>
    <row r="36" spans="1:10" ht="76.150000000000006" customHeight="1">
      <c r="A36" s="294" t="s">
        <v>32</v>
      </c>
      <c r="B36" s="292" t="s">
        <v>34</v>
      </c>
      <c r="C36" s="292" t="s">
        <v>141</v>
      </c>
      <c r="D36" s="292" t="s">
        <v>129</v>
      </c>
      <c r="E36" s="292" t="s">
        <v>8397</v>
      </c>
      <c r="F36" s="292"/>
      <c r="G36" s="292"/>
      <c r="H36" s="292" t="s">
        <v>8396</v>
      </c>
      <c r="I36" s="292" t="s">
        <v>8398</v>
      </c>
      <c r="J36" s="292" t="s">
        <v>8399</v>
      </c>
    </row>
    <row r="37" spans="1:10" ht="76.150000000000006" customHeight="1">
      <c r="A37" s="294" t="s">
        <v>32</v>
      </c>
      <c r="B37" s="292" t="s">
        <v>34</v>
      </c>
      <c r="C37" s="292" t="s">
        <v>141</v>
      </c>
      <c r="D37" s="292" t="s">
        <v>130</v>
      </c>
      <c r="E37" s="292" t="s">
        <v>8400</v>
      </c>
      <c r="F37" s="292"/>
      <c r="G37" s="292"/>
      <c r="H37" s="292" t="s">
        <v>8396</v>
      </c>
      <c r="I37" s="292" t="s">
        <v>8398</v>
      </c>
      <c r="J37" s="292" t="s">
        <v>8399</v>
      </c>
    </row>
    <row r="38" spans="1:10" ht="50.65" customHeight="1">
      <c r="A38" s="294" t="s">
        <v>32</v>
      </c>
      <c r="B38" s="292" t="s">
        <v>34</v>
      </c>
      <c r="C38" s="292" t="s">
        <v>141</v>
      </c>
      <c r="D38" s="292" t="s">
        <v>131</v>
      </c>
      <c r="E38" s="292" t="s">
        <v>8401</v>
      </c>
      <c r="F38" s="292"/>
      <c r="G38" s="292"/>
      <c r="H38" s="292" t="s">
        <v>8396</v>
      </c>
      <c r="I38" s="292" t="s">
        <v>8398</v>
      </c>
      <c r="J38" s="292" t="s">
        <v>8399</v>
      </c>
    </row>
    <row r="39" spans="1:10" ht="63.4" customHeight="1">
      <c r="A39" s="294" t="s">
        <v>32</v>
      </c>
      <c r="B39" s="292" t="s">
        <v>34</v>
      </c>
      <c r="C39" s="292" t="s">
        <v>141</v>
      </c>
      <c r="D39" s="292" t="s">
        <v>132</v>
      </c>
      <c r="E39" s="292" t="s">
        <v>8402</v>
      </c>
      <c r="F39" s="292"/>
      <c r="G39" s="292"/>
      <c r="H39" s="292" t="s">
        <v>8396</v>
      </c>
      <c r="I39" s="292" t="s">
        <v>8398</v>
      </c>
      <c r="J39" s="292" t="s">
        <v>8399</v>
      </c>
    </row>
    <row r="40" spans="1:10" ht="50.65" customHeight="1">
      <c r="A40" s="294" t="s">
        <v>32</v>
      </c>
      <c r="B40" s="292" t="s">
        <v>34</v>
      </c>
      <c r="C40" s="292" t="s">
        <v>141</v>
      </c>
      <c r="D40" s="292" t="s">
        <v>134</v>
      </c>
      <c r="E40" s="292" t="s">
        <v>8403</v>
      </c>
      <c r="F40" s="292"/>
      <c r="G40" s="292"/>
      <c r="H40" s="292" t="s">
        <v>8396</v>
      </c>
      <c r="I40" s="292" t="s">
        <v>8398</v>
      </c>
      <c r="J40" s="292" t="s">
        <v>8399</v>
      </c>
    </row>
    <row r="41" spans="1:10" ht="76.150000000000006" customHeight="1">
      <c r="A41" s="294" t="s">
        <v>32</v>
      </c>
      <c r="B41" s="292" t="s">
        <v>34</v>
      </c>
      <c r="C41" s="292" t="s">
        <v>141</v>
      </c>
      <c r="D41" s="292" t="s">
        <v>135</v>
      </c>
      <c r="E41" s="292" t="s">
        <v>8404</v>
      </c>
      <c r="F41" s="292"/>
      <c r="G41" s="292"/>
      <c r="H41" s="292" t="s">
        <v>8396</v>
      </c>
      <c r="I41" s="292" t="s">
        <v>8398</v>
      </c>
      <c r="J41" s="292" t="s">
        <v>8399</v>
      </c>
    </row>
    <row r="42" spans="1:10" ht="50.65" customHeight="1">
      <c r="A42" s="294" t="s">
        <v>32</v>
      </c>
      <c r="B42" s="292" t="s">
        <v>34</v>
      </c>
      <c r="C42" s="292" t="s">
        <v>141</v>
      </c>
      <c r="D42" s="292" t="s">
        <v>137</v>
      </c>
      <c r="E42" s="292" t="s">
        <v>8405</v>
      </c>
      <c r="F42" s="292"/>
      <c r="G42" s="292"/>
      <c r="H42" s="292" t="s">
        <v>8396</v>
      </c>
      <c r="I42" s="292" t="s">
        <v>8398</v>
      </c>
      <c r="J42" s="292" t="s">
        <v>8399</v>
      </c>
    </row>
    <row r="43" spans="1:10" ht="37.9" customHeight="1">
      <c r="A43" s="294" t="s">
        <v>32</v>
      </c>
      <c r="B43" s="292" t="s">
        <v>34</v>
      </c>
      <c r="C43" s="292" t="s">
        <v>141</v>
      </c>
      <c r="D43" s="292" t="s">
        <v>138</v>
      </c>
      <c r="E43" s="292" t="s">
        <v>8406</v>
      </c>
      <c r="F43" s="292"/>
      <c r="G43" s="292"/>
      <c r="H43" s="292" t="s">
        <v>8396</v>
      </c>
      <c r="I43" s="292" t="s">
        <v>8398</v>
      </c>
      <c r="J43" s="292" t="s">
        <v>8399</v>
      </c>
    </row>
    <row r="44" spans="1:10" ht="76.150000000000006" customHeight="1">
      <c r="A44" s="294" t="s">
        <v>32</v>
      </c>
      <c r="B44" s="292" t="s">
        <v>34</v>
      </c>
      <c r="C44" s="292" t="s">
        <v>141</v>
      </c>
      <c r="D44" s="292" t="s">
        <v>139</v>
      </c>
      <c r="E44" s="292" t="s">
        <v>8407</v>
      </c>
      <c r="F44" s="292"/>
      <c r="G44" s="292"/>
      <c r="H44" s="292" t="s">
        <v>8396</v>
      </c>
      <c r="I44" s="292" t="s">
        <v>8398</v>
      </c>
      <c r="J44" s="292" t="s">
        <v>8399</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F221"/>
  <sheetViews>
    <sheetView topLeftCell="A157" workbookViewId="0">
      <pane xSplit="3" topLeftCell="D1" activePane="topRight" state="frozen"/>
      <selection pane="topRight" activeCell="B177" sqref="B177"/>
    </sheetView>
    <sheetView topLeftCell="A196" workbookViewId="1">
      <selection activeCell="F196" sqref="F196"/>
    </sheetView>
  </sheetViews>
  <sheetFormatPr defaultRowHeight="14.45"/>
  <cols>
    <col min="1" max="1" width="25.7109375" customWidth="1"/>
    <col min="2" max="2" width="18.140625" customWidth="1"/>
    <col min="3" max="3" width="10" customWidth="1"/>
    <col min="4" max="4" width="12" customWidth="1"/>
    <col min="5" max="32" width="10" customWidth="1"/>
  </cols>
  <sheetData>
    <row r="1" spans="1:32">
      <c r="A1" s="180"/>
      <c r="B1" s="180"/>
      <c r="C1" s="180"/>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row>
    <row r="2" spans="1:32">
      <c r="A2" s="296" t="s">
        <v>146</v>
      </c>
      <c r="B2" s="296" t="s">
        <v>143</v>
      </c>
      <c r="C2" s="296" t="s">
        <v>145</v>
      </c>
      <c r="D2" s="296" t="s">
        <v>8408</v>
      </c>
      <c r="E2" s="297">
        <v>43466</v>
      </c>
      <c r="F2" s="297">
        <v>43497</v>
      </c>
      <c r="G2" s="297">
        <v>43525</v>
      </c>
      <c r="H2" s="297">
        <v>43556</v>
      </c>
      <c r="I2" s="297">
        <v>43586</v>
      </c>
      <c r="J2" s="297">
        <v>43617</v>
      </c>
      <c r="K2" s="297">
        <v>43647</v>
      </c>
      <c r="L2" s="297">
        <v>43678</v>
      </c>
      <c r="M2" s="297">
        <v>43709</v>
      </c>
      <c r="N2" s="297">
        <v>43739</v>
      </c>
      <c r="O2" s="297">
        <v>43770</v>
      </c>
      <c r="P2" s="297">
        <v>43800</v>
      </c>
      <c r="Q2" s="297">
        <v>43831</v>
      </c>
      <c r="R2" s="297">
        <v>43862</v>
      </c>
      <c r="S2" s="297">
        <v>43891</v>
      </c>
      <c r="T2" s="297">
        <v>43922</v>
      </c>
      <c r="U2" s="297">
        <v>43952</v>
      </c>
      <c r="V2" s="297">
        <v>43983</v>
      </c>
      <c r="W2" s="297">
        <v>44013</v>
      </c>
      <c r="X2" s="297">
        <v>44044</v>
      </c>
      <c r="Y2" s="297">
        <v>44075</v>
      </c>
      <c r="Z2" s="297">
        <v>44105</v>
      </c>
      <c r="AA2" s="297">
        <v>44136</v>
      </c>
      <c r="AB2" s="297">
        <v>44166</v>
      </c>
      <c r="AC2" s="297">
        <v>44197</v>
      </c>
      <c r="AD2" s="297">
        <v>44228</v>
      </c>
      <c r="AE2" s="297">
        <v>44256</v>
      </c>
      <c r="AF2" s="297">
        <v>44287</v>
      </c>
    </row>
    <row r="3" spans="1:32">
      <c r="A3" t="s">
        <v>209</v>
      </c>
      <c r="B3" t="s">
        <v>206</v>
      </c>
      <c r="C3" t="s">
        <v>208</v>
      </c>
      <c r="D3" s="298" t="str">
        <f t="shared" ref="D3:D66" si="0">IF(AF3="-","-",IFERROR(IF(ROUND(AVERAGE(AD3:AF3),1)=ROUND(AVERAGE(AA3:AC3),1),"Stable",IF(ROUND(AVERAGE(AD3:AF3),1)&lt;ROUND(AVERAGE(AA3:AC3),1),"Decreasing",IF(ROUND(AVERAGE(AD3:AF3),1)&gt;ROUND(AVERAGE(AA3:AC3),1),"Increasing"))),"-"))</f>
        <v>Stable</v>
      </c>
      <c r="E3" s="298">
        <v>4.4000000000000004</v>
      </c>
      <c r="F3" s="298">
        <v>4.4000000000000004</v>
      </c>
      <c r="G3" s="298">
        <v>4.4000000000000004</v>
      </c>
      <c r="H3" s="298">
        <v>4.5</v>
      </c>
      <c r="I3" s="298">
        <v>4.5</v>
      </c>
      <c r="J3" s="298">
        <v>4.5</v>
      </c>
      <c r="K3" s="298">
        <v>4.5</v>
      </c>
      <c r="L3" s="298">
        <v>4.5</v>
      </c>
      <c r="M3" s="298">
        <v>4.5</v>
      </c>
      <c r="N3" s="298">
        <v>4.4000000000000004</v>
      </c>
      <c r="O3" s="298">
        <v>4.4000000000000004</v>
      </c>
      <c r="P3" s="298">
        <v>4.4000000000000004</v>
      </c>
      <c r="Q3" s="298">
        <v>4.4000000000000004</v>
      </c>
      <c r="R3" s="298">
        <v>4.4000000000000004</v>
      </c>
      <c r="S3" s="298">
        <v>4.5</v>
      </c>
      <c r="T3" s="298">
        <v>4.5</v>
      </c>
      <c r="U3" s="298">
        <v>4.5</v>
      </c>
      <c r="V3" s="298">
        <v>4.5</v>
      </c>
      <c r="W3" s="298">
        <v>4.5</v>
      </c>
      <c r="X3" s="298">
        <v>4.5</v>
      </c>
      <c r="Y3" s="298">
        <v>4.5999999999999996</v>
      </c>
      <c r="Z3" s="298">
        <v>4.5999999999999996</v>
      </c>
      <c r="AA3" s="298">
        <v>4.5999999999999996</v>
      </c>
      <c r="AB3" s="298">
        <v>4.5999999999999996</v>
      </c>
      <c r="AC3" s="298">
        <v>4.5999999999999996</v>
      </c>
      <c r="AD3" s="298">
        <v>4.5999999999999996</v>
      </c>
      <c r="AE3" s="298">
        <v>4.5999999999999996</v>
      </c>
      <c r="AF3" s="298">
        <f>_xlfn.IFNA(VLOOKUP(C3,'INFORM Severity - hidden'!$C$5:$G$155,5,FALSE),"-")</f>
        <v>4.5999999999999996</v>
      </c>
    </row>
    <row r="4" spans="1:32">
      <c r="A4" t="s">
        <v>209</v>
      </c>
      <c r="B4" t="s">
        <v>8409</v>
      </c>
      <c r="C4" t="s">
        <v>8410</v>
      </c>
      <c r="D4" s="298" t="str">
        <f t="shared" si="0"/>
        <v>-</v>
      </c>
      <c r="E4" s="298">
        <v>4.0999999999999996</v>
      </c>
      <c r="F4" s="298" t="s">
        <v>8411</v>
      </c>
      <c r="G4" s="298" t="s">
        <v>8411</v>
      </c>
      <c r="H4" s="298" t="s">
        <v>8411</v>
      </c>
      <c r="I4" s="298" t="s">
        <v>8411</v>
      </c>
      <c r="J4" s="298" t="s">
        <v>8411</v>
      </c>
      <c r="K4" s="298" t="s">
        <v>8411</v>
      </c>
      <c r="L4" s="298" t="s">
        <v>8411</v>
      </c>
      <c r="M4" s="298" t="s">
        <v>8411</v>
      </c>
      <c r="N4" s="298" t="s">
        <v>8411</v>
      </c>
      <c r="O4" s="298" t="s">
        <v>8411</v>
      </c>
      <c r="P4" s="298" t="s">
        <v>8411</v>
      </c>
      <c r="Q4" s="298" t="s">
        <v>8411</v>
      </c>
      <c r="R4" s="298" t="s">
        <v>8411</v>
      </c>
      <c r="S4" s="298" t="s">
        <v>8411</v>
      </c>
      <c r="T4" s="298" t="s">
        <v>8411</v>
      </c>
      <c r="U4" s="298" t="s">
        <v>8411</v>
      </c>
      <c r="V4" s="298" t="s">
        <v>8411</v>
      </c>
      <c r="W4" s="298" t="s">
        <v>8411</v>
      </c>
      <c r="X4" s="298" t="s">
        <v>8411</v>
      </c>
      <c r="Y4" s="298" t="s">
        <v>8411</v>
      </c>
      <c r="Z4" s="298" t="s">
        <v>8411</v>
      </c>
      <c r="AA4" s="298" t="s">
        <v>8411</v>
      </c>
      <c r="AB4" s="298" t="s">
        <v>8411</v>
      </c>
      <c r="AC4" s="298" t="s">
        <v>8411</v>
      </c>
      <c r="AD4" s="298" t="s">
        <v>8411</v>
      </c>
      <c r="AE4" s="298" t="s">
        <v>8411</v>
      </c>
      <c r="AF4" s="298" t="str">
        <f>_xlfn.IFNA(VLOOKUP(C4,'INFORM Severity - hidden'!$C$5:$G$155,5,FALSE),"-")</f>
        <v>-</v>
      </c>
    </row>
    <row r="5" spans="1:32">
      <c r="A5" t="s">
        <v>209</v>
      </c>
      <c r="B5" t="s">
        <v>8412</v>
      </c>
      <c r="C5" t="s">
        <v>8413</v>
      </c>
      <c r="D5" s="298" t="str">
        <f t="shared" si="0"/>
        <v>-</v>
      </c>
      <c r="E5" s="298">
        <v>3.9</v>
      </c>
      <c r="F5" s="298" t="s">
        <v>8411</v>
      </c>
      <c r="G5" s="298" t="s">
        <v>8411</v>
      </c>
      <c r="H5" s="298" t="s">
        <v>8411</v>
      </c>
      <c r="I5" s="298" t="s">
        <v>8411</v>
      </c>
      <c r="J5" s="298" t="s">
        <v>8411</v>
      </c>
      <c r="K5" s="298" t="s">
        <v>8411</v>
      </c>
      <c r="L5" s="298" t="s">
        <v>8411</v>
      </c>
      <c r="M5" s="298" t="s">
        <v>8411</v>
      </c>
      <c r="N5" s="298" t="s">
        <v>8411</v>
      </c>
      <c r="O5" s="298" t="s">
        <v>8411</v>
      </c>
      <c r="P5" s="298" t="s">
        <v>8411</v>
      </c>
      <c r="Q5" s="298" t="s">
        <v>8411</v>
      </c>
      <c r="R5" s="298" t="s">
        <v>8411</v>
      </c>
      <c r="S5" s="298" t="s">
        <v>8411</v>
      </c>
      <c r="T5" s="298" t="s">
        <v>8411</v>
      </c>
      <c r="U5" s="298" t="s">
        <v>8411</v>
      </c>
      <c r="V5" s="298" t="s">
        <v>8411</v>
      </c>
      <c r="W5" s="298" t="s">
        <v>8411</v>
      </c>
      <c r="X5" s="298" t="s">
        <v>8411</v>
      </c>
      <c r="Y5" s="298" t="s">
        <v>8411</v>
      </c>
      <c r="Z5" s="298" t="s">
        <v>8411</v>
      </c>
      <c r="AA5" s="298" t="s">
        <v>8411</v>
      </c>
      <c r="AB5" s="298" t="s">
        <v>8411</v>
      </c>
      <c r="AC5" s="298" t="s">
        <v>8411</v>
      </c>
      <c r="AD5" s="298" t="s">
        <v>8411</v>
      </c>
      <c r="AE5" s="298" t="s">
        <v>8411</v>
      </c>
      <c r="AF5" s="298" t="str">
        <f>_xlfn.IFNA(VLOOKUP(C5,'INFORM Severity - hidden'!$C$5:$G$155,5,FALSE),"-")</f>
        <v>-</v>
      </c>
    </row>
    <row r="6" spans="1:32">
      <c r="A6" t="s">
        <v>209</v>
      </c>
      <c r="B6" t="s">
        <v>8414</v>
      </c>
      <c r="C6" t="s">
        <v>8415</v>
      </c>
      <c r="D6" s="298" t="str">
        <f t="shared" si="0"/>
        <v>-</v>
      </c>
      <c r="E6" s="298" t="s">
        <v>8411</v>
      </c>
      <c r="F6" s="298" t="s">
        <v>8411</v>
      </c>
      <c r="G6" s="298">
        <v>2.1</v>
      </c>
      <c r="H6" s="298">
        <v>2.2000000000000002</v>
      </c>
      <c r="I6" s="298" t="s">
        <v>8411</v>
      </c>
      <c r="J6" s="298" t="s">
        <v>8411</v>
      </c>
      <c r="K6" s="298" t="s">
        <v>8411</v>
      </c>
      <c r="L6" s="298" t="s">
        <v>8411</v>
      </c>
      <c r="M6" s="298" t="s">
        <v>8411</v>
      </c>
      <c r="N6" s="298" t="s">
        <v>8411</v>
      </c>
      <c r="O6" s="298" t="s">
        <v>8411</v>
      </c>
      <c r="P6" s="298" t="s">
        <v>8411</v>
      </c>
      <c r="Q6" s="298" t="s">
        <v>8411</v>
      </c>
      <c r="R6" s="298" t="s">
        <v>8411</v>
      </c>
      <c r="S6" s="298" t="s">
        <v>8411</v>
      </c>
      <c r="T6" s="298" t="s">
        <v>8411</v>
      </c>
      <c r="U6" s="298" t="s">
        <v>8411</v>
      </c>
      <c r="V6" s="298" t="s">
        <v>8411</v>
      </c>
      <c r="W6" s="298" t="s">
        <v>8411</v>
      </c>
      <c r="X6" s="298" t="s">
        <v>8411</v>
      </c>
      <c r="Y6" s="298" t="s">
        <v>8411</v>
      </c>
      <c r="Z6" s="298" t="s">
        <v>8411</v>
      </c>
      <c r="AA6" s="298" t="s">
        <v>8411</v>
      </c>
      <c r="AB6" s="298" t="s">
        <v>8411</v>
      </c>
      <c r="AC6" s="298" t="s">
        <v>8411</v>
      </c>
      <c r="AD6" s="298" t="s">
        <v>8411</v>
      </c>
      <c r="AE6" s="298" t="s">
        <v>8411</v>
      </c>
      <c r="AF6" s="298" t="str">
        <f>_xlfn.IFNA(VLOOKUP(C6,'INFORM Severity - hidden'!$C$5:$G$155,5,FALSE),"-")</f>
        <v>-</v>
      </c>
    </row>
    <row r="7" spans="1:32">
      <c r="A7" t="s">
        <v>8040</v>
      </c>
      <c r="B7" t="s">
        <v>8416</v>
      </c>
      <c r="C7" t="s">
        <v>8417</v>
      </c>
      <c r="D7" s="298" t="str">
        <f t="shared" si="0"/>
        <v>-</v>
      </c>
      <c r="E7" s="298" t="s">
        <v>8411</v>
      </c>
      <c r="F7" s="298">
        <v>0.9</v>
      </c>
      <c r="G7" s="298" t="s">
        <v>8411</v>
      </c>
      <c r="H7" s="298" t="s">
        <v>8411</v>
      </c>
      <c r="I7" s="298" t="s">
        <v>8411</v>
      </c>
      <c r="J7" s="298" t="s">
        <v>8411</v>
      </c>
      <c r="K7" s="298" t="s">
        <v>8411</v>
      </c>
      <c r="L7" s="298" t="s">
        <v>8411</v>
      </c>
      <c r="M7" s="298" t="s">
        <v>8411</v>
      </c>
      <c r="N7" s="298" t="s">
        <v>8411</v>
      </c>
      <c r="O7" s="298" t="s">
        <v>8411</v>
      </c>
      <c r="P7" s="298" t="s">
        <v>8411</v>
      </c>
      <c r="Q7" s="298" t="s">
        <v>8411</v>
      </c>
      <c r="R7" s="298" t="s">
        <v>8411</v>
      </c>
      <c r="S7" s="298" t="s">
        <v>8411</v>
      </c>
      <c r="T7" s="298" t="s">
        <v>8411</v>
      </c>
      <c r="U7" s="298" t="s">
        <v>8411</v>
      </c>
      <c r="V7" s="298" t="s">
        <v>8411</v>
      </c>
      <c r="W7" s="298" t="s">
        <v>8411</v>
      </c>
      <c r="X7" s="298" t="s">
        <v>8411</v>
      </c>
      <c r="Y7" s="298" t="s">
        <v>8411</v>
      </c>
      <c r="Z7" s="298" t="s">
        <v>8411</v>
      </c>
      <c r="AA7" s="298" t="s">
        <v>8411</v>
      </c>
      <c r="AB7" s="298" t="s">
        <v>8411</v>
      </c>
      <c r="AC7" s="298" t="s">
        <v>8411</v>
      </c>
      <c r="AD7" s="298" t="s">
        <v>8411</v>
      </c>
      <c r="AE7" s="298" t="s">
        <v>8411</v>
      </c>
      <c r="AF7" s="298" t="str">
        <f>_xlfn.IFNA(VLOOKUP(C7,'INFORM Severity - hidden'!$C$5:$G$155,5,FALSE),"-")</f>
        <v>-</v>
      </c>
    </row>
    <row r="8" spans="1:32">
      <c r="A8" t="s">
        <v>275</v>
      </c>
      <c r="B8" t="s">
        <v>272</v>
      </c>
      <c r="C8" t="s">
        <v>274</v>
      </c>
      <c r="D8" s="298" t="str">
        <f t="shared" si="0"/>
        <v>Stable</v>
      </c>
      <c r="E8" s="298" t="s">
        <v>8411</v>
      </c>
      <c r="F8" s="298" t="s">
        <v>8411</v>
      </c>
      <c r="G8" s="298" t="s">
        <v>8411</v>
      </c>
      <c r="H8" s="298" t="s">
        <v>8411</v>
      </c>
      <c r="I8" s="298" t="s">
        <v>8411</v>
      </c>
      <c r="J8" s="298" t="s">
        <v>8411</v>
      </c>
      <c r="K8" s="298" t="s">
        <v>8411</v>
      </c>
      <c r="L8" s="298" t="s">
        <v>8411</v>
      </c>
      <c r="M8" s="298" t="s">
        <v>8411</v>
      </c>
      <c r="N8" s="298" t="s">
        <v>8411</v>
      </c>
      <c r="O8" s="298" t="s">
        <v>8411</v>
      </c>
      <c r="P8" s="298" t="s">
        <v>8411</v>
      </c>
      <c r="Q8" s="298" t="s">
        <v>8411</v>
      </c>
      <c r="R8" s="298" t="s">
        <v>8411</v>
      </c>
      <c r="S8" s="298" t="s">
        <v>8411</v>
      </c>
      <c r="T8" s="298" t="s">
        <v>8411</v>
      </c>
      <c r="U8" s="298" t="s">
        <v>8411</v>
      </c>
      <c r="V8" s="298" t="s">
        <v>8411</v>
      </c>
      <c r="W8" s="298" t="s">
        <v>8411</v>
      </c>
      <c r="X8" s="298" t="s">
        <v>8411</v>
      </c>
      <c r="Y8" s="298" t="s">
        <v>8411</v>
      </c>
      <c r="Z8" s="298" t="s">
        <v>8411</v>
      </c>
      <c r="AA8" s="298" t="s">
        <v>8411</v>
      </c>
      <c r="AB8" s="298" t="s">
        <v>8411</v>
      </c>
      <c r="AC8" s="298">
        <v>1.7</v>
      </c>
      <c r="AD8" s="298">
        <v>1.7</v>
      </c>
      <c r="AE8" s="298">
        <v>1.6</v>
      </c>
      <c r="AF8" s="298">
        <f>_xlfn.IFNA(VLOOKUP(C8,'INFORM Severity - hidden'!$C$5:$G$155,5,FALSE),"-")</f>
        <v>1.7</v>
      </c>
    </row>
    <row r="9" spans="1:32">
      <c r="A9" t="s">
        <v>339</v>
      </c>
      <c r="B9" t="s">
        <v>337</v>
      </c>
      <c r="C9" t="s">
        <v>338</v>
      </c>
      <c r="D9" s="298" t="str">
        <f t="shared" si="0"/>
        <v>-</v>
      </c>
      <c r="E9" s="298" t="s">
        <v>8411</v>
      </c>
      <c r="F9" s="298" t="s">
        <v>8411</v>
      </c>
      <c r="G9" s="298" t="s">
        <v>8411</v>
      </c>
      <c r="H9" s="298" t="s">
        <v>8411</v>
      </c>
      <c r="I9" s="298" t="s">
        <v>8411</v>
      </c>
      <c r="J9" s="298" t="s">
        <v>8411</v>
      </c>
      <c r="K9" s="298" t="s">
        <v>8411</v>
      </c>
      <c r="L9" s="298" t="s">
        <v>8411</v>
      </c>
      <c r="M9" s="298" t="s">
        <v>8411</v>
      </c>
      <c r="N9" s="298" t="s">
        <v>8411</v>
      </c>
      <c r="O9" s="298" t="s">
        <v>8411</v>
      </c>
      <c r="P9" s="298" t="s">
        <v>8411</v>
      </c>
      <c r="Q9" s="298" t="s">
        <v>8411</v>
      </c>
      <c r="R9" s="298" t="s">
        <v>8411</v>
      </c>
      <c r="S9" s="298" t="s">
        <v>8411</v>
      </c>
      <c r="T9" s="298" t="s">
        <v>8411</v>
      </c>
      <c r="U9" s="298" t="s">
        <v>8411</v>
      </c>
      <c r="V9" s="298" t="s">
        <v>8411</v>
      </c>
      <c r="W9" s="298" t="s">
        <v>8411</v>
      </c>
      <c r="X9" s="298" t="s">
        <v>8411</v>
      </c>
      <c r="Y9" s="298" t="s">
        <v>8411</v>
      </c>
      <c r="Z9" s="298" t="s">
        <v>8411</v>
      </c>
      <c r="AA9" s="298" t="s">
        <v>8411</v>
      </c>
      <c r="AB9" s="298" t="s">
        <v>8411</v>
      </c>
      <c r="AC9" s="298" t="s">
        <v>8411</v>
      </c>
      <c r="AD9" s="298" t="s">
        <v>8411</v>
      </c>
      <c r="AE9" s="298" t="s">
        <v>8411</v>
      </c>
      <c r="AF9" s="298" t="str">
        <f>_xlfn.IFNA(VLOOKUP(C9,'INFORM Severity - hidden'!$C$5:$G$155,5,FALSE),"-")</f>
        <v>x</v>
      </c>
    </row>
    <row r="10" spans="1:32">
      <c r="A10" t="s">
        <v>390</v>
      </c>
      <c r="B10" t="s">
        <v>388</v>
      </c>
      <c r="C10" t="s">
        <v>389</v>
      </c>
      <c r="D10" s="298" t="str">
        <f t="shared" si="0"/>
        <v>Increasing</v>
      </c>
      <c r="E10" s="298" t="s">
        <v>8411</v>
      </c>
      <c r="F10" s="298">
        <v>3.5</v>
      </c>
      <c r="G10" s="298">
        <v>3.5</v>
      </c>
      <c r="H10" s="298">
        <v>3.8</v>
      </c>
      <c r="I10" s="298">
        <v>3.8</v>
      </c>
      <c r="J10" s="298">
        <v>3.8</v>
      </c>
      <c r="K10" s="298">
        <v>3.8</v>
      </c>
      <c r="L10" s="298">
        <v>3.8</v>
      </c>
      <c r="M10" s="298">
        <v>3.8</v>
      </c>
      <c r="N10" s="298">
        <v>3.8</v>
      </c>
      <c r="O10" s="298">
        <v>3.8</v>
      </c>
      <c r="P10" s="298">
        <v>3.8</v>
      </c>
      <c r="Q10" s="298">
        <v>3.7</v>
      </c>
      <c r="R10" s="298">
        <v>3.7</v>
      </c>
      <c r="S10" s="298">
        <v>3.3</v>
      </c>
      <c r="T10" s="298">
        <v>3.3</v>
      </c>
      <c r="U10" s="298">
        <v>3.3</v>
      </c>
      <c r="V10" s="298">
        <v>3.3</v>
      </c>
      <c r="W10" s="298">
        <v>3.3</v>
      </c>
      <c r="X10" s="298">
        <v>3.3</v>
      </c>
      <c r="Y10" s="298">
        <v>3.3</v>
      </c>
      <c r="Z10" s="298">
        <v>3.4</v>
      </c>
      <c r="AA10" s="298">
        <v>3.3</v>
      </c>
      <c r="AB10" s="298">
        <v>3.3</v>
      </c>
      <c r="AC10" s="298">
        <v>3.3</v>
      </c>
      <c r="AD10" s="298">
        <v>3.3</v>
      </c>
      <c r="AE10" s="298">
        <v>3.8</v>
      </c>
      <c r="AF10" s="298">
        <f>_xlfn.IFNA(VLOOKUP(C10,'INFORM Severity - hidden'!$C$5:$G$155,5,FALSE),"-")</f>
        <v>3.8</v>
      </c>
    </row>
    <row r="11" spans="1:32">
      <c r="A11" t="s">
        <v>390</v>
      </c>
      <c r="B11" t="s">
        <v>8418</v>
      </c>
      <c r="C11" t="s">
        <v>8419</v>
      </c>
      <c r="D11" s="298" t="str">
        <f t="shared" si="0"/>
        <v>-</v>
      </c>
      <c r="E11" s="298" t="s">
        <v>8411</v>
      </c>
      <c r="F11" s="298">
        <v>3.5</v>
      </c>
      <c r="G11" s="298">
        <v>3.5</v>
      </c>
      <c r="H11" s="298" t="s">
        <v>8411</v>
      </c>
      <c r="I11" s="298" t="s">
        <v>8411</v>
      </c>
      <c r="J11" s="298" t="s">
        <v>8411</v>
      </c>
      <c r="K11" s="298" t="s">
        <v>8411</v>
      </c>
      <c r="L11" s="298" t="s">
        <v>8411</v>
      </c>
      <c r="M11" s="298" t="s">
        <v>8411</v>
      </c>
      <c r="N11" s="298" t="s">
        <v>8411</v>
      </c>
      <c r="O11" s="298" t="s">
        <v>8411</v>
      </c>
      <c r="P11" s="298" t="s">
        <v>8411</v>
      </c>
      <c r="Q11" s="298" t="s">
        <v>8411</v>
      </c>
      <c r="R11" s="298" t="s">
        <v>8411</v>
      </c>
      <c r="S11" s="298" t="s">
        <v>8411</v>
      </c>
      <c r="T11" s="298" t="s">
        <v>8411</v>
      </c>
      <c r="U11" s="298" t="s">
        <v>8411</v>
      </c>
      <c r="V11" s="298" t="s">
        <v>8411</v>
      </c>
      <c r="W11" s="298" t="s">
        <v>8411</v>
      </c>
      <c r="X11" s="298" t="s">
        <v>8411</v>
      </c>
      <c r="Y11" s="298" t="s">
        <v>8411</v>
      </c>
      <c r="Z11" s="298" t="s">
        <v>8411</v>
      </c>
      <c r="AA11" s="298" t="s">
        <v>8411</v>
      </c>
      <c r="AB11" s="298" t="s">
        <v>8411</v>
      </c>
      <c r="AC11" s="298" t="s">
        <v>8411</v>
      </c>
      <c r="AD11" s="298" t="s">
        <v>8411</v>
      </c>
      <c r="AE11" s="298" t="s">
        <v>8411</v>
      </c>
      <c r="AF11" s="298" t="str">
        <f>_xlfn.IFNA(VLOOKUP(C11,'INFORM Severity - hidden'!$C$5:$G$155,5,FALSE),"-")</f>
        <v>-</v>
      </c>
    </row>
    <row r="12" spans="1:32">
      <c r="A12" t="s">
        <v>390</v>
      </c>
      <c r="B12" t="s">
        <v>8420</v>
      </c>
      <c r="C12" t="s">
        <v>8421</v>
      </c>
      <c r="D12" s="298" t="str">
        <f t="shared" si="0"/>
        <v>-</v>
      </c>
      <c r="E12" s="298" t="s">
        <v>8411</v>
      </c>
      <c r="F12" s="298">
        <v>1.7</v>
      </c>
      <c r="G12" s="298">
        <v>1.7</v>
      </c>
      <c r="H12" s="298" t="s">
        <v>8411</v>
      </c>
      <c r="I12" s="298" t="s">
        <v>8411</v>
      </c>
      <c r="J12" s="298" t="s">
        <v>8411</v>
      </c>
      <c r="K12" s="298" t="s">
        <v>8411</v>
      </c>
      <c r="L12" s="298" t="s">
        <v>8411</v>
      </c>
      <c r="M12" s="298" t="s">
        <v>8411</v>
      </c>
      <c r="N12" s="298" t="s">
        <v>8411</v>
      </c>
      <c r="O12" s="298" t="s">
        <v>8411</v>
      </c>
      <c r="P12" s="298" t="s">
        <v>8411</v>
      </c>
      <c r="Q12" s="298" t="s">
        <v>8411</v>
      </c>
      <c r="R12" s="298" t="s">
        <v>8411</v>
      </c>
      <c r="S12" s="298" t="s">
        <v>8411</v>
      </c>
      <c r="T12" s="298" t="s">
        <v>8411</v>
      </c>
      <c r="U12" s="298" t="s">
        <v>8411</v>
      </c>
      <c r="V12" s="298" t="s">
        <v>8411</v>
      </c>
      <c r="W12" s="298" t="s">
        <v>8411</v>
      </c>
      <c r="X12" s="298" t="s">
        <v>8411</v>
      </c>
      <c r="Y12" s="298" t="s">
        <v>8411</v>
      </c>
      <c r="Z12" s="298" t="s">
        <v>8411</v>
      </c>
      <c r="AA12" s="298" t="s">
        <v>8411</v>
      </c>
      <c r="AB12" s="298" t="s">
        <v>8411</v>
      </c>
      <c r="AC12" s="298" t="s">
        <v>8411</v>
      </c>
      <c r="AD12" s="298" t="s">
        <v>8411</v>
      </c>
      <c r="AE12" s="298" t="s">
        <v>8411</v>
      </c>
      <c r="AF12" s="298" t="str">
        <f>_xlfn.IFNA(VLOOKUP(C12,'INFORM Severity - hidden'!$C$5:$G$155,5,FALSE),"-")</f>
        <v>-</v>
      </c>
    </row>
    <row r="13" spans="1:32">
      <c r="A13" t="s">
        <v>454</v>
      </c>
      <c r="B13" t="s">
        <v>452</v>
      </c>
      <c r="C13" t="s">
        <v>453</v>
      </c>
      <c r="D13" s="298" t="str">
        <f t="shared" si="0"/>
        <v>Stable</v>
      </c>
      <c r="E13" s="298" t="s">
        <v>8411</v>
      </c>
      <c r="F13" s="298">
        <v>3</v>
      </c>
      <c r="G13" s="298">
        <v>3.1</v>
      </c>
      <c r="H13" s="298">
        <v>3.2</v>
      </c>
      <c r="I13" s="298">
        <v>3.2</v>
      </c>
      <c r="J13" s="298">
        <v>3.1</v>
      </c>
      <c r="K13" s="298">
        <v>3.2</v>
      </c>
      <c r="L13" s="298">
        <v>3.2</v>
      </c>
      <c r="M13" s="298">
        <v>3.2</v>
      </c>
      <c r="N13" s="298">
        <v>3.2</v>
      </c>
      <c r="O13" s="298">
        <v>3.2</v>
      </c>
      <c r="P13" s="298">
        <v>3.2</v>
      </c>
      <c r="Q13" s="298">
        <v>3.2</v>
      </c>
      <c r="R13" s="298">
        <v>3.4</v>
      </c>
      <c r="S13" s="298">
        <v>3.4</v>
      </c>
      <c r="T13" s="298">
        <v>3.4</v>
      </c>
      <c r="U13" s="298">
        <v>3.4</v>
      </c>
      <c r="V13" s="298">
        <v>3.9</v>
      </c>
      <c r="W13" s="298">
        <v>3.9</v>
      </c>
      <c r="X13" s="298">
        <v>3.9</v>
      </c>
      <c r="Y13" s="298">
        <v>3.8</v>
      </c>
      <c r="Z13" s="298">
        <v>3.8</v>
      </c>
      <c r="AA13" s="298">
        <v>3.9</v>
      </c>
      <c r="AB13" s="298">
        <v>4</v>
      </c>
      <c r="AC13" s="298">
        <v>3.9</v>
      </c>
      <c r="AD13" s="298">
        <v>3.9</v>
      </c>
      <c r="AE13" s="298">
        <v>3.9</v>
      </c>
      <c r="AF13" s="298">
        <f>_xlfn.IFNA(VLOOKUP(C13,'INFORM Severity - hidden'!$C$5:$G$155,5,FALSE),"-")</f>
        <v>3.9</v>
      </c>
    </row>
    <row r="14" spans="1:32">
      <c r="A14" t="s">
        <v>454</v>
      </c>
      <c r="B14" t="s">
        <v>8422</v>
      </c>
      <c r="C14" t="s">
        <v>8423</v>
      </c>
      <c r="D14" s="298" t="str">
        <f t="shared" si="0"/>
        <v>-</v>
      </c>
      <c r="E14" s="298" t="s">
        <v>8411</v>
      </c>
      <c r="F14" s="298" t="s">
        <v>8411</v>
      </c>
      <c r="G14" s="298" t="s">
        <v>8411</v>
      </c>
      <c r="H14" s="298" t="s">
        <v>8411</v>
      </c>
      <c r="I14" s="298" t="s">
        <v>8411</v>
      </c>
      <c r="J14" s="298" t="s">
        <v>8411</v>
      </c>
      <c r="K14" s="298" t="s">
        <v>8411</v>
      </c>
      <c r="L14" s="298" t="s">
        <v>8411</v>
      </c>
      <c r="M14" s="298" t="s">
        <v>8411</v>
      </c>
      <c r="N14" s="298" t="s">
        <v>8411</v>
      </c>
      <c r="O14" s="298" t="s">
        <v>8411</v>
      </c>
      <c r="P14" s="298" t="s">
        <v>8411</v>
      </c>
      <c r="Q14" s="298" t="s">
        <v>8411</v>
      </c>
      <c r="R14" s="298" t="s">
        <v>8411</v>
      </c>
      <c r="S14" s="298" t="s">
        <v>8411</v>
      </c>
      <c r="T14" s="298" t="s">
        <v>8411</v>
      </c>
      <c r="U14" s="298" t="s">
        <v>8411</v>
      </c>
      <c r="V14" s="298" t="s">
        <v>8411</v>
      </c>
      <c r="W14" s="298" t="s">
        <v>8411</v>
      </c>
      <c r="X14" s="298" t="s">
        <v>8411</v>
      </c>
      <c r="Y14" s="298">
        <v>2.4</v>
      </c>
      <c r="Z14" s="298">
        <v>2.2999999999999998</v>
      </c>
      <c r="AA14" s="298">
        <v>2.4</v>
      </c>
      <c r="AB14" s="298">
        <v>2.4</v>
      </c>
      <c r="AC14" s="298">
        <v>2.4</v>
      </c>
      <c r="AD14" s="298" t="s">
        <v>8411</v>
      </c>
      <c r="AE14" s="298" t="s">
        <v>8411</v>
      </c>
      <c r="AF14" s="298" t="str">
        <f>_xlfn.IFNA(VLOOKUP(C14,'INFORM Severity - hidden'!$C$5:$G$155,5,FALSE),"-")</f>
        <v>-</v>
      </c>
    </row>
    <row r="15" spans="1:32">
      <c r="A15" t="s">
        <v>454</v>
      </c>
      <c r="B15" t="s">
        <v>8424</v>
      </c>
      <c r="C15" t="s">
        <v>8425</v>
      </c>
      <c r="D15" s="298" t="str">
        <f t="shared" si="0"/>
        <v>-</v>
      </c>
      <c r="E15" s="298" t="s">
        <v>8411</v>
      </c>
      <c r="F15" s="298" t="s">
        <v>8411</v>
      </c>
      <c r="G15" s="298" t="s">
        <v>8411</v>
      </c>
      <c r="H15" s="298" t="s">
        <v>8411</v>
      </c>
      <c r="I15" s="298" t="s">
        <v>8411</v>
      </c>
      <c r="J15" s="298" t="s">
        <v>8411</v>
      </c>
      <c r="K15" s="298" t="s">
        <v>8411</v>
      </c>
      <c r="L15" s="298" t="s">
        <v>8411</v>
      </c>
      <c r="M15" s="298" t="s">
        <v>8411</v>
      </c>
      <c r="N15" s="298" t="s">
        <v>8411</v>
      </c>
      <c r="O15" s="298" t="s">
        <v>8411</v>
      </c>
      <c r="P15" s="298" t="s">
        <v>8411</v>
      </c>
      <c r="Q15" s="298" t="s">
        <v>8411</v>
      </c>
      <c r="R15" s="298" t="s">
        <v>8411</v>
      </c>
      <c r="S15" s="298" t="s">
        <v>8411</v>
      </c>
      <c r="T15" s="298" t="s">
        <v>8411</v>
      </c>
      <c r="U15" s="298" t="s">
        <v>8411</v>
      </c>
      <c r="V15" s="298" t="s">
        <v>8411</v>
      </c>
      <c r="W15" s="298" t="s">
        <v>8411</v>
      </c>
      <c r="X15" s="298" t="s">
        <v>8411</v>
      </c>
      <c r="Y15" s="298" t="s">
        <v>8411</v>
      </c>
      <c r="Z15" s="298" t="s">
        <v>8411</v>
      </c>
      <c r="AA15" s="298">
        <v>3.9</v>
      </c>
      <c r="AB15" s="298">
        <v>3.9</v>
      </c>
      <c r="AC15" s="298">
        <v>3.8</v>
      </c>
      <c r="AD15" s="298" t="s">
        <v>8411</v>
      </c>
      <c r="AE15" s="298" t="s">
        <v>8411</v>
      </c>
      <c r="AF15" s="298" t="str">
        <f>_xlfn.IFNA(VLOOKUP(C15,'INFORM Severity - hidden'!$C$5:$G$155,5,FALSE),"-")</f>
        <v>-</v>
      </c>
    </row>
    <row r="16" spans="1:32">
      <c r="A16" t="s">
        <v>514</v>
      </c>
      <c r="B16" t="s">
        <v>8426</v>
      </c>
      <c r="C16" t="s">
        <v>8427</v>
      </c>
      <c r="D16" s="298" t="str">
        <f t="shared" si="0"/>
        <v>-</v>
      </c>
      <c r="E16" s="298" t="s">
        <v>8411</v>
      </c>
      <c r="F16" s="298" t="s">
        <v>8411</v>
      </c>
      <c r="G16" s="298" t="s">
        <v>8411</v>
      </c>
      <c r="H16" s="298" t="s">
        <v>8411</v>
      </c>
      <c r="I16" s="298" t="s">
        <v>8411</v>
      </c>
      <c r="J16" s="298" t="s">
        <v>8411</v>
      </c>
      <c r="K16" s="298" t="s">
        <v>8411</v>
      </c>
      <c r="L16" s="298" t="s">
        <v>8411</v>
      </c>
      <c r="M16" s="298" t="s">
        <v>8411</v>
      </c>
      <c r="N16" s="298" t="s">
        <v>8411</v>
      </c>
      <c r="O16" s="298" t="s">
        <v>8411</v>
      </c>
      <c r="P16" s="298" t="s">
        <v>8411</v>
      </c>
      <c r="Q16" s="298" t="s">
        <v>8411</v>
      </c>
      <c r="R16" s="298" t="s">
        <v>8411</v>
      </c>
      <c r="S16" s="298" t="s">
        <v>8411</v>
      </c>
      <c r="T16" s="298" t="s">
        <v>8411</v>
      </c>
      <c r="U16" s="298" t="s">
        <v>8411</v>
      </c>
      <c r="V16" s="298">
        <v>2.9</v>
      </c>
      <c r="W16" s="298">
        <v>3.2</v>
      </c>
      <c r="X16" s="298">
        <v>3.2</v>
      </c>
      <c r="Y16" s="298">
        <v>3.2</v>
      </c>
      <c r="Z16" s="298">
        <v>2.9</v>
      </c>
      <c r="AA16" s="298">
        <v>2.9</v>
      </c>
      <c r="AB16" s="298">
        <v>2.9</v>
      </c>
      <c r="AC16" s="298" t="s">
        <v>8411</v>
      </c>
      <c r="AD16" s="298" t="s">
        <v>8411</v>
      </c>
      <c r="AE16" s="298" t="s">
        <v>8411</v>
      </c>
      <c r="AF16" s="298" t="str">
        <f>_xlfn.IFNA(VLOOKUP(C16,'INFORM Severity - hidden'!$C$5:$G$155,5,FALSE),"-")</f>
        <v>-</v>
      </c>
    </row>
    <row r="17" spans="1:32">
      <c r="A17" t="s">
        <v>514</v>
      </c>
      <c r="B17" t="s">
        <v>511</v>
      </c>
      <c r="C17" t="s">
        <v>513</v>
      </c>
      <c r="D17" s="298" t="str">
        <f t="shared" si="0"/>
        <v>Decreasing</v>
      </c>
      <c r="E17" s="298" t="s">
        <v>8411</v>
      </c>
      <c r="F17" s="298">
        <v>3.3</v>
      </c>
      <c r="G17" s="298">
        <v>3.3</v>
      </c>
      <c r="H17" s="298">
        <v>3.1</v>
      </c>
      <c r="I17" s="298">
        <v>3.1</v>
      </c>
      <c r="J17" s="298">
        <v>3.1</v>
      </c>
      <c r="K17" s="298">
        <v>3.1</v>
      </c>
      <c r="L17" s="298">
        <v>3.1</v>
      </c>
      <c r="M17" s="298">
        <v>3.1</v>
      </c>
      <c r="N17" s="298">
        <v>3.2</v>
      </c>
      <c r="O17" s="298">
        <v>3.2</v>
      </c>
      <c r="P17" s="298">
        <v>3.2</v>
      </c>
      <c r="Q17" s="298">
        <v>3.2</v>
      </c>
      <c r="R17" s="298">
        <v>3.2</v>
      </c>
      <c r="S17" s="298">
        <v>3.1</v>
      </c>
      <c r="T17" s="298">
        <v>3.1</v>
      </c>
      <c r="U17" s="298">
        <v>3.1</v>
      </c>
      <c r="V17" s="298">
        <v>3.2</v>
      </c>
      <c r="W17" s="298">
        <v>3.2</v>
      </c>
      <c r="X17" s="298">
        <v>3.2</v>
      </c>
      <c r="Y17" s="298">
        <v>3.2</v>
      </c>
      <c r="Z17" s="298">
        <v>3.2</v>
      </c>
      <c r="AA17" s="298">
        <v>3.3</v>
      </c>
      <c r="AB17" s="298">
        <v>3.3</v>
      </c>
      <c r="AC17" s="298">
        <v>3.2</v>
      </c>
      <c r="AD17" s="298">
        <v>3.2</v>
      </c>
      <c r="AE17" s="298">
        <v>3.2</v>
      </c>
      <c r="AF17" s="298">
        <f>_xlfn.IFNA(VLOOKUP(C17,'INFORM Severity - hidden'!$C$5:$G$155,5,FALSE),"-")</f>
        <v>3.2</v>
      </c>
    </row>
    <row r="18" spans="1:32">
      <c r="A18" t="s">
        <v>514</v>
      </c>
      <c r="B18" t="s">
        <v>8428</v>
      </c>
      <c r="C18" t="s">
        <v>8429</v>
      </c>
      <c r="D18" s="298" t="str">
        <f t="shared" si="0"/>
        <v>-</v>
      </c>
      <c r="E18" s="298" t="s">
        <v>8411</v>
      </c>
      <c r="F18" s="298" t="s">
        <v>8411</v>
      </c>
      <c r="G18" s="298" t="s">
        <v>8411</v>
      </c>
      <c r="H18" s="298" t="s">
        <v>8411</v>
      </c>
      <c r="I18" s="298" t="s">
        <v>8411</v>
      </c>
      <c r="J18" s="298" t="s">
        <v>8411</v>
      </c>
      <c r="K18" s="298" t="s">
        <v>8411</v>
      </c>
      <c r="L18" s="298">
        <v>3.1</v>
      </c>
      <c r="M18" s="298">
        <v>3.1</v>
      </c>
      <c r="N18" s="298">
        <v>3.2</v>
      </c>
      <c r="O18" s="298">
        <v>3.2</v>
      </c>
      <c r="P18" s="298">
        <v>3.2</v>
      </c>
      <c r="Q18" s="298">
        <v>3.2</v>
      </c>
      <c r="R18" s="298">
        <v>3.2</v>
      </c>
      <c r="S18" s="298">
        <v>3.2</v>
      </c>
      <c r="T18" s="298">
        <v>3.2</v>
      </c>
      <c r="U18" s="298">
        <v>3.2</v>
      </c>
      <c r="V18" s="298">
        <v>3.2</v>
      </c>
      <c r="W18" s="298">
        <v>3.2</v>
      </c>
      <c r="X18" s="298">
        <v>3.2</v>
      </c>
      <c r="Y18" s="298">
        <v>3.2</v>
      </c>
      <c r="Z18" s="298">
        <v>3.2</v>
      </c>
      <c r="AA18" s="298" t="s">
        <v>8411</v>
      </c>
      <c r="AB18" s="298" t="s">
        <v>8411</v>
      </c>
      <c r="AC18" s="298" t="s">
        <v>8411</v>
      </c>
      <c r="AD18" s="298" t="s">
        <v>8411</v>
      </c>
      <c r="AE18" s="298" t="s">
        <v>8411</v>
      </c>
      <c r="AF18" s="298" t="str">
        <f>_xlfn.IFNA(VLOOKUP(C18,'INFORM Severity - hidden'!$C$5:$G$155,5,FALSE),"-")</f>
        <v>-</v>
      </c>
    </row>
    <row r="19" spans="1:32">
      <c r="A19" t="s">
        <v>514</v>
      </c>
      <c r="B19" t="s">
        <v>8430</v>
      </c>
      <c r="C19" t="s">
        <v>8431</v>
      </c>
      <c r="D19" s="298" t="str">
        <f t="shared" si="0"/>
        <v>-</v>
      </c>
      <c r="E19" s="298" t="s">
        <v>8411</v>
      </c>
      <c r="F19" s="298" t="s">
        <v>8411</v>
      </c>
      <c r="G19" s="298" t="s">
        <v>8411</v>
      </c>
      <c r="H19" s="298" t="s">
        <v>8411</v>
      </c>
      <c r="I19" s="298" t="s">
        <v>8411</v>
      </c>
      <c r="J19" s="298" t="s">
        <v>8411</v>
      </c>
      <c r="K19" s="298" t="s">
        <v>8411</v>
      </c>
      <c r="L19" s="298" t="s">
        <v>8411</v>
      </c>
      <c r="M19" s="298" t="s">
        <v>8411</v>
      </c>
      <c r="N19" s="298" t="s">
        <v>8411</v>
      </c>
      <c r="O19" s="298" t="s">
        <v>8411</v>
      </c>
      <c r="P19" s="298" t="s">
        <v>8411</v>
      </c>
      <c r="Q19" s="298" t="s">
        <v>8411</v>
      </c>
      <c r="R19" s="298" t="s">
        <v>8411</v>
      </c>
      <c r="S19" s="298" t="s">
        <v>8411</v>
      </c>
      <c r="T19" s="298" t="s">
        <v>8411</v>
      </c>
      <c r="U19" s="298" t="s">
        <v>8411</v>
      </c>
      <c r="V19" s="298">
        <v>2.4</v>
      </c>
      <c r="W19" s="298">
        <v>2.5</v>
      </c>
      <c r="X19" s="298">
        <v>2.5</v>
      </c>
      <c r="Y19" s="298">
        <v>2.5</v>
      </c>
      <c r="Z19" s="298">
        <v>2.5</v>
      </c>
      <c r="AA19" s="298">
        <v>2.6</v>
      </c>
      <c r="AB19" s="298">
        <v>2.6</v>
      </c>
      <c r="AC19" s="298" t="s">
        <v>8411</v>
      </c>
      <c r="AD19" s="298" t="s">
        <v>8411</v>
      </c>
      <c r="AE19" s="298" t="s">
        <v>8411</v>
      </c>
      <c r="AF19" s="298" t="str">
        <f>_xlfn.IFNA(VLOOKUP(C19,'INFORM Severity - hidden'!$C$5:$G$155,5,FALSE),"-")</f>
        <v>-</v>
      </c>
    </row>
    <row r="20" spans="1:32">
      <c r="A20" t="s">
        <v>514</v>
      </c>
      <c r="B20" t="s">
        <v>8432</v>
      </c>
      <c r="C20" t="s">
        <v>8433</v>
      </c>
      <c r="D20" s="298" t="str">
        <f t="shared" si="0"/>
        <v>-</v>
      </c>
      <c r="E20" s="298" t="s">
        <v>8411</v>
      </c>
      <c r="F20" s="298" t="s">
        <v>8411</v>
      </c>
      <c r="G20" s="298" t="s">
        <v>8411</v>
      </c>
      <c r="H20" s="298" t="s">
        <v>8411</v>
      </c>
      <c r="I20" s="298" t="s">
        <v>8411</v>
      </c>
      <c r="J20" s="298" t="s">
        <v>8411</v>
      </c>
      <c r="K20" s="298" t="s">
        <v>8411</v>
      </c>
      <c r="L20" s="298" t="s">
        <v>8411</v>
      </c>
      <c r="M20" s="298" t="s">
        <v>8411</v>
      </c>
      <c r="N20" s="298" t="s">
        <v>8411</v>
      </c>
      <c r="O20" s="298" t="s">
        <v>8411</v>
      </c>
      <c r="P20" s="298" t="s">
        <v>8411</v>
      </c>
      <c r="Q20" s="298" t="s">
        <v>8411</v>
      </c>
      <c r="R20" s="298" t="s">
        <v>8411</v>
      </c>
      <c r="S20" s="298" t="s">
        <v>8411</v>
      </c>
      <c r="T20" s="298" t="s">
        <v>8411</v>
      </c>
      <c r="U20" s="298" t="s">
        <v>8411</v>
      </c>
      <c r="V20" s="298" t="s">
        <v>8411</v>
      </c>
      <c r="W20" s="298" t="s">
        <v>8411</v>
      </c>
      <c r="X20" s="298" t="s">
        <v>8411</v>
      </c>
      <c r="Y20" s="298">
        <v>2.1</v>
      </c>
      <c r="Z20" s="298">
        <v>2.1</v>
      </c>
      <c r="AA20" s="298" t="s">
        <v>8411</v>
      </c>
      <c r="AB20" s="298" t="s">
        <v>8411</v>
      </c>
      <c r="AC20" s="298" t="s">
        <v>8411</v>
      </c>
      <c r="AD20" s="298" t="s">
        <v>8411</v>
      </c>
      <c r="AE20" s="298" t="s">
        <v>8411</v>
      </c>
      <c r="AF20" s="298" t="str">
        <f>_xlfn.IFNA(VLOOKUP(C20,'INFORM Severity - hidden'!$C$5:$G$155,5,FALSE),"-")</f>
        <v>-</v>
      </c>
    </row>
    <row r="21" spans="1:32">
      <c r="A21" t="s">
        <v>8046</v>
      </c>
      <c r="B21" t="s">
        <v>8434</v>
      </c>
      <c r="C21" t="s">
        <v>8435</v>
      </c>
      <c r="D21" s="298" t="str">
        <f t="shared" si="0"/>
        <v>-</v>
      </c>
      <c r="E21" s="298" t="s">
        <v>8411</v>
      </c>
      <c r="F21" s="298" t="s">
        <v>8411</v>
      </c>
      <c r="G21" s="298" t="s">
        <v>8411</v>
      </c>
      <c r="H21" s="298" t="s">
        <v>8411</v>
      </c>
      <c r="I21" s="298" t="s">
        <v>8411</v>
      </c>
      <c r="J21" s="298" t="s">
        <v>8411</v>
      </c>
      <c r="K21" s="298" t="s">
        <v>8411</v>
      </c>
      <c r="L21" s="298" t="s">
        <v>8411</v>
      </c>
      <c r="M21" s="298" t="s">
        <v>8411</v>
      </c>
      <c r="N21" s="298">
        <v>1.7</v>
      </c>
      <c r="O21" s="298">
        <v>1.7</v>
      </c>
      <c r="P21" s="298">
        <v>1.7</v>
      </c>
      <c r="Q21" s="298">
        <v>1.7</v>
      </c>
      <c r="R21" s="298">
        <v>1.7</v>
      </c>
      <c r="S21" s="298" t="s">
        <v>8411</v>
      </c>
      <c r="T21" s="298" t="s">
        <v>8411</v>
      </c>
      <c r="U21" s="298" t="s">
        <v>8411</v>
      </c>
      <c r="V21" s="298" t="s">
        <v>8411</v>
      </c>
      <c r="W21" s="298" t="s">
        <v>8411</v>
      </c>
      <c r="X21" s="298" t="s">
        <v>8411</v>
      </c>
      <c r="Y21" s="298" t="s">
        <v>8411</v>
      </c>
      <c r="Z21" s="298" t="s">
        <v>8411</v>
      </c>
      <c r="AA21" s="298" t="s">
        <v>8411</v>
      </c>
      <c r="AB21" s="298" t="s">
        <v>8411</v>
      </c>
      <c r="AC21" s="298" t="s">
        <v>8411</v>
      </c>
      <c r="AD21" s="298" t="s">
        <v>8411</v>
      </c>
      <c r="AE21" s="298" t="s">
        <v>8411</v>
      </c>
      <c r="AF21" s="298" t="str">
        <f>_xlfn.IFNA(VLOOKUP(C21,'INFORM Severity - hidden'!$C$5:$G$155,5,FALSE),"-")</f>
        <v>-</v>
      </c>
    </row>
    <row r="22" spans="1:32">
      <c r="A22" t="s">
        <v>8064</v>
      </c>
      <c r="B22" t="s">
        <v>8436</v>
      </c>
      <c r="C22" t="s">
        <v>8437</v>
      </c>
      <c r="D22" s="298" t="str">
        <f t="shared" si="0"/>
        <v>-</v>
      </c>
      <c r="E22" s="298" t="s">
        <v>8411</v>
      </c>
      <c r="F22" s="298">
        <v>0.8</v>
      </c>
      <c r="G22" s="298" t="s">
        <v>8411</v>
      </c>
      <c r="H22" s="298" t="s">
        <v>8411</v>
      </c>
      <c r="I22" s="298" t="s">
        <v>8411</v>
      </c>
      <c r="J22" s="298" t="s">
        <v>8411</v>
      </c>
      <c r="K22" s="298" t="s">
        <v>8411</v>
      </c>
      <c r="L22" s="298" t="s">
        <v>8411</v>
      </c>
      <c r="M22" s="298" t="s">
        <v>8411</v>
      </c>
      <c r="N22" s="298" t="s">
        <v>8411</v>
      </c>
      <c r="O22" s="298" t="s">
        <v>8411</v>
      </c>
      <c r="P22" s="298" t="s">
        <v>8411</v>
      </c>
      <c r="Q22" s="298" t="s">
        <v>8411</v>
      </c>
      <c r="R22" s="298" t="s">
        <v>8411</v>
      </c>
      <c r="S22" s="298" t="s">
        <v>8411</v>
      </c>
      <c r="T22" s="298" t="s">
        <v>8411</v>
      </c>
      <c r="U22" s="298" t="s">
        <v>8411</v>
      </c>
      <c r="V22" s="298" t="s">
        <v>8411</v>
      </c>
      <c r="W22" s="298" t="s">
        <v>8411</v>
      </c>
      <c r="X22" s="298" t="s">
        <v>8411</v>
      </c>
      <c r="Y22" s="298" t="s">
        <v>8411</v>
      </c>
      <c r="Z22" s="298" t="s">
        <v>8411</v>
      </c>
      <c r="AA22" s="298" t="s">
        <v>8411</v>
      </c>
      <c r="AB22" s="298" t="s">
        <v>8411</v>
      </c>
      <c r="AC22" s="298" t="s">
        <v>8411</v>
      </c>
      <c r="AD22" s="298" t="s">
        <v>8411</v>
      </c>
      <c r="AE22" s="298" t="s">
        <v>8411</v>
      </c>
      <c r="AF22" s="298" t="str">
        <f>_xlfn.IFNA(VLOOKUP(C22,'INFORM Severity - hidden'!$C$5:$G$155,5,FALSE),"-")</f>
        <v>-</v>
      </c>
    </row>
    <row r="23" spans="1:32">
      <c r="A23" t="s">
        <v>580</v>
      </c>
      <c r="B23" t="s">
        <v>578</v>
      </c>
      <c r="C23" t="s">
        <v>579</v>
      </c>
      <c r="D23" s="298" t="str">
        <f t="shared" si="0"/>
        <v>Increasing</v>
      </c>
      <c r="E23" s="298" t="s">
        <v>8411</v>
      </c>
      <c r="F23" s="298">
        <v>1.7</v>
      </c>
      <c r="G23" s="298">
        <v>1.7</v>
      </c>
      <c r="H23" s="298">
        <v>2.2000000000000002</v>
      </c>
      <c r="I23" s="298">
        <v>2.4</v>
      </c>
      <c r="J23" s="298">
        <v>2.4</v>
      </c>
      <c r="K23" s="298">
        <v>2.4</v>
      </c>
      <c r="L23" s="298">
        <v>2.4</v>
      </c>
      <c r="M23" s="298">
        <v>2.4</v>
      </c>
      <c r="N23" s="298">
        <v>2.4</v>
      </c>
      <c r="O23" s="298">
        <v>2.2000000000000002</v>
      </c>
      <c r="P23" s="298">
        <v>2.2000000000000002</v>
      </c>
      <c r="Q23" s="298">
        <v>2.2000000000000002</v>
      </c>
      <c r="R23" s="298">
        <v>2.2000000000000002</v>
      </c>
      <c r="S23" s="298">
        <v>2.2000000000000002</v>
      </c>
      <c r="T23" s="298">
        <v>2.2000000000000002</v>
      </c>
      <c r="U23" s="298">
        <v>2.2000000000000002</v>
      </c>
      <c r="V23" s="298">
        <v>2.2000000000000002</v>
      </c>
      <c r="W23" s="298">
        <v>2.2000000000000002</v>
      </c>
      <c r="X23" s="298">
        <v>2.2000000000000002</v>
      </c>
      <c r="Y23" s="298">
        <v>2.2999999999999998</v>
      </c>
      <c r="Z23" s="298">
        <v>2.2999999999999998</v>
      </c>
      <c r="AA23" s="298">
        <v>2.2999999999999998</v>
      </c>
      <c r="AB23" s="298">
        <v>2.2999999999999998</v>
      </c>
      <c r="AC23" s="298">
        <v>2.4</v>
      </c>
      <c r="AD23" s="298">
        <v>2.4</v>
      </c>
      <c r="AE23" s="298">
        <v>2.4</v>
      </c>
      <c r="AF23" s="298">
        <f>_xlfn.IFNA(VLOOKUP(C23,'INFORM Severity - hidden'!$C$5:$G$155,5,FALSE),"-")</f>
        <v>2.4</v>
      </c>
    </row>
    <row r="24" spans="1:32">
      <c r="A24" t="s">
        <v>648</v>
      </c>
      <c r="B24" t="s">
        <v>646</v>
      </c>
      <c r="C24" t="s">
        <v>647</v>
      </c>
      <c r="D24" s="298" t="str">
        <f t="shared" si="0"/>
        <v>Increasing</v>
      </c>
      <c r="E24" s="298" t="s">
        <v>8411</v>
      </c>
      <c r="F24" s="298">
        <v>4</v>
      </c>
      <c r="G24" s="298">
        <v>4</v>
      </c>
      <c r="H24" s="298">
        <v>4</v>
      </c>
      <c r="I24" s="298">
        <v>4</v>
      </c>
      <c r="J24" s="298">
        <v>4</v>
      </c>
      <c r="K24" s="298">
        <v>4</v>
      </c>
      <c r="L24" s="298">
        <v>4</v>
      </c>
      <c r="M24" s="298">
        <v>4</v>
      </c>
      <c r="N24" s="298">
        <v>4</v>
      </c>
      <c r="O24" s="298">
        <v>3.9</v>
      </c>
      <c r="P24" s="298">
        <v>3.9</v>
      </c>
      <c r="Q24" s="298">
        <v>3.9</v>
      </c>
      <c r="R24" s="298">
        <v>3.9</v>
      </c>
      <c r="S24" s="298">
        <v>4</v>
      </c>
      <c r="T24" s="298">
        <v>4</v>
      </c>
      <c r="U24" s="298">
        <v>4</v>
      </c>
      <c r="V24" s="298">
        <v>4</v>
      </c>
      <c r="W24" s="298">
        <v>4</v>
      </c>
      <c r="X24" s="298">
        <v>4</v>
      </c>
      <c r="Y24" s="298">
        <v>4</v>
      </c>
      <c r="Z24" s="298">
        <v>4</v>
      </c>
      <c r="AA24" s="298">
        <v>4</v>
      </c>
      <c r="AB24" s="298">
        <v>4</v>
      </c>
      <c r="AC24" s="298">
        <v>4</v>
      </c>
      <c r="AD24" s="298">
        <v>4</v>
      </c>
      <c r="AE24" s="298">
        <v>4.0999999999999996</v>
      </c>
      <c r="AF24" s="298">
        <f>_xlfn.IFNA(VLOOKUP(C24,'INFORM Severity - hidden'!$C$5:$G$155,5,FALSE),"-")</f>
        <v>4.0999999999999996</v>
      </c>
    </row>
    <row r="25" spans="1:32">
      <c r="A25" t="s">
        <v>648</v>
      </c>
      <c r="B25" t="s">
        <v>8438</v>
      </c>
      <c r="C25" t="s">
        <v>8439</v>
      </c>
      <c r="D25" s="298" t="str">
        <f t="shared" si="0"/>
        <v>-</v>
      </c>
      <c r="E25" s="298" t="s">
        <v>8411</v>
      </c>
      <c r="F25" s="298" t="s">
        <v>8411</v>
      </c>
      <c r="G25" s="298" t="s">
        <v>8411</v>
      </c>
      <c r="H25" s="298" t="s">
        <v>8411</v>
      </c>
      <c r="I25" s="298" t="s">
        <v>8411</v>
      </c>
      <c r="J25" s="298" t="s">
        <v>8411</v>
      </c>
      <c r="K25" s="298" t="s">
        <v>8411</v>
      </c>
      <c r="L25" s="298" t="s">
        <v>8411</v>
      </c>
      <c r="M25" s="298" t="s">
        <v>8411</v>
      </c>
      <c r="N25" s="298" t="s">
        <v>8411</v>
      </c>
      <c r="O25" s="298" t="s">
        <v>8411</v>
      </c>
      <c r="P25" s="298">
        <v>2.2999999999999998</v>
      </c>
      <c r="Q25" s="298">
        <v>2.2999999999999998</v>
      </c>
      <c r="R25" s="298">
        <v>2.2999999999999998</v>
      </c>
      <c r="S25" s="298">
        <v>2.2999999999999998</v>
      </c>
      <c r="T25" s="298">
        <v>2.2999999999999998</v>
      </c>
      <c r="U25" s="298" t="s">
        <v>8411</v>
      </c>
      <c r="V25" s="298" t="s">
        <v>8411</v>
      </c>
      <c r="W25" s="298" t="s">
        <v>8411</v>
      </c>
      <c r="X25" s="298" t="s">
        <v>8411</v>
      </c>
      <c r="Y25" s="298" t="s">
        <v>8411</v>
      </c>
      <c r="Z25" s="298" t="s">
        <v>8411</v>
      </c>
      <c r="AA25" s="298" t="s">
        <v>8411</v>
      </c>
      <c r="AB25" s="298" t="s">
        <v>8411</v>
      </c>
      <c r="AC25" s="298" t="s">
        <v>8411</v>
      </c>
      <c r="AD25" s="298" t="s">
        <v>8411</v>
      </c>
      <c r="AE25" s="298" t="s">
        <v>8411</v>
      </c>
      <c r="AF25" s="298" t="str">
        <f>_xlfn.IFNA(VLOOKUP(C25,'INFORM Severity - hidden'!$C$5:$G$155,5,FALSE),"-")</f>
        <v>-</v>
      </c>
    </row>
    <row r="26" spans="1:32">
      <c r="A26" t="s">
        <v>8080</v>
      </c>
      <c r="B26" t="s">
        <v>8440</v>
      </c>
      <c r="C26" t="s">
        <v>8441</v>
      </c>
      <c r="D26" s="298" t="str">
        <f t="shared" si="0"/>
        <v>-</v>
      </c>
      <c r="E26" s="298" t="s">
        <v>8411</v>
      </c>
      <c r="F26" s="298" t="s">
        <v>8411</v>
      </c>
      <c r="G26" s="298" t="s">
        <v>8411</v>
      </c>
      <c r="H26" s="298" t="s">
        <v>8411</v>
      </c>
      <c r="I26" s="298" t="s">
        <v>8411</v>
      </c>
      <c r="J26" s="298" t="s">
        <v>8411</v>
      </c>
      <c r="K26" s="298" t="s">
        <v>8411</v>
      </c>
      <c r="L26" s="298" t="s">
        <v>8411</v>
      </c>
      <c r="M26" s="298" t="s">
        <v>8411</v>
      </c>
      <c r="N26" s="298" t="s">
        <v>8411</v>
      </c>
      <c r="O26" s="298" t="s">
        <v>8411</v>
      </c>
      <c r="P26" s="298" t="s">
        <v>8411</v>
      </c>
      <c r="Q26" s="298" t="s">
        <v>8411</v>
      </c>
      <c r="R26" s="298" t="s">
        <v>8411</v>
      </c>
      <c r="S26" s="298" t="s">
        <v>8411</v>
      </c>
      <c r="T26" s="298" t="s">
        <v>8411</v>
      </c>
      <c r="U26" s="298" t="s">
        <v>8411</v>
      </c>
      <c r="V26" s="298" t="s">
        <v>8411</v>
      </c>
      <c r="W26" s="298">
        <v>2.9</v>
      </c>
      <c r="X26" s="298">
        <v>2.9</v>
      </c>
      <c r="Y26" s="298">
        <v>2.9</v>
      </c>
      <c r="Z26" s="298">
        <v>3</v>
      </c>
      <c r="AA26" s="298" t="s">
        <v>8411</v>
      </c>
      <c r="AB26" s="298" t="s">
        <v>8411</v>
      </c>
      <c r="AC26" s="298" t="s">
        <v>8411</v>
      </c>
      <c r="AD26" s="298" t="s">
        <v>8411</v>
      </c>
      <c r="AE26" s="298" t="s">
        <v>8411</v>
      </c>
      <c r="AF26" s="298" t="str">
        <f>_xlfn.IFNA(VLOOKUP(C26,'INFORM Severity - hidden'!$C$5:$G$155,5,FALSE),"-")</f>
        <v>-</v>
      </c>
    </row>
    <row r="27" spans="1:32">
      <c r="A27" t="s">
        <v>706</v>
      </c>
      <c r="B27" t="s">
        <v>703</v>
      </c>
      <c r="C27" t="s">
        <v>705</v>
      </c>
      <c r="D27" s="298" t="str">
        <f t="shared" si="0"/>
        <v>Stable</v>
      </c>
      <c r="E27" s="298" t="s">
        <v>8411</v>
      </c>
      <c r="F27" s="298">
        <v>4</v>
      </c>
      <c r="G27" s="298">
        <v>4</v>
      </c>
      <c r="H27" s="298">
        <v>4.0999999999999996</v>
      </c>
      <c r="I27" s="298">
        <v>4.0999999999999996</v>
      </c>
      <c r="J27" s="298">
        <v>4</v>
      </c>
      <c r="K27" s="298">
        <v>4.0999999999999996</v>
      </c>
      <c r="L27" s="298">
        <v>3.9</v>
      </c>
      <c r="M27" s="298">
        <v>4</v>
      </c>
      <c r="N27" s="298">
        <v>4</v>
      </c>
      <c r="O27" s="298">
        <v>4</v>
      </c>
      <c r="P27" s="298">
        <v>4</v>
      </c>
      <c r="Q27" s="298">
        <v>4</v>
      </c>
      <c r="R27" s="298">
        <v>4</v>
      </c>
      <c r="S27" s="298">
        <v>3.6</v>
      </c>
      <c r="T27" s="298">
        <v>3.6</v>
      </c>
      <c r="U27" s="298">
        <v>3.6</v>
      </c>
      <c r="V27" s="298">
        <v>3.6</v>
      </c>
      <c r="W27" s="298">
        <v>3.6</v>
      </c>
      <c r="X27" s="298">
        <v>3.7</v>
      </c>
      <c r="Y27" s="298">
        <v>3.7</v>
      </c>
      <c r="Z27" s="298">
        <v>3.7</v>
      </c>
      <c r="AA27" s="298">
        <v>3.7</v>
      </c>
      <c r="AB27" s="298">
        <v>3.7</v>
      </c>
      <c r="AC27" s="298">
        <v>3.7</v>
      </c>
      <c r="AD27" s="298">
        <v>3.7</v>
      </c>
      <c r="AE27" s="298">
        <v>3.7</v>
      </c>
      <c r="AF27" s="298">
        <f>_xlfn.IFNA(VLOOKUP(C27,'INFORM Severity - hidden'!$C$5:$G$155,5,FALSE),"-")</f>
        <v>3.7</v>
      </c>
    </row>
    <row r="28" spans="1:32">
      <c r="A28" t="s">
        <v>706</v>
      </c>
      <c r="B28" t="s">
        <v>767</v>
      </c>
      <c r="C28" t="s">
        <v>768</v>
      </c>
      <c r="D28" s="298" t="str">
        <f t="shared" si="0"/>
        <v>Stable</v>
      </c>
      <c r="E28" s="298" t="s">
        <v>8411</v>
      </c>
      <c r="F28" s="298">
        <v>3.6</v>
      </c>
      <c r="G28" s="298">
        <v>3.6</v>
      </c>
      <c r="H28" s="298">
        <v>3.8</v>
      </c>
      <c r="I28" s="298">
        <v>3.8</v>
      </c>
      <c r="J28" s="298">
        <v>3.8</v>
      </c>
      <c r="K28" s="298">
        <v>3.8</v>
      </c>
      <c r="L28" s="298">
        <v>3.8</v>
      </c>
      <c r="M28" s="298">
        <v>3.8</v>
      </c>
      <c r="N28" s="298">
        <v>3.7</v>
      </c>
      <c r="O28" s="298">
        <v>3.7</v>
      </c>
      <c r="P28" s="298">
        <v>3.7</v>
      </c>
      <c r="Q28" s="298">
        <v>3.7</v>
      </c>
      <c r="R28" s="298">
        <v>3.7</v>
      </c>
      <c r="S28" s="298">
        <v>3.6</v>
      </c>
      <c r="T28" s="298">
        <v>3.6</v>
      </c>
      <c r="U28" s="298">
        <v>3.6</v>
      </c>
      <c r="V28" s="298">
        <v>3.6</v>
      </c>
      <c r="W28" s="298">
        <v>3.6</v>
      </c>
      <c r="X28" s="298">
        <v>3.2</v>
      </c>
      <c r="Y28" s="298">
        <v>3.2</v>
      </c>
      <c r="Z28" s="298">
        <v>3.2</v>
      </c>
      <c r="AA28" s="298">
        <v>3.2</v>
      </c>
      <c r="AB28" s="298">
        <v>3.2</v>
      </c>
      <c r="AC28" s="298">
        <v>3.2</v>
      </c>
      <c r="AD28" s="298">
        <v>3.2</v>
      </c>
      <c r="AE28" s="298">
        <v>3.2</v>
      </c>
      <c r="AF28" s="298">
        <f>_xlfn.IFNA(VLOOKUP(C28,'INFORM Severity - hidden'!$C$5:$G$155,5,FALSE),"-")</f>
        <v>3.2</v>
      </c>
    </row>
    <row r="29" spans="1:32">
      <c r="A29" t="s">
        <v>706</v>
      </c>
      <c r="B29" t="s">
        <v>818</v>
      </c>
      <c r="C29" t="s">
        <v>819</v>
      </c>
      <c r="D29" s="298" t="str">
        <f t="shared" si="0"/>
        <v>Stable</v>
      </c>
      <c r="E29" s="298" t="s">
        <v>8411</v>
      </c>
      <c r="F29" s="298">
        <v>3.2</v>
      </c>
      <c r="G29" s="298">
        <v>3.2</v>
      </c>
      <c r="H29" s="298">
        <v>3.5</v>
      </c>
      <c r="I29" s="298">
        <v>3.5</v>
      </c>
      <c r="J29" s="298">
        <v>3.5</v>
      </c>
      <c r="K29" s="298">
        <v>3.5</v>
      </c>
      <c r="L29" s="298">
        <v>3.6</v>
      </c>
      <c r="M29" s="298">
        <v>3.6</v>
      </c>
      <c r="N29" s="298">
        <v>3.6</v>
      </c>
      <c r="O29" s="298">
        <v>3.6</v>
      </c>
      <c r="P29" s="298">
        <v>3.6</v>
      </c>
      <c r="Q29" s="298">
        <v>3.6</v>
      </c>
      <c r="R29" s="298">
        <v>3.6</v>
      </c>
      <c r="S29" s="298">
        <v>3.1</v>
      </c>
      <c r="T29" s="298">
        <v>3.1</v>
      </c>
      <c r="U29" s="298">
        <v>3.1</v>
      </c>
      <c r="V29" s="298">
        <v>3.1</v>
      </c>
      <c r="W29" s="298">
        <v>3.1</v>
      </c>
      <c r="X29" s="298">
        <v>3.3</v>
      </c>
      <c r="Y29" s="298">
        <v>3.3</v>
      </c>
      <c r="Z29" s="298">
        <v>3.3</v>
      </c>
      <c r="AA29" s="298">
        <v>3.4</v>
      </c>
      <c r="AB29" s="298">
        <v>3.4</v>
      </c>
      <c r="AC29" s="298">
        <v>3.3</v>
      </c>
      <c r="AD29" s="298">
        <v>3.4</v>
      </c>
      <c r="AE29" s="298">
        <v>3.4</v>
      </c>
      <c r="AF29" s="298">
        <f>_xlfn.IFNA(VLOOKUP(C29,'INFORM Severity - hidden'!$C$5:$G$155,5,FALSE),"-")</f>
        <v>3.4</v>
      </c>
    </row>
    <row r="30" spans="1:32">
      <c r="A30" t="s">
        <v>706</v>
      </c>
      <c r="B30" t="s">
        <v>863</v>
      </c>
      <c r="C30" t="s">
        <v>864</v>
      </c>
      <c r="D30" s="298" t="str">
        <f t="shared" si="0"/>
        <v>Increasing</v>
      </c>
      <c r="E30" s="298" t="s">
        <v>8411</v>
      </c>
      <c r="F30" s="298">
        <v>3.3</v>
      </c>
      <c r="G30" s="298">
        <v>3.3</v>
      </c>
      <c r="H30" s="298">
        <v>3.1</v>
      </c>
      <c r="I30" s="298">
        <v>3.1</v>
      </c>
      <c r="J30" s="298">
        <v>3.1</v>
      </c>
      <c r="K30" s="298">
        <v>3.1</v>
      </c>
      <c r="L30" s="298">
        <v>2.7</v>
      </c>
      <c r="M30" s="298">
        <v>2.8</v>
      </c>
      <c r="N30" s="298">
        <v>2.6</v>
      </c>
      <c r="O30" s="298">
        <v>2.6</v>
      </c>
      <c r="P30" s="298">
        <v>2.6</v>
      </c>
      <c r="Q30" s="298">
        <v>2.6</v>
      </c>
      <c r="R30" s="298">
        <v>2.6</v>
      </c>
      <c r="S30" s="298">
        <v>2.6</v>
      </c>
      <c r="T30" s="298">
        <v>2.6</v>
      </c>
      <c r="U30" s="298">
        <v>2.6</v>
      </c>
      <c r="V30" s="298">
        <v>2.6</v>
      </c>
      <c r="W30" s="298">
        <v>2.6</v>
      </c>
      <c r="X30" s="298">
        <v>2.7</v>
      </c>
      <c r="Y30" s="298">
        <v>2.6</v>
      </c>
      <c r="Z30" s="298">
        <v>2.6</v>
      </c>
      <c r="AA30" s="298">
        <v>2.6</v>
      </c>
      <c r="AB30" s="298">
        <v>2.6</v>
      </c>
      <c r="AC30" s="298">
        <v>2.8</v>
      </c>
      <c r="AD30" s="298">
        <v>2.8</v>
      </c>
      <c r="AE30" s="298">
        <v>2.8</v>
      </c>
      <c r="AF30" s="298">
        <f>_xlfn.IFNA(VLOOKUP(C30,'INFORM Severity - hidden'!$C$5:$G$155,5,FALSE),"-")</f>
        <v>2.8</v>
      </c>
    </row>
    <row r="31" spans="1:32">
      <c r="A31" t="s">
        <v>907</v>
      </c>
      <c r="B31" t="s">
        <v>905</v>
      </c>
      <c r="C31" t="s">
        <v>906</v>
      </c>
      <c r="D31" s="298" t="str">
        <f t="shared" si="0"/>
        <v>Stable</v>
      </c>
      <c r="E31" s="298" t="s">
        <v>8411</v>
      </c>
      <c r="F31" s="298">
        <v>4.4000000000000004</v>
      </c>
      <c r="G31" s="298">
        <v>4.4000000000000004</v>
      </c>
      <c r="H31" s="298">
        <v>4.4000000000000004</v>
      </c>
      <c r="I31" s="298">
        <v>4.2</v>
      </c>
      <c r="J31" s="298">
        <v>4.2</v>
      </c>
      <c r="K31" s="298">
        <v>4.2</v>
      </c>
      <c r="L31" s="298">
        <v>4.2</v>
      </c>
      <c r="M31" s="298">
        <v>4.2</v>
      </c>
      <c r="N31" s="298">
        <v>4.2</v>
      </c>
      <c r="O31" s="298">
        <v>4.2</v>
      </c>
      <c r="P31" s="298">
        <v>4.2</v>
      </c>
      <c r="Q31" s="298">
        <v>4.2</v>
      </c>
      <c r="R31" s="298">
        <v>4</v>
      </c>
      <c r="S31" s="298">
        <v>4.2</v>
      </c>
      <c r="T31" s="298">
        <v>4.2</v>
      </c>
      <c r="U31" s="298">
        <v>4.2</v>
      </c>
      <c r="V31" s="298">
        <v>4.2</v>
      </c>
      <c r="W31" s="298">
        <v>4.2</v>
      </c>
      <c r="X31" s="298">
        <v>4.2</v>
      </c>
      <c r="Y31" s="298">
        <v>4.2</v>
      </c>
      <c r="Z31" s="298">
        <v>4.5</v>
      </c>
      <c r="AA31" s="298">
        <v>4.5</v>
      </c>
      <c r="AB31" s="298">
        <v>4.5</v>
      </c>
      <c r="AC31" s="298">
        <v>4.5</v>
      </c>
      <c r="AD31" s="298">
        <v>4.5</v>
      </c>
      <c r="AE31" s="298">
        <v>4.5</v>
      </c>
      <c r="AF31" s="298">
        <f>_xlfn.IFNA(VLOOKUP(C31,'INFORM Severity - hidden'!$C$5:$G$155,5,FALSE),"-")</f>
        <v>4.5</v>
      </c>
    </row>
    <row r="32" spans="1:32">
      <c r="A32" t="s">
        <v>907</v>
      </c>
      <c r="B32" t="s">
        <v>8442</v>
      </c>
      <c r="C32" t="s">
        <v>8443</v>
      </c>
      <c r="D32" s="298" t="str">
        <f t="shared" si="0"/>
        <v>-</v>
      </c>
      <c r="E32" s="298" t="s">
        <v>8411</v>
      </c>
      <c r="F32" s="298" t="s">
        <v>8411</v>
      </c>
      <c r="G32" s="298" t="s">
        <v>8411</v>
      </c>
      <c r="H32" s="298" t="s">
        <v>8411</v>
      </c>
      <c r="I32" s="298" t="s">
        <v>8411</v>
      </c>
      <c r="J32" s="298" t="s">
        <v>8411</v>
      </c>
      <c r="K32" s="298" t="s">
        <v>8411</v>
      </c>
      <c r="L32" s="298" t="s">
        <v>8411</v>
      </c>
      <c r="M32" s="298" t="s">
        <v>8411</v>
      </c>
      <c r="N32" s="298" t="s">
        <v>8411</v>
      </c>
      <c r="O32" s="298" t="s">
        <v>8411</v>
      </c>
      <c r="P32" s="298">
        <v>2.7</v>
      </c>
      <c r="Q32" s="298">
        <v>2.7</v>
      </c>
      <c r="R32" s="298">
        <v>2.5</v>
      </c>
      <c r="S32" s="298">
        <v>2.7</v>
      </c>
      <c r="T32" s="298">
        <v>2.7</v>
      </c>
      <c r="U32" s="298" t="s">
        <v>8411</v>
      </c>
      <c r="V32" s="298" t="s">
        <v>8411</v>
      </c>
      <c r="W32" s="298" t="s">
        <v>8411</v>
      </c>
      <c r="X32" s="298" t="s">
        <v>8411</v>
      </c>
      <c r="Y32" s="298" t="s">
        <v>8411</v>
      </c>
      <c r="Z32" s="298" t="s">
        <v>8411</v>
      </c>
      <c r="AA32" s="298" t="s">
        <v>8411</v>
      </c>
      <c r="AB32" s="298" t="s">
        <v>8411</v>
      </c>
      <c r="AC32" s="298" t="s">
        <v>8411</v>
      </c>
      <c r="AD32" s="298" t="s">
        <v>8411</v>
      </c>
      <c r="AE32" s="298" t="s">
        <v>8411</v>
      </c>
      <c r="AF32" s="298" t="str">
        <f>_xlfn.IFNA(VLOOKUP(C32,'INFORM Severity - hidden'!$C$5:$G$155,5,FALSE),"-")</f>
        <v>-</v>
      </c>
    </row>
    <row r="33" spans="1:32">
      <c r="A33" t="s">
        <v>907</v>
      </c>
      <c r="B33" t="s">
        <v>8444</v>
      </c>
      <c r="C33" t="s">
        <v>8445</v>
      </c>
      <c r="D33" s="298" t="str">
        <f t="shared" si="0"/>
        <v>-</v>
      </c>
      <c r="E33" s="298" t="s">
        <v>8411</v>
      </c>
      <c r="F33" s="298" t="s">
        <v>8411</v>
      </c>
      <c r="G33" s="298" t="s">
        <v>8411</v>
      </c>
      <c r="H33" s="298" t="s">
        <v>8411</v>
      </c>
      <c r="I33" s="298" t="s">
        <v>8411</v>
      </c>
      <c r="J33" s="298" t="s">
        <v>8411</v>
      </c>
      <c r="K33" s="298" t="s">
        <v>8411</v>
      </c>
      <c r="L33" s="298" t="s">
        <v>8411</v>
      </c>
      <c r="M33" s="298" t="s">
        <v>8411</v>
      </c>
      <c r="N33" s="298" t="s">
        <v>8411</v>
      </c>
      <c r="O33" s="298" t="s">
        <v>8411</v>
      </c>
      <c r="P33" s="298" t="s">
        <v>8411</v>
      </c>
      <c r="Q33" s="298" t="s">
        <v>8411</v>
      </c>
      <c r="R33" s="298" t="s">
        <v>8411</v>
      </c>
      <c r="S33" s="298" t="s">
        <v>8411</v>
      </c>
      <c r="T33" s="298" t="s">
        <v>8411</v>
      </c>
      <c r="U33" s="298" t="s">
        <v>8411</v>
      </c>
      <c r="V33" s="298">
        <v>2.4</v>
      </c>
      <c r="W33" s="298">
        <v>2.6</v>
      </c>
      <c r="X33" s="298">
        <v>2.6</v>
      </c>
      <c r="Y33" s="298">
        <v>2.6</v>
      </c>
      <c r="Z33" s="298">
        <v>2.6</v>
      </c>
      <c r="AA33" s="298">
        <v>2.6</v>
      </c>
      <c r="AB33" s="298">
        <v>2.6</v>
      </c>
      <c r="AC33" s="298">
        <v>2.6</v>
      </c>
      <c r="AD33" s="298" t="s">
        <v>8411</v>
      </c>
      <c r="AE33" s="298" t="s">
        <v>8411</v>
      </c>
      <c r="AF33" s="298" t="str">
        <f>_xlfn.IFNA(VLOOKUP(C33,'INFORM Severity - hidden'!$C$5:$G$155,5,FALSE),"-")</f>
        <v>-</v>
      </c>
    </row>
    <row r="34" spans="1:32">
      <c r="A34" t="s">
        <v>965</v>
      </c>
      <c r="B34" t="s">
        <v>963</v>
      </c>
      <c r="C34" t="s">
        <v>964</v>
      </c>
      <c r="D34" s="298" t="str">
        <f t="shared" si="0"/>
        <v>Stable</v>
      </c>
      <c r="E34" s="298" t="s">
        <v>8411</v>
      </c>
      <c r="F34" s="298" t="s">
        <v>8411</v>
      </c>
      <c r="G34" s="298" t="s">
        <v>8411</v>
      </c>
      <c r="H34" s="298" t="s">
        <v>8411</v>
      </c>
      <c r="I34" s="298" t="s">
        <v>8411</v>
      </c>
      <c r="J34" s="298" t="s">
        <v>8411</v>
      </c>
      <c r="K34" s="298" t="s">
        <v>8411</v>
      </c>
      <c r="L34" s="298" t="s">
        <v>8411</v>
      </c>
      <c r="M34" s="298" t="s">
        <v>8411</v>
      </c>
      <c r="N34" s="298" t="s">
        <v>8411</v>
      </c>
      <c r="O34" s="298" t="s">
        <v>8411</v>
      </c>
      <c r="P34" s="298" t="s">
        <v>8411</v>
      </c>
      <c r="Q34" s="298" t="s">
        <v>8411</v>
      </c>
      <c r="R34" s="298" t="s">
        <v>8411</v>
      </c>
      <c r="S34" s="298" t="s">
        <v>8411</v>
      </c>
      <c r="T34" s="298" t="s">
        <v>8411</v>
      </c>
      <c r="U34" s="298" t="s">
        <v>8411</v>
      </c>
      <c r="V34" s="298" t="s">
        <v>8411</v>
      </c>
      <c r="W34" s="298" t="s">
        <v>8411</v>
      </c>
      <c r="X34" s="298" t="s">
        <v>8411</v>
      </c>
      <c r="Y34" s="298" t="s">
        <v>8411</v>
      </c>
      <c r="Z34" s="298" t="s">
        <v>8411</v>
      </c>
      <c r="AA34" s="298" t="s">
        <v>8411</v>
      </c>
      <c r="AB34" s="298" t="s">
        <v>8411</v>
      </c>
      <c r="AC34" s="298">
        <v>3.2</v>
      </c>
      <c r="AD34" s="298">
        <v>3.2</v>
      </c>
      <c r="AE34" s="298">
        <v>3.2</v>
      </c>
      <c r="AF34" s="298">
        <f>_xlfn.IFNA(VLOOKUP(C34,'INFORM Severity - hidden'!$C$5:$G$155,5,FALSE),"-")</f>
        <v>3.2</v>
      </c>
    </row>
    <row r="35" spans="1:32">
      <c r="A35" t="s">
        <v>965</v>
      </c>
      <c r="B35" t="s">
        <v>8446</v>
      </c>
      <c r="C35" t="s">
        <v>8447</v>
      </c>
      <c r="D35" s="298" t="str">
        <f t="shared" si="0"/>
        <v>-</v>
      </c>
      <c r="E35" s="298" t="s">
        <v>8411</v>
      </c>
      <c r="F35" s="298">
        <v>2.5</v>
      </c>
      <c r="G35" s="298">
        <v>2.5</v>
      </c>
      <c r="H35" s="298">
        <v>2.4</v>
      </c>
      <c r="I35" s="298">
        <v>2.4</v>
      </c>
      <c r="J35" s="298">
        <v>2.4</v>
      </c>
      <c r="K35" s="298">
        <v>2.4</v>
      </c>
      <c r="L35" s="298">
        <v>2.4</v>
      </c>
      <c r="M35" s="298">
        <v>2.4</v>
      </c>
      <c r="N35" s="298">
        <v>2.4</v>
      </c>
      <c r="O35" s="298">
        <v>1.7</v>
      </c>
      <c r="P35" s="298">
        <v>1.8</v>
      </c>
      <c r="Q35" s="298">
        <v>1.8</v>
      </c>
      <c r="R35" s="298">
        <v>1.8</v>
      </c>
      <c r="S35" s="298">
        <v>1.8</v>
      </c>
      <c r="T35" s="298">
        <v>1.8</v>
      </c>
      <c r="U35" s="298">
        <v>1.8</v>
      </c>
      <c r="V35" s="298">
        <v>1.8</v>
      </c>
      <c r="W35" s="298">
        <v>1.7</v>
      </c>
      <c r="X35" s="298">
        <v>1.7</v>
      </c>
      <c r="Y35" s="298">
        <v>1.7</v>
      </c>
      <c r="Z35" s="298">
        <v>2.2999999999999998</v>
      </c>
      <c r="AA35" s="298" t="s">
        <v>8411</v>
      </c>
      <c r="AB35" s="298" t="s">
        <v>8411</v>
      </c>
      <c r="AC35" s="298" t="s">
        <v>8411</v>
      </c>
      <c r="AD35" s="298" t="s">
        <v>8411</v>
      </c>
      <c r="AE35" s="298" t="s">
        <v>8411</v>
      </c>
      <c r="AF35" s="298" t="str">
        <f>_xlfn.IFNA(VLOOKUP(C35,'INFORM Severity - hidden'!$C$5:$G$155,5,FALSE),"-")</f>
        <v>-</v>
      </c>
    </row>
    <row r="36" spans="1:32">
      <c r="A36" t="s">
        <v>965</v>
      </c>
      <c r="B36" t="s">
        <v>8448</v>
      </c>
      <c r="C36" t="s">
        <v>8449</v>
      </c>
      <c r="D36" s="298" t="str">
        <f t="shared" si="0"/>
        <v>-</v>
      </c>
      <c r="E36" s="298" t="s">
        <v>8411</v>
      </c>
      <c r="F36" s="298" t="s">
        <v>8411</v>
      </c>
      <c r="G36" s="298" t="s">
        <v>8411</v>
      </c>
      <c r="H36" s="298" t="s">
        <v>8411</v>
      </c>
      <c r="I36" s="298" t="s">
        <v>8411</v>
      </c>
      <c r="J36" s="298" t="s">
        <v>8411</v>
      </c>
      <c r="K36" s="298" t="s">
        <v>8411</v>
      </c>
      <c r="L36" s="298" t="s">
        <v>8411</v>
      </c>
      <c r="M36" s="298" t="s">
        <v>8411</v>
      </c>
      <c r="N36" s="298" t="s">
        <v>8411</v>
      </c>
      <c r="O36" s="298" t="s">
        <v>8411</v>
      </c>
      <c r="P36" s="298" t="s">
        <v>8411</v>
      </c>
      <c r="Q36" s="298" t="s">
        <v>8411</v>
      </c>
      <c r="R36" s="298" t="s">
        <v>8411</v>
      </c>
      <c r="S36" s="298" t="s">
        <v>8411</v>
      </c>
      <c r="T36" s="298" t="s">
        <v>8411</v>
      </c>
      <c r="U36" s="298" t="s">
        <v>8411</v>
      </c>
      <c r="V36" s="298" t="s">
        <v>8411</v>
      </c>
      <c r="W36" s="298" t="s">
        <v>8411</v>
      </c>
      <c r="X36" s="298" t="s">
        <v>8411</v>
      </c>
      <c r="Y36" s="298" t="s">
        <v>8411</v>
      </c>
      <c r="Z36" s="298" t="s">
        <v>8411</v>
      </c>
      <c r="AA36" s="298">
        <v>2.2000000000000002</v>
      </c>
      <c r="AB36" s="298">
        <v>2.2000000000000002</v>
      </c>
      <c r="AC36" s="298">
        <v>2.2000000000000002</v>
      </c>
      <c r="AD36" s="298">
        <v>2.2000000000000002</v>
      </c>
      <c r="AE36" s="298" t="s">
        <v>8411</v>
      </c>
      <c r="AF36" s="298" t="str">
        <f>_xlfn.IFNA(VLOOKUP(C36,'INFORM Severity - hidden'!$C$5:$G$155,5,FALSE),"-")</f>
        <v>-</v>
      </c>
    </row>
    <row r="37" spans="1:32">
      <c r="A37" t="s">
        <v>1013</v>
      </c>
      <c r="B37" t="s">
        <v>1011</v>
      </c>
      <c r="C37" t="s">
        <v>1012</v>
      </c>
      <c r="D37" s="298" t="str">
        <f t="shared" si="0"/>
        <v>Decreasing</v>
      </c>
      <c r="E37" s="298" t="s">
        <v>8411</v>
      </c>
      <c r="F37" s="298">
        <v>3.7</v>
      </c>
      <c r="G37" s="298">
        <v>3.7</v>
      </c>
      <c r="H37" s="298">
        <v>3.8</v>
      </c>
      <c r="I37" s="298">
        <v>3.8</v>
      </c>
      <c r="J37" s="298">
        <v>3.8</v>
      </c>
      <c r="K37" s="298">
        <v>3.8</v>
      </c>
      <c r="L37" s="298">
        <v>3.8</v>
      </c>
      <c r="M37" s="298">
        <v>3.8</v>
      </c>
      <c r="N37" s="298">
        <v>3.8</v>
      </c>
      <c r="O37" s="298">
        <v>3.8</v>
      </c>
      <c r="P37" s="298">
        <v>3.8</v>
      </c>
      <c r="Q37" s="298">
        <v>3.8</v>
      </c>
      <c r="R37" s="298">
        <v>3.8</v>
      </c>
      <c r="S37" s="298">
        <v>3.8</v>
      </c>
      <c r="T37" s="298">
        <v>4.2</v>
      </c>
      <c r="U37" s="298">
        <v>4.2</v>
      </c>
      <c r="V37" s="298">
        <v>4.2</v>
      </c>
      <c r="W37" s="298">
        <v>4.2</v>
      </c>
      <c r="X37" s="298">
        <v>4.2</v>
      </c>
      <c r="Y37" s="298">
        <v>4.2</v>
      </c>
      <c r="Z37" s="298">
        <v>4.2</v>
      </c>
      <c r="AA37" s="298">
        <v>4.0999999999999996</v>
      </c>
      <c r="AB37" s="298">
        <v>3.9</v>
      </c>
      <c r="AC37" s="298">
        <v>3.9</v>
      </c>
      <c r="AD37" s="298">
        <v>3.9</v>
      </c>
      <c r="AE37" s="298">
        <v>3.9</v>
      </c>
      <c r="AF37" s="298">
        <f>_xlfn.IFNA(VLOOKUP(C37,'INFORM Severity - hidden'!$C$5:$G$155,5,FALSE),"-")</f>
        <v>3.9</v>
      </c>
    </row>
    <row r="38" spans="1:32">
      <c r="A38" t="s">
        <v>1013</v>
      </c>
      <c r="B38" t="s">
        <v>1075</v>
      </c>
      <c r="C38" t="s">
        <v>1076</v>
      </c>
      <c r="D38" s="298" t="str">
        <f t="shared" si="0"/>
        <v>Stable</v>
      </c>
      <c r="E38" s="298" t="s">
        <v>8411</v>
      </c>
      <c r="F38" s="298">
        <v>2.8</v>
      </c>
      <c r="G38" s="298">
        <v>2.8</v>
      </c>
      <c r="H38" s="298">
        <v>3.3</v>
      </c>
      <c r="I38" s="298">
        <v>3.3</v>
      </c>
      <c r="J38" s="298">
        <v>3.3</v>
      </c>
      <c r="K38" s="298">
        <v>3.3</v>
      </c>
      <c r="L38" s="298">
        <v>3.3</v>
      </c>
      <c r="M38" s="298">
        <v>3.3</v>
      </c>
      <c r="N38" s="298">
        <v>3.3</v>
      </c>
      <c r="O38" s="298">
        <v>3.3</v>
      </c>
      <c r="P38" s="298">
        <v>3.3</v>
      </c>
      <c r="Q38" s="298">
        <v>3.3</v>
      </c>
      <c r="R38" s="298">
        <v>3.4</v>
      </c>
      <c r="S38" s="298">
        <v>3.4</v>
      </c>
      <c r="T38" s="298">
        <v>3.4</v>
      </c>
      <c r="U38" s="298">
        <v>3.4</v>
      </c>
      <c r="V38" s="298">
        <v>3.4</v>
      </c>
      <c r="W38" s="298">
        <v>3.4</v>
      </c>
      <c r="X38" s="298">
        <v>3.4</v>
      </c>
      <c r="Y38" s="298">
        <v>3.4</v>
      </c>
      <c r="Z38" s="298">
        <v>3.4</v>
      </c>
      <c r="AA38" s="298">
        <v>3.4</v>
      </c>
      <c r="AB38" s="298">
        <v>3.4</v>
      </c>
      <c r="AC38" s="298">
        <v>3.4</v>
      </c>
      <c r="AD38" s="298">
        <v>3.4</v>
      </c>
      <c r="AE38" s="298">
        <v>3.4</v>
      </c>
      <c r="AF38" s="298">
        <f>_xlfn.IFNA(VLOOKUP(C38,'INFORM Severity - hidden'!$C$5:$G$155,5,FALSE),"-")</f>
        <v>3.4</v>
      </c>
    </row>
    <row r="39" spans="1:32">
      <c r="A39" t="s">
        <v>1013</v>
      </c>
      <c r="B39" t="s">
        <v>1131</v>
      </c>
      <c r="C39" t="s">
        <v>1133</v>
      </c>
      <c r="D39" s="298" t="str">
        <f t="shared" si="0"/>
        <v>Stable</v>
      </c>
      <c r="E39" s="298" t="s">
        <v>8411</v>
      </c>
      <c r="F39" s="298" t="s">
        <v>8411</v>
      </c>
      <c r="G39" s="298" t="s">
        <v>8411</v>
      </c>
      <c r="H39" s="298" t="s">
        <v>8411</v>
      </c>
      <c r="I39" s="298" t="s">
        <v>8411</v>
      </c>
      <c r="J39" s="298" t="s">
        <v>8411</v>
      </c>
      <c r="K39" s="298" t="s">
        <v>8411</v>
      </c>
      <c r="L39" s="298" t="s">
        <v>8411</v>
      </c>
      <c r="M39" s="298" t="s">
        <v>8411</v>
      </c>
      <c r="N39" s="298" t="s">
        <v>8411</v>
      </c>
      <c r="O39" s="298" t="s">
        <v>8411</v>
      </c>
      <c r="P39" s="298" t="s">
        <v>8411</v>
      </c>
      <c r="Q39" s="298" t="s">
        <v>8411</v>
      </c>
      <c r="R39" s="298" t="s">
        <v>8411</v>
      </c>
      <c r="S39" s="298" t="s">
        <v>8411</v>
      </c>
      <c r="T39" s="298" t="s">
        <v>8411</v>
      </c>
      <c r="U39" s="298" t="s">
        <v>8411</v>
      </c>
      <c r="V39" s="298" t="s">
        <v>8411</v>
      </c>
      <c r="W39" s="298" t="s">
        <v>8411</v>
      </c>
      <c r="X39" s="298" t="s">
        <v>8411</v>
      </c>
      <c r="Y39" s="298" t="s">
        <v>8411</v>
      </c>
      <c r="Z39" s="298" t="s">
        <v>8411</v>
      </c>
      <c r="AA39" s="298" t="s">
        <v>8411</v>
      </c>
      <c r="AB39" s="298">
        <v>2</v>
      </c>
      <c r="AC39" s="298">
        <v>2.1</v>
      </c>
      <c r="AD39" s="298">
        <v>2.1</v>
      </c>
      <c r="AE39" s="298">
        <v>2.1</v>
      </c>
      <c r="AF39" s="298">
        <f>_xlfn.IFNA(VLOOKUP(C39,'INFORM Severity - hidden'!$C$5:$G$155,5,FALSE),"-")</f>
        <v>2.1</v>
      </c>
    </row>
    <row r="40" spans="1:32">
      <c r="A40" t="s">
        <v>8082</v>
      </c>
      <c r="B40" t="s">
        <v>8450</v>
      </c>
      <c r="C40" t="s">
        <v>8451</v>
      </c>
      <c r="D40" s="298" t="str">
        <f t="shared" si="0"/>
        <v>-</v>
      </c>
      <c r="E40" s="298" t="s">
        <v>8411</v>
      </c>
      <c r="F40" s="298" t="s">
        <v>8411</v>
      </c>
      <c r="G40" s="298" t="s">
        <v>8411</v>
      </c>
      <c r="H40" s="298">
        <v>2</v>
      </c>
      <c r="I40" s="298">
        <v>2</v>
      </c>
      <c r="J40" s="298" t="s">
        <v>8411</v>
      </c>
      <c r="K40" s="298" t="s">
        <v>8411</v>
      </c>
      <c r="L40" s="298" t="s">
        <v>8411</v>
      </c>
      <c r="M40" s="298" t="s">
        <v>8411</v>
      </c>
      <c r="N40" s="298" t="s">
        <v>8411</v>
      </c>
      <c r="O40" s="298" t="s">
        <v>8411</v>
      </c>
      <c r="P40" s="298" t="s">
        <v>8411</v>
      </c>
      <c r="Q40" s="298" t="s">
        <v>8411</v>
      </c>
      <c r="R40" s="298" t="s">
        <v>8411</v>
      </c>
      <c r="S40" s="298" t="s">
        <v>8411</v>
      </c>
      <c r="T40" s="298" t="s">
        <v>8411</v>
      </c>
      <c r="U40" s="298" t="s">
        <v>8411</v>
      </c>
      <c r="V40" s="298" t="s">
        <v>8411</v>
      </c>
      <c r="W40" s="298" t="s">
        <v>8411</v>
      </c>
      <c r="X40" s="298" t="s">
        <v>8411</v>
      </c>
      <c r="Y40" s="298" t="s">
        <v>8411</v>
      </c>
      <c r="Z40" s="298" t="s">
        <v>8411</v>
      </c>
      <c r="AA40" s="298" t="s">
        <v>8411</v>
      </c>
      <c r="AB40" s="298" t="s">
        <v>8411</v>
      </c>
      <c r="AC40" s="298" t="s">
        <v>8411</v>
      </c>
      <c r="AD40" s="298" t="s">
        <v>8411</v>
      </c>
      <c r="AE40" s="298" t="s">
        <v>8411</v>
      </c>
      <c r="AF40" s="298" t="str">
        <f>_xlfn.IFNA(VLOOKUP(C40,'INFORM Severity - hidden'!$C$5:$G$155,5,FALSE),"-")</f>
        <v>-</v>
      </c>
    </row>
    <row r="41" spans="1:32">
      <c r="A41" t="s">
        <v>1184</v>
      </c>
      <c r="B41" t="s">
        <v>1182</v>
      </c>
      <c r="C41" t="s">
        <v>1183</v>
      </c>
      <c r="D41" s="298" t="str">
        <f t="shared" si="0"/>
        <v>Stable</v>
      </c>
      <c r="E41" s="298" t="s">
        <v>8411</v>
      </c>
      <c r="F41" s="298" t="s">
        <v>8411</v>
      </c>
      <c r="G41" s="298" t="s">
        <v>8411</v>
      </c>
      <c r="H41" s="298">
        <v>0.8</v>
      </c>
      <c r="I41" s="298">
        <v>0.8</v>
      </c>
      <c r="J41" s="298">
        <v>0.8</v>
      </c>
      <c r="K41" s="298">
        <v>0.8</v>
      </c>
      <c r="L41" s="298">
        <v>0.8</v>
      </c>
      <c r="M41" s="298">
        <v>0.8</v>
      </c>
      <c r="N41" s="298">
        <v>0.8</v>
      </c>
      <c r="O41" s="298">
        <v>0.8</v>
      </c>
      <c r="P41" s="298">
        <v>0.8</v>
      </c>
      <c r="Q41" s="298">
        <v>1.3</v>
      </c>
      <c r="R41" s="298">
        <v>1.2</v>
      </c>
      <c r="S41" s="298">
        <v>1</v>
      </c>
      <c r="T41" s="298">
        <v>1</v>
      </c>
      <c r="U41" s="298">
        <v>1</v>
      </c>
      <c r="V41" s="298">
        <v>1</v>
      </c>
      <c r="W41" s="298">
        <v>1</v>
      </c>
      <c r="X41" s="298">
        <v>1</v>
      </c>
      <c r="Y41" s="298">
        <v>1.1000000000000001</v>
      </c>
      <c r="Z41" s="298">
        <v>1.1000000000000001</v>
      </c>
      <c r="AA41" s="298">
        <v>1.1000000000000001</v>
      </c>
      <c r="AB41" s="298">
        <v>1.1000000000000001</v>
      </c>
      <c r="AC41" s="298">
        <v>1.1000000000000001</v>
      </c>
      <c r="AD41" s="298">
        <v>1.1000000000000001</v>
      </c>
      <c r="AE41" s="298">
        <v>1.1000000000000001</v>
      </c>
      <c r="AF41" s="298">
        <f>_xlfn.IFNA(VLOOKUP(C41,'INFORM Severity - hidden'!$C$5:$G$155,5,FALSE),"-")</f>
        <v>1.1000000000000001</v>
      </c>
    </row>
    <row r="42" spans="1:32">
      <c r="A42" t="s">
        <v>1244</v>
      </c>
      <c r="B42" t="s">
        <v>1242</v>
      </c>
      <c r="C42" t="s">
        <v>1243</v>
      </c>
      <c r="D42" s="298" t="str">
        <f t="shared" si="0"/>
        <v>Decreasing</v>
      </c>
      <c r="E42" s="298" t="s">
        <v>8411</v>
      </c>
      <c r="F42" s="298">
        <v>2.6</v>
      </c>
      <c r="G42" s="298">
        <v>2.9</v>
      </c>
      <c r="H42" s="298">
        <v>2.9</v>
      </c>
      <c r="I42" s="298" t="s">
        <v>8411</v>
      </c>
      <c r="J42" s="298" t="s">
        <v>8411</v>
      </c>
      <c r="K42" s="298" t="s">
        <v>8411</v>
      </c>
      <c r="L42" s="298" t="s">
        <v>8411</v>
      </c>
      <c r="M42" s="298" t="s">
        <v>8411</v>
      </c>
      <c r="N42" s="298" t="s">
        <v>8411</v>
      </c>
      <c r="O42" s="298" t="s">
        <v>8411</v>
      </c>
      <c r="P42" s="298">
        <v>2.9</v>
      </c>
      <c r="Q42" s="298">
        <v>2.9</v>
      </c>
      <c r="R42" s="298">
        <v>2.9</v>
      </c>
      <c r="S42" s="298">
        <v>2.9</v>
      </c>
      <c r="T42" s="298">
        <v>2.9</v>
      </c>
      <c r="U42" s="298">
        <v>2.9</v>
      </c>
      <c r="V42" s="298">
        <v>2.9</v>
      </c>
      <c r="W42" s="298">
        <v>2.9</v>
      </c>
      <c r="X42" s="298">
        <v>2.9</v>
      </c>
      <c r="Y42" s="298">
        <v>2.9</v>
      </c>
      <c r="Z42" s="298">
        <v>2.9</v>
      </c>
      <c r="AA42" s="298">
        <v>3</v>
      </c>
      <c r="AB42" s="298">
        <v>3</v>
      </c>
      <c r="AC42" s="298">
        <v>3</v>
      </c>
      <c r="AD42" s="298">
        <v>2.7</v>
      </c>
      <c r="AE42" s="298">
        <v>2.7</v>
      </c>
      <c r="AF42" s="298">
        <f>_xlfn.IFNA(VLOOKUP(C42,'INFORM Severity - hidden'!$C$5:$G$155,5,FALSE),"-")</f>
        <v>2.7</v>
      </c>
    </row>
    <row r="43" spans="1:32">
      <c r="A43" t="s">
        <v>1244</v>
      </c>
      <c r="B43" t="s">
        <v>1300</v>
      </c>
      <c r="C43" t="s">
        <v>1301</v>
      </c>
      <c r="D43" s="298" t="str">
        <f t="shared" si="0"/>
        <v>Stable</v>
      </c>
      <c r="E43" s="298" t="s">
        <v>8411</v>
      </c>
      <c r="F43" s="298">
        <v>1.4</v>
      </c>
      <c r="G43" s="298">
        <v>1.4</v>
      </c>
      <c r="H43" s="298">
        <v>1.7</v>
      </c>
      <c r="I43" s="298">
        <v>1.7</v>
      </c>
      <c r="J43" s="298">
        <v>1.7</v>
      </c>
      <c r="K43" s="298">
        <v>1.7</v>
      </c>
      <c r="L43" s="298">
        <v>1.4</v>
      </c>
      <c r="M43" s="298">
        <v>1.4</v>
      </c>
      <c r="N43" s="298">
        <v>1.4</v>
      </c>
      <c r="O43" s="298">
        <v>1.4</v>
      </c>
      <c r="P43" s="298">
        <v>1.4</v>
      </c>
      <c r="Q43" s="298">
        <v>1.4</v>
      </c>
      <c r="R43" s="298">
        <v>1.4</v>
      </c>
      <c r="S43" s="298">
        <v>1.4</v>
      </c>
      <c r="T43" s="298">
        <v>1.4</v>
      </c>
      <c r="U43" s="298">
        <v>1.4</v>
      </c>
      <c r="V43" s="298">
        <v>1.4</v>
      </c>
      <c r="W43" s="298">
        <v>1.4</v>
      </c>
      <c r="X43" s="298">
        <v>1.4</v>
      </c>
      <c r="Y43" s="298">
        <v>1.5</v>
      </c>
      <c r="Z43" s="298">
        <v>1.5</v>
      </c>
      <c r="AA43" s="298">
        <v>1.7</v>
      </c>
      <c r="AB43" s="298">
        <v>1.7</v>
      </c>
      <c r="AC43" s="298">
        <v>1.7</v>
      </c>
      <c r="AD43" s="298">
        <v>1.7</v>
      </c>
      <c r="AE43" s="298">
        <v>1.7</v>
      </c>
      <c r="AF43" s="298">
        <f>_xlfn.IFNA(VLOOKUP(C43,'INFORM Severity - hidden'!$C$5:$G$155,5,FALSE),"-")</f>
        <v>1.7</v>
      </c>
    </row>
    <row r="44" spans="1:32">
      <c r="A44" t="s">
        <v>1244</v>
      </c>
      <c r="B44" t="s">
        <v>1346</v>
      </c>
      <c r="C44" t="s">
        <v>1348</v>
      </c>
      <c r="D44" s="298" t="str">
        <f t="shared" si="0"/>
        <v>Decreasing</v>
      </c>
      <c r="E44" s="298" t="s">
        <v>8411</v>
      </c>
      <c r="F44" s="298">
        <v>2.6</v>
      </c>
      <c r="G44" s="298">
        <v>2.8</v>
      </c>
      <c r="H44" s="298">
        <v>2.8</v>
      </c>
      <c r="I44" s="298">
        <v>2.9</v>
      </c>
      <c r="J44" s="298">
        <v>2.8</v>
      </c>
      <c r="K44" s="298">
        <v>2.8</v>
      </c>
      <c r="L44" s="298">
        <v>2.7</v>
      </c>
      <c r="M44" s="298">
        <v>2.7</v>
      </c>
      <c r="N44" s="298">
        <v>2.7</v>
      </c>
      <c r="O44" s="298">
        <v>2.8</v>
      </c>
      <c r="P44" s="298">
        <v>2.8</v>
      </c>
      <c r="Q44" s="298">
        <v>2.8</v>
      </c>
      <c r="R44" s="298">
        <v>2.8</v>
      </c>
      <c r="S44" s="298">
        <v>2.8</v>
      </c>
      <c r="T44" s="298">
        <v>2.8</v>
      </c>
      <c r="U44" s="298">
        <v>2.8</v>
      </c>
      <c r="V44" s="298">
        <v>2.8</v>
      </c>
      <c r="W44" s="298">
        <v>2.8</v>
      </c>
      <c r="X44" s="298">
        <v>2.8</v>
      </c>
      <c r="Y44" s="298">
        <v>2.9</v>
      </c>
      <c r="Z44" s="298">
        <v>2.9</v>
      </c>
      <c r="AA44" s="298">
        <v>3</v>
      </c>
      <c r="AB44" s="298">
        <v>3</v>
      </c>
      <c r="AC44" s="298">
        <v>3</v>
      </c>
      <c r="AD44" s="298">
        <v>2.7</v>
      </c>
      <c r="AE44" s="298">
        <v>2.7</v>
      </c>
      <c r="AF44" s="298">
        <f>_xlfn.IFNA(VLOOKUP(C44,'INFORM Severity - hidden'!$C$5:$G$155,5,FALSE),"-")</f>
        <v>2.7</v>
      </c>
    </row>
    <row r="45" spans="1:32">
      <c r="A45" t="s">
        <v>1244</v>
      </c>
      <c r="B45" t="s">
        <v>8452</v>
      </c>
      <c r="C45" t="s">
        <v>8453</v>
      </c>
      <c r="D45" s="298" t="str">
        <f t="shared" si="0"/>
        <v>-</v>
      </c>
      <c r="E45" s="298" t="s">
        <v>8411</v>
      </c>
      <c r="F45" s="298" t="s">
        <v>8411</v>
      </c>
      <c r="G45" s="298" t="s">
        <v>8411</v>
      </c>
      <c r="H45" s="298" t="s">
        <v>8411</v>
      </c>
      <c r="I45" s="298" t="s">
        <v>8411</v>
      </c>
      <c r="J45" s="298" t="s">
        <v>8411</v>
      </c>
      <c r="K45" s="298" t="s">
        <v>8411</v>
      </c>
      <c r="L45" s="298" t="s">
        <v>8411</v>
      </c>
      <c r="M45" s="298" t="s">
        <v>8411</v>
      </c>
      <c r="N45" s="298" t="s">
        <v>8411</v>
      </c>
      <c r="O45" s="298" t="s">
        <v>8411</v>
      </c>
      <c r="P45" s="298">
        <v>2.2999999999999998</v>
      </c>
      <c r="Q45" s="298">
        <v>2.2999999999999998</v>
      </c>
      <c r="R45" s="298">
        <v>2.2999999999999998</v>
      </c>
      <c r="S45" s="298">
        <v>2.2999999999999998</v>
      </c>
      <c r="T45" s="298">
        <v>2.2999999999999998</v>
      </c>
      <c r="U45" s="298">
        <v>2.2999999999999998</v>
      </c>
      <c r="V45" s="298">
        <v>2.2999999999999998</v>
      </c>
      <c r="W45" s="298" t="s">
        <v>8411</v>
      </c>
      <c r="X45" s="298" t="s">
        <v>8411</v>
      </c>
      <c r="Y45" s="298" t="s">
        <v>8411</v>
      </c>
      <c r="Z45" s="298" t="s">
        <v>8411</v>
      </c>
      <c r="AA45" s="298" t="s">
        <v>8411</v>
      </c>
      <c r="AB45" s="298" t="s">
        <v>8411</v>
      </c>
      <c r="AC45" s="298" t="s">
        <v>8411</v>
      </c>
      <c r="AD45" s="298" t="s">
        <v>8411</v>
      </c>
      <c r="AE45" s="298" t="s">
        <v>8411</v>
      </c>
      <c r="AF45" s="298" t="str">
        <f>_xlfn.IFNA(VLOOKUP(C45,'INFORM Severity - hidden'!$C$5:$G$155,5,FALSE),"-")</f>
        <v>-</v>
      </c>
    </row>
    <row r="46" spans="1:32">
      <c r="A46" t="s">
        <v>1394</v>
      </c>
      <c r="B46" t="s">
        <v>1392</v>
      </c>
      <c r="C46" t="s">
        <v>1393</v>
      </c>
      <c r="D46" s="298" t="str">
        <f t="shared" si="0"/>
        <v>-</v>
      </c>
      <c r="E46" s="298" t="s">
        <v>8411</v>
      </c>
      <c r="F46" s="298" t="s">
        <v>8411</v>
      </c>
      <c r="G46" s="298" t="s">
        <v>8411</v>
      </c>
      <c r="H46" s="298" t="s">
        <v>8411</v>
      </c>
      <c r="I46" s="298" t="s">
        <v>8411</v>
      </c>
      <c r="J46" s="298" t="s">
        <v>8411</v>
      </c>
      <c r="K46" s="298" t="s">
        <v>8411</v>
      </c>
      <c r="L46" s="298" t="s">
        <v>8411</v>
      </c>
      <c r="M46" s="298" t="s">
        <v>8411</v>
      </c>
      <c r="N46" s="298" t="s">
        <v>8411</v>
      </c>
      <c r="O46" s="298" t="s">
        <v>8411</v>
      </c>
      <c r="P46" s="298" t="s">
        <v>8411</v>
      </c>
      <c r="Q46" s="298" t="s">
        <v>8411</v>
      </c>
      <c r="R46" s="298" t="s">
        <v>8411</v>
      </c>
      <c r="S46" s="298" t="s">
        <v>8411</v>
      </c>
      <c r="T46" s="298" t="s">
        <v>8411</v>
      </c>
      <c r="U46" s="298" t="s">
        <v>8411</v>
      </c>
      <c r="V46" s="298" t="s">
        <v>8411</v>
      </c>
      <c r="W46" s="298" t="s">
        <v>8411</v>
      </c>
      <c r="X46" s="298" t="s">
        <v>8411</v>
      </c>
      <c r="Y46" s="298" t="s">
        <v>8411</v>
      </c>
      <c r="Z46" s="298" t="s">
        <v>8411</v>
      </c>
      <c r="AA46" s="298" t="s">
        <v>8411</v>
      </c>
      <c r="AB46" s="298" t="s">
        <v>8411</v>
      </c>
      <c r="AC46" s="298" t="s">
        <v>8411</v>
      </c>
      <c r="AD46" s="298" t="s">
        <v>8411</v>
      </c>
      <c r="AE46" s="298" t="s">
        <v>8411</v>
      </c>
      <c r="AF46" s="298" t="str">
        <f>_xlfn.IFNA(VLOOKUP(C46,'INFORM Severity - hidden'!$C$5:$G$155,5,FALSE),"-")</f>
        <v>x</v>
      </c>
    </row>
    <row r="47" spans="1:32">
      <c r="A47" t="s">
        <v>1394</v>
      </c>
      <c r="B47" t="s">
        <v>1447</v>
      </c>
      <c r="C47" t="s">
        <v>1448</v>
      </c>
      <c r="D47" s="298" t="str">
        <f t="shared" si="0"/>
        <v>Stable</v>
      </c>
      <c r="E47" s="298" t="s">
        <v>8411</v>
      </c>
      <c r="F47" s="298">
        <v>2.2000000000000002</v>
      </c>
      <c r="G47" s="298">
        <v>2.2000000000000002</v>
      </c>
      <c r="H47" s="298">
        <v>1.6</v>
      </c>
      <c r="I47" s="298">
        <v>1.6</v>
      </c>
      <c r="J47" s="298">
        <v>1.6</v>
      </c>
      <c r="K47" s="298">
        <v>1.6</v>
      </c>
      <c r="L47" s="298">
        <v>1.6</v>
      </c>
      <c r="M47" s="298">
        <v>1.6</v>
      </c>
      <c r="N47" s="298">
        <v>1.6</v>
      </c>
      <c r="O47" s="298">
        <v>2.2000000000000002</v>
      </c>
      <c r="P47" s="298">
        <v>2.2000000000000002</v>
      </c>
      <c r="Q47" s="298">
        <v>2.2000000000000002</v>
      </c>
      <c r="R47" s="298">
        <v>2.2000000000000002</v>
      </c>
      <c r="S47" s="298">
        <v>2.2000000000000002</v>
      </c>
      <c r="T47" s="298">
        <v>2.2000000000000002</v>
      </c>
      <c r="U47" s="298">
        <v>2.2000000000000002</v>
      </c>
      <c r="V47" s="298">
        <v>2.2000000000000002</v>
      </c>
      <c r="W47" s="298">
        <v>2.2000000000000002</v>
      </c>
      <c r="X47" s="298">
        <v>2.2000000000000002</v>
      </c>
      <c r="Y47" s="298">
        <v>2.2000000000000002</v>
      </c>
      <c r="Z47" s="298">
        <v>2.2000000000000002</v>
      </c>
      <c r="AA47" s="298">
        <v>2.2999999999999998</v>
      </c>
      <c r="AB47" s="298">
        <v>2.2999999999999998</v>
      </c>
      <c r="AC47" s="298">
        <v>2.2999999999999998</v>
      </c>
      <c r="AD47" s="298">
        <v>2.2999999999999998</v>
      </c>
      <c r="AE47" s="298">
        <v>2.2999999999999998</v>
      </c>
      <c r="AF47" s="298">
        <f>_xlfn.IFNA(VLOOKUP(C47,'INFORM Severity - hidden'!$C$5:$G$155,5,FALSE),"-")</f>
        <v>2.2999999999999998</v>
      </c>
    </row>
    <row r="48" spans="1:32">
      <c r="A48" t="s">
        <v>1394</v>
      </c>
      <c r="B48" t="s">
        <v>1495</v>
      </c>
      <c r="C48" t="s">
        <v>1496</v>
      </c>
      <c r="D48" s="298" t="str">
        <f t="shared" si="0"/>
        <v>-</v>
      </c>
      <c r="E48" s="298" t="s">
        <v>8411</v>
      </c>
      <c r="F48" s="298" t="s">
        <v>8411</v>
      </c>
      <c r="G48" s="298" t="s">
        <v>8411</v>
      </c>
      <c r="H48" s="298" t="s">
        <v>8411</v>
      </c>
      <c r="I48" s="298" t="s">
        <v>8411</v>
      </c>
      <c r="J48" s="298" t="s">
        <v>8411</v>
      </c>
      <c r="K48" s="298" t="s">
        <v>8411</v>
      </c>
      <c r="L48" s="298" t="s">
        <v>8411</v>
      </c>
      <c r="M48" s="298" t="s">
        <v>8411</v>
      </c>
      <c r="N48" s="298" t="s">
        <v>8411</v>
      </c>
      <c r="O48" s="298" t="s">
        <v>8411</v>
      </c>
      <c r="P48" s="298" t="s">
        <v>8411</v>
      </c>
      <c r="Q48" s="298" t="s">
        <v>8411</v>
      </c>
      <c r="R48" s="298" t="s">
        <v>8411</v>
      </c>
      <c r="S48" s="298" t="s">
        <v>8411</v>
      </c>
      <c r="T48" s="298" t="s">
        <v>8411</v>
      </c>
      <c r="U48" s="298" t="s">
        <v>8411</v>
      </c>
      <c r="V48" s="298" t="s">
        <v>8411</v>
      </c>
      <c r="W48" s="298" t="s">
        <v>8411</v>
      </c>
      <c r="X48" s="298" t="s">
        <v>8411</v>
      </c>
      <c r="Y48" s="298" t="s">
        <v>8411</v>
      </c>
      <c r="Z48" s="298" t="s">
        <v>8411</v>
      </c>
      <c r="AA48" s="298" t="s">
        <v>8411</v>
      </c>
      <c r="AB48" s="298" t="s">
        <v>8411</v>
      </c>
      <c r="AC48" s="298" t="s">
        <v>8411</v>
      </c>
      <c r="AD48" s="298" t="s">
        <v>8411</v>
      </c>
      <c r="AE48" s="298" t="s">
        <v>8411</v>
      </c>
      <c r="AF48" s="298" t="str">
        <f>_xlfn.IFNA(VLOOKUP(C48,'INFORM Severity - hidden'!$C$5:$G$155,5,FALSE),"-")</f>
        <v>x</v>
      </c>
    </row>
    <row r="49" spans="1:32">
      <c r="A49" t="s">
        <v>1545</v>
      </c>
      <c r="B49" t="s">
        <v>1543</v>
      </c>
      <c r="C49" t="s">
        <v>1544</v>
      </c>
      <c r="D49" s="298" t="str">
        <f t="shared" si="0"/>
        <v>Decreasing</v>
      </c>
      <c r="E49" s="298" t="s">
        <v>8411</v>
      </c>
      <c r="F49" s="298">
        <v>1.7</v>
      </c>
      <c r="G49" s="298">
        <v>1.7</v>
      </c>
      <c r="H49" s="298">
        <v>2.2999999999999998</v>
      </c>
      <c r="I49" s="298">
        <v>2.2999999999999998</v>
      </c>
      <c r="J49" s="298">
        <v>2.4</v>
      </c>
      <c r="K49" s="298">
        <v>2.2999999999999998</v>
      </c>
      <c r="L49" s="298">
        <v>2.2999999999999998</v>
      </c>
      <c r="M49" s="298">
        <v>2.2999999999999998</v>
      </c>
      <c r="N49" s="298">
        <v>2.2999999999999998</v>
      </c>
      <c r="O49" s="298">
        <v>2.2999999999999998</v>
      </c>
      <c r="P49" s="298">
        <v>2.2999999999999998</v>
      </c>
      <c r="Q49" s="298">
        <v>2.2999999999999998</v>
      </c>
      <c r="R49" s="298">
        <v>2.4</v>
      </c>
      <c r="S49" s="298">
        <v>2.5</v>
      </c>
      <c r="T49" s="298">
        <v>2.4</v>
      </c>
      <c r="U49" s="298">
        <v>2.4</v>
      </c>
      <c r="V49" s="298">
        <v>2.4</v>
      </c>
      <c r="W49" s="298">
        <v>2.4</v>
      </c>
      <c r="X49" s="298">
        <v>2.4</v>
      </c>
      <c r="Y49" s="298">
        <v>2.4</v>
      </c>
      <c r="Z49" s="298">
        <v>2.4</v>
      </c>
      <c r="AA49" s="298">
        <v>2.4</v>
      </c>
      <c r="AB49" s="298">
        <v>2.4</v>
      </c>
      <c r="AC49" s="298">
        <v>2.2999999999999998</v>
      </c>
      <c r="AD49" s="298">
        <v>2.2999999999999998</v>
      </c>
      <c r="AE49" s="298">
        <v>2.2999999999999998</v>
      </c>
      <c r="AF49" s="298">
        <f>_xlfn.IFNA(VLOOKUP(C49,'INFORM Severity - hidden'!$C$5:$G$155,5,FALSE),"-")</f>
        <v>2.2999999999999998</v>
      </c>
    </row>
    <row r="50" spans="1:32">
      <c r="A50" t="s">
        <v>1607</v>
      </c>
      <c r="B50" t="s">
        <v>1605</v>
      </c>
      <c r="C50" t="s">
        <v>1606</v>
      </c>
      <c r="D50" s="298" t="str">
        <f t="shared" si="0"/>
        <v>Increasing</v>
      </c>
      <c r="E50" s="298" t="s">
        <v>8411</v>
      </c>
      <c r="F50" s="298">
        <v>1</v>
      </c>
      <c r="G50" s="298">
        <v>1</v>
      </c>
      <c r="H50" s="298">
        <v>1.7</v>
      </c>
      <c r="I50" s="298">
        <v>1.7</v>
      </c>
      <c r="J50" s="298">
        <v>1.7</v>
      </c>
      <c r="K50" s="298">
        <v>1.7</v>
      </c>
      <c r="L50" s="298">
        <v>1.7</v>
      </c>
      <c r="M50" s="298">
        <v>1.7</v>
      </c>
      <c r="N50" s="298">
        <v>1.7</v>
      </c>
      <c r="O50" s="298">
        <v>1.7</v>
      </c>
      <c r="P50" s="298">
        <v>1.7</v>
      </c>
      <c r="Q50" s="298">
        <v>1.7</v>
      </c>
      <c r="R50" s="298">
        <v>1.7</v>
      </c>
      <c r="S50" s="298">
        <v>1.7</v>
      </c>
      <c r="T50" s="298">
        <v>2.1</v>
      </c>
      <c r="U50" s="298">
        <v>2.1</v>
      </c>
      <c r="V50" s="298">
        <v>2.2000000000000002</v>
      </c>
      <c r="W50" s="298">
        <v>2.2000000000000002</v>
      </c>
      <c r="X50" s="298">
        <v>2.2000000000000002</v>
      </c>
      <c r="Y50" s="298">
        <v>2.2000000000000002</v>
      </c>
      <c r="Z50" s="298">
        <v>2.2000000000000002</v>
      </c>
      <c r="AA50" s="298">
        <v>2.4</v>
      </c>
      <c r="AB50" s="298">
        <v>2.4</v>
      </c>
      <c r="AC50" s="298">
        <v>3.1</v>
      </c>
      <c r="AD50" s="298">
        <v>3.1</v>
      </c>
      <c r="AE50" s="298">
        <v>2.9</v>
      </c>
      <c r="AF50" s="298">
        <f>_xlfn.IFNA(VLOOKUP(C50,'INFORM Severity - hidden'!$C$5:$G$155,5,FALSE),"-")</f>
        <v>2.4</v>
      </c>
    </row>
    <row r="51" spans="1:32">
      <c r="A51" t="s">
        <v>1664</v>
      </c>
      <c r="B51" t="s">
        <v>1662</v>
      </c>
      <c r="C51" t="s">
        <v>1663</v>
      </c>
      <c r="D51" s="298" t="str">
        <f t="shared" si="0"/>
        <v>Stable</v>
      </c>
      <c r="E51" s="298" t="s">
        <v>8411</v>
      </c>
      <c r="F51" s="298">
        <v>3.4</v>
      </c>
      <c r="G51" s="298">
        <v>3.4</v>
      </c>
      <c r="H51" s="298">
        <v>3.8</v>
      </c>
      <c r="I51" s="298">
        <v>3.8</v>
      </c>
      <c r="J51" s="298">
        <v>3.8</v>
      </c>
      <c r="K51" s="298">
        <v>3.8</v>
      </c>
      <c r="L51" s="298">
        <v>3.8</v>
      </c>
      <c r="M51" s="298">
        <v>3.8</v>
      </c>
      <c r="N51" s="298">
        <v>3.8</v>
      </c>
      <c r="O51" s="298">
        <v>3.8</v>
      </c>
      <c r="P51" s="298">
        <v>3.8</v>
      </c>
      <c r="Q51" s="298">
        <v>3.8</v>
      </c>
      <c r="R51" s="298">
        <v>3.8</v>
      </c>
      <c r="S51" s="298">
        <v>3.8</v>
      </c>
      <c r="T51" s="298">
        <v>3.8</v>
      </c>
      <c r="U51" s="298">
        <v>3.8</v>
      </c>
      <c r="V51" s="298">
        <v>3.8</v>
      </c>
      <c r="W51" s="298">
        <v>3.8</v>
      </c>
      <c r="X51" s="298">
        <v>3.8</v>
      </c>
      <c r="Y51" s="298">
        <v>3.8</v>
      </c>
      <c r="Z51" s="298">
        <v>3.8</v>
      </c>
      <c r="AA51" s="298">
        <v>3.7</v>
      </c>
      <c r="AB51" s="298">
        <v>3.7</v>
      </c>
      <c r="AC51" s="298">
        <v>3.7</v>
      </c>
      <c r="AD51" s="298">
        <v>3.7</v>
      </c>
      <c r="AE51" s="298">
        <v>3.7</v>
      </c>
      <c r="AF51" s="298">
        <f>_xlfn.IFNA(VLOOKUP(C51,'INFORM Severity - hidden'!$C$5:$G$155,5,FALSE),"-")</f>
        <v>3.7</v>
      </c>
    </row>
    <row r="52" spans="1:32">
      <c r="A52" t="s">
        <v>1721</v>
      </c>
      <c r="B52" t="s">
        <v>1719</v>
      </c>
      <c r="C52" t="s">
        <v>1720</v>
      </c>
      <c r="D52" s="298" t="str">
        <f t="shared" si="0"/>
        <v>Stable</v>
      </c>
      <c r="E52" s="298" t="s">
        <v>8411</v>
      </c>
      <c r="F52" s="298">
        <v>1.2</v>
      </c>
      <c r="G52" s="298" t="s">
        <v>8411</v>
      </c>
      <c r="H52" s="298" t="s">
        <v>8411</v>
      </c>
      <c r="I52" s="298" t="s">
        <v>8411</v>
      </c>
      <c r="J52" s="298" t="s">
        <v>8411</v>
      </c>
      <c r="K52" s="298" t="s">
        <v>8411</v>
      </c>
      <c r="L52" s="298" t="s">
        <v>8411</v>
      </c>
      <c r="M52" s="298" t="s">
        <v>8411</v>
      </c>
      <c r="N52" s="298" t="s">
        <v>8411</v>
      </c>
      <c r="O52" s="298" t="s">
        <v>8411</v>
      </c>
      <c r="P52" s="298" t="s">
        <v>8411</v>
      </c>
      <c r="Q52" s="298" t="s">
        <v>8411</v>
      </c>
      <c r="R52" s="298" t="s">
        <v>8411</v>
      </c>
      <c r="S52" s="298" t="s">
        <v>8411</v>
      </c>
      <c r="T52" s="298" t="s">
        <v>8411</v>
      </c>
      <c r="U52" s="298" t="s">
        <v>8411</v>
      </c>
      <c r="V52" s="298" t="s">
        <v>8411</v>
      </c>
      <c r="W52" s="298" t="s">
        <v>8411</v>
      </c>
      <c r="X52" s="298" t="s">
        <v>8411</v>
      </c>
      <c r="Y52" s="298" t="s">
        <v>8411</v>
      </c>
      <c r="Z52" s="298" t="s">
        <v>8411</v>
      </c>
      <c r="AA52" s="298" t="s">
        <v>8411</v>
      </c>
      <c r="AB52" s="298" t="s">
        <v>8411</v>
      </c>
      <c r="AC52" s="298">
        <v>1.5</v>
      </c>
      <c r="AD52" s="298">
        <v>1.5</v>
      </c>
      <c r="AE52" s="298">
        <v>1.5</v>
      </c>
      <c r="AF52" s="298">
        <f>_xlfn.IFNA(VLOOKUP(C52,'INFORM Severity - hidden'!$C$5:$G$155,5,FALSE),"-")</f>
        <v>1.5</v>
      </c>
    </row>
    <row r="53" spans="1:32">
      <c r="A53" t="s">
        <v>1770</v>
      </c>
      <c r="B53" t="s">
        <v>1768</v>
      </c>
      <c r="C53" t="s">
        <v>1769</v>
      </c>
      <c r="D53" s="298" t="str">
        <f t="shared" si="0"/>
        <v>Increasing</v>
      </c>
      <c r="E53" s="298" t="s">
        <v>8411</v>
      </c>
      <c r="F53" s="298" t="s">
        <v>8411</v>
      </c>
      <c r="G53" s="298">
        <v>3.8</v>
      </c>
      <c r="H53" s="298">
        <v>3.8</v>
      </c>
      <c r="I53" s="298">
        <v>3.8</v>
      </c>
      <c r="J53" s="298">
        <v>3.8</v>
      </c>
      <c r="K53" s="298">
        <v>3.8</v>
      </c>
      <c r="L53" s="298">
        <v>3.8</v>
      </c>
      <c r="M53" s="298">
        <v>3.8</v>
      </c>
      <c r="N53" s="298">
        <v>3.8</v>
      </c>
      <c r="O53" s="298">
        <v>3.8</v>
      </c>
      <c r="P53" s="298">
        <v>3.8</v>
      </c>
      <c r="Q53" s="298">
        <v>3.8</v>
      </c>
      <c r="R53" s="298">
        <v>3.8</v>
      </c>
      <c r="S53" s="298">
        <v>3.8</v>
      </c>
      <c r="T53" s="298">
        <v>4</v>
      </c>
      <c r="U53" s="298">
        <v>4</v>
      </c>
      <c r="V53" s="298">
        <v>4</v>
      </c>
      <c r="W53" s="298">
        <v>4</v>
      </c>
      <c r="X53" s="298">
        <v>4</v>
      </c>
      <c r="Y53" s="298">
        <v>4</v>
      </c>
      <c r="Z53" s="298">
        <v>4</v>
      </c>
      <c r="AA53" s="298">
        <v>4.0999999999999996</v>
      </c>
      <c r="AB53" s="298">
        <v>4.0999999999999996</v>
      </c>
      <c r="AC53" s="298">
        <v>4.0999999999999996</v>
      </c>
      <c r="AD53" s="298">
        <v>4.0999999999999996</v>
      </c>
      <c r="AE53" s="298">
        <v>4.5</v>
      </c>
      <c r="AF53" s="298">
        <f>_xlfn.IFNA(VLOOKUP(C53,'INFORM Severity - hidden'!$C$5:$G$155,5,FALSE),"-")</f>
        <v>4.5</v>
      </c>
    </row>
    <row r="54" spans="1:32">
      <c r="A54" t="s">
        <v>1770</v>
      </c>
      <c r="B54" t="s">
        <v>1825</v>
      </c>
      <c r="C54" t="s">
        <v>1827</v>
      </c>
      <c r="D54" s="298" t="str">
        <f t="shared" si="0"/>
        <v>Stable</v>
      </c>
      <c r="E54" s="298" t="s">
        <v>8411</v>
      </c>
      <c r="F54" s="298" t="s">
        <v>8411</v>
      </c>
      <c r="G54" s="298" t="s">
        <v>8411</v>
      </c>
      <c r="H54" s="298" t="s">
        <v>8411</v>
      </c>
      <c r="I54" s="298" t="s">
        <v>8411</v>
      </c>
      <c r="J54" s="298" t="s">
        <v>8411</v>
      </c>
      <c r="K54" s="298" t="s">
        <v>8411</v>
      </c>
      <c r="L54" s="298" t="s">
        <v>8411</v>
      </c>
      <c r="M54" s="298" t="s">
        <v>8411</v>
      </c>
      <c r="N54" s="298" t="s">
        <v>8411</v>
      </c>
      <c r="O54" s="298" t="s">
        <v>8411</v>
      </c>
      <c r="P54" s="298" t="s">
        <v>8411</v>
      </c>
      <c r="Q54" s="298" t="s">
        <v>8411</v>
      </c>
      <c r="R54" s="298" t="s">
        <v>8411</v>
      </c>
      <c r="S54" s="298" t="s">
        <v>8411</v>
      </c>
      <c r="T54" s="298" t="s">
        <v>8411</v>
      </c>
      <c r="U54" s="298" t="s">
        <v>8411</v>
      </c>
      <c r="V54" s="298">
        <v>2.4</v>
      </c>
      <c r="W54" s="298">
        <v>2.4</v>
      </c>
      <c r="X54" s="298">
        <v>2.4</v>
      </c>
      <c r="Y54" s="298">
        <v>2.4</v>
      </c>
      <c r="Z54" s="298">
        <v>2.4</v>
      </c>
      <c r="AA54" s="298">
        <v>2.4</v>
      </c>
      <c r="AB54" s="298">
        <v>2.4</v>
      </c>
      <c r="AC54" s="298">
        <v>2.4</v>
      </c>
      <c r="AD54" s="298">
        <v>2.4</v>
      </c>
      <c r="AE54" s="298">
        <v>2.4</v>
      </c>
      <c r="AF54" s="298">
        <f>_xlfn.IFNA(VLOOKUP(C54,'INFORM Severity - hidden'!$C$5:$G$155,5,FALSE),"-")</f>
        <v>2.4</v>
      </c>
    </row>
    <row r="55" spans="1:32">
      <c r="A55" t="s">
        <v>1770</v>
      </c>
      <c r="B55" t="s">
        <v>1883</v>
      </c>
      <c r="C55" t="s">
        <v>1884</v>
      </c>
      <c r="D55" s="298" t="str">
        <f t="shared" si="0"/>
        <v>Increasing</v>
      </c>
      <c r="E55" s="298" t="s">
        <v>8411</v>
      </c>
      <c r="F55" s="298" t="s">
        <v>8411</v>
      </c>
      <c r="G55" s="298" t="s">
        <v>8411</v>
      </c>
      <c r="H55" s="298" t="s">
        <v>8411</v>
      </c>
      <c r="I55" s="298" t="s">
        <v>8411</v>
      </c>
      <c r="J55" s="298" t="s">
        <v>8411</v>
      </c>
      <c r="K55" s="298" t="s">
        <v>8411</v>
      </c>
      <c r="L55" s="298" t="s">
        <v>8411</v>
      </c>
      <c r="M55" s="298" t="s">
        <v>8411</v>
      </c>
      <c r="N55" s="298" t="s">
        <v>8411</v>
      </c>
      <c r="O55" s="298" t="s">
        <v>8411</v>
      </c>
      <c r="P55" s="298" t="s">
        <v>8411</v>
      </c>
      <c r="Q55" s="298" t="s">
        <v>8411</v>
      </c>
      <c r="R55" s="298" t="s">
        <v>8411</v>
      </c>
      <c r="S55" s="298" t="s">
        <v>8411</v>
      </c>
      <c r="T55" s="298" t="s">
        <v>8411</v>
      </c>
      <c r="U55" s="298" t="s">
        <v>8411</v>
      </c>
      <c r="V55" s="298" t="s">
        <v>8411</v>
      </c>
      <c r="W55" s="298">
        <v>2.8</v>
      </c>
      <c r="X55" s="298">
        <v>2.8</v>
      </c>
      <c r="Y55" s="298">
        <v>2.8</v>
      </c>
      <c r="Z55" s="298">
        <v>2.8</v>
      </c>
      <c r="AA55" s="298">
        <v>2.8</v>
      </c>
      <c r="AB55" s="298">
        <v>2.8</v>
      </c>
      <c r="AC55" s="298">
        <v>2.8</v>
      </c>
      <c r="AD55" s="298">
        <v>2.8</v>
      </c>
      <c r="AE55" s="298">
        <v>2.9</v>
      </c>
      <c r="AF55" s="298">
        <f>_xlfn.IFNA(VLOOKUP(C55,'INFORM Severity - hidden'!$C$5:$G$155,5,FALSE),"-")</f>
        <v>2.9</v>
      </c>
    </row>
    <row r="56" spans="1:32">
      <c r="A56" t="s">
        <v>1770</v>
      </c>
      <c r="B56" t="s">
        <v>1936</v>
      </c>
      <c r="C56" t="s">
        <v>1937</v>
      </c>
      <c r="D56" s="298" t="str">
        <f t="shared" si="0"/>
        <v>Decreasing</v>
      </c>
      <c r="E56" s="298" t="s">
        <v>8411</v>
      </c>
      <c r="F56" s="298" t="s">
        <v>8411</v>
      </c>
      <c r="G56" s="298" t="s">
        <v>8411</v>
      </c>
      <c r="H56" s="298" t="s">
        <v>8411</v>
      </c>
      <c r="I56" s="298" t="s">
        <v>8411</v>
      </c>
      <c r="J56" s="298" t="s">
        <v>8411</v>
      </c>
      <c r="K56" s="298" t="s">
        <v>8411</v>
      </c>
      <c r="L56" s="298" t="s">
        <v>8411</v>
      </c>
      <c r="M56" s="298" t="s">
        <v>8411</v>
      </c>
      <c r="N56" s="298" t="s">
        <v>8411</v>
      </c>
      <c r="O56" s="298" t="s">
        <v>8411</v>
      </c>
      <c r="P56" s="298" t="s">
        <v>8411</v>
      </c>
      <c r="Q56" s="298" t="s">
        <v>8411</v>
      </c>
      <c r="R56" s="298" t="s">
        <v>8411</v>
      </c>
      <c r="S56" s="298" t="s">
        <v>8411</v>
      </c>
      <c r="T56" s="298" t="s">
        <v>8411</v>
      </c>
      <c r="U56" s="298" t="s">
        <v>8411</v>
      </c>
      <c r="V56" s="298" t="s">
        <v>8411</v>
      </c>
      <c r="W56" s="298" t="s">
        <v>8411</v>
      </c>
      <c r="X56" s="298" t="s">
        <v>8411</v>
      </c>
      <c r="Y56" s="298" t="s">
        <v>8411</v>
      </c>
      <c r="Z56" s="298" t="s">
        <v>8411</v>
      </c>
      <c r="AA56" s="298" t="s">
        <v>8411</v>
      </c>
      <c r="AB56" s="298">
        <v>4.0999999999999996</v>
      </c>
      <c r="AC56" s="298">
        <v>3.6</v>
      </c>
      <c r="AD56" s="298">
        <v>3.6</v>
      </c>
      <c r="AE56" s="298">
        <v>3.6</v>
      </c>
      <c r="AF56" s="298">
        <f>_xlfn.IFNA(VLOOKUP(C56,'INFORM Severity - hidden'!$C$5:$G$155,5,FALSE),"-")</f>
        <v>3.6</v>
      </c>
    </row>
    <row r="57" spans="1:32">
      <c r="A57" t="s">
        <v>1993</v>
      </c>
      <c r="B57" t="s">
        <v>1991</v>
      </c>
      <c r="C57" t="s">
        <v>1992</v>
      </c>
      <c r="D57" s="298" t="str">
        <f t="shared" si="0"/>
        <v>Stable</v>
      </c>
      <c r="E57" s="298" t="s">
        <v>8411</v>
      </c>
      <c r="F57" s="298" t="s">
        <v>8411</v>
      </c>
      <c r="G57" s="298" t="s">
        <v>8411</v>
      </c>
      <c r="H57" s="298" t="s">
        <v>8411</v>
      </c>
      <c r="I57" s="298" t="s">
        <v>8411</v>
      </c>
      <c r="J57" s="298" t="s">
        <v>8411</v>
      </c>
      <c r="K57" s="298" t="s">
        <v>8411</v>
      </c>
      <c r="L57" s="298" t="s">
        <v>8411</v>
      </c>
      <c r="M57" s="298" t="s">
        <v>8411</v>
      </c>
      <c r="N57" s="298" t="s">
        <v>8411</v>
      </c>
      <c r="O57" s="298" t="s">
        <v>8411</v>
      </c>
      <c r="P57" s="298" t="s">
        <v>8411</v>
      </c>
      <c r="Q57" s="298" t="s">
        <v>8411</v>
      </c>
      <c r="R57" s="298" t="s">
        <v>8411</v>
      </c>
      <c r="S57" s="298" t="s">
        <v>8411</v>
      </c>
      <c r="T57" s="298" t="s">
        <v>8411</v>
      </c>
      <c r="U57" s="298" t="s">
        <v>8411</v>
      </c>
      <c r="V57" s="298" t="s">
        <v>8411</v>
      </c>
      <c r="W57" s="298" t="s">
        <v>8411</v>
      </c>
      <c r="X57" s="298" t="s">
        <v>8411</v>
      </c>
      <c r="Y57" s="298" t="s">
        <v>8411</v>
      </c>
      <c r="Z57" s="298" t="s">
        <v>8411</v>
      </c>
      <c r="AA57" s="298" t="s">
        <v>8411</v>
      </c>
      <c r="AB57" s="298" t="s">
        <v>8411</v>
      </c>
      <c r="AC57" s="298">
        <v>1.4</v>
      </c>
      <c r="AD57" s="298">
        <v>1.4</v>
      </c>
      <c r="AE57" s="298">
        <v>1.4</v>
      </c>
      <c r="AF57" s="298">
        <f>_xlfn.IFNA(VLOOKUP(C57,'INFORM Severity - hidden'!$C$5:$G$155,5,FALSE),"-")</f>
        <v>1.4</v>
      </c>
    </row>
    <row r="58" spans="1:32">
      <c r="A58" t="s">
        <v>2061</v>
      </c>
      <c r="B58" t="s">
        <v>2059</v>
      </c>
      <c r="C58" t="s">
        <v>2060</v>
      </c>
      <c r="D58" s="298" t="str">
        <f t="shared" si="0"/>
        <v>Decreasing</v>
      </c>
      <c r="E58" s="298" t="s">
        <v>8411</v>
      </c>
      <c r="F58" s="298">
        <v>1</v>
      </c>
      <c r="G58" s="298">
        <v>1</v>
      </c>
      <c r="H58" s="298">
        <v>1.7</v>
      </c>
      <c r="I58" s="298">
        <v>1.5</v>
      </c>
      <c r="J58" s="298">
        <v>1.5</v>
      </c>
      <c r="K58" s="298">
        <v>1.8</v>
      </c>
      <c r="L58" s="298">
        <v>1.8</v>
      </c>
      <c r="M58" s="298">
        <v>1.8</v>
      </c>
      <c r="N58" s="298">
        <v>1.9</v>
      </c>
      <c r="O58" s="298">
        <v>1.9</v>
      </c>
      <c r="P58" s="298">
        <v>1.9</v>
      </c>
      <c r="Q58" s="298">
        <v>1.9</v>
      </c>
      <c r="R58" s="298">
        <v>1.9</v>
      </c>
      <c r="S58" s="298">
        <v>2</v>
      </c>
      <c r="T58" s="298">
        <v>1.9</v>
      </c>
      <c r="U58" s="298">
        <v>1.9</v>
      </c>
      <c r="V58" s="298">
        <v>2.1</v>
      </c>
      <c r="W58" s="298">
        <v>2.1</v>
      </c>
      <c r="X58" s="298">
        <v>1.8</v>
      </c>
      <c r="Y58" s="298">
        <v>1.8</v>
      </c>
      <c r="Z58" s="298">
        <v>1.8</v>
      </c>
      <c r="AA58" s="298">
        <v>1.8</v>
      </c>
      <c r="AB58" s="298">
        <v>1.8</v>
      </c>
      <c r="AC58" s="298">
        <v>1.8</v>
      </c>
      <c r="AD58" s="298">
        <v>1.6</v>
      </c>
      <c r="AE58" s="298">
        <v>1.6</v>
      </c>
      <c r="AF58" s="298">
        <f>_xlfn.IFNA(VLOOKUP(C58,'INFORM Severity - hidden'!$C$5:$G$155,5,FALSE),"-")</f>
        <v>1.5</v>
      </c>
    </row>
    <row r="59" spans="1:32">
      <c r="A59" t="s">
        <v>2119</v>
      </c>
      <c r="B59" t="s">
        <v>2117</v>
      </c>
      <c r="C59" t="s">
        <v>2118</v>
      </c>
      <c r="D59" s="298" t="str">
        <f t="shared" si="0"/>
        <v>Stable</v>
      </c>
      <c r="E59" s="298" t="s">
        <v>8411</v>
      </c>
      <c r="F59" s="298">
        <v>3.4</v>
      </c>
      <c r="G59" s="298">
        <v>3.4</v>
      </c>
      <c r="H59" s="298">
        <v>4</v>
      </c>
      <c r="I59" s="298">
        <v>3.7</v>
      </c>
      <c r="J59" s="298">
        <v>3.5</v>
      </c>
      <c r="K59" s="298">
        <v>3.5</v>
      </c>
      <c r="L59" s="298">
        <v>3.5</v>
      </c>
      <c r="M59" s="298">
        <v>3.5</v>
      </c>
      <c r="N59" s="298">
        <v>3.5</v>
      </c>
      <c r="O59" s="298">
        <v>3.5</v>
      </c>
      <c r="P59" s="298">
        <v>3.5</v>
      </c>
      <c r="Q59" s="298">
        <v>3.5</v>
      </c>
      <c r="R59" s="298">
        <v>3.3</v>
      </c>
      <c r="S59" s="298">
        <v>3.3</v>
      </c>
      <c r="T59" s="298">
        <v>3.4</v>
      </c>
      <c r="U59" s="298">
        <v>3.4</v>
      </c>
      <c r="V59" s="298">
        <v>3.4</v>
      </c>
      <c r="W59" s="298">
        <v>3.4</v>
      </c>
      <c r="X59" s="298">
        <v>3.4</v>
      </c>
      <c r="Y59" s="298">
        <v>3.4</v>
      </c>
      <c r="Z59" s="298">
        <v>3.4</v>
      </c>
      <c r="AA59" s="298">
        <v>3.4</v>
      </c>
      <c r="AB59" s="298">
        <v>3.4</v>
      </c>
      <c r="AC59" s="298">
        <v>3.4</v>
      </c>
      <c r="AD59" s="298">
        <v>3.4</v>
      </c>
      <c r="AE59" s="298">
        <v>3.4</v>
      </c>
      <c r="AF59" s="298">
        <f>_xlfn.IFNA(VLOOKUP(C59,'INFORM Severity - hidden'!$C$5:$G$155,5,FALSE),"-")</f>
        <v>3.4</v>
      </c>
    </row>
    <row r="60" spans="1:32">
      <c r="A60" t="s">
        <v>2119</v>
      </c>
      <c r="B60" t="s">
        <v>2174</v>
      </c>
      <c r="C60" t="s">
        <v>2175</v>
      </c>
      <c r="D60" s="298" t="str">
        <f t="shared" si="0"/>
        <v>Increasing</v>
      </c>
      <c r="E60" s="298" t="s">
        <v>8411</v>
      </c>
      <c r="F60" s="298" t="s">
        <v>8411</v>
      </c>
      <c r="G60" s="298" t="s">
        <v>8411</v>
      </c>
      <c r="H60" s="298" t="s">
        <v>8411</v>
      </c>
      <c r="I60" s="298" t="s">
        <v>8411</v>
      </c>
      <c r="J60" s="298" t="s">
        <v>8411</v>
      </c>
      <c r="K60" s="298" t="s">
        <v>8411</v>
      </c>
      <c r="L60" s="298" t="s">
        <v>8411</v>
      </c>
      <c r="M60" s="298" t="s">
        <v>8411</v>
      </c>
      <c r="N60" s="298" t="s">
        <v>8411</v>
      </c>
      <c r="O60" s="298" t="s">
        <v>8411</v>
      </c>
      <c r="P60" s="298" t="s">
        <v>8411</v>
      </c>
      <c r="Q60" s="298" t="s">
        <v>8411</v>
      </c>
      <c r="R60" s="298" t="s">
        <v>8411</v>
      </c>
      <c r="S60" s="298" t="s">
        <v>8411</v>
      </c>
      <c r="T60" s="298" t="s">
        <v>8411</v>
      </c>
      <c r="U60" s="298" t="s">
        <v>8411</v>
      </c>
      <c r="V60" s="298" t="s">
        <v>8411</v>
      </c>
      <c r="W60" s="298" t="s">
        <v>8411</v>
      </c>
      <c r="X60" s="298" t="s">
        <v>8411</v>
      </c>
      <c r="Y60" s="298" t="s">
        <v>8411</v>
      </c>
      <c r="Z60" s="298" t="s">
        <v>8411</v>
      </c>
      <c r="AA60" s="298" t="s">
        <v>8411</v>
      </c>
      <c r="AB60" s="298">
        <v>2.7</v>
      </c>
      <c r="AC60" s="298">
        <v>3.1</v>
      </c>
      <c r="AD60" s="298">
        <v>3.1</v>
      </c>
      <c r="AE60" s="298">
        <v>3.1</v>
      </c>
      <c r="AF60" s="298">
        <f>_xlfn.IFNA(VLOOKUP(C60,'INFORM Severity - hidden'!$C$5:$G$155,5,FALSE),"-")</f>
        <v>3.1</v>
      </c>
    </row>
    <row r="61" spans="1:32">
      <c r="A61" t="s">
        <v>2226</v>
      </c>
      <c r="B61" t="s">
        <v>2224</v>
      </c>
      <c r="C61" t="s">
        <v>2225</v>
      </c>
      <c r="D61" s="298" t="str">
        <f t="shared" si="0"/>
        <v>Stable</v>
      </c>
      <c r="E61" s="298" t="s">
        <v>8411</v>
      </c>
      <c r="F61" s="298">
        <v>2.2999999999999998</v>
      </c>
      <c r="G61" s="298">
        <v>2.2999999999999998</v>
      </c>
      <c r="H61" s="298">
        <v>2.8</v>
      </c>
      <c r="I61" s="298">
        <v>2.8</v>
      </c>
      <c r="J61" s="298">
        <v>2.8</v>
      </c>
      <c r="K61" s="298">
        <v>2.8</v>
      </c>
      <c r="L61" s="298">
        <v>2.8</v>
      </c>
      <c r="M61" s="298">
        <v>2.8</v>
      </c>
      <c r="N61" s="298">
        <v>2.8</v>
      </c>
      <c r="O61" s="298">
        <v>2.8</v>
      </c>
      <c r="P61" s="298">
        <v>3.2</v>
      </c>
      <c r="Q61" s="298">
        <v>3.2</v>
      </c>
      <c r="R61" s="298">
        <v>3.2</v>
      </c>
      <c r="S61" s="298">
        <v>3.2</v>
      </c>
      <c r="T61" s="298">
        <v>3.3</v>
      </c>
      <c r="U61" s="298">
        <v>3.3</v>
      </c>
      <c r="V61" s="298">
        <v>3.3</v>
      </c>
      <c r="W61" s="298">
        <v>3.3</v>
      </c>
      <c r="X61" s="298">
        <v>3.3</v>
      </c>
      <c r="Y61" s="298">
        <v>3.3</v>
      </c>
      <c r="Z61" s="298">
        <v>3.2</v>
      </c>
      <c r="AA61" s="298">
        <v>3.2</v>
      </c>
      <c r="AB61" s="298">
        <v>3.2</v>
      </c>
      <c r="AC61" s="298">
        <v>3.2</v>
      </c>
      <c r="AD61" s="298">
        <v>3.2</v>
      </c>
      <c r="AE61" s="298">
        <v>3.2</v>
      </c>
      <c r="AF61" s="298">
        <f>_xlfn.IFNA(VLOOKUP(C61,'INFORM Severity - hidden'!$C$5:$G$155,5,FALSE),"-")</f>
        <v>3.2</v>
      </c>
    </row>
    <row r="62" spans="1:32">
      <c r="A62" t="s">
        <v>2226</v>
      </c>
      <c r="B62" t="s">
        <v>2281</v>
      </c>
      <c r="C62" t="s">
        <v>2282</v>
      </c>
      <c r="D62" s="298" t="str">
        <f t="shared" si="0"/>
        <v>Increasing</v>
      </c>
      <c r="E62" s="298" t="s">
        <v>8411</v>
      </c>
      <c r="F62" s="298" t="s">
        <v>8411</v>
      </c>
      <c r="G62" s="298" t="s">
        <v>8411</v>
      </c>
      <c r="H62" s="298" t="s">
        <v>8411</v>
      </c>
      <c r="I62" s="298" t="s">
        <v>8411</v>
      </c>
      <c r="J62" s="298" t="s">
        <v>8411</v>
      </c>
      <c r="K62" s="298" t="s">
        <v>8411</v>
      </c>
      <c r="L62" s="298" t="s">
        <v>8411</v>
      </c>
      <c r="M62" s="298" t="s">
        <v>8411</v>
      </c>
      <c r="N62" s="298" t="s">
        <v>8411</v>
      </c>
      <c r="O62" s="298" t="s">
        <v>8411</v>
      </c>
      <c r="P62" s="298" t="s">
        <v>8411</v>
      </c>
      <c r="Q62" s="298" t="s">
        <v>8411</v>
      </c>
      <c r="R62" s="298" t="s">
        <v>8411</v>
      </c>
      <c r="S62" s="298" t="s">
        <v>8411</v>
      </c>
      <c r="T62" s="298" t="s">
        <v>8411</v>
      </c>
      <c r="U62" s="298" t="s">
        <v>8411</v>
      </c>
      <c r="V62" s="298" t="s">
        <v>8411</v>
      </c>
      <c r="W62" s="298" t="s">
        <v>8411</v>
      </c>
      <c r="X62" s="298" t="s">
        <v>8411</v>
      </c>
      <c r="Y62" s="298" t="s">
        <v>8411</v>
      </c>
      <c r="Z62" s="298" t="s">
        <v>8411</v>
      </c>
      <c r="AA62" s="298" t="s">
        <v>8411</v>
      </c>
      <c r="AB62" s="298">
        <v>3.1</v>
      </c>
      <c r="AC62" s="298">
        <v>3.3</v>
      </c>
      <c r="AD62" s="298">
        <v>3.3</v>
      </c>
      <c r="AE62" s="298">
        <v>3.3</v>
      </c>
      <c r="AF62" s="298">
        <f>_xlfn.IFNA(VLOOKUP(C62,'INFORM Severity - hidden'!$C$5:$G$155,5,FALSE),"-")</f>
        <v>3.3</v>
      </c>
    </row>
    <row r="63" spans="1:32">
      <c r="A63" t="s">
        <v>2337</v>
      </c>
      <c r="B63" t="s">
        <v>2335</v>
      </c>
      <c r="C63" t="s">
        <v>2336</v>
      </c>
      <c r="D63" s="298" t="str">
        <f t="shared" si="0"/>
        <v>Increasing</v>
      </c>
      <c r="E63" s="298">
        <v>3.4</v>
      </c>
      <c r="F63" s="298">
        <v>2.9</v>
      </c>
      <c r="G63" s="298">
        <v>2.9</v>
      </c>
      <c r="H63" s="298">
        <v>3.2</v>
      </c>
      <c r="I63" s="298">
        <v>3.2</v>
      </c>
      <c r="J63" s="298">
        <v>3.3</v>
      </c>
      <c r="K63" s="298">
        <v>3.3</v>
      </c>
      <c r="L63" s="298">
        <v>3.3</v>
      </c>
      <c r="M63" s="298">
        <v>3.3</v>
      </c>
      <c r="N63" s="298">
        <v>3.3</v>
      </c>
      <c r="O63" s="298">
        <v>3.4</v>
      </c>
      <c r="P63" s="298">
        <v>3.4</v>
      </c>
      <c r="Q63" s="298">
        <v>3.4</v>
      </c>
      <c r="R63" s="298">
        <v>3.4</v>
      </c>
      <c r="S63" s="298">
        <v>3.5</v>
      </c>
      <c r="T63" s="298">
        <v>3.5</v>
      </c>
      <c r="U63" s="298">
        <v>3.5</v>
      </c>
      <c r="V63" s="298">
        <v>3.5</v>
      </c>
      <c r="W63" s="298">
        <v>3.5</v>
      </c>
      <c r="X63" s="298">
        <v>3.5</v>
      </c>
      <c r="Y63" s="298">
        <v>3.4</v>
      </c>
      <c r="Z63" s="298">
        <v>3.5</v>
      </c>
      <c r="AA63" s="298">
        <v>3.5</v>
      </c>
      <c r="AB63" s="298">
        <v>3.5</v>
      </c>
      <c r="AC63" s="298">
        <v>3.5</v>
      </c>
      <c r="AD63" s="298">
        <v>3.5</v>
      </c>
      <c r="AE63" s="298">
        <v>3.8</v>
      </c>
      <c r="AF63" s="298">
        <f>_xlfn.IFNA(VLOOKUP(C63,'INFORM Severity - hidden'!$C$5:$G$155,5,FALSE),"-")</f>
        <v>3.8</v>
      </c>
    </row>
    <row r="64" spans="1:32">
      <c r="A64" t="s">
        <v>2402</v>
      </c>
      <c r="B64" t="s">
        <v>8454</v>
      </c>
      <c r="C64" t="s">
        <v>8455</v>
      </c>
      <c r="D64" s="298" t="str">
        <f t="shared" si="0"/>
        <v>-</v>
      </c>
      <c r="E64" s="298" t="s">
        <v>8411</v>
      </c>
      <c r="F64" s="298">
        <v>2.2999999999999998</v>
      </c>
      <c r="G64" s="298">
        <v>2.2999999999999998</v>
      </c>
      <c r="H64" s="298">
        <v>2.8</v>
      </c>
      <c r="I64" s="298">
        <v>2.8</v>
      </c>
      <c r="J64" s="298">
        <v>2.8</v>
      </c>
      <c r="K64" s="298">
        <v>2.1</v>
      </c>
      <c r="L64" s="298">
        <v>2.1</v>
      </c>
      <c r="M64" s="298">
        <v>2.1</v>
      </c>
      <c r="N64" s="298">
        <v>2.1</v>
      </c>
      <c r="O64" s="298">
        <v>2.1</v>
      </c>
      <c r="P64" s="298">
        <v>2.1</v>
      </c>
      <c r="Q64" s="298">
        <v>1.9</v>
      </c>
      <c r="R64" s="298">
        <v>1.9</v>
      </c>
      <c r="S64" s="298">
        <v>2.2000000000000002</v>
      </c>
      <c r="T64" s="298" t="s">
        <v>8411</v>
      </c>
      <c r="U64" s="298" t="s">
        <v>8411</v>
      </c>
      <c r="V64" s="298" t="s">
        <v>8411</v>
      </c>
      <c r="W64" s="298" t="s">
        <v>8411</v>
      </c>
      <c r="X64" s="298" t="s">
        <v>8411</v>
      </c>
      <c r="Y64" s="298" t="s">
        <v>8411</v>
      </c>
      <c r="Z64" s="298" t="s">
        <v>8411</v>
      </c>
      <c r="AA64" s="298" t="s">
        <v>8411</v>
      </c>
      <c r="AB64" s="298" t="s">
        <v>8411</v>
      </c>
      <c r="AC64" s="298" t="s">
        <v>8411</v>
      </c>
      <c r="AD64" s="298" t="s">
        <v>8411</v>
      </c>
      <c r="AE64" s="298" t="s">
        <v>8411</v>
      </c>
      <c r="AF64" s="298" t="str">
        <f>_xlfn.IFNA(VLOOKUP(C64,'INFORM Severity - hidden'!$C$5:$G$155,5,FALSE),"-")</f>
        <v>-</v>
      </c>
    </row>
    <row r="65" spans="1:32">
      <c r="A65" t="s">
        <v>2402</v>
      </c>
      <c r="B65" t="s">
        <v>2400</v>
      </c>
      <c r="C65" t="s">
        <v>2401</v>
      </c>
      <c r="D65" s="298" t="str">
        <f t="shared" si="0"/>
        <v>-</v>
      </c>
      <c r="E65" s="298" t="s">
        <v>8411</v>
      </c>
      <c r="F65" s="298" t="s">
        <v>8411</v>
      </c>
      <c r="G65" s="298" t="s">
        <v>8411</v>
      </c>
      <c r="H65" s="298" t="s">
        <v>8411</v>
      </c>
      <c r="I65" s="298" t="s">
        <v>8411</v>
      </c>
      <c r="J65" s="298" t="s">
        <v>8411</v>
      </c>
      <c r="K65" s="298">
        <v>2.2000000000000002</v>
      </c>
      <c r="L65" s="298">
        <v>2.2000000000000002</v>
      </c>
      <c r="M65" s="298">
        <v>2.2000000000000002</v>
      </c>
      <c r="N65" s="298">
        <v>2.2000000000000002</v>
      </c>
      <c r="O65" s="298">
        <v>2.2000000000000002</v>
      </c>
      <c r="P65" s="298">
        <v>2.2000000000000002</v>
      </c>
      <c r="Q65" s="298" t="s">
        <v>8411</v>
      </c>
      <c r="R65" s="298" t="s">
        <v>8411</v>
      </c>
      <c r="S65" s="298" t="s">
        <v>8411</v>
      </c>
      <c r="T65" s="298" t="s">
        <v>8411</v>
      </c>
      <c r="U65" s="298" t="s">
        <v>8411</v>
      </c>
      <c r="V65" s="298" t="s">
        <v>8411</v>
      </c>
      <c r="W65" s="298" t="s">
        <v>8411</v>
      </c>
      <c r="X65" s="298" t="s">
        <v>8411</v>
      </c>
      <c r="Y65" s="298" t="s">
        <v>8411</v>
      </c>
      <c r="Z65" s="298" t="s">
        <v>8411</v>
      </c>
      <c r="AA65" s="298" t="s">
        <v>8411</v>
      </c>
      <c r="AB65" s="298" t="s">
        <v>8411</v>
      </c>
      <c r="AC65" s="298" t="s">
        <v>8411</v>
      </c>
      <c r="AD65" s="298" t="s">
        <v>8411</v>
      </c>
      <c r="AE65" s="298" t="s">
        <v>8411</v>
      </c>
      <c r="AF65" s="298" t="str">
        <f>_xlfn.IFNA(VLOOKUP(C65,'INFORM Severity - hidden'!$C$5:$G$155,5,FALSE),"-")</f>
        <v>x</v>
      </c>
    </row>
    <row r="66" spans="1:32">
      <c r="A66" t="s">
        <v>2402</v>
      </c>
      <c r="B66" t="s">
        <v>8456</v>
      </c>
      <c r="C66" t="s">
        <v>8457</v>
      </c>
      <c r="D66" s="298" t="str">
        <f t="shared" si="0"/>
        <v>-</v>
      </c>
      <c r="E66" s="298" t="s">
        <v>8411</v>
      </c>
      <c r="F66" s="298" t="s">
        <v>8411</v>
      </c>
      <c r="G66" s="298" t="s">
        <v>8411</v>
      </c>
      <c r="H66" s="298" t="s">
        <v>8411</v>
      </c>
      <c r="I66" s="298" t="s">
        <v>8411</v>
      </c>
      <c r="J66" s="298" t="s">
        <v>8411</v>
      </c>
      <c r="K66" s="298">
        <v>1.2</v>
      </c>
      <c r="L66" s="298">
        <v>1.2</v>
      </c>
      <c r="M66" s="298">
        <v>1.2</v>
      </c>
      <c r="N66" s="298">
        <v>1.4</v>
      </c>
      <c r="O66" s="298">
        <v>1.3</v>
      </c>
      <c r="P66" s="298" t="s">
        <v>8411</v>
      </c>
      <c r="Q66" s="298" t="s">
        <v>8411</v>
      </c>
      <c r="R66" s="298" t="s">
        <v>8411</v>
      </c>
      <c r="S66" s="298" t="s">
        <v>8411</v>
      </c>
      <c r="T66" s="298" t="s">
        <v>8411</v>
      </c>
      <c r="U66" s="298" t="s">
        <v>8411</v>
      </c>
      <c r="V66" s="298" t="s">
        <v>8411</v>
      </c>
      <c r="W66" s="298" t="s">
        <v>8411</v>
      </c>
      <c r="X66" s="298" t="s">
        <v>8411</v>
      </c>
      <c r="Y66" s="298" t="s">
        <v>8411</v>
      </c>
      <c r="Z66" s="298" t="s">
        <v>8411</v>
      </c>
      <c r="AA66" s="298" t="s">
        <v>8411</v>
      </c>
      <c r="AB66" s="298" t="s">
        <v>8411</v>
      </c>
      <c r="AC66" s="298" t="s">
        <v>8411</v>
      </c>
      <c r="AD66" s="298" t="s">
        <v>8411</v>
      </c>
      <c r="AE66" s="298" t="s">
        <v>8411</v>
      </c>
      <c r="AF66" s="298" t="str">
        <f>_xlfn.IFNA(VLOOKUP(C66,'INFORM Severity - hidden'!$C$5:$G$155,5,FALSE),"-")</f>
        <v>-</v>
      </c>
    </row>
    <row r="67" spans="1:32">
      <c r="A67" t="s">
        <v>2402</v>
      </c>
      <c r="B67" t="s">
        <v>8458</v>
      </c>
      <c r="C67" t="s">
        <v>8459</v>
      </c>
      <c r="D67" s="298" t="str">
        <f t="shared" ref="D67:D130" si="1">IF(AF67="-","-",IFERROR(IF(ROUND(AVERAGE(AD67:AF67),1)=ROUND(AVERAGE(AA67:AC67),1),"Stable",IF(ROUND(AVERAGE(AD67:AF67),1)&lt;ROUND(AVERAGE(AA67:AC67),1),"Decreasing",IF(ROUND(AVERAGE(AD67:AF67),1)&gt;ROUND(AVERAGE(AA67:AC67),1),"Increasing"))),"-"))</f>
        <v>-</v>
      </c>
      <c r="E67" s="298" t="s">
        <v>8411</v>
      </c>
      <c r="F67" s="298" t="s">
        <v>8411</v>
      </c>
      <c r="G67" s="298" t="s">
        <v>8411</v>
      </c>
      <c r="H67" s="298" t="s">
        <v>8411</v>
      </c>
      <c r="I67" s="298" t="s">
        <v>8411</v>
      </c>
      <c r="J67" s="298" t="s">
        <v>8411</v>
      </c>
      <c r="K67" s="298" t="s">
        <v>8411</v>
      </c>
      <c r="L67" s="298" t="s">
        <v>8411</v>
      </c>
      <c r="M67" s="298" t="s">
        <v>8411</v>
      </c>
      <c r="N67" s="298" t="s">
        <v>8411</v>
      </c>
      <c r="O67" s="298" t="s">
        <v>8411</v>
      </c>
      <c r="P67" s="298" t="s">
        <v>8411</v>
      </c>
      <c r="Q67" s="298">
        <v>1.4</v>
      </c>
      <c r="R67" s="298">
        <v>1.4</v>
      </c>
      <c r="S67" s="298">
        <v>1.7</v>
      </c>
      <c r="T67" s="298" t="s">
        <v>8411</v>
      </c>
      <c r="U67" s="298" t="s">
        <v>8411</v>
      </c>
      <c r="V67" s="298" t="s">
        <v>8411</v>
      </c>
      <c r="W67" s="298" t="s">
        <v>8411</v>
      </c>
      <c r="X67" s="298" t="s">
        <v>8411</v>
      </c>
      <c r="Y67" s="298" t="s">
        <v>8411</v>
      </c>
      <c r="Z67" s="298" t="s">
        <v>8411</v>
      </c>
      <c r="AA67" s="298" t="s">
        <v>8411</v>
      </c>
      <c r="AB67" s="298" t="s">
        <v>8411</v>
      </c>
      <c r="AC67" s="298" t="s">
        <v>8411</v>
      </c>
      <c r="AD67" s="298" t="s">
        <v>8411</v>
      </c>
      <c r="AE67" s="298" t="s">
        <v>8411</v>
      </c>
      <c r="AF67" s="298" t="str">
        <f>_xlfn.IFNA(VLOOKUP(C67,'INFORM Severity - hidden'!$C$5:$G$155,5,FALSE),"-")</f>
        <v>-</v>
      </c>
    </row>
    <row r="68" spans="1:32">
      <c r="A68" t="s">
        <v>2402</v>
      </c>
      <c r="B68" t="s">
        <v>2455</v>
      </c>
      <c r="C68" t="s">
        <v>2457</v>
      </c>
      <c r="D68" s="298" t="str">
        <f t="shared" si="1"/>
        <v>Stable</v>
      </c>
      <c r="E68" s="298" t="s">
        <v>8411</v>
      </c>
      <c r="F68" s="298" t="s">
        <v>8411</v>
      </c>
      <c r="G68" s="298" t="s">
        <v>8411</v>
      </c>
      <c r="H68" s="298" t="s">
        <v>8411</v>
      </c>
      <c r="I68" s="298" t="s">
        <v>8411</v>
      </c>
      <c r="J68" s="298" t="s">
        <v>8411</v>
      </c>
      <c r="K68" s="298" t="s">
        <v>8411</v>
      </c>
      <c r="L68" s="298" t="s">
        <v>8411</v>
      </c>
      <c r="M68" s="298" t="s">
        <v>8411</v>
      </c>
      <c r="N68" s="298" t="s">
        <v>8411</v>
      </c>
      <c r="O68" s="298" t="s">
        <v>8411</v>
      </c>
      <c r="P68" s="298" t="s">
        <v>8411</v>
      </c>
      <c r="Q68" s="298" t="s">
        <v>8411</v>
      </c>
      <c r="R68" s="298" t="s">
        <v>8411</v>
      </c>
      <c r="S68" s="298" t="s">
        <v>8411</v>
      </c>
      <c r="T68" s="298" t="s">
        <v>8411</v>
      </c>
      <c r="U68" s="298" t="s">
        <v>8411</v>
      </c>
      <c r="V68" s="298" t="s">
        <v>8411</v>
      </c>
      <c r="W68" s="298" t="s">
        <v>8411</v>
      </c>
      <c r="X68" s="298" t="s">
        <v>8411</v>
      </c>
      <c r="Y68" s="298" t="s">
        <v>8411</v>
      </c>
      <c r="Z68" s="298" t="s">
        <v>8411</v>
      </c>
      <c r="AA68" s="298" t="s">
        <v>8411</v>
      </c>
      <c r="AB68" s="298" t="s">
        <v>8411</v>
      </c>
      <c r="AC68" s="298">
        <v>2.1</v>
      </c>
      <c r="AD68" s="298">
        <v>2.1</v>
      </c>
      <c r="AE68" s="298">
        <v>2.1</v>
      </c>
      <c r="AF68" s="298">
        <f>_xlfn.IFNA(VLOOKUP(C68,'INFORM Severity - hidden'!$C$5:$G$155,5,FALSE),"-")</f>
        <v>2.1</v>
      </c>
    </row>
    <row r="69" spans="1:32">
      <c r="A69" t="s">
        <v>2402</v>
      </c>
      <c r="B69" t="s">
        <v>2506</v>
      </c>
      <c r="C69" t="s">
        <v>2507</v>
      </c>
      <c r="D69" s="298" t="str">
        <f t="shared" si="1"/>
        <v>Stable</v>
      </c>
      <c r="E69" s="298" t="s">
        <v>8411</v>
      </c>
      <c r="F69" s="298" t="s">
        <v>8411</v>
      </c>
      <c r="G69" s="298" t="s">
        <v>8411</v>
      </c>
      <c r="H69" s="298" t="s">
        <v>8411</v>
      </c>
      <c r="I69" s="298" t="s">
        <v>8411</v>
      </c>
      <c r="J69" s="298" t="s">
        <v>8411</v>
      </c>
      <c r="K69" s="298" t="s">
        <v>8411</v>
      </c>
      <c r="L69" s="298" t="s">
        <v>8411</v>
      </c>
      <c r="M69" s="298" t="s">
        <v>8411</v>
      </c>
      <c r="N69" s="298" t="s">
        <v>8411</v>
      </c>
      <c r="O69" s="298" t="s">
        <v>8411</v>
      </c>
      <c r="P69" s="298" t="s">
        <v>8411</v>
      </c>
      <c r="Q69" s="298" t="s">
        <v>8411</v>
      </c>
      <c r="R69" s="298" t="s">
        <v>8411</v>
      </c>
      <c r="S69" s="298" t="s">
        <v>8411</v>
      </c>
      <c r="T69" s="298" t="s">
        <v>8411</v>
      </c>
      <c r="U69" s="298" t="s">
        <v>8411</v>
      </c>
      <c r="V69" s="298" t="s">
        <v>8411</v>
      </c>
      <c r="W69" s="298" t="s">
        <v>8411</v>
      </c>
      <c r="X69" s="298" t="s">
        <v>8411</v>
      </c>
      <c r="Y69" s="298" t="s">
        <v>8411</v>
      </c>
      <c r="Z69" s="298" t="s">
        <v>8411</v>
      </c>
      <c r="AA69" s="298" t="s">
        <v>8411</v>
      </c>
      <c r="AB69" s="298" t="s">
        <v>8411</v>
      </c>
      <c r="AC69" s="298">
        <v>2.1</v>
      </c>
      <c r="AD69" s="298">
        <v>2.1</v>
      </c>
      <c r="AE69" s="298">
        <v>2.1</v>
      </c>
      <c r="AF69" s="298">
        <f>_xlfn.IFNA(VLOOKUP(C69,'INFORM Severity - hidden'!$C$5:$G$155,5,FALSE),"-")</f>
        <v>2.1</v>
      </c>
    </row>
    <row r="70" spans="1:32">
      <c r="A70" t="s">
        <v>2555</v>
      </c>
      <c r="B70" t="s">
        <v>8460</v>
      </c>
      <c r="C70" t="s">
        <v>8461</v>
      </c>
      <c r="D70" s="298" t="str">
        <f t="shared" si="1"/>
        <v>-</v>
      </c>
      <c r="E70" s="298" t="s">
        <v>8411</v>
      </c>
      <c r="F70" s="298" t="s">
        <v>8411</v>
      </c>
      <c r="G70" s="298" t="s">
        <v>8411</v>
      </c>
      <c r="H70" s="298" t="s">
        <v>8411</v>
      </c>
      <c r="I70" s="298" t="s">
        <v>8411</v>
      </c>
      <c r="J70" s="298" t="s">
        <v>8411</v>
      </c>
      <c r="K70" s="298" t="s">
        <v>8411</v>
      </c>
      <c r="L70" s="298" t="s">
        <v>8411</v>
      </c>
      <c r="M70" s="298" t="s">
        <v>8411</v>
      </c>
      <c r="N70" s="298" t="s">
        <v>8411</v>
      </c>
      <c r="O70" s="298" t="s">
        <v>8411</v>
      </c>
      <c r="P70" s="298" t="s">
        <v>8411</v>
      </c>
      <c r="Q70" s="298" t="s">
        <v>8411</v>
      </c>
      <c r="R70" s="298" t="s">
        <v>8411</v>
      </c>
      <c r="S70" s="298" t="s">
        <v>8411</v>
      </c>
      <c r="T70" s="298" t="s">
        <v>8411</v>
      </c>
      <c r="U70" s="298" t="s">
        <v>8411</v>
      </c>
      <c r="V70" s="298">
        <v>2.4</v>
      </c>
      <c r="W70" s="298">
        <v>3</v>
      </c>
      <c r="X70" s="298">
        <v>2.9</v>
      </c>
      <c r="Y70" s="298">
        <v>3</v>
      </c>
      <c r="Z70" s="298">
        <v>2.6</v>
      </c>
      <c r="AA70" s="298">
        <v>2.8</v>
      </c>
      <c r="AB70" s="298">
        <v>2.8</v>
      </c>
      <c r="AC70" s="298" t="s">
        <v>8411</v>
      </c>
      <c r="AD70" s="298" t="s">
        <v>8411</v>
      </c>
      <c r="AE70" s="298" t="s">
        <v>8411</v>
      </c>
      <c r="AF70" s="298" t="str">
        <f>_xlfn.IFNA(VLOOKUP(C70,'INFORM Severity - hidden'!$C$5:$G$155,5,FALSE),"-")</f>
        <v>-</v>
      </c>
    </row>
    <row r="71" spans="1:32">
      <c r="A71" t="s">
        <v>2555</v>
      </c>
      <c r="B71" t="s">
        <v>2553</v>
      </c>
      <c r="C71" t="s">
        <v>2554</v>
      </c>
      <c r="D71" s="298" t="str">
        <f t="shared" si="1"/>
        <v>-</v>
      </c>
      <c r="E71" s="298" t="s">
        <v>8411</v>
      </c>
      <c r="F71" s="298" t="s">
        <v>8411</v>
      </c>
      <c r="G71" s="298" t="s">
        <v>8411</v>
      </c>
      <c r="H71" s="298" t="s">
        <v>8411</v>
      </c>
      <c r="I71" s="298" t="s">
        <v>8411</v>
      </c>
      <c r="J71" s="298" t="s">
        <v>8411</v>
      </c>
      <c r="K71" s="298" t="s">
        <v>8411</v>
      </c>
      <c r="L71" s="298" t="s">
        <v>8411</v>
      </c>
      <c r="M71" s="298" t="s">
        <v>8411</v>
      </c>
      <c r="N71" s="298" t="s">
        <v>8411</v>
      </c>
      <c r="O71" s="298" t="s">
        <v>8411</v>
      </c>
      <c r="P71" s="298" t="s">
        <v>8411</v>
      </c>
      <c r="Q71" s="298" t="s">
        <v>8411</v>
      </c>
      <c r="R71" s="298" t="s">
        <v>8411</v>
      </c>
      <c r="S71" s="298" t="s">
        <v>8411</v>
      </c>
      <c r="T71" s="298" t="s">
        <v>8411</v>
      </c>
      <c r="U71" s="298" t="s">
        <v>8411</v>
      </c>
      <c r="V71" s="298" t="s">
        <v>8411</v>
      </c>
      <c r="W71" s="298" t="s">
        <v>8411</v>
      </c>
      <c r="X71" s="298" t="s">
        <v>8411</v>
      </c>
      <c r="Y71" s="298" t="s">
        <v>8411</v>
      </c>
      <c r="Z71" s="298" t="s">
        <v>8411</v>
      </c>
      <c r="AA71" s="298" t="s">
        <v>8411</v>
      </c>
      <c r="AB71" s="298" t="s">
        <v>8411</v>
      </c>
      <c r="AC71" s="298" t="s">
        <v>8411</v>
      </c>
      <c r="AD71" s="298" t="s">
        <v>8411</v>
      </c>
      <c r="AE71" s="298" t="s">
        <v>8411</v>
      </c>
      <c r="AF71" s="298" t="str">
        <f>_xlfn.IFNA(VLOOKUP(C71,'INFORM Severity - hidden'!$C$5:$G$155,5,FALSE),"-")</f>
        <v>x</v>
      </c>
    </row>
    <row r="72" spans="1:32">
      <c r="A72" t="s">
        <v>2555</v>
      </c>
      <c r="B72" t="s">
        <v>8462</v>
      </c>
      <c r="C72" t="s">
        <v>8463</v>
      </c>
      <c r="D72" s="298" t="str">
        <f t="shared" si="1"/>
        <v>-</v>
      </c>
      <c r="E72" s="298" t="s">
        <v>8411</v>
      </c>
      <c r="F72" s="298" t="s">
        <v>8411</v>
      </c>
      <c r="G72" s="298" t="s">
        <v>8411</v>
      </c>
      <c r="H72" s="298" t="s">
        <v>8411</v>
      </c>
      <c r="I72" s="298" t="s">
        <v>8411</v>
      </c>
      <c r="J72" s="298" t="s">
        <v>8411</v>
      </c>
      <c r="K72" s="298" t="s">
        <v>8411</v>
      </c>
      <c r="L72" s="298" t="s">
        <v>8411</v>
      </c>
      <c r="M72" s="298" t="s">
        <v>8411</v>
      </c>
      <c r="N72" s="298" t="s">
        <v>8411</v>
      </c>
      <c r="O72" s="298" t="s">
        <v>8411</v>
      </c>
      <c r="P72" s="298" t="s">
        <v>8411</v>
      </c>
      <c r="Q72" s="298" t="s">
        <v>8411</v>
      </c>
      <c r="R72" s="298" t="s">
        <v>8411</v>
      </c>
      <c r="S72" s="298" t="s">
        <v>8411</v>
      </c>
      <c r="T72" s="298" t="s">
        <v>8411</v>
      </c>
      <c r="U72" s="298" t="s">
        <v>8411</v>
      </c>
      <c r="V72" s="298">
        <v>2.4</v>
      </c>
      <c r="W72" s="298">
        <v>2.2000000000000002</v>
      </c>
      <c r="X72" s="298">
        <v>2.2000000000000002</v>
      </c>
      <c r="Y72" s="298">
        <v>2.2999999999999998</v>
      </c>
      <c r="Z72" s="298">
        <v>2.2999999999999998</v>
      </c>
      <c r="AA72" s="298">
        <v>2.2999999999999998</v>
      </c>
      <c r="AB72" s="298">
        <v>2.2999999999999998</v>
      </c>
      <c r="AC72" s="298" t="s">
        <v>8411</v>
      </c>
      <c r="AD72" s="298" t="s">
        <v>8411</v>
      </c>
      <c r="AE72" s="298" t="s">
        <v>8411</v>
      </c>
      <c r="AF72" s="298" t="str">
        <f>_xlfn.IFNA(VLOOKUP(C72,'INFORM Severity - hidden'!$C$5:$G$155,5,FALSE),"-")</f>
        <v>-</v>
      </c>
    </row>
    <row r="73" spans="1:32">
      <c r="A73" t="s">
        <v>2555</v>
      </c>
      <c r="B73" t="s">
        <v>8464</v>
      </c>
      <c r="C73" t="s">
        <v>8465</v>
      </c>
      <c r="D73" s="298" t="str">
        <f t="shared" si="1"/>
        <v>-</v>
      </c>
      <c r="E73" s="298" t="s">
        <v>8411</v>
      </c>
      <c r="F73" s="298" t="s">
        <v>8411</v>
      </c>
      <c r="G73" s="298" t="s">
        <v>8411</v>
      </c>
      <c r="H73" s="298" t="s">
        <v>8411</v>
      </c>
      <c r="I73" s="298" t="s">
        <v>8411</v>
      </c>
      <c r="J73" s="298" t="s">
        <v>8411</v>
      </c>
      <c r="K73" s="298" t="s">
        <v>8411</v>
      </c>
      <c r="L73" s="298" t="s">
        <v>8411</v>
      </c>
      <c r="M73" s="298" t="s">
        <v>8411</v>
      </c>
      <c r="N73" s="298" t="s">
        <v>8411</v>
      </c>
      <c r="O73" s="298" t="s">
        <v>8411</v>
      </c>
      <c r="P73" s="298" t="s">
        <v>8411</v>
      </c>
      <c r="Q73" s="298" t="s">
        <v>8411</v>
      </c>
      <c r="R73" s="298" t="s">
        <v>8411</v>
      </c>
      <c r="S73" s="298" t="s">
        <v>8411</v>
      </c>
      <c r="T73" s="298" t="s">
        <v>8411</v>
      </c>
      <c r="U73" s="298" t="s">
        <v>8411</v>
      </c>
      <c r="V73" s="298" t="s">
        <v>8411</v>
      </c>
      <c r="W73" s="298">
        <v>2.9</v>
      </c>
      <c r="X73" s="298" t="s">
        <v>8411</v>
      </c>
      <c r="Y73" s="298" t="s">
        <v>8411</v>
      </c>
      <c r="Z73" s="298" t="s">
        <v>8411</v>
      </c>
      <c r="AA73" s="298" t="s">
        <v>8411</v>
      </c>
      <c r="AB73" s="298" t="s">
        <v>8411</v>
      </c>
      <c r="AC73" s="298" t="s">
        <v>8411</v>
      </c>
      <c r="AD73" s="298" t="s">
        <v>8411</v>
      </c>
      <c r="AE73" s="298" t="s">
        <v>8411</v>
      </c>
      <c r="AF73" s="298" t="str">
        <f>_xlfn.IFNA(VLOOKUP(C73,'INFORM Severity - hidden'!$C$5:$G$155,5,FALSE),"-")</f>
        <v>-</v>
      </c>
    </row>
    <row r="74" spans="1:32">
      <c r="A74" t="s">
        <v>2555</v>
      </c>
      <c r="B74" t="s">
        <v>8466</v>
      </c>
      <c r="C74" t="s">
        <v>8467</v>
      </c>
      <c r="D74" s="298" t="str">
        <f t="shared" si="1"/>
        <v>-</v>
      </c>
      <c r="E74" s="298" t="s">
        <v>8411</v>
      </c>
      <c r="F74" s="298" t="s">
        <v>8411</v>
      </c>
      <c r="G74" s="298" t="s">
        <v>8411</v>
      </c>
      <c r="H74" s="298" t="s">
        <v>8411</v>
      </c>
      <c r="I74" s="298" t="s">
        <v>8411</v>
      </c>
      <c r="J74" s="298" t="s">
        <v>8411</v>
      </c>
      <c r="K74" s="298" t="s">
        <v>8411</v>
      </c>
      <c r="L74" s="298" t="s">
        <v>8411</v>
      </c>
      <c r="M74" s="298" t="s">
        <v>8411</v>
      </c>
      <c r="N74" s="298" t="s">
        <v>8411</v>
      </c>
      <c r="O74" s="298" t="s">
        <v>8411</v>
      </c>
      <c r="P74" s="298" t="s">
        <v>8411</v>
      </c>
      <c r="Q74" s="298" t="s">
        <v>8411</v>
      </c>
      <c r="R74" s="298" t="s">
        <v>8411</v>
      </c>
      <c r="S74" s="298" t="s">
        <v>8411</v>
      </c>
      <c r="T74" s="298" t="s">
        <v>8411</v>
      </c>
      <c r="U74" s="298" t="s">
        <v>8411</v>
      </c>
      <c r="V74" s="298" t="s">
        <v>8411</v>
      </c>
      <c r="W74" s="298" t="s">
        <v>8411</v>
      </c>
      <c r="X74" s="298" t="s">
        <v>8411</v>
      </c>
      <c r="Y74" s="298">
        <v>2.7</v>
      </c>
      <c r="Z74" s="298">
        <v>2.6</v>
      </c>
      <c r="AA74" s="298">
        <v>2.6</v>
      </c>
      <c r="AB74" s="298" t="s">
        <v>8411</v>
      </c>
      <c r="AC74" s="298" t="s">
        <v>8411</v>
      </c>
      <c r="AD74" s="298" t="s">
        <v>8411</v>
      </c>
      <c r="AE74" s="298" t="s">
        <v>8411</v>
      </c>
      <c r="AF74" s="298" t="str">
        <f>_xlfn.IFNA(VLOOKUP(C74,'INFORM Severity - hidden'!$C$5:$G$155,5,FALSE),"-")</f>
        <v>-</v>
      </c>
    </row>
    <row r="75" spans="1:32">
      <c r="A75" t="s">
        <v>2605</v>
      </c>
      <c r="B75" t="s">
        <v>8468</v>
      </c>
      <c r="C75" t="s">
        <v>8469</v>
      </c>
      <c r="D75" s="298" t="str">
        <f t="shared" si="1"/>
        <v>-</v>
      </c>
      <c r="E75" s="298" t="s">
        <v>8411</v>
      </c>
      <c r="F75" s="298" t="s">
        <v>8411</v>
      </c>
      <c r="G75" s="298" t="s">
        <v>8411</v>
      </c>
      <c r="H75" s="298">
        <v>3.2</v>
      </c>
      <c r="I75" s="298">
        <v>3.1</v>
      </c>
      <c r="J75" s="298">
        <v>3.1</v>
      </c>
      <c r="K75" s="298" t="s">
        <v>8411</v>
      </c>
      <c r="L75" s="298" t="s">
        <v>8411</v>
      </c>
      <c r="M75" s="298" t="s">
        <v>8411</v>
      </c>
      <c r="N75" s="298" t="s">
        <v>8411</v>
      </c>
      <c r="O75" s="298" t="s">
        <v>8411</v>
      </c>
      <c r="P75" s="298" t="s">
        <v>8411</v>
      </c>
      <c r="Q75" s="298" t="s">
        <v>8411</v>
      </c>
      <c r="R75" s="298" t="s">
        <v>8411</v>
      </c>
      <c r="S75" s="298" t="s">
        <v>8411</v>
      </c>
      <c r="T75" s="298" t="s">
        <v>8411</v>
      </c>
      <c r="U75" s="298" t="s">
        <v>8411</v>
      </c>
      <c r="V75" s="298" t="s">
        <v>8411</v>
      </c>
      <c r="W75" s="298" t="s">
        <v>8411</v>
      </c>
      <c r="X75" s="298" t="s">
        <v>8411</v>
      </c>
      <c r="Y75" s="298" t="s">
        <v>8411</v>
      </c>
      <c r="Z75" s="298" t="s">
        <v>8411</v>
      </c>
      <c r="AA75" s="298" t="s">
        <v>8411</v>
      </c>
      <c r="AB75" s="298" t="s">
        <v>8411</v>
      </c>
      <c r="AC75" s="298" t="s">
        <v>8411</v>
      </c>
      <c r="AD75" s="298" t="s">
        <v>8411</v>
      </c>
      <c r="AE75" s="298" t="s">
        <v>8411</v>
      </c>
      <c r="AF75" s="298" t="str">
        <f>_xlfn.IFNA(VLOOKUP(C75,'INFORM Severity - hidden'!$C$5:$G$155,5,FALSE),"-")</f>
        <v>-</v>
      </c>
    </row>
    <row r="76" spans="1:32">
      <c r="A76" t="s">
        <v>2605</v>
      </c>
      <c r="B76" t="s">
        <v>8470</v>
      </c>
      <c r="C76" t="s">
        <v>8471</v>
      </c>
      <c r="D76" s="298" t="str">
        <f t="shared" si="1"/>
        <v>-</v>
      </c>
      <c r="E76" s="298" t="s">
        <v>8411</v>
      </c>
      <c r="F76" s="298" t="s">
        <v>8411</v>
      </c>
      <c r="G76" s="298" t="s">
        <v>8411</v>
      </c>
      <c r="H76" s="298" t="s">
        <v>8411</v>
      </c>
      <c r="I76" s="298" t="s">
        <v>8411</v>
      </c>
      <c r="J76" s="298" t="s">
        <v>8411</v>
      </c>
      <c r="K76" s="298" t="s">
        <v>8411</v>
      </c>
      <c r="L76" s="298" t="s">
        <v>8411</v>
      </c>
      <c r="M76" s="298" t="s">
        <v>8411</v>
      </c>
      <c r="N76" s="298" t="s">
        <v>8411</v>
      </c>
      <c r="O76" s="298" t="s">
        <v>8411</v>
      </c>
      <c r="P76" s="298" t="s">
        <v>8411</v>
      </c>
      <c r="Q76" s="298">
        <v>1.6</v>
      </c>
      <c r="R76" s="298" t="s">
        <v>8411</v>
      </c>
      <c r="S76" s="298" t="s">
        <v>8411</v>
      </c>
      <c r="T76" s="298" t="s">
        <v>8411</v>
      </c>
      <c r="U76" s="298" t="s">
        <v>8411</v>
      </c>
      <c r="V76" s="298" t="s">
        <v>8411</v>
      </c>
      <c r="W76" s="298" t="s">
        <v>8411</v>
      </c>
      <c r="X76" s="298" t="s">
        <v>8411</v>
      </c>
      <c r="Y76" s="298" t="s">
        <v>8411</v>
      </c>
      <c r="Z76" s="298" t="s">
        <v>8411</v>
      </c>
      <c r="AA76" s="298" t="s">
        <v>8411</v>
      </c>
      <c r="AB76" s="298" t="s">
        <v>8411</v>
      </c>
      <c r="AC76" s="298" t="s">
        <v>8411</v>
      </c>
      <c r="AD76" s="298" t="s">
        <v>8411</v>
      </c>
      <c r="AE76" s="298" t="s">
        <v>8411</v>
      </c>
      <c r="AF76" s="298" t="str">
        <f>_xlfn.IFNA(VLOOKUP(C76,'INFORM Severity - hidden'!$C$5:$G$155,5,FALSE),"-")</f>
        <v>-</v>
      </c>
    </row>
    <row r="77" spans="1:32">
      <c r="A77" t="s">
        <v>2605</v>
      </c>
      <c r="B77" t="s">
        <v>2603</v>
      </c>
      <c r="C77" t="s">
        <v>2604</v>
      </c>
      <c r="D77" s="298" t="str">
        <f t="shared" si="1"/>
        <v>Stable</v>
      </c>
      <c r="E77" s="298" t="s">
        <v>8411</v>
      </c>
      <c r="F77" s="298" t="s">
        <v>8411</v>
      </c>
      <c r="G77" s="298" t="s">
        <v>8411</v>
      </c>
      <c r="H77" s="298" t="s">
        <v>8411</v>
      </c>
      <c r="I77" s="298" t="s">
        <v>8411</v>
      </c>
      <c r="J77" s="298" t="s">
        <v>8411</v>
      </c>
      <c r="K77" s="298" t="s">
        <v>8411</v>
      </c>
      <c r="L77" s="298" t="s">
        <v>8411</v>
      </c>
      <c r="M77" s="298" t="s">
        <v>8411</v>
      </c>
      <c r="N77" s="298" t="s">
        <v>8411</v>
      </c>
      <c r="O77" s="298" t="s">
        <v>8411</v>
      </c>
      <c r="P77" s="298" t="s">
        <v>8411</v>
      </c>
      <c r="Q77" s="298" t="s">
        <v>8411</v>
      </c>
      <c r="R77" s="298" t="s">
        <v>8411</v>
      </c>
      <c r="S77" s="298">
        <v>3.4</v>
      </c>
      <c r="T77" s="298">
        <v>3.4</v>
      </c>
      <c r="U77" s="298">
        <v>3.4</v>
      </c>
      <c r="V77" s="298">
        <v>3.4</v>
      </c>
      <c r="W77" s="298">
        <v>3.4</v>
      </c>
      <c r="X77" s="298">
        <v>3.4</v>
      </c>
      <c r="Y77" s="298">
        <v>3.4</v>
      </c>
      <c r="Z77" s="298">
        <v>3.4</v>
      </c>
      <c r="AA77" s="298">
        <v>3.4</v>
      </c>
      <c r="AB77" s="298">
        <v>3.4</v>
      </c>
      <c r="AC77" s="298">
        <v>3.4</v>
      </c>
      <c r="AD77" s="298">
        <v>3.4</v>
      </c>
      <c r="AE77" s="298">
        <v>3.4</v>
      </c>
      <c r="AF77" s="298">
        <f>_xlfn.IFNA(VLOOKUP(C77,'INFORM Severity - hidden'!$C$5:$G$155,5,FALSE),"-")</f>
        <v>3.4</v>
      </c>
    </row>
    <row r="78" spans="1:32">
      <c r="A78" t="s">
        <v>2656</v>
      </c>
      <c r="B78" t="s">
        <v>2654</v>
      </c>
      <c r="C78" t="s">
        <v>2655</v>
      </c>
      <c r="D78" s="298" t="str">
        <f t="shared" si="1"/>
        <v>Increasing</v>
      </c>
      <c r="E78" s="298" t="s">
        <v>8411</v>
      </c>
      <c r="F78" s="298">
        <v>4.3</v>
      </c>
      <c r="G78" s="298">
        <v>4.3</v>
      </c>
      <c r="H78" s="298">
        <v>4.2</v>
      </c>
      <c r="I78" s="298">
        <v>4.2</v>
      </c>
      <c r="J78" s="298">
        <v>4.3</v>
      </c>
      <c r="K78" s="298">
        <v>4.3</v>
      </c>
      <c r="L78" s="298">
        <v>4.3</v>
      </c>
      <c r="M78" s="298">
        <v>4.3</v>
      </c>
      <c r="N78" s="298">
        <v>4.3</v>
      </c>
      <c r="O78" s="298">
        <v>4.3</v>
      </c>
      <c r="P78" s="298">
        <v>4.2</v>
      </c>
      <c r="Q78" s="298">
        <v>4.2</v>
      </c>
      <c r="R78" s="298">
        <v>4.2</v>
      </c>
      <c r="S78" s="298">
        <v>4.2</v>
      </c>
      <c r="T78" s="298">
        <v>3.9</v>
      </c>
      <c r="U78" s="298">
        <v>3.9</v>
      </c>
      <c r="V78" s="298">
        <v>3.9</v>
      </c>
      <c r="W78" s="298">
        <v>3.9</v>
      </c>
      <c r="X78" s="298">
        <v>3.9</v>
      </c>
      <c r="Y78" s="298">
        <v>3.9</v>
      </c>
      <c r="Z78" s="298">
        <v>3.9</v>
      </c>
      <c r="AA78" s="298">
        <v>4</v>
      </c>
      <c r="AB78" s="298">
        <v>4</v>
      </c>
      <c r="AC78" s="298">
        <v>3.9</v>
      </c>
      <c r="AD78" s="298">
        <v>3.9</v>
      </c>
      <c r="AE78" s="298">
        <v>4.2</v>
      </c>
      <c r="AF78" s="298">
        <f>_xlfn.IFNA(VLOOKUP(C78,'INFORM Severity - hidden'!$C$5:$G$155,5,FALSE),"-")</f>
        <v>4.2</v>
      </c>
    </row>
    <row r="79" spans="1:32">
      <c r="A79" t="s">
        <v>2656</v>
      </c>
      <c r="B79" t="s">
        <v>2722</v>
      </c>
      <c r="C79" t="s">
        <v>2723</v>
      </c>
      <c r="D79" s="298" t="str">
        <f t="shared" si="1"/>
        <v>Increasing</v>
      </c>
      <c r="E79" s="298" t="s">
        <v>8411</v>
      </c>
      <c r="F79" s="298">
        <v>4.4000000000000004</v>
      </c>
      <c r="G79" s="298">
        <v>4.3</v>
      </c>
      <c r="H79" s="298">
        <v>4.2</v>
      </c>
      <c r="I79" s="298">
        <v>4.2</v>
      </c>
      <c r="J79" s="298">
        <v>4.3</v>
      </c>
      <c r="K79" s="298">
        <v>4.3</v>
      </c>
      <c r="L79" s="298">
        <v>4.3</v>
      </c>
      <c r="M79" s="298">
        <v>4.3</v>
      </c>
      <c r="N79" s="298">
        <v>4.3</v>
      </c>
      <c r="O79" s="298">
        <v>4.3</v>
      </c>
      <c r="P79" s="298">
        <v>4.0999999999999996</v>
      </c>
      <c r="Q79" s="298">
        <v>4.0999999999999996</v>
      </c>
      <c r="R79" s="298">
        <v>4.0999999999999996</v>
      </c>
      <c r="S79" s="298">
        <v>4</v>
      </c>
      <c r="T79" s="298">
        <v>4</v>
      </c>
      <c r="U79" s="298">
        <v>4</v>
      </c>
      <c r="V79" s="298">
        <v>4</v>
      </c>
      <c r="W79" s="298">
        <v>4</v>
      </c>
      <c r="X79" s="298">
        <v>4</v>
      </c>
      <c r="Y79" s="298">
        <v>4</v>
      </c>
      <c r="Z79" s="298">
        <v>4</v>
      </c>
      <c r="AA79" s="298">
        <v>4.0999999999999996</v>
      </c>
      <c r="AB79" s="298">
        <v>4.0999999999999996</v>
      </c>
      <c r="AC79" s="298">
        <v>4.0999999999999996</v>
      </c>
      <c r="AD79" s="298">
        <v>4.2</v>
      </c>
      <c r="AE79" s="298">
        <v>4.4000000000000004</v>
      </c>
      <c r="AF79" s="298">
        <f>_xlfn.IFNA(VLOOKUP(C79,'INFORM Severity - hidden'!$C$5:$G$155,5,FALSE),"-")</f>
        <v>4.4000000000000004</v>
      </c>
    </row>
    <row r="80" spans="1:32">
      <c r="A80" t="s">
        <v>2656</v>
      </c>
      <c r="B80" t="s">
        <v>2774</v>
      </c>
      <c r="C80" t="s">
        <v>2775</v>
      </c>
      <c r="D80" s="298" t="str">
        <f t="shared" si="1"/>
        <v>Stable</v>
      </c>
      <c r="E80" s="298" t="s">
        <v>8411</v>
      </c>
      <c r="F80" s="298">
        <v>2.5</v>
      </c>
      <c r="G80" s="298">
        <v>2.4</v>
      </c>
      <c r="H80" s="298">
        <v>3.2</v>
      </c>
      <c r="I80" s="298">
        <v>3.1</v>
      </c>
      <c r="J80" s="298">
        <v>3.2</v>
      </c>
      <c r="K80" s="298">
        <v>3.2</v>
      </c>
      <c r="L80" s="298">
        <v>3.2</v>
      </c>
      <c r="M80" s="298">
        <v>3.2</v>
      </c>
      <c r="N80" s="298">
        <v>3.2</v>
      </c>
      <c r="O80" s="298">
        <v>2.9</v>
      </c>
      <c r="P80" s="298">
        <v>2.9</v>
      </c>
      <c r="Q80" s="298">
        <v>2.9</v>
      </c>
      <c r="R80" s="298">
        <v>2.9</v>
      </c>
      <c r="S80" s="298">
        <v>2.9</v>
      </c>
      <c r="T80" s="298">
        <v>2.9</v>
      </c>
      <c r="U80" s="298">
        <v>2.9</v>
      </c>
      <c r="V80" s="298">
        <v>2.9</v>
      </c>
      <c r="W80" s="298">
        <v>2.9</v>
      </c>
      <c r="X80" s="298">
        <v>2.9</v>
      </c>
      <c r="Y80" s="298">
        <v>2.8</v>
      </c>
      <c r="Z80" s="298">
        <v>2.8</v>
      </c>
      <c r="AA80" s="298">
        <v>2.8</v>
      </c>
      <c r="AB80" s="298">
        <v>2.8</v>
      </c>
      <c r="AC80" s="298">
        <v>2.8</v>
      </c>
      <c r="AD80" s="298">
        <v>2.8</v>
      </c>
      <c r="AE80" s="298">
        <v>2.8</v>
      </c>
      <c r="AF80" s="298">
        <f>_xlfn.IFNA(VLOOKUP(C80,'INFORM Severity - hidden'!$C$5:$G$155,5,FALSE),"-")</f>
        <v>2.8</v>
      </c>
    </row>
    <row r="81" spans="1:32">
      <c r="A81" t="s">
        <v>2839</v>
      </c>
      <c r="B81" t="s">
        <v>2837</v>
      </c>
      <c r="C81" t="s">
        <v>2838</v>
      </c>
      <c r="D81" s="298" t="str">
        <f t="shared" si="1"/>
        <v>-</v>
      </c>
      <c r="E81" s="298" t="s">
        <v>8411</v>
      </c>
      <c r="F81" s="298">
        <v>1.1000000000000001</v>
      </c>
      <c r="G81" s="298" t="s">
        <v>8411</v>
      </c>
      <c r="H81" s="298" t="s">
        <v>8411</v>
      </c>
      <c r="I81" s="298" t="s">
        <v>8411</v>
      </c>
      <c r="J81" s="298" t="s">
        <v>8411</v>
      </c>
      <c r="K81" s="298" t="s">
        <v>8411</v>
      </c>
      <c r="L81" s="298" t="s">
        <v>8411</v>
      </c>
      <c r="M81" s="298" t="s">
        <v>8411</v>
      </c>
      <c r="N81" s="298" t="s">
        <v>8411</v>
      </c>
      <c r="O81" s="298" t="s">
        <v>8411</v>
      </c>
      <c r="P81" s="298" t="s">
        <v>8411</v>
      </c>
      <c r="Q81" s="298" t="s">
        <v>8411</v>
      </c>
      <c r="R81" s="298" t="s">
        <v>8411</v>
      </c>
      <c r="S81" s="298" t="s">
        <v>8411</v>
      </c>
      <c r="T81" s="298" t="s">
        <v>8411</v>
      </c>
      <c r="U81" s="298" t="s">
        <v>8411</v>
      </c>
      <c r="V81" s="298" t="s">
        <v>8411</v>
      </c>
      <c r="W81" s="298" t="s">
        <v>8411</v>
      </c>
      <c r="X81" s="298" t="s">
        <v>8411</v>
      </c>
      <c r="Y81" s="298" t="s">
        <v>8411</v>
      </c>
      <c r="Z81" s="298" t="s">
        <v>8411</v>
      </c>
      <c r="AA81" s="298" t="s">
        <v>8411</v>
      </c>
      <c r="AB81" s="298" t="s">
        <v>8411</v>
      </c>
      <c r="AC81" s="298" t="s">
        <v>8411</v>
      </c>
      <c r="AD81" s="298" t="s">
        <v>8411</v>
      </c>
      <c r="AE81" s="298" t="s">
        <v>8411</v>
      </c>
      <c r="AF81" s="298" t="str">
        <f>_xlfn.IFNA(VLOOKUP(C81,'INFORM Severity - hidden'!$C$5:$G$155,5,FALSE),"-")</f>
        <v>x</v>
      </c>
    </row>
    <row r="82" spans="1:32">
      <c r="A82" t="s">
        <v>2891</v>
      </c>
      <c r="B82" t="s">
        <v>8472</v>
      </c>
      <c r="C82" t="s">
        <v>8473</v>
      </c>
      <c r="D82" s="298" t="str">
        <f t="shared" si="1"/>
        <v>-</v>
      </c>
      <c r="E82" s="298" t="s">
        <v>8411</v>
      </c>
      <c r="F82" s="298">
        <v>1.6</v>
      </c>
      <c r="G82" s="298">
        <v>1.6</v>
      </c>
      <c r="H82" s="298" t="s">
        <v>8411</v>
      </c>
      <c r="I82" s="298" t="s">
        <v>8411</v>
      </c>
      <c r="J82" s="298" t="s">
        <v>8411</v>
      </c>
      <c r="K82" s="298" t="s">
        <v>8411</v>
      </c>
      <c r="L82" s="298" t="s">
        <v>8411</v>
      </c>
      <c r="M82" s="298" t="s">
        <v>8411</v>
      </c>
      <c r="N82" s="298" t="s">
        <v>8411</v>
      </c>
      <c r="O82" s="298" t="s">
        <v>8411</v>
      </c>
      <c r="P82" s="298" t="s">
        <v>8411</v>
      </c>
      <c r="Q82" s="298" t="s">
        <v>8411</v>
      </c>
      <c r="R82" s="298" t="s">
        <v>8411</v>
      </c>
      <c r="S82" s="298" t="s">
        <v>8411</v>
      </c>
      <c r="T82" s="298" t="s">
        <v>8411</v>
      </c>
      <c r="U82" s="298" t="s">
        <v>8411</v>
      </c>
      <c r="V82" s="298" t="s">
        <v>8411</v>
      </c>
      <c r="W82" s="298" t="s">
        <v>8411</v>
      </c>
      <c r="X82" s="298" t="s">
        <v>8411</v>
      </c>
      <c r="Y82" s="298" t="s">
        <v>8411</v>
      </c>
      <c r="Z82" s="298" t="s">
        <v>8411</v>
      </c>
      <c r="AA82" s="298" t="s">
        <v>8411</v>
      </c>
      <c r="AB82" s="298" t="s">
        <v>8411</v>
      </c>
      <c r="AC82" s="298" t="s">
        <v>8411</v>
      </c>
      <c r="AD82" s="298" t="s">
        <v>8411</v>
      </c>
      <c r="AE82" s="298" t="s">
        <v>8411</v>
      </c>
      <c r="AF82" s="298" t="str">
        <f>_xlfn.IFNA(VLOOKUP(C82,'INFORM Severity - hidden'!$C$5:$G$155,5,FALSE),"-")</f>
        <v>-</v>
      </c>
    </row>
    <row r="83" spans="1:32">
      <c r="A83" t="s">
        <v>2891</v>
      </c>
      <c r="B83" t="s">
        <v>2889</v>
      </c>
      <c r="C83" t="s">
        <v>2890</v>
      </c>
      <c r="D83" s="298" t="str">
        <f t="shared" si="1"/>
        <v>Increasing</v>
      </c>
      <c r="E83" s="298" t="s">
        <v>8411</v>
      </c>
      <c r="F83" s="298">
        <v>1.6</v>
      </c>
      <c r="G83" s="298">
        <v>1.6</v>
      </c>
      <c r="H83" s="298">
        <v>2.5</v>
      </c>
      <c r="I83" s="298">
        <v>2.6</v>
      </c>
      <c r="J83" s="298">
        <v>2.6</v>
      </c>
      <c r="K83" s="298">
        <v>2.6</v>
      </c>
      <c r="L83" s="298">
        <v>2.6</v>
      </c>
      <c r="M83" s="298">
        <v>2.6</v>
      </c>
      <c r="N83" s="298">
        <v>2.6</v>
      </c>
      <c r="O83" s="298">
        <v>2.5</v>
      </c>
      <c r="P83" s="298">
        <v>2.5</v>
      </c>
      <c r="Q83" s="298">
        <v>2.5</v>
      </c>
      <c r="R83" s="298">
        <v>2.5</v>
      </c>
      <c r="S83" s="298">
        <v>2.5</v>
      </c>
      <c r="T83" s="298">
        <v>2.5</v>
      </c>
      <c r="U83" s="298">
        <v>2.5</v>
      </c>
      <c r="V83" s="298">
        <v>2.5</v>
      </c>
      <c r="W83" s="298">
        <v>2.5</v>
      </c>
      <c r="X83" s="298">
        <v>2.5</v>
      </c>
      <c r="Y83" s="298">
        <v>2.6</v>
      </c>
      <c r="Z83" s="298">
        <v>2.6</v>
      </c>
      <c r="AA83" s="298">
        <v>2.8</v>
      </c>
      <c r="AB83" s="298">
        <v>2.8</v>
      </c>
      <c r="AC83" s="298">
        <v>3.2</v>
      </c>
      <c r="AD83" s="298">
        <v>3.2</v>
      </c>
      <c r="AE83" s="298">
        <v>3.2</v>
      </c>
      <c r="AF83" s="298">
        <f>_xlfn.IFNA(VLOOKUP(C83,'INFORM Severity - hidden'!$C$5:$G$155,5,FALSE),"-")</f>
        <v>3.2</v>
      </c>
    </row>
    <row r="84" spans="1:32">
      <c r="A84" t="s">
        <v>2891</v>
      </c>
      <c r="B84" t="s">
        <v>8474</v>
      </c>
      <c r="C84" t="s">
        <v>8475</v>
      </c>
      <c r="D84" s="298" t="str">
        <f t="shared" si="1"/>
        <v>-</v>
      </c>
      <c r="E84" s="298" t="s">
        <v>8411</v>
      </c>
      <c r="F84" s="298">
        <v>1.6</v>
      </c>
      <c r="G84" s="298">
        <v>1.6</v>
      </c>
      <c r="H84" s="298" t="s">
        <v>8411</v>
      </c>
      <c r="I84" s="298" t="s">
        <v>8411</v>
      </c>
      <c r="J84" s="298" t="s">
        <v>8411</v>
      </c>
      <c r="K84" s="298" t="s">
        <v>8411</v>
      </c>
      <c r="L84" s="298" t="s">
        <v>8411</v>
      </c>
      <c r="M84" s="298" t="s">
        <v>8411</v>
      </c>
      <c r="N84" s="298" t="s">
        <v>8411</v>
      </c>
      <c r="O84" s="298" t="s">
        <v>8411</v>
      </c>
      <c r="P84" s="298" t="s">
        <v>8411</v>
      </c>
      <c r="Q84" s="298" t="s">
        <v>8411</v>
      </c>
      <c r="R84" s="298" t="s">
        <v>8411</v>
      </c>
      <c r="S84" s="298" t="s">
        <v>8411</v>
      </c>
      <c r="T84" s="298" t="s">
        <v>8411</v>
      </c>
      <c r="U84" s="298" t="s">
        <v>8411</v>
      </c>
      <c r="V84" s="298" t="s">
        <v>8411</v>
      </c>
      <c r="W84" s="298" t="s">
        <v>8411</v>
      </c>
      <c r="X84" s="298" t="s">
        <v>8411</v>
      </c>
      <c r="Y84" s="298" t="s">
        <v>8411</v>
      </c>
      <c r="Z84" s="298" t="s">
        <v>8411</v>
      </c>
      <c r="AA84" s="298" t="s">
        <v>8411</v>
      </c>
      <c r="AB84" s="298" t="s">
        <v>8411</v>
      </c>
      <c r="AC84" s="298" t="s">
        <v>8411</v>
      </c>
      <c r="AD84" s="298" t="s">
        <v>8411</v>
      </c>
      <c r="AE84" s="298" t="s">
        <v>8411</v>
      </c>
      <c r="AF84" s="298" t="str">
        <f>_xlfn.IFNA(VLOOKUP(C84,'INFORM Severity - hidden'!$C$5:$G$155,5,FALSE),"-")</f>
        <v>-</v>
      </c>
    </row>
    <row r="85" spans="1:32">
      <c r="A85" t="s">
        <v>2956</v>
      </c>
      <c r="B85" t="s">
        <v>8476</v>
      </c>
      <c r="C85" t="s">
        <v>8477</v>
      </c>
      <c r="D85" s="298" t="str">
        <f t="shared" si="1"/>
        <v>-</v>
      </c>
      <c r="E85" s="298" t="s">
        <v>8411</v>
      </c>
      <c r="F85" s="298" t="s">
        <v>8411</v>
      </c>
      <c r="G85" s="298" t="s">
        <v>8411</v>
      </c>
      <c r="H85" s="298" t="s">
        <v>8411</v>
      </c>
      <c r="I85" s="298" t="s">
        <v>8411</v>
      </c>
      <c r="J85" s="298">
        <v>3.1</v>
      </c>
      <c r="K85" s="298">
        <v>3.1</v>
      </c>
      <c r="L85" s="298">
        <v>3.1</v>
      </c>
      <c r="M85" s="298">
        <v>3.4</v>
      </c>
      <c r="N85" s="298">
        <v>3.4</v>
      </c>
      <c r="O85" s="298">
        <v>3.3</v>
      </c>
      <c r="P85" s="298">
        <v>3.3</v>
      </c>
      <c r="Q85" s="298">
        <v>3.3</v>
      </c>
      <c r="R85" s="298">
        <v>3.3</v>
      </c>
      <c r="S85" s="298">
        <v>3.3</v>
      </c>
      <c r="T85" s="298">
        <v>3.3</v>
      </c>
      <c r="U85" s="298">
        <v>3.3</v>
      </c>
      <c r="V85" s="298">
        <v>3.4</v>
      </c>
      <c r="W85" s="298">
        <v>3</v>
      </c>
      <c r="X85" s="298">
        <v>3</v>
      </c>
      <c r="Y85" s="298">
        <v>2.9</v>
      </c>
      <c r="Z85" s="298">
        <v>2.9</v>
      </c>
      <c r="AA85" s="298">
        <v>3</v>
      </c>
      <c r="AB85" s="298">
        <v>3</v>
      </c>
      <c r="AC85" s="298">
        <v>3</v>
      </c>
      <c r="AD85" s="298" t="s">
        <v>8411</v>
      </c>
      <c r="AE85" s="298" t="s">
        <v>8411</v>
      </c>
      <c r="AF85" s="298" t="str">
        <f>_xlfn.IFNA(VLOOKUP(C85,'INFORM Severity - hidden'!$C$5:$G$155,5,FALSE),"-")</f>
        <v>-</v>
      </c>
    </row>
    <row r="86" spans="1:32">
      <c r="A86" t="s">
        <v>2956</v>
      </c>
      <c r="B86" t="s">
        <v>2954</v>
      </c>
      <c r="C86" t="s">
        <v>2955</v>
      </c>
      <c r="D86" s="298" t="str">
        <f t="shared" si="1"/>
        <v>Stable</v>
      </c>
      <c r="E86" s="298" t="s">
        <v>8411</v>
      </c>
      <c r="F86" s="298">
        <v>2</v>
      </c>
      <c r="G86" s="298">
        <v>2</v>
      </c>
      <c r="H86" s="298">
        <v>2.8</v>
      </c>
      <c r="I86" s="298">
        <v>2.8</v>
      </c>
      <c r="J86" s="298">
        <v>2.8</v>
      </c>
      <c r="K86" s="298">
        <v>2.8</v>
      </c>
      <c r="L86" s="298">
        <v>2.8</v>
      </c>
      <c r="M86" s="298">
        <v>2.8</v>
      </c>
      <c r="N86" s="298">
        <v>2.8</v>
      </c>
      <c r="O86" s="298">
        <v>2.7</v>
      </c>
      <c r="P86" s="298">
        <v>2.7</v>
      </c>
      <c r="Q86" s="298">
        <v>2.7</v>
      </c>
      <c r="R86" s="298">
        <v>2.7</v>
      </c>
      <c r="S86" s="298">
        <v>2.7</v>
      </c>
      <c r="T86" s="298">
        <v>2.7</v>
      </c>
      <c r="U86" s="298">
        <v>2.7</v>
      </c>
      <c r="V86" s="298">
        <v>2.7</v>
      </c>
      <c r="W86" s="298">
        <v>2.7</v>
      </c>
      <c r="X86" s="298">
        <v>2.7</v>
      </c>
      <c r="Y86" s="298">
        <v>2.6</v>
      </c>
      <c r="Z86" s="298">
        <v>2.6</v>
      </c>
      <c r="AA86" s="298">
        <v>2.7</v>
      </c>
      <c r="AB86" s="298">
        <v>2.7</v>
      </c>
      <c r="AC86" s="298">
        <v>2.7</v>
      </c>
      <c r="AD86" s="298">
        <v>2.7</v>
      </c>
      <c r="AE86" s="298">
        <v>2.7</v>
      </c>
      <c r="AF86" s="298">
        <f>_xlfn.IFNA(VLOOKUP(C86,'INFORM Severity - hidden'!$C$5:$G$155,5,FALSE),"-")</f>
        <v>2.7</v>
      </c>
    </row>
    <row r="87" spans="1:32">
      <c r="A87" t="s">
        <v>2956</v>
      </c>
      <c r="B87" t="s">
        <v>8478</v>
      </c>
      <c r="C87" t="s">
        <v>8479</v>
      </c>
      <c r="D87" s="298" t="str">
        <f t="shared" si="1"/>
        <v>-</v>
      </c>
      <c r="E87" s="298" t="s">
        <v>8411</v>
      </c>
      <c r="F87" s="298" t="s">
        <v>8411</v>
      </c>
      <c r="G87" s="298" t="s">
        <v>8411</v>
      </c>
      <c r="H87" s="298" t="s">
        <v>8411</v>
      </c>
      <c r="I87" s="298" t="s">
        <v>8411</v>
      </c>
      <c r="J87" s="298">
        <v>3</v>
      </c>
      <c r="K87" s="298">
        <v>3.1</v>
      </c>
      <c r="L87" s="298">
        <v>3.1</v>
      </c>
      <c r="M87" s="298">
        <v>3.3</v>
      </c>
      <c r="N87" s="298">
        <v>3.3</v>
      </c>
      <c r="O87" s="298">
        <v>3.2</v>
      </c>
      <c r="P87" s="298">
        <v>3.2</v>
      </c>
      <c r="Q87" s="298">
        <v>3.2</v>
      </c>
      <c r="R87" s="298">
        <v>3.2</v>
      </c>
      <c r="S87" s="298">
        <v>3.2</v>
      </c>
      <c r="T87" s="298">
        <v>3.2</v>
      </c>
      <c r="U87" s="298">
        <v>3.2</v>
      </c>
      <c r="V87" s="298">
        <v>3.3</v>
      </c>
      <c r="W87" s="298">
        <v>2.8</v>
      </c>
      <c r="X87" s="298">
        <v>2.8</v>
      </c>
      <c r="Y87" s="298">
        <v>2.8</v>
      </c>
      <c r="Z87" s="298">
        <v>2.8</v>
      </c>
      <c r="AA87" s="298">
        <v>2.8</v>
      </c>
      <c r="AB87" s="298">
        <v>2.8</v>
      </c>
      <c r="AC87" s="298">
        <v>2.8</v>
      </c>
      <c r="AD87" s="298" t="s">
        <v>8411</v>
      </c>
      <c r="AE87" s="298" t="s">
        <v>8411</v>
      </c>
      <c r="AF87" s="298" t="str">
        <f>_xlfn.IFNA(VLOOKUP(C87,'INFORM Severity - hidden'!$C$5:$G$155,5,FALSE),"-")</f>
        <v>-</v>
      </c>
    </row>
    <row r="88" spans="1:32">
      <c r="A88" t="s">
        <v>2956</v>
      </c>
      <c r="B88" t="s">
        <v>8480</v>
      </c>
      <c r="C88" t="s">
        <v>8481</v>
      </c>
      <c r="D88" s="298" t="str">
        <f t="shared" si="1"/>
        <v>-</v>
      </c>
      <c r="E88" s="298" t="s">
        <v>8411</v>
      </c>
      <c r="F88" s="298" t="s">
        <v>8411</v>
      </c>
      <c r="G88" s="298" t="s">
        <v>8411</v>
      </c>
      <c r="H88" s="298" t="s">
        <v>8411</v>
      </c>
      <c r="I88" s="298" t="s">
        <v>8411</v>
      </c>
      <c r="J88" s="298" t="s">
        <v>8411</v>
      </c>
      <c r="K88" s="298" t="s">
        <v>8411</v>
      </c>
      <c r="L88" s="298" t="s">
        <v>8411</v>
      </c>
      <c r="M88" s="298" t="s">
        <v>8411</v>
      </c>
      <c r="N88" s="298" t="s">
        <v>8411</v>
      </c>
      <c r="O88" s="298" t="s">
        <v>8411</v>
      </c>
      <c r="P88" s="298" t="s">
        <v>8411</v>
      </c>
      <c r="Q88" s="298" t="s">
        <v>8411</v>
      </c>
      <c r="R88" s="298" t="s">
        <v>8411</v>
      </c>
      <c r="S88" s="298" t="s">
        <v>8411</v>
      </c>
      <c r="T88" s="298" t="s">
        <v>8411</v>
      </c>
      <c r="U88" s="298" t="s">
        <v>8411</v>
      </c>
      <c r="V88" s="298" t="s">
        <v>8411</v>
      </c>
      <c r="W88" s="298" t="s">
        <v>8411</v>
      </c>
      <c r="X88" s="298" t="s">
        <v>8411</v>
      </c>
      <c r="Y88" s="298" t="s">
        <v>8411</v>
      </c>
      <c r="Z88" s="298" t="s">
        <v>8411</v>
      </c>
      <c r="AA88" s="298" t="s">
        <v>8411</v>
      </c>
      <c r="AB88" s="298" t="s">
        <v>8411</v>
      </c>
      <c r="AC88" s="298" t="s">
        <v>8411</v>
      </c>
      <c r="AD88" s="298" t="s">
        <v>8411</v>
      </c>
      <c r="AE88" s="298" t="s">
        <v>8411</v>
      </c>
      <c r="AF88" s="298" t="str">
        <f>_xlfn.IFNA(VLOOKUP(C88,'INFORM Severity - hidden'!$C$5:$G$155,5,FALSE),"-")</f>
        <v>-</v>
      </c>
    </row>
    <row r="89" spans="1:32">
      <c r="A89" t="s">
        <v>2956</v>
      </c>
      <c r="B89" t="s">
        <v>8482</v>
      </c>
      <c r="C89" t="s">
        <v>8483</v>
      </c>
      <c r="D89" s="298" t="str">
        <f t="shared" si="1"/>
        <v>-</v>
      </c>
      <c r="E89" s="298" t="s">
        <v>8411</v>
      </c>
      <c r="F89" s="298" t="s">
        <v>8411</v>
      </c>
      <c r="G89" s="298" t="s">
        <v>8411</v>
      </c>
      <c r="H89" s="298" t="s">
        <v>8411</v>
      </c>
      <c r="I89" s="298" t="s">
        <v>8411</v>
      </c>
      <c r="J89" s="298" t="s">
        <v>8411</v>
      </c>
      <c r="K89" s="298" t="s">
        <v>8411</v>
      </c>
      <c r="L89" s="298" t="s">
        <v>8411</v>
      </c>
      <c r="M89" s="298" t="s">
        <v>8411</v>
      </c>
      <c r="N89" s="298" t="s">
        <v>8411</v>
      </c>
      <c r="O89" s="298" t="s">
        <v>8411</v>
      </c>
      <c r="P89" s="298" t="s">
        <v>8411</v>
      </c>
      <c r="Q89" s="298" t="s">
        <v>8411</v>
      </c>
      <c r="R89" s="298" t="s">
        <v>8411</v>
      </c>
      <c r="S89" s="298" t="s">
        <v>8411</v>
      </c>
      <c r="T89" s="298">
        <v>1.7</v>
      </c>
      <c r="U89" s="298">
        <v>1.7</v>
      </c>
      <c r="V89" s="298">
        <v>2.2000000000000002</v>
      </c>
      <c r="W89" s="298">
        <v>2.2000000000000002</v>
      </c>
      <c r="X89" s="298">
        <v>2.2000000000000002</v>
      </c>
      <c r="Y89" s="298">
        <v>2.2000000000000002</v>
      </c>
      <c r="Z89" s="298">
        <v>2.2000000000000002</v>
      </c>
      <c r="AA89" s="298">
        <v>2.2000000000000002</v>
      </c>
      <c r="AB89" s="298">
        <v>2.2000000000000002</v>
      </c>
      <c r="AC89" s="298">
        <v>2.2000000000000002</v>
      </c>
      <c r="AD89" s="298" t="s">
        <v>8411</v>
      </c>
      <c r="AE89" s="298" t="s">
        <v>8411</v>
      </c>
      <c r="AF89" s="298" t="str">
        <f>_xlfn.IFNA(VLOOKUP(C89,'INFORM Severity - hidden'!$C$5:$G$155,5,FALSE),"-")</f>
        <v>-</v>
      </c>
    </row>
    <row r="90" spans="1:32">
      <c r="A90" t="s">
        <v>8148</v>
      </c>
      <c r="B90" t="s">
        <v>8484</v>
      </c>
      <c r="C90" t="s">
        <v>8485</v>
      </c>
      <c r="D90" s="298" t="str">
        <f t="shared" si="1"/>
        <v>-</v>
      </c>
      <c r="E90" s="298" t="s">
        <v>8411</v>
      </c>
      <c r="F90" s="298" t="s">
        <v>8411</v>
      </c>
      <c r="G90" s="298" t="s">
        <v>8411</v>
      </c>
      <c r="H90" s="298" t="s">
        <v>8411</v>
      </c>
      <c r="I90" s="298" t="s">
        <v>8411</v>
      </c>
      <c r="J90" s="298" t="s">
        <v>8411</v>
      </c>
      <c r="K90" s="298" t="s">
        <v>8411</v>
      </c>
      <c r="L90" s="298" t="s">
        <v>8411</v>
      </c>
      <c r="M90" s="298" t="s">
        <v>8411</v>
      </c>
      <c r="N90" s="298">
        <v>1.9</v>
      </c>
      <c r="O90" s="298" t="s">
        <v>8411</v>
      </c>
      <c r="P90" s="298" t="s">
        <v>8411</v>
      </c>
      <c r="Q90" s="298" t="s">
        <v>8411</v>
      </c>
      <c r="R90" s="298" t="s">
        <v>8411</v>
      </c>
      <c r="S90" s="298" t="s">
        <v>8411</v>
      </c>
      <c r="T90" s="298" t="s">
        <v>8411</v>
      </c>
      <c r="U90" s="298" t="s">
        <v>8411</v>
      </c>
      <c r="V90" s="298" t="s">
        <v>8411</v>
      </c>
      <c r="W90" s="298" t="s">
        <v>8411</v>
      </c>
      <c r="X90" s="298" t="s">
        <v>8411</v>
      </c>
      <c r="Y90" s="298" t="s">
        <v>8411</v>
      </c>
      <c r="Z90" s="298" t="s">
        <v>8411</v>
      </c>
      <c r="AA90" s="298" t="s">
        <v>8411</v>
      </c>
      <c r="AB90" s="298" t="s">
        <v>8411</v>
      </c>
      <c r="AC90" s="298" t="s">
        <v>8411</v>
      </c>
      <c r="AD90" s="298" t="s">
        <v>8411</v>
      </c>
      <c r="AE90" s="298" t="s">
        <v>8411</v>
      </c>
      <c r="AF90" s="298" t="str">
        <f>_xlfn.IFNA(VLOOKUP(C90,'INFORM Severity - hidden'!$C$5:$G$155,5,FALSE),"-")</f>
        <v>-</v>
      </c>
    </row>
    <row r="91" spans="1:32">
      <c r="A91" t="s">
        <v>3018</v>
      </c>
      <c r="B91" t="s">
        <v>8486</v>
      </c>
      <c r="C91" t="s">
        <v>8487</v>
      </c>
      <c r="D91" s="298" t="str">
        <f t="shared" si="1"/>
        <v>-</v>
      </c>
      <c r="E91" s="298" t="s">
        <v>8411</v>
      </c>
      <c r="F91" s="298">
        <v>2.4</v>
      </c>
      <c r="G91" s="298">
        <v>2.4</v>
      </c>
      <c r="H91" s="298" t="s">
        <v>8411</v>
      </c>
      <c r="I91" s="298" t="s">
        <v>8411</v>
      </c>
      <c r="J91" s="298" t="s">
        <v>8411</v>
      </c>
      <c r="K91" s="298" t="s">
        <v>8411</v>
      </c>
      <c r="L91" s="298" t="s">
        <v>8411</v>
      </c>
      <c r="M91" s="298" t="s">
        <v>8411</v>
      </c>
      <c r="N91" s="298" t="s">
        <v>8411</v>
      </c>
      <c r="O91" s="298" t="s">
        <v>8411</v>
      </c>
      <c r="P91" s="298" t="s">
        <v>8411</v>
      </c>
      <c r="Q91" s="298" t="s">
        <v>8411</v>
      </c>
      <c r="R91" s="298" t="s">
        <v>8411</v>
      </c>
      <c r="S91" s="298" t="s">
        <v>8411</v>
      </c>
      <c r="T91" s="298" t="s">
        <v>8411</v>
      </c>
      <c r="U91" s="298" t="s">
        <v>8411</v>
      </c>
      <c r="V91" s="298" t="s">
        <v>8411</v>
      </c>
      <c r="W91" s="298" t="s">
        <v>8411</v>
      </c>
      <c r="X91" s="298" t="s">
        <v>8411</v>
      </c>
      <c r="Y91" s="298" t="s">
        <v>8411</v>
      </c>
      <c r="Z91" s="298" t="s">
        <v>8411</v>
      </c>
      <c r="AA91" s="298" t="s">
        <v>8411</v>
      </c>
      <c r="AB91" s="298" t="s">
        <v>8411</v>
      </c>
      <c r="AC91" s="298" t="s">
        <v>8411</v>
      </c>
      <c r="AD91" s="298" t="s">
        <v>8411</v>
      </c>
      <c r="AE91" s="298" t="s">
        <v>8411</v>
      </c>
      <c r="AF91" s="298" t="str">
        <f>_xlfn.IFNA(VLOOKUP(C91,'INFORM Severity - hidden'!$C$5:$G$155,5,FALSE),"-")</f>
        <v>-</v>
      </c>
    </row>
    <row r="92" spans="1:32">
      <c r="A92" t="s">
        <v>3018</v>
      </c>
      <c r="B92" t="s">
        <v>3016</v>
      </c>
      <c r="C92" t="s">
        <v>3017</v>
      </c>
      <c r="D92" s="298" t="str">
        <f t="shared" si="1"/>
        <v>Increasing</v>
      </c>
      <c r="E92" s="298" t="s">
        <v>8411</v>
      </c>
      <c r="F92" s="298">
        <v>2.4</v>
      </c>
      <c r="G92" s="298">
        <v>2.4</v>
      </c>
      <c r="H92" s="298">
        <v>2.9</v>
      </c>
      <c r="I92" s="298">
        <v>2.8</v>
      </c>
      <c r="J92" s="298">
        <v>2.8</v>
      </c>
      <c r="K92" s="298">
        <v>2.8</v>
      </c>
      <c r="L92" s="298">
        <v>2.8</v>
      </c>
      <c r="M92" s="298">
        <v>2.8</v>
      </c>
      <c r="N92" s="298">
        <v>2.9</v>
      </c>
      <c r="O92" s="298">
        <v>2.9</v>
      </c>
      <c r="P92" s="298">
        <v>2.9</v>
      </c>
      <c r="Q92" s="298">
        <v>2.9</v>
      </c>
      <c r="R92" s="298">
        <v>2.9</v>
      </c>
      <c r="S92" s="298">
        <v>2.9</v>
      </c>
      <c r="T92" s="298">
        <v>2.9</v>
      </c>
      <c r="U92" s="298">
        <v>2.9</v>
      </c>
      <c r="V92" s="298">
        <v>3.2</v>
      </c>
      <c r="W92" s="298">
        <v>3.1</v>
      </c>
      <c r="X92" s="298">
        <v>3.2</v>
      </c>
      <c r="Y92" s="298">
        <v>3.2</v>
      </c>
      <c r="Z92" s="298">
        <v>3.2</v>
      </c>
      <c r="AA92" s="298">
        <v>3.2</v>
      </c>
      <c r="AB92" s="298">
        <v>3.2</v>
      </c>
      <c r="AC92" s="298">
        <v>3.4</v>
      </c>
      <c r="AD92" s="298">
        <v>3.4</v>
      </c>
      <c r="AE92" s="298">
        <v>3.5</v>
      </c>
      <c r="AF92" s="298">
        <f>_xlfn.IFNA(VLOOKUP(C92,'INFORM Severity - hidden'!$C$5:$G$155,5,FALSE),"-")</f>
        <v>3.5</v>
      </c>
    </row>
    <row r="93" spans="1:32">
      <c r="A93" t="s">
        <v>3018</v>
      </c>
      <c r="B93" t="s">
        <v>8488</v>
      </c>
      <c r="C93" t="s">
        <v>8489</v>
      </c>
      <c r="D93" s="298" t="str">
        <f t="shared" si="1"/>
        <v>-</v>
      </c>
      <c r="E93" s="298" t="s">
        <v>8411</v>
      </c>
      <c r="F93" s="298">
        <v>1.4</v>
      </c>
      <c r="G93" s="298">
        <v>1.4</v>
      </c>
      <c r="H93" s="298" t="s">
        <v>8411</v>
      </c>
      <c r="I93" s="298" t="s">
        <v>8411</v>
      </c>
      <c r="J93" s="298" t="s">
        <v>8411</v>
      </c>
      <c r="K93" s="298" t="s">
        <v>8411</v>
      </c>
      <c r="L93" s="298" t="s">
        <v>8411</v>
      </c>
      <c r="M93" s="298" t="s">
        <v>8411</v>
      </c>
      <c r="N93" s="298" t="s">
        <v>8411</v>
      </c>
      <c r="O93" s="298" t="s">
        <v>8411</v>
      </c>
      <c r="P93" s="298" t="s">
        <v>8411</v>
      </c>
      <c r="Q93" s="298" t="s">
        <v>8411</v>
      </c>
      <c r="R93" s="298" t="s">
        <v>8411</v>
      </c>
      <c r="S93" s="298" t="s">
        <v>8411</v>
      </c>
      <c r="T93" s="298" t="s">
        <v>8411</v>
      </c>
      <c r="U93" s="298" t="s">
        <v>8411</v>
      </c>
      <c r="V93" s="298" t="s">
        <v>8411</v>
      </c>
      <c r="W93" s="298" t="s">
        <v>8411</v>
      </c>
      <c r="X93" s="298" t="s">
        <v>8411</v>
      </c>
      <c r="Y93" s="298" t="s">
        <v>8411</v>
      </c>
      <c r="Z93" s="298" t="s">
        <v>8411</v>
      </c>
      <c r="AA93" s="298" t="s">
        <v>8411</v>
      </c>
      <c r="AB93" s="298" t="s">
        <v>8411</v>
      </c>
      <c r="AC93" s="298" t="s">
        <v>8411</v>
      </c>
      <c r="AD93" s="298" t="s">
        <v>8411</v>
      </c>
      <c r="AE93" s="298" t="s">
        <v>8411</v>
      </c>
      <c r="AF93" s="298" t="str">
        <f>_xlfn.IFNA(VLOOKUP(C93,'INFORM Severity - hidden'!$C$5:$G$155,5,FALSE),"-")</f>
        <v>-</v>
      </c>
    </row>
    <row r="94" spans="1:32">
      <c r="A94" t="s">
        <v>3018</v>
      </c>
      <c r="B94" t="s">
        <v>3086</v>
      </c>
      <c r="C94" t="s">
        <v>3088</v>
      </c>
      <c r="D94" s="298" t="str">
        <f t="shared" si="1"/>
        <v>Increasing</v>
      </c>
      <c r="E94" s="298" t="s">
        <v>8411</v>
      </c>
      <c r="F94" s="298" t="s">
        <v>8411</v>
      </c>
      <c r="G94" s="298" t="s">
        <v>8411</v>
      </c>
      <c r="H94" s="298" t="s">
        <v>8411</v>
      </c>
      <c r="I94" s="298" t="s">
        <v>8411</v>
      </c>
      <c r="J94" s="298" t="s">
        <v>8411</v>
      </c>
      <c r="K94" s="298" t="s">
        <v>8411</v>
      </c>
      <c r="L94" s="298" t="s">
        <v>8411</v>
      </c>
      <c r="M94" s="298" t="s">
        <v>8411</v>
      </c>
      <c r="N94" s="298" t="s">
        <v>8411</v>
      </c>
      <c r="O94" s="298" t="s">
        <v>8411</v>
      </c>
      <c r="P94" s="298" t="s">
        <v>8411</v>
      </c>
      <c r="Q94" s="298" t="s">
        <v>8411</v>
      </c>
      <c r="R94" s="298" t="s">
        <v>8411</v>
      </c>
      <c r="S94" s="298" t="s">
        <v>8411</v>
      </c>
      <c r="T94" s="298">
        <v>3.3</v>
      </c>
      <c r="U94" s="298">
        <v>3.3</v>
      </c>
      <c r="V94" s="298">
        <v>3.3</v>
      </c>
      <c r="W94" s="298">
        <v>3.3</v>
      </c>
      <c r="X94" s="298">
        <v>3.4</v>
      </c>
      <c r="Y94" s="298">
        <v>3.5</v>
      </c>
      <c r="Z94" s="298">
        <v>3.5</v>
      </c>
      <c r="AA94" s="298">
        <v>3.5</v>
      </c>
      <c r="AB94" s="298">
        <v>3.5</v>
      </c>
      <c r="AC94" s="298">
        <v>3.5</v>
      </c>
      <c r="AD94" s="298">
        <v>3.6</v>
      </c>
      <c r="AE94" s="298">
        <v>3.7</v>
      </c>
      <c r="AF94" s="298">
        <f>_xlfn.IFNA(VLOOKUP(C94,'INFORM Severity - hidden'!$C$5:$G$155,5,FALSE),"-")</f>
        <v>3.7</v>
      </c>
    </row>
    <row r="95" spans="1:32">
      <c r="A95" t="s">
        <v>3018</v>
      </c>
      <c r="B95" t="s">
        <v>8490</v>
      </c>
      <c r="C95" t="s">
        <v>8491</v>
      </c>
      <c r="D95" s="298" t="str">
        <f t="shared" si="1"/>
        <v>-</v>
      </c>
      <c r="E95" s="298" t="s">
        <v>8411</v>
      </c>
      <c r="F95" s="298" t="s">
        <v>8411</v>
      </c>
      <c r="G95" s="298" t="s">
        <v>8411</v>
      </c>
      <c r="H95" s="298" t="s">
        <v>8411</v>
      </c>
      <c r="I95" s="298" t="s">
        <v>8411</v>
      </c>
      <c r="J95" s="298" t="s">
        <v>8411</v>
      </c>
      <c r="K95" s="298" t="s">
        <v>8411</v>
      </c>
      <c r="L95" s="298" t="s">
        <v>8411</v>
      </c>
      <c r="M95" s="298" t="s">
        <v>8411</v>
      </c>
      <c r="N95" s="298" t="s">
        <v>8411</v>
      </c>
      <c r="O95" s="298" t="s">
        <v>8411</v>
      </c>
      <c r="P95" s="298" t="s">
        <v>8411</v>
      </c>
      <c r="Q95" s="298" t="s">
        <v>8411</v>
      </c>
      <c r="R95" s="298" t="s">
        <v>8411</v>
      </c>
      <c r="S95" s="298" t="s">
        <v>8411</v>
      </c>
      <c r="T95" s="298" t="s">
        <v>8411</v>
      </c>
      <c r="U95" s="298" t="s">
        <v>8411</v>
      </c>
      <c r="V95" s="298" t="s">
        <v>8411</v>
      </c>
      <c r="W95" s="298" t="s">
        <v>8411</v>
      </c>
      <c r="X95" s="298">
        <v>3.2</v>
      </c>
      <c r="Y95" s="298">
        <v>3.2</v>
      </c>
      <c r="Z95" s="298">
        <v>3.2</v>
      </c>
      <c r="AA95" s="298">
        <v>3.2</v>
      </c>
      <c r="AB95" s="298">
        <v>3.2</v>
      </c>
      <c r="AC95" s="298">
        <v>3.2</v>
      </c>
      <c r="AD95" s="298" t="s">
        <v>8411</v>
      </c>
      <c r="AE95" s="298" t="s">
        <v>8411</v>
      </c>
      <c r="AF95" s="298" t="str">
        <f>_xlfn.IFNA(VLOOKUP(C95,'INFORM Severity - hidden'!$C$5:$G$155,5,FALSE),"-")</f>
        <v>-</v>
      </c>
    </row>
    <row r="96" spans="1:32">
      <c r="A96" t="s">
        <v>3146</v>
      </c>
      <c r="B96" t="s">
        <v>3144</v>
      </c>
      <c r="C96" t="s">
        <v>3145</v>
      </c>
      <c r="D96" s="298" t="str">
        <f t="shared" si="1"/>
        <v>Decreasing</v>
      </c>
      <c r="E96" s="298" t="s">
        <v>8411</v>
      </c>
      <c r="F96" s="298">
        <v>3.9</v>
      </c>
      <c r="G96" s="298">
        <v>3.7</v>
      </c>
      <c r="H96" s="298">
        <v>3.9</v>
      </c>
      <c r="I96" s="298">
        <v>3.9</v>
      </c>
      <c r="J96" s="298">
        <v>3.9</v>
      </c>
      <c r="K96" s="298">
        <v>3.9</v>
      </c>
      <c r="L96" s="298">
        <v>3.9</v>
      </c>
      <c r="M96" s="298">
        <v>3.9</v>
      </c>
      <c r="N96" s="298">
        <v>3.9</v>
      </c>
      <c r="O96" s="298">
        <v>3.9</v>
      </c>
      <c r="P96" s="298">
        <v>3.9</v>
      </c>
      <c r="Q96" s="298">
        <v>3.9</v>
      </c>
      <c r="R96" s="298">
        <v>3.9</v>
      </c>
      <c r="S96" s="298">
        <v>3.9</v>
      </c>
      <c r="T96" s="298">
        <v>4.2</v>
      </c>
      <c r="U96" s="298">
        <v>4.2</v>
      </c>
      <c r="V96" s="298">
        <v>4.2</v>
      </c>
      <c r="W96" s="298">
        <v>4.2</v>
      </c>
      <c r="X96" s="298">
        <v>4.2</v>
      </c>
      <c r="Y96" s="298">
        <v>4.0999999999999996</v>
      </c>
      <c r="Z96" s="298">
        <v>4.0999999999999996</v>
      </c>
      <c r="AA96" s="298">
        <v>4.2</v>
      </c>
      <c r="AB96" s="298">
        <v>4.2</v>
      </c>
      <c r="AC96" s="298">
        <v>4.2</v>
      </c>
      <c r="AD96" s="298">
        <v>4.2</v>
      </c>
      <c r="AE96" s="298">
        <v>4</v>
      </c>
      <c r="AF96" s="298">
        <f>_xlfn.IFNA(VLOOKUP(C96,'INFORM Severity - hidden'!$C$5:$G$155,5,FALSE),"-")</f>
        <v>4</v>
      </c>
    </row>
    <row r="97" spans="1:32">
      <c r="A97" t="s">
        <v>3146</v>
      </c>
      <c r="B97" t="s">
        <v>3201</v>
      </c>
      <c r="C97" t="s">
        <v>3202</v>
      </c>
      <c r="D97" s="298" t="str">
        <f t="shared" si="1"/>
        <v>Decreasing</v>
      </c>
      <c r="E97" s="298" t="s">
        <v>8411</v>
      </c>
      <c r="F97" s="298">
        <v>2.6</v>
      </c>
      <c r="G97" s="298">
        <v>2.6</v>
      </c>
      <c r="H97" s="298">
        <v>3.5</v>
      </c>
      <c r="I97" s="298">
        <v>3.5</v>
      </c>
      <c r="J97" s="298">
        <v>3.5</v>
      </c>
      <c r="K97" s="298">
        <v>3.5</v>
      </c>
      <c r="L97" s="298">
        <v>3.5</v>
      </c>
      <c r="M97" s="298">
        <v>3.5</v>
      </c>
      <c r="N97" s="298">
        <v>3.5</v>
      </c>
      <c r="O97" s="298">
        <v>3.5</v>
      </c>
      <c r="P97" s="298">
        <v>3.5</v>
      </c>
      <c r="Q97" s="298">
        <v>3.5</v>
      </c>
      <c r="R97" s="298">
        <v>3.5</v>
      </c>
      <c r="S97" s="298">
        <v>3.6</v>
      </c>
      <c r="T97" s="298">
        <v>3.1</v>
      </c>
      <c r="U97" s="298">
        <v>3.1</v>
      </c>
      <c r="V97" s="298">
        <v>3.1</v>
      </c>
      <c r="W97" s="298">
        <v>3</v>
      </c>
      <c r="X97" s="298">
        <v>3</v>
      </c>
      <c r="Y97" s="298">
        <v>3</v>
      </c>
      <c r="Z97" s="298">
        <v>3</v>
      </c>
      <c r="AA97" s="298">
        <v>3</v>
      </c>
      <c r="AB97" s="298">
        <v>3</v>
      </c>
      <c r="AC97" s="298">
        <v>3</v>
      </c>
      <c r="AD97" s="298">
        <v>3</v>
      </c>
      <c r="AE97" s="298">
        <v>2.6</v>
      </c>
      <c r="AF97" s="298">
        <f>_xlfn.IFNA(VLOOKUP(C97,'INFORM Severity - hidden'!$C$5:$G$155,5,FALSE),"-")</f>
        <v>2.6</v>
      </c>
    </row>
    <row r="98" spans="1:32">
      <c r="A98" t="s">
        <v>3258</v>
      </c>
      <c r="B98" t="s">
        <v>3256</v>
      </c>
      <c r="C98" t="s">
        <v>3257</v>
      </c>
      <c r="D98" s="298" t="str">
        <f t="shared" si="1"/>
        <v>Stable</v>
      </c>
      <c r="E98" s="298">
        <v>2.2000000000000002</v>
      </c>
      <c r="F98" s="298">
        <v>2.2000000000000002</v>
      </c>
      <c r="G98" s="298">
        <v>2.1</v>
      </c>
      <c r="H98" s="298">
        <v>2.1</v>
      </c>
      <c r="I98" s="298">
        <v>2.1</v>
      </c>
      <c r="J98" s="298">
        <v>2.1</v>
      </c>
      <c r="K98" s="298">
        <v>2.1</v>
      </c>
      <c r="L98" s="298">
        <v>2.1</v>
      </c>
      <c r="M98" s="298">
        <v>2.1</v>
      </c>
      <c r="N98" s="298">
        <v>2.2000000000000002</v>
      </c>
      <c r="O98" s="298">
        <v>2.2000000000000002</v>
      </c>
      <c r="P98" s="298">
        <v>2.2000000000000002</v>
      </c>
      <c r="Q98" s="298">
        <v>2.2000000000000002</v>
      </c>
      <c r="R98" s="298">
        <v>2.2000000000000002</v>
      </c>
      <c r="S98" s="298">
        <v>2.4</v>
      </c>
      <c r="T98" s="298">
        <v>2.4</v>
      </c>
      <c r="U98" s="298">
        <v>2.4</v>
      </c>
      <c r="V98" s="298">
        <v>2.4</v>
      </c>
      <c r="W98" s="298">
        <v>2.4</v>
      </c>
      <c r="X98" s="298">
        <v>2.4</v>
      </c>
      <c r="Y98" s="298">
        <v>2.2999999999999998</v>
      </c>
      <c r="Z98" s="298">
        <v>2.5</v>
      </c>
      <c r="AA98" s="298">
        <v>2.5</v>
      </c>
      <c r="AB98" s="298">
        <v>2.5</v>
      </c>
      <c r="AC98" s="298">
        <v>2.5</v>
      </c>
      <c r="AD98" s="298">
        <v>2.5</v>
      </c>
      <c r="AE98" s="298">
        <v>2.5</v>
      </c>
      <c r="AF98" s="298">
        <f>_xlfn.IFNA(VLOOKUP(C98,'INFORM Severity - hidden'!$C$5:$G$155,5,FALSE),"-")</f>
        <v>2.5</v>
      </c>
    </row>
    <row r="99" spans="1:32">
      <c r="A99" t="s">
        <v>3312</v>
      </c>
      <c r="B99" t="s">
        <v>3310</v>
      </c>
      <c r="C99" t="s">
        <v>3311</v>
      </c>
      <c r="D99" s="298" t="str">
        <f t="shared" si="1"/>
        <v>-</v>
      </c>
      <c r="E99" s="298" t="s">
        <v>8411</v>
      </c>
      <c r="F99" s="298" t="s">
        <v>8411</v>
      </c>
      <c r="G99" s="298" t="s">
        <v>8411</v>
      </c>
      <c r="H99" s="298" t="s">
        <v>8411</v>
      </c>
      <c r="I99" s="298" t="s">
        <v>8411</v>
      </c>
      <c r="J99" s="298" t="s">
        <v>8411</v>
      </c>
      <c r="K99" s="298" t="s">
        <v>8411</v>
      </c>
      <c r="L99" s="298" t="s">
        <v>8411</v>
      </c>
      <c r="M99" s="298" t="s">
        <v>8411</v>
      </c>
      <c r="N99" s="298" t="s">
        <v>8411</v>
      </c>
      <c r="O99" s="298" t="s">
        <v>8411</v>
      </c>
      <c r="P99" s="298" t="s">
        <v>8411</v>
      </c>
      <c r="Q99" s="298" t="s">
        <v>8411</v>
      </c>
      <c r="R99" s="298" t="s">
        <v>8411</v>
      </c>
      <c r="S99" s="298" t="s">
        <v>8411</v>
      </c>
      <c r="T99" s="298" t="s">
        <v>8411</v>
      </c>
      <c r="U99" s="298" t="s">
        <v>8411</v>
      </c>
      <c r="V99" s="298" t="s">
        <v>8411</v>
      </c>
      <c r="W99" s="298" t="s">
        <v>8411</v>
      </c>
      <c r="X99" s="298" t="s">
        <v>8411</v>
      </c>
      <c r="Y99" s="298" t="s">
        <v>8411</v>
      </c>
      <c r="Z99" s="298" t="s">
        <v>8411</v>
      </c>
      <c r="AA99" s="298" t="s">
        <v>8411</v>
      </c>
      <c r="AB99" s="298" t="s">
        <v>8411</v>
      </c>
      <c r="AC99" s="298" t="s">
        <v>8411</v>
      </c>
      <c r="AD99" s="298" t="s">
        <v>8411</v>
      </c>
      <c r="AE99" s="298" t="s">
        <v>8411</v>
      </c>
      <c r="AF99" s="298" t="str">
        <f>_xlfn.IFNA(VLOOKUP(C99,'INFORM Severity - hidden'!$C$5:$G$155,5,FALSE),"-")</f>
        <v>x</v>
      </c>
    </row>
    <row r="100" spans="1:32">
      <c r="A100" t="s">
        <v>3371</v>
      </c>
      <c r="B100" t="s">
        <v>8492</v>
      </c>
      <c r="C100" t="s">
        <v>8493</v>
      </c>
      <c r="D100" s="298" t="str">
        <f t="shared" si="1"/>
        <v>-</v>
      </c>
      <c r="E100" s="298" t="s">
        <v>8411</v>
      </c>
      <c r="F100" s="298">
        <v>2.8</v>
      </c>
      <c r="G100" s="298">
        <v>2.8</v>
      </c>
      <c r="H100" s="298">
        <v>2.9</v>
      </c>
      <c r="I100" s="298">
        <v>2.9</v>
      </c>
      <c r="J100" s="298" t="s">
        <v>8411</v>
      </c>
      <c r="K100" s="298" t="s">
        <v>8411</v>
      </c>
      <c r="L100" s="298" t="s">
        <v>8411</v>
      </c>
      <c r="M100" s="298" t="s">
        <v>8411</v>
      </c>
      <c r="N100" s="298" t="s">
        <v>8411</v>
      </c>
      <c r="O100" s="298" t="s">
        <v>8411</v>
      </c>
      <c r="P100" s="298" t="s">
        <v>8411</v>
      </c>
      <c r="Q100" s="298" t="s">
        <v>8411</v>
      </c>
      <c r="R100" s="298" t="s">
        <v>8411</v>
      </c>
      <c r="S100" s="298" t="s">
        <v>8411</v>
      </c>
      <c r="T100" s="298" t="s">
        <v>8411</v>
      </c>
      <c r="U100" s="298" t="s">
        <v>8411</v>
      </c>
      <c r="V100" s="298" t="s">
        <v>8411</v>
      </c>
      <c r="W100" s="298" t="s">
        <v>8411</v>
      </c>
      <c r="X100" s="298" t="s">
        <v>8411</v>
      </c>
      <c r="Y100" s="298" t="s">
        <v>8411</v>
      </c>
      <c r="Z100" s="298" t="s">
        <v>8411</v>
      </c>
      <c r="AA100" s="298" t="s">
        <v>8411</v>
      </c>
      <c r="AB100" s="298" t="s">
        <v>8411</v>
      </c>
      <c r="AC100" s="298" t="s">
        <v>8411</v>
      </c>
      <c r="AD100" s="298" t="s">
        <v>8411</v>
      </c>
      <c r="AE100" s="298" t="s">
        <v>8411</v>
      </c>
      <c r="AF100" s="298" t="str">
        <f>_xlfn.IFNA(VLOOKUP(C100,'INFORM Severity - hidden'!$C$5:$G$155,5,FALSE),"-")</f>
        <v>-</v>
      </c>
    </row>
    <row r="101" spans="1:32">
      <c r="A101" t="s">
        <v>3371</v>
      </c>
      <c r="B101" t="s">
        <v>3369</v>
      </c>
      <c r="C101" t="s">
        <v>3370</v>
      </c>
      <c r="D101" s="298" t="str">
        <f t="shared" si="1"/>
        <v>Increasing</v>
      </c>
      <c r="E101" s="298" t="s">
        <v>8411</v>
      </c>
      <c r="F101" s="298">
        <v>3</v>
      </c>
      <c r="G101" s="298">
        <v>3</v>
      </c>
      <c r="H101" s="298">
        <v>2.9</v>
      </c>
      <c r="I101" s="298">
        <v>2.9</v>
      </c>
      <c r="J101" s="298">
        <v>2.9</v>
      </c>
      <c r="K101" s="298">
        <v>2.8</v>
      </c>
      <c r="L101" s="298">
        <v>2.8</v>
      </c>
      <c r="M101" s="298">
        <v>2.6</v>
      </c>
      <c r="N101" s="298">
        <v>2.4</v>
      </c>
      <c r="O101" s="298">
        <v>2.4</v>
      </c>
      <c r="P101" s="298">
        <v>2.4</v>
      </c>
      <c r="Q101" s="298">
        <v>2.7</v>
      </c>
      <c r="R101" s="298">
        <v>2.7</v>
      </c>
      <c r="S101" s="298">
        <v>2.7</v>
      </c>
      <c r="T101" s="298">
        <v>2.7</v>
      </c>
      <c r="U101" s="298">
        <v>2.6</v>
      </c>
      <c r="V101" s="298">
        <v>2.6</v>
      </c>
      <c r="W101" s="298">
        <v>2.6</v>
      </c>
      <c r="X101" s="298">
        <v>2.6</v>
      </c>
      <c r="Y101" s="298">
        <v>2.6</v>
      </c>
      <c r="Z101" s="298">
        <v>2.5</v>
      </c>
      <c r="AA101" s="298">
        <v>2.5</v>
      </c>
      <c r="AB101" s="298">
        <v>2.5</v>
      </c>
      <c r="AC101" s="298">
        <v>3</v>
      </c>
      <c r="AD101" s="298">
        <v>3</v>
      </c>
      <c r="AE101" s="298">
        <v>3</v>
      </c>
      <c r="AF101" s="298">
        <f>_xlfn.IFNA(VLOOKUP(C101,'INFORM Severity - hidden'!$C$5:$G$155,5,FALSE),"-")</f>
        <v>3</v>
      </c>
    </row>
    <row r="102" spans="1:32">
      <c r="A102" t="s">
        <v>3371</v>
      </c>
      <c r="B102" t="s">
        <v>8494</v>
      </c>
      <c r="C102" t="s">
        <v>8495</v>
      </c>
      <c r="D102" s="298" t="str">
        <f t="shared" si="1"/>
        <v>-</v>
      </c>
      <c r="E102" s="298" t="s">
        <v>8411</v>
      </c>
      <c r="F102" s="298">
        <v>1.7</v>
      </c>
      <c r="G102" s="298">
        <v>1.8</v>
      </c>
      <c r="H102" s="298">
        <v>2.2999999999999998</v>
      </c>
      <c r="I102" s="298">
        <v>2.4</v>
      </c>
      <c r="J102" s="298" t="s">
        <v>8411</v>
      </c>
      <c r="K102" s="298" t="s">
        <v>8411</v>
      </c>
      <c r="L102" s="298" t="s">
        <v>8411</v>
      </c>
      <c r="M102" s="298" t="s">
        <v>8411</v>
      </c>
      <c r="N102" s="298" t="s">
        <v>8411</v>
      </c>
      <c r="O102" s="298" t="s">
        <v>8411</v>
      </c>
      <c r="P102" s="298" t="s">
        <v>8411</v>
      </c>
      <c r="Q102" s="298" t="s">
        <v>8411</v>
      </c>
      <c r="R102" s="298" t="s">
        <v>8411</v>
      </c>
      <c r="S102" s="298" t="s">
        <v>8411</v>
      </c>
      <c r="T102" s="298" t="s">
        <v>8411</v>
      </c>
      <c r="U102" s="298" t="s">
        <v>8411</v>
      </c>
      <c r="V102" s="298" t="s">
        <v>8411</v>
      </c>
      <c r="W102" s="298" t="s">
        <v>8411</v>
      </c>
      <c r="X102" s="298" t="s">
        <v>8411</v>
      </c>
      <c r="Y102" s="298" t="s">
        <v>8411</v>
      </c>
      <c r="Z102" s="298" t="s">
        <v>8411</v>
      </c>
      <c r="AA102" s="298" t="s">
        <v>8411</v>
      </c>
      <c r="AB102" s="298" t="s">
        <v>8411</v>
      </c>
      <c r="AC102" s="298" t="s">
        <v>8411</v>
      </c>
      <c r="AD102" s="298" t="s">
        <v>8411</v>
      </c>
      <c r="AE102" s="298" t="s">
        <v>8411</v>
      </c>
      <c r="AF102" s="298" t="str">
        <f>_xlfn.IFNA(VLOOKUP(C102,'INFORM Severity - hidden'!$C$5:$G$155,5,FALSE),"-")</f>
        <v>-</v>
      </c>
    </row>
    <row r="103" spans="1:32">
      <c r="A103" t="s">
        <v>3371</v>
      </c>
      <c r="B103" t="s">
        <v>8496</v>
      </c>
      <c r="C103" t="s">
        <v>8497</v>
      </c>
      <c r="D103" s="298" t="str">
        <f t="shared" si="1"/>
        <v>-</v>
      </c>
      <c r="E103" s="298" t="s">
        <v>8411</v>
      </c>
      <c r="F103" s="298" t="s">
        <v>8411</v>
      </c>
      <c r="G103" s="298" t="s">
        <v>8411</v>
      </c>
      <c r="H103" s="298" t="s">
        <v>8411</v>
      </c>
      <c r="I103" s="298" t="s">
        <v>8411</v>
      </c>
      <c r="J103" s="298" t="s">
        <v>8411</v>
      </c>
      <c r="K103" s="298" t="s">
        <v>8411</v>
      </c>
      <c r="L103" s="298" t="s">
        <v>8411</v>
      </c>
      <c r="M103" s="298" t="s">
        <v>8411</v>
      </c>
      <c r="N103" s="298" t="s">
        <v>8411</v>
      </c>
      <c r="O103" s="298" t="s">
        <v>8411</v>
      </c>
      <c r="P103" s="298" t="s">
        <v>8411</v>
      </c>
      <c r="Q103" s="298" t="s">
        <v>8411</v>
      </c>
      <c r="R103" s="298">
        <v>1.2</v>
      </c>
      <c r="S103" s="298">
        <v>1.3</v>
      </c>
      <c r="T103" s="298">
        <v>1.3</v>
      </c>
      <c r="U103" s="298">
        <v>1.3</v>
      </c>
      <c r="V103" s="298">
        <v>1.3</v>
      </c>
      <c r="W103" s="298">
        <v>1.3</v>
      </c>
      <c r="X103" s="298">
        <v>1.3</v>
      </c>
      <c r="Y103" s="298">
        <v>1.3</v>
      </c>
      <c r="Z103" s="298">
        <v>1.3</v>
      </c>
      <c r="AA103" s="298">
        <v>1.1000000000000001</v>
      </c>
      <c r="AB103" s="298">
        <v>1.1000000000000001</v>
      </c>
      <c r="AC103" s="298" t="s">
        <v>8411</v>
      </c>
      <c r="AD103" s="298" t="s">
        <v>8411</v>
      </c>
      <c r="AE103" s="298" t="s">
        <v>8411</v>
      </c>
      <c r="AF103" s="298" t="str">
        <f>_xlfn.IFNA(VLOOKUP(C103,'INFORM Severity - hidden'!$C$5:$G$155,5,FALSE),"-")</f>
        <v>-</v>
      </c>
    </row>
    <row r="104" spans="1:32">
      <c r="A104" t="s">
        <v>3371</v>
      </c>
      <c r="B104" t="s">
        <v>8498</v>
      </c>
      <c r="C104" t="s">
        <v>8499</v>
      </c>
      <c r="D104" s="298" t="str">
        <f t="shared" si="1"/>
        <v>-</v>
      </c>
      <c r="E104" s="298" t="s">
        <v>8411</v>
      </c>
      <c r="F104" s="298" t="s">
        <v>8411</v>
      </c>
      <c r="G104" s="298" t="s">
        <v>8411</v>
      </c>
      <c r="H104" s="298" t="s">
        <v>8411</v>
      </c>
      <c r="I104" s="298" t="s">
        <v>8411</v>
      </c>
      <c r="J104" s="298" t="s">
        <v>8411</v>
      </c>
      <c r="K104" s="298" t="s">
        <v>8411</v>
      </c>
      <c r="L104" s="298" t="s">
        <v>8411</v>
      </c>
      <c r="M104" s="298" t="s">
        <v>8411</v>
      </c>
      <c r="N104" s="298" t="s">
        <v>8411</v>
      </c>
      <c r="O104" s="298" t="s">
        <v>8411</v>
      </c>
      <c r="P104" s="298" t="s">
        <v>8411</v>
      </c>
      <c r="Q104" s="298" t="s">
        <v>8411</v>
      </c>
      <c r="R104" s="298">
        <v>2.5</v>
      </c>
      <c r="S104" s="298">
        <v>2.5</v>
      </c>
      <c r="T104" s="298">
        <v>2.5</v>
      </c>
      <c r="U104" s="298">
        <v>2.5</v>
      </c>
      <c r="V104" s="298">
        <v>2.6</v>
      </c>
      <c r="W104" s="298">
        <v>2.6</v>
      </c>
      <c r="X104" s="298">
        <v>2.6</v>
      </c>
      <c r="Y104" s="298">
        <v>2.6</v>
      </c>
      <c r="Z104" s="298">
        <v>2.6</v>
      </c>
      <c r="AA104" s="298">
        <v>2.5</v>
      </c>
      <c r="AB104" s="298">
        <v>2.5</v>
      </c>
      <c r="AC104" s="298" t="s">
        <v>8411</v>
      </c>
      <c r="AD104" s="298" t="s">
        <v>8411</v>
      </c>
      <c r="AE104" s="298" t="s">
        <v>8411</v>
      </c>
      <c r="AF104" s="298" t="str">
        <f>_xlfn.IFNA(VLOOKUP(C104,'INFORM Severity - hidden'!$C$5:$G$155,5,FALSE),"-")</f>
        <v>-</v>
      </c>
    </row>
    <row r="105" spans="1:32">
      <c r="A105" t="s">
        <v>3422</v>
      </c>
      <c r="B105" t="s">
        <v>3420</v>
      </c>
      <c r="C105" t="s">
        <v>3421</v>
      </c>
      <c r="D105" s="298" t="str">
        <f t="shared" si="1"/>
        <v>-</v>
      </c>
      <c r="E105" s="298" t="s">
        <v>8411</v>
      </c>
      <c r="F105" s="298" t="s">
        <v>8411</v>
      </c>
      <c r="G105" s="298" t="s">
        <v>8411</v>
      </c>
      <c r="H105" s="298" t="s">
        <v>8411</v>
      </c>
      <c r="I105" s="298" t="s">
        <v>8411</v>
      </c>
      <c r="J105" s="298" t="s">
        <v>8411</v>
      </c>
      <c r="K105" s="298" t="s">
        <v>8411</v>
      </c>
      <c r="L105" s="298" t="s">
        <v>8411</v>
      </c>
      <c r="M105" s="298" t="s">
        <v>8411</v>
      </c>
      <c r="N105" s="298" t="s">
        <v>8411</v>
      </c>
      <c r="O105" s="298" t="s">
        <v>8411</v>
      </c>
      <c r="P105" s="298" t="s">
        <v>8411</v>
      </c>
      <c r="Q105" s="298" t="s">
        <v>8411</v>
      </c>
      <c r="R105" s="298" t="s">
        <v>8411</v>
      </c>
      <c r="S105" s="298" t="s">
        <v>8411</v>
      </c>
      <c r="T105" s="298" t="s">
        <v>8411</v>
      </c>
      <c r="U105" s="298" t="s">
        <v>8411</v>
      </c>
      <c r="V105" s="298" t="s">
        <v>8411</v>
      </c>
      <c r="W105" s="298" t="s">
        <v>8411</v>
      </c>
      <c r="X105" s="298" t="s">
        <v>8411</v>
      </c>
      <c r="Y105" s="298" t="s">
        <v>8411</v>
      </c>
      <c r="Z105" s="298" t="s">
        <v>8411</v>
      </c>
      <c r="AA105" s="298" t="s">
        <v>8411</v>
      </c>
      <c r="AB105" s="298" t="s">
        <v>8411</v>
      </c>
      <c r="AC105" s="298" t="s">
        <v>8411</v>
      </c>
      <c r="AD105" s="298" t="s">
        <v>8411</v>
      </c>
      <c r="AE105" s="298" t="s">
        <v>8411</v>
      </c>
      <c r="AF105" s="298" t="str">
        <f>_xlfn.IFNA(VLOOKUP(C105,'INFORM Severity - hidden'!$C$5:$G$155,5,FALSE),"-")</f>
        <v>x</v>
      </c>
    </row>
    <row r="106" spans="1:32">
      <c r="A106" t="s">
        <v>3422</v>
      </c>
      <c r="B106" t="s">
        <v>3491</v>
      </c>
      <c r="C106" t="s">
        <v>3493</v>
      </c>
      <c r="D106" s="298" t="str">
        <f t="shared" si="1"/>
        <v>-</v>
      </c>
      <c r="E106" s="298" t="s">
        <v>8411</v>
      </c>
      <c r="F106" s="298" t="s">
        <v>8411</v>
      </c>
      <c r="G106" s="298" t="s">
        <v>8411</v>
      </c>
      <c r="H106" s="298" t="s">
        <v>8411</v>
      </c>
      <c r="I106" s="298" t="s">
        <v>8411</v>
      </c>
      <c r="J106" s="298" t="s">
        <v>8411</v>
      </c>
      <c r="K106" s="298" t="s">
        <v>8411</v>
      </c>
      <c r="L106" s="298" t="s">
        <v>8411</v>
      </c>
      <c r="M106" s="298" t="s">
        <v>8411</v>
      </c>
      <c r="N106" s="298" t="s">
        <v>8411</v>
      </c>
      <c r="O106" s="298" t="s">
        <v>8411</v>
      </c>
      <c r="P106" s="298" t="s">
        <v>8411</v>
      </c>
      <c r="Q106" s="298" t="s">
        <v>8411</v>
      </c>
      <c r="R106" s="298" t="s">
        <v>8411</v>
      </c>
      <c r="S106" s="298" t="s">
        <v>8411</v>
      </c>
      <c r="T106" s="298" t="s">
        <v>8411</v>
      </c>
      <c r="U106" s="298" t="s">
        <v>8411</v>
      </c>
      <c r="V106" s="298" t="s">
        <v>8411</v>
      </c>
      <c r="W106" s="298" t="s">
        <v>8411</v>
      </c>
      <c r="X106" s="298" t="s">
        <v>8411</v>
      </c>
      <c r="Y106" s="298" t="s">
        <v>8411</v>
      </c>
      <c r="Z106" s="298" t="s">
        <v>8411</v>
      </c>
      <c r="AA106" s="298" t="s">
        <v>8411</v>
      </c>
      <c r="AB106" s="298" t="s">
        <v>8411</v>
      </c>
      <c r="AC106" s="298" t="s">
        <v>8411</v>
      </c>
      <c r="AD106" s="298" t="s">
        <v>8411</v>
      </c>
      <c r="AE106" s="298" t="s">
        <v>8411</v>
      </c>
      <c r="AF106" s="298" t="str">
        <f>_xlfn.IFNA(VLOOKUP(C106,'INFORM Severity - hidden'!$C$5:$G$155,5,FALSE),"-")</f>
        <v>x</v>
      </c>
    </row>
    <row r="107" spans="1:32">
      <c r="A107" t="s">
        <v>3422</v>
      </c>
      <c r="B107" t="s">
        <v>3544</v>
      </c>
      <c r="C107" t="s">
        <v>3545</v>
      </c>
      <c r="D107" s="298" t="str">
        <f t="shared" si="1"/>
        <v>-</v>
      </c>
      <c r="E107" s="298" t="s">
        <v>8411</v>
      </c>
      <c r="F107" s="298" t="s">
        <v>8411</v>
      </c>
      <c r="G107" s="298" t="s">
        <v>8411</v>
      </c>
      <c r="H107" s="298" t="s">
        <v>8411</v>
      </c>
      <c r="I107" s="298" t="s">
        <v>8411</v>
      </c>
      <c r="J107" s="298" t="s">
        <v>8411</v>
      </c>
      <c r="K107" s="298" t="s">
        <v>8411</v>
      </c>
      <c r="L107" s="298" t="s">
        <v>8411</v>
      </c>
      <c r="M107" s="298" t="s">
        <v>8411</v>
      </c>
      <c r="N107" s="298" t="s">
        <v>8411</v>
      </c>
      <c r="O107" s="298" t="s">
        <v>8411</v>
      </c>
      <c r="P107" s="298" t="s">
        <v>8411</v>
      </c>
      <c r="Q107" s="298" t="s">
        <v>8411</v>
      </c>
      <c r="R107" s="298" t="s">
        <v>8411</v>
      </c>
      <c r="S107" s="298" t="s">
        <v>8411</v>
      </c>
      <c r="T107" s="298" t="s">
        <v>8411</v>
      </c>
      <c r="U107" s="298" t="s">
        <v>8411</v>
      </c>
      <c r="V107" s="298" t="s">
        <v>8411</v>
      </c>
      <c r="W107" s="298" t="s">
        <v>8411</v>
      </c>
      <c r="X107" s="298" t="s">
        <v>8411</v>
      </c>
      <c r="Y107" s="298" t="s">
        <v>8411</v>
      </c>
      <c r="Z107" s="298" t="s">
        <v>8411</v>
      </c>
      <c r="AA107" s="298" t="s">
        <v>8411</v>
      </c>
      <c r="AB107" s="298" t="s">
        <v>8411</v>
      </c>
      <c r="AC107" s="298" t="s">
        <v>8411</v>
      </c>
      <c r="AD107" s="298" t="s">
        <v>8411</v>
      </c>
      <c r="AE107" s="298" t="s">
        <v>8411</v>
      </c>
      <c r="AF107" s="298" t="str">
        <f>_xlfn.IFNA(VLOOKUP(C107,'INFORM Severity - hidden'!$C$5:$G$155,5,FALSE),"-")</f>
        <v>x</v>
      </c>
    </row>
    <row r="108" spans="1:32">
      <c r="A108" t="s">
        <v>3422</v>
      </c>
      <c r="B108" t="s">
        <v>8500</v>
      </c>
      <c r="C108" t="s">
        <v>8501</v>
      </c>
      <c r="D108" s="298" t="str">
        <f t="shared" si="1"/>
        <v>-</v>
      </c>
      <c r="E108" s="298" t="s">
        <v>8411</v>
      </c>
      <c r="F108" s="298" t="s">
        <v>8411</v>
      </c>
      <c r="G108" s="298" t="s">
        <v>8411</v>
      </c>
      <c r="H108" s="298" t="s">
        <v>8411</v>
      </c>
      <c r="I108" s="298" t="s">
        <v>8411</v>
      </c>
      <c r="J108" s="298" t="s">
        <v>8411</v>
      </c>
      <c r="K108" s="298" t="s">
        <v>8411</v>
      </c>
      <c r="L108" s="298" t="s">
        <v>8411</v>
      </c>
      <c r="M108" s="298" t="s">
        <v>8411</v>
      </c>
      <c r="N108" s="298" t="s">
        <v>8411</v>
      </c>
      <c r="O108" s="298" t="s">
        <v>8411</v>
      </c>
      <c r="P108" s="298" t="s">
        <v>8411</v>
      </c>
      <c r="Q108" s="298" t="s">
        <v>8411</v>
      </c>
      <c r="R108" s="298" t="s">
        <v>8411</v>
      </c>
      <c r="S108" s="298" t="s">
        <v>8411</v>
      </c>
      <c r="T108" s="298" t="s">
        <v>8411</v>
      </c>
      <c r="U108" s="298" t="s">
        <v>8411</v>
      </c>
      <c r="V108" s="298" t="s">
        <v>8411</v>
      </c>
      <c r="W108" s="298" t="s">
        <v>8411</v>
      </c>
      <c r="X108" s="298" t="s">
        <v>8411</v>
      </c>
      <c r="Y108" s="298" t="s">
        <v>8411</v>
      </c>
      <c r="Z108" s="298" t="s">
        <v>8411</v>
      </c>
      <c r="AA108" s="298" t="s">
        <v>8411</v>
      </c>
      <c r="AB108" s="298">
        <v>1.7</v>
      </c>
      <c r="AC108" s="298">
        <v>1.7</v>
      </c>
      <c r="AD108" s="298">
        <v>1.7</v>
      </c>
      <c r="AE108" s="298" t="s">
        <v>8411</v>
      </c>
      <c r="AF108" s="298" t="str">
        <f>_xlfn.IFNA(VLOOKUP(C108,'INFORM Severity - hidden'!$C$5:$G$155,5,FALSE),"-")</f>
        <v>-</v>
      </c>
    </row>
    <row r="109" spans="1:32">
      <c r="A109" t="s">
        <v>3602</v>
      </c>
      <c r="B109" t="s">
        <v>3600</v>
      </c>
      <c r="C109" t="s">
        <v>3601</v>
      </c>
      <c r="D109" s="298" t="str">
        <f t="shared" si="1"/>
        <v>Increasing</v>
      </c>
      <c r="E109" s="298">
        <v>3.6</v>
      </c>
      <c r="F109" s="298">
        <v>3.8</v>
      </c>
      <c r="G109" s="298">
        <v>3.8</v>
      </c>
      <c r="H109" s="298">
        <v>3.6</v>
      </c>
      <c r="I109" s="298">
        <v>3.6</v>
      </c>
      <c r="J109" s="298">
        <v>3.6</v>
      </c>
      <c r="K109" s="298">
        <v>3.6</v>
      </c>
      <c r="L109" s="298">
        <v>3.7</v>
      </c>
      <c r="M109" s="298">
        <v>3.7</v>
      </c>
      <c r="N109" s="298">
        <v>3.8</v>
      </c>
      <c r="O109" s="298">
        <v>3.8</v>
      </c>
      <c r="P109" s="298">
        <v>3.8</v>
      </c>
      <c r="Q109" s="298">
        <v>3.8</v>
      </c>
      <c r="R109" s="298">
        <v>3.8</v>
      </c>
      <c r="S109" s="298">
        <v>3.8</v>
      </c>
      <c r="T109" s="298">
        <v>3.8</v>
      </c>
      <c r="U109" s="298">
        <v>3.8</v>
      </c>
      <c r="V109" s="298">
        <v>3.8</v>
      </c>
      <c r="W109" s="298">
        <v>3.8</v>
      </c>
      <c r="X109" s="298">
        <v>3.8</v>
      </c>
      <c r="Y109" s="298">
        <v>3.8</v>
      </c>
      <c r="Z109" s="298">
        <v>3.8</v>
      </c>
      <c r="AA109" s="298">
        <v>3.8</v>
      </c>
      <c r="AB109" s="298">
        <v>3.8</v>
      </c>
      <c r="AC109" s="298">
        <v>3.8</v>
      </c>
      <c r="AD109" s="298">
        <v>3.8</v>
      </c>
      <c r="AE109" s="298">
        <v>4.0999999999999996</v>
      </c>
      <c r="AF109" s="298">
        <f>_xlfn.IFNA(VLOOKUP(C109,'INFORM Severity - hidden'!$C$5:$G$155,5,FALSE),"-")</f>
        <v>4.0999999999999996</v>
      </c>
    </row>
    <row r="110" spans="1:32">
      <c r="A110" t="s">
        <v>3659</v>
      </c>
      <c r="B110" t="s">
        <v>3657</v>
      </c>
      <c r="C110" t="s">
        <v>3658</v>
      </c>
      <c r="D110" s="298" t="str">
        <f t="shared" si="1"/>
        <v>Increasing</v>
      </c>
      <c r="E110" s="298" t="s">
        <v>8411</v>
      </c>
      <c r="F110" s="298">
        <v>3.2</v>
      </c>
      <c r="G110" s="298">
        <v>3.2</v>
      </c>
      <c r="H110" s="298">
        <v>3.2</v>
      </c>
      <c r="I110" s="298">
        <v>3.3</v>
      </c>
      <c r="J110" s="298">
        <v>3.3</v>
      </c>
      <c r="K110" s="298">
        <v>3.3</v>
      </c>
      <c r="L110" s="298">
        <v>3.3</v>
      </c>
      <c r="M110" s="298">
        <v>3.3</v>
      </c>
      <c r="N110" s="298">
        <v>3.4</v>
      </c>
      <c r="O110" s="298">
        <v>3.4</v>
      </c>
      <c r="P110" s="298">
        <v>3.4</v>
      </c>
      <c r="Q110" s="298">
        <v>3.4</v>
      </c>
      <c r="R110" s="298">
        <v>3.4</v>
      </c>
      <c r="S110" s="298">
        <v>3.6</v>
      </c>
      <c r="T110" s="298">
        <v>3.6</v>
      </c>
      <c r="U110" s="298">
        <v>3.6</v>
      </c>
      <c r="V110" s="298">
        <v>3.6</v>
      </c>
      <c r="W110" s="298">
        <v>3.6</v>
      </c>
      <c r="X110" s="298">
        <v>3.5</v>
      </c>
      <c r="Y110" s="298">
        <v>3.5</v>
      </c>
      <c r="Z110" s="298">
        <v>3.5</v>
      </c>
      <c r="AA110" s="298">
        <v>3.5</v>
      </c>
      <c r="AB110" s="298">
        <v>3.5</v>
      </c>
      <c r="AC110" s="298">
        <v>3.5</v>
      </c>
      <c r="AD110" s="298">
        <v>3.7</v>
      </c>
      <c r="AE110" s="298">
        <v>3.7</v>
      </c>
      <c r="AF110" s="298">
        <f>_xlfn.IFNA(VLOOKUP(C110,'INFORM Severity - hidden'!$C$5:$G$155,5,FALSE),"-")</f>
        <v>3.7</v>
      </c>
    </row>
    <row r="111" spans="1:32">
      <c r="A111" t="s">
        <v>3659</v>
      </c>
      <c r="B111" t="s">
        <v>3709</v>
      </c>
      <c r="C111" t="s">
        <v>3710</v>
      </c>
      <c r="D111" s="298" t="str">
        <f t="shared" si="1"/>
        <v>Stable</v>
      </c>
      <c r="E111" s="298" t="s">
        <v>8411</v>
      </c>
      <c r="F111" s="298">
        <v>3.3</v>
      </c>
      <c r="G111" s="298">
        <v>3.3</v>
      </c>
      <c r="H111" s="298">
        <v>3.1</v>
      </c>
      <c r="I111" s="298">
        <v>3.2</v>
      </c>
      <c r="J111" s="298">
        <v>3.2</v>
      </c>
      <c r="K111" s="298">
        <v>3.2</v>
      </c>
      <c r="L111" s="298">
        <v>3.2</v>
      </c>
      <c r="M111" s="298">
        <v>3.2</v>
      </c>
      <c r="N111" s="298">
        <v>3.5</v>
      </c>
      <c r="O111" s="298">
        <v>3.5</v>
      </c>
      <c r="P111" s="298">
        <v>3.4</v>
      </c>
      <c r="Q111" s="298">
        <v>3.5</v>
      </c>
      <c r="R111" s="298">
        <v>3.5</v>
      </c>
      <c r="S111" s="298">
        <v>3.5</v>
      </c>
      <c r="T111" s="298">
        <v>3.5</v>
      </c>
      <c r="U111" s="298">
        <v>3.5</v>
      </c>
      <c r="V111" s="298">
        <v>3.5</v>
      </c>
      <c r="W111" s="298">
        <v>3.5</v>
      </c>
      <c r="X111" s="298">
        <v>3.5</v>
      </c>
      <c r="Y111" s="298">
        <v>3.5</v>
      </c>
      <c r="Z111" s="298">
        <v>3.5</v>
      </c>
      <c r="AA111" s="298">
        <v>3.5</v>
      </c>
      <c r="AB111" s="298">
        <v>3.5</v>
      </c>
      <c r="AC111" s="298">
        <v>3.5</v>
      </c>
      <c r="AD111" s="298">
        <v>3.5</v>
      </c>
      <c r="AE111" s="298">
        <v>3.5</v>
      </c>
      <c r="AF111" s="298">
        <f>_xlfn.IFNA(VLOOKUP(C111,'INFORM Severity - hidden'!$C$5:$G$155,5,FALSE),"-")</f>
        <v>3.5</v>
      </c>
    </row>
    <row r="112" spans="1:32">
      <c r="A112" t="s">
        <v>3659</v>
      </c>
      <c r="B112" t="s">
        <v>3750</v>
      </c>
      <c r="C112" t="s">
        <v>3751</v>
      </c>
      <c r="D112" s="298" t="str">
        <f t="shared" si="1"/>
        <v>Increasing</v>
      </c>
      <c r="E112" s="298" t="s">
        <v>8411</v>
      </c>
      <c r="F112" s="298">
        <v>2.1</v>
      </c>
      <c r="G112" s="298">
        <v>2.1</v>
      </c>
      <c r="H112" s="298">
        <v>2.2999999999999998</v>
      </c>
      <c r="I112" s="298">
        <v>2.4</v>
      </c>
      <c r="J112" s="298">
        <v>2.2999999999999998</v>
      </c>
      <c r="K112" s="298">
        <v>2.2999999999999998</v>
      </c>
      <c r="L112" s="298">
        <v>2.2999999999999998</v>
      </c>
      <c r="M112" s="298">
        <v>2.2999999999999998</v>
      </c>
      <c r="N112" s="298">
        <v>2.7</v>
      </c>
      <c r="O112" s="298">
        <v>2.7</v>
      </c>
      <c r="P112" s="298">
        <v>2.7</v>
      </c>
      <c r="Q112" s="298">
        <v>2.7</v>
      </c>
      <c r="R112" s="298">
        <v>2.7</v>
      </c>
      <c r="S112" s="298">
        <v>2.6</v>
      </c>
      <c r="T112" s="298">
        <v>2.6</v>
      </c>
      <c r="U112" s="298">
        <v>2.6</v>
      </c>
      <c r="V112" s="298">
        <v>2.6</v>
      </c>
      <c r="W112" s="298">
        <v>2.6</v>
      </c>
      <c r="X112" s="298">
        <v>2.6</v>
      </c>
      <c r="Y112" s="298">
        <v>2.6</v>
      </c>
      <c r="Z112" s="298">
        <v>2.6</v>
      </c>
      <c r="AA112" s="298">
        <v>2.6</v>
      </c>
      <c r="AB112" s="298">
        <v>2.6</v>
      </c>
      <c r="AC112" s="298">
        <v>2.6</v>
      </c>
      <c r="AD112" s="298">
        <v>3.1</v>
      </c>
      <c r="AE112" s="298">
        <v>3.1</v>
      </c>
      <c r="AF112" s="298">
        <f>_xlfn.IFNA(VLOOKUP(C112,'INFORM Severity - hidden'!$C$5:$G$155,5,FALSE),"-")</f>
        <v>3.1</v>
      </c>
    </row>
    <row r="113" spans="1:32">
      <c r="A113" t="s">
        <v>3798</v>
      </c>
      <c r="B113" t="s">
        <v>3796</v>
      </c>
      <c r="C113" t="s">
        <v>3797</v>
      </c>
      <c r="D113" s="298" t="str">
        <f t="shared" si="1"/>
        <v>Increasing</v>
      </c>
      <c r="E113" s="298" t="s">
        <v>8411</v>
      </c>
      <c r="F113" s="298" t="s">
        <v>8411</v>
      </c>
      <c r="G113" s="298" t="s">
        <v>8411</v>
      </c>
      <c r="H113" s="298">
        <v>3.8</v>
      </c>
      <c r="I113" s="298">
        <v>3.7</v>
      </c>
      <c r="J113" s="298">
        <v>3.7</v>
      </c>
      <c r="K113" s="298">
        <v>3.2</v>
      </c>
      <c r="L113" s="298">
        <v>3.2</v>
      </c>
      <c r="M113" s="298">
        <v>3.2</v>
      </c>
      <c r="N113" s="298">
        <v>3.2</v>
      </c>
      <c r="O113" s="298">
        <v>3.4</v>
      </c>
      <c r="P113" s="298">
        <v>3.4</v>
      </c>
      <c r="Q113" s="298">
        <v>3.5</v>
      </c>
      <c r="R113" s="298">
        <v>3.5</v>
      </c>
      <c r="S113" s="298">
        <v>3.2</v>
      </c>
      <c r="T113" s="298">
        <v>3.2</v>
      </c>
      <c r="U113" s="298">
        <v>3.2</v>
      </c>
      <c r="V113" s="298">
        <v>3.2</v>
      </c>
      <c r="W113" s="298">
        <v>3</v>
      </c>
      <c r="X113" s="298">
        <v>3</v>
      </c>
      <c r="Y113" s="298">
        <v>3</v>
      </c>
      <c r="Z113" s="298">
        <v>3.2</v>
      </c>
      <c r="AA113" s="298">
        <v>3.3</v>
      </c>
      <c r="AB113" s="298">
        <v>3.3</v>
      </c>
      <c r="AC113" s="298">
        <v>3.6</v>
      </c>
      <c r="AD113" s="298">
        <v>3.6</v>
      </c>
      <c r="AE113" s="298">
        <v>3.6</v>
      </c>
      <c r="AF113" s="298">
        <f>_xlfn.IFNA(VLOOKUP(C113,'INFORM Severity - hidden'!$C$5:$G$155,5,FALSE),"-")</f>
        <v>3.6</v>
      </c>
    </row>
    <row r="114" spans="1:32">
      <c r="A114" t="s">
        <v>3798</v>
      </c>
      <c r="B114" t="s">
        <v>8502</v>
      </c>
      <c r="C114" t="s">
        <v>8503</v>
      </c>
      <c r="D114" s="298" t="str">
        <f t="shared" si="1"/>
        <v>-</v>
      </c>
      <c r="E114" s="298" t="s">
        <v>8411</v>
      </c>
      <c r="F114" s="298">
        <v>3.3</v>
      </c>
      <c r="G114" s="298">
        <v>3.3</v>
      </c>
      <c r="H114" s="298">
        <v>3.3</v>
      </c>
      <c r="I114" s="298">
        <v>3.3</v>
      </c>
      <c r="J114" s="298" t="s">
        <v>8411</v>
      </c>
      <c r="K114" s="298" t="s">
        <v>8411</v>
      </c>
      <c r="L114" s="298" t="s">
        <v>8411</v>
      </c>
      <c r="M114" s="298" t="s">
        <v>8411</v>
      </c>
      <c r="N114" s="298" t="s">
        <v>8411</v>
      </c>
      <c r="O114" s="298" t="s">
        <v>8411</v>
      </c>
      <c r="P114" s="298" t="s">
        <v>8411</v>
      </c>
      <c r="Q114" s="298" t="s">
        <v>8411</v>
      </c>
      <c r="R114" s="298" t="s">
        <v>8411</v>
      </c>
      <c r="S114" s="298" t="s">
        <v>8411</v>
      </c>
      <c r="T114" s="298" t="s">
        <v>8411</v>
      </c>
      <c r="U114" s="298" t="s">
        <v>8411</v>
      </c>
      <c r="V114" s="298" t="s">
        <v>8411</v>
      </c>
      <c r="W114" s="298" t="s">
        <v>8411</v>
      </c>
      <c r="X114" s="298" t="s">
        <v>8411</v>
      </c>
      <c r="Y114" s="298" t="s">
        <v>8411</v>
      </c>
      <c r="Z114" s="298" t="s">
        <v>8411</v>
      </c>
      <c r="AA114" s="298" t="s">
        <v>8411</v>
      </c>
      <c r="AB114" s="298" t="s">
        <v>8411</v>
      </c>
      <c r="AC114" s="298" t="s">
        <v>8411</v>
      </c>
      <c r="AD114" s="298" t="s">
        <v>8411</v>
      </c>
      <c r="AE114" s="298" t="s">
        <v>8411</v>
      </c>
      <c r="AF114" s="298" t="str">
        <f>_xlfn.IFNA(VLOOKUP(C114,'INFORM Severity - hidden'!$C$5:$G$155,5,FALSE),"-")</f>
        <v>-</v>
      </c>
    </row>
    <row r="115" spans="1:32">
      <c r="A115" t="s">
        <v>3798</v>
      </c>
      <c r="B115" t="s">
        <v>8504</v>
      </c>
      <c r="C115" t="s">
        <v>8505</v>
      </c>
      <c r="D115" s="298" t="str">
        <f t="shared" si="1"/>
        <v>-</v>
      </c>
      <c r="E115" s="298" t="s">
        <v>8411</v>
      </c>
      <c r="F115" s="298" t="s">
        <v>8411</v>
      </c>
      <c r="G115" s="298">
        <v>3.1</v>
      </c>
      <c r="H115" s="298">
        <v>3.4</v>
      </c>
      <c r="I115" s="298">
        <v>3.4</v>
      </c>
      <c r="J115" s="298" t="s">
        <v>8411</v>
      </c>
      <c r="K115" s="298" t="s">
        <v>8411</v>
      </c>
      <c r="L115" s="298" t="s">
        <v>8411</v>
      </c>
      <c r="M115" s="298" t="s">
        <v>8411</v>
      </c>
      <c r="N115" s="298" t="s">
        <v>8411</v>
      </c>
      <c r="O115" s="298" t="s">
        <v>8411</v>
      </c>
      <c r="P115" s="298" t="s">
        <v>8411</v>
      </c>
      <c r="Q115" s="298" t="s">
        <v>8411</v>
      </c>
      <c r="R115" s="298" t="s">
        <v>8411</v>
      </c>
      <c r="S115" s="298" t="s">
        <v>8411</v>
      </c>
      <c r="T115" s="298" t="s">
        <v>8411</v>
      </c>
      <c r="U115" s="298" t="s">
        <v>8411</v>
      </c>
      <c r="V115" s="298" t="s">
        <v>8411</v>
      </c>
      <c r="W115" s="298" t="s">
        <v>8411</v>
      </c>
      <c r="X115" s="298" t="s">
        <v>8411</v>
      </c>
      <c r="Y115" s="298" t="s">
        <v>8411</v>
      </c>
      <c r="Z115" s="298" t="s">
        <v>8411</v>
      </c>
      <c r="AA115" s="298" t="s">
        <v>8411</v>
      </c>
      <c r="AB115" s="298" t="s">
        <v>8411</v>
      </c>
      <c r="AC115" s="298" t="s">
        <v>8411</v>
      </c>
      <c r="AD115" s="298" t="s">
        <v>8411</v>
      </c>
      <c r="AE115" s="298" t="s">
        <v>8411</v>
      </c>
      <c r="AF115" s="298" t="str">
        <f>_xlfn.IFNA(VLOOKUP(C115,'INFORM Severity - hidden'!$C$5:$G$155,5,FALSE),"-")</f>
        <v>-</v>
      </c>
    </row>
    <row r="116" spans="1:32">
      <c r="A116" t="s">
        <v>3798</v>
      </c>
      <c r="B116" t="s">
        <v>3870</v>
      </c>
      <c r="C116" t="s">
        <v>3871</v>
      </c>
      <c r="D116" s="298" t="str">
        <f t="shared" si="1"/>
        <v>Increasing</v>
      </c>
      <c r="E116" s="298" t="s">
        <v>8411</v>
      </c>
      <c r="F116" s="298" t="s">
        <v>8411</v>
      </c>
      <c r="G116" s="298" t="s">
        <v>8411</v>
      </c>
      <c r="H116" s="298" t="s">
        <v>8411</v>
      </c>
      <c r="I116" s="298" t="s">
        <v>8411</v>
      </c>
      <c r="J116" s="298" t="s">
        <v>8411</v>
      </c>
      <c r="K116" s="298" t="s">
        <v>8411</v>
      </c>
      <c r="L116" s="298" t="s">
        <v>8411</v>
      </c>
      <c r="M116" s="298" t="s">
        <v>8411</v>
      </c>
      <c r="N116" s="298" t="s">
        <v>8411</v>
      </c>
      <c r="O116" s="298" t="s">
        <v>8411</v>
      </c>
      <c r="P116" s="298" t="s">
        <v>8411</v>
      </c>
      <c r="Q116" s="298" t="s">
        <v>8411</v>
      </c>
      <c r="R116" s="298" t="s">
        <v>8411</v>
      </c>
      <c r="S116" s="298">
        <v>2</v>
      </c>
      <c r="T116" s="298">
        <v>2</v>
      </c>
      <c r="U116" s="298">
        <v>2.5</v>
      </c>
      <c r="V116" s="298">
        <v>2.6</v>
      </c>
      <c r="W116" s="298">
        <v>2.8</v>
      </c>
      <c r="X116" s="298">
        <v>2.9</v>
      </c>
      <c r="Y116" s="298">
        <v>2.9</v>
      </c>
      <c r="Z116" s="298">
        <v>2.9</v>
      </c>
      <c r="AA116" s="298">
        <v>2</v>
      </c>
      <c r="AB116" s="298">
        <v>2</v>
      </c>
      <c r="AC116" s="298">
        <v>3.5</v>
      </c>
      <c r="AD116" s="298">
        <v>3.4</v>
      </c>
      <c r="AE116" s="298">
        <v>3.4</v>
      </c>
      <c r="AF116" s="298">
        <f>_xlfn.IFNA(VLOOKUP(C116,'INFORM Severity - hidden'!$C$5:$G$155,5,FALSE),"-")</f>
        <v>3.4</v>
      </c>
    </row>
    <row r="117" spans="1:32">
      <c r="A117" t="s">
        <v>3798</v>
      </c>
      <c r="B117" t="s">
        <v>8506</v>
      </c>
      <c r="C117" t="s">
        <v>8507</v>
      </c>
      <c r="D117" s="298" t="str">
        <f t="shared" si="1"/>
        <v>-</v>
      </c>
      <c r="E117" s="298" t="s">
        <v>8411</v>
      </c>
      <c r="F117" s="298" t="s">
        <v>8411</v>
      </c>
      <c r="G117" s="298" t="s">
        <v>8411</v>
      </c>
      <c r="H117" s="298">
        <v>2.7</v>
      </c>
      <c r="I117" s="298">
        <v>2.8</v>
      </c>
      <c r="J117" s="298" t="s">
        <v>8411</v>
      </c>
      <c r="K117" s="298" t="s">
        <v>8411</v>
      </c>
      <c r="L117" s="298" t="s">
        <v>8411</v>
      </c>
      <c r="M117" s="298" t="s">
        <v>8411</v>
      </c>
      <c r="N117" s="298" t="s">
        <v>8411</v>
      </c>
      <c r="O117" s="298" t="s">
        <v>8411</v>
      </c>
      <c r="P117" s="298" t="s">
        <v>8411</v>
      </c>
      <c r="Q117" s="298" t="s">
        <v>8411</v>
      </c>
      <c r="R117" s="298" t="s">
        <v>8411</v>
      </c>
      <c r="S117" s="298" t="s">
        <v>8411</v>
      </c>
      <c r="T117" s="298" t="s">
        <v>8411</v>
      </c>
      <c r="U117" s="298" t="s">
        <v>8411</v>
      </c>
      <c r="V117" s="298" t="s">
        <v>8411</v>
      </c>
      <c r="W117" s="298" t="s">
        <v>8411</v>
      </c>
      <c r="X117" s="298" t="s">
        <v>8411</v>
      </c>
      <c r="Y117" s="298" t="s">
        <v>8411</v>
      </c>
      <c r="Z117" s="298" t="s">
        <v>8411</v>
      </c>
      <c r="AA117" s="298" t="s">
        <v>8411</v>
      </c>
      <c r="AB117" s="298" t="s">
        <v>8411</v>
      </c>
      <c r="AC117" s="298" t="s">
        <v>8411</v>
      </c>
      <c r="AD117" s="298" t="s">
        <v>8411</v>
      </c>
      <c r="AE117" s="298" t="s">
        <v>8411</v>
      </c>
      <c r="AF117" s="298" t="str">
        <f>_xlfn.IFNA(VLOOKUP(C117,'INFORM Severity - hidden'!$C$5:$G$155,5,FALSE),"-")</f>
        <v>-</v>
      </c>
    </row>
    <row r="118" spans="1:32">
      <c r="A118" t="s">
        <v>3798</v>
      </c>
      <c r="B118" t="s">
        <v>3928</v>
      </c>
      <c r="C118" t="s">
        <v>3930</v>
      </c>
      <c r="D118" s="298" t="str">
        <f t="shared" si="1"/>
        <v>Increasing</v>
      </c>
      <c r="E118" s="298" t="s">
        <v>8411</v>
      </c>
      <c r="F118" s="298" t="s">
        <v>8411</v>
      </c>
      <c r="G118" s="298" t="s">
        <v>8411</v>
      </c>
      <c r="H118" s="298" t="s">
        <v>8411</v>
      </c>
      <c r="I118" s="298" t="s">
        <v>8411</v>
      </c>
      <c r="J118" s="298" t="s">
        <v>8411</v>
      </c>
      <c r="K118" s="298" t="s">
        <v>8411</v>
      </c>
      <c r="L118" s="298" t="s">
        <v>8411</v>
      </c>
      <c r="M118" s="298" t="s">
        <v>8411</v>
      </c>
      <c r="N118" s="298" t="s">
        <v>8411</v>
      </c>
      <c r="O118" s="298" t="s">
        <v>8411</v>
      </c>
      <c r="P118" s="298" t="s">
        <v>8411</v>
      </c>
      <c r="Q118" s="298" t="s">
        <v>8411</v>
      </c>
      <c r="R118" s="298">
        <v>3.2</v>
      </c>
      <c r="S118" s="298">
        <v>3.2</v>
      </c>
      <c r="T118" s="298">
        <v>3.2</v>
      </c>
      <c r="U118" s="298">
        <v>3.2</v>
      </c>
      <c r="V118" s="298">
        <v>3.2</v>
      </c>
      <c r="W118" s="298">
        <v>3.2</v>
      </c>
      <c r="X118" s="298">
        <v>3.3</v>
      </c>
      <c r="Y118" s="298">
        <v>3.3</v>
      </c>
      <c r="Z118" s="298">
        <v>2.8</v>
      </c>
      <c r="AA118" s="298">
        <v>2.9</v>
      </c>
      <c r="AB118" s="298">
        <v>2.9</v>
      </c>
      <c r="AC118" s="298">
        <v>3.2</v>
      </c>
      <c r="AD118" s="298">
        <v>3.3</v>
      </c>
      <c r="AE118" s="298">
        <v>3.3</v>
      </c>
      <c r="AF118" s="298">
        <f>_xlfn.IFNA(VLOOKUP(C118,'INFORM Severity - hidden'!$C$5:$G$155,5,FALSE),"-")</f>
        <v>3.3</v>
      </c>
    </row>
    <row r="119" spans="1:32">
      <c r="A119" t="s">
        <v>3798</v>
      </c>
      <c r="B119" t="s">
        <v>3985</v>
      </c>
      <c r="C119" t="s">
        <v>3986</v>
      </c>
      <c r="D119" s="298" t="str">
        <f t="shared" si="1"/>
        <v>-</v>
      </c>
      <c r="E119" s="298" t="s">
        <v>8411</v>
      </c>
      <c r="F119" s="298" t="s">
        <v>8411</v>
      </c>
      <c r="G119" s="298" t="s">
        <v>8411</v>
      </c>
      <c r="H119" s="298" t="s">
        <v>8411</v>
      </c>
      <c r="I119" s="298" t="s">
        <v>8411</v>
      </c>
      <c r="J119" s="298" t="s">
        <v>8411</v>
      </c>
      <c r="K119" s="298" t="s">
        <v>8411</v>
      </c>
      <c r="L119" s="298" t="s">
        <v>8411</v>
      </c>
      <c r="M119" s="298" t="s">
        <v>8411</v>
      </c>
      <c r="N119" s="298" t="s">
        <v>8411</v>
      </c>
      <c r="O119" s="298" t="s">
        <v>8411</v>
      </c>
      <c r="P119" s="298" t="s">
        <v>8411</v>
      </c>
      <c r="Q119" s="298" t="s">
        <v>8411</v>
      </c>
      <c r="R119" s="298" t="s">
        <v>8411</v>
      </c>
      <c r="S119" s="298" t="s">
        <v>8411</v>
      </c>
      <c r="T119" s="298" t="s">
        <v>8411</v>
      </c>
      <c r="U119" s="298" t="s">
        <v>8411</v>
      </c>
      <c r="V119" s="298" t="s">
        <v>8411</v>
      </c>
      <c r="W119" s="298" t="s">
        <v>8411</v>
      </c>
      <c r="X119" s="298" t="s">
        <v>8411</v>
      </c>
      <c r="Y119" s="298" t="s">
        <v>8411</v>
      </c>
      <c r="Z119" s="298" t="s">
        <v>8411</v>
      </c>
      <c r="AA119" s="298" t="s">
        <v>8411</v>
      </c>
      <c r="AB119" s="298" t="s">
        <v>8411</v>
      </c>
      <c r="AC119" s="298" t="s">
        <v>8411</v>
      </c>
      <c r="AD119" s="298">
        <v>2.2000000000000002</v>
      </c>
      <c r="AE119" s="298">
        <v>2.2000000000000002</v>
      </c>
      <c r="AF119" s="298">
        <f>_xlfn.IFNA(VLOOKUP(C119,'INFORM Severity - hidden'!$C$5:$G$155,5,FALSE),"-")</f>
        <v>2.2000000000000002</v>
      </c>
    </row>
    <row r="120" spans="1:32">
      <c r="A120" t="s">
        <v>4054</v>
      </c>
      <c r="B120" t="s">
        <v>8508</v>
      </c>
      <c r="C120" t="s">
        <v>8509</v>
      </c>
      <c r="D120" s="298" t="str">
        <f t="shared" si="1"/>
        <v>-</v>
      </c>
      <c r="E120" s="298" t="s">
        <v>8411</v>
      </c>
      <c r="F120" s="298">
        <v>2.9</v>
      </c>
      <c r="G120" s="298">
        <v>2.9</v>
      </c>
      <c r="H120" s="298" t="s">
        <v>8411</v>
      </c>
      <c r="I120" s="298" t="s">
        <v>8411</v>
      </c>
      <c r="J120" s="298" t="s">
        <v>8411</v>
      </c>
      <c r="K120" s="298" t="s">
        <v>8411</v>
      </c>
      <c r="L120" s="298" t="s">
        <v>8411</v>
      </c>
      <c r="M120" s="298" t="s">
        <v>8411</v>
      </c>
      <c r="N120" s="298" t="s">
        <v>8411</v>
      </c>
      <c r="O120" s="298" t="s">
        <v>8411</v>
      </c>
      <c r="P120" s="298" t="s">
        <v>8411</v>
      </c>
      <c r="Q120" s="298" t="s">
        <v>8411</v>
      </c>
      <c r="R120" s="298" t="s">
        <v>8411</v>
      </c>
      <c r="S120" s="298" t="s">
        <v>8411</v>
      </c>
      <c r="T120" s="298" t="s">
        <v>8411</v>
      </c>
      <c r="U120" s="298" t="s">
        <v>8411</v>
      </c>
      <c r="V120" s="298" t="s">
        <v>8411</v>
      </c>
      <c r="W120" s="298" t="s">
        <v>8411</v>
      </c>
      <c r="X120" s="298" t="s">
        <v>8411</v>
      </c>
      <c r="Y120" s="298" t="s">
        <v>8411</v>
      </c>
      <c r="Z120" s="298" t="s">
        <v>8411</v>
      </c>
      <c r="AA120" s="298" t="s">
        <v>8411</v>
      </c>
      <c r="AB120" s="298" t="s">
        <v>8411</v>
      </c>
      <c r="AC120" s="298" t="s">
        <v>8411</v>
      </c>
      <c r="AD120" s="298" t="s">
        <v>8411</v>
      </c>
      <c r="AE120" s="298" t="s">
        <v>8411</v>
      </c>
      <c r="AF120" s="298" t="str">
        <f>_xlfn.IFNA(VLOOKUP(C120,'INFORM Severity - hidden'!$C$5:$G$155,5,FALSE),"-")</f>
        <v>-</v>
      </c>
    </row>
    <row r="121" spans="1:32">
      <c r="A121" t="s">
        <v>4054</v>
      </c>
      <c r="B121" t="s">
        <v>4052</v>
      </c>
      <c r="C121" t="s">
        <v>4053</v>
      </c>
      <c r="D121" s="298" t="str">
        <f t="shared" si="1"/>
        <v>Stable</v>
      </c>
      <c r="E121" s="298" t="s">
        <v>8411</v>
      </c>
      <c r="F121" s="298">
        <v>2.2999999999999998</v>
      </c>
      <c r="G121" s="298">
        <v>2.2999999999999998</v>
      </c>
      <c r="H121" s="298">
        <v>2.2999999999999998</v>
      </c>
      <c r="I121" s="298">
        <v>2.2000000000000002</v>
      </c>
      <c r="J121" s="298">
        <v>2.2000000000000002</v>
      </c>
      <c r="K121" s="298">
        <v>2.2000000000000002</v>
      </c>
      <c r="L121" s="298">
        <v>2.2000000000000002</v>
      </c>
      <c r="M121" s="298">
        <v>2.2000000000000002</v>
      </c>
      <c r="N121" s="298">
        <v>2.2000000000000002</v>
      </c>
      <c r="O121" s="298">
        <v>2.2000000000000002</v>
      </c>
      <c r="P121" s="298">
        <v>2.2000000000000002</v>
      </c>
      <c r="Q121" s="298">
        <v>2.2000000000000002</v>
      </c>
      <c r="R121" s="298">
        <v>2.2000000000000002</v>
      </c>
      <c r="S121" s="298">
        <v>2.2000000000000002</v>
      </c>
      <c r="T121" s="298">
        <v>2.2999999999999998</v>
      </c>
      <c r="U121" s="298">
        <v>2.2999999999999998</v>
      </c>
      <c r="V121" s="298">
        <v>2.2999999999999998</v>
      </c>
      <c r="W121" s="298">
        <v>2.2999999999999998</v>
      </c>
      <c r="X121" s="298">
        <v>2.2999999999999998</v>
      </c>
      <c r="Y121" s="298">
        <v>2.2000000000000002</v>
      </c>
      <c r="Z121" s="298">
        <v>2.2000000000000002</v>
      </c>
      <c r="AA121" s="298">
        <v>2.2000000000000002</v>
      </c>
      <c r="AB121" s="298">
        <v>2.2000000000000002</v>
      </c>
      <c r="AC121" s="298">
        <v>2.2000000000000002</v>
      </c>
      <c r="AD121" s="298">
        <v>2.2000000000000002</v>
      </c>
      <c r="AE121" s="298">
        <v>2.2000000000000002</v>
      </c>
      <c r="AF121" s="298">
        <f>_xlfn.IFNA(VLOOKUP(C121,'INFORM Severity - hidden'!$C$5:$G$155,5,FALSE),"-")</f>
        <v>2.2000000000000002</v>
      </c>
    </row>
    <row r="122" spans="1:32">
      <c r="A122" t="s">
        <v>4054</v>
      </c>
      <c r="B122" t="s">
        <v>4102</v>
      </c>
      <c r="C122" t="s">
        <v>4103</v>
      </c>
      <c r="D122" s="298" t="str">
        <f t="shared" si="1"/>
        <v>Stable</v>
      </c>
      <c r="E122" s="298" t="s">
        <v>8411</v>
      </c>
      <c r="F122" s="298">
        <v>3</v>
      </c>
      <c r="G122" s="298">
        <v>3</v>
      </c>
      <c r="H122" s="298">
        <v>3</v>
      </c>
      <c r="I122" s="298">
        <v>2.7</v>
      </c>
      <c r="J122" s="298">
        <v>2.8</v>
      </c>
      <c r="K122" s="298">
        <v>2.9</v>
      </c>
      <c r="L122" s="298">
        <v>2.9</v>
      </c>
      <c r="M122" s="298">
        <v>2.9</v>
      </c>
      <c r="N122" s="298">
        <v>2.9</v>
      </c>
      <c r="O122" s="298">
        <v>2.8</v>
      </c>
      <c r="P122" s="298">
        <v>2.8</v>
      </c>
      <c r="Q122" s="298">
        <v>2.6</v>
      </c>
      <c r="R122" s="298">
        <v>2.6</v>
      </c>
      <c r="S122" s="298">
        <v>2.6</v>
      </c>
      <c r="T122" s="298">
        <v>2.6</v>
      </c>
      <c r="U122" s="298">
        <v>2.6</v>
      </c>
      <c r="V122" s="298">
        <v>2.6</v>
      </c>
      <c r="W122" s="298">
        <v>2.6</v>
      </c>
      <c r="X122" s="298">
        <v>3</v>
      </c>
      <c r="Y122" s="298">
        <v>2.9</v>
      </c>
      <c r="Z122" s="298">
        <v>2.9</v>
      </c>
      <c r="AA122" s="298">
        <v>2.8</v>
      </c>
      <c r="AB122" s="298">
        <v>2.8</v>
      </c>
      <c r="AC122" s="298">
        <v>2.8</v>
      </c>
      <c r="AD122" s="298">
        <v>2.8</v>
      </c>
      <c r="AE122" s="298">
        <v>2.8</v>
      </c>
      <c r="AF122" s="298">
        <f>_xlfn.IFNA(VLOOKUP(C122,'INFORM Severity - hidden'!$C$5:$G$155,5,FALSE),"-")</f>
        <v>2.8</v>
      </c>
    </row>
    <row r="123" spans="1:32">
      <c r="A123" t="s">
        <v>4150</v>
      </c>
      <c r="B123" t="s">
        <v>4148</v>
      </c>
      <c r="C123" t="s">
        <v>4149</v>
      </c>
      <c r="D123" s="298" t="str">
        <f t="shared" si="1"/>
        <v>Stable</v>
      </c>
      <c r="E123" s="298" t="s">
        <v>8411</v>
      </c>
      <c r="F123" s="298" t="s">
        <v>8411</v>
      </c>
      <c r="G123" s="298">
        <v>2.9</v>
      </c>
      <c r="H123" s="298">
        <v>3</v>
      </c>
      <c r="I123" s="298">
        <v>3.1</v>
      </c>
      <c r="J123" s="298">
        <v>3.1</v>
      </c>
      <c r="K123" s="298">
        <v>3.1</v>
      </c>
      <c r="L123" s="298">
        <v>2.7</v>
      </c>
      <c r="M123" s="298">
        <v>2.7</v>
      </c>
      <c r="N123" s="298">
        <v>2.5</v>
      </c>
      <c r="O123" s="298">
        <v>2.5</v>
      </c>
      <c r="P123" s="298">
        <v>2.5</v>
      </c>
      <c r="Q123" s="298">
        <v>2.6</v>
      </c>
      <c r="R123" s="298">
        <v>2.6</v>
      </c>
      <c r="S123" s="298">
        <v>2.7</v>
      </c>
      <c r="T123" s="298">
        <v>2.7</v>
      </c>
      <c r="U123" s="298">
        <v>2.6</v>
      </c>
      <c r="V123" s="298">
        <v>2.7</v>
      </c>
      <c r="W123" s="298">
        <v>2.7</v>
      </c>
      <c r="X123" s="298">
        <v>2.6</v>
      </c>
      <c r="Y123" s="298">
        <v>2.6</v>
      </c>
      <c r="Z123" s="298">
        <v>2.7</v>
      </c>
      <c r="AA123" s="298">
        <v>2.8</v>
      </c>
      <c r="AB123" s="298">
        <v>2.8</v>
      </c>
      <c r="AC123" s="298">
        <v>2.8</v>
      </c>
      <c r="AD123" s="298">
        <v>2.8</v>
      </c>
      <c r="AE123" s="298">
        <v>2.8</v>
      </c>
      <c r="AF123" s="298">
        <f>_xlfn.IFNA(VLOOKUP(C123,'INFORM Severity - hidden'!$C$5:$G$155,5,FALSE),"-")</f>
        <v>2.8</v>
      </c>
    </row>
    <row r="124" spans="1:32">
      <c r="A124" t="s">
        <v>4150</v>
      </c>
      <c r="B124" t="s">
        <v>8510</v>
      </c>
      <c r="C124" t="s">
        <v>8511</v>
      </c>
      <c r="D124" s="298" t="str">
        <f t="shared" si="1"/>
        <v>-</v>
      </c>
      <c r="E124" s="298" t="s">
        <v>8411</v>
      </c>
      <c r="F124" s="298" t="s">
        <v>8411</v>
      </c>
      <c r="G124" s="298" t="s">
        <v>8411</v>
      </c>
      <c r="H124" s="298" t="s">
        <v>8411</v>
      </c>
      <c r="I124" s="298">
        <v>2.7</v>
      </c>
      <c r="J124" s="298">
        <v>2.6</v>
      </c>
      <c r="K124" s="298" t="s">
        <v>8411</v>
      </c>
      <c r="L124" s="298" t="s">
        <v>8411</v>
      </c>
      <c r="M124" s="298" t="s">
        <v>8411</v>
      </c>
      <c r="N124" s="298" t="s">
        <v>8411</v>
      </c>
      <c r="O124" s="298" t="s">
        <v>8411</v>
      </c>
      <c r="P124" s="298" t="s">
        <v>8411</v>
      </c>
      <c r="Q124" s="298" t="s">
        <v>8411</v>
      </c>
      <c r="R124" s="298" t="s">
        <v>8411</v>
      </c>
      <c r="S124" s="298" t="s">
        <v>8411</v>
      </c>
      <c r="T124" s="298" t="s">
        <v>8411</v>
      </c>
      <c r="U124" s="298" t="s">
        <v>8411</v>
      </c>
      <c r="V124" s="298" t="s">
        <v>8411</v>
      </c>
      <c r="W124" s="298" t="s">
        <v>8411</v>
      </c>
      <c r="X124" s="298" t="s">
        <v>8411</v>
      </c>
      <c r="Y124" s="298" t="s">
        <v>8411</v>
      </c>
      <c r="Z124" s="298" t="s">
        <v>8411</v>
      </c>
      <c r="AA124" s="298" t="s">
        <v>8411</v>
      </c>
      <c r="AB124" s="298" t="s">
        <v>8411</v>
      </c>
      <c r="AC124" s="298" t="s">
        <v>8411</v>
      </c>
      <c r="AD124" s="298" t="s">
        <v>8411</v>
      </c>
      <c r="AE124" s="298" t="s">
        <v>8411</v>
      </c>
      <c r="AF124" s="298" t="str">
        <f>_xlfn.IFNA(VLOOKUP(C124,'INFORM Severity - hidden'!$C$5:$G$155,5,FALSE),"-")</f>
        <v>-</v>
      </c>
    </row>
    <row r="125" spans="1:32">
      <c r="A125" t="s">
        <v>4207</v>
      </c>
      <c r="B125" t="s">
        <v>4205</v>
      </c>
      <c r="C125" t="s">
        <v>4206</v>
      </c>
      <c r="D125" s="298" t="str">
        <f t="shared" si="1"/>
        <v>-</v>
      </c>
      <c r="E125" s="298" t="s">
        <v>8411</v>
      </c>
      <c r="F125" s="298" t="s">
        <v>8411</v>
      </c>
      <c r="G125" s="298" t="s">
        <v>8411</v>
      </c>
      <c r="H125" s="298" t="s">
        <v>8411</v>
      </c>
      <c r="I125" s="298" t="s">
        <v>8411</v>
      </c>
      <c r="J125" s="298" t="s">
        <v>8411</v>
      </c>
      <c r="K125" s="298" t="s">
        <v>8411</v>
      </c>
      <c r="L125" s="298" t="s">
        <v>8411</v>
      </c>
      <c r="M125" s="298" t="s">
        <v>8411</v>
      </c>
      <c r="N125" s="298" t="s">
        <v>8411</v>
      </c>
      <c r="O125" s="298" t="s">
        <v>8411</v>
      </c>
      <c r="P125" s="298" t="s">
        <v>8411</v>
      </c>
      <c r="Q125" s="298" t="s">
        <v>8411</v>
      </c>
      <c r="R125" s="298" t="s">
        <v>8411</v>
      </c>
      <c r="S125" s="298" t="s">
        <v>8411</v>
      </c>
      <c r="T125" s="298" t="s">
        <v>8411</v>
      </c>
      <c r="U125" s="298" t="s">
        <v>8411</v>
      </c>
      <c r="V125" s="298" t="s">
        <v>8411</v>
      </c>
      <c r="W125" s="298" t="s">
        <v>8411</v>
      </c>
      <c r="X125" s="298" t="s">
        <v>8411</v>
      </c>
      <c r="Y125" s="298" t="s">
        <v>8411</v>
      </c>
      <c r="Z125" s="298" t="s">
        <v>8411</v>
      </c>
      <c r="AA125" s="298" t="s">
        <v>8411</v>
      </c>
      <c r="AB125" s="298" t="s">
        <v>8411</v>
      </c>
      <c r="AC125" s="298" t="s">
        <v>8411</v>
      </c>
      <c r="AD125" s="298" t="s">
        <v>8411</v>
      </c>
      <c r="AE125" s="298">
        <v>1.6</v>
      </c>
      <c r="AF125" s="298">
        <f>_xlfn.IFNA(VLOOKUP(C125,'INFORM Severity - hidden'!$C$5:$G$155,5,FALSE),"-")</f>
        <v>1.6</v>
      </c>
    </row>
    <row r="126" spans="1:32">
      <c r="A126" t="s">
        <v>4258</v>
      </c>
      <c r="B126" t="s">
        <v>4256</v>
      </c>
      <c r="C126" t="s">
        <v>4257</v>
      </c>
      <c r="D126" s="298" t="str">
        <f t="shared" si="1"/>
        <v>Stable</v>
      </c>
      <c r="E126" s="298" t="s">
        <v>8411</v>
      </c>
      <c r="F126" s="298" t="s">
        <v>8411</v>
      </c>
      <c r="G126" s="298" t="s">
        <v>8411</v>
      </c>
      <c r="H126" s="298" t="s">
        <v>8411</v>
      </c>
      <c r="I126" s="298" t="s">
        <v>8411</v>
      </c>
      <c r="J126" s="298" t="s">
        <v>8411</v>
      </c>
      <c r="K126" s="298" t="s">
        <v>8411</v>
      </c>
      <c r="L126" s="298" t="s">
        <v>8411</v>
      </c>
      <c r="M126" s="298" t="s">
        <v>8411</v>
      </c>
      <c r="N126" s="298" t="s">
        <v>8411</v>
      </c>
      <c r="O126" s="298" t="s">
        <v>8411</v>
      </c>
      <c r="P126" s="298" t="s">
        <v>8411</v>
      </c>
      <c r="Q126" s="298" t="s">
        <v>8411</v>
      </c>
      <c r="R126" s="298">
        <v>2.2000000000000002</v>
      </c>
      <c r="S126" s="298">
        <v>2.1</v>
      </c>
      <c r="T126" s="298">
        <v>2.1</v>
      </c>
      <c r="U126" s="298">
        <v>2.1</v>
      </c>
      <c r="V126" s="298">
        <v>2.1</v>
      </c>
      <c r="W126" s="298">
        <v>2.1</v>
      </c>
      <c r="X126" s="298">
        <v>2.1</v>
      </c>
      <c r="Y126" s="298">
        <v>2.1</v>
      </c>
      <c r="Z126" s="298">
        <v>2</v>
      </c>
      <c r="AA126" s="298">
        <v>2.1</v>
      </c>
      <c r="AB126" s="298">
        <v>2.1</v>
      </c>
      <c r="AC126" s="298">
        <v>2.1</v>
      </c>
      <c r="AD126" s="298">
        <v>2.1</v>
      </c>
      <c r="AE126" s="298">
        <v>2.1</v>
      </c>
      <c r="AF126" s="298">
        <f>_xlfn.IFNA(VLOOKUP(C126,'INFORM Severity - hidden'!$C$5:$G$155,5,FALSE),"-")</f>
        <v>2.1</v>
      </c>
    </row>
    <row r="127" spans="1:32">
      <c r="A127" t="s">
        <v>4301</v>
      </c>
      <c r="B127" t="s">
        <v>4299</v>
      </c>
      <c r="C127" t="s">
        <v>4300</v>
      </c>
      <c r="D127" s="298" t="str">
        <f t="shared" si="1"/>
        <v>Stable</v>
      </c>
      <c r="E127" s="298" t="s">
        <v>8411</v>
      </c>
      <c r="F127" s="298">
        <v>3.1</v>
      </c>
      <c r="G127" s="298">
        <v>3.2</v>
      </c>
      <c r="H127" s="298">
        <v>3.5</v>
      </c>
      <c r="I127" s="298">
        <v>3.5</v>
      </c>
      <c r="J127" s="298">
        <v>3.5</v>
      </c>
      <c r="K127" s="298">
        <v>3.5</v>
      </c>
      <c r="L127" s="298">
        <v>3.5</v>
      </c>
      <c r="M127" s="298">
        <v>3.5</v>
      </c>
      <c r="N127" s="298">
        <v>3.6</v>
      </c>
      <c r="O127" s="298">
        <v>3.6</v>
      </c>
      <c r="P127" s="298">
        <v>3.6</v>
      </c>
      <c r="Q127" s="298">
        <v>3.6</v>
      </c>
      <c r="R127" s="298">
        <v>3.6</v>
      </c>
      <c r="S127" s="298">
        <v>3.6</v>
      </c>
      <c r="T127" s="298">
        <v>3.6</v>
      </c>
      <c r="U127" s="298">
        <v>3.6</v>
      </c>
      <c r="V127" s="298">
        <v>3.6</v>
      </c>
      <c r="W127" s="298">
        <v>3.7</v>
      </c>
      <c r="X127" s="298">
        <v>3.7</v>
      </c>
      <c r="Y127" s="298">
        <v>3.7</v>
      </c>
      <c r="Z127" s="298">
        <v>3.8</v>
      </c>
      <c r="AA127" s="298">
        <v>3.7</v>
      </c>
      <c r="AB127" s="298">
        <v>3.7</v>
      </c>
      <c r="AC127" s="298">
        <v>3.7</v>
      </c>
      <c r="AD127" s="298">
        <v>3.7</v>
      </c>
      <c r="AE127" s="298">
        <v>3.7</v>
      </c>
      <c r="AF127" s="298">
        <f>_xlfn.IFNA(VLOOKUP(C127,'INFORM Severity - hidden'!$C$5:$G$155,5,FALSE),"-")</f>
        <v>3.7</v>
      </c>
    </row>
    <row r="128" spans="1:32">
      <c r="A128" t="s">
        <v>4301</v>
      </c>
      <c r="B128" t="s">
        <v>4350</v>
      </c>
      <c r="C128" t="s">
        <v>4351</v>
      </c>
      <c r="D128" s="298" t="str">
        <f t="shared" si="1"/>
        <v>Decreasing</v>
      </c>
      <c r="E128" s="298" t="s">
        <v>8411</v>
      </c>
      <c r="F128" s="298">
        <v>3.1</v>
      </c>
      <c r="G128" s="298">
        <v>3.2</v>
      </c>
      <c r="H128" s="298">
        <v>3.2</v>
      </c>
      <c r="I128" s="298">
        <v>3.2</v>
      </c>
      <c r="J128" s="298">
        <v>3.3</v>
      </c>
      <c r="K128" s="298">
        <v>3.3</v>
      </c>
      <c r="L128" s="298">
        <v>3.3</v>
      </c>
      <c r="M128" s="298">
        <v>3.3</v>
      </c>
      <c r="N128" s="298">
        <v>3.4</v>
      </c>
      <c r="O128" s="298">
        <v>3.4</v>
      </c>
      <c r="P128" s="298">
        <v>3.4</v>
      </c>
      <c r="Q128" s="298">
        <v>3.4</v>
      </c>
      <c r="R128" s="298">
        <v>3.4</v>
      </c>
      <c r="S128" s="298">
        <v>3.4</v>
      </c>
      <c r="T128" s="298">
        <v>3.4</v>
      </c>
      <c r="U128" s="298">
        <v>3.4</v>
      </c>
      <c r="V128" s="298">
        <v>3.4</v>
      </c>
      <c r="W128" s="298">
        <v>3.5</v>
      </c>
      <c r="X128" s="298">
        <v>3.5</v>
      </c>
      <c r="Y128" s="298">
        <v>3.4</v>
      </c>
      <c r="Z128" s="298">
        <v>3.4</v>
      </c>
      <c r="AA128" s="298">
        <v>3.4</v>
      </c>
      <c r="AB128" s="298">
        <v>3.4</v>
      </c>
      <c r="AC128" s="298">
        <v>2.9</v>
      </c>
      <c r="AD128" s="298">
        <v>2.9</v>
      </c>
      <c r="AE128" s="298">
        <v>2.9</v>
      </c>
      <c r="AF128" s="298">
        <f>_xlfn.IFNA(VLOOKUP(C128,'INFORM Severity - hidden'!$C$5:$G$155,5,FALSE),"-")</f>
        <v>2.9</v>
      </c>
    </row>
    <row r="129" spans="1:32">
      <c r="A129" t="s">
        <v>4301</v>
      </c>
      <c r="B129" t="s">
        <v>4396</v>
      </c>
      <c r="C129" t="s">
        <v>4397</v>
      </c>
      <c r="D129" s="298" t="str">
        <f t="shared" si="1"/>
        <v>Stable</v>
      </c>
      <c r="E129" s="298" t="s">
        <v>8411</v>
      </c>
      <c r="F129" s="298">
        <v>2.4</v>
      </c>
      <c r="G129" s="298">
        <v>2.6</v>
      </c>
      <c r="H129" s="298">
        <v>3</v>
      </c>
      <c r="I129" s="298">
        <v>3</v>
      </c>
      <c r="J129" s="298">
        <v>3</v>
      </c>
      <c r="K129" s="298">
        <v>3</v>
      </c>
      <c r="L129" s="298">
        <v>3</v>
      </c>
      <c r="M129" s="298">
        <v>3</v>
      </c>
      <c r="N129" s="298">
        <v>3.1</v>
      </c>
      <c r="O129" s="298">
        <v>3.1</v>
      </c>
      <c r="P129" s="298">
        <v>3.1</v>
      </c>
      <c r="Q129" s="298">
        <v>3.1</v>
      </c>
      <c r="R129" s="298">
        <v>3.1</v>
      </c>
      <c r="S129" s="298">
        <v>3.2</v>
      </c>
      <c r="T129" s="298">
        <v>3.2</v>
      </c>
      <c r="U129" s="298">
        <v>3.2</v>
      </c>
      <c r="V129" s="298">
        <v>3.2</v>
      </c>
      <c r="W129" s="298">
        <v>3.3</v>
      </c>
      <c r="X129" s="298">
        <v>3.2</v>
      </c>
      <c r="Y129" s="298">
        <v>3.2</v>
      </c>
      <c r="Z129" s="298">
        <v>3.2</v>
      </c>
      <c r="AA129" s="298">
        <v>3.2</v>
      </c>
      <c r="AB129" s="298">
        <v>3.2</v>
      </c>
      <c r="AC129" s="298">
        <v>3.2</v>
      </c>
      <c r="AD129" s="298">
        <v>3.2</v>
      </c>
      <c r="AE129" s="298">
        <v>3.2</v>
      </c>
      <c r="AF129" s="298">
        <f>_xlfn.IFNA(VLOOKUP(C129,'INFORM Severity - hidden'!$C$5:$G$155,5,FALSE),"-")</f>
        <v>3.2</v>
      </c>
    </row>
    <row r="130" spans="1:32">
      <c r="A130" t="s">
        <v>4301</v>
      </c>
      <c r="B130" t="s">
        <v>4435</v>
      </c>
      <c r="C130" t="s">
        <v>4436</v>
      </c>
      <c r="D130" s="298" t="str">
        <f t="shared" si="1"/>
        <v>Increasing</v>
      </c>
      <c r="E130" s="298" t="s">
        <v>8411</v>
      </c>
      <c r="F130" s="298" t="s">
        <v>8411</v>
      </c>
      <c r="G130" s="298" t="s">
        <v>8411</v>
      </c>
      <c r="H130" s="298" t="s">
        <v>8411</v>
      </c>
      <c r="I130" s="298" t="s">
        <v>8411</v>
      </c>
      <c r="J130" s="298" t="s">
        <v>8411</v>
      </c>
      <c r="K130" s="298" t="s">
        <v>8411</v>
      </c>
      <c r="L130" s="298" t="s">
        <v>8411</v>
      </c>
      <c r="M130" s="298" t="s">
        <v>8411</v>
      </c>
      <c r="N130" s="298" t="s">
        <v>8411</v>
      </c>
      <c r="O130" s="298" t="s">
        <v>8411</v>
      </c>
      <c r="P130" s="298">
        <v>2.5</v>
      </c>
      <c r="Q130" s="298">
        <v>2.5</v>
      </c>
      <c r="R130" s="298">
        <v>2.6</v>
      </c>
      <c r="S130" s="298">
        <v>2.5</v>
      </c>
      <c r="T130" s="298">
        <v>2.5</v>
      </c>
      <c r="U130" s="298">
        <v>2.5</v>
      </c>
      <c r="V130" s="298">
        <v>2.7</v>
      </c>
      <c r="W130" s="298">
        <v>2.6</v>
      </c>
      <c r="X130" s="298">
        <v>2.6</v>
      </c>
      <c r="Y130" s="298">
        <v>2.5</v>
      </c>
      <c r="Z130" s="298">
        <v>2.5</v>
      </c>
      <c r="AA130" s="298">
        <v>2.4</v>
      </c>
      <c r="AB130" s="298">
        <v>2.4</v>
      </c>
      <c r="AC130" s="298">
        <v>2.6</v>
      </c>
      <c r="AD130" s="298">
        <v>2.6</v>
      </c>
      <c r="AE130" s="298">
        <v>2.6</v>
      </c>
      <c r="AF130" s="298">
        <f>_xlfn.IFNA(VLOOKUP(C130,'INFORM Severity - hidden'!$C$5:$G$155,5,FALSE),"-")</f>
        <v>2.6</v>
      </c>
    </row>
    <row r="131" spans="1:32">
      <c r="A131" t="s">
        <v>4301</v>
      </c>
      <c r="B131" t="s">
        <v>8512</v>
      </c>
      <c r="C131" t="s">
        <v>8513</v>
      </c>
      <c r="D131" s="298" t="str">
        <f t="shared" ref="D131:D194" si="2">IF(AF131="-","-",IFERROR(IF(ROUND(AVERAGE(AD131:AF131),1)=ROUND(AVERAGE(AA131:AC131),1),"Stable",IF(ROUND(AVERAGE(AD131:AF131),1)&lt;ROUND(AVERAGE(AA131:AC131),1),"Decreasing",IF(ROUND(AVERAGE(AD131:AF131),1)&gt;ROUND(AVERAGE(AA131:AC131),1),"Increasing"))),"-"))</f>
        <v>-</v>
      </c>
      <c r="E131" s="298" t="s">
        <v>8411</v>
      </c>
      <c r="F131" s="298" t="s">
        <v>8411</v>
      </c>
      <c r="G131" s="298" t="s">
        <v>8411</v>
      </c>
      <c r="H131" s="298" t="s">
        <v>8411</v>
      </c>
      <c r="I131" s="298" t="s">
        <v>8411</v>
      </c>
      <c r="J131" s="298" t="s">
        <v>8411</v>
      </c>
      <c r="K131" s="298" t="s">
        <v>8411</v>
      </c>
      <c r="L131" s="298" t="s">
        <v>8411</v>
      </c>
      <c r="M131" s="298" t="s">
        <v>8411</v>
      </c>
      <c r="N131" s="298" t="s">
        <v>8411</v>
      </c>
      <c r="O131" s="298" t="s">
        <v>8411</v>
      </c>
      <c r="P131" s="298" t="s">
        <v>8411</v>
      </c>
      <c r="Q131" s="298" t="s">
        <v>8411</v>
      </c>
      <c r="R131" s="298" t="s">
        <v>8411</v>
      </c>
      <c r="S131" s="298" t="s">
        <v>8411</v>
      </c>
      <c r="T131" s="298" t="s">
        <v>8411</v>
      </c>
      <c r="U131" s="298" t="s">
        <v>8411</v>
      </c>
      <c r="V131" s="298" t="s">
        <v>8411</v>
      </c>
      <c r="W131" s="298" t="s">
        <v>8411</v>
      </c>
      <c r="X131" s="298" t="s">
        <v>8411</v>
      </c>
      <c r="Y131" s="298" t="s">
        <v>8411</v>
      </c>
      <c r="Z131" s="298">
        <v>2.9</v>
      </c>
      <c r="AA131" s="298">
        <v>2.9</v>
      </c>
      <c r="AB131" s="298">
        <v>2.9</v>
      </c>
      <c r="AC131" s="298">
        <v>2.9</v>
      </c>
      <c r="AD131" s="298" t="s">
        <v>8411</v>
      </c>
      <c r="AE131" s="298" t="s">
        <v>8411</v>
      </c>
      <c r="AF131" s="298" t="str">
        <f>_xlfn.IFNA(VLOOKUP(C131,'INFORM Severity - hidden'!$C$5:$G$155,5,FALSE),"-")</f>
        <v>-</v>
      </c>
    </row>
    <row r="132" spans="1:32">
      <c r="A132" t="s">
        <v>4483</v>
      </c>
      <c r="B132" t="s">
        <v>4481</v>
      </c>
      <c r="C132" t="s">
        <v>4482</v>
      </c>
      <c r="D132" s="298" t="str">
        <f t="shared" si="2"/>
        <v>Increasing</v>
      </c>
      <c r="E132" s="298">
        <v>3.5</v>
      </c>
      <c r="F132" s="298">
        <v>3.5</v>
      </c>
      <c r="G132" s="298">
        <v>4</v>
      </c>
      <c r="H132" s="298">
        <v>4.0999999999999996</v>
      </c>
      <c r="I132" s="298">
        <v>3.8</v>
      </c>
      <c r="J132" s="298">
        <v>3.8</v>
      </c>
      <c r="K132" s="298">
        <v>4.0999999999999996</v>
      </c>
      <c r="L132" s="298">
        <v>4.0999999999999996</v>
      </c>
      <c r="M132" s="298">
        <v>4.0999999999999996</v>
      </c>
      <c r="N132" s="298">
        <v>4.0999999999999996</v>
      </c>
      <c r="O132" s="298">
        <v>4.0999999999999996</v>
      </c>
      <c r="P132" s="298">
        <v>4.0999999999999996</v>
      </c>
      <c r="Q132" s="298">
        <v>4</v>
      </c>
      <c r="R132" s="298">
        <v>4</v>
      </c>
      <c r="S132" s="298">
        <v>3.7</v>
      </c>
      <c r="T132" s="298">
        <v>4.2</v>
      </c>
      <c r="U132" s="298">
        <v>4.2</v>
      </c>
      <c r="V132" s="298">
        <v>4.2</v>
      </c>
      <c r="W132" s="298">
        <v>4.2</v>
      </c>
      <c r="X132" s="298">
        <v>4.2</v>
      </c>
      <c r="Y132" s="298">
        <v>4.2</v>
      </c>
      <c r="Z132" s="298">
        <v>4.2</v>
      </c>
      <c r="AA132" s="298">
        <v>4</v>
      </c>
      <c r="AB132" s="298">
        <v>4</v>
      </c>
      <c r="AC132" s="298">
        <v>4</v>
      </c>
      <c r="AD132" s="298">
        <v>4.0999999999999996</v>
      </c>
      <c r="AE132" s="298">
        <v>4.0999999999999996</v>
      </c>
      <c r="AF132" s="298">
        <f>_xlfn.IFNA(VLOOKUP(C132,'INFORM Severity - hidden'!$C$5:$G$155,5,FALSE),"-")</f>
        <v>4.0999999999999996</v>
      </c>
    </row>
    <row r="133" spans="1:32">
      <c r="A133" t="s">
        <v>4483</v>
      </c>
      <c r="B133" t="s">
        <v>8514</v>
      </c>
      <c r="C133" t="s">
        <v>8515</v>
      </c>
      <c r="D133" s="298" t="str">
        <f t="shared" si="2"/>
        <v>-</v>
      </c>
      <c r="E133" s="298">
        <v>3.6</v>
      </c>
      <c r="F133" s="298">
        <v>3.6</v>
      </c>
      <c r="G133" s="298">
        <v>3.5</v>
      </c>
      <c r="H133" s="298">
        <v>3.6</v>
      </c>
      <c r="I133" s="298" t="s">
        <v>8411</v>
      </c>
      <c r="J133" s="298" t="s">
        <v>8411</v>
      </c>
      <c r="K133" s="298" t="s">
        <v>8411</v>
      </c>
      <c r="L133" s="298" t="s">
        <v>8411</v>
      </c>
      <c r="M133" s="298" t="s">
        <v>8411</v>
      </c>
      <c r="N133" s="298" t="s">
        <v>8411</v>
      </c>
      <c r="O133" s="298" t="s">
        <v>8411</v>
      </c>
      <c r="P133" s="298" t="s">
        <v>8411</v>
      </c>
      <c r="Q133" s="298" t="s">
        <v>8411</v>
      </c>
      <c r="R133" s="298" t="s">
        <v>8411</v>
      </c>
      <c r="S133" s="298" t="s">
        <v>8411</v>
      </c>
      <c r="T133" s="298" t="s">
        <v>8411</v>
      </c>
      <c r="U133" s="298" t="s">
        <v>8411</v>
      </c>
      <c r="V133" s="298" t="s">
        <v>8411</v>
      </c>
      <c r="W133" s="298" t="s">
        <v>8411</v>
      </c>
      <c r="X133" s="298" t="s">
        <v>8411</v>
      </c>
      <c r="Y133" s="298" t="s">
        <v>8411</v>
      </c>
      <c r="Z133" s="298" t="s">
        <v>8411</v>
      </c>
      <c r="AA133" s="298" t="s">
        <v>8411</v>
      </c>
      <c r="AB133" s="298" t="s">
        <v>8411</v>
      </c>
      <c r="AC133" s="298" t="s">
        <v>8411</v>
      </c>
      <c r="AD133" s="298" t="s">
        <v>8411</v>
      </c>
      <c r="AE133" s="298" t="s">
        <v>8411</v>
      </c>
      <c r="AF133" s="298" t="str">
        <f>_xlfn.IFNA(VLOOKUP(C133,'INFORM Severity - hidden'!$C$5:$G$155,5,FALSE),"-")</f>
        <v>-</v>
      </c>
    </row>
    <row r="134" spans="1:32">
      <c r="A134" t="s">
        <v>4483</v>
      </c>
      <c r="B134" t="s">
        <v>4544</v>
      </c>
      <c r="C134" t="s">
        <v>4545</v>
      </c>
      <c r="D134" s="298" t="str">
        <f t="shared" si="2"/>
        <v>Stable</v>
      </c>
      <c r="E134" s="298">
        <v>2.1</v>
      </c>
      <c r="F134" s="298">
        <v>2</v>
      </c>
      <c r="G134" s="298">
        <v>2.7</v>
      </c>
      <c r="H134" s="298">
        <v>2.8</v>
      </c>
      <c r="I134" s="298">
        <v>2.8</v>
      </c>
      <c r="J134" s="298">
        <v>2.8</v>
      </c>
      <c r="K134" s="298">
        <v>2.8</v>
      </c>
      <c r="L134" s="298">
        <v>2.8</v>
      </c>
      <c r="M134" s="298">
        <v>2.8</v>
      </c>
      <c r="N134" s="298">
        <v>2.8</v>
      </c>
      <c r="O134" s="298" t="s">
        <v>8411</v>
      </c>
      <c r="P134" s="298" t="s">
        <v>8411</v>
      </c>
      <c r="Q134" s="298" t="s">
        <v>8411</v>
      </c>
      <c r="R134" s="298" t="s">
        <v>8411</v>
      </c>
      <c r="S134" s="298" t="s">
        <v>8411</v>
      </c>
      <c r="T134" s="298" t="s">
        <v>8411</v>
      </c>
      <c r="U134" s="298" t="s">
        <v>8411</v>
      </c>
      <c r="V134" s="298" t="s">
        <v>8411</v>
      </c>
      <c r="W134" s="298" t="s">
        <v>8411</v>
      </c>
      <c r="X134" s="298" t="s">
        <v>8411</v>
      </c>
      <c r="Y134" s="298" t="s">
        <v>8411</v>
      </c>
      <c r="Z134" s="298" t="s">
        <v>8411</v>
      </c>
      <c r="AA134" s="298">
        <v>2.5</v>
      </c>
      <c r="AB134" s="298">
        <v>2.5</v>
      </c>
      <c r="AC134" s="298">
        <v>2.5</v>
      </c>
      <c r="AD134" s="298">
        <v>2.5</v>
      </c>
      <c r="AE134" s="298">
        <v>2.5</v>
      </c>
      <c r="AF134" s="298">
        <f>_xlfn.IFNA(VLOOKUP(C134,'INFORM Severity - hidden'!$C$5:$G$155,5,FALSE),"-")</f>
        <v>2.5</v>
      </c>
    </row>
    <row r="135" spans="1:32">
      <c r="A135" t="s">
        <v>4483</v>
      </c>
      <c r="B135" t="s">
        <v>4594</v>
      </c>
      <c r="C135" t="s">
        <v>4595</v>
      </c>
      <c r="D135" s="298" t="str">
        <f t="shared" si="2"/>
        <v>Stable</v>
      </c>
      <c r="E135" s="298">
        <v>4</v>
      </c>
      <c r="F135" s="298">
        <v>4</v>
      </c>
      <c r="G135" s="298">
        <v>4</v>
      </c>
      <c r="H135" s="298">
        <v>4.0999999999999996</v>
      </c>
      <c r="I135" s="298">
        <v>4.0999999999999996</v>
      </c>
      <c r="J135" s="298">
        <v>4.0999999999999996</v>
      </c>
      <c r="K135" s="298">
        <v>4.2</v>
      </c>
      <c r="L135" s="298">
        <v>4.0999999999999996</v>
      </c>
      <c r="M135" s="298">
        <v>4.0999999999999996</v>
      </c>
      <c r="N135" s="298">
        <v>4.0999999999999996</v>
      </c>
      <c r="O135" s="298">
        <v>4.0999999999999996</v>
      </c>
      <c r="P135" s="298">
        <v>4.0999999999999996</v>
      </c>
      <c r="Q135" s="298">
        <v>4</v>
      </c>
      <c r="R135" s="298">
        <v>4</v>
      </c>
      <c r="S135" s="298">
        <v>4</v>
      </c>
      <c r="T135" s="298">
        <v>4</v>
      </c>
      <c r="U135" s="298">
        <v>4.0999999999999996</v>
      </c>
      <c r="V135" s="298">
        <v>4.0999999999999996</v>
      </c>
      <c r="W135" s="298">
        <v>4.0999999999999996</v>
      </c>
      <c r="X135" s="298">
        <v>4.0999999999999996</v>
      </c>
      <c r="Y135" s="298">
        <v>4.0999999999999996</v>
      </c>
      <c r="Z135" s="298">
        <v>4</v>
      </c>
      <c r="AA135" s="298">
        <v>4.0999999999999996</v>
      </c>
      <c r="AB135" s="298">
        <v>4.0999999999999996</v>
      </c>
      <c r="AC135" s="298">
        <v>4.0999999999999996</v>
      </c>
      <c r="AD135" s="298">
        <v>4</v>
      </c>
      <c r="AE135" s="298">
        <v>4.0999999999999996</v>
      </c>
      <c r="AF135" s="298">
        <f>_xlfn.IFNA(VLOOKUP(C135,'INFORM Severity - hidden'!$C$5:$G$155,5,FALSE),"-")</f>
        <v>4.0999999999999996</v>
      </c>
    </row>
    <row r="136" spans="1:32">
      <c r="A136" t="s">
        <v>4483</v>
      </c>
      <c r="B136" t="s">
        <v>8516</v>
      </c>
      <c r="C136" t="s">
        <v>8517</v>
      </c>
      <c r="D136" s="298" t="str">
        <f t="shared" si="2"/>
        <v>-</v>
      </c>
      <c r="E136" s="298">
        <v>1.5</v>
      </c>
      <c r="F136" s="298">
        <v>1.5</v>
      </c>
      <c r="G136" s="298" t="s">
        <v>8411</v>
      </c>
      <c r="H136" s="298" t="s">
        <v>8411</v>
      </c>
      <c r="I136" s="298" t="s">
        <v>8411</v>
      </c>
      <c r="J136" s="298" t="s">
        <v>8411</v>
      </c>
      <c r="K136" s="298" t="s">
        <v>8411</v>
      </c>
      <c r="L136" s="298" t="s">
        <v>8411</v>
      </c>
      <c r="M136" s="298" t="s">
        <v>8411</v>
      </c>
      <c r="N136" s="298" t="s">
        <v>8411</v>
      </c>
      <c r="O136" s="298" t="s">
        <v>8411</v>
      </c>
      <c r="P136" s="298" t="s">
        <v>8411</v>
      </c>
      <c r="Q136" s="298" t="s">
        <v>8411</v>
      </c>
      <c r="R136" s="298" t="s">
        <v>8411</v>
      </c>
      <c r="S136" s="298" t="s">
        <v>8411</v>
      </c>
      <c r="T136" s="298" t="s">
        <v>8411</v>
      </c>
      <c r="U136" s="298" t="s">
        <v>8411</v>
      </c>
      <c r="V136" s="298" t="s">
        <v>8411</v>
      </c>
      <c r="W136" s="298" t="s">
        <v>8411</v>
      </c>
      <c r="X136" s="298" t="s">
        <v>8411</v>
      </c>
      <c r="Y136" s="298" t="s">
        <v>8411</v>
      </c>
      <c r="Z136" s="298" t="s">
        <v>8411</v>
      </c>
      <c r="AA136" s="298" t="s">
        <v>8411</v>
      </c>
      <c r="AB136" s="298" t="s">
        <v>8411</v>
      </c>
      <c r="AC136" s="298" t="s">
        <v>8411</v>
      </c>
      <c r="AD136" s="298" t="s">
        <v>8411</v>
      </c>
      <c r="AE136" s="298" t="s">
        <v>8411</v>
      </c>
      <c r="AF136" s="298" t="str">
        <f>_xlfn.IFNA(VLOOKUP(C136,'INFORM Severity - hidden'!$C$5:$G$155,5,FALSE),"-")</f>
        <v>-</v>
      </c>
    </row>
    <row r="137" spans="1:32">
      <c r="A137" t="s">
        <v>4483</v>
      </c>
      <c r="B137" t="s">
        <v>4642</v>
      </c>
      <c r="C137" t="s">
        <v>4643</v>
      </c>
      <c r="D137" s="298" t="str">
        <f t="shared" si="2"/>
        <v>Increasing</v>
      </c>
      <c r="E137" s="298" t="s">
        <v>8411</v>
      </c>
      <c r="F137" s="298" t="s">
        <v>8411</v>
      </c>
      <c r="G137" s="298" t="s">
        <v>8411</v>
      </c>
      <c r="H137" s="298" t="s">
        <v>8411</v>
      </c>
      <c r="I137" s="298" t="s">
        <v>8411</v>
      </c>
      <c r="J137" s="298" t="s">
        <v>8411</v>
      </c>
      <c r="K137" s="298" t="s">
        <v>8411</v>
      </c>
      <c r="L137" s="298" t="s">
        <v>8411</v>
      </c>
      <c r="M137" s="298" t="s">
        <v>8411</v>
      </c>
      <c r="N137" s="298" t="s">
        <v>8411</v>
      </c>
      <c r="O137" s="298" t="s">
        <v>8411</v>
      </c>
      <c r="P137" s="298" t="s">
        <v>8411</v>
      </c>
      <c r="Q137" s="298" t="s">
        <v>8411</v>
      </c>
      <c r="R137" s="298" t="s">
        <v>8411</v>
      </c>
      <c r="S137" s="298">
        <v>2.5</v>
      </c>
      <c r="T137" s="298">
        <v>2.5</v>
      </c>
      <c r="U137" s="298">
        <v>2.6</v>
      </c>
      <c r="V137" s="298">
        <v>2.6</v>
      </c>
      <c r="W137" s="298">
        <v>2.6</v>
      </c>
      <c r="X137" s="298">
        <v>2.5</v>
      </c>
      <c r="Y137" s="298">
        <v>2.5</v>
      </c>
      <c r="Z137" s="298">
        <v>2.5</v>
      </c>
      <c r="AA137" s="298">
        <v>2.6</v>
      </c>
      <c r="AB137" s="298">
        <v>2.6</v>
      </c>
      <c r="AC137" s="298">
        <v>2.6</v>
      </c>
      <c r="AD137" s="298">
        <v>2.6</v>
      </c>
      <c r="AE137" s="298">
        <v>2.7</v>
      </c>
      <c r="AF137" s="298">
        <f>_xlfn.IFNA(VLOOKUP(C137,'INFORM Severity - hidden'!$C$5:$G$155,5,FALSE),"-")</f>
        <v>2.7</v>
      </c>
    </row>
    <row r="138" spans="1:32">
      <c r="A138" t="s">
        <v>4483</v>
      </c>
      <c r="B138" t="s">
        <v>4693</v>
      </c>
      <c r="C138" t="s">
        <v>4694</v>
      </c>
      <c r="D138" s="298" t="str">
        <f t="shared" si="2"/>
        <v>Stable</v>
      </c>
      <c r="E138" s="298" t="s">
        <v>8411</v>
      </c>
      <c r="F138" s="298" t="s">
        <v>8411</v>
      </c>
      <c r="G138" s="298" t="s">
        <v>8411</v>
      </c>
      <c r="H138" s="298" t="s">
        <v>8411</v>
      </c>
      <c r="I138" s="298" t="s">
        <v>8411</v>
      </c>
      <c r="J138" s="298" t="s">
        <v>8411</v>
      </c>
      <c r="K138" s="298" t="s">
        <v>8411</v>
      </c>
      <c r="L138" s="298" t="s">
        <v>8411</v>
      </c>
      <c r="M138" s="298" t="s">
        <v>8411</v>
      </c>
      <c r="N138" s="298" t="s">
        <v>8411</v>
      </c>
      <c r="O138" s="298" t="s">
        <v>8411</v>
      </c>
      <c r="P138" s="298" t="s">
        <v>8411</v>
      </c>
      <c r="Q138" s="298">
        <v>2</v>
      </c>
      <c r="R138" s="298">
        <v>2.4</v>
      </c>
      <c r="S138" s="298">
        <v>2.4</v>
      </c>
      <c r="T138" s="298">
        <v>2.5</v>
      </c>
      <c r="U138" s="298">
        <v>2.5</v>
      </c>
      <c r="V138" s="298">
        <v>2.5</v>
      </c>
      <c r="W138" s="298">
        <v>2.5</v>
      </c>
      <c r="X138" s="298">
        <v>2.5</v>
      </c>
      <c r="Y138" s="298">
        <v>2.5</v>
      </c>
      <c r="Z138" s="298">
        <v>2.4</v>
      </c>
      <c r="AA138" s="298">
        <v>2.1</v>
      </c>
      <c r="AB138" s="298">
        <v>2.1</v>
      </c>
      <c r="AC138" s="298">
        <v>2.1</v>
      </c>
      <c r="AD138" s="298">
        <v>2.1</v>
      </c>
      <c r="AE138" s="298">
        <v>2.1</v>
      </c>
      <c r="AF138" s="298">
        <f>_xlfn.IFNA(VLOOKUP(C138,'INFORM Severity - hidden'!$C$5:$G$155,5,FALSE),"-")</f>
        <v>2.1</v>
      </c>
    </row>
    <row r="139" spans="1:32">
      <c r="A139" t="s">
        <v>4742</v>
      </c>
      <c r="B139" t="s">
        <v>4740</v>
      </c>
      <c r="C139" t="s">
        <v>4741</v>
      </c>
      <c r="D139" s="298" t="str">
        <f t="shared" si="2"/>
        <v>-</v>
      </c>
      <c r="E139" s="298">
        <v>2</v>
      </c>
      <c r="F139" s="298">
        <v>2</v>
      </c>
      <c r="G139" s="298">
        <v>2</v>
      </c>
      <c r="H139" s="298">
        <v>2.4</v>
      </c>
      <c r="I139" s="298">
        <v>2.4</v>
      </c>
      <c r="J139" s="298">
        <v>2.4</v>
      </c>
      <c r="K139" s="298">
        <v>2.4</v>
      </c>
      <c r="L139" s="298">
        <v>2.4</v>
      </c>
      <c r="M139" s="298">
        <v>2.4</v>
      </c>
      <c r="N139" s="298" t="s">
        <v>8411</v>
      </c>
      <c r="O139" s="298" t="s">
        <v>8411</v>
      </c>
      <c r="P139" s="298" t="s">
        <v>8411</v>
      </c>
      <c r="Q139" s="298" t="s">
        <v>8411</v>
      </c>
      <c r="R139" s="298" t="s">
        <v>8411</v>
      </c>
      <c r="S139" s="298" t="s">
        <v>8411</v>
      </c>
      <c r="T139" s="298" t="s">
        <v>8411</v>
      </c>
      <c r="U139" s="298" t="s">
        <v>8411</v>
      </c>
      <c r="V139" s="298" t="s">
        <v>8411</v>
      </c>
      <c r="W139" s="298" t="s">
        <v>8411</v>
      </c>
      <c r="X139" s="298" t="s">
        <v>8411</v>
      </c>
      <c r="Y139" s="298" t="s">
        <v>8411</v>
      </c>
      <c r="Z139" s="298" t="s">
        <v>8411</v>
      </c>
      <c r="AA139" s="298" t="s">
        <v>8411</v>
      </c>
      <c r="AB139" s="298" t="s">
        <v>8411</v>
      </c>
      <c r="AC139" s="298" t="s">
        <v>8411</v>
      </c>
      <c r="AD139" s="298" t="s">
        <v>8411</v>
      </c>
      <c r="AE139" s="298" t="s">
        <v>8411</v>
      </c>
      <c r="AF139" s="298" t="str">
        <f>_xlfn.IFNA(VLOOKUP(C139,'INFORM Severity - hidden'!$C$5:$G$155,5,FALSE),"-")</f>
        <v>x</v>
      </c>
    </row>
    <row r="140" spans="1:32">
      <c r="A140" t="s">
        <v>4742</v>
      </c>
      <c r="B140" t="s">
        <v>4802</v>
      </c>
      <c r="C140" t="s">
        <v>4803</v>
      </c>
      <c r="D140" s="298" t="str">
        <f t="shared" si="2"/>
        <v>Stable</v>
      </c>
      <c r="E140" s="298" t="s">
        <v>8411</v>
      </c>
      <c r="F140" s="298" t="s">
        <v>8411</v>
      </c>
      <c r="G140" s="298" t="s">
        <v>8411</v>
      </c>
      <c r="H140" s="298" t="s">
        <v>8411</v>
      </c>
      <c r="I140" s="298" t="s">
        <v>8411</v>
      </c>
      <c r="J140" s="298" t="s">
        <v>8411</v>
      </c>
      <c r="K140" s="298" t="s">
        <v>8411</v>
      </c>
      <c r="L140" s="298" t="s">
        <v>8411</v>
      </c>
      <c r="M140" s="298" t="s">
        <v>8411</v>
      </c>
      <c r="N140" s="298" t="s">
        <v>8411</v>
      </c>
      <c r="O140" s="298" t="s">
        <v>8411</v>
      </c>
      <c r="P140" s="298" t="s">
        <v>8411</v>
      </c>
      <c r="Q140" s="298" t="s">
        <v>8411</v>
      </c>
      <c r="R140" s="298" t="s">
        <v>8411</v>
      </c>
      <c r="S140" s="298" t="s">
        <v>8411</v>
      </c>
      <c r="T140" s="298" t="s">
        <v>8411</v>
      </c>
      <c r="U140" s="298" t="s">
        <v>8411</v>
      </c>
      <c r="V140" s="298" t="s">
        <v>8411</v>
      </c>
      <c r="W140" s="298" t="s">
        <v>8411</v>
      </c>
      <c r="X140" s="298" t="s">
        <v>8411</v>
      </c>
      <c r="Y140" s="298" t="s">
        <v>8411</v>
      </c>
      <c r="Z140" s="298" t="s">
        <v>8411</v>
      </c>
      <c r="AA140" s="298" t="s">
        <v>8411</v>
      </c>
      <c r="AB140" s="298">
        <v>2.2000000000000002</v>
      </c>
      <c r="AC140" s="298">
        <v>2.2000000000000002</v>
      </c>
      <c r="AD140" s="298">
        <v>2.2000000000000002</v>
      </c>
      <c r="AE140" s="298">
        <v>2.2000000000000002</v>
      </c>
      <c r="AF140" s="298">
        <f>_xlfn.IFNA(VLOOKUP(C140,'INFORM Severity - hidden'!$C$5:$G$155,5,FALSE),"-")</f>
        <v>2.2000000000000002</v>
      </c>
    </row>
    <row r="141" spans="1:32">
      <c r="A141" t="s">
        <v>8180</v>
      </c>
      <c r="B141" t="s">
        <v>8518</v>
      </c>
      <c r="C141" t="s">
        <v>8519</v>
      </c>
      <c r="D141" s="298" t="str">
        <f t="shared" si="2"/>
        <v>-</v>
      </c>
      <c r="E141" s="298" t="s">
        <v>8411</v>
      </c>
      <c r="F141" s="298" t="s">
        <v>8411</v>
      </c>
      <c r="G141" s="298" t="s">
        <v>8411</v>
      </c>
      <c r="H141" s="298" t="s">
        <v>8411</v>
      </c>
      <c r="I141" s="298" t="s">
        <v>8411</v>
      </c>
      <c r="J141" s="298" t="s">
        <v>8411</v>
      </c>
      <c r="K141" s="298">
        <v>1.9</v>
      </c>
      <c r="L141" s="298">
        <v>1.9</v>
      </c>
      <c r="M141" s="298" t="s">
        <v>8411</v>
      </c>
      <c r="N141" s="298" t="s">
        <v>8411</v>
      </c>
      <c r="O141" s="298" t="s">
        <v>8411</v>
      </c>
      <c r="P141" s="298" t="s">
        <v>8411</v>
      </c>
      <c r="Q141" s="298" t="s">
        <v>8411</v>
      </c>
      <c r="R141" s="298" t="s">
        <v>8411</v>
      </c>
      <c r="S141" s="298" t="s">
        <v>8411</v>
      </c>
      <c r="T141" s="298" t="s">
        <v>8411</v>
      </c>
      <c r="U141" s="298" t="s">
        <v>8411</v>
      </c>
      <c r="V141" s="298" t="s">
        <v>8411</v>
      </c>
      <c r="W141" s="298" t="s">
        <v>8411</v>
      </c>
      <c r="X141" s="298" t="s">
        <v>8411</v>
      </c>
      <c r="Y141" s="298" t="s">
        <v>8411</v>
      </c>
      <c r="Z141" s="298" t="s">
        <v>8411</v>
      </c>
      <c r="AA141" s="298" t="s">
        <v>8411</v>
      </c>
      <c r="AB141" s="298" t="s">
        <v>8411</v>
      </c>
      <c r="AC141" s="298" t="s">
        <v>8411</v>
      </c>
      <c r="AD141" s="298" t="s">
        <v>8411</v>
      </c>
      <c r="AE141" s="298" t="s">
        <v>8411</v>
      </c>
      <c r="AF141" s="298" t="str">
        <f>_xlfn.IFNA(VLOOKUP(C141,'INFORM Severity - hidden'!$C$5:$G$155,5,FALSE),"-")</f>
        <v>-</v>
      </c>
    </row>
    <row r="142" spans="1:32">
      <c r="A142" t="s">
        <v>4861</v>
      </c>
      <c r="B142" t="s">
        <v>4859</v>
      </c>
      <c r="C142" t="s">
        <v>4860</v>
      </c>
      <c r="D142" s="298" t="str">
        <f t="shared" si="2"/>
        <v>Stable</v>
      </c>
      <c r="E142" s="298" t="s">
        <v>8411</v>
      </c>
      <c r="F142" s="298">
        <v>3.2</v>
      </c>
      <c r="G142" s="298">
        <v>3.2</v>
      </c>
      <c r="H142" s="298">
        <v>3.3</v>
      </c>
      <c r="I142" s="298">
        <v>3.3</v>
      </c>
      <c r="J142" s="298">
        <v>3.3</v>
      </c>
      <c r="K142" s="298">
        <v>3.3</v>
      </c>
      <c r="L142" s="298">
        <v>3.3</v>
      </c>
      <c r="M142" s="298">
        <v>3.3</v>
      </c>
      <c r="N142" s="298">
        <v>3.4</v>
      </c>
      <c r="O142" s="298">
        <v>3.4</v>
      </c>
      <c r="P142" s="298">
        <v>3.4</v>
      </c>
      <c r="Q142" s="298">
        <v>3.4</v>
      </c>
      <c r="R142" s="298">
        <v>3.4</v>
      </c>
      <c r="S142" s="298">
        <v>3.4</v>
      </c>
      <c r="T142" s="298">
        <v>3.4</v>
      </c>
      <c r="U142" s="298">
        <v>3.4</v>
      </c>
      <c r="V142" s="298">
        <v>3.4</v>
      </c>
      <c r="W142" s="298">
        <v>3.4</v>
      </c>
      <c r="X142" s="298">
        <v>3.4</v>
      </c>
      <c r="Y142" s="298">
        <v>3.4</v>
      </c>
      <c r="Z142" s="298">
        <v>3.4</v>
      </c>
      <c r="AA142" s="298">
        <v>3.4</v>
      </c>
      <c r="AB142" s="298">
        <v>3.4</v>
      </c>
      <c r="AC142" s="298">
        <v>3.4</v>
      </c>
      <c r="AD142" s="298">
        <v>3.4</v>
      </c>
      <c r="AE142" s="298">
        <v>3.4</v>
      </c>
      <c r="AF142" s="298">
        <f>_xlfn.IFNA(VLOOKUP(C142,'INFORM Severity - hidden'!$C$5:$G$155,5,FALSE),"-")</f>
        <v>3.4</v>
      </c>
    </row>
    <row r="143" spans="1:32">
      <c r="A143" t="s">
        <v>4861</v>
      </c>
      <c r="B143" t="s">
        <v>8520</v>
      </c>
      <c r="C143" t="s">
        <v>8521</v>
      </c>
      <c r="D143" s="298" t="str">
        <f t="shared" si="2"/>
        <v>-</v>
      </c>
      <c r="E143" s="298" t="s">
        <v>8411</v>
      </c>
      <c r="F143" s="298">
        <v>2.6</v>
      </c>
      <c r="G143" s="298" t="s">
        <v>8411</v>
      </c>
      <c r="H143" s="298" t="s">
        <v>8411</v>
      </c>
      <c r="I143" s="298" t="s">
        <v>8411</v>
      </c>
      <c r="J143" s="298" t="s">
        <v>8411</v>
      </c>
      <c r="K143" s="298" t="s">
        <v>8411</v>
      </c>
      <c r="L143" s="298" t="s">
        <v>8411</v>
      </c>
      <c r="M143" s="298" t="s">
        <v>8411</v>
      </c>
      <c r="N143" s="298" t="s">
        <v>8411</v>
      </c>
      <c r="O143" s="298" t="s">
        <v>8411</v>
      </c>
      <c r="P143" s="298" t="s">
        <v>8411</v>
      </c>
      <c r="Q143" s="298" t="s">
        <v>8411</v>
      </c>
      <c r="R143" s="298" t="s">
        <v>8411</v>
      </c>
      <c r="S143" s="298" t="s">
        <v>8411</v>
      </c>
      <c r="T143" s="298" t="s">
        <v>8411</v>
      </c>
      <c r="U143" s="298" t="s">
        <v>8411</v>
      </c>
      <c r="V143" s="298" t="s">
        <v>8411</v>
      </c>
      <c r="W143" s="298" t="s">
        <v>8411</v>
      </c>
      <c r="X143" s="298" t="s">
        <v>8411</v>
      </c>
      <c r="Y143" s="298" t="s">
        <v>8411</v>
      </c>
      <c r="Z143" s="298" t="s">
        <v>8411</v>
      </c>
      <c r="AA143" s="298" t="s">
        <v>8411</v>
      </c>
      <c r="AB143" s="298" t="s">
        <v>8411</v>
      </c>
      <c r="AC143" s="298" t="s">
        <v>8411</v>
      </c>
      <c r="AD143" s="298" t="s">
        <v>8411</v>
      </c>
      <c r="AE143" s="298" t="s">
        <v>8411</v>
      </c>
      <c r="AF143" s="298" t="str">
        <f>_xlfn.IFNA(VLOOKUP(C143,'INFORM Severity - hidden'!$C$5:$G$155,5,FALSE),"-")</f>
        <v>-</v>
      </c>
    </row>
    <row r="144" spans="1:32">
      <c r="A144" t="s">
        <v>4861</v>
      </c>
      <c r="B144" t="s">
        <v>8522</v>
      </c>
      <c r="C144" t="s">
        <v>8523</v>
      </c>
      <c r="D144" s="298" t="str">
        <f t="shared" si="2"/>
        <v>-</v>
      </c>
      <c r="E144" s="298" t="s">
        <v>8411</v>
      </c>
      <c r="F144" s="298">
        <v>3.2</v>
      </c>
      <c r="G144" s="298">
        <v>3.2</v>
      </c>
      <c r="H144" s="298" t="s">
        <v>8411</v>
      </c>
      <c r="I144" s="298" t="s">
        <v>8411</v>
      </c>
      <c r="J144" s="298" t="s">
        <v>8411</v>
      </c>
      <c r="K144" s="298" t="s">
        <v>8411</v>
      </c>
      <c r="L144" s="298" t="s">
        <v>8411</v>
      </c>
      <c r="M144" s="298" t="s">
        <v>8411</v>
      </c>
      <c r="N144" s="298" t="s">
        <v>8411</v>
      </c>
      <c r="O144" s="298" t="s">
        <v>8411</v>
      </c>
      <c r="P144" s="298" t="s">
        <v>8411</v>
      </c>
      <c r="Q144" s="298" t="s">
        <v>8411</v>
      </c>
      <c r="R144" s="298" t="s">
        <v>8411</v>
      </c>
      <c r="S144" s="298" t="s">
        <v>8411</v>
      </c>
      <c r="T144" s="298" t="s">
        <v>8411</v>
      </c>
      <c r="U144" s="298" t="s">
        <v>8411</v>
      </c>
      <c r="V144" s="298" t="s">
        <v>8411</v>
      </c>
      <c r="W144" s="298" t="s">
        <v>8411</v>
      </c>
      <c r="X144" s="298" t="s">
        <v>8411</v>
      </c>
      <c r="Y144" s="298" t="s">
        <v>8411</v>
      </c>
      <c r="Z144" s="298" t="s">
        <v>8411</v>
      </c>
      <c r="AA144" s="298" t="s">
        <v>8411</v>
      </c>
      <c r="AB144" s="298" t="s">
        <v>8411</v>
      </c>
      <c r="AC144" s="298" t="s">
        <v>8411</v>
      </c>
      <c r="AD144" s="298" t="s">
        <v>8411</v>
      </c>
      <c r="AE144" s="298" t="s">
        <v>8411</v>
      </c>
      <c r="AF144" s="298" t="str">
        <f>_xlfn.IFNA(VLOOKUP(C144,'INFORM Severity - hidden'!$C$5:$G$155,5,FALSE),"-")</f>
        <v>-</v>
      </c>
    </row>
    <row r="145" spans="1:32">
      <c r="A145" t="s">
        <v>4861</v>
      </c>
      <c r="B145" t="s">
        <v>4920</v>
      </c>
      <c r="C145" t="s">
        <v>4921</v>
      </c>
      <c r="D145" s="298" t="str">
        <f t="shared" si="2"/>
        <v>-</v>
      </c>
      <c r="E145" s="298" t="s">
        <v>8411</v>
      </c>
      <c r="F145" s="298" t="s">
        <v>8411</v>
      </c>
      <c r="G145" s="298" t="s">
        <v>8411</v>
      </c>
      <c r="H145" s="298" t="s">
        <v>8411</v>
      </c>
      <c r="I145" s="298" t="s">
        <v>8411</v>
      </c>
      <c r="J145" s="298" t="s">
        <v>8411</v>
      </c>
      <c r="K145" s="298" t="s">
        <v>8411</v>
      </c>
      <c r="L145" s="298" t="s">
        <v>8411</v>
      </c>
      <c r="M145" s="298" t="s">
        <v>8411</v>
      </c>
      <c r="N145" s="298" t="s">
        <v>8411</v>
      </c>
      <c r="O145" s="298" t="s">
        <v>8411</v>
      </c>
      <c r="P145" s="298" t="s">
        <v>8411</v>
      </c>
      <c r="Q145" s="298" t="s">
        <v>8411</v>
      </c>
      <c r="R145" s="298" t="s">
        <v>8411</v>
      </c>
      <c r="S145" s="298" t="s">
        <v>8411</v>
      </c>
      <c r="T145" s="298" t="s">
        <v>8411</v>
      </c>
      <c r="U145" s="298" t="s">
        <v>8411</v>
      </c>
      <c r="V145" s="298" t="s">
        <v>8411</v>
      </c>
      <c r="W145" s="298" t="s">
        <v>8411</v>
      </c>
      <c r="X145" s="298" t="s">
        <v>8411</v>
      </c>
      <c r="Y145" s="298" t="s">
        <v>8411</v>
      </c>
      <c r="Z145" s="298" t="s">
        <v>8411</v>
      </c>
      <c r="AA145" s="298" t="s">
        <v>8411</v>
      </c>
      <c r="AB145" s="298" t="s">
        <v>8411</v>
      </c>
      <c r="AC145" s="298" t="s">
        <v>8411</v>
      </c>
      <c r="AD145" s="298" t="s">
        <v>8411</v>
      </c>
      <c r="AE145" s="298" t="s">
        <v>8411</v>
      </c>
      <c r="AF145" s="298" t="str">
        <f>_xlfn.IFNA(VLOOKUP(C145,'INFORM Severity - hidden'!$C$5:$G$155,5,FALSE),"-")</f>
        <v>x</v>
      </c>
    </row>
    <row r="146" spans="1:32">
      <c r="A146" t="s">
        <v>8192</v>
      </c>
      <c r="B146" t="s">
        <v>8524</v>
      </c>
      <c r="C146" t="s">
        <v>8525</v>
      </c>
      <c r="D146" s="298" t="str">
        <f t="shared" si="2"/>
        <v>-</v>
      </c>
      <c r="E146" s="298" t="s">
        <v>8411</v>
      </c>
      <c r="F146" s="298">
        <v>1.1000000000000001</v>
      </c>
      <c r="G146" s="298" t="s">
        <v>8411</v>
      </c>
      <c r="H146" s="298" t="s">
        <v>8411</v>
      </c>
      <c r="I146" s="298" t="s">
        <v>8411</v>
      </c>
      <c r="J146" s="298" t="s">
        <v>8411</v>
      </c>
      <c r="K146" s="298" t="s">
        <v>8411</v>
      </c>
      <c r="L146" s="298" t="s">
        <v>8411</v>
      </c>
      <c r="M146" s="298" t="s">
        <v>8411</v>
      </c>
      <c r="N146" s="298" t="s">
        <v>8411</v>
      </c>
      <c r="O146" s="298" t="s">
        <v>8411</v>
      </c>
      <c r="P146" s="298" t="s">
        <v>8411</v>
      </c>
      <c r="Q146" s="298" t="s">
        <v>8411</v>
      </c>
      <c r="R146" s="298" t="s">
        <v>8411</v>
      </c>
      <c r="S146" s="298" t="s">
        <v>8411</v>
      </c>
      <c r="T146" s="298" t="s">
        <v>8411</v>
      </c>
      <c r="U146" s="298" t="s">
        <v>8411</v>
      </c>
      <c r="V146" s="298" t="s">
        <v>8411</v>
      </c>
      <c r="W146" s="298" t="s">
        <v>8411</v>
      </c>
      <c r="X146" s="298" t="s">
        <v>8411</v>
      </c>
      <c r="Y146" s="298" t="s">
        <v>8411</v>
      </c>
      <c r="Z146" s="298" t="s">
        <v>8411</v>
      </c>
      <c r="AA146" s="298" t="s">
        <v>8411</v>
      </c>
      <c r="AB146" s="298" t="s">
        <v>8411</v>
      </c>
      <c r="AC146" s="298" t="s">
        <v>8411</v>
      </c>
      <c r="AD146" s="298" t="s">
        <v>8411</v>
      </c>
      <c r="AE146" s="298" t="s">
        <v>8411</v>
      </c>
      <c r="AF146" s="298" t="str">
        <f>_xlfn.IFNA(VLOOKUP(C146,'INFORM Severity - hidden'!$C$5:$G$155,5,FALSE),"-")</f>
        <v>-</v>
      </c>
    </row>
    <row r="147" spans="1:32">
      <c r="A147" t="s">
        <v>4974</v>
      </c>
      <c r="B147" t="s">
        <v>4972</v>
      </c>
      <c r="C147" t="s">
        <v>4973</v>
      </c>
      <c r="D147" s="298" t="str">
        <f t="shared" si="2"/>
        <v>Stable</v>
      </c>
      <c r="E147" s="298" t="s">
        <v>8411</v>
      </c>
      <c r="F147" s="298">
        <v>1.5</v>
      </c>
      <c r="G147" s="298">
        <v>1.5</v>
      </c>
      <c r="H147" s="298">
        <v>2.6</v>
      </c>
      <c r="I147" s="298">
        <v>2.6</v>
      </c>
      <c r="J147" s="298">
        <v>2.6</v>
      </c>
      <c r="K147" s="298">
        <v>2.6</v>
      </c>
      <c r="L147" s="298">
        <v>2.6</v>
      </c>
      <c r="M147" s="298">
        <v>2.6</v>
      </c>
      <c r="N147" s="298">
        <v>2.6</v>
      </c>
      <c r="O147" s="298">
        <v>2.2999999999999998</v>
      </c>
      <c r="P147" s="298">
        <v>2.2999999999999998</v>
      </c>
      <c r="Q147" s="298">
        <v>2.2999999999999998</v>
      </c>
      <c r="R147" s="298">
        <v>2.6</v>
      </c>
      <c r="S147" s="298">
        <v>2.6</v>
      </c>
      <c r="T147" s="298">
        <v>2.6</v>
      </c>
      <c r="U147" s="298">
        <v>2.6</v>
      </c>
      <c r="V147" s="298">
        <v>2.6</v>
      </c>
      <c r="W147" s="298">
        <v>2.6</v>
      </c>
      <c r="X147" s="298">
        <v>2.6</v>
      </c>
      <c r="Y147" s="298">
        <v>2.6</v>
      </c>
      <c r="Z147" s="298">
        <v>2.6</v>
      </c>
      <c r="AA147" s="298">
        <v>2.6</v>
      </c>
      <c r="AB147" s="298">
        <v>2.6</v>
      </c>
      <c r="AC147" s="298">
        <v>2.6</v>
      </c>
      <c r="AD147" s="298">
        <v>2.6</v>
      </c>
      <c r="AE147" s="298">
        <v>2.6</v>
      </c>
      <c r="AF147" s="298">
        <f>_xlfn.IFNA(VLOOKUP(C147,'INFORM Severity - hidden'!$C$5:$G$155,5,FALSE),"-")</f>
        <v>2.7</v>
      </c>
    </row>
    <row r="148" spans="1:32">
      <c r="A148" t="s">
        <v>5046</v>
      </c>
      <c r="B148" t="s">
        <v>5044</v>
      </c>
      <c r="C148" t="s">
        <v>5045</v>
      </c>
      <c r="D148" s="298" t="str">
        <f t="shared" si="2"/>
        <v>Stable</v>
      </c>
      <c r="E148" s="298" t="s">
        <v>8411</v>
      </c>
      <c r="F148" s="298" t="s">
        <v>8411</v>
      </c>
      <c r="G148" s="298" t="s">
        <v>8411</v>
      </c>
      <c r="H148" s="298" t="s">
        <v>8411</v>
      </c>
      <c r="I148" s="298" t="s">
        <v>8411</v>
      </c>
      <c r="J148" s="298" t="s">
        <v>8411</v>
      </c>
      <c r="K148" s="298" t="s">
        <v>8411</v>
      </c>
      <c r="L148" s="298" t="s">
        <v>8411</v>
      </c>
      <c r="M148" s="298" t="s">
        <v>8411</v>
      </c>
      <c r="N148" s="298" t="s">
        <v>8411</v>
      </c>
      <c r="O148" s="298" t="s">
        <v>8411</v>
      </c>
      <c r="P148" s="298">
        <v>2.7</v>
      </c>
      <c r="Q148" s="298">
        <v>2.7</v>
      </c>
      <c r="R148" s="298">
        <v>3.4</v>
      </c>
      <c r="S148" s="298">
        <v>2.7</v>
      </c>
      <c r="T148" s="298">
        <v>2.4</v>
      </c>
      <c r="U148" s="298">
        <v>2.4</v>
      </c>
      <c r="V148" s="298">
        <v>2.5</v>
      </c>
      <c r="W148" s="298">
        <v>2.5</v>
      </c>
      <c r="X148" s="298">
        <v>2.5</v>
      </c>
      <c r="Y148" s="298">
        <v>2.5</v>
      </c>
      <c r="Z148" s="298">
        <v>2.4</v>
      </c>
      <c r="AA148" s="298">
        <v>3</v>
      </c>
      <c r="AB148" s="298">
        <v>3</v>
      </c>
      <c r="AC148" s="298">
        <v>3</v>
      </c>
      <c r="AD148" s="298">
        <v>3</v>
      </c>
      <c r="AE148" s="298">
        <v>3</v>
      </c>
      <c r="AF148" s="298">
        <f>_xlfn.IFNA(VLOOKUP(C148,'INFORM Severity - hidden'!$C$5:$G$155,5,FALSE),"-")</f>
        <v>3</v>
      </c>
    </row>
    <row r="149" spans="1:32">
      <c r="A149" t="s">
        <v>5046</v>
      </c>
      <c r="B149" t="s">
        <v>5100</v>
      </c>
      <c r="C149" t="s">
        <v>5101</v>
      </c>
      <c r="D149" s="298" t="str">
        <f t="shared" si="2"/>
        <v>Increasing</v>
      </c>
      <c r="E149" s="298" t="s">
        <v>8411</v>
      </c>
      <c r="F149" s="298" t="s">
        <v>8411</v>
      </c>
      <c r="G149" s="298">
        <v>1.1000000000000001</v>
      </c>
      <c r="H149" s="298">
        <v>1.8</v>
      </c>
      <c r="I149" s="298">
        <v>2</v>
      </c>
      <c r="J149" s="298">
        <v>1.8</v>
      </c>
      <c r="K149" s="298">
        <v>2.2000000000000002</v>
      </c>
      <c r="L149" s="298">
        <v>2.2000000000000002</v>
      </c>
      <c r="M149" s="298">
        <v>2.2000000000000002</v>
      </c>
      <c r="N149" s="298">
        <v>2.1</v>
      </c>
      <c r="O149" s="298">
        <v>2.2000000000000002</v>
      </c>
      <c r="P149" s="298">
        <v>2.2000000000000002</v>
      </c>
      <c r="Q149" s="298">
        <v>2.2000000000000002</v>
      </c>
      <c r="R149" s="298">
        <v>2.4</v>
      </c>
      <c r="S149" s="298">
        <v>2.4</v>
      </c>
      <c r="T149" s="298">
        <v>2.2000000000000002</v>
      </c>
      <c r="U149" s="298">
        <v>2.2000000000000002</v>
      </c>
      <c r="V149" s="298">
        <v>2.2000000000000002</v>
      </c>
      <c r="W149" s="298">
        <v>2.2000000000000002</v>
      </c>
      <c r="X149" s="298">
        <v>2.2000000000000002</v>
      </c>
      <c r="Y149" s="298">
        <v>2.2000000000000002</v>
      </c>
      <c r="Z149" s="298">
        <v>2.2000000000000002</v>
      </c>
      <c r="AA149" s="298">
        <v>2.2999999999999998</v>
      </c>
      <c r="AB149" s="298">
        <v>2.2999999999999998</v>
      </c>
      <c r="AC149" s="298">
        <v>2.2999999999999998</v>
      </c>
      <c r="AD149" s="298">
        <v>2.2999999999999998</v>
      </c>
      <c r="AE149" s="298">
        <v>2.4</v>
      </c>
      <c r="AF149" s="298">
        <f>_xlfn.IFNA(VLOOKUP(C149,'INFORM Severity - hidden'!$C$5:$G$155,5,FALSE),"-")</f>
        <v>2.4</v>
      </c>
    </row>
    <row r="150" spans="1:32">
      <c r="A150" t="s">
        <v>5046</v>
      </c>
      <c r="B150" t="s">
        <v>5147</v>
      </c>
      <c r="C150" t="s">
        <v>5148</v>
      </c>
      <c r="D150" s="298" t="str">
        <f t="shared" si="2"/>
        <v>Stable</v>
      </c>
      <c r="E150" s="298" t="s">
        <v>8411</v>
      </c>
      <c r="F150" s="298" t="s">
        <v>8411</v>
      </c>
      <c r="G150" s="298" t="s">
        <v>8411</v>
      </c>
      <c r="H150" s="298" t="s">
        <v>8411</v>
      </c>
      <c r="I150" s="298" t="s">
        <v>8411</v>
      </c>
      <c r="J150" s="298" t="s">
        <v>8411</v>
      </c>
      <c r="K150" s="298" t="s">
        <v>8411</v>
      </c>
      <c r="L150" s="298" t="s">
        <v>8411</v>
      </c>
      <c r="M150" s="298" t="s">
        <v>8411</v>
      </c>
      <c r="N150" s="298" t="s">
        <v>8411</v>
      </c>
      <c r="O150" s="298" t="s">
        <v>8411</v>
      </c>
      <c r="P150" s="298">
        <v>2.1</v>
      </c>
      <c r="Q150" s="298">
        <v>2.1</v>
      </c>
      <c r="R150" s="298">
        <v>2.1</v>
      </c>
      <c r="S150" s="298">
        <v>2.1</v>
      </c>
      <c r="T150" s="298">
        <v>2.1</v>
      </c>
      <c r="U150" s="298">
        <v>2.1</v>
      </c>
      <c r="V150" s="298">
        <v>2.1</v>
      </c>
      <c r="W150" s="298">
        <v>2.1</v>
      </c>
      <c r="X150" s="298">
        <v>2</v>
      </c>
      <c r="Y150" s="298">
        <v>2</v>
      </c>
      <c r="Z150" s="298">
        <v>1.8</v>
      </c>
      <c r="AA150" s="298">
        <v>1.8</v>
      </c>
      <c r="AB150" s="298">
        <v>1.8</v>
      </c>
      <c r="AC150" s="298">
        <v>1.8</v>
      </c>
      <c r="AD150" s="298">
        <v>1.8</v>
      </c>
      <c r="AE150" s="298">
        <v>1.8</v>
      </c>
      <c r="AF150" s="298">
        <f>_xlfn.IFNA(VLOOKUP(C150,'INFORM Severity - hidden'!$C$5:$G$155,5,FALSE),"-")</f>
        <v>1.8</v>
      </c>
    </row>
    <row r="151" spans="1:32">
      <c r="A151" t="s">
        <v>5046</v>
      </c>
      <c r="B151" t="s">
        <v>8526</v>
      </c>
      <c r="C151" t="s">
        <v>8527</v>
      </c>
      <c r="D151" s="298" t="str">
        <f t="shared" si="2"/>
        <v>-</v>
      </c>
      <c r="E151" s="298" t="s">
        <v>8411</v>
      </c>
      <c r="F151" s="298" t="s">
        <v>8411</v>
      </c>
      <c r="G151" s="298" t="s">
        <v>8411</v>
      </c>
      <c r="H151" s="298" t="s">
        <v>8411</v>
      </c>
      <c r="I151" s="298" t="s">
        <v>8411</v>
      </c>
      <c r="J151" s="298" t="s">
        <v>8411</v>
      </c>
      <c r="K151" s="298" t="s">
        <v>8411</v>
      </c>
      <c r="L151" s="298" t="s">
        <v>8411</v>
      </c>
      <c r="M151" s="298" t="s">
        <v>8411</v>
      </c>
      <c r="N151" s="298" t="s">
        <v>8411</v>
      </c>
      <c r="O151" s="298" t="s">
        <v>8411</v>
      </c>
      <c r="P151" s="298">
        <v>1.8</v>
      </c>
      <c r="Q151" s="298">
        <v>1.8</v>
      </c>
      <c r="R151" s="298" t="s">
        <v>8411</v>
      </c>
      <c r="S151" s="298" t="s">
        <v>8411</v>
      </c>
      <c r="T151" s="298" t="s">
        <v>8411</v>
      </c>
      <c r="U151" s="298" t="s">
        <v>8411</v>
      </c>
      <c r="V151" s="298" t="s">
        <v>8411</v>
      </c>
      <c r="W151" s="298" t="s">
        <v>8411</v>
      </c>
      <c r="X151" s="298" t="s">
        <v>8411</v>
      </c>
      <c r="Y151" s="298" t="s">
        <v>8411</v>
      </c>
      <c r="Z151" s="298" t="s">
        <v>8411</v>
      </c>
      <c r="AA151" s="298" t="s">
        <v>8411</v>
      </c>
      <c r="AB151" s="298" t="s">
        <v>8411</v>
      </c>
      <c r="AC151" s="298" t="s">
        <v>8411</v>
      </c>
      <c r="AD151" s="298" t="s">
        <v>8411</v>
      </c>
      <c r="AE151" s="298" t="s">
        <v>8411</v>
      </c>
      <c r="AF151" s="298" t="str">
        <f>_xlfn.IFNA(VLOOKUP(C151,'INFORM Severity - hidden'!$C$5:$G$155,5,FALSE),"-")</f>
        <v>-</v>
      </c>
    </row>
    <row r="152" spans="1:32">
      <c r="A152" t="s">
        <v>5046</v>
      </c>
      <c r="B152" t="s">
        <v>8528</v>
      </c>
      <c r="C152" t="s">
        <v>8529</v>
      </c>
      <c r="D152" s="298" t="str">
        <f t="shared" si="2"/>
        <v>-</v>
      </c>
      <c r="E152" s="298" t="s">
        <v>8411</v>
      </c>
      <c r="F152" s="298" t="s">
        <v>8411</v>
      </c>
      <c r="G152" s="298" t="s">
        <v>8411</v>
      </c>
      <c r="H152" s="298" t="s">
        <v>8411</v>
      </c>
      <c r="I152" s="298" t="s">
        <v>8411</v>
      </c>
      <c r="J152" s="298" t="s">
        <v>8411</v>
      </c>
      <c r="K152" s="298" t="s">
        <v>8411</v>
      </c>
      <c r="L152" s="298" t="s">
        <v>8411</v>
      </c>
      <c r="M152" s="298" t="s">
        <v>8411</v>
      </c>
      <c r="N152" s="298" t="s">
        <v>8411</v>
      </c>
      <c r="O152" s="298" t="s">
        <v>8411</v>
      </c>
      <c r="P152" s="298" t="s">
        <v>8411</v>
      </c>
      <c r="Q152" s="298">
        <v>3</v>
      </c>
      <c r="R152" s="298">
        <v>3.1</v>
      </c>
      <c r="S152" s="298" t="s">
        <v>8411</v>
      </c>
      <c r="T152" s="298" t="s">
        <v>8411</v>
      </c>
      <c r="U152" s="298" t="s">
        <v>8411</v>
      </c>
      <c r="V152" s="298" t="s">
        <v>8411</v>
      </c>
      <c r="W152" s="298" t="s">
        <v>8411</v>
      </c>
      <c r="X152" s="298" t="s">
        <v>8411</v>
      </c>
      <c r="Y152" s="298" t="s">
        <v>8411</v>
      </c>
      <c r="Z152" s="298" t="s">
        <v>8411</v>
      </c>
      <c r="AA152" s="298" t="s">
        <v>8411</v>
      </c>
      <c r="AB152" s="298" t="s">
        <v>8411</v>
      </c>
      <c r="AC152" s="298" t="s">
        <v>8411</v>
      </c>
      <c r="AD152" s="298" t="s">
        <v>8411</v>
      </c>
      <c r="AE152" s="298" t="s">
        <v>8411</v>
      </c>
      <c r="AF152" s="298" t="str">
        <f>_xlfn.IFNA(VLOOKUP(C152,'INFORM Severity - hidden'!$C$5:$G$155,5,FALSE),"-")</f>
        <v>-</v>
      </c>
    </row>
    <row r="153" spans="1:32">
      <c r="A153" t="s">
        <v>5046</v>
      </c>
      <c r="B153" t="s">
        <v>8530</v>
      </c>
      <c r="C153" t="s">
        <v>8531</v>
      </c>
      <c r="D153" s="298" t="str">
        <f t="shared" si="2"/>
        <v>-</v>
      </c>
      <c r="E153" s="298" t="s">
        <v>8411</v>
      </c>
      <c r="F153" s="298" t="s">
        <v>8411</v>
      </c>
      <c r="G153" s="298" t="s">
        <v>8411</v>
      </c>
      <c r="H153" s="298" t="s">
        <v>8411</v>
      </c>
      <c r="I153" s="298" t="s">
        <v>8411</v>
      </c>
      <c r="J153" s="298" t="s">
        <v>8411</v>
      </c>
      <c r="K153" s="298" t="s">
        <v>8411</v>
      </c>
      <c r="L153" s="298" t="s">
        <v>8411</v>
      </c>
      <c r="M153" s="298" t="s">
        <v>8411</v>
      </c>
      <c r="N153" s="298" t="s">
        <v>8411</v>
      </c>
      <c r="O153" s="298" t="s">
        <v>8411</v>
      </c>
      <c r="P153" s="298" t="s">
        <v>8411</v>
      </c>
      <c r="Q153" s="298" t="s">
        <v>8411</v>
      </c>
      <c r="R153" s="298">
        <v>2</v>
      </c>
      <c r="S153" s="298" t="s">
        <v>8411</v>
      </c>
      <c r="T153" s="298" t="s">
        <v>8411</v>
      </c>
      <c r="U153" s="298" t="s">
        <v>8411</v>
      </c>
      <c r="V153" s="298" t="s">
        <v>8411</v>
      </c>
      <c r="W153" s="298" t="s">
        <v>8411</v>
      </c>
      <c r="X153" s="298" t="s">
        <v>8411</v>
      </c>
      <c r="Y153" s="298" t="s">
        <v>8411</v>
      </c>
      <c r="Z153" s="298" t="s">
        <v>8411</v>
      </c>
      <c r="AA153" s="298" t="s">
        <v>8411</v>
      </c>
      <c r="AB153" s="298" t="s">
        <v>8411</v>
      </c>
      <c r="AC153" s="298" t="s">
        <v>8411</v>
      </c>
      <c r="AD153" s="298" t="s">
        <v>8411</v>
      </c>
      <c r="AE153" s="298" t="s">
        <v>8411</v>
      </c>
      <c r="AF153" s="298" t="str">
        <f>_xlfn.IFNA(VLOOKUP(C153,'INFORM Severity - hidden'!$C$5:$G$155,5,FALSE),"-")</f>
        <v>-</v>
      </c>
    </row>
    <row r="154" spans="1:32">
      <c r="A154" t="s">
        <v>5046</v>
      </c>
      <c r="B154" t="s">
        <v>8532</v>
      </c>
      <c r="C154" t="s">
        <v>8533</v>
      </c>
      <c r="D154" s="298" t="str">
        <f t="shared" si="2"/>
        <v>-</v>
      </c>
      <c r="E154" s="298" t="s">
        <v>8411</v>
      </c>
      <c r="F154" s="298" t="s">
        <v>8411</v>
      </c>
      <c r="G154" s="298" t="s">
        <v>8411</v>
      </c>
      <c r="H154" s="298" t="s">
        <v>8411</v>
      </c>
      <c r="I154" s="298" t="s">
        <v>8411</v>
      </c>
      <c r="J154" s="298" t="s">
        <v>8411</v>
      </c>
      <c r="K154" s="298" t="s">
        <v>8411</v>
      </c>
      <c r="L154" s="298" t="s">
        <v>8411</v>
      </c>
      <c r="M154" s="298" t="s">
        <v>8411</v>
      </c>
      <c r="N154" s="298" t="s">
        <v>8411</v>
      </c>
      <c r="O154" s="298" t="s">
        <v>8411</v>
      </c>
      <c r="P154" s="298" t="s">
        <v>8411</v>
      </c>
      <c r="Q154" s="298" t="s">
        <v>8411</v>
      </c>
      <c r="R154" s="298" t="s">
        <v>8411</v>
      </c>
      <c r="S154" s="298" t="s">
        <v>8411</v>
      </c>
      <c r="T154" s="298" t="s">
        <v>8411</v>
      </c>
      <c r="U154" s="298" t="s">
        <v>8411</v>
      </c>
      <c r="V154" s="298" t="s">
        <v>8411</v>
      </c>
      <c r="W154" s="298" t="s">
        <v>8411</v>
      </c>
      <c r="X154" s="298" t="s">
        <v>8411</v>
      </c>
      <c r="Y154" s="298" t="s">
        <v>8411</v>
      </c>
      <c r="Z154" s="298" t="s">
        <v>8411</v>
      </c>
      <c r="AA154" s="298" t="s">
        <v>8411</v>
      </c>
      <c r="AB154" s="298" t="s">
        <v>8411</v>
      </c>
      <c r="AC154" s="298" t="s">
        <v>8411</v>
      </c>
      <c r="AD154" s="298" t="s">
        <v>8411</v>
      </c>
      <c r="AE154" s="298" t="s">
        <v>8411</v>
      </c>
      <c r="AF154" s="298" t="str">
        <f>_xlfn.IFNA(VLOOKUP(C154,'INFORM Severity - hidden'!$C$5:$G$155,5,FALSE),"-")</f>
        <v>-</v>
      </c>
    </row>
    <row r="155" spans="1:32">
      <c r="A155" t="s">
        <v>5046</v>
      </c>
      <c r="B155" t="s">
        <v>5207</v>
      </c>
      <c r="C155" t="s">
        <v>5208</v>
      </c>
      <c r="D155" s="298" t="str">
        <f t="shared" si="2"/>
        <v>Stable</v>
      </c>
      <c r="E155" s="298" t="s">
        <v>8411</v>
      </c>
      <c r="F155" s="298" t="s">
        <v>8411</v>
      </c>
      <c r="G155" s="298" t="s">
        <v>8411</v>
      </c>
      <c r="H155" s="298" t="s">
        <v>8411</v>
      </c>
      <c r="I155" s="298" t="s">
        <v>8411</v>
      </c>
      <c r="J155" s="298" t="s">
        <v>8411</v>
      </c>
      <c r="K155" s="298" t="s">
        <v>8411</v>
      </c>
      <c r="L155" s="298" t="s">
        <v>8411</v>
      </c>
      <c r="M155" s="298" t="s">
        <v>8411</v>
      </c>
      <c r="N155" s="298" t="s">
        <v>8411</v>
      </c>
      <c r="O155" s="298" t="s">
        <v>8411</v>
      </c>
      <c r="P155" s="298" t="s">
        <v>8411</v>
      </c>
      <c r="Q155" s="298" t="s">
        <v>8411</v>
      </c>
      <c r="R155" s="298" t="s">
        <v>8411</v>
      </c>
      <c r="S155" s="298" t="s">
        <v>8411</v>
      </c>
      <c r="T155" s="298" t="s">
        <v>8411</v>
      </c>
      <c r="U155" s="298" t="s">
        <v>8411</v>
      </c>
      <c r="V155" s="298" t="s">
        <v>8411</v>
      </c>
      <c r="W155" s="298" t="s">
        <v>8411</v>
      </c>
      <c r="X155" s="298" t="s">
        <v>8411</v>
      </c>
      <c r="Y155" s="298" t="s">
        <v>8411</v>
      </c>
      <c r="Z155" s="298" t="s">
        <v>8411</v>
      </c>
      <c r="AA155" s="298" t="s">
        <v>8411</v>
      </c>
      <c r="AB155" s="298">
        <v>2.5</v>
      </c>
      <c r="AC155" s="298">
        <v>2.5</v>
      </c>
      <c r="AD155" s="298">
        <v>2.5</v>
      </c>
      <c r="AE155" s="298">
        <v>2.5</v>
      </c>
      <c r="AF155" s="298">
        <f>_xlfn.IFNA(VLOOKUP(C155,'INFORM Severity - hidden'!$C$5:$G$155,5,FALSE),"-")</f>
        <v>2.5</v>
      </c>
    </row>
    <row r="156" spans="1:32">
      <c r="A156" t="s">
        <v>8194</v>
      </c>
      <c r="B156" t="s">
        <v>8534</v>
      </c>
      <c r="C156" t="s">
        <v>8535</v>
      </c>
      <c r="D156" s="298" t="str">
        <f t="shared" si="2"/>
        <v>-</v>
      </c>
      <c r="E156" s="298" t="s">
        <v>8411</v>
      </c>
      <c r="F156" s="298" t="s">
        <v>8411</v>
      </c>
      <c r="G156" s="298" t="s">
        <v>8411</v>
      </c>
      <c r="H156" s="298" t="s">
        <v>8411</v>
      </c>
      <c r="I156" s="298" t="s">
        <v>8411</v>
      </c>
      <c r="J156" s="298" t="s">
        <v>8411</v>
      </c>
      <c r="K156" s="298" t="s">
        <v>8411</v>
      </c>
      <c r="L156" s="298" t="s">
        <v>8411</v>
      </c>
      <c r="M156" s="298" t="s">
        <v>8411</v>
      </c>
      <c r="N156" s="298" t="s">
        <v>8411</v>
      </c>
      <c r="O156" s="298" t="s">
        <v>8411</v>
      </c>
      <c r="P156" s="298" t="s">
        <v>8411</v>
      </c>
      <c r="Q156" s="298" t="s">
        <v>8411</v>
      </c>
      <c r="R156" s="298" t="s">
        <v>8411</v>
      </c>
      <c r="S156" s="298" t="s">
        <v>8411</v>
      </c>
      <c r="T156" s="298" t="s">
        <v>8411</v>
      </c>
      <c r="U156" s="298" t="s">
        <v>8411</v>
      </c>
      <c r="V156" s="298" t="s">
        <v>8411</v>
      </c>
      <c r="W156" s="298" t="s">
        <v>8411</v>
      </c>
      <c r="X156" s="298" t="s">
        <v>8411</v>
      </c>
      <c r="Y156" s="298" t="s">
        <v>8411</v>
      </c>
      <c r="Z156" s="298" t="s">
        <v>8411</v>
      </c>
      <c r="AA156" s="298" t="s">
        <v>8411</v>
      </c>
      <c r="AB156" s="298" t="s">
        <v>8411</v>
      </c>
      <c r="AC156" s="298" t="s">
        <v>8411</v>
      </c>
      <c r="AD156" s="298" t="s">
        <v>8411</v>
      </c>
      <c r="AE156" s="298" t="s">
        <v>8411</v>
      </c>
      <c r="AF156" s="298" t="str">
        <f>_xlfn.IFNA(VLOOKUP(C156,'INFORM Severity - hidden'!$C$5:$G$155,5,FALSE),"-")</f>
        <v>-</v>
      </c>
    </row>
    <row r="157" spans="1:32">
      <c r="A157" t="s">
        <v>5255</v>
      </c>
      <c r="B157" t="s">
        <v>5253</v>
      </c>
      <c r="C157" t="s">
        <v>5254</v>
      </c>
      <c r="D157" s="298" t="str">
        <f t="shared" si="2"/>
        <v>Increasing</v>
      </c>
      <c r="E157" s="298">
        <v>3.6</v>
      </c>
      <c r="F157" s="298">
        <v>3.6</v>
      </c>
      <c r="G157" s="298">
        <v>3.6</v>
      </c>
      <c r="H157" s="298">
        <v>3.9</v>
      </c>
      <c r="I157" s="298">
        <v>3.9</v>
      </c>
      <c r="J157" s="298">
        <v>3.9</v>
      </c>
      <c r="K157" s="298">
        <v>3.9</v>
      </c>
      <c r="L157" s="298">
        <v>3.9</v>
      </c>
      <c r="M157" s="298">
        <v>3.9</v>
      </c>
      <c r="N157" s="298">
        <v>3.9</v>
      </c>
      <c r="O157" s="298">
        <v>4.0999999999999996</v>
      </c>
      <c r="P157" s="298">
        <v>4.0999999999999996</v>
      </c>
      <c r="Q157" s="298">
        <v>4.0999999999999996</v>
      </c>
      <c r="R157" s="298">
        <v>4.0999999999999996</v>
      </c>
      <c r="S157" s="298">
        <v>4.0999999999999996</v>
      </c>
      <c r="T157" s="298">
        <v>4.0999999999999996</v>
      </c>
      <c r="U157" s="298">
        <v>4.0999999999999996</v>
      </c>
      <c r="V157" s="298">
        <v>4.0999999999999996</v>
      </c>
      <c r="W157" s="298">
        <v>4.0999999999999996</v>
      </c>
      <c r="X157" s="298">
        <v>4.0999999999999996</v>
      </c>
      <c r="Y157" s="298">
        <v>4.0999999999999996</v>
      </c>
      <c r="Z157" s="298">
        <v>4.0999999999999996</v>
      </c>
      <c r="AA157" s="298">
        <v>3.7</v>
      </c>
      <c r="AB157" s="298">
        <v>3.7</v>
      </c>
      <c r="AC157" s="298">
        <v>3.7</v>
      </c>
      <c r="AD157" s="298">
        <v>3.7</v>
      </c>
      <c r="AE157" s="298">
        <v>3.8</v>
      </c>
      <c r="AF157" s="298">
        <f>_xlfn.IFNA(VLOOKUP(C157,'INFORM Severity - hidden'!$C$5:$G$155,5,FALSE),"-")</f>
        <v>3.8</v>
      </c>
    </row>
    <row r="158" spans="1:32">
      <c r="A158" t="s">
        <v>5303</v>
      </c>
      <c r="B158" t="s">
        <v>5301</v>
      </c>
      <c r="C158" t="s">
        <v>5302</v>
      </c>
      <c r="D158" s="298" t="str">
        <f t="shared" si="2"/>
        <v>Increasing</v>
      </c>
      <c r="E158" s="298" t="s">
        <v>8411</v>
      </c>
      <c r="F158" s="298">
        <v>3.6</v>
      </c>
      <c r="G158" s="298">
        <v>3.6</v>
      </c>
      <c r="H158" s="298">
        <v>3.8</v>
      </c>
      <c r="I158" s="298">
        <v>3.8</v>
      </c>
      <c r="J158" s="298">
        <v>3.8</v>
      </c>
      <c r="K158" s="298">
        <v>3.8</v>
      </c>
      <c r="L158" s="298">
        <v>3.8</v>
      </c>
      <c r="M158" s="298">
        <v>3.8</v>
      </c>
      <c r="N158" s="298">
        <v>3.8</v>
      </c>
      <c r="O158" s="298">
        <v>3.8</v>
      </c>
      <c r="P158" s="298">
        <v>3.8</v>
      </c>
      <c r="Q158" s="298">
        <v>3.8</v>
      </c>
      <c r="R158" s="298">
        <v>3.8</v>
      </c>
      <c r="S158" s="298">
        <v>3.8</v>
      </c>
      <c r="T158" s="298">
        <v>3.8</v>
      </c>
      <c r="U158" s="298">
        <v>3.8</v>
      </c>
      <c r="V158" s="298">
        <v>3.9</v>
      </c>
      <c r="W158" s="298">
        <v>3.9</v>
      </c>
      <c r="X158" s="298">
        <v>3.9</v>
      </c>
      <c r="Y158" s="298">
        <v>3.9</v>
      </c>
      <c r="Z158" s="298">
        <v>3.9</v>
      </c>
      <c r="AA158" s="298">
        <v>3.9</v>
      </c>
      <c r="AB158" s="298">
        <v>3.9</v>
      </c>
      <c r="AC158" s="298">
        <v>3.9</v>
      </c>
      <c r="AD158" s="298">
        <v>4</v>
      </c>
      <c r="AE158" s="298">
        <v>4</v>
      </c>
      <c r="AF158" s="298">
        <f>_xlfn.IFNA(VLOOKUP(C158,'INFORM Severity - hidden'!$C$5:$G$155,5,FALSE),"-")</f>
        <v>4</v>
      </c>
    </row>
    <row r="159" spans="1:32">
      <c r="A159" t="s">
        <v>5373</v>
      </c>
      <c r="B159" t="s">
        <v>5370</v>
      </c>
      <c r="C159" t="s">
        <v>5372</v>
      </c>
      <c r="D159" s="298" t="str">
        <f t="shared" si="2"/>
        <v>Increasing</v>
      </c>
      <c r="E159" s="298" t="s">
        <v>8411</v>
      </c>
      <c r="F159" s="298" t="s">
        <v>8411</v>
      </c>
      <c r="G159" s="298">
        <v>4.2</v>
      </c>
      <c r="H159" s="298">
        <v>4.2</v>
      </c>
      <c r="I159" s="298">
        <v>4.2</v>
      </c>
      <c r="J159" s="298">
        <v>4.2</v>
      </c>
      <c r="K159" s="298">
        <v>4.2</v>
      </c>
      <c r="L159" s="298">
        <v>4.2</v>
      </c>
      <c r="M159" s="298">
        <v>4.2</v>
      </c>
      <c r="N159" s="298">
        <v>4.3</v>
      </c>
      <c r="O159" s="298">
        <v>4.3</v>
      </c>
      <c r="P159" s="298">
        <v>4.3</v>
      </c>
      <c r="Q159" s="298">
        <v>4.3</v>
      </c>
      <c r="R159" s="298">
        <v>4.3</v>
      </c>
      <c r="S159" s="298">
        <v>4.3</v>
      </c>
      <c r="T159" s="298">
        <v>4.3</v>
      </c>
      <c r="U159" s="298">
        <v>4.0999999999999996</v>
      </c>
      <c r="V159" s="298">
        <v>4.0999999999999996</v>
      </c>
      <c r="W159" s="298">
        <v>4.0999999999999996</v>
      </c>
      <c r="X159" s="298">
        <v>4.0999999999999996</v>
      </c>
      <c r="Y159" s="298">
        <v>4.0999999999999996</v>
      </c>
      <c r="Z159" s="298">
        <v>4.0999999999999996</v>
      </c>
      <c r="AA159" s="298">
        <v>4.0999999999999996</v>
      </c>
      <c r="AB159" s="298">
        <v>4.0999999999999996</v>
      </c>
      <c r="AC159" s="298">
        <v>4.0999999999999996</v>
      </c>
      <c r="AD159" s="298">
        <v>4.0999999999999996</v>
      </c>
      <c r="AE159" s="298">
        <v>4.2</v>
      </c>
      <c r="AF159" s="298">
        <f>_xlfn.IFNA(VLOOKUP(C159,'INFORM Severity - hidden'!$C$5:$G$155,5,FALSE),"-")</f>
        <v>4.2</v>
      </c>
    </row>
    <row r="160" spans="1:32">
      <c r="A160" t="s">
        <v>5428</v>
      </c>
      <c r="B160" t="s">
        <v>5426</v>
      </c>
      <c r="C160" t="s">
        <v>5427</v>
      </c>
      <c r="D160" s="298" t="str">
        <f t="shared" si="2"/>
        <v>Stable</v>
      </c>
      <c r="E160" s="298" t="s">
        <v>8411</v>
      </c>
      <c r="F160" s="298" t="s">
        <v>8411</v>
      </c>
      <c r="G160" s="298" t="s">
        <v>8411</v>
      </c>
      <c r="H160" s="298">
        <v>3.7</v>
      </c>
      <c r="I160" s="298">
        <v>3.7</v>
      </c>
      <c r="J160" s="298">
        <v>3.7</v>
      </c>
      <c r="K160" s="298">
        <v>3.7</v>
      </c>
      <c r="L160" s="298">
        <v>3.7</v>
      </c>
      <c r="M160" s="298">
        <v>3.7</v>
      </c>
      <c r="N160" s="298">
        <v>3.7</v>
      </c>
      <c r="O160" s="298">
        <v>3.6</v>
      </c>
      <c r="P160" s="298">
        <v>3.6</v>
      </c>
      <c r="Q160" s="298">
        <v>3.6</v>
      </c>
      <c r="R160" s="298">
        <v>3.5</v>
      </c>
      <c r="S160" s="298">
        <v>3.6</v>
      </c>
      <c r="T160" s="298">
        <v>3.6</v>
      </c>
      <c r="U160" s="298">
        <v>3.6</v>
      </c>
      <c r="V160" s="298">
        <v>3.6</v>
      </c>
      <c r="W160" s="298">
        <v>3.6</v>
      </c>
      <c r="X160" s="298">
        <v>3.6</v>
      </c>
      <c r="Y160" s="298">
        <v>3.6</v>
      </c>
      <c r="Z160" s="298">
        <v>3.6</v>
      </c>
      <c r="AA160" s="298">
        <v>3.6</v>
      </c>
      <c r="AB160" s="298">
        <v>3.6</v>
      </c>
      <c r="AC160" s="298">
        <v>3.6</v>
      </c>
      <c r="AD160" s="298">
        <v>3.6</v>
      </c>
      <c r="AE160" s="298">
        <v>3.6</v>
      </c>
      <c r="AF160" s="298">
        <f>_xlfn.IFNA(VLOOKUP(C160,'INFORM Severity - hidden'!$C$5:$G$155,5,FALSE),"-")</f>
        <v>3.6</v>
      </c>
    </row>
    <row r="161" spans="1:32">
      <c r="A161" t="s">
        <v>5483</v>
      </c>
      <c r="B161" t="s">
        <v>5481</v>
      </c>
      <c r="C161" t="s">
        <v>5482</v>
      </c>
      <c r="D161" s="298" t="str">
        <f t="shared" si="2"/>
        <v>-</v>
      </c>
      <c r="E161" s="298" t="s">
        <v>8411</v>
      </c>
      <c r="F161" s="298" t="s">
        <v>8411</v>
      </c>
      <c r="G161" s="298" t="s">
        <v>8411</v>
      </c>
      <c r="H161" s="298" t="s">
        <v>8411</v>
      </c>
      <c r="I161" s="298" t="s">
        <v>8411</v>
      </c>
      <c r="J161" s="298" t="s">
        <v>8411</v>
      </c>
      <c r="K161" s="298" t="s">
        <v>8411</v>
      </c>
      <c r="L161" s="298" t="s">
        <v>8411</v>
      </c>
      <c r="M161" s="298" t="s">
        <v>8411</v>
      </c>
      <c r="N161" s="298" t="s">
        <v>8411</v>
      </c>
      <c r="O161" s="298" t="s">
        <v>8411</v>
      </c>
      <c r="P161" s="298" t="s">
        <v>8411</v>
      </c>
      <c r="Q161" s="298" t="s">
        <v>8411</v>
      </c>
      <c r="R161" s="298" t="s">
        <v>8411</v>
      </c>
      <c r="S161" s="298" t="s">
        <v>8411</v>
      </c>
      <c r="T161" s="298" t="s">
        <v>8411</v>
      </c>
      <c r="U161" s="298" t="s">
        <v>8411</v>
      </c>
      <c r="V161" s="298" t="s">
        <v>8411</v>
      </c>
      <c r="W161" s="298" t="s">
        <v>8411</v>
      </c>
      <c r="X161" s="298" t="s">
        <v>8411</v>
      </c>
      <c r="Y161" s="298" t="s">
        <v>8411</v>
      </c>
      <c r="Z161" s="298" t="s">
        <v>8411</v>
      </c>
      <c r="AA161" s="298" t="s">
        <v>8411</v>
      </c>
      <c r="AB161" s="298" t="s">
        <v>8411</v>
      </c>
      <c r="AC161" s="298" t="s">
        <v>8411</v>
      </c>
      <c r="AD161" s="298" t="s">
        <v>8411</v>
      </c>
      <c r="AE161" s="298" t="s">
        <v>8411</v>
      </c>
      <c r="AF161" s="298" t="str">
        <f>_xlfn.IFNA(VLOOKUP(C161,'INFORM Severity - hidden'!$C$5:$G$155,5,FALSE),"-")</f>
        <v>x</v>
      </c>
    </row>
    <row r="162" spans="1:32">
      <c r="A162" t="s">
        <v>5531</v>
      </c>
      <c r="B162" t="s">
        <v>5529</v>
      </c>
      <c r="C162" t="s">
        <v>5530</v>
      </c>
      <c r="D162" s="298" t="str">
        <f t="shared" si="2"/>
        <v>Increasing</v>
      </c>
      <c r="E162" s="298" t="s">
        <v>8411</v>
      </c>
      <c r="F162" s="298" t="s">
        <v>8411</v>
      </c>
      <c r="G162" s="298" t="s">
        <v>8411</v>
      </c>
      <c r="H162" s="298" t="s">
        <v>8411</v>
      </c>
      <c r="I162" s="298">
        <v>4.0999999999999996</v>
      </c>
      <c r="J162" s="298">
        <v>4.2</v>
      </c>
      <c r="K162" s="298">
        <v>4.2</v>
      </c>
      <c r="L162" s="298">
        <v>4.2</v>
      </c>
      <c r="M162" s="298">
        <v>4.2</v>
      </c>
      <c r="N162" s="298">
        <v>4.2</v>
      </c>
      <c r="O162" s="298">
        <v>4.2</v>
      </c>
      <c r="P162" s="298">
        <v>4.2</v>
      </c>
      <c r="Q162" s="298">
        <v>4.2</v>
      </c>
      <c r="R162" s="298">
        <v>4.2</v>
      </c>
      <c r="S162" s="298">
        <v>4.2</v>
      </c>
      <c r="T162" s="298">
        <v>4.2</v>
      </c>
      <c r="U162" s="298">
        <v>4.2</v>
      </c>
      <c r="V162" s="298">
        <v>4.2</v>
      </c>
      <c r="W162" s="298">
        <v>4.2</v>
      </c>
      <c r="X162" s="298">
        <v>4.2</v>
      </c>
      <c r="Y162" s="298">
        <v>4.2</v>
      </c>
      <c r="Z162" s="298">
        <v>4.2</v>
      </c>
      <c r="AA162" s="298">
        <v>4.3</v>
      </c>
      <c r="AB162" s="298">
        <v>4.3</v>
      </c>
      <c r="AC162" s="298">
        <v>4.3</v>
      </c>
      <c r="AD162" s="298">
        <v>4.5</v>
      </c>
      <c r="AE162" s="298">
        <v>4.5</v>
      </c>
      <c r="AF162" s="298">
        <f>_xlfn.IFNA(VLOOKUP(C162,'INFORM Severity - hidden'!$C$5:$G$155,5,FALSE),"-")</f>
        <v>4.5</v>
      </c>
    </row>
    <row r="163" spans="1:32">
      <c r="A163" t="s">
        <v>5582</v>
      </c>
      <c r="B163" t="s">
        <v>5580</v>
      </c>
      <c r="C163" t="s">
        <v>5581</v>
      </c>
      <c r="D163" s="298" t="str">
        <f t="shared" si="2"/>
        <v>-</v>
      </c>
      <c r="E163" s="298" t="s">
        <v>8411</v>
      </c>
      <c r="F163" s="298" t="s">
        <v>8411</v>
      </c>
      <c r="G163" s="298" t="s">
        <v>8411</v>
      </c>
      <c r="H163" s="298" t="s">
        <v>8411</v>
      </c>
      <c r="I163" s="298" t="s">
        <v>8411</v>
      </c>
      <c r="J163" s="298" t="s">
        <v>8411</v>
      </c>
      <c r="K163" s="298" t="s">
        <v>8411</v>
      </c>
      <c r="L163" s="298" t="s">
        <v>8411</v>
      </c>
      <c r="M163" s="298" t="s">
        <v>8411</v>
      </c>
      <c r="N163" s="298" t="s">
        <v>8411</v>
      </c>
      <c r="O163" s="298" t="s">
        <v>8411</v>
      </c>
      <c r="P163" s="298" t="s">
        <v>8411</v>
      </c>
      <c r="Q163" s="298" t="s">
        <v>8411</v>
      </c>
      <c r="R163" s="298" t="s">
        <v>8411</v>
      </c>
      <c r="S163" s="298" t="s">
        <v>8411</v>
      </c>
      <c r="T163" s="298" t="s">
        <v>8411</v>
      </c>
      <c r="U163" s="298" t="s">
        <v>8411</v>
      </c>
      <c r="V163" s="298" t="s">
        <v>8411</v>
      </c>
      <c r="W163" s="298" t="s">
        <v>8411</v>
      </c>
      <c r="X163" s="298" t="s">
        <v>8411</v>
      </c>
      <c r="Y163" s="298" t="s">
        <v>8411</v>
      </c>
      <c r="Z163" s="298" t="s">
        <v>8411</v>
      </c>
      <c r="AA163" s="298" t="s">
        <v>8411</v>
      </c>
      <c r="AB163" s="298" t="s">
        <v>8411</v>
      </c>
      <c r="AC163" s="298" t="s">
        <v>8411</v>
      </c>
      <c r="AD163" s="298" t="s">
        <v>8411</v>
      </c>
      <c r="AE163" s="298" t="s">
        <v>8411</v>
      </c>
      <c r="AF163" s="298" t="str">
        <f>_xlfn.IFNA(VLOOKUP(C163,'INFORM Severity - hidden'!$C$5:$G$155,5,FALSE),"-")</f>
        <v>x</v>
      </c>
    </row>
    <row r="164" spans="1:32">
      <c r="A164" t="s">
        <v>5627</v>
      </c>
      <c r="B164" t="s">
        <v>5625</v>
      </c>
      <c r="C164" t="s">
        <v>5626</v>
      </c>
      <c r="D164" s="298" t="str">
        <f t="shared" si="2"/>
        <v>-</v>
      </c>
      <c r="E164" s="298" t="s">
        <v>8411</v>
      </c>
      <c r="F164" s="298" t="s">
        <v>8411</v>
      </c>
      <c r="G164" s="298" t="s">
        <v>8411</v>
      </c>
      <c r="H164" s="298" t="s">
        <v>8411</v>
      </c>
      <c r="I164" s="298" t="s">
        <v>8411</v>
      </c>
      <c r="J164" s="298" t="s">
        <v>8411</v>
      </c>
      <c r="K164" s="298" t="s">
        <v>8411</v>
      </c>
      <c r="L164" s="298" t="s">
        <v>8411</v>
      </c>
      <c r="M164" s="298" t="s">
        <v>8411</v>
      </c>
      <c r="N164" s="298" t="s">
        <v>8411</v>
      </c>
      <c r="O164" s="298" t="s">
        <v>8411</v>
      </c>
      <c r="P164" s="298" t="s">
        <v>8411</v>
      </c>
      <c r="Q164" s="298" t="s">
        <v>8411</v>
      </c>
      <c r="R164" s="298" t="s">
        <v>8411</v>
      </c>
      <c r="S164" s="298" t="s">
        <v>8411</v>
      </c>
      <c r="T164" s="298" t="s">
        <v>8411</v>
      </c>
      <c r="U164" s="298" t="s">
        <v>8411</v>
      </c>
      <c r="V164" s="298" t="s">
        <v>8411</v>
      </c>
      <c r="W164" s="298" t="s">
        <v>8411</v>
      </c>
      <c r="X164" s="298" t="s">
        <v>8411</v>
      </c>
      <c r="Y164" s="298" t="s">
        <v>8411</v>
      </c>
      <c r="Z164" s="298" t="s">
        <v>8411</v>
      </c>
      <c r="AA164" s="298" t="s">
        <v>8411</v>
      </c>
      <c r="AB164" s="298" t="s">
        <v>8411</v>
      </c>
      <c r="AC164" s="298" t="s">
        <v>8411</v>
      </c>
      <c r="AD164" s="298" t="s">
        <v>8411</v>
      </c>
      <c r="AE164" s="298" t="s">
        <v>8411</v>
      </c>
      <c r="AF164" s="298" t="str">
        <f>_xlfn.IFNA(VLOOKUP(C164,'INFORM Severity - hidden'!$C$5:$G$155,5,FALSE),"-")</f>
        <v>x</v>
      </c>
    </row>
    <row r="165" spans="1:32">
      <c r="A165" t="s">
        <v>5667</v>
      </c>
      <c r="B165" t="s">
        <v>5665</v>
      </c>
      <c r="C165" t="s">
        <v>5666</v>
      </c>
      <c r="D165" s="298" t="str">
        <f t="shared" si="2"/>
        <v>-</v>
      </c>
      <c r="E165" s="298" t="s">
        <v>8411</v>
      </c>
      <c r="F165" s="298" t="s">
        <v>8411</v>
      </c>
      <c r="G165" s="298" t="s">
        <v>8411</v>
      </c>
      <c r="H165" s="298" t="s">
        <v>8411</v>
      </c>
      <c r="I165" s="298" t="s">
        <v>8411</v>
      </c>
      <c r="J165" s="298" t="s">
        <v>8411</v>
      </c>
      <c r="K165" s="298" t="s">
        <v>8411</v>
      </c>
      <c r="L165" s="298" t="s">
        <v>8411</v>
      </c>
      <c r="M165" s="298" t="s">
        <v>8411</v>
      </c>
      <c r="N165" s="298" t="s">
        <v>8411</v>
      </c>
      <c r="O165" s="298" t="s">
        <v>8411</v>
      </c>
      <c r="P165" s="298" t="s">
        <v>8411</v>
      </c>
      <c r="Q165" s="298" t="s">
        <v>8411</v>
      </c>
      <c r="R165" s="298" t="s">
        <v>8411</v>
      </c>
      <c r="S165" s="298" t="s">
        <v>8411</v>
      </c>
      <c r="T165" s="298" t="s">
        <v>8411</v>
      </c>
      <c r="U165" s="298" t="s">
        <v>8411</v>
      </c>
      <c r="V165" s="298" t="s">
        <v>8411</v>
      </c>
      <c r="W165" s="298" t="s">
        <v>8411</v>
      </c>
      <c r="X165" s="298" t="s">
        <v>8411</v>
      </c>
      <c r="Y165" s="298" t="s">
        <v>8411</v>
      </c>
      <c r="Z165" s="298" t="s">
        <v>8411</v>
      </c>
      <c r="AA165" s="298" t="s">
        <v>8411</v>
      </c>
      <c r="AB165" s="298" t="s">
        <v>8411</v>
      </c>
      <c r="AC165" s="298" t="s">
        <v>8411</v>
      </c>
      <c r="AD165" s="298" t="s">
        <v>8411</v>
      </c>
      <c r="AE165" s="298" t="s">
        <v>8411</v>
      </c>
      <c r="AF165" s="298" t="str">
        <f>_xlfn.IFNA(VLOOKUP(C165,'INFORM Severity - hidden'!$C$5:$G$155,5,FALSE),"-")</f>
        <v>x</v>
      </c>
    </row>
    <row r="166" spans="1:32">
      <c r="A166" t="s">
        <v>5707</v>
      </c>
      <c r="B166" t="s">
        <v>5705</v>
      </c>
      <c r="C166" t="s">
        <v>5706</v>
      </c>
      <c r="D166" s="298" t="str">
        <f t="shared" si="2"/>
        <v>Stable</v>
      </c>
      <c r="E166" s="298" t="s">
        <v>8411</v>
      </c>
      <c r="F166" s="298" t="s">
        <v>8411</v>
      </c>
      <c r="G166" s="298" t="s">
        <v>8411</v>
      </c>
      <c r="H166" s="298">
        <v>3.5</v>
      </c>
      <c r="I166" s="298">
        <v>3.5</v>
      </c>
      <c r="J166" s="298">
        <v>3.5</v>
      </c>
      <c r="K166" s="298">
        <v>3.5</v>
      </c>
      <c r="L166" s="298">
        <v>3.5</v>
      </c>
      <c r="M166" s="298">
        <v>3.5</v>
      </c>
      <c r="N166" s="298">
        <v>3.7</v>
      </c>
      <c r="O166" s="298">
        <v>3.7</v>
      </c>
      <c r="P166" s="298">
        <v>3.7</v>
      </c>
      <c r="Q166" s="298">
        <v>3.7</v>
      </c>
      <c r="R166" s="298">
        <v>3.7</v>
      </c>
      <c r="S166" s="298">
        <v>3.7</v>
      </c>
      <c r="T166" s="298">
        <v>3.7</v>
      </c>
      <c r="U166" s="298">
        <v>3.7</v>
      </c>
      <c r="V166" s="298">
        <v>3.7</v>
      </c>
      <c r="W166" s="298">
        <v>3.7</v>
      </c>
      <c r="X166" s="298">
        <v>3.7</v>
      </c>
      <c r="Y166" s="298">
        <v>3.7</v>
      </c>
      <c r="Z166" s="298">
        <v>3.6</v>
      </c>
      <c r="AA166" s="298">
        <v>3.6</v>
      </c>
      <c r="AB166" s="298">
        <v>3.6</v>
      </c>
      <c r="AC166" s="298">
        <v>3.6</v>
      </c>
      <c r="AD166" s="298">
        <v>3.6</v>
      </c>
      <c r="AE166" s="298">
        <v>3.6</v>
      </c>
      <c r="AF166" s="298">
        <f>_xlfn.IFNA(VLOOKUP(C166,'INFORM Severity - hidden'!$C$5:$G$155,5,FALSE),"-")</f>
        <v>3.6</v>
      </c>
    </row>
    <row r="167" spans="1:32">
      <c r="A167" t="s">
        <v>5760</v>
      </c>
      <c r="B167" t="s">
        <v>5758</v>
      </c>
      <c r="C167" t="s">
        <v>5759</v>
      </c>
      <c r="D167" s="298" t="str">
        <f t="shared" si="2"/>
        <v>Increasing</v>
      </c>
      <c r="E167" s="298" t="s">
        <v>8411</v>
      </c>
      <c r="F167" s="298" t="s">
        <v>8411</v>
      </c>
      <c r="G167" s="298" t="s">
        <v>8411</v>
      </c>
      <c r="H167" s="298" t="s">
        <v>8411</v>
      </c>
      <c r="I167" s="298" t="s">
        <v>8411</v>
      </c>
      <c r="J167" s="298" t="s">
        <v>8411</v>
      </c>
      <c r="K167" s="298" t="s">
        <v>8411</v>
      </c>
      <c r="L167" s="298" t="s">
        <v>8411</v>
      </c>
      <c r="M167" s="298" t="s">
        <v>8411</v>
      </c>
      <c r="N167" s="298" t="s">
        <v>8411</v>
      </c>
      <c r="O167" s="298" t="s">
        <v>8411</v>
      </c>
      <c r="P167" s="298" t="s">
        <v>8411</v>
      </c>
      <c r="Q167" s="298" t="s">
        <v>8411</v>
      </c>
      <c r="R167" s="298">
        <v>3.6</v>
      </c>
      <c r="S167" s="298">
        <v>3.5</v>
      </c>
      <c r="T167" s="298">
        <v>3.5</v>
      </c>
      <c r="U167" s="298">
        <v>3.5</v>
      </c>
      <c r="V167" s="298">
        <v>3.5</v>
      </c>
      <c r="W167" s="298">
        <v>3.5</v>
      </c>
      <c r="X167" s="298">
        <v>3.5</v>
      </c>
      <c r="Y167" s="298">
        <v>3.5</v>
      </c>
      <c r="Z167" s="298">
        <v>3.5</v>
      </c>
      <c r="AA167" s="298">
        <v>3.5</v>
      </c>
      <c r="AB167" s="298">
        <v>3.5</v>
      </c>
      <c r="AC167" s="298">
        <v>3.5</v>
      </c>
      <c r="AD167" s="298">
        <v>3.5</v>
      </c>
      <c r="AE167" s="298">
        <v>3.6</v>
      </c>
      <c r="AF167" s="298">
        <f>_xlfn.IFNA(VLOOKUP(C167,'INFORM Severity - hidden'!$C$5:$G$155,5,FALSE),"-")</f>
        <v>3.6</v>
      </c>
    </row>
    <row r="168" spans="1:32">
      <c r="A168" t="s">
        <v>5805</v>
      </c>
      <c r="B168" t="s">
        <v>5803</v>
      </c>
      <c r="C168" t="s">
        <v>5804</v>
      </c>
      <c r="D168" s="298" t="str">
        <f t="shared" si="2"/>
        <v>-</v>
      </c>
      <c r="E168" s="298" t="s">
        <v>8411</v>
      </c>
      <c r="F168" s="298" t="s">
        <v>8411</v>
      </c>
      <c r="G168" s="298" t="s">
        <v>8411</v>
      </c>
      <c r="H168" s="298" t="s">
        <v>8411</v>
      </c>
      <c r="I168" s="298" t="s">
        <v>8411</v>
      </c>
      <c r="J168" s="298" t="s">
        <v>8411</v>
      </c>
      <c r="K168" s="298" t="s">
        <v>8411</v>
      </c>
      <c r="L168" s="298" t="s">
        <v>8411</v>
      </c>
      <c r="M168" s="298" t="s">
        <v>8411</v>
      </c>
      <c r="N168" s="298" t="s">
        <v>8411</v>
      </c>
      <c r="O168" s="298" t="s">
        <v>8411</v>
      </c>
      <c r="P168" s="298" t="s">
        <v>8411</v>
      </c>
      <c r="Q168" s="298" t="s">
        <v>8411</v>
      </c>
      <c r="R168" s="298" t="s">
        <v>8411</v>
      </c>
      <c r="S168" s="298" t="s">
        <v>8411</v>
      </c>
      <c r="T168" s="298" t="s">
        <v>8411</v>
      </c>
      <c r="U168" s="298" t="s">
        <v>8411</v>
      </c>
      <c r="V168" s="298" t="s">
        <v>8411</v>
      </c>
      <c r="W168" s="298" t="s">
        <v>8411</v>
      </c>
      <c r="X168" s="298" t="s">
        <v>8411</v>
      </c>
      <c r="Y168" s="298" t="s">
        <v>8411</v>
      </c>
      <c r="Z168" s="298" t="s">
        <v>8411</v>
      </c>
      <c r="AA168" s="298" t="s">
        <v>8411</v>
      </c>
      <c r="AB168" s="298" t="s">
        <v>8411</v>
      </c>
      <c r="AC168" s="298" t="s">
        <v>8411</v>
      </c>
      <c r="AD168" s="298" t="s">
        <v>8411</v>
      </c>
      <c r="AE168" s="298" t="s">
        <v>8411</v>
      </c>
      <c r="AF168" s="298" t="str">
        <f>_xlfn.IFNA(VLOOKUP(C168,'INFORM Severity - hidden'!$C$5:$G$155,5,FALSE),"-")</f>
        <v>x</v>
      </c>
    </row>
    <row r="169" spans="1:32">
      <c r="A169" t="s">
        <v>5855</v>
      </c>
      <c r="B169" t="s">
        <v>5853</v>
      </c>
      <c r="C169" t="s">
        <v>5854</v>
      </c>
      <c r="D169" s="298" t="str">
        <f t="shared" si="2"/>
        <v>Decreasing</v>
      </c>
      <c r="E169" s="298" t="s">
        <v>8411</v>
      </c>
      <c r="F169" s="298">
        <v>1.4</v>
      </c>
      <c r="G169" s="298">
        <v>1.4</v>
      </c>
      <c r="H169" s="298">
        <v>1.6</v>
      </c>
      <c r="I169" s="298">
        <v>1.6</v>
      </c>
      <c r="J169" s="298">
        <v>1.6</v>
      </c>
      <c r="K169" s="298">
        <v>1.6</v>
      </c>
      <c r="L169" s="298">
        <v>1.6</v>
      </c>
      <c r="M169" s="298">
        <v>1.6</v>
      </c>
      <c r="N169" s="298">
        <v>2.2999999999999998</v>
      </c>
      <c r="O169" s="298">
        <v>2.2999999999999998</v>
      </c>
      <c r="P169" s="298">
        <v>2.2999999999999998</v>
      </c>
      <c r="Q169" s="298">
        <v>2.2999999999999998</v>
      </c>
      <c r="R169" s="298">
        <v>2.2999999999999998</v>
      </c>
      <c r="S169" s="298">
        <v>2</v>
      </c>
      <c r="T169" s="298">
        <v>2</v>
      </c>
      <c r="U169" s="298">
        <v>1.9</v>
      </c>
      <c r="V169" s="298">
        <v>1.9</v>
      </c>
      <c r="W169" s="298">
        <v>1.9</v>
      </c>
      <c r="X169" s="298">
        <v>2</v>
      </c>
      <c r="Y169" s="298">
        <v>1.9</v>
      </c>
      <c r="Z169" s="298">
        <v>2</v>
      </c>
      <c r="AA169" s="298">
        <v>2</v>
      </c>
      <c r="AB169" s="298">
        <v>2</v>
      </c>
      <c r="AC169" s="298">
        <v>1.9</v>
      </c>
      <c r="AD169" s="298">
        <v>1.9</v>
      </c>
      <c r="AE169" s="298">
        <v>1.9</v>
      </c>
      <c r="AF169" s="298">
        <f>_xlfn.IFNA(VLOOKUP(C169,'INFORM Severity - hidden'!$C$5:$G$155,5,FALSE),"-")</f>
        <v>1.9</v>
      </c>
    </row>
    <row r="170" spans="1:32">
      <c r="A170" t="s">
        <v>5908</v>
      </c>
      <c r="B170" t="s">
        <v>5906</v>
      </c>
      <c r="C170" t="s">
        <v>5907</v>
      </c>
      <c r="D170" s="298" t="str">
        <f t="shared" si="2"/>
        <v>Decreasing</v>
      </c>
      <c r="E170" s="298" t="s">
        <v>8411</v>
      </c>
      <c r="F170" s="298">
        <v>3.9</v>
      </c>
      <c r="G170" s="298">
        <v>3.9</v>
      </c>
      <c r="H170" s="298">
        <v>4</v>
      </c>
      <c r="I170" s="298">
        <v>3.9</v>
      </c>
      <c r="J170" s="298">
        <v>4</v>
      </c>
      <c r="K170" s="298">
        <v>4</v>
      </c>
      <c r="L170" s="298">
        <v>4</v>
      </c>
      <c r="M170" s="298">
        <v>4</v>
      </c>
      <c r="N170" s="298">
        <v>4.0999999999999996</v>
      </c>
      <c r="O170" s="298">
        <v>4.0999999999999996</v>
      </c>
      <c r="P170" s="298">
        <v>4.0999999999999996</v>
      </c>
      <c r="Q170" s="298">
        <v>4.0999999999999996</v>
      </c>
      <c r="R170" s="298">
        <v>4.5999999999999996</v>
      </c>
      <c r="S170" s="298">
        <v>4.5999999999999996</v>
      </c>
      <c r="T170" s="298">
        <v>4.5999999999999996</v>
      </c>
      <c r="U170" s="298">
        <v>4.5999999999999996</v>
      </c>
      <c r="V170" s="298">
        <v>4.5999999999999996</v>
      </c>
      <c r="W170" s="298">
        <v>4.5999999999999996</v>
      </c>
      <c r="X170" s="298">
        <v>4.5999999999999996</v>
      </c>
      <c r="Y170" s="298">
        <v>4.5999999999999996</v>
      </c>
      <c r="Z170" s="298">
        <v>4.5999999999999996</v>
      </c>
      <c r="AA170" s="298">
        <v>4.5</v>
      </c>
      <c r="AB170" s="298">
        <v>4.5</v>
      </c>
      <c r="AC170" s="298">
        <v>4.5</v>
      </c>
      <c r="AD170" s="298">
        <v>4.2</v>
      </c>
      <c r="AE170" s="298">
        <v>4.2</v>
      </c>
      <c r="AF170" s="298">
        <f>_xlfn.IFNA(VLOOKUP(C170,'INFORM Severity - hidden'!$C$5:$G$155,5,FALSE),"-")</f>
        <v>4.2</v>
      </c>
    </row>
    <row r="171" spans="1:32">
      <c r="A171" t="s">
        <v>5908</v>
      </c>
      <c r="B171" t="s">
        <v>8536</v>
      </c>
      <c r="C171" t="s">
        <v>8537</v>
      </c>
      <c r="D171" s="298" t="str">
        <f t="shared" si="2"/>
        <v>-</v>
      </c>
      <c r="E171" s="298" t="s">
        <v>8411</v>
      </c>
      <c r="F171" s="298">
        <v>3.9</v>
      </c>
      <c r="G171" s="298">
        <v>3.9</v>
      </c>
      <c r="H171" s="298" t="s">
        <v>8411</v>
      </c>
      <c r="I171" s="298" t="s">
        <v>8411</v>
      </c>
      <c r="J171" s="298" t="s">
        <v>8411</v>
      </c>
      <c r="K171" s="298" t="s">
        <v>8411</v>
      </c>
      <c r="L171" s="298" t="s">
        <v>8411</v>
      </c>
      <c r="M171" s="298" t="s">
        <v>8411</v>
      </c>
      <c r="N171" s="298" t="s">
        <v>8411</v>
      </c>
      <c r="O171" s="298" t="s">
        <v>8411</v>
      </c>
      <c r="P171" s="298" t="s">
        <v>8411</v>
      </c>
      <c r="Q171" s="298" t="s">
        <v>8411</v>
      </c>
      <c r="R171" s="298" t="s">
        <v>8411</v>
      </c>
      <c r="S171" s="298" t="s">
        <v>8411</v>
      </c>
      <c r="T171" s="298" t="s">
        <v>8411</v>
      </c>
      <c r="U171" s="298" t="s">
        <v>8411</v>
      </c>
      <c r="V171" s="298" t="s">
        <v>8411</v>
      </c>
      <c r="W171" s="298" t="s">
        <v>8411</v>
      </c>
      <c r="X171" s="298" t="s">
        <v>8411</v>
      </c>
      <c r="Y171" s="298" t="s">
        <v>8411</v>
      </c>
      <c r="Z171" s="298" t="s">
        <v>8411</v>
      </c>
      <c r="AA171" s="298" t="s">
        <v>8411</v>
      </c>
      <c r="AB171" s="298" t="s">
        <v>8411</v>
      </c>
      <c r="AC171" s="298" t="s">
        <v>8411</v>
      </c>
      <c r="AD171" s="298" t="s">
        <v>8411</v>
      </c>
      <c r="AE171" s="298" t="s">
        <v>8411</v>
      </c>
      <c r="AF171" s="298" t="str">
        <f>_xlfn.IFNA(VLOOKUP(C171,'INFORM Severity - hidden'!$C$5:$G$155,5,FALSE),"-")</f>
        <v>-</v>
      </c>
    </row>
    <row r="172" spans="1:32">
      <c r="A172" t="s">
        <v>5908</v>
      </c>
      <c r="B172" t="s">
        <v>8538</v>
      </c>
      <c r="C172" t="s">
        <v>8539</v>
      </c>
      <c r="D172" s="298" t="str">
        <f t="shared" si="2"/>
        <v>-</v>
      </c>
      <c r="E172" s="298" t="s">
        <v>8411</v>
      </c>
      <c r="F172" s="298">
        <v>2.1</v>
      </c>
      <c r="G172" s="298">
        <v>2.1</v>
      </c>
      <c r="H172" s="298">
        <v>2.7</v>
      </c>
      <c r="I172" s="298">
        <v>2.7</v>
      </c>
      <c r="J172" s="298">
        <v>2.7</v>
      </c>
      <c r="K172" s="298">
        <v>2.8</v>
      </c>
      <c r="L172" s="298">
        <v>2.7</v>
      </c>
      <c r="M172" s="298">
        <v>2.7</v>
      </c>
      <c r="N172" s="298">
        <v>2.7</v>
      </c>
      <c r="O172" s="298">
        <v>2.7</v>
      </c>
      <c r="P172" s="298" t="s">
        <v>8411</v>
      </c>
      <c r="Q172" s="298" t="s">
        <v>8411</v>
      </c>
      <c r="R172" s="298" t="s">
        <v>8411</v>
      </c>
      <c r="S172" s="298" t="s">
        <v>8411</v>
      </c>
      <c r="T172" s="298" t="s">
        <v>8411</v>
      </c>
      <c r="U172" s="298" t="s">
        <v>8411</v>
      </c>
      <c r="V172" s="298" t="s">
        <v>8411</v>
      </c>
      <c r="W172" s="298" t="s">
        <v>8411</v>
      </c>
      <c r="X172" s="298" t="s">
        <v>8411</v>
      </c>
      <c r="Y172" s="298" t="s">
        <v>8411</v>
      </c>
      <c r="Z172" s="298" t="s">
        <v>8411</v>
      </c>
      <c r="AA172" s="298" t="s">
        <v>8411</v>
      </c>
      <c r="AB172" s="298" t="s">
        <v>8411</v>
      </c>
      <c r="AC172" s="298" t="s">
        <v>8411</v>
      </c>
      <c r="AD172" s="298" t="s">
        <v>8411</v>
      </c>
      <c r="AE172" s="298" t="s">
        <v>8411</v>
      </c>
      <c r="AF172" s="298" t="str">
        <f>_xlfn.IFNA(VLOOKUP(C172,'INFORM Severity - hidden'!$C$5:$G$155,5,FALSE),"-")</f>
        <v>-</v>
      </c>
    </row>
    <row r="173" spans="1:32">
      <c r="A173" t="s">
        <v>5908</v>
      </c>
      <c r="B173" t="s">
        <v>8540</v>
      </c>
      <c r="C173" t="s">
        <v>8541</v>
      </c>
      <c r="D173" s="298" t="str">
        <f t="shared" si="2"/>
        <v>-</v>
      </c>
      <c r="E173" s="298" t="s">
        <v>8411</v>
      </c>
      <c r="F173" s="298">
        <v>2.6</v>
      </c>
      <c r="G173" s="298">
        <v>2.6</v>
      </c>
      <c r="H173" s="298">
        <v>3.5</v>
      </c>
      <c r="I173" s="298">
        <v>3.5</v>
      </c>
      <c r="J173" s="298">
        <v>3.5</v>
      </c>
      <c r="K173" s="298">
        <v>3.5</v>
      </c>
      <c r="L173" s="298">
        <v>3.4</v>
      </c>
      <c r="M173" s="298">
        <v>3.4</v>
      </c>
      <c r="N173" s="298">
        <v>3.4</v>
      </c>
      <c r="O173" s="298">
        <v>3.4</v>
      </c>
      <c r="P173" s="298" t="s">
        <v>8411</v>
      </c>
      <c r="Q173" s="298" t="s">
        <v>8411</v>
      </c>
      <c r="R173" s="298" t="s">
        <v>8411</v>
      </c>
      <c r="S173" s="298" t="s">
        <v>8411</v>
      </c>
      <c r="T173" s="298" t="s">
        <v>8411</v>
      </c>
      <c r="U173" s="298" t="s">
        <v>8411</v>
      </c>
      <c r="V173" s="298" t="s">
        <v>8411</v>
      </c>
      <c r="W173" s="298" t="s">
        <v>8411</v>
      </c>
      <c r="X173" s="298" t="s">
        <v>8411</v>
      </c>
      <c r="Y173" s="298" t="s">
        <v>8411</v>
      </c>
      <c r="Z173" s="298" t="s">
        <v>8411</v>
      </c>
      <c r="AA173" s="298" t="s">
        <v>8411</v>
      </c>
      <c r="AB173" s="298" t="s">
        <v>8411</v>
      </c>
      <c r="AC173" s="298" t="s">
        <v>8411</v>
      </c>
      <c r="AD173" s="298" t="s">
        <v>8411</v>
      </c>
      <c r="AE173" s="298" t="s">
        <v>8411</v>
      </c>
      <c r="AF173" s="298" t="str">
        <f>_xlfn.IFNA(VLOOKUP(C173,'INFORM Severity - hidden'!$C$5:$G$155,5,FALSE),"-")</f>
        <v>-</v>
      </c>
    </row>
    <row r="174" spans="1:32">
      <c r="A174" t="s">
        <v>5908</v>
      </c>
      <c r="B174" t="s">
        <v>5958</v>
      </c>
      <c r="C174" t="s">
        <v>5959</v>
      </c>
      <c r="D174" s="298" t="str">
        <f t="shared" si="2"/>
        <v>Decreasing</v>
      </c>
      <c r="E174" s="298" t="s">
        <v>8411</v>
      </c>
      <c r="F174" s="298" t="s">
        <v>8411</v>
      </c>
      <c r="G174" s="298" t="s">
        <v>8411</v>
      </c>
      <c r="H174" s="298" t="s">
        <v>8411</v>
      </c>
      <c r="I174" s="298" t="s">
        <v>8411</v>
      </c>
      <c r="J174" s="298" t="s">
        <v>8411</v>
      </c>
      <c r="K174" s="298" t="s">
        <v>8411</v>
      </c>
      <c r="L174" s="298" t="s">
        <v>8411</v>
      </c>
      <c r="M174" s="298" t="s">
        <v>8411</v>
      </c>
      <c r="N174" s="298" t="s">
        <v>8411</v>
      </c>
      <c r="O174" s="298" t="s">
        <v>8411</v>
      </c>
      <c r="P174" s="298" t="s">
        <v>8411</v>
      </c>
      <c r="Q174" s="298" t="s">
        <v>8411</v>
      </c>
      <c r="R174" s="298">
        <v>3.7</v>
      </c>
      <c r="S174" s="298">
        <v>3.8</v>
      </c>
      <c r="T174" s="298">
        <v>3.8</v>
      </c>
      <c r="U174" s="298">
        <v>3.8</v>
      </c>
      <c r="V174" s="298">
        <v>3.8</v>
      </c>
      <c r="W174" s="298">
        <v>3.8</v>
      </c>
      <c r="X174" s="298">
        <v>3.8</v>
      </c>
      <c r="Y174" s="298">
        <v>3.8</v>
      </c>
      <c r="Z174" s="298">
        <v>3.8</v>
      </c>
      <c r="AA174" s="298">
        <v>4.0999999999999996</v>
      </c>
      <c r="AB174" s="298">
        <v>4.0999999999999996</v>
      </c>
      <c r="AC174" s="298">
        <v>4</v>
      </c>
      <c r="AD174" s="298">
        <v>3.9</v>
      </c>
      <c r="AE174" s="298">
        <v>3.9</v>
      </c>
      <c r="AF174" s="298">
        <f>_xlfn.IFNA(VLOOKUP(C174,'INFORM Severity - hidden'!$C$5:$G$155,5,FALSE),"-")</f>
        <v>3.8</v>
      </c>
    </row>
    <row r="175" spans="1:32">
      <c r="A175" t="s">
        <v>5908</v>
      </c>
      <c r="B175" t="s">
        <v>6011</v>
      </c>
      <c r="C175" t="s">
        <v>6012</v>
      </c>
      <c r="D175" s="298" t="str">
        <f t="shared" si="2"/>
        <v>Stable</v>
      </c>
      <c r="E175" s="298" t="s">
        <v>8411</v>
      </c>
      <c r="F175" s="298" t="s">
        <v>8411</v>
      </c>
      <c r="G175" s="298" t="s">
        <v>8411</v>
      </c>
      <c r="H175" s="298" t="s">
        <v>8411</v>
      </c>
      <c r="I175" s="298" t="s">
        <v>8411</v>
      </c>
      <c r="J175" s="298" t="s">
        <v>8411</v>
      </c>
      <c r="K175" s="298" t="s">
        <v>8411</v>
      </c>
      <c r="L175" s="298" t="s">
        <v>8411</v>
      </c>
      <c r="M175" s="298" t="s">
        <v>8411</v>
      </c>
      <c r="N175" s="298" t="s">
        <v>8411</v>
      </c>
      <c r="O175" s="298" t="s">
        <v>8411</v>
      </c>
      <c r="P175" s="298" t="s">
        <v>8411</v>
      </c>
      <c r="Q175" s="298" t="s">
        <v>8411</v>
      </c>
      <c r="R175" s="298" t="s">
        <v>8411</v>
      </c>
      <c r="S175" s="298" t="s">
        <v>8411</v>
      </c>
      <c r="T175" s="298" t="s">
        <v>8411</v>
      </c>
      <c r="U175" s="298" t="s">
        <v>8411</v>
      </c>
      <c r="V175" s="298" t="s">
        <v>8411</v>
      </c>
      <c r="W175" s="298" t="s">
        <v>8411</v>
      </c>
      <c r="X175" s="298">
        <v>2.5</v>
      </c>
      <c r="Y175" s="298">
        <v>2.5</v>
      </c>
      <c r="Z175" s="298">
        <v>2.6</v>
      </c>
      <c r="AA175" s="298">
        <v>2.6</v>
      </c>
      <c r="AB175" s="298">
        <v>2.6</v>
      </c>
      <c r="AC175" s="298">
        <v>2.6</v>
      </c>
      <c r="AD175" s="298">
        <v>2.6</v>
      </c>
      <c r="AE175" s="298">
        <v>2.6</v>
      </c>
      <c r="AF175" s="298">
        <f>_xlfn.IFNA(VLOOKUP(C175,'INFORM Severity - hidden'!$C$5:$G$155,5,FALSE),"-")</f>
        <v>2.5</v>
      </c>
    </row>
    <row r="176" spans="1:32">
      <c r="A176" t="s">
        <v>5908</v>
      </c>
      <c r="B176" t="s">
        <v>6065</v>
      </c>
      <c r="C176" t="s">
        <v>6066</v>
      </c>
      <c r="D176" s="298" t="str">
        <f t="shared" si="2"/>
        <v>Decreasing</v>
      </c>
      <c r="E176" s="298" t="s">
        <v>8411</v>
      </c>
      <c r="F176" s="298" t="s">
        <v>8411</v>
      </c>
      <c r="G176" s="298" t="s">
        <v>8411</v>
      </c>
      <c r="H176" s="298" t="s">
        <v>8411</v>
      </c>
      <c r="I176" s="298" t="s">
        <v>8411</v>
      </c>
      <c r="J176" s="298" t="s">
        <v>8411</v>
      </c>
      <c r="K176" s="298" t="s">
        <v>8411</v>
      </c>
      <c r="L176" s="298" t="s">
        <v>8411</v>
      </c>
      <c r="M176" s="298" t="s">
        <v>8411</v>
      </c>
      <c r="N176" s="298" t="s">
        <v>8411</v>
      </c>
      <c r="O176" s="298" t="s">
        <v>8411</v>
      </c>
      <c r="P176" s="298" t="s">
        <v>8411</v>
      </c>
      <c r="Q176" s="298" t="s">
        <v>8411</v>
      </c>
      <c r="R176" s="298" t="s">
        <v>8411</v>
      </c>
      <c r="S176" s="298" t="s">
        <v>8411</v>
      </c>
      <c r="T176" s="298" t="s">
        <v>8411</v>
      </c>
      <c r="U176" s="298" t="s">
        <v>8411</v>
      </c>
      <c r="V176" s="298" t="s">
        <v>8411</v>
      </c>
      <c r="W176" s="298" t="s">
        <v>8411</v>
      </c>
      <c r="X176" s="298" t="s">
        <v>8411</v>
      </c>
      <c r="Y176" s="298" t="s">
        <v>8411</v>
      </c>
      <c r="Z176" s="298" t="s">
        <v>8411</v>
      </c>
      <c r="AA176" s="298" t="s">
        <v>8411</v>
      </c>
      <c r="AB176" s="298" t="s">
        <v>8411</v>
      </c>
      <c r="AC176" s="298">
        <v>2.9</v>
      </c>
      <c r="AD176" s="298">
        <v>2.1</v>
      </c>
      <c r="AE176" s="298">
        <v>2.1</v>
      </c>
      <c r="AF176" s="298">
        <f>_xlfn.IFNA(VLOOKUP(C176,'INFORM Severity - hidden'!$C$5:$G$155,5,FALSE),"-")</f>
        <v>2.4</v>
      </c>
    </row>
    <row r="177" spans="1:32">
      <c r="A177" t="s">
        <v>5908</v>
      </c>
      <c r="B177" t="str">
        <f>Lists!G111</f>
        <v>West-Darfur Violence</v>
      </c>
      <c r="C177" t="s">
        <v>6125</v>
      </c>
      <c r="D177" s="298" t="str">
        <f t="shared" si="2"/>
        <v>-</v>
      </c>
      <c r="E177" s="298" t="s">
        <v>8411</v>
      </c>
      <c r="F177" s="298" t="s">
        <v>8411</v>
      </c>
      <c r="G177" s="298" t="s">
        <v>8411</v>
      </c>
      <c r="H177" s="298" t="s">
        <v>8411</v>
      </c>
      <c r="I177" s="298" t="s">
        <v>8411</v>
      </c>
      <c r="J177" s="298" t="s">
        <v>8411</v>
      </c>
      <c r="K177" s="298" t="s">
        <v>8411</v>
      </c>
      <c r="L177" s="298" t="s">
        <v>8411</v>
      </c>
      <c r="M177" s="298" t="s">
        <v>8411</v>
      </c>
      <c r="N177" s="298" t="s">
        <v>8411</v>
      </c>
      <c r="O177" s="298" t="s">
        <v>8411</v>
      </c>
      <c r="P177" s="298" t="s">
        <v>8411</v>
      </c>
      <c r="Q177" s="298" t="s">
        <v>8411</v>
      </c>
      <c r="R177" s="298" t="s">
        <v>8411</v>
      </c>
      <c r="S177" s="298" t="s">
        <v>8411</v>
      </c>
      <c r="T177" s="298" t="s">
        <v>8411</v>
      </c>
      <c r="U177" s="298" t="s">
        <v>8411</v>
      </c>
      <c r="V177" s="298" t="s">
        <v>8411</v>
      </c>
      <c r="W177" s="298" t="s">
        <v>8411</v>
      </c>
      <c r="X177" s="298" t="s">
        <v>8411</v>
      </c>
      <c r="Y177" s="298" t="s">
        <v>8411</v>
      </c>
      <c r="Z177" s="298" t="s">
        <v>8411</v>
      </c>
      <c r="AA177" s="298" t="s">
        <v>8411</v>
      </c>
      <c r="AB177" s="298" t="s">
        <v>8411</v>
      </c>
      <c r="AC177" s="298" t="s">
        <v>8411</v>
      </c>
      <c r="AD177" s="298" t="s">
        <v>8411</v>
      </c>
      <c r="AE177" s="298" t="s">
        <v>8411</v>
      </c>
      <c r="AF177" s="298">
        <f>_xlfn.IFNA(VLOOKUP(C177,'INFORM Severity - hidden'!$C$5:$G$155,5,FALSE),"-")</f>
        <v>2.8</v>
      </c>
    </row>
    <row r="178" spans="1:32">
      <c r="A178" t="s">
        <v>6175</v>
      </c>
      <c r="B178" t="s">
        <v>6173</v>
      </c>
      <c r="C178" t="s">
        <v>6174</v>
      </c>
      <c r="D178" s="298" t="str">
        <f t="shared" si="2"/>
        <v>Stable</v>
      </c>
      <c r="E178" s="298">
        <v>2.5</v>
      </c>
      <c r="F178" s="298">
        <v>2.5</v>
      </c>
      <c r="G178" s="298">
        <v>2.5</v>
      </c>
      <c r="H178" s="298">
        <v>2.5</v>
      </c>
      <c r="I178" s="298">
        <v>2.5</v>
      </c>
      <c r="J178" s="298">
        <v>2.5</v>
      </c>
      <c r="K178" s="298">
        <v>2.5</v>
      </c>
      <c r="L178" s="298">
        <v>2.5</v>
      </c>
      <c r="M178" s="298">
        <v>2.5</v>
      </c>
      <c r="N178" s="298">
        <v>2.6</v>
      </c>
      <c r="O178" s="298">
        <v>2.6</v>
      </c>
      <c r="P178" s="298">
        <v>2.6</v>
      </c>
      <c r="Q178" s="298">
        <v>2.6</v>
      </c>
      <c r="R178" s="298">
        <v>2.6</v>
      </c>
      <c r="S178" s="298">
        <v>2.6</v>
      </c>
      <c r="T178" s="298">
        <v>2.6</v>
      </c>
      <c r="U178" s="298">
        <v>2.6</v>
      </c>
      <c r="V178" s="298">
        <v>2.6</v>
      </c>
      <c r="W178" s="298">
        <v>2.4</v>
      </c>
      <c r="X178" s="298">
        <v>2.4</v>
      </c>
      <c r="Y178" s="298">
        <v>2.4</v>
      </c>
      <c r="Z178" s="298">
        <v>2.4</v>
      </c>
      <c r="AA178" s="298">
        <v>2.4</v>
      </c>
      <c r="AB178" s="298">
        <v>2.4</v>
      </c>
      <c r="AC178" s="298">
        <v>2.4</v>
      </c>
      <c r="AD178" s="298">
        <v>2.4</v>
      </c>
      <c r="AE178" s="298">
        <v>2.4</v>
      </c>
      <c r="AF178" s="298">
        <f>_xlfn.IFNA(VLOOKUP(C178,'INFORM Severity - hidden'!$C$5:$G$155,5,FALSE),"-")</f>
        <v>2.4</v>
      </c>
    </row>
    <row r="179" spans="1:32">
      <c r="A179" t="s">
        <v>6222</v>
      </c>
      <c r="B179" t="s">
        <v>6220</v>
      </c>
      <c r="C179" t="s">
        <v>6221</v>
      </c>
      <c r="D179" s="298" t="str">
        <f t="shared" si="2"/>
        <v>Stable</v>
      </c>
      <c r="E179" s="298" t="s">
        <v>8411</v>
      </c>
      <c r="F179" s="298">
        <v>2.8</v>
      </c>
      <c r="G179" s="298">
        <v>2.8</v>
      </c>
      <c r="H179" s="298">
        <v>3</v>
      </c>
      <c r="I179" s="298">
        <v>3</v>
      </c>
      <c r="J179" s="298">
        <v>3</v>
      </c>
      <c r="K179" s="298">
        <v>3</v>
      </c>
      <c r="L179" s="298">
        <v>3</v>
      </c>
      <c r="M179" s="298">
        <v>2.6</v>
      </c>
      <c r="N179" s="298">
        <v>2.6</v>
      </c>
      <c r="O179" s="298">
        <v>2.7</v>
      </c>
      <c r="P179" s="298">
        <v>2.7</v>
      </c>
      <c r="Q179" s="298">
        <v>2.7</v>
      </c>
      <c r="R179" s="298">
        <v>2.7</v>
      </c>
      <c r="S179" s="298">
        <v>2.7</v>
      </c>
      <c r="T179" s="298">
        <v>2.7</v>
      </c>
      <c r="U179" s="298">
        <v>2.7</v>
      </c>
      <c r="V179" s="298">
        <v>2.7</v>
      </c>
      <c r="W179" s="298">
        <v>2.7</v>
      </c>
      <c r="X179" s="298">
        <v>2.7</v>
      </c>
      <c r="Y179" s="298">
        <v>2.7</v>
      </c>
      <c r="Z179" s="298">
        <v>3</v>
      </c>
      <c r="AA179" s="298">
        <v>3</v>
      </c>
      <c r="AB179" s="298">
        <v>3</v>
      </c>
      <c r="AC179" s="298">
        <v>3</v>
      </c>
      <c r="AD179" s="298">
        <v>3</v>
      </c>
      <c r="AE179" s="298">
        <v>3</v>
      </c>
      <c r="AF179" s="298">
        <f>_xlfn.IFNA(VLOOKUP(C179,'INFORM Severity - hidden'!$C$5:$G$155,5,FALSE),"-")</f>
        <v>3</v>
      </c>
    </row>
    <row r="180" spans="1:32">
      <c r="A180" t="s">
        <v>6278</v>
      </c>
      <c r="B180" t="s">
        <v>6276</v>
      </c>
      <c r="C180" t="s">
        <v>6277</v>
      </c>
      <c r="D180" s="298" t="str">
        <f t="shared" si="2"/>
        <v>Increasing</v>
      </c>
      <c r="E180" s="298">
        <v>3.6</v>
      </c>
      <c r="F180" s="298">
        <v>3.6</v>
      </c>
      <c r="G180" s="298">
        <v>3.6</v>
      </c>
      <c r="H180" s="298">
        <v>4.0999999999999996</v>
      </c>
      <c r="I180" s="298">
        <v>4.3</v>
      </c>
      <c r="J180" s="298">
        <v>4.3</v>
      </c>
      <c r="K180" s="298">
        <v>4.3</v>
      </c>
      <c r="L180" s="298">
        <v>4.3</v>
      </c>
      <c r="M180" s="298">
        <v>4.3</v>
      </c>
      <c r="N180" s="298">
        <v>4.2</v>
      </c>
      <c r="O180" s="298">
        <v>4.2</v>
      </c>
      <c r="P180" s="298">
        <v>4.2</v>
      </c>
      <c r="Q180" s="298">
        <v>4.2</v>
      </c>
      <c r="R180" s="298">
        <v>4.7</v>
      </c>
      <c r="S180" s="298">
        <v>4.7</v>
      </c>
      <c r="T180" s="298">
        <v>4.7</v>
      </c>
      <c r="U180" s="298">
        <v>4.7</v>
      </c>
      <c r="V180" s="298">
        <v>4.7</v>
      </c>
      <c r="W180" s="298">
        <v>4.7</v>
      </c>
      <c r="X180" s="298">
        <v>4.7</v>
      </c>
      <c r="Y180" s="298">
        <v>4.5999999999999996</v>
      </c>
      <c r="Z180" s="298">
        <v>4.5999999999999996</v>
      </c>
      <c r="AA180" s="298">
        <v>4</v>
      </c>
      <c r="AB180" s="298">
        <v>4</v>
      </c>
      <c r="AC180" s="298">
        <v>4</v>
      </c>
      <c r="AD180" s="298">
        <v>4</v>
      </c>
      <c r="AE180" s="298">
        <v>4.4000000000000004</v>
      </c>
      <c r="AF180" s="298">
        <f>_xlfn.IFNA(VLOOKUP(C180,'INFORM Severity - hidden'!$C$5:$G$155,5,FALSE),"-")</f>
        <v>4.4000000000000004</v>
      </c>
    </row>
    <row r="181" spans="1:32">
      <c r="A181" t="s">
        <v>6278</v>
      </c>
      <c r="B181" t="s">
        <v>6332</v>
      </c>
      <c r="C181" t="s">
        <v>6333</v>
      </c>
      <c r="D181" s="298" t="str">
        <f t="shared" si="2"/>
        <v>Stable</v>
      </c>
      <c r="E181" s="298" t="s">
        <v>8411</v>
      </c>
      <c r="F181" s="298" t="s">
        <v>8411</v>
      </c>
      <c r="G181" s="298" t="s">
        <v>8411</v>
      </c>
      <c r="H181" s="298">
        <v>2.1</v>
      </c>
      <c r="I181" s="298">
        <v>2.1</v>
      </c>
      <c r="J181" s="298">
        <v>2.1</v>
      </c>
      <c r="K181" s="298">
        <v>2.1</v>
      </c>
      <c r="L181" s="298">
        <v>2.1</v>
      </c>
      <c r="M181" s="298">
        <v>2.1</v>
      </c>
      <c r="N181" s="298">
        <v>2</v>
      </c>
      <c r="O181" s="298">
        <v>2</v>
      </c>
      <c r="P181" s="298">
        <v>2</v>
      </c>
      <c r="Q181" s="298">
        <v>2</v>
      </c>
      <c r="R181" s="298">
        <v>2</v>
      </c>
      <c r="S181" s="298">
        <v>2</v>
      </c>
      <c r="T181" s="298">
        <v>2</v>
      </c>
      <c r="U181" s="298">
        <v>2</v>
      </c>
      <c r="V181" s="298">
        <v>2</v>
      </c>
      <c r="W181" s="298">
        <v>2</v>
      </c>
      <c r="X181" s="298">
        <v>2</v>
      </c>
      <c r="Y181" s="298">
        <v>1.9</v>
      </c>
      <c r="Z181" s="298">
        <v>1.9</v>
      </c>
      <c r="AA181" s="298">
        <v>1.9</v>
      </c>
      <c r="AB181" s="298">
        <v>1.9</v>
      </c>
      <c r="AC181" s="298">
        <v>1.9</v>
      </c>
      <c r="AD181" s="298">
        <v>1.9</v>
      </c>
      <c r="AE181" s="298">
        <v>1.9</v>
      </c>
      <c r="AF181" s="298">
        <f>_xlfn.IFNA(VLOOKUP(C181,'INFORM Severity - hidden'!$C$5:$G$155,5,FALSE),"-")</f>
        <v>1.9</v>
      </c>
    </row>
    <row r="182" spans="1:32">
      <c r="A182" t="s">
        <v>6278</v>
      </c>
      <c r="B182" t="s">
        <v>6387</v>
      </c>
      <c r="C182" t="s">
        <v>6388</v>
      </c>
      <c r="D182" s="298" t="str">
        <f t="shared" si="2"/>
        <v>Stable</v>
      </c>
      <c r="E182" s="298" t="s">
        <v>8411</v>
      </c>
      <c r="F182" s="298" t="s">
        <v>8411</v>
      </c>
      <c r="G182" s="298" t="s">
        <v>8411</v>
      </c>
      <c r="H182" s="298" t="s">
        <v>8411</v>
      </c>
      <c r="I182" s="298" t="s">
        <v>8411</v>
      </c>
      <c r="J182" s="298" t="s">
        <v>8411</v>
      </c>
      <c r="K182" s="298" t="s">
        <v>8411</v>
      </c>
      <c r="L182" s="298" t="s">
        <v>8411</v>
      </c>
      <c r="M182" s="298" t="s">
        <v>8411</v>
      </c>
      <c r="N182" s="298" t="s">
        <v>8411</v>
      </c>
      <c r="O182" s="298" t="s">
        <v>8411</v>
      </c>
      <c r="P182" s="298" t="s">
        <v>8411</v>
      </c>
      <c r="Q182" s="298" t="s">
        <v>8411</v>
      </c>
      <c r="R182" s="298" t="s">
        <v>8411</v>
      </c>
      <c r="S182" s="298" t="s">
        <v>8411</v>
      </c>
      <c r="T182" s="298">
        <v>2.4</v>
      </c>
      <c r="U182" s="298">
        <v>2.4</v>
      </c>
      <c r="V182" s="298">
        <v>2.4</v>
      </c>
      <c r="W182" s="298">
        <v>3.3</v>
      </c>
      <c r="X182" s="298">
        <v>3.3</v>
      </c>
      <c r="Y182" s="298">
        <v>3.2</v>
      </c>
      <c r="Z182" s="298">
        <v>3.2</v>
      </c>
      <c r="AA182" s="298">
        <v>3.2</v>
      </c>
      <c r="AB182" s="298">
        <v>3.2</v>
      </c>
      <c r="AC182" s="298">
        <v>3.2</v>
      </c>
      <c r="AD182" s="298">
        <v>3.2</v>
      </c>
      <c r="AE182" s="298">
        <v>3.2</v>
      </c>
      <c r="AF182" s="298">
        <f>_xlfn.IFNA(VLOOKUP(C182,'INFORM Severity - hidden'!$C$5:$G$155,5,FALSE),"-")</f>
        <v>3.2</v>
      </c>
    </row>
    <row r="183" spans="1:32">
      <c r="A183" t="s">
        <v>6439</v>
      </c>
      <c r="B183" t="s">
        <v>6437</v>
      </c>
      <c r="C183" t="s">
        <v>6438</v>
      </c>
      <c r="D183" s="298" t="str">
        <f t="shared" si="2"/>
        <v>Increasing</v>
      </c>
      <c r="E183" s="298" t="s">
        <v>8411</v>
      </c>
      <c r="F183" s="298">
        <v>4.3</v>
      </c>
      <c r="G183" s="298">
        <v>4.3</v>
      </c>
      <c r="H183" s="298">
        <v>4.3</v>
      </c>
      <c r="I183" s="298">
        <v>4.3</v>
      </c>
      <c r="J183" s="298">
        <v>4.3</v>
      </c>
      <c r="K183" s="298">
        <v>4.3</v>
      </c>
      <c r="L183" s="298">
        <v>4.3</v>
      </c>
      <c r="M183" s="298">
        <v>4.3</v>
      </c>
      <c r="N183" s="298">
        <v>4.3</v>
      </c>
      <c r="O183" s="298">
        <v>4.3</v>
      </c>
      <c r="P183" s="298">
        <v>4.3</v>
      </c>
      <c r="Q183" s="298">
        <v>4.3</v>
      </c>
      <c r="R183" s="298">
        <v>4.3</v>
      </c>
      <c r="S183" s="298">
        <v>4.3</v>
      </c>
      <c r="T183" s="298">
        <v>4.3</v>
      </c>
      <c r="U183" s="298">
        <v>4.3</v>
      </c>
      <c r="V183" s="298">
        <v>4.3</v>
      </c>
      <c r="W183" s="298">
        <v>4.4000000000000004</v>
      </c>
      <c r="X183" s="298">
        <v>4.4000000000000004</v>
      </c>
      <c r="Y183" s="298">
        <v>4.4000000000000004</v>
      </c>
      <c r="Z183" s="298">
        <v>4.4000000000000004</v>
      </c>
      <c r="AA183" s="298">
        <v>4.2</v>
      </c>
      <c r="AB183" s="298">
        <v>4.2</v>
      </c>
      <c r="AC183" s="298">
        <v>4.2</v>
      </c>
      <c r="AD183" s="298">
        <v>4.3</v>
      </c>
      <c r="AE183" s="298">
        <v>4.3</v>
      </c>
      <c r="AF183" s="298">
        <f>_xlfn.IFNA(VLOOKUP(C183,'INFORM Severity - hidden'!$C$5:$G$155,5,FALSE),"-")</f>
        <v>4.3</v>
      </c>
    </row>
    <row r="184" spans="1:32">
      <c r="A184" t="s">
        <v>6439</v>
      </c>
      <c r="B184" t="s">
        <v>8542</v>
      </c>
      <c r="C184" t="s">
        <v>8543</v>
      </c>
      <c r="D184" s="298" t="str">
        <f t="shared" si="2"/>
        <v>-</v>
      </c>
      <c r="E184" s="298" t="s">
        <v>8411</v>
      </c>
      <c r="F184" s="298" t="s">
        <v>8411</v>
      </c>
      <c r="G184" s="298" t="s">
        <v>8411</v>
      </c>
      <c r="H184" s="298" t="s">
        <v>8411</v>
      </c>
      <c r="I184" s="298" t="s">
        <v>8411</v>
      </c>
      <c r="J184" s="298" t="s">
        <v>8411</v>
      </c>
      <c r="K184" s="298" t="s">
        <v>8411</v>
      </c>
      <c r="L184" s="298" t="s">
        <v>8411</v>
      </c>
      <c r="M184" s="298" t="s">
        <v>8411</v>
      </c>
      <c r="N184" s="298" t="s">
        <v>8411</v>
      </c>
      <c r="O184" s="298">
        <v>3.1</v>
      </c>
      <c r="P184" s="298">
        <v>3.1</v>
      </c>
      <c r="Q184" s="298">
        <v>3.1</v>
      </c>
      <c r="R184" s="298">
        <v>3.1</v>
      </c>
      <c r="S184" s="298" t="s">
        <v>8411</v>
      </c>
      <c r="T184" s="298" t="s">
        <v>8411</v>
      </c>
      <c r="U184" s="298" t="s">
        <v>8411</v>
      </c>
      <c r="V184" s="298" t="s">
        <v>8411</v>
      </c>
      <c r="W184" s="298" t="s">
        <v>8411</v>
      </c>
      <c r="X184" s="298" t="s">
        <v>8411</v>
      </c>
      <c r="Y184" s="298" t="s">
        <v>8411</v>
      </c>
      <c r="Z184" s="298" t="s">
        <v>8411</v>
      </c>
      <c r="AA184" s="298" t="s">
        <v>8411</v>
      </c>
      <c r="AB184" s="298" t="s">
        <v>8411</v>
      </c>
      <c r="AC184" s="298" t="s">
        <v>8411</v>
      </c>
      <c r="AD184" s="298" t="s">
        <v>8411</v>
      </c>
      <c r="AE184" s="298" t="s">
        <v>8411</v>
      </c>
      <c r="AF184" s="298" t="str">
        <f>_xlfn.IFNA(VLOOKUP(C184,'INFORM Severity - hidden'!$C$5:$G$155,5,FALSE),"-")</f>
        <v>-</v>
      </c>
    </row>
    <row r="185" spans="1:32">
      <c r="A185" t="s">
        <v>6497</v>
      </c>
      <c r="B185" t="s">
        <v>6495</v>
      </c>
      <c r="C185" t="s">
        <v>6496</v>
      </c>
      <c r="D185" s="298" t="str">
        <f t="shared" si="2"/>
        <v>Stable</v>
      </c>
      <c r="E185" s="298" t="s">
        <v>8411</v>
      </c>
      <c r="F185" s="298" t="s">
        <v>8411</v>
      </c>
      <c r="G185" s="298" t="s">
        <v>8411</v>
      </c>
      <c r="H185" s="298" t="s">
        <v>8411</v>
      </c>
      <c r="I185" s="298" t="s">
        <v>8411</v>
      </c>
      <c r="J185" s="298" t="s">
        <v>8411</v>
      </c>
      <c r="K185" s="298" t="s">
        <v>8411</v>
      </c>
      <c r="L185" s="298" t="s">
        <v>8411</v>
      </c>
      <c r="M185" s="298" t="s">
        <v>8411</v>
      </c>
      <c r="N185" s="298" t="s">
        <v>8411</v>
      </c>
      <c r="O185" s="298" t="s">
        <v>8411</v>
      </c>
      <c r="P185" s="298" t="s">
        <v>8411</v>
      </c>
      <c r="Q185" s="298" t="s">
        <v>8411</v>
      </c>
      <c r="R185" s="298" t="s">
        <v>8411</v>
      </c>
      <c r="S185" s="298" t="s">
        <v>8411</v>
      </c>
      <c r="T185" s="298" t="s">
        <v>8411</v>
      </c>
      <c r="U185" s="298" t="s">
        <v>8411</v>
      </c>
      <c r="V185" s="298" t="s">
        <v>8411</v>
      </c>
      <c r="W185" s="298" t="s">
        <v>8411</v>
      </c>
      <c r="X185" s="298" t="s">
        <v>8411</v>
      </c>
      <c r="Y185" s="298" t="s">
        <v>8411</v>
      </c>
      <c r="Z185" s="298" t="s">
        <v>8411</v>
      </c>
      <c r="AA185" s="298">
        <v>2.7</v>
      </c>
      <c r="AB185" s="298">
        <v>2.7</v>
      </c>
      <c r="AC185" s="298">
        <v>2.7</v>
      </c>
      <c r="AD185" s="298">
        <v>2.7</v>
      </c>
      <c r="AE185" s="298">
        <v>2.7</v>
      </c>
      <c r="AF185" s="298">
        <f>_xlfn.IFNA(VLOOKUP(C185,'INFORM Severity - hidden'!$C$5:$G$155,5,FALSE),"-")</f>
        <v>2.7</v>
      </c>
    </row>
    <row r="186" spans="1:32">
      <c r="A186" t="s">
        <v>6544</v>
      </c>
      <c r="B186" t="s">
        <v>6542</v>
      </c>
      <c r="C186" t="s">
        <v>6543</v>
      </c>
      <c r="D186" s="298" t="str">
        <f t="shared" si="2"/>
        <v>Increasing</v>
      </c>
      <c r="E186" s="298">
        <v>4.9000000000000004</v>
      </c>
      <c r="F186" s="298">
        <v>4.9000000000000004</v>
      </c>
      <c r="G186" s="298">
        <v>4.8</v>
      </c>
      <c r="H186" s="298">
        <v>4.8</v>
      </c>
      <c r="I186" s="298">
        <v>4.8</v>
      </c>
      <c r="J186" s="298">
        <v>4.9000000000000004</v>
      </c>
      <c r="K186" s="298">
        <v>4.9000000000000004</v>
      </c>
      <c r="L186" s="298">
        <v>4.9000000000000004</v>
      </c>
      <c r="M186" s="298">
        <v>4.9000000000000004</v>
      </c>
      <c r="N186" s="298">
        <v>4.8</v>
      </c>
      <c r="O186" s="298">
        <v>4.9000000000000004</v>
      </c>
      <c r="P186" s="298">
        <v>4.9000000000000004</v>
      </c>
      <c r="Q186" s="298">
        <v>4.9000000000000004</v>
      </c>
      <c r="R186" s="298">
        <v>4.9000000000000004</v>
      </c>
      <c r="S186" s="298">
        <v>4.9000000000000004</v>
      </c>
      <c r="T186" s="298">
        <v>4.9000000000000004</v>
      </c>
      <c r="U186" s="298">
        <v>4.9000000000000004</v>
      </c>
      <c r="V186" s="298">
        <v>4.9000000000000004</v>
      </c>
      <c r="W186" s="298">
        <v>4.9000000000000004</v>
      </c>
      <c r="X186" s="298">
        <v>4.9000000000000004</v>
      </c>
      <c r="Y186" s="298">
        <v>4.9000000000000004</v>
      </c>
      <c r="Z186" s="298">
        <v>4.9000000000000004</v>
      </c>
      <c r="AA186" s="298">
        <v>4.9000000000000004</v>
      </c>
      <c r="AB186" s="298">
        <v>4.9000000000000004</v>
      </c>
      <c r="AC186" s="298">
        <v>4.7</v>
      </c>
      <c r="AD186" s="298">
        <v>4.9000000000000004</v>
      </c>
      <c r="AE186" s="298">
        <v>4.9000000000000004</v>
      </c>
      <c r="AF186" s="298">
        <f>_xlfn.IFNA(VLOOKUP(C186,'INFORM Severity - hidden'!$C$5:$G$155,5,FALSE),"-")</f>
        <v>4.9000000000000004</v>
      </c>
    </row>
    <row r="187" spans="1:32">
      <c r="A187" t="s">
        <v>6606</v>
      </c>
      <c r="B187" t="s">
        <v>6604</v>
      </c>
      <c r="C187" t="s">
        <v>6605</v>
      </c>
      <c r="D187" s="298" t="str">
        <f t="shared" si="2"/>
        <v>Stable</v>
      </c>
      <c r="E187" s="298" t="s">
        <v>8411</v>
      </c>
      <c r="F187" s="298" t="s">
        <v>8411</v>
      </c>
      <c r="G187" s="298" t="s">
        <v>8411</v>
      </c>
      <c r="H187" s="298">
        <v>4</v>
      </c>
      <c r="I187" s="298">
        <v>4</v>
      </c>
      <c r="J187" s="298">
        <v>4</v>
      </c>
      <c r="K187" s="298">
        <v>4</v>
      </c>
      <c r="L187" s="298">
        <v>4</v>
      </c>
      <c r="M187" s="298">
        <v>4</v>
      </c>
      <c r="N187" s="298">
        <v>4.0999999999999996</v>
      </c>
      <c r="O187" s="298">
        <v>4.0999999999999996</v>
      </c>
      <c r="P187" s="298">
        <v>4.0999999999999996</v>
      </c>
      <c r="Q187" s="298">
        <v>4.0999999999999996</v>
      </c>
      <c r="R187" s="298">
        <v>4.0999999999999996</v>
      </c>
      <c r="S187" s="298">
        <v>4.0999999999999996</v>
      </c>
      <c r="T187" s="298">
        <v>4.0999999999999996</v>
      </c>
      <c r="U187" s="298">
        <v>4.0999999999999996</v>
      </c>
      <c r="V187" s="298">
        <v>4.0999999999999996</v>
      </c>
      <c r="W187" s="298">
        <v>4.0999999999999996</v>
      </c>
      <c r="X187" s="298">
        <v>4.0999999999999996</v>
      </c>
      <c r="Y187" s="298">
        <v>4.0999999999999996</v>
      </c>
      <c r="Z187" s="298">
        <v>4.2</v>
      </c>
      <c r="AA187" s="298">
        <v>4.0999999999999996</v>
      </c>
      <c r="AB187" s="298">
        <v>4.0999999999999996</v>
      </c>
      <c r="AC187" s="298">
        <v>4.0999999999999996</v>
      </c>
      <c r="AD187" s="298">
        <v>4.0999999999999996</v>
      </c>
      <c r="AE187" s="298">
        <v>4.0999999999999996</v>
      </c>
      <c r="AF187" s="298">
        <f>_xlfn.IFNA(VLOOKUP(C187,'INFORM Severity - hidden'!$C$5:$G$155,5,FALSE),"-")</f>
        <v>4.0999999999999996</v>
      </c>
    </row>
    <row r="188" spans="1:32">
      <c r="A188" t="s">
        <v>6606</v>
      </c>
      <c r="B188" t="s">
        <v>8544</v>
      </c>
      <c r="C188" t="s">
        <v>8545</v>
      </c>
      <c r="D188" s="298" t="str">
        <f t="shared" si="2"/>
        <v>-</v>
      </c>
      <c r="E188" s="298" t="s">
        <v>8411</v>
      </c>
      <c r="F188" s="298" t="s">
        <v>8411</v>
      </c>
      <c r="G188" s="298" t="s">
        <v>8411</v>
      </c>
      <c r="H188" s="298">
        <v>3</v>
      </c>
      <c r="I188" s="298" t="s">
        <v>8411</v>
      </c>
      <c r="J188" s="298" t="s">
        <v>8411</v>
      </c>
      <c r="K188" s="298" t="s">
        <v>8411</v>
      </c>
      <c r="L188" s="298" t="s">
        <v>8411</v>
      </c>
      <c r="M188" s="298" t="s">
        <v>8411</v>
      </c>
      <c r="N188" s="298" t="s">
        <v>8411</v>
      </c>
      <c r="O188" s="298" t="s">
        <v>8411</v>
      </c>
      <c r="P188" s="298" t="s">
        <v>8411</v>
      </c>
      <c r="Q188" s="298" t="s">
        <v>8411</v>
      </c>
      <c r="R188" s="298" t="s">
        <v>8411</v>
      </c>
      <c r="S188" s="298" t="s">
        <v>8411</v>
      </c>
      <c r="T188" s="298" t="s">
        <v>8411</v>
      </c>
      <c r="U188" s="298" t="s">
        <v>8411</v>
      </c>
      <c r="V188" s="298" t="s">
        <v>8411</v>
      </c>
      <c r="W188" s="298" t="s">
        <v>8411</v>
      </c>
      <c r="X188" s="298" t="s">
        <v>8411</v>
      </c>
      <c r="Y188" s="298" t="s">
        <v>8411</v>
      </c>
      <c r="Z188" s="298" t="s">
        <v>8411</v>
      </c>
      <c r="AA188" s="298" t="s">
        <v>8411</v>
      </c>
      <c r="AB188" s="298" t="s">
        <v>8411</v>
      </c>
      <c r="AC188" s="298" t="s">
        <v>8411</v>
      </c>
      <c r="AD188" s="298" t="s">
        <v>8411</v>
      </c>
      <c r="AE188" s="298" t="s">
        <v>8411</v>
      </c>
      <c r="AF188" s="298" t="str">
        <f>_xlfn.IFNA(VLOOKUP(C188,'INFORM Severity - hidden'!$C$5:$G$155,5,FALSE),"-")</f>
        <v>-</v>
      </c>
    </row>
    <row r="189" spans="1:32">
      <c r="A189" t="s">
        <v>6606</v>
      </c>
      <c r="B189" t="s">
        <v>6654</v>
      </c>
      <c r="C189" t="s">
        <v>6655</v>
      </c>
      <c r="D189" s="298" t="str">
        <f t="shared" si="2"/>
        <v>Stable</v>
      </c>
      <c r="E189" s="298" t="s">
        <v>8411</v>
      </c>
      <c r="F189" s="298" t="s">
        <v>8411</v>
      </c>
      <c r="G189" s="298" t="s">
        <v>8411</v>
      </c>
      <c r="H189" s="298">
        <v>3.4</v>
      </c>
      <c r="I189" s="298">
        <v>3.4</v>
      </c>
      <c r="J189" s="298">
        <v>3.4</v>
      </c>
      <c r="K189" s="298">
        <v>3.4</v>
      </c>
      <c r="L189" s="298">
        <v>3.4</v>
      </c>
      <c r="M189" s="298">
        <v>3.4</v>
      </c>
      <c r="N189" s="298">
        <v>3.5</v>
      </c>
      <c r="O189" s="298">
        <v>3.5</v>
      </c>
      <c r="P189" s="298">
        <v>3.5</v>
      </c>
      <c r="Q189" s="298">
        <v>3.5</v>
      </c>
      <c r="R189" s="298">
        <v>3.5</v>
      </c>
      <c r="S189" s="298">
        <v>3.7</v>
      </c>
      <c r="T189" s="298">
        <v>3.7</v>
      </c>
      <c r="U189" s="298">
        <v>3.7</v>
      </c>
      <c r="V189" s="298">
        <v>3.7</v>
      </c>
      <c r="W189" s="298">
        <v>3.7</v>
      </c>
      <c r="X189" s="298">
        <v>3.7</v>
      </c>
      <c r="Y189" s="298">
        <v>3.7</v>
      </c>
      <c r="Z189" s="298">
        <v>3.7</v>
      </c>
      <c r="AA189" s="298">
        <v>3.6</v>
      </c>
      <c r="AB189" s="298">
        <v>3.6</v>
      </c>
      <c r="AC189" s="298">
        <v>3.6</v>
      </c>
      <c r="AD189" s="298">
        <v>3.6</v>
      </c>
      <c r="AE189" s="298">
        <v>3.6</v>
      </c>
      <c r="AF189" s="298">
        <f>_xlfn.IFNA(VLOOKUP(C189,'INFORM Severity - hidden'!$C$5:$G$155,5,FALSE),"-")</f>
        <v>3.6</v>
      </c>
    </row>
    <row r="190" spans="1:32">
      <c r="A190" t="s">
        <v>6606</v>
      </c>
      <c r="B190" t="s">
        <v>6698</v>
      </c>
      <c r="C190" t="s">
        <v>6699</v>
      </c>
      <c r="D190" s="298" t="str">
        <f t="shared" si="2"/>
        <v>Stable</v>
      </c>
      <c r="E190" s="298" t="s">
        <v>8411</v>
      </c>
      <c r="F190" s="298" t="s">
        <v>8411</v>
      </c>
      <c r="G190" s="298" t="s">
        <v>8411</v>
      </c>
      <c r="H190" s="298">
        <v>3.1</v>
      </c>
      <c r="I190" s="298">
        <v>3.1</v>
      </c>
      <c r="J190" s="298">
        <v>3.1</v>
      </c>
      <c r="K190" s="298">
        <v>3.1</v>
      </c>
      <c r="L190" s="298">
        <v>3.1</v>
      </c>
      <c r="M190" s="298">
        <v>3.1</v>
      </c>
      <c r="N190" s="298">
        <v>3.1</v>
      </c>
      <c r="O190" s="298">
        <v>3.1</v>
      </c>
      <c r="P190" s="298">
        <v>3.1</v>
      </c>
      <c r="Q190" s="298">
        <v>3.1</v>
      </c>
      <c r="R190" s="298">
        <v>3.1</v>
      </c>
      <c r="S190" s="298">
        <v>3.3</v>
      </c>
      <c r="T190" s="298">
        <v>3.3</v>
      </c>
      <c r="U190" s="298">
        <v>3.3</v>
      </c>
      <c r="V190" s="298">
        <v>3.3</v>
      </c>
      <c r="W190" s="298">
        <v>3.3</v>
      </c>
      <c r="X190" s="298">
        <v>3.3</v>
      </c>
      <c r="Y190" s="298">
        <v>3.3</v>
      </c>
      <c r="Z190" s="298">
        <v>3.3</v>
      </c>
      <c r="AA190" s="298">
        <v>3.3</v>
      </c>
      <c r="AB190" s="298">
        <v>3.3</v>
      </c>
      <c r="AC190" s="298">
        <v>3.3</v>
      </c>
      <c r="AD190" s="298">
        <v>3.3</v>
      </c>
      <c r="AE190" s="298">
        <v>3.3</v>
      </c>
      <c r="AF190" s="298">
        <f>_xlfn.IFNA(VLOOKUP(C190,'INFORM Severity - hidden'!$C$5:$G$155,5,FALSE),"-")</f>
        <v>3.3</v>
      </c>
    </row>
    <row r="191" spans="1:32">
      <c r="A191" t="s">
        <v>6606</v>
      </c>
      <c r="B191" t="s">
        <v>6745</v>
      </c>
      <c r="C191" t="s">
        <v>6746</v>
      </c>
      <c r="D191" s="298" t="str">
        <f t="shared" si="2"/>
        <v>Stable</v>
      </c>
      <c r="E191" s="298" t="s">
        <v>8411</v>
      </c>
      <c r="F191" s="298" t="s">
        <v>8411</v>
      </c>
      <c r="G191" s="298" t="s">
        <v>8411</v>
      </c>
      <c r="H191" s="298">
        <v>3.3</v>
      </c>
      <c r="I191" s="298">
        <v>3.3</v>
      </c>
      <c r="J191" s="298">
        <v>3.3</v>
      </c>
      <c r="K191" s="298">
        <v>3.3</v>
      </c>
      <c r="L191" s="298">
        <v>3.3</v>
      </c>
      <c r="M191" s="298">
        <v>3.3</v>
      </c>
      <c r="N191" s="298">
        <v>3.3</v>
      </c>
      <c r="O191" s="298">
        <v>3.3</v>
      </c>
      <c r="P191" s="298">
        <v>3.3</v>
      </c>
      <c r="Q191" s="298">
        <v>3.3</v>
      </c>
      <c r="R191" s="298">
        <v>3.3</v>
      </c>
      <c r="S191" s="298">
        <v>3.3</v>
      </c>
      <c r="T191" s="298">
        <v>3.4</v>
      </c>
      <c r="U191" s="298">
        <v>3.4</v>
      </c>
      <c r="V191" s="298">
        <v>3.4</v>
      </c>
      <c r="W191" s="298">
        <v>3.2</v>
      </c>
      <c r="X191" s="298">
        <v>3.2</v>
      </c>
      <c r="Y191" s="298">
        <v>3.2</v>
      </c>
      <c r="Z191" s="298">
        <v>3.2</v>
      </c>
      <c r="AA191" s="298">
        <v>3.2</v>
      </c>
      <c r="AB191" s="298">
        <v>3.2</v>
      </c>
      <c r="AC191" s="298">
        <v>3.2</v>
      </c>
      <c r="AD191" s="298">
        <v>3.2</v>
      </c>
      <c r="AE191" s="298">
        <v>3.2</v>
      </c>
      <c r="AF191" s="298">
        <f>_xlfn.IFNA(VLOOKUP(C191,'INFORM Severity - hidden'!$C$5:$G$155,5,FALSE),"-")</f>
        <v>3.2</v>
      </c>
    </row>
    <row r="192" spans="1:32">
      <c r="A192" t="s">
        <v>6606</v>
      </c>
      <c r="B192" t="s">
        <v>6789</v>
      </c>
      <c r="C192" t="s">
        <v>6790</v>
      </c>
      <c r="D192" s="298" t="str">
        <f t="shared" si="2"/>
        <v>Stable</v>
      </c>
      <c r="E192" s="298" t="s">
        <v>8411</v>
      </c>
      <c r="F192" s="298" t="s">
        <v>8411</v>
      </c>
      <c r="G192" s="298" t="s">
        <v>8411</v>
      </c>
      <c r="H192" s="298" t="s">
        <v>8411</v>
      </c>
      <c r="I192" s="298" t="s">
        <v>8411</v>
      </c>
      <c r="J192" s="298" t="s">
        <v>8411</v>
      </c>
      <c r="K192" s="298" t="s">
        <v>8411</v>
      </c>
      <c r="L192" s="298" t="s">
        <v>8411</v>
      </c>
      <c r="M192" s="298" t="s">
        <v>8411</v>
      </c>
      <c r="N192" s="298" t="s">
        <v>8411</v>
      </c>
      <c r="O192" s="298" t="s">
        <v>8411</v>
      </c>
      <c r="P192" s="298" t="s">
        <v>8411</v>
      </c>
      <c r="Q192" s="298" t="s">
        <v>8411</v>
      </c>
      <c r="R192" s="298" t="s">
        <v>8411</v>
      </c>
      <c r="S192" s="298" t="s">
        <v>8411</v>
      </c>
      <c r="T192" s="298" t="s">
        <v>8411</v>
      </c>
      <c r="U192" s="298" t="s">
        <v>8411</v>
      </c>
      <c r="V192" s="298" t="s">
        <v>8411</v>
      </c>
      <c r="W192" s="298">
        <v>2.7</v>
      </c>
      <c r="X192" s="298">
        <v>2.7</v>
      </c>
      <c r="Y192" s="298">
        <v>2.7</v>
      </c>
      <c r="Z192" s="298">
        <v>2.6</v>
      </c>
      <c r="AA192" s="298">
        <v>2.5</v>
      </c>
      <c r="AB192" s="298">
        <v>2.5</v>
      </c>
      <c r="AC192" s="298">
        <v>2.5</v>
      </c>
      <c r="AD192" s="298">
        <v>2.5</v>
      </c>
      <c r="AE192" s="298">
        <v>2.5</v>
      </c>
      <c r="AF192" s="298">
        <f>_xlfn.IFNA(VLOOKUP(C192,'INFORM Severity - hidden'!$C$5:$G$155,5,FALSE),"-")</f>
        <v>2.5</v>
      </c>
    </row>
    <row r="193" spans="1:32">
      <c r="A193" t="s">
        <v>6606</v>
      </c>
      <c r="B193" t="s">
        <v>8546</v>
      </c>
      <c r="C193" t="s">
        <v>8547</v>
      </c>
      <c r="D193" s="298" t="str">
        <f t="shared" si="2"/>
        <v>-</v>
      </c>
      <c r="E193" s="298" t="s">
        <v>8411</v>
      </c>
      <c r="F193" s="298" t="s">
        <v>8411</v>
      </c>
      <c r="G193" s="298" t="s">
        <v>8411</v>
      </c>
      <c r="H193" s="298" t="s">
        <v>8411</v>
      </c>
      <c r="I193" s="298" t="s">
        <v>8411</v>
      </c>
      <c r="J193" s="298" t="s">
        <v>8411</v>
      </c>
      <c r="K193" s="298" t="s">
        <v>8411</v>
      </c>
      <c r="L193" s="298" t="s">
        <v>8411</v>
      </c>
      <c r="M193" s="298" t="s">
        <v>8411</v>
      </c>
      <c r="N193" s="298" t="s">
        <v>8411</v>
      </c>
      <c r="O193" s="298" t="s">
        <v>8411</v>
      </c>
      <c r="P193" s="298" t="s">
        <v>8411</v>
      </c>
      <c r="Q193" s="298" t="s">
        <v>8411</v>
      </c>
      <c r="R193" s="298" t="s">
        <v>8411</v>
      </c>
      <c r="S193" s="298" t="s">
        <v>8411</v>
      </c>
      <c r="T193" s="298" t="s">
        <v>8411</v>
      </c>
      <c r="U193" s="298" t="s">
        <v>8411</v>
      </c>
      <c r="V193" s="298" t="s">
        <v>8411</v>
      </c>
      <c r="W193" s="298" t="s">
        <v>8411</v>
      </c>
      <c r="X193" s="298" t="s">
        <v>8411</v>
      </c>
      <c r="Y193" s="298">
        <v>2.1</v>
      </c>
      <c r="Z193" s="298">
        <v>2.6</v>
      </c>
      <c r="AA193" s="298">
        <v>2.6</v>
      </c>
      <c r="AB193" s="298">
        <v>2.6</v>
      </c>
      <c r="AC193" s="298">
        <v>2.6</v>
      </c>
      <c r="AD193" s="298" t="s">
        <v>8411</v>
      </c>
      <c r="AE193" s="298" t="s">
        <v>8411</v>
      </c>
      <c r="AF193" s="298" t="str">
        <f>_xlfn.IFNA(VLOOKUP(C193,'INFORM Severity - hidden'!$C$5:$G$155,5,FALSE),"-")</f>
        <v>-</v>
      </c>
    </row>
    <row r="194" spans="1:32">
      <c r="A194" t="s">
        <v>6831</v>
      </c>
      <c r="B194" t="s">
        <v>6829</v>
      </c>
      <c r="C194" t="s">
        <v>6830</v>
      </c>
      <c r="D194" s="298" t="str">
        <f t="shared" si="2"/>
        <v>Stable</v>
      </c>
      <c r="E194" s="298" t="s">
        <v>8411</v>
      </c>
      <c r="F194" s="298" t="s">
        <v>8411</v>
      </c>
      <c r="G194" s="298" t="s">
        <v>8411</v>
      </c>
      <c r="H194" s="298" t="s">
        <v>8411</v>
      </c>
      <c r="I194" s="298" t="s">
        <v>8411</v>
      </c>
      <c r="J194" s="298" t="s">
        <v>8411</v>
      </c>
      <c r="K194" s="298" t="s">
        <v>8411</v>
      </c>
      <c r="L194" s="298" t="s">
        <v>8411</v>
      </c>
      <c r="M194" s="298" t="s">
        <v>8411</v>
      </c>
      <c r="N194" s="298" t="s">
        <v>8411</v>
      </c>
      <c r="O194" s="298" t="s">
        <v>8411</v>
      </c>
      <c r="P194" s="298" t="s">
        <v>8411</v>
      </c>
      <c r="Q194" s="298">
        <v>1.7</v>
      </c>
      <c r="R194" s="298">
        <v>1.7</v>
      </c>
      <c r="S194" s="298">
        <v>2.1</v>
      </c>
      <c r="T194" s="298">
        <v>2.1</v>
      </c>
      <c r="U194" s="298">
        <v>2.1</v>
      </c>
      <c r="V194" s="298">
        <v>2.1</v>
      </c>
      <c r="W194" s="298">
        <v>2.1</v>
      </c>
      <c r="X194" s="298">
        <v>2.1</v>
      </c>
      <c r="Y194" s="298">
        <v>2.1</v>
      </c>
      <c r="Z194" s="298">
        <v>2.1</v>
      </c>
      <c r="AA194" s="298">
        <v>2.1</v>
      </c>
      <c r="AB194" s="298">
        <v>2.1</v>
      </c>
      <c r="AC194" s="298">
        <v>1.9</v>
      </c>
      <c r="AD194" s="298">
        <v>2</v>
      </c>
      <c r="AE194" s="298">
        <v>2</v>
      </c>
      <c r="AF194" s="298">
        <f>_xlfn.IFNA(VLOOKUP(C194,'INFORM Severity - hidden'!$C$5:$G$155,5,FALSE),"-")</f>
        <v>2</v>
      </c>
    </row>
    <row r="195" spans="1:32">
      <c r="A195" t="s">
        <v>6831</v>
      </c>
      <c r="B195" t="s">
        <v>6884</v>
      </c>
      <c r="C195" t="s">
        <v>6885</v>
      </c>
      <c r="D195" s="298" t="str">
        <f t="shared" ref="D195:D221" si="3">IF(AF195="-","-",IFERROR(IF(ROUND(AVERAGE(AD195:AF195),1)=ROUND(AVERAGE(AA195:AC195),1),"Stable",IF(ROUND(AVERAGE(AD195:AF195),1)&lt;ROUND(AVERAGE(AA195:AC195),1),"Decreasing",IF(ROUND(AVERAGE(AD195:AF195),1)&gt;ROUND(AVERAGE(AA195:AC195),1),"Increasing"))),"-"))</f>
        <v>-</v>
      </c>
      <c r="E195" s="298" t="s">
        <v>8411</v>
      </c>
      <c r="F195" s="298" t="s">
        <v>8411</v>
      </c>
      <c r="G195" s="298" t="s">
        <v>8411</v>
      </c>
      <c r="H195" s="298" t="s">
        <v>8411</v>
      </c>
      <c r="I195" s="298" t="s">
        <v>8411</v>
      </c>
      <c r="J195" s="298" t="s">
        <v>8411</v>
      </c>
      <c r="K195" s="298" t="s">
        <v>8411</v>
      </c>
      <c r="L195" s="298" t="s">
        <v>8411</v>
      </c>
      <c r="M195" s="298" t="s">
        <v>8411</v>
      </c>
      <c r="N195" s="298" t="s">
        <v>8411</v>
      </c>
      <c r="O195" s="298" t="s">
        <v>8411</v>
      </c>
      <c r="P195" s="298" t="s">
        <v>8411</v>
      </c>
      <c r="Q195" s="298" t="s">
        <v>8411</v>
      </c>
      <c r="R195" s="298" t="s">
        <v>8411</v>
      </c>
      <c r="S195" s="298" t="s">
        <v>8411</v>
      </c>
      <c r="T195" s="298" t="s">
        <v>8411</v>
      </c>
      <c r="U195" s="298" t="s">
        <v>8411</v>
      </c>
      <c r="V195" s="298" t="s">
        <v>8411</v>
      </c>
      <c r="W195" s="298" t="s">
        <v>8411</v>
      </c>
      <c r="X195" s="298" t="s">
        <v>8411</v>
      </c>
      <c r="Y195" s="298" t="s">
        <v>8411</v>
      </c>
      <c r="Z195" s="298" t="s">
        <v>8411</v>
      </c>
      <c r="AA195" s="298" t="s">
        <v>8411</v>
      </c>
      <c r="AB195" s="298" t="s">
        <v>8411</v>
      </c>
      <c r="AC195" s="298" t="s">
        <v>8411</v>
      </c>
      <c r="AD195" s="298" t="s">
        <v>8411</v>
      </c>
      <c r="AE195" s="298" t="s">
        <v>8411</v>
      </c>
      <c r="AF195" s="298" t="str">
        <f>_xlfn.IFNA(VLOOKUP(C195,'INFORM Severity - hidden'!$C$5:$G$155,5,FALSE),"-")</f>
        <v>x</v>
      </c>
    </row>
    <row r="196" spans="1:32">
      <c r="A196" t="s">
        <v>6831</v>
      </c>
      <c r="B196" t="s">
        <v>6922</v>
      </c>
      <c r="C196" t="s">
        <v>6923</v>
      </c>
      <c r="D196" s="298" t="str">
        <f t="shared" si="3"/>
        <v>Stable</v>
      </c>
      <c r="E196" s="298" t="s">
        <v>8411</v>
      </c>
      <c r="F196" s="298">
        <v>1.2</v>
      </c>
      <c r="G196" s="298">
        <v>1.2</v>
      </c>
      <c r="H196" s="298">
        <v>1.4</v>
      </c>
      <c r="I196" s="298">
        <v>1.4</v>
      </c>
      <c r="J196" s="298">
        <v>1.4</v>
      </c>
      <c r="K196" s="298">
        <v>1.4</v>
      </c>
      <c r="L196" s="298">
        <v>1.4</v>
      </c>
      <c r="M196" s="298">
        <v>1.4</v>
      </c>
      <c r="N196" s="298">
        <v>1.4</v>
      </c>
      <c r="O196" s="298">
        <v>2.1</v>
      </c>
      <c r="P196" s="298">
        <v>2.1</v>
      </c>
      <c r="Q196" s="298">
        <v>2.1</v>
      </c>
      <c r="R196" s="298">
        <v>2.1</v>
      </c>
      <c r="S196" s="298">
        <v>2.1</v>
      </c>
      <c r="T196" s="298">
        <v>2.1</v>
      </c>
      <c r="U196" s="298">
        <v>2.1</v>
      </c>
      <c r="V196" s="298">
        <v>2.1</v>
      </c>
      <c r="W196" s="298">
        <v>2.1</v>
      </c>
      <c r="X196" s="298">
        <v>2.1</v>
      </c>
      <c r="Y196" s="298">
        <v>2.1</v>
      </c>
      <c r="Z196" s="298">
        <v>2.2000000000000002</v>
      </c>
      <c r="AA196" s="298">
        <v>2.2999999999999998</v>
      </c>
      <c r="AB196" s="298">
        <v>2.2999999999999998</v>
      </c>
      <c r="AC196" s="298">
        <v>2.2999999999999998</v>
      </c>
      <c r="AD196" s="298">
        <v>2.2999999999999998</v>
      </c>
      <c r="AE196" s="298">
        <v>2.2999999999999998</v>
      </c>
      <c r="AF196" s="298">
        <f>_xlfn.IFNA(VLOOKUP(C196,'INFORM Severity - hidden'!$C$5:$G$155,5,FALSE),"-")</f>
        <v>2.2999999999999998</v>
      </c>
    </row>
    <row r="197" spans="1:32">
      <c r="A197" t="s">
        <v>6967</v>
      </c>
      <c r="B197" t="s">
        <v>6965</v>
      </c>
      <c r="C197" t="s">
        <v>6966</v>
      </c>
      <c r="D197" s="298" t="str">
        <f t="shared" si="3"/>
        <v>-</v>
      </c>
      <c r="E197" s="298" t="s">
        <v>8411</v>
      </c>
      <c r="F197" s="298" t="s">
        <v>8411</v>
      </c>
      <c r="G197" s="298" t="s">
        <v>8411</v>
      </c>
      <c r="H197" s="298" t="s">
        <v>8411</v>
      </c>
      <c r="I197" s="298" t="s">
        <v>8411</v>
      </c>
      <c r="J197" s="298" t="s">
        <v>8411</v>
      </c>
      <c r="K197" s="298" t="s">
        <v>8411</v>
      </c>
      <c r="L197" s="298" t="s">
        <v>8411</v>
      </c>
      <c r="M197" s="298" t="s">
        <v>8411</v>
      </c>
      <c r="N197" s="298" t="s">
        <v>8411</v>
      </c>
      <c r="O197" s="298" t="s">
        <v>8411</v>
      </c>
      <c r="P197" s="298" t="s">
        <v>8411</v>
      </c>
      <c r="Q197" s="298" t="s">
        <v>8411</v>
      </c>
      <c r="R197" s="298" t="s">
        <v>8411</v>
      </c>
      <c r="S197" s="298" t="s">
        <v>8411</v>
      </c>
      <c r="T197" s="298" t="s">
        <v>8411</v>
      </c>
      <c r="U197" s="298" t="s">
        <v>8411</v>
      </c>
      <c r="V197" s="298" t="s">
        <v>8411</v>
      </c>
      <c r="W197" s="298" t="s">
        <v>8411</v>
      </c>
      <c r="X197" s="298" t="s">
        <v>8411</v>
      </c>
      <c r="Y197" s="298" t="s">
        <v>8411</v>
      </c>
      <c r="Z197" s="298" t="s">
        <v>8411</v>
      </c>
      <c r="AA197" s="298" t="s">
        <v>8411</v>
      </c>
      <c r="AB197" s="298" t="s">
        <v>8411</v>
      </c>
      <c r="AC197" s="298" t="s">
        <v>8411</v>
      </c>
      <c r="AD197" s="298" t="s">
        <v>8411</v>
      </c>
      <c r="AE197" s="298" t="s">
        <v>8411</v>
      </c>
      <c r="AF197" s="298">
        <f>_xlfn.IFNA(VLOOKUP(C197,'INFORM Severity - hidden'!$C$5:$G$155,5,FALSE),"-")</f>
        <v>1.4</v>
      </c>
    </row>
    <row r="198" spans="1:32">
      <c r="A198" t="s">
        <v>7022</v>
      </c>
      <c r="B198" t="s">
        <v>7020</v>
      </c>
      <c r="C198" t="s">
        <v>7021</v>
      </c>
      <c r="D198" s="298" t="str">
        <f t="shared" si="3"/>
        <v>Stable</v>
      </c>
      <c r="E198" s="298" t="s">
        <v>8411</v>
      </c>
      <c r="F198" s="298">
        <v>0.9</v>
      </c>
      <c r="G198" s="298">
        <v>0.9</v>
      </c>
      <c r="H198" s="298">
        <v>1.4</v>
      </c>
      <c r="I198" s="298">
        <v>1.4</v>
      </c>
      <c r="J198" s="298">
        <v>1.4</v>
      </c>
      <c r="K198" s="298">
        <v>1.4</v>
      </c>
      <c r="L198" s="298">
        <v>1.4</v>
      </c>
      <c r="M198" s="298">
        <v>1.4</v>
      </c>
      <c r="N198" s="298">
        <v>1.4</v>
      </c>
      <c r="O198" s="298">
        <v>1.7</v>
      </c>
      <c r="P198" s="298">
        <v>1.5</v>
      </c>
      <c r="Q198" s="298">
        <v>1.5</v>
      </c>
      <c r="R198" s="298">
        <v>1.5</v>
      </c>
      <c r="S198" s="298">
        <v>1.5</v>
      </c>
      <c r="T198" s="298">
        <v>1.5</v>
      </c>
      <c r="U198" s="298">
        <v>1.5</v>
      </c>
      <c r="V198" s="298">
        <v>1.5</v>
      </c>
      <c r="W198" s="298">
        <v>1.5</v>
      </c>
      <c r="X198" s="298">
        <v>1.5</v>
      </c>
      <c r="Y198" s="298">
        <v>1.5</v>
      </c>
      <c r="Z198" s="298">
        <v>1.5</v>
      </c>
      <c r="AA198" s="298">
        <v>1.8</v>
      </c>
      <c r="AB198" s="298">
        <v>1.8</v>
      </c>
      <c r="AC198" s="298">
        <v>1.8</v>
      </c>
      <c r="AD198" s="298">
        <v>1.8</v>
      </c>
      <c r="AE198" s="298">
        <v>1.8</v>
      </c>
      <c r="AF198" s="298">
        <f>_xlfn.IFNA(VLOOKUP(C198,'INFORM Severity - hidden'!$C$5:$G$155,5,FALSE),"-")</f>
        <v>1.8</v>
      </c>
    </row>
    <row r="199" spans="1:32">
      <c r="A199" t="s">
        <v>7078</v>
      </c>
      <c r="B199" t="s">
        <v>7076</v>
      </c>
      <c r="C199" t="s">
        <v>7077</v>
      </c>
      <c r="D199" s="298" t="str">
        <f t="shared" si="3"/>
        <v>-</v>
      </c>
      <c r="E199" s="298" t="s">
        <v>8411</v>
      </c>
      <c r="F199" s="298" t="s">
        <v>8411</v>
      </c>
      <c r="G199" s="298" t="s">
        <v>8411</v>
      </c>
      <c r="H199" s="298" t="s">
        <v>8411</v>
      </c>
      <c r="I199" s="298" t="s">
        <v>8411</v>
      </c>
      <c r="J199" s="298" t="s">
        <v>8411</v>
      </c>
      <c r="K199" s="298" t="s">
        <v>8411</v>
      </c>
      <c r="L199" s="298" t="s">
        <v>8411</v>
      </c>
      <c r="M199" s="298" t="s">
        <v>8411</v>
      </c>
      <c r="N199" s="298" t="s">
        <v>8411</v>
      </c>
      <c r="O199" s="298" t="s">
        <v>8411</v>
      </c>
      <c r="P199" s="298" t="s">
        <v>8411</v>
      </c>
      <c r="Q199" s="298" t="s">
        <v>8411</v>
      </c>
      <c r="R199" s="298" t="s">
        <v>8411</v>
      </c>
      <c r="S199" s="298" t="s">
        <v>8411</v>
      </c>
      <c r="T199" s="298" t="s">
        <v>8411</v>
      </c>
      <c r="U199" s="298" t="s">
        <v>8411</v>
      </c>
      <c r="V199" s="298" t="s">
        <v>8411</v>
      </c>
      <c r="W199" s="298" t="s">
        <v>8411</v>
      </c>
      <c r="X199" s="298" t="s">
        <v>8411</v>
      </c>
      <c r="Y199" s="298" t="s">
        <v>8411</v>
      </c>
      <c r="Z199" s="298" t="s">
        <v>8411</v>
      </c>
      <c r="AA199" s="298" t="s">
        <v>8411</v>
      </c>
      <c r="AB199" s="298" t="s">
        <v>8411</v>
      </c>
      <c r="AC199" s="298" t="s">
        <v>8411</v>
      </c>
      <c r="AD199" s="298" t="s">
        <v>8411</v>
      </c>
      <c r="AE199" s="298" t="s">
        <v>8411</v>
      </c>
      <c r="AF199" s="298" t="str">
        <f>_xlfn.IFNA(VLOOKUP(C199,'INFORM Severity - hidden'!$C$5:$G$155,5,FALSE),"-")</f>
        <v>x</v>
      </c>
    </row>
    <row r="200" spans="1:32">
      <c r="A200" t="s">
        <v>7128</v>
      </c>
      <c r="B200" t="s">
        <v>7126</v>
      </c>
      <c r="C200" t="s">
        <v>7127</v>
      </c>
      <c r="D200" s="298" t="str">
        <f t="shared" si="3"/>
        <v>Decreasing</v>
      </c>
      <c r="E200" s="298" t="s">
        <v>8411</v>
      </c>
      <c r="F200" s="298" t="s">
        <v>8411</v>
      </c>
      <c r="G200" s="298" t="s">
        <v>8411</v>
      </c>
      <c r="H200" s="298">
        <v>3.6</v>
      </c>
      <c r="I200" s="298">
        <v>3.6</v>
      </c>
      <c r="J200" s="298">
        <v>3.6</v>
      </c>
      <c r="K200" s="298">
        <v>3.5</v>
      </c>
      <c r="L200" s="298">
        <v>3.5</v>
      </c>
      <c r="M200" s="298">
        <v>3.5</v>
      </c>
      <c r="N200" s="298">
        <v>3.5</v>
      </c>
      <c r="O200" s="298">
        <v>3.5</v>
      </c>
      <c r="P200" s="298">
        <v>3.5</v>
      </c>
      <c r="Q200" s="298">
        <v>3.2</v>
      </c>
      <c r="R200" s="298">
        <v>3.2</v>
      </c>
      <c r="S200" s="298">
        <v>3.2</v>
      </c>
      <c r="T200" s="298">
        <v>3.2</v>
      </c>
      <c r="U200" s="298">
        <v>3.2</v>
      </c>
      <c r="V200" s="298">
        <v>3.2</v>
      </c>
      <c r="W200" s="298">
        <v>3.2</v>
      </c>
      <c r="X200" s="298">
        <v>3.2</v>
      </c>
      <c r="Y200" s="298">
        <v>3.2</v>
      </c>
      <c r="Z200" s="298">
        <v>3.2</v>
      </c>
      <c r="AA200" s="298">
        <v>3.3</v>
      </c>
      <c r="AB200" s="298">
        <v>3.3</v>
      </c>
      <c r="AC200" s="298">
        <v>3.2</v>
      </c>
      <c r="AD200" s="298">
        <v>3.2</v>
      </c>
      <c r="AE200" s="298">
        <v>3.2</v>
      </c>
      <c r="AF200" s="298">
        <f>_xlfn.IFNA(VLOOKUP(C200,'INFORM Severity - hidden'!$C$5:$G$155,5,FALSE),"-")</f>
        <v>3.2</v>
      </c>
    </row>
    <row r="201" spans="1:32">
      <c r="A201" t="s">
        <v>7128</v>
      </c>
      <c r="B201" t="s">
        <v>7185</v>
      </c>
      <c r="C201" t="s">
        <v>7186</v>
      </c>
      <c r="D201" s="298" t="str">
        <f t="shared" si="3"/>
        <v>Stable</v>
      </c>
      <c r="E201" s="298" t="s">
        <v>8411</v>
      </c>
      <c r="F201" s="298" t="s">
        <v>8411</v>
      </c>
      <c r="G201" s="298" t="s">
        <v>8411</v>
      </c>
      <c r="H201" s="298">
        <v>3.3</v>
      </c>
      <c r="I201" s="298">
        <v>3.3</v>
      </c>
      <c r="J201" s="298">
        <v>3.3</v>
      </c>
      <c r="K201" s="298">
        <v>3.3</v>
      </c>
      <c r="L201" s="298">
        <v>3.3</v>
      </c>
      <c r="M201" s="298">
        <v>3.3</v>
      </c>
      <c r="N201" s="298">
        <v>3.3</v>
      </c>
      <c r="O201" s="298">
        <v>3.3</v>
      </c>
      <c r="P201" s="298">
        <v>3.3</v>
      </c>
      <c r="Q201" s="298">
        <v>3.3</v>
      </c>
      <c r="R201" s="298">
        <v>3.3</v>
      </c>
      <c r="S201" s="298">
        <v>3.3</v>
      </c>
      <c r="T201" s="298">
        <v>3.3</v>
      </c>
      <c r="U201" s="298">
        <v>3.3</v>
      </c>
      <c r="V201" s="298">
        <v>3.2</v>
      </c>
      <c r="W201" s="298">
        <v>3.2</v>
      </c>
      <c r="X201" s="298">
        <v>3.2</v>
      </c>
      <c r="Y201" s="298">
        <v>3.2</v>
      </c>
      <c r="Z201" s="298">
        <v>3.2</v>
      </c>
      <c r="AA201" s="298">
        <v>3.3</v>
      </c>
      <c r="AB201" s="298">
        <v>3.3</v>
      </c>
      <c r="AC201" s="298">
        <v>3.3</v>
      </c>
      <c r="AD201" s="298">
        <v>3.3</v>
      </c>
      <c r="AE201" s="298">
        <v>3.3</v>
      </c>
      <c r="AF201" s="298">
        <f>_xlfn.IFNA(VLOOKUP(C201,'INFORM Severity - hidden'!$C$5:$G$155,5,FALSE),"-")</f>
        <v>3.3</v>
      </c>
    </row>
    <row r="202" spans="1:32">
      <c r="A202" t="s">
        <v>7128</v>
      </c>
      <c r="B202" t="s">
        <v>7241</v>
      </c>
      <c r="C202" t="s">
        <v>7242</v>
      </c>
      <c r="D202" s="298" t="str">
        <f t="shared" si="3"/>
        <v>Stable</v>
      </c>
      <c r="E202" s="298" t="s">
        <v>8411</v>
      </c>
      <c r="F202" s="298" t="s">
        <v>8411</v>
      </c>
      <c r="G202" s="298" t="s">
        <v>8411</v>
      </c>
      <c r="H202" s="298">
        <v>3.3</v>
      </c>
      <c r="I202" s="298">
        <v>3.3</v>
      </c>
      <c r="J202" s="298">
        <v>3.3</v>
      </c>
      <c r="K202" s="298">
        <v>3.2</v>
      </c>
      <c r="L202" s="298">
        <v>3.3</v>
      </c>
      <c r="M202" s="298">
        <v>3.3</v>
      </c>
      <c r="N202" s="298">
        <v>3.2</v>
      </c>
      <c r="O202" s="298">
        <v>3.2</v>
      </c>
      <c r="P202" s="298">
        <v>3.2</v>
      </c>
      <c r="Q202" s="298">
        <v>3.1</v>
      </c>
      <c r="R202" s="298">
        <v>3.1</v>
      </c>
      <c r="S202" s="298">
        <v>3.1</v>
      </c>
      <c r="T202" s="298">
        <v>3.1</v>
      </c>
      <c r="U202" s="298">
        <v>3.1</v>
      </c>
      <c r="V202" s="298">
        <v>3.1</v>
      </c>
      <c r="W202" s="298">
        <v>3.1</v>
      </c>
      <c r="X202" s="298">
        <v>3.1</v>
      </c>
      <c r="Y202" s="298">
        <v>3.1</v>
      </c>
      <c r="Z202" s="298">
        <v>3.1</v>
      </c>
      <c r="AA202" s="298">
        <v>3.2</v>
      </c>
      <c r="AB202" s="298">
        <v>3.2</v>
      </c>
      <c r="AC202" s="298">
        <v>3.2</v>
      </c>
      <c r="AD202" s="298">
        <v>3.2</v>
      </c>
      <c r="AE202" s="298">
        <v>3.2</v>
      </c>
      <c r="AF202" s="298">
        <f>_xlfn.IFNA(VLOOKUP(C202,'INFORM Severity - hidden'!$C$5:$G$155,5,FALSE),"-")</f>
        <v>3.2</v>
      </c>
    </row>
    <row r="203" spans="1:32">
      <c r="A203" t="s">
        <v>7128</v>
      </c>
      <c r="B203" t="s">
        <v>7287</v>
      </c>
      <c r="C203" t="s">
        <v>7288</v>
      </c>
      <c r="D203" s="298" t="str">
        <f t="shared" si="3"/>
        <v>-</v>
      </c>
      <c r="E203" s="298" t="s">
        <v>8411</v>
      </c>
      <c r="F203" s="298" t="s">
        <v>8411</v>
      </c>
      <c r="G203" s="298" t="s">
        <v>8411</v>
      </c>
      <c r="H203" s="298" t="s">
        <v>8411</v>
      </c>
      <c r="I203" s="298" t="s">
        <v>8411</v>
      </c>
      <c r="J203" s="298" t="s">
        <v>8411</v>
      </c>
      <c r="K203" s="298" t="s">
        <v>8411</v>
      </c>
      <c r="L203" s="298" t="s">
        <v>8411</v>
      </c>
      <c r="M203" s="298" t="s">
        <v>8411</v>
      </c>
      <c r="N203" s="298" t="s">
        <v>8411</v>
      </c>
      <c r="O203" s="298" t="s">
        <v>8411</v>
      </c>
      <c r="P203" s="298" t="s">
        <v>8411</v>
      </c>
      <c r="Q203" s="298" t="s">
        <v>8411</v>
      </c>
      <c r="R203" s="298" t="s">
        <v>8411</v>
      </c>
      <c r="S203" s="298" t="s">
        <v>8411</v>
      </c>
      <c r="T203" s="298" t="s">
        <v>8411</v>
      </c>
      <c r="U203" s="298" t="s">
        <v>8411</v>
      </c>
      <c r="V203" s="298" t="s">
        <v>8411</v>
      </c>
      <c r="W203" s="298" t="s">
        <v>8411</v>
      </c>
      <c r="X203" s="298" t="s">
        <v>8411</v>
      </c>
      <c r="Y203" s="298" t="s">
        <v>8411</v>
      </c>
      <c r="Z203" s="298" t="s">
        <v>8411</v>
      </c>
      <c r="AA203" s="298" t="s">
        <v>8411</v>
      </c>
      <c r="AB203" s="298" t="s">
        <v>8411</v>
      </c>
      <c r="AC203" s="298" t="s">
        <v>8411</v>
      </c>
      <c r="AD203" s="298" t="s">
        <v>8411</v>
      </c>
      <c r="AE203" s="298" t="s">
        <v>8411</v>
      </c>
      <c r="AF203" s="298" t="str">
        <f>_xlfn.IFNA(VLOOKUP(C203,'INFORM Severity - hidden'!$C$5:$G$155,5,FALSE),"-")</f>
        <v>x</v>
      </c>
    </row>
    <row r="204" spans="1:32">
      <c r="A204" t="s">
        <v>7332</v>
      </c>
      <c r="B204" t="s">
        <v>7330</v>
      </c>
      <c r="C204" t="s">
        <v>7331</v>
      </c>
      <c r="D204" s="298" t="str">
        <f t="shared" si="3"/>
        <v>Stable</v>
      </c>
      <c r="E204" s="298">
        <v>1.5</v>
      </c>
      <c r="F204" s="298">
        <v>1.5</v>
      </c>
      <c r="G204" s="298">
        <v>1.5</v>
      </c>
      <c r="H204" s="298">
        <v>2.2000000000000002</v>
      </c>
      <c r="I204" s="298">
        <v>2.2000000000000002</v>
      </c>
      <c r="J204" s="298">
        <v>2.1</v>
      </c>
      <c r="K204" s="298">
        <v>1.8</v>
      </c>
      <c r="L204" s="298">
        <v>1.8</v>
      </c>
      <c r="M204" s="298">
        <v>1.9</v>
      </c>
      <c r="N204" s="298">
        <v>1.8</v>
      </c>
      <c r="O204" s="298">
        <v>1.8</v>
      </c>
      <c r="P204" s="298">
        <v>1.8</v>
      </c>
      <c r="Q204" s="298">
        <v>1.8</v>
      </c>
      <c r="R204" s="298">
        <v>1.8</v>
      </c>
      <c r="S204" s="298">
        <v>1.8</v>
      </c>
      <c r="T204" s="298">
        <v>1.8</v>
      </c>
      <c r="U204" s="298">
        <v>1.8</v>
      </c>
      <c r="V204" s="298">
        <v>1.8</v>
      </c>
      <c r="W204" s="298">
        <v>1.8</v>
      </c>
      <c r="X204" s="298">
        <v>2.5</v>
      </c>
      <c r="Y204" s="298">
        <v>2.4</v>
      </c>
      <c r="Z204" s="298">
        <v>1.7</v>
      </c>
      <c r="AA204" s="298">
        <v>1.7</v>
      </c>
      <c r="AB204" s="298">
        <v>1.7</v>
      </c>
      <c r="AC204" s="298">
        <v>1.7</v>
      </c>
      <c r="AD204" s="298">
        <v>1.7</v>
      </c>
      <c r="AE204" s="298">
        <v>1.7</v>
      </c>
      <c r="AF204" s="298">
        <f>_xlfn.IFNA(VLOOKUP(C204,'INFORM Severity - hidden'!$C$5:$G$155,5,FALSE),"-")</f>
        <v>1.7</v>
      </c>
    </row>
    <row r="205" spans="1:32">
      <c r="A205" t="s">
        <v>7383</v>
      </c>
      <c r="B205" t="s">
        <v>7381</v>
      </c>
      <c r="C205" t="s">
        <v>7382</v>
      </c>
      <c r="D205" s="298" t="str">
        <f t="shared" si="3"/>
        <v>Stable</v>
      </c>
      <c r="E205" s="298" t="s">
        <v>8411</v>
      </c>
      <c r="F205" s="298">
        <v>2.9</v>
      </c>
      <c r="G205" s="298">
        <v>3</v>
      </c>
      <c r="H205" s="298">
        <v>3.1</v>
      </c>
      <c r="I205" s="298">
        <v>3.1</v>
      </c>
      <c r="J205" s="298">
        <v>3</v>
      </c>
      <c r="K205" s="298">
        <v>2.9</v>
      </c>
      <c r="L205" s="298">
        <v>2.9</v>
      </c>
      <c r="M205" s="298">
        <v>2.9</v>
      </c>
      <c r="N205" s="298">
        <v>2.9</v>
      </c>
      <c r="O205" s="298" t="s">
        <v>8411</v>
      </c>
      <c r="P205" s="298" t="s">
        <v>8411</v>
      </c>
      <c r="Q205" s="298" t="s">
        <v>8411</v>
      </c>
      <c r="R205" s="298" t="s">
        <v>8411</v>
      </c>
      <c r="S205" s="298" t="s">
        <v>8411</v>
      </c>
      <c r="T205" s="298" t="s">
        <v>8411</v>
      </c>
      <c r="U205" s="298">
        <v>2.9</v>
      </c>
      <c r="V205" s="298">
        <v>2.9</v>
      </c>
      <c r="W205" s="298">
        <v>2.9</v>
      </c>
      <c r="X205" s="298">
        <v>2.9</v>
      </c>
      <c r="Y205" s="298">
        <v>2.9</v>
      </c>
      <c r="Z205" s="298">
        <v>2.9</v>
      </c>
      <c r="AA205" s="298">
        <v>3.1</v>
      </c>
      <c r="AB205" s="298">
        <v>3.1</v>
      </c>
      <c r="AC205" s="298">
        <v>3.1</v>
      </c>
      <c r="AD205" s="298">
        <v>3.1</v>
      </c>
      <c r="AE205" s="298">
        <v>3.1</v>
      </c>
      <c r="AF205" s="298">
        <f>_xlfn.IFNA(VLOOKUP(C205,'INFORM Severity - hidden'!$C$5:$G$155,5,FALSE),"-")</f>
        <v>3.1</v>
      </c>
    </row>
    <row r="206" spans="1:32">
      <c r="A206" t="s">
        <v>7383</v>
      </c>
      <c r="B206" t="s">
        <v>8548</v>
      </c>
      <c r="C206" t="s">
        <v>8549</v>
      </c>
      <c r="D206" s="298" t="str">
        <f t="shared" si="3"/>
        <v>-</v>
      </c>
      <c r="E206" s="298" t="s">
        <v>8411</v>
      </c>
      <c r="F206" s="298">
        <v>2.8</v>
      </c>
      <c r="G206" s="298">
        <v>2.8</v>
      </c>
      <c r="H206" s="298">
        <v>2.6</v>
      </c>
      <c r="I206" s="298">
        <v>2.6</v>
      </c>
      <c r="J206" s="298">
        <v>2.5</v>
      </c>
      <c r="K206" s="298">
        <v>2.5</v>
      </c>
      <c r="L206" s="298">
        <v>2.5</v>
      </c>
      <c r="M206" s="298">
        <v>2.5</v>
      </c>
      <c r="N206" s="298" t="s">
        <v>8411</v>
      </c>
      <c r="O206" s="298" t="s">
        <v>8411</v>
      </c>
      <c r="P206" s="298" t="s">
        <v>8411</v>
      </c>
      <c r="Q206" s="298" t="s">
        <v>8411</v>
      </c>
      <c r="R206" s="298" t="s">
        <v>8411</v>
      </c>
      <c r="S206" s="298" t="s">
        <v>8411</v>
      </c>
      <c r="T206" s="298" t="s">
        <v>8411</v>
      </c>
      <c r="U206" s="298" t="s">
        <v>8411</v>
      </c>
      <c r="V206" s="298" t="s">
        <v>8411</v>
      </c>
      <c r="W206" s="298" t="s">
        <v>8411</v>
      </c>
      <c r="X206" s="298" t="s">
        <v>8411</v>
      </c>
      <c r="Y206" s="298" t="s">
        <v>8411</v>
      </c>
      <c r="Z206" s="298" t="s">
        <v>8411</v>
      </c>
      <c r="AA206" s="298" t="s">
        <v>8411</v>
      </c>
      <c r="AB206" s="298" t="s">
        <v>8411</v>
      </c>
      <c r="AC206" s="298" t="s">
        <v>8411</v>
      </c>
      <c r="AD206" s="298" t="s">
        <v>8411</v>
      </c>
      <c r="AE206" s="298" t="s">
        <v>8411</v>
      </c>
      <c r="AF206" s="298" t="str">
        <f>_xlfn.IFNA(VLOOKUP(C206,'INFORM Severity - hidden'!$C$5:$G$155,5,FALSE),"-")</f>
        <v>-</v>
      </c>
    </row>
    <row r="207" spans="1:32">
      <c r="A207" t="s">
        <v>7383</v>
      </c>
      <c r="B207" t="s">
        <v>8550</v>
      </c>
      <c r="C207" t="s">
        <v>8551</v>
      </c>
      <c r="D207" s="298" t="str">
        <f t="shared" si="3"/>
        <v>-</v>
      </c>
      <c r="E207" s="298" t="s">
        <v>8411</v>
      </c>
      <c r="F207" s="298">
        <v>1.9</v>
      </c>
      <c r="G207" s="298">
        <v>1.9</v>
      </c>
      <c r="H207" s="298">
        <v>2.4</v>
      </c>
      <c r="I207" s="298">
        <v>2.4</v>
      </c>
      <c r="J207" s="298">
        <v>2.2999999999999998</v>
      </c>
      <c r="K207" s="298">
        <v>2.2999999999999998</v>
      </c>
      <c r="L207" s="298">
        <v>2.2999999999999998</v>
      </c>
      <c r="M207" s="298">
        <v>1.6</v>
      </c>
      <c r="N207" s="298" t="s">
        <v>8411</v>
      </c>
      <c r="O207" s="298" t="s">
        <v>8411</v>
      </c>
      <c r="P207" s="298" t="s">
        <v>8411</v>
      </c>
      <c r="Q207" s="298" t="s">
        <v>8411</v>
      </c>
      <c r="R207" s="298" t="s">
        <v>8411</v>
      </c>
      <c r="S207" s="298" t="s">
        <v>8411</v>
      </c>
      <c r="T207" s="298" t="s">
        <v>8411</v>
      </c>
      <c r="U207" s="298" t="s">
        <v>8411</v>
      </c>
      <c r="V207" s="298" t="s">
        <v>8411</v>
      </c>
      <c r="W207" s="298" t="s">
        <v>8411</v>
      </c>
      <c r="X207" s="298" t="s">
        <v>8411</v>
      </c>
      <c r="Y207" s="298" t="s">
        <v>8411</v>
      </c>
      <c r="Z207" s="298" t="s">
        <v>8411</v>
      </c>
      <c r="AA207" s="298" t="s">
        <v>8411</v>
      </c>
      <c r="AB207" s="298" t="s">
        <v>8411</v>
      </c>
      <c r="AC207" s="298" t="s">
        <v>8411</v>
      </c>
      <c r="AD207" s="298" t="s">
        <v>8411</v>
      </c>
      <c r="AE207" s="298" t="s">
        <v>8411</v>
      </c>
      <c r="AF207" s="298" t="str">
        <f>_xlfn.IFNA(VLOOKUP(C207,'INFORM Severity - hidden'!$C$5:$G$155,5,FALSE),"-")</f>
        <v>-</v>
      </c>
    </row>
    <row r="208" spans="1:32">
      <c r="A208" t="s">
        <v>7383</v>
      </c>
      <c r="B208" t="s">
        <v>8552</v>
      </c>
      <c r="C208" t="s">
        <v>8553</v>
      </c>
      <c r="D208" s="298" t="str">
        <f t="shared" si="3"/>
        <v>-</v>
      </c>
      <c r="E208" s="298" t="s">
        <v>8411</v>
      </c>
      <c r="F208" s="298">
        <v>2</v>
      </c>
      <c r="G208" s="298">
        <v>2.2000000000000002</v>
      </c>
      <c r="H208" s="298">
        <v>2.4</v>
      </c>
      <c r="I208" s="298">
        <v>2.4</v>
      </c>
      <c r="J208" s="298">
        <v>2.2999999999999998</v>
      </c>
      <c r="K208" s="298">
        <v>2.2999999999999998</v>
      </c>
      <c r="L208" s="298">
        <v>2.2999999999999998</v>
      </c>
      <c r="M208" s="298">
        <v>2.2999999999999998</v>
      </c>
      <c r="N208" s="298" t="s">
        <v>8411</v>
      </c>
      <c r="O208" s="298" t="s">
        <v>8411</v>
      </c>
      <c r="P208" s="298" t="s">
        <v>8411</v>
      </c>
      <c r="Q208" s="298" t="s">
        <v>8411</v>
      </c>
      <c r="R208" s="298" t="s">
        <v>8411</v>
      </c>
      <c r="S208" s="298" t="s">
        <v>8411</v>
      </c>
      <c r="T208" s="298" t="s">
        <v>8411</v>
      </c>
      <c r="U208" s="298" t="s">
        <v>8411</v>
      </c>
      <c r="V208" s="298" t="s">
        <v>8411</v>
      </c>
      <c r="W208" s="298" t="s">
        <v>8411</v>
      </c>
      <c r="X208" s="298" t="s">
        <v>8411</v>
      </c>
      <c r="Y208" s="298" t="s">
        <v>8411</v>
      </c>
      <c r="Z208" s="298" t="s">
        <v>8411</v>
      </c>
      <c r="AA208" s="298" t="s">
        <v>8411</v>
      </c>
      <c r="AB208" s="298" t="s">
        <v>8411</v>
      </c>
      <c r="AC208" s="298" t="s">
        <v>8411</v>
      </c>
      <c r="AD208" s="298" t="s">
        <v>8411</v>
      </c>
      <c r="AE208" s="298" t="s">
        <v>8411</v>
      </c>
      <c r="AF208" s="298" t="str">
        <f>_xlfn.IFNA(VLOOKUP(C208,'INFORM Severity - hidden'!$C$5:$G$155,5,FALSE),"-")</f>
        <v>-</v>
      </c>
    </row>
    <row r="209" spans="1:32">
      <c r="A209" t="s">
        <v>7383</v>
      </c>
      <c r="B209" t="s">
        <v>7436</v>
      </c>
      <c r="C209" t="s">
        <v>7437</v>
      </c>
      <c r="D209" s="298" t="str">
        <f t="shared" si="3"/>
        <v>Stable</v>
      </c>
      <c r="E209" s="298" t="s">
        <v>8411</v>
      </c>
      <c r="F209" s="298" t="s">
        <v>8411</v>
      </c>
      <c r="G209" s="298" t="s">
        <v>8411</v>
      </c>
      <c r="H209" s="298" t="s">
        <v>8411</v>
      </c>
      <c r="I209" s="298" t="s">
        <v>8411</v>
      </c>
      <c r="J209" s="298" t="s">
        <v>8411</v>
      </c>
      <c r="K209" s="298" t="s">
        <v>8411</v>
      </c>
      <c r="L209" s="298" t="s">
        <v>8411</v>
      </c>
      <c r="M209" s="298" t="s">
        <v>8411</v>
      </c>
      <c r="N209" s="298" t="s">
        <v>8411</v>
      </c>
      <c r="O209" s="298">
        <v>3</v>
      </c>
      <c r="P209" s="298">
        <v>2.8</v>
      </c>
      <c r="Q209" s="298">
        <v>2.8</v>
      </c>
      <c r="R209" s="298">
        <v>3</v>
      </c>
      <c r="S209" s="298">
        <v>3</v>
      </c>
      <c r="T209" s="298">
        <v>3</v>
      </c>
      <c r="U209" s="298">
        <v>2.9</v>
      </c>
      <c r="V209" s="298">
        <v>2.9</v>
      </c>
      <c r="W209" s="298">
        <v>2.9</v>
      </c>
      <c r="X209" s="298">
        <v>2.9</v>
      </c>
      <c r="Y209" s="298">
        <v>2.9</v>
      </c>
      <c r="Z209" s="298">
        <v>2.9</v>
      </c>
      <c r="AA209" s="298">
        <v>3</v>
      </c>
      <c r="AB209" s="298">
        <v>3</v>
      </c>
      <c r="AC209" s="298">
        <v>3</v>
      </c>
      <c r="AD209" s="298">
        <v>3</v>
      </c>
      <c r="AE209" s="298">
        <v>3</v>
      </c>
      <c r="AF209" s="298">
        <f>_xlfn.IFNA(VLOOKUP(C209,'INFORM Severity - hidden'!$C$5:$G$155,5,FALSE),"-")</f>
        <v>3</v>
      </c>
    </row>
    <row r="210" spans="1:32">
      <c r="A210" t="s">
        <v>7383</v>
      </c>
      <c r="B210" t="s">
        <v>8554</v>
      </c>
      <c r="C210" t="s">
        <v>8555</v>
      </c>
      <c r="D210" s="298" t="str">
        <f t="shared" si="3"/>
        <v>-</v>
      </c>
      <c r="E210" s="298" t="s">
        <v>8411</v>
      </c>
      <c r="F210" s="298" t="s">
        <v>8411</v>
      </c>
      <c r="G210" s="298" t="s">
        <v>8411</v>
      </c>
      <c r="H210" s="298" t="s">
        <v>8411</v>
      </c>
      <c r="I210" s="298" t="s">
        <v>8411</v>
      </c>
      <c r="J210" s="298" t="s">
        <v>8411</v>
      </c>
      <c r="K210" s="298" t="s">
        <v>8411</v>
      </c>
      <c r="L210" s="298" t="s">
        <v>8411</v>
      </c>
      <c r="M210" s="298" t="s">
        <v>8411</v>
      </c>
      <c r="N210" s="298" t="s">
        <v>8411</v>
      </c>
      <c r="O210" s="298" t="s">
        <v>8411</v>
      </c>
      <c r="P210" s="298" t="s">
        <v>8411</v>
      </c>
      <c r="Q210" s="298" t="s">
        <v>8411</v>
      </c>
      <c r="R210" s="298" t="s">
        <v>8411</v>
      </c>
      <c r="S210" s="298" t="s">
        <v>8411</v>
      </c>
      <c r="T210" s="298" t="s">
        <v>8411</v>
      </c>
      <c r="U210" s="298" t="s">
        <v>8411</v>
      </c>
      <c r="V210" s="298" t="s">
        <v>8411</v>
      </c>
      <c r="W210" s="298" t="s">
        <v>8411</v>
      </c>
      <c r="X210" s="298" t="s">
        <v>8411</v>
      </c>
      <c r="Y210" s="298" t="s">
        <v>8411</v>
      </c>
      <c r="Z210" s="298" t="s">
        <v>8411</v>
      </c>
      <c r="AA210" s="298" t="s">
        <v>8411</v>
      </c>
      <c r="AB210" s="298" t="s">
        <v>8411</v>
      </c>
      <c r="AC210" s="298" t="s">
        <v>8411</v>
      </c>
      <c r="AD210" s="298" t="s">
        <v>8411</v>
      </c>
      <c r="AE210" s="298" t="s">
        <v>8411</v>
      </c>
      <c r="AF210" s="298" t="str">
        <f>_xlfn.IFNA(VLOOKUP(C210,'INFORM Severity - hidden'!$C$5:$G$155,5,FALSE),"-")</f>
        <v>-</v>
      </c>
    </row>
    <row r="211" spans="1:32">
      <c r="A211" t="s">
        <v>7484</v>
      </c>
      <c r="B211" t="s">
        <v>7482</v>
      </c>
      <c r="C211" t="s">
        <v>7483</v>
      </c>
      <c r="D211" s="298" t="str">
        <f t="shared" si="3"/>
        <v>Stable</v>
      </c>
      <c r="E211" s="298" t="s">
        <v>8411</v>
      </c>
      <c r="F211" s="298">
        <v>3.3</v>
      </c>
      <c r="G211" s="298">
        <v>3.3</v>
      </c>
      <c r="H211" s="298">
        <v>3.6</v>
      </c>
      <c r="I211" s="298">
        <v>3.6</v>
      </c>
      <c r="J211" s="298">
        <v>3.6</v>
      </c>
      <c r="K211" s="298">
        <v>3.6</v>
      </c>
      <c r="L211" s="298">
        <v>3.6</v>
      </c>
      <c r="M211" s="298">
        <v>3.6</v>
      </c>
      <c r="N211" s="298">
        <v>3.5</v>
      </c>
      <c r="O211" s="298">
        <v>3.5</v>
      </c>
      <c r="P211" s="298">
        <v>3.5</v>
      </c>
      <c r="Q211" s="298">
        <v>3.5</v>
      </c>
      <c r="R211" s="298">
        <v>3.5</v>
      </c>
      <c r="S211" s="298">
        <v>3.5</v>
      </c>
      <c r="T211" s="298">
        <v>3.5</v>
      </c>
      <c r="U211" s="298">
        <v>3.5</v>
      </c>
      <c r="V211" s="298">
        <v>3.5</v>
      </c>
      <c r="W211" s="298">
        <v>3.5</v>
      </c>
      <c r="X211" s="298">
        <v>3.5</v>
      </c>
      <c r="Y211" s="298">
        <v>3.5</v>
      </c>
      <c r="Z211" s="298">
        <v>3.5</v>
      </c>
      <c r="AA211" s="298">
        <v>3.5</v>
      </c>
      <c r="AB211" s="298">
        <v>3.5</v>
      </c>
      <c r="AC211" s="298">
        <v>3.5</v>
      </c>
      <c r="AD211" s="298">
        <v>3.5</v>
      </c>
      <c r="AE211" s="298">
        <v>3.5</v>
      </c>
      <c r="AF211" s="298">
        <f>_xlfn.IFNA(VLOOKUP(C211,'INFORM Severity - hidden'!$C$5:$G$155,5,FALSE),"-")</f>
        <v>3.5</v>
      </c>
    </row>
    <row r="212" spans="1:32">
      <c r="A212" t="s">
        <v>7541</v>
      </c>
      <c r="B212" t="s">
        <v>7538</v>
      </c>
      <c r="C212" t="s">
        <v>7540</v>
      </c>
      <c r="D212" s="298" t="str">
        <f t="shared" si="3"/>
        <v>-</v>
      </c>
      <c r="E212" s="298" t="s">
        <v>8411</v>
      </c>
      <c r="F212" s="298" t="s">
        <v>8411</v>
      </c>
      <c r="G212" s="298" t="s">
        <v>8411</v>
      </c>
      <c r="H212" s="298" t="s">
        <v>8411</v>
      </c>
      <c r="I212" s="298" t="s">
        <v>8411</v>
      </c>
      <c r="J212" s="298" t="s">
        <v>8411</v>
      </c>
      <c r="K212" s="298" t="s">
        <v>8411</v>
      </c>
      <c r="L212" s="298" t="s">
        <v>8411</v>
      </c>
      <c r="M212" s="298" t="s">
        <v>8411</v>
      </c>
      <c r="N212" s="298" t="s">
        <v>8411</v>
      </c>
      <c r="O212" s="298" t="s">
        <v>8411</v>
      </c>
      <c r="P212" s="298" t="s">
        <v>8411</v>
      </c>
      <c r="Q212" s="298" t="s">
        <v>8411</v>
      </c>
      <c r="R212" s="298" t="s">
        <v>8411</v>
      </c>
      <c r="S212" s="298" t="s">
        <v>8411</v>
      </c>
      <c r="T212" s="298" t="s">
        <v>8411</v>
      </c>
      <c r="U212" s="298" t="s">
        <v>8411</v>
      </c>
      <c r="V212" s="298" t="s">
        <v>8411</v>
      </c>
      <c r="W212" s="298" t="s">
        <v>8411</v>
      </c>
      <c r="X212" s="298" t="s">
        <v>8411</v>
      </c>
      <c r="Y212" s="298" t="s">
        <v>8411</v>
      </c>
      <c r="Z212" s="298" t="s">
        <v>8411</v>
      </c>
      <c r="AA212" s="298" t="s">
        <v>8411</v>
      </c>
      <c r="AB212" s="298" t="s">
        <v>8411</v>
      </c>
      <c r="AC212" s="298" t="s">
        <v>8411</v>
      </c>
      <c r="AD212" s="298" t="s">
        <v>8411</v>
      </c>
      <c r="AE212" s="298" t="s">
        <v>8411</v>
      </c>
      <c r="AF212" s="298">
        <f>_xlfn.IFNA(VLOOKUP(C212,'INFORM Severity - hidden'!$C$5:$G$155,5,FALSE),"-")</f>
        <v>1.5</v>
      </c>
    </row>
    <row r="213" spans="1:32">
      <c r="A213" t="s">
        <v>7592</v>
      </c>
      <c r="B213" t="s">
        <v>7590</v>
      </c>
      <c r="C213" t="s">
        <v>7591</v>
      </c>
      <c r="D213" s="298" t="str">
        <f t="shared" si="3"/>
        <v>Stable</v>
      </c>
      <c r="E213" s="298">
        <v>4.2</v>
      </c>
      <c r="F213" s="298">
        <v>4.2</v>
      </c>
      <c r="G213" s="298">
        <v>4.2</v>
      </c>
      <c r="H213" s="298">
        <v>3.9</v>
      </c>
      <c r="I213" s="298">
        <v>3.9</v>
      </c>
      <c r="J213" s="298">
        <v>4</v>
      </c>
      <c r="K213" s="298">
        <v>4</v>
      </c>
      <c r="L213" s="298">
        <v>4</v>
      </c>
      <c r="M213" s="298">
        <v>4</v>
      </c>
      <c r="N213" s="298">
        <v>4</v>
      </c>
      <c r="O213" s="298">
        <v>4</v>
      </c>
      <c r="P213" s="298">
        <v>4</v>
      </c>
      <c r="Q213" s="298">
        <v>4</v>
      </c>
      <c r="R213" s="298">
        <v>4.0999999999999996</v>
      </c>
      <c r="S213" s="298">
        <v>4.0999999999999996</v>
      </c>
      <c r="T213" s="298">
        <v>4.0999999999999996</v>
      </c>
      <c r="U213" s="298">
        <v>4.0999999999999996</v>
      </c>
      <c r="V213" s="298">
        <v>4.0999999999999996</v>
      </c>
      <c r="W213" s="298">
        <v>4.0999999999999996</v>
      </c>
      <c r="X213" s="298">
        <v>4.0999999999999996</v>
      </c>
      <c r="Y213" s="298">
        <v>4.0999999999999996</v>
      </c>
      <c r="Z213" s="298">
        <v>4.0999999999999996</v>
      </c>
      <c r="AA213" s="298">
        <v>4.0999999999999996</v>
      </c>
      <c r="AB213" s="298">
        <v>4.0999999999999996</v>
      </c>
      <c r="AC213" s="298">
        <v>4.0999999999999996</v>
      </c>
      <c r="AD213" s="298">
        <v>4.0999999999999996</v>
      </c>
      <c r="AE213" s="298">
        <v>4.0999999999999996</v>
      </c>
      <c r="AF213" s="298">
        <f>_xlfn.IFNA(VLOOKUP(C213,'INFORM Severity - hidden'!$C$5:$G$155,5,FALSE),"-")</f>
        <v>4.0999999999999996</v>
      </c>
    </row>
    <row r="214" spans="1:32">
      <c r="A214" t="s">
        <v>7654</v>
      </c>
      <c r="B214" t="s">
        <v>7652</v>
      </c>
      <c r="C214" t="s">
        <v>7653</v>
      </c>
      <c r="D214" s="298" t="str">
        <f t="shared" si="3"/>
        <v>Increasing</v>
      </c>
      <c r="E214" s="298" t="s">
        <v>8411</v>
      </c>
      <c r="F214" s="298" t="s">
        <v>8411</v>
      </c>
      <c r="G214" s="298" t="s">
        <v>8411</v>
      </c>
      <c r="H214" s="298" t="s">
        <v>8411</v>
      </c>
      <c r="I214" s="298" t="s">
        <v>8411</v>
      </c>
      <c r="J214" s="298" t="s">
        <v>8411</v>
      </c>
      <c r="K214" s="298" t="s">
        <v>8411</v>
      </c>
      <c r="L214" s="298" t="s">
        <v>8411</v>
      </c>
      <c r="M214" s="298" t="s">
        <v>8411</v>
      </c>
      <c r="N214" s="298" t="s">
        <v>8411</v>
      </c>
      <c r="O214" s="298" t="s">
        <v>8411</v>
      </c>
      <c r="P214" s="298" t="s">
        <v>8411</v>
      </c>
      <c r="Q214" s="298" t="s">
        <v>8411</v>
      </c>
      <c r="R214" s="298" t="s">
        <v>8411</v>
      </c>
      <c r="S214" s="298" t="s">
        <v>8411</v>
      </c>
      <c r="T214" s="298" t="s">
        <v>8411</v>
      </c>
      <c r="U214" s="298" t="s">
        <v>8411</v>
      </c>
      <c r="V214" s="298" t="s">
        <v>8411</v>
      </c>
      <c r="W214" s="298" t="s">
        <v>8411</v>
      </c>
      <c r="X214" s="298" t="s">
        <v>8411</v>
      </c>
      <c r="Y214" s="298" t="s">
        <v>8411</v>
      </c>
      <c r="Z214" s="298" t="s">
        <v>8411</v>
      </c>
      <c r="AA214" s="298">
        <v>2.4</v>
      </c>
      <c r="AB214" s="298">
        <v>2.4</v>
      </c>
      <c r="AC214" s="298">
        <v>2.4</v>
      </c>
      <c r="AD214" s="298">
        <v>2.9</v>
      </c>
      <c r="AE214" s="298">
        <v>2.9</v>
      </c>
      <c r="AF214" s="298">
        <f>_xlfn.IFNA(VLOOKUP(C214,'INFORM Severity - hidden'!$C$5:$G$155,5,FALSE),"-")</f>
        <v>2.9</v>
      </c>
    </row>
    <row r="215" spans="1:32">
      <c r="A215" t="s">
        <v>7707</v>
      </c>
      <c r="B215" t="s">
        <v>7705</v>
      </c>
      <c r="C215" t="s">
        <v>7706</v>
      </c>
      <c r="D215" s="298" t="str">
        <f t="shared" si="3"/>
        <v>Stable</v>
      </c>
      <c r="E215" s="298" t="s">
        <v>8411</v>
      </c>
      <c r="F215" s="298" t="s">
        <v>8411</v>
      </c>
      <c r="G215" s="298" t="s">
        <v>8411</v>
      </c>
      <c r="H215" s="298" t="s">
        <v>8411</v>
      </c>
      <c r="I215" s="298" t="s">
        <v>8411</v>
      </c>
      <c r="J215" s="298" t="s">
        <v>8411</v>
      </c>
      <c r="K215" s="298" t="s">
        <v>8411</v>
      </c>
      <c r="L215" s="298" t="s">
        <v>8411</v>
      </c>
      <c r="M215" s="298" t="s">
        <v>8411</v>
      </c>
      <c r="N215" s="298" t="s">
        <v>8411</v>
      </c>
      <c r="O215" s="298" t="s">
        <v>8411</v>
      </c>
      <c r="P215" s="298" t="s">
        <v>8411</v>
      </c>
      <c r="Q215" s="298" t="s">
        <v>8411</v>
      </c>
      <c r="R215" s="298" t="s">
        <v>8411</v>
      </c>
      <c r="S215" s="298" t="s">
        <v>8411</v>
      </c>
      <c r="T215" s="298">
        <v>1.9</v>
      </c>
      <c r="U215" s="298">
        <v>1.9</v>
      </c>
      <c r="V215" s="298">
        <v>2</v>
      </c>
      <c r="W215" s="298">
        <v>2</v>
      </c>
      <c r="X215" s="298">
        <v>2</v>
      </c>
      <c r="Y215" s="298">
        <v>2</v>
      </c>
      <c r="Z215" s="298">
        <v>2</v>
      </c>
      <c r="AA215" s="298">
        <v>2</v>
      </c>
      <c r="AB215" s="298">
        <v>2</v>
      </c>
      <c r="AC215" s="298">
        <v>2</v>
      </c>
      <c r="AD215" s="298">
        <v>2</v>
      </c>
      <c r="AE215" s="298">
        <v>2</v>
      </c>
      <c r="AF215" s="298">
        <f>_xlfn.IFNA(VLOOKUP(C215,'INFORM Severity - hidden'!$C$5:$G$155,5,FALSE),"-")</f>
        <v>2</v>
      </c>
    </row>
    <row r="216" spans="1:32">
      <c r="A216" t="s">
        <v>7767</v>
      </c>
      <c r="B216" t="s">
        <v>7765</v>
      </c>
      <c r="C216" t="s">
        <v>7766</v>
      </c>
      <c r="D216" s="298" t="str">
        <f t="shared" si="3"/>
        <v>Stable</v>
      </c>
      <c r="E216" s="298">
        <v>4.2</v>
      </c>
      <c r="F216" s="298">
        <v>4.3</v>
      </c>
      <c r="G216" s="298">
        <v>4.3</v>
      </c>
      <c r="H216" s="298">
        <v>4.7</v>
      </c>
      <c r="I216" s="298">
        <v>4.7</v>
      </c>
      <c r="J216" s="298">
        <v>4.7</v>
      </c>
      <c r="K216" s="298">
        <v>4.7</v>
      </c>
      <c r="L216" s="298">
        <v>4.7</v>
      </c>
      <c r="M216" s="298">
        <v>4.7</v>
      </c>
      <c r="N216" s="298">
        <v>4.7</v>
      </c>
      <c r="O216" s="298">
        <v>4.7</v>
      </c>
      <c r="P216" s="298">
        <v>4.7</v>
      </c>
      <c r="Q216" s="298">
        <v>4.7</v>
      </c>
      <c r="R216" s="298">
        <v>4.7</v>
      </c>
      <c r="S216" s="298">
        <v>4.7</v>
      </c>
      <c r="T216" s="298">
        <v>4.7</v>
      </c>
      <c r="U216" s="298">
        <v>4.7</v>
      </c>
      <c r="V216" s="298">
        <v>4.7</v>
      </c>
      <c r="W216" s="298">
        <v>4.7</v>
      </c>
      <c r="X216" s="298">
        <v>4.7</v>
      </c>
      <c r="Y216" s="298">
        <v>4.5999999999999996</v>
      </c>
      <c r="Z216" s="298">
        <v>4.5999999999999996</v>
      </c>
      <c r="AA216" s="298">
        <v>4.5999999999999996</v>
      </c>
      <c r="AB216" s="298">
        <v>4.5999999999999996</v>
      </c>
      <c r="AC216" s="298">
        <v>4.5999999999999996</v>
      </c>
      <c r="AD216" s="298">
        <v>4.5999999999999996</v>
      </c>
      <c r="AE216" s="298">
        <v>4.5999999999999996</v>
      </c>
      <c r="AF216" s="298">
        <f>_xlfn.IFNA(VLOOKUP(C216,'INFORM Severity - hidden'!$C$5:$G$155,5,FALSE),"-")</f>
        <v>4.5999999999999996</v>
      </c>
    </row>
    <row r="217" spans="1:32">
      <c r="A217" t="s">
        <v>7767</v>
      </c>
      <c r="B217" t="s">
        <v>7835</v>
      </c>
      <c r="C217" t="s">
        <v>7836</v>
      </c>
      <c r="D217" s="298" t="str">
        <f t="shared" si="3"/>
        <v>Stable</v>
      </c>
      <c r="E217" s="298" t="s">
        <v>8411</v>
      </c>
      <c r="F217" s="298">
        <v>2.8</v>
      </c>
      <c r="G217" s="298">
        <v>2.8</v>
      </c>
      <c r="H217" s="298">
        <v>3</v>
      </c>
      <c r="I217" s="298">
        <v>3</v>
      </c>
      <c r="J217" s="298">
        <v>3</v>
      </c>
      <c r="K217" s="298">
        <v>3</v>
      </c>
      <c r="L217" s="298">
        <v>3</v>
      </c>
      <c r="M217" s="298">
        <v>2.9</v>
      </c>
      <c r="N217" s="298">
        <v>2.9</v>
      </c>
      <c r="O217" s="298">
        <v>3</v>
      </c>
      <c r="P217" s="298">
        <v>3</v>
      </c>
      <c r="Q217" s="298">
        <v>3</v>
      </c>
      <c r="R217" s="298">
        <v>2.9</v>
      </c>
      <c r="S217" s="298">
        <v>2.9</v>
      </c>
      <c r="T217" s="298">
        <v>2.9</v>
      </c>
      <c r="U217" s="298">
        <v>2.9</v>
      </c>
      <c r="V217" s="298">
        <v>2.9</v>
      </c>
      <c r="W217" s="298">
        <v>2.9</v>
      </c>
      <c r="X217" s="298">
        <v>2.9</v>
      </c>
      <c r="Y217" s="298">
        <v>2.9</v>
      </c>
      <c r="Z217" s="298">
        <v>2.9</v>
      </c>
      <c r="AA217" s="298">
        <v>2.9</v>
      </c>
      <c r="AB217" s="298">
        <v>2.9</v>
      </c>
      <c r="AC217" s="298">
        <v>2.9</v>
      </c>
      <c r="AD217" s="298">
        <v>2.9</v>
      </c>
      <c r="AE217" s="298">
        <v>2.9</v>
      </c>
      <c r="AF217" s="298">
        <f>_xlfn.IFNA(VLOOKUP(C217,'INFORM Severity - hidden'!$C$5:$G$155,5,FALSE),"-")</f>
        <v>2.9</v>
      </c>
    </row>
    <row r="218" spans="1:32">
      <c r="A218" t="s">
        <v>7887</v>
      </c>
      <c r="B218" t="s">
        <v>7885</v>
      </c>
      <c r="C218" t="s">
        <v>7886</v>
      </c>
      <c r="D218" s="298" t="str">
        <f t="shared" si="3"/>
        <v>Stable</v>
      </c>
      <c r="E218" s="298" t="s">
        <v>8411</v>
      </c>
      <c r="F218" s="298">
        <v>2.7</v>
      </c>
      <c r="G218" s="298">
        <v>2.7</v>
      </c>
      <c r="H218" s="298">
        <v>2.7</v>
      </c>
      <c r="I218" s="298">
        <v>2.7</v>
      </c>
      <c r="J218" s="298">
        <v>2.7</v>
      </c>
      <c r="K218" s="298">
        <v>2.7</v>
      </c>
      <c r="L218" s="298">
        <v>2.7</v>
      </c>
      <c r="M218" s="298">
        <v>2.7</v>
      </c>
      <c r="N218" s="298">
        <v>2.7</v>
      </c>
      <c r="O218" s="298">
        <v>2.7</v>
      </c>
      <c r="P218" s="298">
        <v>2.7</v>
      </c>
      <c r="Q218" s="298">
        <v>2.7</v>
      </c>
      <c r="R218" s="298">
        <v>2.7</v>
      </c>
      <c r="S218" s="298">
        <v>2.7</v>
      </c>
      <c r="T218" s="298">
        <v>2.7</v>
      </c>
      <c r="U218" s="298">
        <v>2.7</v>
      </c>
      <c r="V218" s="298">
        <v>2.8</v>
      </c>
      <c r="W218" s="298">
        <v>2.8</v>
      </c>
      <c r="X218" s="298">
        <v>2.8</v>
      </c>
      <c r="Y218" s="298">
        <v>2.8</v>
      </c>
      <c r="Z218" s="298">
        <v>2.7</v>
      </c>
      <c r="AA218" s="298">
        <v>2.7</v>
      </c>
      <c r="AB218" s="298">
        <v>2.7</v>
      </c>
      <c r="AC218" s="298">
        <v>2.7</v>
      </c>
      <c r="AD218" s="298">
        <v>2.7</v>
      </c>
      <c r="AE218" s="298">
        <v>2.7</v>
      </c>
      <c r="AF218" s="298">
        <f>_xlfn.IFNA(VLOOKUP(C218,'INFORM Severity - hidden'!$C$5:$G$155,5,FALSE),"-")</f>
        <v>2.7</v>
      </c>
    </row>
    <row r="219" spans="1:32">
      <c r="A219" t="s">
        <v>7936</v>
      </c>
      <c r="B219" t="s">
        <v>7934</v>
      </c>
      <c r="C219" t="s">
        <v>7935</v>
      </c>
      <c r="D219" s="298" t="str">
        <f t="shared" si="3"/>
        <v>Stable</v>
      </c>
      <c r="E219" s="298" t="s">
        <v>8411</v>
      </c>
      <c r="F219" s="298">
        <v>3.6</v>
      </c>
      <c r="G219" s="298">
        <v>3.8</v>
      </c>
      <c r="H219" s="298">
        <v>3.9</v>
      </c>
      <c r="I219" s="298">
        <v>3.9</v>
      </c>
      <c r="J219" s="298">
        <v>3.9</v>
      </c>
      <c r="K219" s="298">
        <v>3.9</v>
      </c>
      <c r="L219" s="298">
        <v>3.9</v>
      </c>
      <c r="M219" s="298">
        <v>3.9</v>
      </c>
      <c r="N219" s="298">
        <v>3.7</v>
      </c>
      <c r="O219" s="298">
        <v>3.7</v>
      </c>
      <c r="P219" s="298">
        <v>3.7</v>
      </c>
      <c r="Q219" s="298">
        <v>3.8</v>
      </c>
      <c r="R219" s="298">
        <v>3.8</v>
      </c>
      <c r="S219" s="298">
        <v>3.8</v>
      </c>
      <c r="T219" s="298">
        <v>3.7</v>
      </c>
      <c r="U219" s="298">
        <v>3.7</v>
      </c>
      <c r="V219" s="298">
        <v>3.7</v>
      </c>
      <c r="W219" s="298">
        <v>3.7</v>
      </c>
      <c r="X219" s="298">
        <v>3.7</v>
      </c>
      <c r="Y219" s="298">
        <v>3.7</v>
      </c>
      <c r="Z219" s="298">
        <v>3.5</v>
      </c>
      <c r="AA219" s="298">
        <v>3.5</v>
      </c>
      <c r="AB219" s="298">
        <v>3.5</v>
      </c>
      <c r="AC219" s="298">
        <v>3.5</v>
      </c>
      <c r="AD219" s="298">
        <v>3.5</v>
      </c>
      <c r="AE219" s="298">
        <v>3.5</v>
      </c>
      <c r="AF219" s="298">
        <f>_xlfn.IFNA(VLOOKUP(C219,'INFORM Severity - hidden'!$C$5:$G$155,5,FALSE),"-")</f>
        <v>3.5</v>
      </c>
    </row>
    <row r="220" spans="1:32">
      <c r="A220" t="s">
        <v>7936</v>
      </c>
      <c r="B220" t="s">
        <v>8556</v>
      </c>
      <c r="C220" t="s">
        <v>8557</v>
      </c>
      <c r="D220" s="298" t="str">
        <f t="shared" si="3"/>
        <v>-</v>
      </c>
      <c r="E220" s="298" t="s">
        <v>8411</v>
      </c>
      <c r="F220" s="298" t="s">
        <v>8411</v>
      </c>
      <c r="G220" s="298">
        <v>2.2999999999999998</v>
      </c>
      <c r="H220" s="298">
        <v>3.2</v>
      </c>
      <c r="I220" s="298">
        <v>3.2</v>
      </c>
      <c r="J220" s="298" t="s">
        <v>8411</v>
      </c>
      <c r="K220" s="298" t="s">
        <v>8411</v>
      </c>
      <c r="L220" s="298" t="s">
        <v>8411</v>
      </c>
      <c r="M220" s="298" t="s">
        <v>8411</v>
      </c>
      <c r="N220" s="298" t="s">
        <v>8411</v>
      </c>
      <c r="O220" s="298" t="s">
        <v>8411</v>
      </c>
      <c r="P220" s="298" t="s">
        <v>8411</v>
      </c>
      <c r="Q220" s="298" t="s">
        <v>8411</v>
      </c>
      <c r="R220" s="298" t="s">
        <v>8411</v>
      </c>
      <c r="S220" s="298" t="s">
        <v>8411</v>
      </c>
      <c r="T220" s="298" t="s">
        <v>8411</v>
      </c>
      <c r="U220" s="298" t="s">
        <v>8411</v>
      </c>
      <c r="V220" s="298" t="s">
        <v>8411</v>
      </c>
      <c r="W220" s="298" t="s">
        <v>8411</v>
      </c>
      <c r="X220" s="298" t="s">
        <v>8411</v>
      </c>
      <c r="Y220" s="298" t="s">
        <v>8411</v>
      </c>
      <c r="Z220" s="298" t="s">
        <v>8411</v>
      </c>
      <c r="AA220" s="298" t="s">
        <v>8411</v>
      </c>
      <c r="AB220" s="298" t="s">
        <v>8411</v>
      </c>
      <c r="AC220" s="298" t="s">
        <v>8411</v>
      </c>
      <c r="AD220" s="298" t="s">
        <v>8411</v>
      </c>
      <c r="AE220" s="298" t="s">
        <v>8411</v>
      </c>
      <c r="AF220" s="298" t="str">
        <f>_xlfn.IFNA(VLOOKUP(C220,'INFORM Severity - hidden'!$C$5:$G$155,5,FALSE),"-")</f>
        <v>-</v>
      </c>
    </row>
    <row r="221" spans="1:32">
      <c r="A221" t="s">
        <v>7936</v>
      </c>
      <c r="B221" t="s">
        <v>8558</v>
      </c>
      <c r="C221" t="s">
        <v>8559</v>
      </c>
      <c r="D221" s="298" t="str">
        <f t="shared" si="3"/>
        <v>-</v>
      </c>
      <c r="E221" s="298" t="s">
        <v>8411</v>
      </c>
      <c r="F221" s="298" t="s">
        <v>8411</v>
      </c>
      <c r="G221" s="298" t="s">
        <v>8411</v>
      </c>
      <c r="H221" s="298" t="s">
        <v>8411</v>
      </c>
      <c r="I221" s="298" t="s">
        <v>8411</v>
      </c>
      <c r="J221" s="298" t="s">
        <v>8411</v>
      </c>
      <c r="K221" s="298" t="s">
        <v>8411</v>
      </c>
      <c r="L221" s="298" t="s">
        <v>8411</v>
      </c>
      <c r="M221" s="298" t="s">
        <v>8411</v>
      </c>
      <c r="N221" s="298" t="s">
        <v>8411</v>
      </c>
      <c r="O221" s="298" t="s">
        <v>8411</v>
      </c>
      <c r="P221" s="298" t="s">
        <v>8411</v>
      </c>
      <c r="Q221" s="298" t="s">
        <v>8411</v>
      </c>
      <c r="R221" s="298" t="s">
        <v>8411</v>
      </c>
      <c r="S221" s="298" t="s">
        <v>8411</v>
      </c>
      <c r="T221" s="298" t="s">
        <v>8411</v>
      </c>
      <c r="U221" s="298" t="s">
        <v>8411</v>
      </c>
      <c r="V221" s="298">
        <v>2.6</v>
      </c>
      <c r="W221" s="298">
        <v>2.6</v>
      </c>
      <c r="X221" s="298">
        <v>2.6</v>
      </c>
      <c r="Y221" s="298">
        <v>2.6</v>
      </c>
      <c r="Z221" s="298">
        <v>2.6</v>
      </c>
      <c r="AA221" s="298">
        <v>2.6</v>
      </c>
      <c r="AB221" s="298" t="s">
        <v>8411</v>
      </c>
      <c r="AC221" s="298" t="s">
        <v>8411</v>
      </c>
      <c r="AD221" s="298" t="s">
        <v>8411</v>
      </c>
      <c r="AE221" s="298" t="s">
        <v>8411</v>
      </c>
      <c r="AF221" s="298" t="str">
        <f>_xlfn.IFNA(VLOOKUP(C221,'INFORM Severity - hidden'!$C$5:$G$155,5,FALSE),"-")</f>
        <v>-</v>
      </c>
    </row>
  </sheetData>
  <phoneticPr fontId="87" type="noConversion"/>
  <conditionalFormatting sqref="D3:D221">
    <cfRule type="cellIs" dxfId="38" priority="1" stopIfTrue="1" operator="equal">
      <formula>"Increasing"</formula>
    </cfRule>
    <cfRule type="cellIs" dxfId="37" priority="2" stopIfTrue="1" operator="equal">
      <formula>"Stable"</formula>
    </cfRule>
    <cfRule type="cellIs" dxfId="36" priority="3" stopIfTrue="1" operator="equal">
      <formula>"Decreasing"</formula>
    </cfRule>
  </conditionalFormatting>
  <conditionalFormatting sqref="AB178:AE196 E3:AA196 E197:AE221 AF3:AF221">
    <cfRule type="cellIs" dxfId="35" priority="4" stopIfTrue="1" operator="equal">
      <formula>"-"</formula>
    </cfRule>
    <cfRule type="cellIs" dxfId="34" priority="5" stopIfTrue="1" operator="greaterThanOrEqual">
      <formula>4</formula>
    </cfRule>
    <cfRule type="cellIs" dxfId="33" priority="6" stopIfTrue="1" operator="between">
      <formula>3</formula>
      <formula>4</formula>
    </cfRule>
    <cfRule type="cellIs" dxfId="32" priority="7" stopIfTrue="1" operator="between">
      <formula>2</formula>
      <formula>3</formula>
    </cfRule>
    <cfRule type="cellIs" dxfId="31" priority="8" stopIfTrue="1" operator="between">
      <formula>1</formula>
      <formula>2</formula>
    </cfRule>
    <cfRule type="cellIs" dxfId="30" priority="9" stopIfTrue="1" operator="between">
      <formula>0.1</formula>
      <formula>1</formula>
    </cfRule>
  </conditionalFormatting>
  <conditionalFormatting sqref="AB177:AE177">
    <cfRule type="cellIs" dxfId="29" priority="136" stopIfTrue="1" operator="equal">
      <formula>"-"</formula>
    </cfRule>
    <cfRule type="cellIs" dxfId="28" priority="137" stopIfTrue="1" operator="greaterThanOrEqual">
      <formula>4</formula>
    </cfRule>
    <cfRule type="cellIs" dxfId="27" priority="138" stopIfTrue="1" operator="between">
      <formula>3</formula>
      <formula>4</formula>
    </cfRule>
    <cfRule type="cellIs" dxfId="26" priority="139" stopIfTrue="1" operator="between">
      <formula>2</formula>
      <formula>3</formula>
    </cfRule>
    <cfRule type="cellIs" dxfId="25" priority="140" stopIfTrue="1" operator="between">
      <formula>1</formula>
      <formula>2</formula>
    </cfRule>
    <cfRule type="cellIs" dxfId="24" priority="141" stopIfTrue="1" operator="between">
      <formula>0.1</formula>
      <formula>1</formula>
    </cfRule>
  </conditionalFormatting>
  <conditionalFormatting sqref="AB3:AB176">
    <cfRule type="cellIs" dxfId="23" priority="142" stopIfTrue="1" operator="equal">
      <formula>"-"</formula>
    </cfRule>
    <cfRule type="cellIs" dxfId="22" priority="143" stopIfTrue="1" operator="greaterThanOrEqual">
      <formula>4</formula>
    </cfRule>
    <cfRule type="cellIs" dxfId="21" priority="144" stopIfTrue="1" operator="between">
      <formula>3</formula>
      <formula>4</formula>
    </cfRule>
    <cfRule type="cellIs" dxfId="20" priority="145" stopIfTrue="1" operator="between">
      <formula>2</formula>
      <formula>3</formula>
    </cfRule>
    <cfRule type="cellIs" dxfId="19" priority="146" stopIfTrue="1" operator="between">
      <formula>1</formula>
      <formula>2</formula>
    </cfRule>
    <cfRule type="cellIs" dxfId="18" priority="147" stopIfTrue="1" operator="between">
      <formula>0.1</formula>
      <formula>1</formula>
    </cfRule>
  </conditionalFormatting>
  <conditionalFormatting sqref="AC3:AC176">
    <cfRule type="cellIs" dxfId="17" priority="148" stopIfTrue="1" operator="equal">
      <formula>"-"</formula>
    </cfRule>
    <cfRule type="cellIs" dxfId="16" priority="149" stopIfTrue="1" operator="greaterThanOrEqual">
      <formula>4</formula>
    </cfRule>
    <cfRule type="cellIs" dxfId="15" priority="150" stopIfTrue="1" operator="between">
      <formula>3</formula>
      <formula>4</formula>
    </cfRule>
    <cfRule type="cellIs" dxfId="14" priority="151" stopIfTrue="1" operator="between">
      <formula>2</formula>
      <formula>3</formula>
    </cfRule>
    <cfRule type="cellIs" dxfId="13" priority="152" stopIfTrue="1" operator="between">
      <formula>1</formula>
      <formula>2</formula>
    </cfRule>
    <cfRule type="cellIs" dxfId="12" priority="153" stopIfTrue="1" operator="between">
      <formula>0.1</formula>
      <formula>1</formula>
    </cfRule>
  </conditionalFormatting>
  <conditionalFormatting sqref="AD3:AD176">
    <cfRule type="cellIs" dxfId="11" priority="154" stopIfTrue="1" operator="equal">
      <formula>"-"</formula>
    </cfRule>
    <cfRule type="cellIs" dxfId="10" priority="155" stopIfTrue="1" operator="greaterThanOrEqual">
      <formula>4</formula>
    </cfRule>
    <cfRule type="cellIs" dxfId="9" priority="156" stopIfTrue="1" operator="between">
      <formula>3</formula>
      <formula>4</formula>
    </cfRule>
    <cfRule type="cellIs" dxfId="8" priority="157" stopIfTrue="1" operator="between">
      <formula>2</formula>
      <formula>3</formula>
    </cfRule>
    <cfRule type="cellIs" dxfId="7" priority="158" stopIfTrue="1" operator="between">
      <formula>1</formula>
      <formula>2</formula>
    </cfRule>
    <cfRule type="cellIs" dxfId="6" priority="159" stopIfTrue="1" operator="between">
      <formula>0.1</formula>
      <formula>1</formula>
    </cfRule>
  </conditionalFormatting>
  <conditionalFormatting sqref="AE3:AE176">
    <cfRule type="cellIs" dxfId="5" priority="160" stopIfTrue="1" operator="equal">
      <formula>"-"</formula>
    </cfRule>
    <cfRule type="cellIs" dxfId="4" priority="161" stopIfTrue="1" operator="greaterThanOrEqual">
      <formula>4</formula>
    </cfRule>
    <cfRule type="cellIs" dxfId="3" priority="162" stopIfTrue="1" operator="between">
      <formula>3</formula>
      <formula>4</formula>
    </cfRule>
    <cfRule type="cellIs" dxfId="2" priority="163" stopIfTrue="1" operator="between">
      <formula>2</formula>
      <formula>3</formula>
    </cfRule>
    <cfRule type="cellIs" dxfId="1" priority="164" stopIfTrue="1" operator="between">
      <formula>1</formula>
      <formula>2</formula>
    </cfRule>
    <cfRule type="cellIs" dxfId="0" priority="165"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45"/>
  <sheetViews>
    <sheetView topLeftCell="F1" workbookViewId="0">
      <selection activeCell="J10" sqref="J10"/>
    </sheetView>
    <sheetView workbookViewId="1"/>
  </sheetViews>
  <sheetFormatPr defaultRowHeight="14.45"/>
  <cols>
    <col min="1" max="1" width="10" customWidth="1"/>
    <col min="2" max="2" width="20" customWidth="1"/>
    <col min="3" max="3" width="20" hidden="1" customWidth="1"/>
    <col min="4" max="4" width="25" customWidth="1"/>
    <col min="5" max="5" width="40" customWidth="1"/>
    <col min="6" max="7" width="15" customWidth="1"/>
    <col min="8" max="9" width="25" customWidth="1"/>
    <col min="10" max="10" width="20" customWidth="1"/>
    <col min="11" max="11" width="60" customWidth="1"/>
    <col min="12" max="14" width="15" customWidth="1"/>
  </cols>
  <sheetData>
    <row r="1" spans="1:14">
      <c r="A1" s="299" t="s">
        <v>145</v>
      </c>
      <c r="B1" s="299" t="s">
        <v>8560</v>
      </c>
      <c r="C1" s="299" t="s">
        <v>8561</v>
      </c>
      <c r="D1" s="299" t="s">
        <v>146</v>
      </c>
      <c r="E1" s="299" t="s">
        <v>143</v>
      </c>
      <c r="F1" s="299" t="s">
        <v>147</v>
      </c>
      <c r="G1" s="299" t="s">
        <v>8562</v>
      </c>
      <c r="H1" s="299" t="s">
        <v>144</v>
      </c>
      <c r="I1" s="299" t="s">
        <v>8563</v>
      </c>
      <c r="J1" s="299" t="s">
        <v>17</v>
      </c>
      <c r="K1" s="299" t="s">
        <v>8564</v>
      </c>
      <c r="L1" s="299" t="s">
        <v>8565</v>
      </c>
      <c r="M1" s="299" t="s">
        <v>8566</v>
      </c>
      <c r="N1" s="299" t="s">
        <v>8567</v>
      </c>
    </row>
    <row r="2" spans="1:14">
      <c r="A2" t="s">
        <v>208</v>
      </c>
      <c r="D2" t="s">
        <v>209</v>
      </c>
      <c r="E2" t="s">
        <v>206</v>
      </c>
      <c r="F2" t="s">
        <v>210</v>
      </c>
      <c r="G2" t="s">
        <v>8568</v>
      </c>
      <c r="H2" t="s">
        <v>207</v>
      </c>
      <c r="I2" t="s">
        <v>209</v>
      </c>
      <c r="J2" t="s">
        <v>207</v>
      </c>
    </row>
    <row r="3" spans="1:14">
      <c r="A3" t="s">
        <v>274</v>
      </c>
      <c r="D3" t="s">
        <v>275</v>
      </c>
      <c r="E3" t="s">
        <v>272</v>
      </c>
      <c r="F3" t="s">
        <v>276</v>
      </c>
      <c r="G3" t="s">
        <v>8569</v>
      </c>
      <c r="H3" t="s">
        <v>273</v>
      </c>
      <c r="I3" t="s">
        <v>275</v>
      </c>
      <c r="J3" t="s">
        <v>272</v>
      </c>
    </row>
    <row r="4" spans="1:14">
      <c r="A4" t="s">
        <v>338</v>
      </c>
      <c r="D4" t="s">
        <v>339</v>
      </c>
      <c r="E4" t="s">
        <v>337</v>
      </c>
      <c r="F4" t="s">
        <v>340</v>
      </c>
      <c r="G4" t="s">
        <v>8569</v>
      </c>
      <c r="H4" t="s">
        <v>273</v>
      </c>
      <c r="I4" t="s">
        <v>339</v>
      </c>
      <c r="J4" t="s">
        <v>337</v>
      </c>
    </row>
    <row r="5" spans="1:14">
      <c r="A5" t="s">
        <v>389</v>
      </c>
      <c r="D5" t="s">
        <v>390</v>
      </c>
      <c r="E5" t="s">
        <v>388</v>
      </c>
      <c r="F5" t="s">
        <v>391</v>
      </c>
      <c r="G5" t="s">
        <v>8570</v>
      </c>
      <c r="H5" t="s">
        <v>207</v>
      </c>
      <c r="I5" t="s">
        <v>390</v>
      </c>
      <c r="J5" t="s">
        <v>8571</v>
      </c>
    </row>
    <row r="6" spans="1:14">
      <c r="A6" t="s">
        <v>453</v>
      </c>
      <c r="D6" t="s">
        <v>454</v>
      </c>
      <c r="E6" t="s">
        <v>452</v>
      </c>
      <c r="F6" t="s">
        <v>455</v>
      </c>
      <c r="G6" t="s">
        <v>8570</v>
      </c>
      <c r="H6" t="s">
        <v>273</v>
      </c>
      <c r="I6" t="s">
        <v>454</v>
      </c>
      <c r="J6" t="s">
        <v>273</v>
      </c>
    </row>
    <row r="7" spans="1:14">
      <c r="A7" t="s">
        <v>513</v>
      </c>
      <c r="D7" t="s">
        <v>514</v>
      </c>
      <c r="E7" t="s">
        <v>511</v>
      </c>
      <c r="F7" t="s">
        <v>515</v>
      </c>
      <c r="G7" t="s">
        <v>8568</v>
      </c>
      <c r="H7" t="s">
        <v>512</v>
      </c>
      <c r="I7" t="s">
        <v>514</v>
      </c>
      <c r="J7" t="s">
        <v>8572</v>
      </c>
    </row>
    <row r="8" spans="1:14">
      <c r="A8" t="s">
        <v>579</v>
      </c>
      <c r="D8" t="s">
        <v>580</v>
      </c>
      <c r="E8" t="s">
        <v>578</v>
      </c>
      <c r="F8" t="s">
        <v>581</v>
      </c>
      <c r="G8" t="s">
        <v>8573</v>
      </c>
      <c r="H8" t="s">
        <v>512</v>
      </c>
      <c r="I8" t="s">
        <v>580</v>
      </c>
      <c r="J8" t="s">
        <v>8574</v>
      </c>
    </row>
    <row r="9" spans="1:14">
      <c r="A9" t="s">
        <v>647</v>
      </c>
      <c r="D9" t="s">
        <v>648</v>
      </c>
      <c r="E9" t="s">
        <v>646</v>
      </c>
      <c r="F9" t="s">
        <v>649</v>
      </c>
      <c r="G9" t="s">
        <v>8570</v>
      </c>
      <c r="H9" t="s">
        <v>207</v>
      </c>
      <c r="I9" t="s">
        <v>648</v>
      </c>
      <c r="J9" t="s">
        <v>207</v>
      </c>
    </row>
    <row r="10" spans="1:14">
      <c r="A10" t="s">
        <v>705</v>
      </c>
      <c r="D10" t="s">
        <v>706</v>
      </c>
      <c r="E10" t="s">
        <v>703</v>
      </c>
      <c r="F10" t="s">
        <v>707</v>
      </c>
      <c r="G10" t="s">
        <v>8570</v>
      </c>
      <c r="H10" t="s">
        <v>704</v>
      </c>
      <c r="I10" t="s">
        <v>706</v>
      </c>
      <c r="J10" t="s">
        <v>8575</v>
      </c>
    </row>
    <row r="11" spans="1:14">
      <c r="A11" t="s">
        <v>768</v>
      </c>
      <c r="D11" t="s">
        <v>706</v>
      </c>
      <c r="E11" t="s">
        <v>767</v>
      </c>
      <c r="F11" t="s">
        <v>707</v>
      </c>
      <c r="G11" t="s">
        <v>8570</v>
      </c>
      <c r="H11" t="s">
        <v>273</v>
      </c>
      <c r="I11" t="s">
        <v>706</v>
      </c>
      <c r="J11" t="s">
        <v>8576</v>
      </c>
    </row>
    <row r="12" spans="1:14">
      <c r="A12" t="s">
        <v>819</v>
      </c>
      <c r="D12" t="s">
        <v>706</v>
      </c>
      <c r="E12" t="s">
        <v>818</v>
      </c>
      <c r="F12" t="s">
        <v>707</v>
      </c>
      <c r="G12" t="s">
        <v>8570</v>
      </c>
      <c r="H12" t="s">
        <v>273</v>
      </c>
      <c r="I12" t="s">
        <v>706</v>
      </c>
      <c r="J12" t="s">
        <v>8577</v>
      </c>
    </row>
    <row r="13" spans="1:14">
      <c r="A13" t="s">
        <v>864</v>
      </c>
      <c r="D13" t="s">
        <v>706</v>
      </c>
      <c r="E13" t="s">
        <v>863</v>
      </c>
      <c r="F13" t="s">
        <v>707</v>
      </c>
      <c r="G13" t="s">
        <v>8570</v>
      </c>
      <c r="H13" t="s">
        <v>512</v>
      </c>
      <c r="I13" t="s">
        <v>706</v>
      </c>
      <c r="J13" t="s">
        <v>8578</v>
      </c>
    </row>
    <row r="14" spans="1:14">
      <c r="A14" t="s">
        <v>906</v>
      </c>
      <c r="D14" t="s">
        <v>907</v>
      </c>
      <c r="E14" t="s">
        <v>905</v>
      </c>
      <c r="F14" t="s">
        <v>908</v>
      </c>
      <c r="G14" t="s">
        <v>8570</v>
      </c>
      <c r="H14" t="s">
        <v>207</v>
      </c>
      <c r="I14" t="s">
        <v>907</v>
      </c>
      <c r="J14" t="s">
        <v>207</v>
      </c>
    </row>
    <row r="15" spans="1:14">
      <c r="A15" t="s">
        <v>964</v>
      </c>
      <c r="D15" t="s">
        <v>965</v>
      </c>
      <c r="E15" t="s">
        <v>963</v>
      </c>
      <c r="F15" t="s">
        <v>966</v>
      </c>
      <c r="G15" t="s">
        <v>8570</v>
      </c>
      <c r="H15" t="s">
        <v>207</v>
      </c>
      <c r="I15" t="s">
        <v>965</v>
      </c>
      <c r="J15" t="s">
        <v>207</v>
      </c>
    </row>
    <row r="16" spans="1:14">
      <c r="A16" t="s">
        <v>1012</v>
      </c>
      <c r="D16" t="s">
        <v>1013</v>
      </c>
      <c r="E16" t="s">
        <v>1011</v>
      </c>
      <c r="F16" t="s">
        <v>1014</v>
      </c>
      <c r="G16" t="s">
        <v>8573</v>
      </c>
      <c r="H16" t="s">
        <v>207</v>
      </c>
      <c r="I16" t="s">
        <v>1013</v>
      </c>
      <c r="J16" t="s">
        <v>207</v>
      </c>
    </row>
    <row r="17" spans="1:10">
      <c r="A17" t="s">
        <v>1076</v>
      </c>
      <c r="D17" t="s">
        <v>1013</v>
      </c>
      <c r="E17" t="s">
        <v>1075</v>
      </c>
      <c r="F17" t="s">
        <v>1014</v>
      </c>
      <c r="G17" t="s">
        <v>8573</v>
      </c>
      <c r="H17" t="s">
        <v>512</v>
      </c>
      <c r="I17" t="s">
        <v>1013</v>
      </c>
      <c r="J17" t="s">
        <v>8579</v>
      </c>
    </row>
    <row r="18" spans="1:10">
      <c r="A18" t="s">
        <v>1133</v>
      </c>
      <c r="D18" t="s">
        <v>1013</v>
      </c>
      <c r="E18" t="s">
        <v>1131</v>
      </c>
      <c r="F18" t="s">
        <v>1014</v>
      </c>
      <c r="G18" t="s">
        <v>8573</v>
      </c>
      <c r="H18" t="s">
        <v>1132</v>
      </c>
      <c r="I18" t="s">
        <v>1013</v>
      </c>
      <c r="J18" t="s">
        <v>8580</v>
      </c>
    </row>
    <row r="19" spans="1:10">
      <c r="A19" t="s">
        <v>1183</v>
      </c>
      <c r="D19" t="s">
        <v>1184</v>
      </c>
      <c r="E19" t="s">
        <v>1182</v>
      </c>
      <c r="F19" t="s">
        <v>1185</v>
      </c>
      <c r="G19" t="s">
        <v>8573</v>
      </c>
      <c r="H19" t="s">
        <v>512</v>
      </c>
      <c r="I19" t="s">
        <v>1184</v>
      </c>
      <c r="J19" t="s">
        <v>8581</v>
      </c>
    </row>
    <row r="20" spans="1:10">
      <c r="A20" t="s">
        <v>1243</v>
      </c>
      <c r="D20" t="s">
        <v>1244</v>
      </c>
      <c r="E20" t="s">
        <v>1242</v>
      </c>
      <c r="F20" t="s">
        <v>1245</v>
      </c>
      <c r="G20" t="s">
        <v>8570</v>
      </c>
      <c r="H20" t="s">
        <v>704</v>
      </c>
      <c r="I20" t="s">
        <v>1244</v>
      </c>
      <c r="J20" t="s">
        <v>8575</v>
      </c>
    </row>
    <row r="21" spans="1:10">
      <c r="A21" t="s">
        <v>1301</v>
      </c>
      <c r="D21" t="s">
        <v>1244</v>
      </c>
      <c r="E21" t="s">
        <v>1300</v>
      </c>
      <c r="F21" t="s">
        <v>1245</v>
      </c>
      <c r="G21" t="s">
        <v>8570</v>
      </c>
      <c r="H21" t="s">
        <v>512</v>
      </c>
      <c r="I21" t="s">
        <v>1244</v>
      </c>
      <c r="J21" t="s">
        <v>8582</v>
      </c>
    </row>
    <row r="22" spans="1:10">
      <c r="A22" t="s">
        <v>1348</v>
      </c>
      <c r="D22" t="s">
        <v>1244</v>
      </c>
      <c r="E22" t="s">
        <v>1346</v>
      </c>
      <c r="F22" t="s">
        <v>1245</v>
      </c>
      <c r="G22" t="s">
        <v>8570</v>
      </c>
      <c r="H22" t="s">
        <v>1347</v>
      </c>
      <c r="I22" t="s">
        <v>1244</v>
      </c>
      <c r="J22" t="s">
        <v>1347</v>
      </c>
    </row>
    <row r="23" spans="1:10">
      <c r="A23" t="s">
        <v>1393</v>
      </c>
      <c r="D23" t="s">
        <v>1394</v>
      </c>
      <c r="E23" t="s">
        <v>1392</v>
      </c>
      <c r="F23" t="s">
        <v>1395</v>
      </c>
      <c r="G23" t="s">
        <v>8570</v>
      </c>
      <c r="H23" t="s">
        <v>512</v>
      </c>
      <c r="I23" t="s">
        <v>1394</v>
      </c>
      <c r="J23" t="s">
        <v>8582</v>
      </c>
    </row>
    <row r="24" spans="1:10">
      <c r="A24" t="s">
        <v>1448</v>
      </c>
      <c r="D24" t="s">
        <v>1394</v>
      </c>
      <c r="E24" t="s">
        <v>1447</v>
      </c>
      <c r="F24" t="s">
        <v>1395</v>
      </c>
      <c r="G24" t="s">
        <v>8570</v>
      </c>
      <c r="H24" t="s">
        <v>512</v>
      </c>
      <c r="I24" t="s">
        <v>1394</v>
      </c>
      <c r="J24" t="s">
        <v>8583</v>
      </c>
    </row>
    <row r="25" spans="1:10">
      <c r="A25" t="s">
        <v>1496</v>
      </c>
      <c r="D25" t="s">
        <v>1394</v>
      </c>
      <c r="E25" t="s">
        <v>1495</v>
      </c>
      <c r="F25" t="s">
        <v>1395</v>
      </c>
      <c r="G25" t="s">
        <v>8570</v>
      </c>
      <c r="H25" t="s">
        <v>704</v>
      </c>
      <c r="I25" t="s">
        <v>1394</v>
      </c>
      <c r="J25" t="s">
        <v>8575</v>
      </c>
    </row>
    <row r="26" spans="1:10">
      <c r="A26" t="s">
        <v>1544</v>
      </c>
      <c r="D26" t="s">
        <v>1545</v>
      </c>
      <c r="E26" t="s">
        <v>1543</v>
      </c>
      <c r="F26" t="s">
        <v>1546</v>
      </c>
      <c r="G26" t="s">
        <v>8573</v>
      </c>
      <c r="H26" t="s">
        <v>512</v>
      </c>
      <c r="I26" t="s">
        <v>1545</v>
      </c>
      <c r="J26" t="s">
        <v>8579</v>
      </c>
    </row>
    <row r="27" spans="1:10">
      <c r="A27" t="s">
        <v>1606</v>
      </c>
      <c r="D27" t="s">
        <v>1607</v>
      </c>
      <c r="E27" t="s">
        <v>1605</v>
      </c>
      <c r="F27" t="s">
        <v>1608</v>
      </c>
      <c r="G27" t="s">
        <v>8570</v>
      </c>
      <c r="H27" t="s">
        <v>512</v>
      </c>
      <c r="I27" t="s">
        <v>1607</v>
      </c>
      <c r="J27" t="s">
        <v>8584</v>
      </c>
    </row>
    <row r="28" spans="1:10">
      <c r="A28" t="s">
        <v>1663</v>
      </c>
      <c r="D28" t="s">
        <v>1664</v>
      </c>
      <c r="E28" t="s">
        <v>1662</v>
      </c>
      <c r="F28" t="s">
        <v>1665</v>
      </c>
      <c r="G28" t="s">
        <v>8570</v>
      </c>
      <c r="H28" t="s">
        <v>207</v>
      </c>
      <c r="I28" t="s">
        <v>1664</v>
      </c>
      <c r="J28" t="s">
        <v>207</v>
      </c>
    </row>
    <row r="29" spans="1:10">
      <c r="A29" t="s">
        <v>1720</v>
      </c>
      <c r="D29" t="s">
        <v>1721</v>
      </c>
      <c r="E29" t="s">
        <v>1719</v>
      </c>
      <c r="F29" t="s">
        <v>1722</v>
      </c>
      <c r="G29" t="s">
        <v>8585</v>
      </c>
      <c r="H29" t="s">
        <v>512</v>
      </c>
      <c r="I29" t="s">
        <v>1721</v>
      </c>
      <c r="J29" t="s">
        <v>8582</v>
      </c>
    </row>
    <row r="30" spans="1:10">
      <c r="A30" t="s">
        <v>1769</v>
      </c>
      <c r="D30" t="s">
        <v>1770</v>
      </c>
      <c r="E30" t="s">
        <v>1768</v>
      </c>
      <c r="F30" t="s">
        <v>1771</v>
      </c>
      <c r="G30" t="s">
        <v>8570</v>
      </c>
      <c r="H30" t="s">
        <v>207</v>
      </c>
      <c r="I30" t="s">
        <v>1770</v>
      </c>
      <c r="J30" t="s">
        <v>207</v>
      </c>
    </row>
    <row r="31" spans="1:10">
      <c r="A31" t="s">
        <v>1827</v>
      </c>
      <c r="D31" t="s">
        <v>1770</v>
      </c>
      <c r="E31" t="s">
        <v>1825</v>
      </c>
      <c r="F31" t="s">
        <v>1771</v>
      </c>
      <c r="G31" t="s">
        <v>8570</v>
      </c>
      <c r="H31" t="s">
        <v>1826</v>
      </c>
      <c r="I31" t="s">
        <v>1770</v>
      </c>
      <c r="J31" t="s">
        <v>8586</v>
      </c>
    </row>
    <row r="32" spans="1:10">
      <c r="A32" t="s">
        <v>1884</v>
      </c>
      <c r="D32" t="s">
        <v>1770</v>
      </c>
      <c r="E32" t="s">
        <v>1883</v>
      </c>
      <c r="F32" t="s">
        <v>1771</v>
      </c>
      <c r="G32" t="s">
        <v>8570</v>
      </c>
      <c r="H32" t="s">
        <v>512</v>
      </c>
      <c r="I32" t="s">
        <v>1770</v>
      </c>
      <c r="J32" t="s">
        <v>1883</v>
      </c>
    </row>
    <row r="33" spans="1:10">
      <c r="A33" t="s">
        <v>1937</v>
      </c>
      <c r="D33" t="s">
        <v>1770</v>
      </c>
      <c r="E33" t="s">
        <v>1936</v>
      </c>
      <c r="F33" t="s">
        <v>1771</v>
      </c>
      <c r="G33" t="s">
        <v>8570</v>
      </c>
      <c r="H33" t="s">
        <v>273</v>
      </c>
      <c r="I33" t="s">
        <v>1770</v>
      </c>
      <c r="J33" t="s">
        <v>1936</v>
      </c>
    </row>
    <row r="34" spans="1:10">
      <c r="A34" t="s">
        <v>1992</v>
      </c>
      <c r="D34" t="s">
        <v>1993</v>
      </c>
      <c r="E34" t="s">
        <v>1991</v>
      </c>
      <c r="F34" t="s">
        <v>1994</v>
      </c>
      <c r="G34" t="s">
        <v>8587</v>
      </c>
      <c r="H34" t="s">
        <v>1132</v>
      </c>
      <c r="I34" t="s">
        <v>1993</v>
      </c>
      <c r="J34" t="s">
        <v>8588</v>
      </c>
    </row>
    <row r="35" spans="1:10">
      <c r="A35" t="s">
        <v>2060</v>
      </c>
      <c r="D35" t="s">
        <v>2061</v>
      </c>
      <c r="E35" t="s">
        <v>2059</v>
      </c>
      <c r="F35" t="s">
        <v>2062</v>
      </c>
      <c r="G35" t="s">
        <v>8585</v>
      </c>
      <c r="H35" t="s">
        <v>512</v>
      </c>
      <c r="I35" t="s">
        <v>2061</v>
      </c>
      <c r="J35" t="s">
        <v>8582</v>
      </c>
    </row>
    <row r="36" spans="1:10">
      <c r="A36" t="s">
        <v>2118</v>
      </c>
      <c r="D36" t="s">
        <v>2119</v>
      </c>
      <c r="E36" t="s">
        <v>2117</v>
      </c>
      <c r="F36" t="s">
        <v>2120</v>
      </c>
      <c r="G36" t="s">
        <v>8573</v>
      </c>
      <c r="H36" t="s">
        <v>207</v>
      </c>
      <c r="I36" t="s">
        <v>2119</v>
      </c>
      <c r="J36" t="s">
        <v>207</v>
      </c>
    </row>
    <row r="37" spans="1:10">
      <c r="A37" t="s">
        <v>2175</v>
      </c>
      <c r="D37" t="s">
        <v>2119</v>
      </c>
      <c r="E37" t="s">
        <v>2174</v>
      </c>
      <c r="F37" t="s">
        <v>2120</v>
      </c>
      <c r="G37" t="s">
        <v>8573</v>
      </c>
      <c r="H37" t="s">
        <v>1132</v>
      </c>
      <c r="I37" t="s">
        <v>2119</v>
      </c>
      <c r="J37" t="s">
        <v>8580</v>
      </c>
    </row>
    <row r="38" spans="1:10">
      <c r="A38" t="s">
        <v>2225</v>
      </c>
      <c r="D38" t="s">
        <v>2226</v>
      </c>
      <c r="E38" t="s">
        <v>2224</v>
      </c>
      <c r="F38" t="s">
        <v>2227</v>
      </c>
      <c r="G38" t="s">
        <v>8573</v>
      </c>
      <c r="H38" t="s">
        <v>207</v>
      </c>
      <c r="I38" t="s">
        <v>2226</v>
      </c>
      <c r="J38" t="s">
        <v>207</v>
      </c>
    </row>
    <row r="39" spans="1:10">
      <c r="A39" t="s">
        <v>2282</v>
      </c>
      <c r="D39" t="s">
        <v>2226</v>
      </c>
      <c r="E39" t="s">
        <v>2281</v>
      </c>
      <c r="F39" t="s">
        <v>2227</v>
      </c>
      <c r="G39" t="s">
        <v>8573</v>
      </c>
      <c r="H39" t="s">
        <v>1132</v>
      </c>
      <c r="I39" t="s">
        <v>2226</v>
      </c>
      <c r="J39" t="s">
        <v>8580</v>
      </c>
    </row>
    <row r="40" spans="1:10">
      <c r="A40" t="s">
        <v>2336</v>
      </c>
      <c r="D40" t="s">
        <v>2337</v>
      </c>
      <c r="E40" t="s">
        <v>2335</v>
      </c>
      <c r="F40" t="s">
        <v>2338</v>
      </c>
      <c r="G40" t="s">
        <v>8573</v>
      </c>
      <c r="H40" t="s">
        <v>207</v>
      </c>
      <c r="I40" t="s">
        <v>2337</v>
      </c>
      <c r="J40" t="s">
        <v>207</v>
      </c>
    </row>
    <row r="41" spans="1:10">
      <c r="A41" t="s">
        <v>2401</v>
      </c>
      <c r="D41" t="s">
        <v>2402</v>
      </c>
      <c r="E41" t="s">
        <v>2400</v>
      </c>
      <c r="F41" t="s">
        <v>2403</v>
      </c>
      <c r="G41" t="s">
        <v>8568</v>
      </c>
      <c r="H41" t="s">
        <v>273</v>
      </c>
      <c r="I41" t="s">
        <v>2402</v>
      </c>
      <c r="J41" t="s">
        <v>2400</v>
      </c>
    </row>
    <row r="42" spans="1:10">
      <c r="A42" t="s">
        <v>2457</v>
      </c>
      <c r="D42" t="s">
        <v>2402</v>
      </c>
      <c r="E42" t="s">
        <v>2455</v>
      </c>
      <c r="F42" t="s">
        <v>2403</v>
      </c>
      <c r="G42" t="s">
        <v>8568</v>
      </c>
      <c r="H42" t="s">
        <v>2456</v>
      </c>
      <c r="I42" t="s">
        <v>2402</v>
      </c>
      <c r="J42" t="s">
        <v>2455</v>
      </c>
    </row>
    <row r="43" spans="1:10">
      <c r="A43" t="s">
        <v>2507</v>
      </c>
      <c r="D43" t="s">
        <v>2402</v>
      </c>
      <c r="E43" t="s">
        <v>2506</v>
      </c>
      <c r="F43" t="s">
        <v>2403</v>
      </c>
      <c r="G43" t="s">
        <v>8568</v>
      </c>
      <c r="H43" t="s">
        <v>704</v>
      </c>
      <c r="I43" t="s">
        <v>2402</v>
      </c>
      <c r="J43" t="s">
        <v>2506</v>
      </c>
    </row>
    <row r="44" spans="1:10">
      <c r="A44" t="s">
        <v>2554</v>
      </c>
      <c r="D44" t="s">
        <v>2555</v>
      </c>
      <c r="E44" t="s">
        <v>2553</v>
      </c>
      <c r="F44" t="s">
        <v>2556</v>
      </c>
      <c r="G44" t="s">
        <v>8568</v>
      </c>
      <c r="H44" t="s">
        <v>273</v>
      </c>
      <c r="I44" t="s">
        <v>2555</v>
      </c>
      <c r="J44" t="s">
        <v>8589</v>
      </c>
    </row>
    <row r="45" spans="1:10">
      <c r="A45" t="s">
        <v>2604</v>
      </c>
      <c r="D45" t="s">
        <v>2605</v>
      </c>
      <c r="E45" t="s">
        <v>2603</v>
      </c>
      <c r="F45" t="s">
        <v>2606</v>
      </c>
      <c r="G45" t="s">
        <v>8569</v>
      </c>
      <c r="H45" t="s">
        <v>512</v>
      </c>
      <c r="I45" t="s">
        <v>2605</v>
      </c>
      <c r="J45" t="s">
        <v>8590</v>
      </c>
    </row>
    <row r="46" spans="1:10">
      <c r="A46" t="s">
        <v>2655</v>
      </c>
      <c r="D46" t="s">
        <v>2656</v>
      </c>
      <c r="E46" t="s">
        <v>2654</v>
      </c>
      <c r="F46" t="s">
        <v>2657</v>
      </c>
      <c r="G46" t="s">
        <v>8569</v>
      </c>
      <c r="H46" t="s">
        <v>704</v>
      </c>
      <c r="I46" t="s">
        <v>2656</v>
      </c>
      <c r="J46" t="s">
        <v>8575</v>
      </c>
    </row>
    <row r="47" spans="1:10">
      <c r="A47" t="s">
        <v>2723</v>
      </c>
      <c r="D47" t="s">
        <v>2656</v>
      </c>
      <c r="E47" t="s">
        <v>2722</v>
      </c>
      <c r="F47" t="s">
        <v>2657</v>
      </c>
      <c r="G47" t="s">
        <v>8569</v>
      </c>
      <c r="H47" t="s">
        <v>273</v>
      </c>
      <c r="I47" t="s">
        <v>2656</v>
      </c>
      <c r="J47" t="s">
        <v>273</v>
      </c>
    </row>
    <row r="48" spans="1:10">
      <c r="A48" t="s">
        <v>2775</v>
      </c>
      <c r="D48" t="s">
        <v>2656</v>
      </c>
      <c r="E48" t="s">
        <v>2774</v>
      </c>
      <c r="F48" t="s">
        <v>2657</v>
      </c>
      <c r="G48" t="s">
        <v>8569</v>
      </c>
      <c r="H48" t="s">
        <v>512</v>
      </c>
      <c r="I48" t="s">
        <v>2656</v>
      </c>
      <c r="J48" t="s">
        <v>8591</v>
      </c>
    </row>
    <row r="49" spans="1:10">
      <c r="A49" t="s">
        <v>2838</v>
      </c>
      <c r="D49" t="s">
        <v>2839</v>
      </c>
      <c r="E49" t="s">
        <v>2837</v>
      </c>
      <c r="F49" t="s">
        <v>2840</v>
      </c>
      <c r="G49" t="s">
        <v>8585</v>
      </c>
      <c r="H49" t="s">
        <v>512</v>
      </c>
      <c r="I49" t="s">
        <v>2839</v>
      </c>
      <c r="J49" t="s">
        <v>8582</v>
      </c>
    </row>
    <row r="50" spans="1:10">
      <c r="A50" t="s">
        <v>2890</v>
      </c>
      <c r="D50" t="s">
        <v>2891</v>
      </c>
      <c r="E50" t="s">
        <v>2889</v>
      </c>
      <c r="F50" t="s">
        <v>2892</v>
      </c>
      <c r="G50" t="s">
        <v>8569</v>
      </c>
      <c r="H50" t="s">
        <v>512</v>
      </c>
      <c r="I50" t="s">
        <v>2891</v>
      </c>
      <c r="J50" t="s">
        <v>8592</v>
      </c>
    </row>
    <row r="51" spans="1:10">
      <c r="A51" t="s">
        <v>2955</v>
      </c>
      <c r="D51" t="s">
        <v>2956</v>
      </c>
      <c r="E51" t="s">
        <v>2954</v>
      </c>
      <c r="F51" t="s">
        <v>2957</v>
      </c>
      <c r="G51" t="s">
        <v>8570</v>
      </c>
      <c r="H51" t="s">
        <v>512</v>
      </c>
      <c r="I51" t="s">
        <v>2956</v>
      </c>
      <c r="J51" t="s">
        <v>8593</v>
      </c>
    </row>
    <row r="52" spans="1:10">
      <c r="A52" t="s">
        <v>3017</v>
      </c>
      <c r="D52" t="s">
        <v>3018</v>
      </c>
      <c r="E52" t="s">
        <v>3016</v>
      </c>
      <c r="F52" t="s">
        <v>3019</v>
      </c>
      <c r="G52" t="s">
        <v>8569</v>
      </c>
      <c r="H52" t="s">
        <v>512</v>
      </c>
      <c r="I52" t="s">
        <v>3018</v>
      </c>
      <c r="J52" t="s">
        <v>8592</v>
      </c>
    </row>
    <row r="53" spans="1:10">
      <c r="A53" t="s">
        <v>3088</v>
      </c>
      <c r="D53" t="s">
        <v>3018</v>
      </c>
      <c r="E53" t="s">
        <v>3086</v>
      </c>
      <c r="F53" t="s">
        <v>3019</v>
      </c>
      <c r="G53" t="s">
        <v>8569</v>
      </c>
      <c r="H53" t="s">
        <v>3087</v>
      </c>
      <c r="I53" t="s">
        <v>3018</v>
      </c>
      <c r="J53" t="s">
        <v>8594</v>
      </c>
    </row>
    <row r="54" spans="1:10">
      <c r="A54" t="s">
        <v>3145</v>
      </c>
      <c r="D54" t="s">
        <v>3146</v>
      </c>
      <c r="E54" t="s">
        <v>3144</v>
      </c>
      <c r="F54" t="s">
        <v>3147</v>
      </c>
      <c r="G54" t="s">
        <v>8570</v>
      </c>
      <c r="H54" t="s">
        <v>704</v>
      </c>
      <c r="I54" t="s">
        <v>3146</v>
      </c>
      <c r="J54" t="s">
        <v>207</v>
      </c>
    </row>
    <row r="55" spans="1:10">
      <c r="A55" t="s">
        <v>3202</v>
      </c>
      <c r="D55" t="s">
        <v>3146</v>
      </c>
      <c r="E55" t="s">
        <v>3201</v>
      </c>
      <c r="F55" t="s">
        <v>3147</v>
      </c>
      <c r="G55" t="s">
        <v>8570</v>
      </c>
      <c r="H55" t="s">
        <v>512</v>
      </c>
      <c r="I55" t="s">
        <v>3146</v>
      </c>
      <c r="J55" t="s">
        <v>8582</v>
      </c>
    </row>
    <row r="56" spans="1:10">
      <c r="A56" t="s">
        <v>3257</v>
      </c>
      <c r="D56" t="s">
        <v>3258</v>
      </c>
      <c r="E56" t="s">
        <v>3256</v>
      </c>
      <c r="F56" t="s">
        <v>3259</v>
      </c>
      <c r="G56" t="s">
        <v>8570</v>
      </c>
      <c r="H56" t="s">
        <v>1347</v>
      </c>
      <c r="I56" t="s">
        <v>3258</v>
      </c>
      <c r="J56" t="s">
        <v>1347</v>
      </c>
    </row>
    <row r="57" spans="1:10">
      <c r="A57" t="s">
        <v>3311</v>
      </c>
      <c r="D57" t="s">
        <v>3312</v>
      </c>
      <c r="E57" t="s">
        <v>3310</v>
      </c>
      <c r="F57" t="s">
        <v>3313</v>
      </c>
      <c r="G57" t="s">
        <v>8570</v>
      </c>
      <c r="H57" t="s">
        <v>512</v>
      </c>
      <c r="I57" t="s">
        <v>3312</v>
      </c>
      <c r="J57" t="s">
        <v>8582</v>
      </c>
    </row>
    <row r="58" spans="1:10">
      <c r="A58" t="s">
        <v>3370</v>
      </c>
      <c r="D58" t="s">
        <v>3371</v>
      </c>
      <c r="E58" t="s">
        <v>3369</v>
      </c>
      <c r="F58" t="s">
        <v>3372</v>
      </c>
      <c r="G58" t="s">
        <v>8570</v>
      </c>
      <c r="H58" t="s">
        <v>1347</v>
      </c>
      <c r="I58" t="s">
        <v>3371</v>
      </c>
      <c r="J58" t="s">
        <v>1347</v>
      </c>
    </row>
    <row r="59" spans="1:10">
      <c r="A59" t="s">
        <v>3421</v>
      </c>
      <c r="D59" t="s">
        <v>3422</v>
      </c>
      <c r="E59" t="s">
        <v>3420</v>
      </c>
      <c r="F59" t="s">
        <v>3423</v>
      </c>
      <c r="G59" t="s">
        <v>8573</v>
      </c>
      <c r="H59" t="s">
        <v>704</v>
      </c>
      <c r="I59" t="s">
        <v>3422</v>
      </c>
      <c r="J59" t="s">
        <v>2506</v>
      </c>
    </row>
    <row r="60" spans="1:10">
      <c r="A60" t="s">
        <v>3493</v>
      </c>
      <c r="D60" t="s">
        <v>3422</v>
      </c>
      <c r="E60" t="s">
        <v>3491</v>
      </c>
      <c r="F60" t="s">
        <v>3423</v>
      </c>
      <c r="G60" t="s">
        <v>8573</v>
      </c>
      <c r="H60" t="s">
        <v>3492</v>
      </c>
      <c r="I60" t="s">
        <v>3422</v>
      </c>
      <c r="J60" t="s">
        <v>8595</v>
      </c>
    </row>
    <row r="61" spans="1:10">
      <c r="A61" t="s">
        <v>3545</v>
      </c>
      <c r="D61" t="s">
        <v>3422</v>
      </c>
      <c r="E61" t="s">
        <v>3544</v>
      </c>
      <c r="F61" t="s">
        <v>3423</v>
      </c>
      <c r="G61" t="s">
        <v>8573</v>
      </c>
      <c r="H61" t="s">
        <v>512</v>
      </c>
      <c r="I61" t="s">
        <v>3422</v>
      </c>
      <c r="J61" t="s">
        <v>8582</v>
      </c>
    </row>
    <row r="62" spans="1:10">
      <c r="A62" t="s">
        <v>3601</v>
      </c>
      <c r="D62" t="s">
        <v>3602</v>
      </c>
      <c r="E62" t="s">
        <v>3600</v>
      </c>
      <c r="F62" t="s">
        <v>3603</v>
      </c>
      <c r="G62" t="s">
        <v>8570</v>
      </c>
      <c r="H62" t="s">
        <v>207</v>
      </c>
      <c r="I62" t="s">
        <v>3602</v>
      </c>
      <c r="J62" t="s">
        <v>207</v>
      </c>
    </row>
    <row r="63" spans="1:10">
      <c r="A63" t="s">
        <v>3658</v>
      </c>
      <c r="D63" t="s">
        <v>3659</v>
      </c>
      <c r="E63" t="s">
        <v>3657</v>
      </c>
      <c r="F63" t="s">
        <v>3660</v>
      </c>
      <c r="G63" t="s">
        <v>8568</v>
      </c>
      <c r="H63" t="s">
        <v>704</v>
      </c>
      <c r="I63" t="s">
        <v>3659</v>
      </c>
      <c r="J63" t="s">
        <v>8575</v>
      </c>
    </row>
    <row r="64" spans="1:10">
      <c r="A64" t="s">
        <v>3710</v>
      </c>
      <c r="D64" t="s">
        <v>3659</v>
      </c>
      <c r="E64" t="s">
        <v>3709</v>
      </c>
      <c r="F64" t="s">
        <v>3660</v>
      </c>
      <c r="G64" t="s">
        <v>8568</v>
      </c>
      <c r="H64" t="s">
        <v>273</v>
      </c>
      <c r="I64" t="s">
        <v>3659</v>
      </c>
      <c r="J64" t="s">
        <v>8596</v>
      </c>
    </row>
    <row r="65" spans="1:10">
      <c r="A65" t="s">
        <v>3751</v>
      </c>
      <c r="D65" t="s">
        <v>3659</v>
      </c>
      <c r="E65" t="s">
        <v>3750</v>
      </c>
      <c r="F65" t="s">
        <v>3660</v>
      </c>
      <c r="G65" t="s">
        <v>8568</v>
      </c>
      <c r="H65" t="s">
        <v>273</v>
      </c>
      <c r="I65" t="s">
        <v>3659</v>
      </c>
      <c r="J65" t="s">
        <v>8597</v>
      </c>
    </row>
    <row r="66" spans="1:10">
      <c r="A66" t="s">
        <v>3797</v>
      </c>
      <c r="D66" t="s">
        <v>3798</v>
      </c>
      <c r="E66" t="s">
        <v>3796</v>
      </c>
      <c r="F66" t="s">
        <v>3799</v>
      </c>
      <c r="G66" t="s">
        <v>8570</v>
      </c>
      <c r="H66" t="s">
        <v>207</v>
      </c>
      <c r="I66" t="s">
        <v>3798</v>
      </c>
      <c r="J66" t="s">
        <v>207</v>
      </c>
    </row>
    <row r="67" spans="1:10">
      <c r="A67" t="s">
        <v>3871</v>
      </c>
      <c r="D67" t="s">
        <v>3798</v>
      </c>
      <c r="E67" t="s">
        <v>3870</v>
      </c>
      <c r="F67" t="s">
        <v>3799</v>
      </c>
      <c r="G67" t="s">
        <v>8570</v>
      </c>
      <c r="H67" t="s">
        <v>3492</v>
      </c>
      <c r="I67" t="s">
        <v>3798</v>
      </c>
      <c r="J67" t="s">
        <v>8598</v>
      </c>
    </row>
    <row r="68" spans="1:10">
      <c r="A68" t="s">
        <v>3930</v>
      </c>
      <c r="D68" t="s">
        <v>3798</v>
      </c>
      <c r="E68" t="s">
        <v>3928</v>
      </c>
      <c r="F68" t="s">
        <v>3799</v>
      </c>
      <c r="G68" t="s">
        <v>8570</v>
      </c>
      <c r="H68" t="s">
        <v>3929</v>
      </c>
      <c r="I68" t="s">
        <v>3798</v>
      </c>
      <c r="J68" t="s">
        <v>8599</v>
      </c>
    </row>
    <row r="69" spans="1:10">
      <c r="A69" t="s">
        <v>3986</v>
      </c>
      <c r="D69" t="s">
        <v>3798</v>
      </c>
      <c r="E69" t="s">
        <v>3985</v>
      </c>
      <c r="F69" t="s">
        <v>3799</v>
      </c>
      <c r="G69" t="s">
        <v>8570</v>
      </c>
      <c r="H69" t="s">
        <v>1132</v>
      </c>
      <c r="I69" t="s">
        <v>3798</v>
      </c>
      <c r="J69" t="s">
        <v>8600</v>
      </c>
    </row>
    <row r="70" spans="1:10">
      <c r="A70" t="s">
        <v>4053</v>
      </c>
      <c r="D70" t="s">
        <v>4054</v>
      </c>
      <c r="E70" t="s">
        <v>4052</v>
      </c>
      <c r="F70" t="s">
        <v>4055</v>
      </c>
      <c r="G70" t="s">
        <v>8570</v>
      </c>
      <c r="H70" t="s">
        <v>512</v>
      </c>
      <c r="I70" t="s">
        <v>4054</v>
      </c>
      <c r="J70" t="s">
        <v>8601</v>
      </c>
    </row>
    <row r="71" spans="1:10">
      <c r="A71" t="s">
        <v>4103</v>
      </c>
      <c r="D71" t="s">
        <v>4054</v>
      </c>
      <c r="E71" t="s">
        <v>4102</v>
      </c>
      <c r="F71" t="s">
        <v>4055</v>
      </c>
      <c r="G71" t="s">
        <v>8570</v>
      </c>
      <c r="H71" t="s">
        <v>1347</v>
      </c>
      <c r="I71" t="s">
        <v>4054</v>
      </c>
      <c r="J71" t="s">
        <v>8602</v>
      </c>
    </row>
    <row r="72" spans="1:10">
      <c r="A72" t="s">
        <v>4149</v>
      </c>
      <c r="D72" t="s">
        <v>4150</v>
      </c>
      <c r="E72" t="s">
        <v>4148</v>
      </c>
      <c r="F72" t="s">
        <v>4151</v>
      </c>
      <c r="G72" t="s">
        <v>8570</v>
      </c>
      <c r="H72" t="s">
        <v>207</v>
      </c>
      <c r="I72" t="s">
        <v>4150</v>
      </c>
      <c r="J72" t="s">
        <v>8603</v>
      </c>
    </row>
    <row r="73" spans="1:10">
      <c r="A73" t="s">
        <v>4206</v>
      </c>
      <c r="D73" t="s">
        <v>4207</v>
      </c>
      <c r="E73" t="s">
        <v>4205</v>
      </c>
      <c r="F73" t="s">
        <v>4208</v>
      </c>
      <c r="G73" t="s">
        <v>8568</v>
      </c>
      <c r="H73" t="s">
        <v>512</v>
      </c>
      <c r="I73" t="s">
        <v>4207</v>
      </c>
      <c r="J73" t="s">
        <v>8604</v>
      </c>
    </row>
    <row r="74" spans="1:10">
      <c r="A74" t="s">
        <v>4257</v>
      </c>
      <c r="D74" t="s">
        <v>4258</v>
      </c>
      <c r="E74" t="s">
        <v>4256</v>
      </c>
      <c r="F74" t="s">
        <v>4259</v>
      </c>
      <c r="G74" t="s">
        <v>8570</v>
      </c>
      <c r="H74" t="s">
        <v>3929</v>
      </c>
      <c r="I74" t="s">
        <v>4258</v>
      </c>
      <c r="J74" t="s">
        <v>8599</v>
      </c>
    </row>
    <row r="75" spans="1:10">
      <c r="A75" t="s">
        <v>4300</v>
      </c>
      <c r="D75" t="s">
        <v>4301</v>
      </c>
      <c r="E75" t="s">
        <v>4299</v>
      </c>
      <c r="F75" t="s">
        <v>4302</v>
      </c>
      <c r="G75" t="s">
        <v>8570</v>
      </c>
      <c r="H75" t="s">
        <v>704</v>
      </c>
      <c r="I75" t="s">
        <v>4301</v>
      </c>
      <c r="J75" t="s">
        <v>8575</v>
      </c>
    </row>
    <row r="76" spans="1:10">
      <c r="A76" t="s">
        <v>4351</v>
      </c>
      <c r="D76" t="s">
        <v>4301</v>
      </c>
      <c r="E76" t="s">
        <v>4350</v>
      </c>
      <c r="F76" t="s">
        <v>4302</v>
      </c>
      <c r="G76" t="s">
        <v>8570</v>
      </c>
      <c r="H76" t="s">
        <v>273</v>
      </c>
      <c r="I76" t="s">
        <v>4301</v>
      </c>
      <c r="J76" t="s">
        <v>8576</v>
      </c>
    </row>
    <row r="77" spans="1:10">
      <c r="A77" t="s">
        <v>4397</v>
      </c>
      <c r="D77" t="s">
        <v>4301</v>
      </c>
      <c r="E77" t="s">
        <v>4396</v>
      </c>
      <c r="F77" t="s">
        <v>4302</v>
      </c>
      <c r="G77" t="s">
        <v>8570</v>
      </c>
      <c r="H77" t="s">
        <v>273</v>
      </c>
      <c r="I77" t="s">
        <v>4301</v>
      </c>
      <c r="J77" t="s">
        <v>8605</v>
      </c>
    </row>
    <row r="78" spans="1:10">
      <c r="A78" t="s">
        <v>4436</v>
      </c>
      <c r="D78" t="s">
        <v>4301</v>
      </c>
      <c r="E78" t="s">
        <v>4435</v>
      </c>
      <c r="F78" t="s">
        <v>4302</v>
      </c>
      <c r="G78" t="s">
        <v>8570</v>
      </c>
      <c r="H78" t="s">
        <v>512</v>
      </c>
      <c r="I78" t="s">
        <v>4301</v>
      </c>
      <c r="J78" t="s">
        <v>4435</v>
      </c>
    </row>
    <row r="79" spans="1:10">
      <c r="A79" t="s">
        <v>4482</v>
      </c>
      <c r="D79" t="s">
        <v>4483</v>
      </c>
      <c r="E79" t="s">
        <v>4481</v>
      </c>
      <c r="F79" t="s">
        <v>4484</v>
      </c>
      <c r="G79" t="s">
        <v>8570</v>
      </c>
      <c r="H79" t="s">
        <v>207</v>
      </c>
      <c r="I79" t="s">
        <v>4483</v>
      </c>
      <c r="J79" t="s">
        <v>207</v>
      </c>
    </row>
    <row r="80" spans="1:10">
      <c r="A80" t="s">
        <v>4545</v>
      </c>
      <c r="D80" t="s">
        <v>4483</v>
      </c>
      <c r="E80" t="s">
        <v>4544</v>
      </c>
      <c r="F80" t="s">
        <v>4484</v>
      </c>
      <c r="G80" t="s">
        <v>8570</v>
      </c>
      <c r="H80" t="s">
        <v>273</v>
      </c>
      <c r="I80" t="s">
        <v>4483</v>
      </c>
      <c r="J80" t="s">
        <v>8606</v>
      </c>
    </row>
    <row r="81" spans="1:10">
      <c r="A81" t="s">
        <v>4595</v>
      </c>
      <c r="D81" t="s">
        <v>4483</v>
      </c>
      <c r="E81" t="s">
        <v>4594</v>
      </c>
      <c r="F81" t="s">
        <v>4484</v>
      </c>
      <c r="G81" t="s">
        <v>8570</v>
      </c>
      <c r="H81" t="s">
        <v>273</v>
      </c>
      <c r="I81" t="s">
        <v>4483</v>
      </c>
      <c r="J81" t="s">
        <v>8607</v>
      </c>
    </row>
    <row r="82" spans="1:10">
      <c r="A82" t="s">
        <v>4643</v>
      </c>
      <c r="D82" t="s">
        <v>4483</v>
      </c>
      <c r="E82" t="s">
        <v>4642</v>
      </c>
      <c r="F82" t="s">
        <v>4484</v>
      </c>
      <c r="G82" t="s">
        <v>8570</v>
      </c>
      <c r="H82" t="s">
        <v>3492</v>
      </c>
      <c r="I82" t="s">
        <v>4483</v>
      </c>
      <c r="J82" t="s">
        <v>4642</v>
      </c>
    </row>
    <row r="83" spans="1:10">
      <c r="A83" t="s">
        <v>4694</v>
      </c>
      <c r="D83" t="s">
        <v>4483</v>
      </c>
      <c r="E83" t="s">
        <v>4693</v>
      </c>
      <c r="F83" t="s">
        <v>4484</v>
      </c>
      <c r="G83" t="s">
        <v>8570</v>
      </c>
      <c r="H83" t="s">
        <v>512</v>
      </c>
      <c r="I83" t="s">
        <v>4483</v>
      </c>
      <c r="J83" t="s">
        <v>8608</v>
      </c>
    </row>
    <row r="84" spans="1:10">
      <c r="A84" t="s">
        <v>4741</v>
      </c>
      <c r="D84" t="s">
        <v>4742</v>
      </c>
      <c r="E84" t="s">
        <v>4740</v>
      </c>
      <c r="F84" t="s">
        <v>4743</v>
      </c>
      <c r="G84" t="s">
        <v>8573</v>
      </c>
      <c r="H84" t="s">
        <v>3087</v>
      </c>
      <c r="I84" t="s">
        <v>4742</v>
      </c>
      <c r="J84" t="s">
        <v>8594</v>
      </c>
    </row>
    <row r="85" spans="1:10">
      <c r="A85" t="s">
        <v>4803</v>
      </c>
      <c r="D85" t="s">
        <v>4742</v>
      </c>
      <c r="E85" t="s">
        <v>4802</v>
      </c>
      <c r="F85" t="s">
        <v>4743</v>
      </c>
      <c r="G85" t="s">
        <v>8573</v>
      </c>
      <c r="H85" t="s">
        <v>1132</v>
      </c>
      <c r="I85" t="s">
        <v>4742</v>
      </c>
      <c r="J85" t="s">
        <v>8580</v>
      </c>
    </row>
    <row r="86" spans="1:10">
      <c r="A86" t="s">
        <v>4860</v>
      </c>
      <c r="D86" t="s">
        <v>4861</v>
      </c>
      <c r="E86" t="s">
        <v>4859</v>
      </c>
      <c r="F86" t="s">
        <v>4862</v>
      </c>
      <c r="G86" t="s">
        <v>8568</v>
      </c>
      <c r="H86" t="s">
        <v>207</v>
      </c>
      <c r="I86" t="s">
        <v>4861</v>
      </c>
      <c r="J86" t="s">
        <v>207</v>
      </c>
    </row>
    <row r="87" spans="1:10">
      <c r="A87" t="s">
        <v>4921</v>
      </c>
      <c r="D87" t="s">
        <v>4861</v>
      </c>
      <c r="E87" t="s">
        <v>4920</v>
      </c>
      <c r="F87" t="s">
        <v>4862</v>
      </c>
      <c r="G87" t="s">
        <v>8568</v>
      </c>
      <c r="H87" t="s">
        <v>273</v>
      </c>
      <c r="I87" t="s">
        <v>4861</v>
      </c>
      <c r="J87" t="s">
        <v>8609</v>
      </c>
    </row>
    <row r="88" spans="1:10">
      <c r="A88" t="s">
        <v>4973</v>
      </c>
      <c r="D88" t="s">
        <v>4974</v>
      </c>
      <c r="E88" t="s">
        <v>4972</v>
      </c>
      <c r="F88" t="s">
        <v>4975</v>
      </c>
      <c r="G88" t="s">
        <v>8573</v>
      </c>
      <c r="H88" t="s">
        <v>512</v>
      </c>
      <c r="I88" t="s">
        <v>4974</v>
      </c>
      <c r="J88" t="s">
        <v>8574</v>
      </c>
    </row>
    <row r="89" spans="1:10">
      <c r="A89" t="s">
        <v>5045</v>
      </c>
      <c r="D89" t="s">
        <v>5046</v>
      </c>
      <c r="E89" t="s">
        <v>5044</v>
      </c>
      <c r="F89" t="s">
        <v>5047</v>
      </c>
      <c r="G89" t="s">
        <v>8568</v>
      </c>
      <c r="H89" t="s">
        <v>704</v>
      </c>
      <c r="I89" t="s">
        <v>5046</v>
      </c>
      <c r="J89" t="s">
        <v>8575</v>
      </c>
    </row>
    <row r="90" spans="1:10">
      <c r="A90" t="s">
        <v>5101</v>
      </c>
      <c r="D90" t="s">
        <v>5046</v>
      </c>
      <c r="E90" t="s">
        <v>5100</v>
      </c>
      <c r="F90" t="s">
        <v>5047</v>
      </c>
      <c r="G90" t="s">
        <v>8568</v>
      </c>
      <c r="H90" t="s">
        <v>273</v>
      </c>
      <c r="I90" t="s">
        <v>5046</v>
      </c>
      <c r="J90" t="s">
        <v>8610</v>
      </c>
    </row>
    <row r="91" spans="1:10">
      <c r="A91" t="s">
        <v>5148</v>
      </c>
      <c r="D91" t="s">
        <v>5046</v>
      </c>
      <c r="E91" t="s">
        <v>5147</v>
      </c>
      <c r="F91" t="s">
        <v>5047</v>
      </c>
      <c r="G91" t="s">
        <v>8568</v>
      </c>
      <c r="H91" t="s">
        <v>2456</v>
      </c>
      <c r="I91" t="s">
        <v>5046</v>
      </c>
      <c r="J91" t="s">
        <v>5147</v>
      </c>
    </row>
    <row r="92" spans="1:10">
      <c r="A92" t="s">
        <v>5208</v>
      </c>
      <c r="D92" t="s">
        <v>5046</v>
      </c>
      <c r="E92" t="s">
        <v>5207</v>
      </c>
      <c r="F92" t="s">
        <v>5047</v>
      </c>
      <c r="G92" t="s">
        <v>8568</v>
      </c>
      <c r="H92" t="s">
        <v>1132</v>
      </c>
      <c r="I92" t="s">
        <v>5046</v>
      </c>
      <c r="J92" t="s">
        <v>5207</v>
      </c>
    </row>
    <row r="93" spans="1:10">
      <c r="A93" t="s">
        <v>5254</v>
      </c>
      <c r="D93" t="s">
        <v>5255</v>
      </c>
      <c r="E93" t="s">
        <v>5253</v>
      </c>
      <c r="F93" t="s">
        <v>5256</v>
      </c>
      <c r="G93" t="s">
        <v>8568</v>
      </c>
      <c r="H93" t="s">
        <v>207</v>
      </c>
      <c r="I93" t="s">
        <v>5255</v>
      </c>
      <c r="J93" t="s">
        <v>207</v>
      </c>
    </row>
    <row r="94" spans="1:10">
      <c r="A94" t="s">
        <v>5302</v>
      </c>
      <c r="D94" t="s">
        <v>5303</v>
      </c>
      <c r="E94" t="s">
        <v>5301</v>
      </c>
      <c r="F94" t="s">
        <v>5304</v>
      </c>
      <c r="G94" t="s">
        <v>8569</v>
      </c>
      <c r="H94" t="s">
        <v>273</v>
      </c>
      <c r="I94" t="s">
        <v>5303</v>
      </c>
      <c r="J94" t="s">
        <v>273</v>
      </c>
    </row>
    <row r="95" spans="1:10">
      <c r="A95" t="s">
        <v>5372</v>
      </c>
      <c r="D95" t="s">
        <v>5373</v>
      </c>
      <c r="E95" t="s">
        <v>5370</v>
      </c>
      <c r="F95" t="s">
        <v>5374</v>
      </c>
      <c r="G95" t="s">
        <v>8611</v>
      </c>
      <c r="H95" t="s">
        <v>5371</v>
      </c>
      <c r="I95" t="s">
        <v>4483</v>
      </c>
      <c r="J95" t="s">
        <v>8612</v>
      </c>
    </row>
    <row r="96" spans="1:10">
      <c r="A96" t="s">
        <v>5427</v>
      </c>
      <c r="D96" t="s">
        <v>5428</v>
      </c>
      <c r="E96" t="s">
        <v>5426</v>
      </c>
      <c r="F96" t="s">
        <v>5429</v>
      </c>
      <c r="G96" t="s">
        <v>8613</v>
      </c>
      <c r="H96" t="s">
        <v>5371</v>
      </c>
      <c r="I96" t="s">
        <v>7592</v>
      </c>
      <c r="J96" t="s">
        <v>5426</v>
      </c>
    </row>
    <row r="97" spans="1:10">
      <c r="A97" t="s">
        <v>5482</v>
      </c>
      <c r="D97" t="s">
        <v>5483</v>
      </c>
      <c r="E97" t="s">
        <v>5481</v>
      </c>
      <c r="F97" t="s">
        <v>5484</v>
      </c>
      <c r="G97" t="s">
        <v>8614</v>
      </c>
      <c r="H97" t="s">
        <v>5371</v>
      </c>
      <c r="I97" t="s">
        <v>2555</v>
      </c>
      <c r="J97" t="s">
        <v>5481</v>
      </c>
    </row>
    <row r="98" spans="1:10">
      <c r="A98" t="s">
        <v>5530</v>
      </c>
      <c r="D98" t="s">
        <v>5531</v>
      </c>
      <c r="E98" t="s">
        <v>5529</v>
      </c>
      <c r="F98" t="s">
        <v>5532</v>
      </c>
      <c r="G98" t="s">
        <v>8615</v>
      </c>
      <c r="H98" t="s">
        <v>5371</v>
      </c>
      <c r="I98" t="s">
        <v>6544</v>
      </c>
      <c r="J98" t="s">
        <v>5529</v>
      </c>
    </row>
    <row r="99" spans="1:10">
      <c r="A99" t="s">
        <v>5581</v>
      </c>
      <c r="D99" t="s">
        <v>5582</v>
      </c>
      <c r="E99" t="s">
        <v>5580</v>
      </c>
      <c r="F99" t="s">
        <v>5583</v>
      </c>
      <c r="G99" t="s">
        <v>8616</v>
      </c>
      <c r="H99" t="s">
        <v>5371</v>
      </c>
      <c r="I99" t="s">
        <v>7128</v>
      </c>
      <c r="J99" t="s">
        <v>5580</v>
      </c>
    </row>
    <row r="100" spans="1:10">
      <c r="A100" t="s">
        <v>5626</v>
      </c>
      <c r="D100" t="s">
        <v>5627</v>
      </c>
      <c r="E100" t="s">
        <v>5625</v>
      </c>
      <c r="F100" t="s">
        <v>5628</v>
      </c>
      <c r="G100" t="s">
        <v>8617</v>
      </c>
      <c r="H100" t="s">
        <v>5371</v>
      </c>
      <c r="I100" t="s">
        <v>1394</v>
      </c>
      <c r="J100" t="s">
        <v>5625</v>
      </c>
    </row>
    <row r="101" spans="1:10">
      <c r="A101" t="s">
        <v>5666</v>
      </c>
      <c r="D101" t="s">
        <v>5667</v>
      </c>
      <c r="E101" t="s">
        <v>5665</v>
      </c>
      <c r="F101" t="s">
        <v>5668</v>
      </c>
      <c r="G101" t="s">
        <v>8618</v>
      </c>
      <c r="H101" t="s">
        <v>5371</v>
      </c>
      <c r="I101" t="s">
        <v>1394</v>
      </c>
      <c r="J101" t="s">
        <v>5665</v>
      </c>
    </row>
    <row r="102" spans="1:10">
      <c r="A102" t="s">
        <v>5706</v>
      </c>
      <c r="D102" t="s">
        <v>5707</v>
      </c>
      <c r="E102" t="s">
        <v>5705</v>
      </c>
      <c r="F102" t="s">
        <v>5708</v>
      </c>
      <c r="G102" t="s">
        <v>8614</v>
      </c>
      <c r="H102" t="s">
        <v>5371</v>
      </c>
      <c r="I102" t="s">
        <v>514</v>
      </c>
      <c r="J102" t="s">
        <v>5705</v>
      </c>
    </row>
    <row r="103" spans="1:10">
      <c r="A103" t="s">
        <v>5759</v>
      </c>
      <c r="D103" t="s">
        <v>5760</v>
      </c>
      <c r="E103" t="s">
        <v>5758</v>
      </c>
      <c r="F103" t="s">
        <v>5761</v>
      </c>
      <c r="G103" t="s">
        <v>8619</v>
      </c>
      <c r="H103" t="s">
        <v>5371</v>
      </c>
      <c r="I103" t="s">
        <v>3258</v>
      </c>
      <c r="J103" t="s">
        <v>5758</v>
      </c>
    </row>
    <row r="104" spans="1:10">
      <c r="A104" t="s">
        <v>5804</v>
      </c>
      <c r="D104" t="s">
        <v>5805</v>
      </c>
      <c r="E104" t="s">
        <v>5803</v>
      </c>
      <c r="F104" t="s">
        <v>5806</v>
      </c>
      <c r="G104" t="s">
        <v>8620</v>
      </c>
      <c r="H104" t="s">
        <v>5371</v>
      </c>
      <c r="I104" t="s">
        <v>275</v>
      </c>
      <c r="J104" t="s">
        <v>8621</v>
      </c>
    </row>
    <row r="105" spans="1:10">
      <c r="A105" t="s">
        <v>5854</v>
      </c>
      <c r="D105" t="s">
        <v>5855</v>
      </c>
      <c r="E105" t="s">
        <v>5853</v>
      </c>
      <c r="F105" t="s">
        <v>5856</v>
      </c>
      <c r="G105" t="s">
        <v>8570</v>
      </c>
      <c r="H105" t="s">
        <v>512</v>
      </c>
      <c r="I105" t="s">
        <v>5855</v>
      </c>
      <c r="J105" t="s">
        <v>1482</v>
      </c>
    </row>
    <row r="106" spans="1:10">
      <c r="A106" t="s">
        <v>5907</v>
      </c>
      <c r="D106" t="s">
        <v>5908</v>
      </c>
      <c r="E106" t="s">
        <v>5906</v>
      </c>
      <c r="F106" t="s">
        <v>5909</v>
      </c>
      <c r="G106" t="s">
        <v>8570</v>
      </c>
      <c r="H106" t="s">
        <v>704</v>
      </c>
      <c r="I106" t="s">
        <v>5908</v>
      </c>
      <c r="J106" t="s">
        <v>207</v>
      </c>
    </row>
    <row r="107" spans="1:10">
      <c r="A107" t="s">
        <v>5959</v>
      </c>
      <c r="D107" t="s">
        <v>5908</v>
      </c>
      <c r="E107" t="s">
        <v>5958</v>
      </c>
      <c r="F107" t="s">
        <v>5909</v>
      </c>
      <c r="G107" t="s">
        <v>8570</v>
      </c>
      <c r="H107" t="s">
        <v>512</v>
      </c>
      <c r="I107" t="s">
        <v>5908</v>
      </c>
      <c r="J107" t="s">
        <v>1482</v>
      </c>
    </row>
    <row r="108" spans="1:10">
      <c r="A108" t="s">
        <v>6012</v>
      </c>
      <c r="D108" t="s">
        <v>5908</v>
      </c>
      <c r="E108" t="s">
        <v>6011</v>
      </c>
      <c r="F108" t="s">
        <v>5909</v>
      </c>
      <c r="G108" t="s">
        <v>8570</v>
      </c>
      <c r="H108" t="s">
        <v>1826</v>
      </c>
      <c r="I108" t="s">
        <v>5908</v>
      </c>
      <c r="J108" t="s">
        <v>8586</v>
      </c>
    </row>
    <row r="109" spans="1:10">
      <c r="A109" t="s">
        <v>6066</v>
      </c>
      <c r="D109" t="s">
        <v>5908</v>
      </c>
      <c r="E109" t="s">
        <v>6065</v>
      </c>
      <c r="F109" t="s">
        <v>5909</v>
      </c>
      <c r="G109" t="s">
        <v>8570</v>
      </c>
      <c r="H109" t="s">
        <v>512</v>
      </c>
      <c r="I109" t="s">
        <v>5908</v>
      </c>
      <c r="J109" t="s">
        <v>8622</v>
      </c>
    </row>
    <row r="110" spans="1:10">
      <c r="A110" t="s">
        <v>6125</v>
      </c>
      <c r="D110" t="s">
        <v>5908</v>
      </c>
      <c r="E110" t="s">
        <v>6124</v>
      </c>
      <c r="F110" t="s">
        <v>5909</v>
      </c>
      <c r="G110" t="s">
        <v>8570</v>
      </c>
      <c r="H110" t="s">
        <v>3492</v>
      </c>
      <c r="I110" t="s">
        <v>5908</v>
      </c>
      <c r="J110" t="s">
        <v>8623</v>
      </c>
    </row>
    <row r="111" spans="1:10">
      <c r="A111" t="s">
        <v>6174</v>
      </c>
      <c r="D111" t="s">
        <v>6175</v>
      </c>
      <c r="E111" t="s">
        <v>6173</v>
      </c>
      <c r="F111" t="s">
        <v>6176</v>
      </c>
      <c r="G111" t="s">
        <v>8570</v>
      </c>
      <c r="H111" t="s">
        <v>1347</v>
      </c>
      <c r="I111" t="s">
        <v>6175</v>
      </c>
      <c r="J111" t="s">
        <v>1347</v>
      </c>
    </row>
    <row r="112" spans="1:10">
      <c r="A112" t="s">
        <v>6221</v>
      </c>
      <c r="D112" t="s">
        <v>6222</v>
      </c>
      <c r="E112" t="s">
        <v>6220</v>
      </c>
      <c r="F112" t="s">
        <v>6223</v>
      </c>
      <c r="G112" t="s">
        <v>8573</v>
      </c>
      <c r="H112" t="s">
        <v>207</v>
      </c>
      <c r="I112" t="s">
        <v>6222</v>
      </c>
      <c r="J112" t="s">
        <v>207</v>
      </c>
    </row>
    <row r="113" spans="1:10">
      <c r="A113" t="s">
        <v>6277</v>
      </c>
      <c r="D113" t="s">
        <v>6278</v>
      </c>
      <c r="E113" t="s">
        <v>6276</v>
      </c>
      <c r="F113" t="s">
        <v>6279</v>
      </c>
      <c r="G113" t="s">
        <v>8570</v>
      </c>
      <c r="H113" t="s">
        <v>207</v>
      </c>
      <c r="I113" t="s">
        <v>6278</v>
      </c>
      <c r="J113" t="s">
        <v>207</v>
      </c>
    </row>
    <row r="114" spans="1:10">
      <c r="A114" t="s">
        <v>6333</v>
      </c>
      <c r="D114" t="s">
        <v>6278</v>
      </c>
      <c r="E114" t="s">
        <v>6332</v>
      </c>
      <c r="F114" t="s">
        <v>6279</v>
      </c>
      <c r="G114" t="s">
        <v>8570</v>
      </c>
      <c r="H114" t="s">
        <v>512</v>
      </c>
      <c r="I114" t="s">
        <v>6278</v>
      </c>
      <c r="J114" t="s">
        <v>8582</v>
      </c>
    </row>
    <row r="115" spans="1:10">
      <c r="A115" t="s">
        <v>6388</v>
      </c>
      <c r="D115" t="s">
        <v>6278</v>
      </c>
      <c r="E115" t="s">
        <v>6387</v>
      </c>
      <c r="F115" t="s">
        <v>6279</v>
      </c>
      <c r="G115" t="s">
        <v>8570</v>
      </c>
      <c r="H115" t="s">
        <v>1826</v>
      </c>
      <c r="I115" t="s">
        <v>6278</v>
      </c>
      <c r="J115" t="s">
        <v>8586</v>
      </c>
    </row>
    <row r="116" spans="1:10">
      <c r="A116" t="s">
        <v>6438</v>
      </c>
      <c r="D116" t="s">
        <v>6439</v>
      </c>
      <c r="E116" t="s">
        <v>6437</v>
      </c>
      <c r="F116" t="s">
        <v>6440</v>
      </c>
      <c r="G116" t="s">
        <v>8570</v>
      </c>
      <c r="H116" t="s">
        <v>207</v>
      </c>
      <c r="I116" t="s">
        <v>6439</v>
      </c>
      <c r="J116" t="s">
        <v>207</v>
      </c>
    </row>
    <row r="117" spans="1:10">
      <c r="A117" t="s">
        <v>6496</v>
      </c>
      <c r="D117" t="s">
        <v>6497</v>
      </c>
      <c r="E117" t="s">
        <v>6495</v>
      </c>
      <c r="F117" t="s">
        <v>6498</v>
      </c>
      <c r="G117" t="s">
        <v>8570</v>
      </c>
      <c r="H117" t="s">
        <v>3929</v>
      </c>
      <c r="I117" t="s">
        <v>6497</v>
      </c>
      <c r="J117" t="s">
        <v>8599</v>
      </c>
    </row>
    <row r="118" spans="1:10">
      <c r="A118" t="s">
        <v>6543</v>
      </c>
      <c r="D118" t="s">
        <v>6544</v>
      </c>
      <c r="E118" t="s">
        <v>6542</v>
      </c>
      <c r="F118" t="s">
        <v>6545</v>
      </c>
      <c r="G118" t="s">
        <v>8569</v>
      </c>
      <c r="H118" t="s">
        <v>207</v>
      </c>
      <c r="I118" t="s">
        <v>6544</v>
      </c>
      <c r="J118" t="s">
        <v>273</v>
      </c>
    </row>
    <row r="119" spans="1:10">
      <c r="A119" t="s">
        <v>6605</v>
      </c>
      <c r="D119" t="s">
        <v>6606</v>
      </c>
      <c r="E119" t="s">
        <v>6604</v>
      </c>
      <c r="F119" t="s">
        <v>6607</v>
      </c>
      <c r="G119" t="s">
        <v>8570</v>
      </c>
      <c r="H119" t="s">
        <v>704</v>
      </c>
      <c r="I119" t="s">
        <v>6606</v>
      </c>
      <c r="J119" t="s">
        <v>207</v>
      </c>
    </row>
    <row r="120" spans="1:10">
      <c r="A120" t="s">
        <v>6655</v>
      </c>
      <c r="D120" t="s">
        <v>6606</v>
      </c>
      <c r="E120" t="s">
        <v>6654</v>
      </c>
      <c r="F120" t="s">
        <v>6607</v>
      </c>
      <c r="G120" t="s">
        <v>8570</v>
      </c>
      <c r="H120" t="s">
        <v>273</v>
      </c>
      <c r="I120" t="s">
        <v>6606</v>
      </c>
      <c r="J120" t="s">
        <v>8607</v>
      </c>
    </row>
    <row r="121" spans="1:10">
      <c r="A121" t="s">
        <v>6699</v>
      </c>
      <c r="D121" t="s">
        <v>6606</v>
      </c>
      <c r="E121" t="s">
        <v>6698</v>
      </c>
      <c r="F121" t="s">
        <v>6607</v>
      </c>
      <c r="G121" t="s">
        <v>8570</v>
      </c>
      <c r="H121" t="s">
        <v>512</v>
      </c>
      <c r="I121" t="s">
        <v>6606</v>
      </c>
      <c r="J121" t="s">
        <v>8578</v>
      </c>
    </row>
    <row r="122" spans="1:10">
      <c r="A122" t="s">
        <v>6746</v>
      </c>
      <c r="D122" t="s">
        <v>6606</v>
      </c>
      <c r="E122" t="s">
        <v>6745</v>
      </c>
      <c r="F122" t="s">
        <v>6607</v>
      </c>
      <c r="G122" t="s">
        <v>8570</v>
      </c>
      <c r="H122" t="s">
        <v>512</v>
      </c>
      <c r="I122" t="s">
        <v>6606</v>
      </c>
      <c r="J122" t="s">
        <v>8624</v>
      </c>
    </row>
    <row r="123" spans="1:10">
      <c r="A123" t="s">
        <v>6790</v>
      </c>
      <c r="D123" t="s">
        <v>6606</v>
      </c>
      <c r="E123" t="s">
        <v>6789</v>
      </c>
      <c r="F123" t="s">
        <v>6607</v>
      </c>
      <c r="G123" t="s">
        <v>8570</v>
      </c>
      <c r="H123" t="s">
        <v>273</v>
      </c>
      <c r="I123" t="s">
        <v>6606</v>
      </c>
      <c r="J123" t="s">
        <v>8625</v>
      </c>
    </row>
    <row r="124" spans="1:10">
      <c r="A124" t="s">
        <v>6830</v>
      </c>
      <c r="D124" t="s">
        <v>6831</v>
      </c>
      <c r="E124" t="s">
        <v>6829</v>
      </c>
      <c r="F124" t="s">
        <v>6832</v>
      </c>
      <c r="G124" t="s">
        <v>8568</v>
      </c>
      <c r="H124" t="s">
        <v>704</v>
      </c>
      <c r="I124" t="s">
        <v>6831</v>
      </c>
      <c r="J124" t="s">
        <v>8575</v>
      </c>
    </row>
    <row r="125" spans="1:10">
      <c r="A125" t="s">
        <v>6885</v>
      </c>
      <c r="D125" t="s">
        <v>6831</v>
      </c>
      <c r="E125" t="s">
        <v>6884</v>
      </c>
      <c r="F125" t="s">
        <v>6832</v>
      </c>
      <c r="G125" t="s">
        <v>8568</v>
      </c>
      <c r="H125" t="s">
        <v>273</v>
      </c>
      <c r="I125" t="s">
        <v>6831</v>
      </c>
      <c r="J125" t="s">
        <v>273</v>
      </c>
    </row>
    <row r="126" spans="1:10">
      <c r="A126" t="s">
        <v>6923</v>
      </c>
      <c r="D126" t="s">
        <v>6831</v>
      </c>
      <c r="E126" t="s">
        <v>6922</v>
      </c>
      <c r="F126" t="s">
        <v>6832</v>
      </c>
      <c r="G126" t="s">
        <v>8568</v>
      </c>
      <c r="H126" t="s">
        <v>512</v>
      </c>
      <c r="I126" t="s">
        <v>6831</v>
      </c>
      <c r="J126" t="s">
        <v>1482</v>
      </c>
    </row>
    <row r="127" spans="1:10">
      <c r="A127" t="s">
        <v>6966</v>
      </c>
      <c r="D127" t="s">
        <v>6967</v>
      </c>
      <c r="E127" t="s">
        <v>6965</v>
      </c>
      <c r="F127" t="s">
        <v>6968</v>
      </c>
      <c r="G127" t="s">
        <v>8568</v>
      </c>
      <c r="H127" t="s">
        <v>1132</v>
      </c>
      <c r="I127" t="s">
        <v>6967</v>
      </c>
      <c r="J127" t="s">
        <v>6965</v>
      </c>
    </row>
    <row r="128" spans="1:10">
      <c r="A128" t="s">
        <v>7021</v>
      </c>
      <c r="D128" t="s">
        <v>7022</v>
      </c>
      <c r="E128" t="s">
        <v>7020</v>
      </c>
      <c r="F128" t="s">
        <v>7023</v>
      </c>
      <c r="G128" t="s">
        <v>8573</v>
      </c>
      <c r="H128" t="s">
        <v>512</v>
      </c>
      <c r="I128" t="s">
        <v>7022</v>
      </c>
      <c r="J128" t="s">
        <v>8574</v>
      </c>
    </row>
    <row r="129" spans="1:10">
      <c r="A129" t="s">
        <v>7077</v>
      </c>
      <c r="D129" t="s">
        <v>7078</v>
      </c>
      <c r="E129" t="s">
        <v>7076</v>
      </c>
      <c r="F129" t="s">
        <v>7079</v>
      </c>
      <c r="G129" t="s">
        <v>8570</v>
      </c>
      <c r="H129" t="s">
        <v>512</v>
      </c>
      <c r="I129" t="s">
        <v>7078</v>
      </c>
      <c r="J129" t="s">
        <v>8582</v>
      </c>
    </row>
    <row r="130" spans="1:10">
      <c r="A130" t="s">
        <v>7127</v>
      </c>
      <c r="D130" t="s">
        <v>7128</v>
      </c>
      <c r="E130" t="s">
        <v>7126</v>
      </c>
      <c r="F130" t="s">
        <v>7129</v>
      </c>
      <c r="G130" t="s">
        <v>8569</v>
      </c>
      <c r="H130" t="s">
        <v>704</v>
      </c>
      <c r="I130" t="s">
        <v>7128</v>
      </c>
      <c r="J130" t="s">
        <v>8575</v>
      </c>
    </row>
    <row r="131" spans="1:10">
      <c r="A131" t="s">
        <v>7186</v>
      </c>
      <c r="D131" t="s">
        <v>7128</v>
      </c>
      <c r="E131" t="s">
        <v>7185</v>
      </c>
      <c r="F131" t="s">
        <v>7129</v>
      </c>
      <c r="G131" t="s">
        <v>8569</v>
      </c>
      <c r="H131" t="s">
        <v>512</v>
      </c>
      <c r="I131" t="s">
        <v>7128</v>
      </c>
      <c r="J131" t="s">
        <v>8592</v>
      </c>
    </row>
    <row r="132" spans="1:10">
      <c r="A132" t="s">
        <v>7242</v>
      </c>
      <c r="D132" t="s">
        <v>7128</v>
      </c>
      <c r="E132" t="s">
        <v>7241</v>
      </c>
      <c r="F132" t="s">
        <v>7129</v>
      </c>
      <c r="G132" t="s">
        <v>8569</v>
      </c>
      <c r="H132" t="s">
        <v>512</v>
      </c>
      <c r="I132" t="s">
        <v>7128</v>
      </c>
      <c r="J132" t="s">
        <v>8582</v>
      </c>
    </row>
    <row r="133" spans="1:10">
      <c r="A133" t="s">
        <v>7288</v>
      </c>
      <c r="D133" t="s">
        <v>7128</v>
      </c>
      <c r="E133" t="s">
        <v>7287</v>
      </c>
      <c r="F133" t="s">
        <v>7129</v>
      </c>
      <c r="G133" t="s">
        <v>8569</v>
      </c>
      <c r="H133" t="s">
        <v>273</v>
      </c>
      <c r="I133" t="s">
        <v>7128</v>
      </c>
      <c r="J133" t="s">
        <v>8626</v>
      </c>
    </row>
    <row r="134" spans="1:10">
      <c r="A134" t="s">
        <v>7331</v>
      </c>
      <c r="D134" t="s">
        <v>7332</v>
      </c>
      <c r="E134" t="s">
        <v>7330</v>
      </c>
      <c r="F134" t="s">
        <v>7333</v>
      </c>
      <c r="G134" t="s">
        <v>8570</v>
      </c>
      <c r="H134" t="s">
        <v>512</v>
      </c>
      <c r="I134" t="s">
        <v>7332</v>
      </c>
      <c r="J134" t="s">
        <v>1482</v>
      </c>
    </row>
    <row r="135" spans="1:10">
      <c r="A135" t="s">
        <v>7382</v>
      </c>
      <c r="D135" t="s">
        <v>7383</v>
      </c>
      <c r="E135" t="s">
        <v>7381</v>
      </c>
      <c r="F135" t="s">
        <v>7384</v>
      </c>
      <c r="G135" t="s">
        <v>8570</v>
      </c>
      <c r="H135" t="s">
        <v>704</v>
      </c>
      <c r="I135" t="s">
        <v>7383</v>
      </c>
      <c r="J135" t="s">
        <v>8575</v>
      </c>
    </row>
    <row r="136" spans="1:10">
      <c r="A136" t="s">
        <v>7437</v>
      </c>
      <c r="D136" t="s">
        <v>7383</v>
      </c>
      <c r="E136" t="s">
        <v>7436</v>
      </c>
      <c r="F136" t="s">
        <v>7384</v>
      </c>
      <c r="G136" t="s">
        <v>8570</v>
      </c>
      <c r="H136" t="s">
        <v>512</v>
      </c>
      <c r="I136" t="s">
        <v>7383</v>
      </c>
      <c r="J136" t="s">
        <v>1482</v>
      </c>
    </row>
    <row r="137" spans="1:10">
      <c r="A137" t="s">
        <v>7483</v>
      </c>
      <c r="D137" t="s">
        <v>7484</v>
      </c>
      <c r="E137" t="s">
        <v>7482</v>
      </c>
      <c r="F137" t="s">
        <v>7485</v>
      </c>
      <c r="G137" t="s">
        <v>8585</v>
      </c>
      <c r="H137" t="s">
        <v>273</v>
      </c>
      <c r="I137" t="s">
        <v>7484</v>
      </c>
      <c r="J137" t="s">
        <v>273</v>
      </c>
    </row>
    <row r="138" spans="1:10">
      <c r="A138" t="s">
        <v>7540</v>
      </c>
      <c r="D138" t="s">
        <v>7541</v>
      </c>
      <c r="E138" t="s">
        <v>7538</v>
      </c>
      <c r="F138" t="s">
        <v>7542</v>
      </c>
      <c r="G138" t="s">
        <v>8573</v>
      </c>
      <c r="H138" t="s">
        <v>7539</v>
      </c>
      <c r="I138" t="s">
        <v>7541</v>
      </c>
      <c r="J138" t="s">
        <v>7538</v>
      </c>
    </row>
    <row r="139" spans="1:10">
      <c r="A139" t="s">
        <v>7591</v>
      </c>
      <c r="D139" t="s">
        <v>7592</v>
      </c>
      <c r="E139" t="s">
        <v>7590</v>
      </c>
      <c r="F139" t="s">
        <v>7593</v>
      </c>
      <c r="G139" t="s">
        <v>8573</v>
      </c>
      <c r="H139" t="s">
        <v>207</v>
      </c>
      <c r="I139" t="s">
        <v>7592</v>
      </c>
      <c r="J139" t="s">
        <v>207</v>
      </c>
    </row>
    <row r="140" spans="1:10">
      <c r="A140" t="s">
        <v>7653</v>
      </c>
      <c r="D140" t="s">
        <v>7654</v>
      </c>
      <c r="E140" t="s">
        <v>7652</v>
      </c>
      <c r="F140" t="s">
        <v>7655</v>
      </c>
      <c r="G140" t="s">
        <v>8568</v>
      </c>
      <c r="H140" t="s">
        <v>1826</v>
      </c>
      <c r="I140" t="s">
        <v>7654</v>
      </c>
      <c r="J140" t="s">
        <v>7652</v>
      </c>
    </row>
    <row r="141" spans="1:10">
      <c r="A141" t="s">
        <v>7706</v>
      </c>
      <c r="D141" t="s">
        <v>7707</v>
      </c>
      <c r="E141" t="s">
        <v>7705</v>
      </c>
      <c r="F141" t="s">
        <v>7708</v>
      </c>
      <c r="G141" t="s">
        <v>8587</v>
      </c>
      <c r="H141" t="s">
        <v>1132</v>
      </c>
      <c r="I141" t="s">
        <v>7707</v>
      </c>
      <c r="J141" t="s">
        <v>8627</v>
      </c>
    </row>
    <row r="142" spans="1:10">
      <c r="A142" t="s">
        <v>7766</v>
      </c>
      <c r="D142" t="s">
        <v>7767</v>
      </c>
      <c r="E142" t="s">
        <v>7765</v>
      </c>
      <c r="F142" t="s">
        <v>7768</v>
      </c>
      <c r="G142" t="s">
        <v>8569</v>
      </c>
      <c r="H142" t="s">
        <v>207</v>
      </c>
      <c r="I142" t="s">
        <v>7767</v>
      </c>
      <c r="J142" t="s">
        <v>207</v>
      </c>
    </row>
    <row r="143" spans="1:10">
      <c r="A143" t="s">
        <v>7836</v>
      </c>
      <c r="D143" t="s">
        <v>7767</v>
      </c>
      <c r="E143" t="s">
        <v>7835</v>
      </c>
      <c r="F143" t="s">
        <v>7768</v>
      </c>
      <c r="G143" t="s">
        <v>8569</v>
      </c>
      <c r="H143" t="s">
        <v>512</v>
      </c>
      <c r="I143" t="s">
        <v>7767</v>
      </c>
      <c r="J143" t="s">
        <v>8582</v>
      </c>
    </row>
    <row r="144" spans="1:10">
      <c r="A144" t="s">
        <v>7886</v>
      </c>
      <c r="D144" t="s">
        <v>7887</v>
      </c>
      <c r="E144" t="s">
        <v>7885</v>
      </c>
      <c r="F144" t="s">
        <v>7888</v>
      </c>
      <c r="G144" t="s">
        <v>8570</v>
      </c>
      <c r="H144" t="s">
        <v>1347</v>
      </c>
      <c r="I144" t="s">
        <v>7887</v>
      </c>
      <c r="J144" t="s">
        <v>1347</v>
      </c>
    </row>
    <row r="145" spans="1:10">
      <c r="A145" t="s">
        <v>7935</v>
      </c>
      <c r="D145" t="s">
        <v>7936</v>
      </c>
      <c r="E145" t="s">
        <v>7934</v>
      </c>
      <c r="F145" t="s">
        <v>7937</v>
      </c>
      <c r="G145" t="s">
        <v>8570</v>
      </c>
      <c r="H145" t="s">
        <v>207</v>
      </c>
      <c r="I145" t="s">
        <v>7936</v>
      </c>
      <c r="J145" t="s">
        <v>207</v>
      </c>
    </row>
  </sheetData>
  <autoFilter ref="A1:N145"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6"/>
  <sheetViews>
    <sheetView workbookViewId="0">
      <selection sqref="A1:H1048576"/>
    </sheetView>
    <sheetView workbookViewId="1"/>
  </sheetViews>
  <sheetFormatPr defaultRowHeight="14.4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c r="A1" s="181" t="s">
        <v>146</v>
      </c>
      <c r="B1" s="181" t="s">
        <v>143</v>
      </c>
      <c r="C1" s="181" t="s">
        <v>145</v>
      </c>
      <c r="D1" s="181" t="s">
        <v>147</v>
      </c>
      <c r="E1" s="181" t="s">
        <v>8562</v>
      </c>
      <c r="F1" s="181" t="s">
        <v>144</v>
      </c>
      <c r="G1" s="181" t="s">
        <v>17</v>
      </c>
      <c r="H1" s="181" t="s">
        <v>8575</v>
      </c>
      <c r="I1" s="181" t="s">
        <v>8628</v>
      </c>
      <c r="J1" s="181" t="s">
        <v>8629</v>
      </c>
      <c r="K1" s="181" t="s">
        <v>25</v>
      </c>
      <c r="L1" s="181" t="s">
        <v>8630</v>
      </c>
    </row>
    <row r="2" spans="1:12">
      <c r="A2" s="300"/>
      <c r="B2" s="300"/>
      <c r="C2" s="300"/>
      <c r="D2" s="300"/>
      <c r="E2" s="300"/>
      <c r="F2" s="300"/>
      <c r="G2" s="300"/>
      <c r="H2" s="300"/>
      <c r="I2" s="300"/>
      <c r="J2" s="300"/>
      <c r="K2" s="300"/>
      <c r="L2" s="300"/>
    </row>
    <row r="3" spans="1:12">
      <c r="A3" s="301" t="s">
        <v>209</v>
      </c>
      <c r="B3" s="301" t="s">
        <v>206</v>
      </c>
      <c r="C3" s="301" t="s">
        <v>208</v>
      </c>
      <c r="D3" s="301" t="s">
        <v>210</v>
      </c>
      <c r="E3" s="301" t="s">
        <v>8568</v>
      </c>
      <c r="F3" s="301" t="s">
        <v>207</v>
      </c>
      <c r="G3" s="301" t="s">
        <v>207</v>
      </c>
      <c r="H3" s="301" t="s">
        <v>8631</v>
      </c>
      <c r="I3" s="301" t="s">
        <v>8632</v>
      </c>
      <c r="J3" s="301" t="s">
        <v>148</v>
      </c>
      <c r="K3" s="301" t="s">
        <v>230</v>
      </c>
      <c r="L3" s="301" t="s">
        <v>8633</v>
      </c>
    </row>
    <row r="4" spans="1:12">
      <c r="A4" s="301" t="s">
        <v>275</v>
      </c>
      <c r="B4" s="301" t="s">
        <v>272</v>
      </c>
      <c r="C4" s="301" t="s">
        <v>274</v>
      </c>
      <c r="D4" s="301" t="s">
        <v>276</v>
      </c>
      <c r="E4" s="301" t="s">
        <v>8569</v>
      </c>
      <c r="F4" s="301" t="s">
        <v>273</v>
      </c>
      <c r="G4" s="301" t="s">
        <v>272</v>
      </c>
      <c r="H4" s="301" t="s">
        <v>8631</v>
      </c>
      <c r="I4" s="301" t="s">
        <v>8632</v>
      </c>
      <c r="J4" s="301" t="s">
        <v>149</v>
      </c>
      <c r="K4" s="301" t="s">
        <v>300</v>
      </c>
      <c r="L4" s="301" t="s">
        <v>8634</v>
      </c>
    </row>
    <row r="5" spans="1:12">
      <c r="A5" s="301" t="s">
        <v>339</v>
      </c>
      <c r="B5" s="301" t="s">
        <v>337</v>
      </c>
      <c r="C5" s="301" t="s">
        <v>338</v>
      </c>
      <c r="D5" s="301" t="s">
        <v>340</v>
      </c>
      <c r="E5" s="301" t="s">
        <v>8569</v>
      </c>
      <c r="F5" s="301" t="s">
        <v>273</v>
      </c>
      <c r="G5" s="301" t="s">
        <v>337</v>
      </c>
      <c r="H5" s="301" t="s">
        <v>8631</v>
      </c>
      <c r="I5" s="301" t="s">
        <v>8632</v>
      </c>
      <c r="J5" s="301" t="s">
        <v>150</v>
      </c>
      <c r="K5" s="301" t="s">
        <v>213</v>
      </c>
      <c r="L5" s="301"/>
    </row>
    <row r="6" spans="1:12">
      <c r="A6" s="301" t="s">
        <v>390</v>
      </c>
      <c r="B6" s="301" t="s">
        <v>388</v>
      </c>
      <c r="C6" s="301" t="s">
        <v>389</v>
      </c>
      <c r="D6" s="301" t="s">
        <v>391</v>
      </c>
      <c r="E6" s="301" t="s">
        <v>8570</v>
      </c>
      <c r="F6" s="301" t="s">
        <v>207</v>
      </c>
      <c r="G6" s="301" t="s">
        <v>8571</v>
      </c>
      <c r="H6" s="301" t="s">
        <v>8631</v>
      </c>
      <c r="I6" s="301" t="s">
        <v>8632</v>
      </c>
      <c r="J6" s="301" t="s">
        <v>85</v>
      </c>
      <c r="K6" s="301" t="s">
        <v>218</v>
      </c>
      <c r="L6" s="301"/>
    </row>
    <row r="7" spans="1:12">
      <c r="A7" s="301" t="s">
        <v>454</v>
      </c>
      <c r="B7" s="301" t="s">
        <v>452</v>
      </c>
      <c r="C7" s="301" t="s">
        <v>453</v>
      </c>
      <c r="D7" s="301" t="s">
        <v>455</v>
      </c>
      <c r="E7" s="301" t="s">
        <v>8570</v>
      </c>
      <c r="F7" s="301" t="s">
        <v>273</v>
      </c>
      <c r="G7" s="301" t="s">
        <v>273</v>
      </c>
      <c r="H7" s="301" t="s">
        <v>8631</v>
      </c>
      <c r="I7" s="301" t="s">
        <v>8632</v>
      </c>
      <c r="J7" s="301" t="s">
        <v>89</v>
      </c>
      <c r="K7" s="301"/>
      <c r="L7" s="301"/>
    </row>
    <row r="8" spans="1:12">
      <c r="A8" s="301" t="s">
        <v>514</v>
      </c>
      <c r="B8" s="301" t="s">
        <v>511</v>
      </c>
      <c r="C8" s="301" t="s">
        <v>513</v>
      </c>
      <c r="D8" s="301" t="s">
        <v>515</v>
      </c>
      <c r="E8" s="301" t="s">
        <v>8568</v>
      </c>
      <c r="F8" s="301" t="s">
        <v>512</v>
      </c>
      <c r="G8" s="301" t="s">
        <v>8572</v>
      </c>
      <c r="H8" s="301" t="s">
        <v>8631</v>
      </c>
      <c r="I8" s="301" t="s">
        <v>8632</v>
      </c>
      <c r="J8" s="301" t="s">
        <v>151</v>
      </c>
      <c r="K8" s="301"/>
      <c r="L8" s="301"/>
    </row>
    <row r="9" spans="1:12">
      <c r="A9" s="301" t="s">
        <v>580</v>
      </c>
      <c r="B9" s="301" t="s">
        <v>578</v>
      </c>
      <c r="C9" s="301" t="s">
        <v>579</v>
      </c>
      <c r="D9" s="301" t="s">
        <v>581</v>
      </c>
      <c r="E9" s="301" t="s">
        <v>8573</v>
      </c>
      <c r="F9" s="301" t="s">
        <v>512</v>
      </c>
      <c r="G9" s="301" t="s">
        <v>8574</v>
      </c>
      <c r="H9" s="301" t="s">
        <v>8631</v>
      </c>
      <c r="I9" s="301" t="s">
        <v>8632</v>
      </c>
      <c r="J9" s="301" t="s">
        <v>152</v>
      </c>
      <c r="K9" s="301"/>
      <c r="L9" s="301"/>
    </row>
    <row r="10" spans="1:12">
      <c r="A10" s="301" t="s">
        <v>648</v>
      </c>
      <c r="B10" s="301" t="s">
        <v>646</v>
      </c>
      <c r="C10" s="301" t="s">
        <v>647</v>
      </c>
      <c r="D10" s="301" t="s">
        <v>649</v>
      </c>
      <c r="E10" s="301" t="s">
        <v>8570</v>
      </c>
      <c r="F10" s="301" t="s">
        <v>207</v>
      </c>
      <c r="G10" s="301" t="s">
        <v>207</v>
      </c>
      <c r="H10" s="301" t="s">
        <v>8631</v>
      </c>
      <c r="I10" s="301" t="s">
        <v>8632</v>
      </c>
      <c r="J10" s="301" t="s">
        <v>153</v>
      </c>
      <c r="K10" s="301"/>
      <c r="L10" s="301"/>
    </row>
    <row r="11" spans="1:12">
      <c r="A11" s="301" t="s">
        <v>706</v>
      </c>
      <c r="B11" s="301" t="s">
        <v>703</v>
      </c>
      <c r="C11" s="301" t="s">
        <v>705</v>
      </c>
      <c r="D11" s="301" t="s">
        <v>707</v>
      </c>
      <c r="E11" s="301" t="s">
        <v>8570</v>
      </c>
      <c r="F11" s="301" t="s">
        <v>704</v>
      </c>
      <c r="G11" s="301" t="s">
        <v>8575</v>
      </c>
      <c r="H11" s="301" t="s">
        <v>8631</v>
      </c>
      <c r="I11" s="301" t="s">
        <v>8635</v>
      </c>
      <c r="J11" s="301" t="s">
        <v>154</v>
      </c>
      <c r="K11" s="301"/>
      <c r="L11" s="301"/>
    </row>
    <row r="12" spans="1:12">
      <c r="A12" s="301" t="s">
        <v>706</v>
      </c>
      <c r="B12" s="301" t="s">
        <v>767</v>
      </c>
      <c r="C12" s="301" t="s">
        <v>768</v>
      </c>
      <c r="D12" s="301" t="s">
        <v>707</v>
      </c>
      <c r="E12" s="301" t="s">
        <v>8570</v>
      </c>
      <c r="F12" s="301" t="s">
        <v>273</v>
      </c>
      <c r="G12" s="301" t="s">
        <v>8576</v>
      </c>
      <c r="H12" s="301" t="s">
        <v>8636</v>
      </c>
      <c r="I12" s="301" t="s">
        <v>8632</v>
      </c>
      <c r="J12" s="301" t="s">
        <v>155</v>
      </c>
      <c r="K12" s="301"/>
      <c r="L12" s="301"/>
    </row>
    <row r="13" spans="1:12">
      <c r="A13" s="301" t="s">
        <v>706</v>
      </c>
      <c r="B13" s="301" t="s">
        <v>818</v>
      </c>
      <c r="C13" s="301" t="s">
        <v>819</v>
      </c>
      <c r="D13" s="301" t="s">
        <v>707</v>
      </c>
      <c r="E13" s="301" t="s">
        <v>8570</v>
      </c>
      <c r="F13" s="301" t="s">
        <v>273</v>
      </c>
      <c r="G13" s="301" t="s">
        <v>8577</v>
      </c>
      <c r="H13" s="301" t="s">
        <v>8636</v>
      </c>
      <c r="I13" s="301" t="s">
        <v>8632</v>
      </c>
      <c r="J13" s="301" t="s">
        <v>157</v>
      </c>
      <c r="K13" s="301"/>
      <c r="L13" s="301"/>
    </row>
    <row r="14" spans="1:12">
      <c r="A14" s="301" t="s">
        <v>706</v>
      </c>
      <c r="B14" s="301" t="s">
        <v>863</v>
      </c>
      <c r="C14" s="301" t="s">
        <v>864</v>
      </c>
      <c r="D14" s="301" t="s">
        <v>707</v>
      </c>
      <c r="E14" s="301" t="s">
        <v>8570</v>
      </c>
      <c r="F14" s="301" t="s">
        <v>512</v>
      </c>
      <c r="G14" s="301" t="s">
        <v>8578</v>
      </c>
      <c r="H14" s="301" t="s">
        <v>8636</v>
      </c>
      <c r="I14" s="301" t="s">
        <v>8632</v>
      </c>
      <c r="J14" s="301" t="s">
        <v>103</v>
      </c>
      <c r="K14" s="301"/>
      <c r="L14" s="301"/>
    </row>
    <row r="15" spans="1:12">
      <c r="A15" s="301" t="s">
        <v>907</v>
      </c>
      <c r="B15" s="301" t="s">
        <v>905</v>
      </c>
      <c r="C15" s="301" t="s">
        <v>906</v>
      </c>
      <c r="D15" s="301" t="s">
        <v>908</v>
      </c>
      <c r="E15" s="301" t="s">
        <v>8570</v>
      </c>
      <c r="F15" s="301" t="s">
        <v>207</v>
      </c>
      <c r="G15" s="301" t="s">
        <v>207</v>
      </c>
      <c r="H15" s="301" t="s">
        <v>8631</v>
      </c>
      <c r="I15" s="301" t="s">
        <v>8632</v>
      </c>
      <c r="J15" s="301" t="s">
        <v>158</v>
      </c>
      <c r="K15" s="301"/>
      <c r="L15" s="301"/>
    </row>
    <row r="16" spans="1:12">
      <c r="A16" s="301" t="s">
        <v>965</v>
      </c>
      <c r="B16" s="301" t="s">
        <v>963</v>
      </c>
      <c r="C16" s="301" t="s">
        <v>964</v>
      </c>
      <c r="D16" s="301" t="s">
        <v>966</v>
      </c>
      <c r="E16" s="301" t="s">
        <v>8570</v>
      </c>
      <c r="F16" s="301" t="s">
        <v>207</v>
      </c>
      <c r="G16" s="301" t="s">
        <v>207</v>
      </c>
      <c r="H16" s="301" t="s">
        <v>8631</v>
      </c>
      <c r="I16" s="301" t="s">
        <v>8632</v>
      </c>
      <c r="J16" s="301" t="s">
        <v>159</v>
      </c>
      <c r="K16" s="301"/>
      <c r="L16" s="301"/>
    </row>
    <row r="17" spans="1:12">
      <c r="A17" s="301" t="s">
        <v>1013</v>
      </c>
      <c r="B17" s="301" t="s">
        <v>1011</v>
      </c>
      <c r="C17" s="301" t="s">
        <v>1012</v>
      </c>
      <c r="D17" s="301" t="s">
        <v>1014</v>
      </c>
      <c r="E17" s="301" t="s">
        <v>8573</v>
      </c>
      <c r="F17" s="301" t="s">
        <v>207</v>
      </c>
      <c r="G17" s="301" t="s">
        <v>207</v>
      </c>
      <c r="H17" s="301" t="s">
        <v>8631</v>
      </c>
      <c r="I17" s="301" t="s">
        <v>8632</v>
      </c>
      <c r="J17" s="301" t="s">
        <v>160</v>
      </c>
      <c r="K17" s="301"/>
      <c r="L17" s="301"/>
    </row>
    <row r="18" spans="1:12">
      <c r="A18" s="301" t="s">
        <v>1013</v>
      </c>
      <c r="B18" s="301" t="s">
        <v>1075</v>
      </c>
      <c r="C18" s="301" t="s">
        <v>1076</v>
      </c>
      <c r="D18" s="301" t="s">
        <v>1014</v>
      </c>
      <c r="E18" s="301" t="s">
        <v>8573</v>
      </c>
      <c r="F18" s="301" t="s">
        <v>512</v>
      </c>
      <c r="G18" s="301" t="s">
        <v>8579</v>
      </c>
      <c r="H18" s="301" t="s">
        <v>8636</v>
      </c>
      <c r="I18" s="301" t="s">
        <v>8632</v>
      </c>
      <c r="J18" s="301" t="s">
        <v>161</v>
      </c>
      <c r="K18" s="301"/>
      <c r="L18" s="301"/>
    </row>
    <row r="19" spans="1:12">
      <c r="A19" s="301" t="s">
        <v>1013</v>
      </c>
      <c r="B19" s="301" t="s">
        <v>1131</v>
      </c>
      <c r="C19" s="301" t="s">
        <v>1133</v>
      </c>
      <c r="D19" s="301" t="s">
        <v>1014</v>
      </c>
      <c r="E19" s="301" t="s">
        <v>8573</v>
      </c>
      <c r="F19" s="301" t="s">
        <v>1132</v>
      </c>
      <c r="G19" s="301" t="s">
        <v>8580</v>
      </c>
      <c r="H19" s="301" t="s">
        <v>8636</v>
      </c>
      <c r="I19" s="301" t="s">
        <v>8632</v>
      </c>
      <c r="J19" s="301" t="s">
        <v>162</v>
      </c>
      <c r="K19" s="301"/>
      <c r="L19" s="301"/>
    </row>
    <row r="20" spans="1:12">
      <c r="A20" s="301" t="s">
        <v>1184</v>
      </c>
      <c r="B20" s="301" t="s">
        <v>1182</v>
      </c>
      <c r="C20" s="301" t="s">
        <v>1183</v>
      </c>
      <c r="D20" s="301" t="s">
        <v>1185</v>
      </c>
      <c r="E20" s="301" t="s">
        <v>8573</v>
      </c>
      <c r="F20" s="301" t="s">
        <v>512</v>
      </c>
      <c r="G20" s="301" t="s">
        <v>8581</v>
      </c>
      <c r="H20" s="301" t="s">
        <v>8631</v>
      </c>
      <c r="I20" s="301" t="s">
        <v>8632</v>
      </c>
      <c r="J20" s="301" t="s">
        <v>163</v>
      </c>
      <c r="K20" s="301"/>
      <c r="L20" s="301"/>
    </row>
    <row r="21" spans="1:12">
      <c r="A21" s="301" t="s">
        <v>1244</v>
      </c>
      <c r="B21" s="301" t="s">
        <v>1242</v>
      </c>
      <c r="C21" s="301" t="s">
        <v>1243</v>
      </c>
      <c r="D21" s="301" t="s">
        <v>1245</v>
      </c>
      <c r="E21" s="301" t="s">
        <v>8570</v>
      </c>
      <c r="F21" s="301" t="s">
        <v>704</v>
      </c>
      <c r="G21" s="301" t="s">
        <v>8575</v>
      </c>
      <c r="H21" s="301" t="s">
        <v>8631</v>
      </c>
      <c r="I21" s="301" t="s">
        <v>8635</v>
      </c>
      <c r="J21" s="301" t="s">
        <v>164</v>
      </c>
      <c r="K21" s="301"/>
      <c r="L21" s="301"/>
    </row>
    <row r="22" spans="1:12">
      <c r="A22" s="301" t="s">
        <v>1244</v>
      </c>
      <c r="B22" s="301" t="s">
        <v>1300</v>
      </c>
      <c r="C22" s="301" t="s">
        <v>1301</v>
      </c>
      <c r="D22" s="301" t="s">
        <v>1245</v>
      </c>
      <c r="E22" s="301" t="s">
        <v>8570</v>
      </c>
      <c r="F22" s="301" t="s">
        <v>512</v>
      </c>
      <c r="G22" s="301" t="s">
        <v>8582</v>
      </c>
      <c r="H22" s="301" t="s">
        <v>8636</v>
      </c>
      <c r="I22" s="301" t="s">
        <v>8632</v>
      </c>
      <c r="J22" s="301" t="s">
        <v>165</v>
      </c>
      <c r="K22" s="301"/>
      <c r="L22" s="301"/>
    </row>
    <row r="23" spans="1:12">
      <c r="A23" s="301" t="s">
        <v>1244</v>
      </c>
      <c r="B23" s="301" t="s">
        <v>1346</v>
      </c>
      <c r="C23" s="301" t="s">
        <v>1348</v>
      </c>
      <c r="D23" s="301" t="s">
        <v>1245</v>
      </c>
      <c r="E23" s="301" t="s">
        <v>8570</v>
      </c>
      <c r="F23" s="301" t="s">
        <v>1347</v>
      </c>
      <c r="G23" s="301" t="s">
        <v>1347</v>
      </c>
      <c r="H23" s="301" t="s">
        <v>8636</v>
      </c>
      <c r="I23" s="301" t="s">
        <v>8632</v>
      </c>
      <c r="J23" s="301" t="s">
        <v>166</v>
      </c>
      <c r="K23" s="301"/>
      <c r="L23" s="301"/>
    </row>
    <row r="24" spans="1:12">
      <c r="A24" s="301" t="s">
        <v>1394</v>
      </c>
      <c r="B24" s="301" t="s">
        <v>1392</v>
      </c>
      <c r="C24" s="301" t="s">
        <v>1393</v>
      </c>
      <c r="D24" s="301" t="s">
        <v>1395</v>
      </c>
      <c r="E24" s="301" t="s">
        <v>8570</v>
      </c>
      <c r="F24" s="301" t="s">
        <v>512</v>
      </c>
      <c r="G24" s="301" t="s">
        <v>8582</v>
      </c>
      <c r="H24" s="301" t="s">
        <v>8636</v>
      </c>
      <c r="I24" s="301" t="s">
        <v>8632</v>
      </c>
      <c r="J24" s="301" t="s">
        <v>129</v>
      </c>
      <c r="K24" s="301"/>
      <c r="L24" s="301"/>
    </row>
    <row r="25" spans="1:12">
      <c r="A25" s="301" t="s">
        <v>1394</v>
      </c>
      <c r="B25" s="301" t="s">
        <v>1447</v>
      </c>
      <c r="C25" s="301" t="s">
        <v>1448</v>
      </c>
      <c r="D25" s="301" t="s">
        <v>1395</v>
      </c>
      <c r="E25" s="301" t="s">
        <v>8570</v>
      </c>
      <c r="F25" s="301" t="s">
        <v>512</v>
      </c>
      <c r="G25" s="301" t="s">
        <v>8583</v>
      </c>
      <c r="H25" s="301" t="s">
        <v>8636</v>
      </c>
      <c r="I25" s="301" t="s">
        <v>8632</v>
      </c>
      <c r="J25" s="301" t="s">
        <v>130</v>
      </c>
      <c r="K25" s="301"/>
      <c r="L25" s="301"/>
    </row>
    <row r="26" spans="1:12">
      <c r="A26" s="301" t="s">
        <v>1394</v>
      </c>
      <c r="B26" s="301" t="s">
        <v>1495</v>
      </c>
      <c r="C26" s="301" t="s">
        <v>1496</v>
      </c>
      <c r="D26" s="301" t="s">
        <v>1395</v>
      </c>
      <c r="E26" s="301" t="s">
        <v>8570</v>
      </c>
      <c r="F26" s="301" t="s">
        <v>704</v>
      </c>
      <c r="G26" s="301" t="s">
        <v>8575</v>
      </c>
      <c r="H26" s="301" t="s">
        <v>8631</v>
      </c>
      <c r="I26" s="301" t="s">
        <v>8635</v>
      </c>
      <c r="J26" s="301" t="s">
        <v>131</v>
      </c>
      <c r="K26" s="301"/>
      <c r="L26" s="301"/>
    </row>
    <row r="27" spans="1:12">
      <c r="A27" s="301" t="s">
        <v>1545</v>
      </c>
      <c r="B27" s="301" t="s">
        <v>1543</v>
      </c>
      <c r="C27" s="301" t="s">
        <v>1544</v>
      </c>
      <c r="D27" s="301" t="s">
        <v>1546</v>
      </c>
      <c r="E27" s="301" t="s">
        <v>8573</v>
      </c>
      <c r="F27" s="301" t="s">
        <v>512</v>
      </c>
      <c r="G27" s="301" t="s">
        <v>8579</v>
      </c>
      <c r="H27" s="301" t="s">
        <v>8631</v>
      </c>
      <c r="I27" s="301" t="s">
        <v>8632</v>
      </c>
      <c r="J27" s="301" t="s">
        <v>132</v>
      </c>
      <c r="K27" s="301"/>
      <c r="L27" s="301"/>
    </row>
    <row r="28" spans="1:12">
      <c r="A28" s="301" t="s">
        <v>1607</v>
      </c>
      <c r="B28" s="301" t="s">
        <v>1605</v>
      </c>
      <c r="C28" s="301" t="s">
        <v>1606</v>
      </c>
      <c r="D28" s="301" t="s">
        <v>1608</v>
      </c>
      <c r="E28" s="301" t="s">
        <v>8570</v>
      </c>
      <c r="F28" s="301" t="s">
        <v>512</v>
      </c>
      <c r="G28" s="301" t="s">
        <v>8584</v>
      </c>
      <c r="H28" s="301" t="s">
        <v>8631</v>
      </c>
      <c r="I28" s="301" t="s">
        <v>8632</v>
      </c>
      <c r="J28" s="301" t="s">
        <v>134</v>
      </c>
      <c r="K28" s="301"/>
      <c r="L28" s="301"/>
    </row>
    <row r="29" spans="1:12">
      <c r="A29" s="301" t="s">
        <v>1664</v>
      </c>
      <c r="B29" s="301" t="s">
        <v>1662</v>
      </c>
      <c r="C29" s="301" t="s">
        <v>1663</v>
      </c>
      <c r="D29" s="301" t="s">
        <v>1665</v>
      </c>
      <c r="E29" s="301" t="s">
        <v>8570</v>
      </c>
      <c r="F29" s="301" t="s">
        <v>207</v>
      </c>
      <c r="G29" s="301" t="s">
        <v>207</v>
      </c>
      <c r="H29" s="301" t="s">
        <v>8631</v>
      </c>
      <c r="I29" s="301" t="s">
        <v>8632</v>
      </c>
      <c r="J29" s="301" t="s">
        <v>135</v>
      </c>
      <c r="K29" s="301"/>
      <c r="L29" s="301"/>
    </row>
    <row r="30" spans="1:12">
      <c r="A30" s="301" t="s">
        <v>1721</v>
      </c>
      <c r="B30" s="301" t="s">
        <v>1719</v>
      </c>
      <c r="C30" s="301" t="s">
        <v>1720</v>
      </c>
      <c r="D30" s="301" t="s">
        <v>1722</v>
      </c>
      <c r="E30" s="301" t="s">
        <v>8585</v>
      </c>
      <c r="F30" s="301" t="s">
        <v>512</v>
      </c>
      <c r="G30" s="301" t="s">
        <v>8582</v>
      </c>
      <c r="H30" s="301" t="s">
        <v>8631</v>
      </c>
      <c r="I30" s="301" t="s">
        <v>8632</v>
      </c>
      <c r="J30" s="301" t="s">
        <v>137</v>
      </c>
      <c r="K30" s="301"/>
      <c r="L30" s="301"/>
    </row>
    <row r="31" spans="1:12">
      <c r="A31" s="301" t="s">
        <v>1770</v>
      </c>
      <c r="B31" s="301" t="s">
        <v>1768</v>
      </c>
      <c r="C31" s="301" t="s">
        <v>1769</v>
      </c>
      <c r="D31" s="301" t="s">
        <v>1771</v>
      </c>
      <c r="E31" s="301" t="s">
        <v>8570</v>
      </c>
      <c r="F31" s="301" t="s">
        <v>207</v>
      </c>
      <c r="G31" s="301" t="s">
        <v>207</v>
      </c>
      <c r="H31" s="301" t="s">
        <v>8631</v>
      </c>
      <c r="I31" s="301" t="s">
        <v>8632</v>
      </c>
      <c r="J31" s="301" t="s">
        <v>167</v>
      </c>
      <c r="K31" s="301"/>
      <c r="L31" s="301"/>
    </row>
    <row r="32" spans="1:12">
      <c r="A32" s="301" t="s">
        <v>1770</v>
      </c>
      <c r="B32" s="301" t="s">
        <v>1825</v>
      </c>
      <c r="C32" s="301" t="s">
        <v>1827</v>
      </c>
      <c r="D32" s="301" t="s">
        <v>1771</v>
      </c>
      <c r="E32" s="301" t="s">
        <v>8570</v>
      </c>
      <c r="F32" s="301" t="s">
        <v>1826</v>
      </c>
      <c r="G32" s="301" t="s">
        <v>8586</v>
      </c>
      <c r="H32" s="301" t="s">
        <v>8636</v>
      </c>
      <c r="I32" s="301" t="s">
        <v>8632</v>
      </c>
      <c r="J32" s="301" t="s">
        <v>139</v>
      </c>
      <c r="K32" s="301"/>
      <c r="L32" s="301"/>
    </row>
    <row r="33" spans="1:12">
      <c r="A33" s="301" t="s">
        <v>1770</v>
      </c>
      <c r="B33" s="301" t="s">
        <v>1883</v>
      </c>
      <c r="C33" s="301" t="s">
        <v>1884</v>
      </c>
      <c r="D33" s="301" t="s">
        <v>1771</v>
      </c>
      <c r="E33" s="301" t="s">
        <v>8570</v>
      </c>
      <c r="F33" s="301" t="s">
        <v>512</v>
      </c>
      <c r="G33" s="301" t="s">
        <v>1883</v>
      </c>
      <c r="H33" s="301" t="s">
        <v>8636</v>
      </c>
      <c r="I33" s="301" t="s">
        <v>8632</v>
      </c>
      <c r="J33" s="301"/>
      <c r="K33" s="301"/>
      <c r="L33" s="301"/>
    </row>
    <row r="34" spans="1:12">
      <c r="A34" s="301" t="s">
        <v>1770</v>
      </c>
      <c r="B34" s="301" t="s">
        <v>1936</v>
      </c>
      <c r="C34" s="301" t="s">
        <v>1937</v>
      </c>
      <c r="D34" s="301" t="s">
        <v>1771</v>
      </c>
      <c r="E34" s="301" t="s">
        <v>8570</v>
      </c>
      <c r="F34" s="301" t="s">
        <v>273</v>
      </c>
      <c r="G34" s="301" t="s">
        <v>1936</v>
      </c>
      <c r="H34" s="301" t="s">
        <v>8636</v>
      </c>
      <c r="I34" s="301" t="s">
        <v>8632</v>
      </c>
      <c r="J34" s="301"/>
      <c r="K34" s="301"/>
      <c r="L34" s="301"/>
    </row>
    <row r="35" spans="1:12">
      <c r="A35" s="301" t="s">
        <v>1993</v>
      </c>
      <c r="B35" s="301" t="s">
        <v>1991</v>
      </c>
      <c r="C35" s="301" t="s">
        <v>1992</v>
      </c>
      <c r="D35" s="301" t="s">
        <v>1994</v>
      </c>
      <c r="E35" s="301" t="s">
        <v>8587</v>
      </c>
      <c r="F35" s="301" t="s">
        <v>1132</v>
      </c>
      <c r="G35" s="301" t="s">
        <v>8588</v>
      </c>
      <c r="H35" s="301" t="s">
        <v>8631</v>
      </c>
      <c r="I35" s="301" t="s">
        <v>8632</v>
      </c>
      <c r="J35" s="301"/>
      <c r="K35" s="301"/>
      <c r="L35" s="301"/>
    </row>
    <row r="36" spans="1:12">
      <c r="A36" s="301" t="s">
        <v>2061</v>
      </c>
      <c r="B36" s="301" t="s">
        <v>2059</v>
      </c>
      <c r="C36" s="301" t="s">
        <v>2060</v>
      </c>
      <c r="D36" s="301" t="s">
        <v>2062</v>
      </c>
      <c r="E36" s="301" t="s">
        <v>8585</v>
      </c>
      <c r="F36" s="301" t="s">
        <v>512</v>
      </c>
      <c r="G36" s="301" t="s">
        <v>8582</v>
      </c>
      <c r="H36" s="301" t="s">
        <v>8631</v>
      </c>
      <c r="I36" s="301" t="s">
        <v>8632</v>
      </c>
      <c r="J36" s="301"/>
      <c r="K36" s="301"/>
      <c r="L36" s="301"/>
    </row>
    <row r="37" spans="1:12">
      <c r="A37" s="301" t="s">
        <v>2119</v>
      </c>
      <c r="B37" s="301" t="s">
        <v>2117</v>
      </c>
      <c r="C37" s="301" t="s">
        <v>2118</v>
      </c>
      <c r="D37" s="301" t="s">
        <v>2120</v>
      </c>
      <c r="E37" s="301" t="s">
        <v>8573</v>
      </c>
      <c r="F37" s="301" t="s">
        <v>207</v>
      </c>
      <c r="G37" s="301" t="s">
        <v>207</v>
      </c>
      <c r="H37" s="301" t="s">
        <v>8631</v>
      </c>
      <c r="I37" s="301" t="s">
        <v>8632</v>
      </c>
      <c r="J37" s="301"/>
      <c r="K37" s="301"/>
      <c r="L37" s="301"/>
    </row>
    <row r="38" spans="1:12">
      <c r="A38" s="301" t="s">
        <v>2119</v>
      </c>
      <c r="B38" s="301" t="s">
        <v>2174</v>
      </c>
      <c r="C38" s="301" t="s">
        <v>2175</v>
      </c>
      <c r="D38" s="301" t="s">
        <v>2120</v>
      </c>
      <c r="E38" s="301" t="s">
        <v>8573</v>
      </c>
      <c r="F38" s="301" t="s">
        <v>1132</v>
      </c>
      <c r="G38" s="301" t="s">
        <v>8580</v>
      </c>
      <c r="H38" s="301" t="s">
        <v>8636</v>
      </c>
      <c r="I38" s="301" t="s">
        <v>8632</v>
      </c>
      <c r="J38" s="301"/>
      <c r="K38" s="301"/>
      <c r="L38" s="301"/>
    </row>
    <row r="39" spans="1:12">
      <c r="A39" s="301" t="s">
        <v>2226</v>
      </c>
      <c r="B39" s="301" t="s">
        <v>2224</v>
      </c>
      <c r="C39" s="301" t="s">
        <v>2225</v>
      </c>
      <c r="D39" s="301" t="s">
        <v>2227</v>
      </c>
      <c r="E39" s="301" t="s">
        <v>8573</v>
      </c>
      <c r="F39" s="301" t="s">
        <v>207</v>
      </c>
      <c r="G39" s="301" t="s">
        <v>207</v>
      </c>
      <c r="H39" s="301" t="s">
        <v>8631</v>
      </c>
      <c r="I39" s="301" t="s">
        <v>8632</v>
      </c>
      <c r="J39" s="301"/>
      <c r="K39" s="301"/>
      <c r="L39" s="301"/>
    </row>
    <row r="40" spans="1:12">
      <c r="A40" s="301" t="s">
        <v>2226</v>
      </c>
      <c r="B40" s="301" t="s">
        <v>2281</v>
      </c>
      <c r="C40" s="301" t="s">
        <v>2282</v>
      </c>
      <c r="D40" s="301" t="s">
        <v>2227</v>
      </c>
      <c r="E40" s="301" t="s">
        <v>8573</v>
      </c>
      <c r="F40" s="301" t="s">
        <v>1132</v>
      </c>
      <c r="G40" s="301" t="s">
        <v>8580</v>
      </c>
      <c r="H40" s="301" t="s">
        <v>8636</v>
      </c>
      <c r="I40" s="301" t="s">
        <v>8632</v>
      </c>
      <c r="J40" s="301"/>
      <c r="K40" s="301"/>
      <c r="L40" s="301"/>
    </row>
    <row r="41" spans="1:12">
      <c r="A41" s="301" t="s">
        <v>2337</v>
      </c>
      <c r="B41" s="301" t="s">
        <v>2335</v>
      </c>
      <c r="C41" s="301" t="s">
        <v>2336</v>
      </c>
      <c r="D41" s="301" t="s">
        <v>2338</v>
      </c>
      <c r="E41" s="301" t="s">
        <v>8573</v>
      </c>
      <c r="F41" s="301" t="s">
        <v>207</v>
      </c>
      <c r="G41" s="301" t="s">
        <v>207</v>
      </c>
      <c r="H41" s="301" t="s">
        <v>8631</v>
      </c>
      <c r="I41" s="301" t="s">
        <v>8632</v>
      </c>
      <c r="J41" s="301"/>
      <c r="K41" s="301"/>
      <c r="L41" s="301"/>
    </row>
    <row r="42" spans="1:12">
      <c r="A42" s="301" t="s">
        <v>2402</v>
      </c>
      <c r="B42" s="301" t="s">
        <v>2400</v>
      </c>
      <c r="C42" s="301" t="s">
        <v>2401</v>
      </c>
      <c r="D42" s="301" t="s">
        <v>2403</v>
      </c>
      <c r="E42" s="301" t="s">
        <v>8568</v>
      </c>
      <c r="F42" s="301" t="s">
        <v>273</v>
      </c>
      <c r="G42" s="301" t="s">
        <v>2400</v>
      </c>
      <c r="H42" s="301" t="s">
        <v>8636</v>
      </c>
      <c r="I42" s="301" t="s">
        <v>8632</v>
      </c>
      <c r="J42" s="301"/>
      <c r="K42" s="301"/>
      <c r="L42" s="301"/>
    </row>
    <row r="43" spans="1:12">
      <c r="A43" s="301" t="s">
        <v>2402</v>
      </c>
      <c r="B43" s="301" t="s">
        <v>2455</v>
      </c>
      <c r="C43" s="301" t="s">
        <v>2457</v>
      </c>
      <c r="D43" s="301" t="s">
        <v>2403</v>
      </c>
      <c r="E43" s="301" t="s">
        <v>8568</v>
      </c>
      <c r="F43" s="301" t="s">
        <v>2456</v>
      </c>
      <c r="G43" s="301" t="s">
        <v>2455</v>
      </c>
      <c r="H43" s="301" t="s">
        <v>8636</v>
      </c>
      <c r="I43" s="301" t="s">
        <v>8632</v>
      </c>
      <c r="J43" s="301"/>
      <c r="K43" s="301"/>
      <c r="L43" s="301"/>
    </row>
    <row r="44" spans="1:12">
      <c r="A44" s="301" t="s">
        <v>2402</v>
      </c>
      <c r="B44" s="301" t="s">
        <v>2506</v>
      </c>
      <c r="C44" s="301" t="s">
        <v>2507</v>
      </c>
      <c r="D44" s="301" t="s">
        <v>2403</v>
      </c>
      <c r="E44" s="301" t="s">
        <v>8568</v>
      </c>
      <c r="F44" s="301" t="s">
        <v>704</v>
      </c>
      <c r="G44" s="301" t="s">
        <v>2506</v>
      </c>
      <c r="H44" s="301" t="s">
        <v>8631</v>
      </c>
      <c r="I44" s="301" t="s">
        <v>8635</v>
      </c>
      <c r="J44" s="301"/>
      <c r="K44" s="301"/>
      <c r="L44" s="301"/>
    </row>
    <row r="45" spans="1:12">
      <c r="A45" s="301" t="s">
        <v>2555</v>
      </c>
      <c r="B45" s="301" t="s">
        <v>2553</v>
      </c>
      <c r="C45" s="301" t="s">
        <v>2554</v>
      </c>
      <c r="D45" s="301" t="s">
        <v>2556</v>
      </c>
      <c r="E45" s="301" t="s">
        <v>8568</v>
      </c>
      <c r="F45" s="301" t="s">
        <v>273</v>
      </c>
      <c r="G45" s="301" t="s">
        <v>8589</v>
      </c>
      <c r="H45" s="301" t="s">
        <v>8631</v>
      </c>
      <c r="I45" s="301" t="s">
        <v>8632</v>
      </c>
      <c r="J45" s="301"/>
      <c r="K45" s="301"/>
      <c r="L45" s="301"/>
    </row>
    <row r="46" spans="1:12">
      <c r="A46" s="301" t="s">
        <v>2605</v>
      </c>
      <c r="B46" s="301" t="s">
        <v>2603</v>
      </c>
      <c r="C46" s="301" t="s">
        <v>2604</v>
      </c>
      <c r="D46" s="301" t="s">
        <v>2606</v>
      </c>
      <c r="E46" s="301" t="s">
        <v>8569</v>
      </c>
      <c r="F46" s="301" t="s">
        <v>512</v>
      </c>
      <c r="G46" s="301" t="s">
        <v>8590</v>
      </c>
      <c r="H46" s="301" t="s">
        <v>8631</v>
      </c>
      <c r="I46" s="301" t="s">
        <v>8632</v>
      </c>
      <c r="J46" s="301"/>
      <c r="K46" s="301"/>
      <c r="L46" s="301"/>
    </row>
    <row r="47" spans="1:12">
      <c r="A47" s="301" t="s">
        <v>2656</v>
      </c>
      <c r="B47" s="301" t="s">
        <v>2654</v>
      </c>
      <c r="C47" s="301" t="s">
        <v>2655</v>
      </c>
      <c r="D47" s="301" t="s">
        <v>2657</v>
      </c>
      <c r="E47" s="301" t="s">
        <v>8569</v>
      </c>
      <c r="F47" s="301" t="s">
        <v>704</v>
      </c>
      <c r="G47" s="301" t="s">
        <v>8575</v>
      </c>
      <c r="H47" s="301" t="s">
        <v>8631</v>
      </c>
      <c r="I47" s="301" t="s">
        <v>8635</v>
      </c>
      <c r="J47" s="301"/>
      <c r="K47" s="301"/>
      <c r="L47" s="301"/>
    </row>
    <row r="48" spans="1:12">
      <c r="A48" s="301" t="s">
        <v>2656</v>
      </c>
      <c r="B48" s="301" t="s">
        <v>2722</v>
      </c>
      <c r="C48" s="301" t="s">
        <v>2723</v>
      </c>
      <c r="D48" s="301" t="s">
        <v>2657</v>
      </c>
      <c r="E48" s="301" t="s">
        <v>8569</v>
      </c>
      <c r="F48" s="301" t="s">
        <v>273</v>
      </c>
      <c r="G48" s="301" t="s">
        <v>273</v>
      </c>
      <c r="H48" s="301" t="s">
        <v>8636</v>
      </c>
      <c r="I48" s="301" t="s">
        <v>8632</v>
      </c>
      <c r="J48" s="301"/>
      <c r="K48" s="301"/>
      <c r="L48" s="301"/>
    </row>
    <row r="49" spans="1:12">
      <c r="A49" s="301" t="s">
        <v>2656</v>
      </c>
      <c r="B49" s="301" t="s">
        <v>2774</v>
      </c>
      <c r="C49" s="301" t="s">
        <v>2775</v>
      </c>
      <c r="D49" s="301" t="s">
        <v>2657</v>
      </c>
      <c r="E49" s="301" t="s">
        <v>8569</v>
      </c>
      <c r="F49" s="301" t="s">
        <v>512</v>
      </c>
      <c r="G49" s="301" t="s">
        <v>8591</v>
      </c>
      <c r="H49" s="301" t="s">
        <v>8636</v>
      </c>
      <c r="I49" s="301" t="s">
        <v>8632</v>
      </c>
      <c r="J49" s="301"/>
      <c r="K49" s="301"/>
      <c r="L49" s="301"/>
    </row>
    <row r="50" spans="1:12">
      <c r="A50" s="301" t="s">
        <v>2839</v>
      </c>
      <c r="B50" s="301" t="s">
        <v>2837</v>
      </c>
      <c r="C50" s="301" t="s">
        <v>2838</v>
      </c>
      <c r="D50" s="301" t="s">
        <v>2840</v>
      </c>
      <c r="E50" s="301" t="s">
        <v>8585</v>
      </c>
      <c r="F50" s="301" t="s">
        <v>512</v>
      </c>
      <c r="G50" s="301" t="s">
        <v>8582</v>
      </c>
      <c r="H50" s="301" t="s">
        <v>8631</v>
      </c>
      <c r="I50" s="301" t="s">
        <v>8632</v>
      </c>
      <c r="J50" s="301"/>
      <c r="K50" s="301"/>
      <c r="L50" s="301"/>
    </row>
    <row r="51" spans="1:12">
      <c r="A51" s="301" t="s">
        <v>2891</v>
      </c>
      <c r="B51" s="301" t="s">
        <v>2889</v>
      </c>
      <c r="C51" s="301" t="s">
        <v>2890</v>
      </c>
      <c r="D51" s="301" t="s">
        <v>2892</v>
      </c>
      <c r="E51" s="301" t="s">
        <v>8569</v>
      </c>
      <c r="F51" s="301" t="s">
        <v>512</v>
      </c>
      <c r="G51" s="301" t="s">
        <v>8592</v>
      </c>
      <c r="H51" s="301" t="s">
        <v>8631</v>
      </c>
      <c r="I51" s="301" t="s">
        <v>8632</v>
      </c>
      <c r="J51" s="301"/>
      <c r="K51" s="301"/>
      <c r="L51" s="301"/>
    </row>
    <row r="52" spans="1:12">
      <c r="A52" s="301" t="s">
        <v>2956</v>
      </c>
      <c r="B52" s="301" t="s">
        <v>2954</v>
      </c>
      <c r="C52" s="301" t="s">
        <v>2955</v>
      </c>
      <c r="D52" s="301" t="s">
        <v>2957</v>
      </c>
      <c r="E52" s="301" t="s">
        <v>8570</v>
      </c>
      <c r="F52" s="301" t="s">
        <v>512</v>
      </c>
      <c r="G52" s="301" t="s">
        <v>8593</v>
      </c>
      <c r="H52" s="301" t="s">
        <v>8631</v>
      </c>
      <c r="I52" s="301" t="s">
        <v>8632</v>
      </c>
      <c r="J52" s="301"/>
      <c r="K52" s="301"/>
      <c r="L52" s="301"/>
    </row>
    <row r="53" spans="1:12">
      <c r="A53" s="301" t="s">
        <v>3018</v>
      </c>
      <c r="B53" s="301" t="s">
        <v>3016</v>
      </c>
      <c r="C53" s="301" t="s">
        <v>3017</v>
      </c>
      <c r="D53" s="301" t="s">
        <v>3019</v>
      </c>
      <c r="E53" s="301" t="s">
        <v>8569</v>
      </c>
      <c r="F53" s="301" t="s">
        <v>512</v>
      </c>
      <c r="G53" s="301" t="s">
        <v>8592</v>
      </c>
      <c r="H53" s="301" t="s">
        <v>8636</v>
      </c>
      <c r="I53" s="301" t="s">
        <v>8632</v>
      </c>
      <c r="J53" s="301"/>
      <c r="K53" s="301"/>
      <c r="L53" s="301"/>
    </row>
    <row r="54" spans="1:12">
      <c r="A54" s="301" t="s">
        <v>3018</v>
      </c>
      <c r="B54" s="301" t="s">
        <v>3086</v>
      </c>
      <c r="C54" s="301" t="s">
        <v>3088</v>
      </c>
      <c r="D54" s="301" t="s">
        <v>3019</v>
      </c>
      <c r="E54" s="301" t="s">
        <v>8569</v>
      </c>
      <c r="F54" s="301" t="s">
        <v>3087</v>
      </c>
      <c r="G54" s="301" t="s">
        <v>8594</v>
      </c>
      <c r="H54" s="301" t="s">
        <v>8631</v>
      </c>
      <c r="I54" s="301" t="s">
        <v>8632</v>
      </c>
      <c r="J54" s="301"/>
      <c r="K54" s="301"/>
      <c r="L54" s="301"/>
    </row>
    <row r="55" spans="1:12">
      <c r="A55" s="301" t="s">
        <v>3146</v>
      </c>
      <c r="B55" s="301" t="s">
        <v>3144</v>
      </c>
      <c r="C55" s="301" t="s">
        <v>3145</v>
      </c>
      <c r="D55" s="301" t="s">
        <v>3147</v>
      </c>
      <c r="E55" s="301" t="s">
        <v>8570</v>
      </c>
      <c r="F55" s="301" t="s">
        <v>704</v>
      </c>
      <c r="G55" s="301" t="s">
        <v>207</v>
      </c>
      <c r="H55" s="301" t="s">
        <v>8631</v>
      </c>
      <c r="I55" s="301" t="s">
        <v>8635</v>
      </c>
      <c r="J55" s="301"/>
      <c r="K55" s="301"/>
      <c r="L55" s="301"/>
    </row>
    <row r="56" spans="1:12">
      <c r="A56" s="301" t="s">
        <v>3146</v>
      </c>
      <c r="B56" s="301" t="s">
        <v>3201</v>
      </c>
      <c r="C56" s="301" t="s">
        <v>3202</v>
      </c>
      <c r="D56" s="301" t="s">
        <v>3147</v>
      </c>
      <c r="E56" s="301" t="s">
        <v>8570</v>
      </c>
      <c r="F56" s="301" t="s">
        <v>512</v>
      </c>
      <c r="G56" s="301" t="s">
        <v>8582</v>
      </c>
      <c r="H56" s="301" t="s">
        <v>8636</v>
      </c>
      <c r="I56" s="301" t="s">
        <v>8632</v>
      </c>
      <c r="J56" s="301"/>
      <c r="K56" s="301"/>
      <c r="L56" s="301"/>
    </row>
    <row r="57" spans="1:12">
      <c r="A57" s="301" t="s">
        <v>3258</v>
      </c>
      <c r="B57" s="301" t="s">
        <v>3256</v>
      </c>
      <c r="C57" s="301" t="s">
        <v>3257</v>
      </c>
      <c r="D57" s="301" t="s">
        <v>3259</v>
      </c>
      <c r="E57" s="301" t="s">
        <v>8570</v>
      </c>
      <c r="F57" s="301" t="s">
        <v>1347</v>
      </c>
      <c r="G57" s="301" t="s">
        <v>1347</v>
      </c>
      <c r="H57" s="301" t="s">
        <v>8631</v>
      </c>
      <c r="I57" s="301" t="s">
        <v>8632</v>
      </c>
      <c r="J57" s="301"/>
      <c r="K57" s="301"/>
      <c r="L57" s="301"/>
    </row>
    <row r="58" spans="1:12">
      <c r="A58" s="301" t="s">
        <v>3312</v>
      </c>
      <c r="B58" s="301" t="s">
        <v>3310</v>
      </c>
      <c r="C58" s="301" t="s">
        <v>3311</v>
      </c>
      <c r="D58" s="301" t="s">
        <v>3313</v>
      </c>
      <c r="E58" s="301" t="s">
        <v>8570</v>
      </c>
      <c r="F58" s="301" t="s">
        <v>512</v>
      </c>
      <c r="G58" s="301" t="s">
        <v>8582</v>
      </c>
      <c r="H58" s="301" t="s">
        <v>8631</v>
      </c>
      <c r="I58" s="301" t="s">
        <v>8632</v>
      </c>
      <c r="J58" s="301"/>
      <c r="K58" s="301"/>
      <c r="L58" s="301"/>
    </row>
    <row r="59" spans="1:12">
      <c r="A59" s="301" t="s">
        <v>3371</v>
      </c>
      <c r="B59" s="301" t="s">
        <v>3369</v>
      </c>
      <c r="C59" s="301" t="s">
        <v>3370</v>
      </c>
      <c r="D59" s="301" t="s">
        <v>3372</v>
      </c>
      <c r="E59" s="301" t="s">
        <v>8570</v>
      </c>
      <c r="F59" s="301" t="s">
        <v>1347</v>
      </c>
      <c r="G59" s="301" t="s">
        <v>1347</v>
      </c>
      <c r="H59" s="301" t="s">
        <v>8631</v>
      </c>
      <c r="I59" s="301" t="s">
        <v>8632</v>
      </c>
      <c r="J59" s="301"/>
      <c r="K59" s="301"/>
      <c r="L59" s="301"/>
    </row>
    <row r="60" spans="1:12">
      <c r="A60" s="301" t="s">
        <v>3422</v>
      </c>
      <c r="B60" s="301" t="s">
        <v>3420</v>
      </c>
      <c r="C60" s="301" t="s">
        <v>3421</v>
      </c>
      <c r="D60" s="301" t="s">
        <v>3423</v>
      </c>
      <c r="E60" s="301" t="s">
        <v>8573</v>
      </c>
      <c r="F60" s="301" t="s">
        <v>704</v>
      </c>
      <c r="G60" s="301" t="s">
        <v>2506</v>
      </c>
      <c r="H60" s="301" t="s">
        <v>8631</v>
      </c>
      <c r="I60" s="301" t="s">
        <v>8635</v>
      </c>
      <c r="J60" s="301"/>
      <c r="K60" s="301"/>
      <c r="L60" s="301"/>
    </row>
    <row r="61" spans="1:12">
      <c r="A61" s="301" t="s">
        <v>3422</v>
      </c>
      <c r="B61" s="301" t="s">
        <v>3491</v>
      </c>
      <c r="C61" s="301" t="s">
        <v>3493</v>
      </c>
      <c r="D61" s="301" t="s">
        <v>3423</v>
      </c>
      <c r="E61" s="301" t="s">
        <v>8573</v>
      </c>
      <c r="F61" s="301" t="s">
        <v>3492</v>
      </c>
      <c r="G61" s="301" t="s">
        <v>8595</v>
      </c>
      <c r="H61" s="301" t="s">
        <v>8636</v>
      </c>
      <c r="I61" s="301" t="s">
        <v>8632</v>
      </c>
      <c r="J61" s="301"/>
      <c r="K61" s="301"/>
      <c r="L61" s="301"/>
    </row>
    <row r="62" spans="1:12">
      <c r="A62" s="301" t="s">
        <v>3422</v>
      </c>
      <c r="B62" s="301" t="s">
        <v>3544</v>
      </c>
      <c r="C62" s="301" t="s">
        <v>3545</v>
      </c>
      <c r="D62" s="301" t="s">
        <v>3423</v>
      </c>
      <c r="E62" s="301" t="s">
        <v>8573</v>
      </c>
      <c r="F62" s="301" t="s">
        <v>512</v>
      </c>
      <c r="G62" s="301" t="s">
        <v>8582</v>
      </c>
      <c r="H62" s="301" t="s">
        <v>8636</v>
      </c>
      <c r="I62" s="301" t="s">
        <v>8632</v>
      </c>
      <c r="J62" s="301"/>
      <c r="K62" s="301"/>
      <c r="L62" s="301"/>
    </row>
    <row r="63" spans="1:12">
      <c r="A63" s="301" t="s">
        <v>3602</v>
      </c>
      <c r="B63" s="301" t="s">
        <v>3600</v>
      </c>
      <c r="C63" s="301" t="s">
        <v>3601</v>
      </c>
      <c r="D63" s="301" t="s">
        <v>3603</v>
      </c>
      <c r="E63" s="301" t="s">
        <v>8570</v>
      </c>
      <c r="F63" s="301" t="s">
        <v>207</v>
      </c>
      <c r="G63" s="301" t="s">
        <v>207</v>
      </c>
      <c r="H63" s="301" t="s">
        <v>8631</v>
      </c>
      <c r="I63" s="301" t="s">
        <v>8632</v>
      </c>
      <c r="J63" s="301"/>
      <c r="K63" s="301"/>
      <c r="L63" s="301"/>
    </row>
    <row r="64" spans="1:12">
      <c r="A64" s="301" t="s">
        <v>3659</v>
      </c>
      <c r="B64" s="301" t="s">
        <v>3657</v>
      </c>
      <c r="C64" s="301" t="s">
        <v>3658</v>
      </c>
      <c r="D64" s="301" t="s">
        <v>3660</v>
      </c>
      <c r="E64" s="301" t="s">
        <v>8568</v>
      </c>
      <c r="F64" s="301" t="s">
        <v>704</v>
      </c>
      <c r="G64" s="301" t="s">
        <v>8575</v>
      </c>
      <c r="H64" s="301" t="s">
        <v>8631</v>
      </c>
      <c r="I64" s="301" t="s">
        <v>8635</v>
      </c>
      <c r="J64" s="301"/>
      <c r="K64" s="301"/>
      <c r="L64" s="301"/>
    </row>
    <row r="65" spans="1:12">
      <c r="A65" s="301" t="s">
        <v>3659</v>
      </c>
      <c r="B65" s="301" t="s">
        <v>3709</v>
      </c>
      <c r="C65" s="301" t="s">
        <v>3710</v>
      </c>
      <c r="D65" s="301" t="s">
        <v>3660</v>
      </c>
      <c r="E65" s="301" t="s">
        <v>8568</v>
      </c>
      <c r="F65" s="301" t="s">
        <v>273</v>
      </c>
      <c r="G65" s="301" t="s">
        <v>8596</v>
      </c>
      <c r="H65" s="301" t="s">
        <v>8636</v>
      </c>
      <c r="I65" s="301" t="s">
        <v>8632</v>
      </c>
      <c r="J65" s="301"/>
      <c r="K65" s="301"/>
      <c r="L65" s="301"/>
    </row>
    <row r="66" spans="1:12">
      <c r="A66" s="301" t="s">
        <v>3659</v>
      </c>
      <c r="B66" s="301" t="s">
        <v>3750</v>
      </c>
      <c r="C66" s="301" t="s">
        <v>3751</v>
      </c>
      <c r="D66" s="301" t="s">
        <v>3660</v>
      </c>
      <c r="E66" s="301" t="s">
        <v>8568</v>
      </c>
      <c r="F66" s="301" t="s">
        <v>273</v>
      </c>
      <c r="G66" s="301" t="s">
        <v>8597</v>
      </c>
      <c r="H66" s="301" t="s">
        <v>8636</v>
      </c>
      <c r="I66" s="301" t="s">
        <v>8632</v>
      </c>
      <c r="J66" s="301"/>
      <c r="K66" s="301"/>
      <c r="L66" s="301"/>
    </row>
    <row r="67" spans="1:12">
      <c r="A67" s="301" t="s">
        <v>3798</v>
      </c>
      <c r="B67" s="301" t="s">
        <v>3796</v>
      </c>
      <c r="C67" s="301" t="s">
        <v>3797</v>
      </c>
      <c r="D67" s="301" t="s">
        <v>3799</v>
      </c>
      <c r="E67" s="301" t="s">
        <v>8570</v>
      </c>
      <c r="F67" s="301" t="s">
        <v>207</v>
      </c>
      <c r="G67" s="301" t="s">
        <v>207</v>
      </c>
      <c r="H67" s="301" t="s">
        <v>8631</v>
      </c>
      <c r="I67" s="301" t="s">
        <v>8632</v>
      </c>
      <c r="J67" s="301"/>
      <c r="K67" s="301"/>
      <c r="L67" s="301"/>
    </row>
    <row r="68" spans="1:12">
      <c r="A68" s="301" t="s">
        <v>3798</v>
      </c>
      <c r="B68" s="301" t="s">
        <v>3870</v>
      </c>
      <c r="C68" s="301" t="s">
        <v>3871</v>
      </c>
      <c r="D68" s="301" t="s">
        <v>3799</v>
      </c>
      <c r="E68" s="301" t="s">
        <v>8570</v>
      </c>
      <c r="F68" s="301" t="s">
        <v>3492</v>
      </c>
      <c r="G68" s="301" t="s">
        <v>8598</v>
      </c>
      <c r="H68" s="301" t="s">
        <v>8636</v>
      </c>
      <c r="I68" s="301" t="s">
        <v>8632</v>
      </c>
      <c r="J68" s="301"/>
      <c r="K68" s="301"/>
      <c r="L68" s="301"/>
    </row>
    <row r="69" spans="1:12">
      <c r="A69" s="301" t="s">
        <v>3798</v>
      </c>
      <c r="B69" s="301" t="s">
        <v>3928</v>
      </c>
      <c r="C69" s="301" t="s">
        <v>3930</v>
      </c>
      <c r="D69" s="301" t="s">
        <v>3799</v>
      </c>
      <c r="E69" s="301" t="s">
        <v>8570</v>
      </c>
      <c r="F69" s="301" t="s">
        <v>3929</v>
      </c>
      <c r="G69" s="301" t="s">
        <v>8599</v>
      </c>
      <c r="H69" s="301" t="s">
        <v>8636</v>
      </c>
      <c r="I69" s="301" t="s">
        <v>8632</v>
      </c>
      <c r="J69" s="301"/>
      <c r="K69" s="301"/>
      <c r="L69" s="301"/>
    </row>
    <row r="70" spans="1:12">
      <c r="A70" s="301" t="s">
        <v>3798</v>
      </c>
      <c r="B70" s="301" t="s">
        <v>3985</v>
      </c>
      <c r="C70" s="301" t="s">
        <v>3986</v>
      </c>
      <c r="D70" s="301" t="s">
        <v>3799</v>
      </c>
      <c r="E70" s="301" t="s">
        <v>8570</v>
      </c>
      <c r="F70" s="301" t="s">
        <v>1132</v>
      </c>
      <c r="G70" s="301" t="s">
        <v>8600</v>
      </c>
      <c r="H70" s="301" t="s">
        <v>8636</v>
      </c>
      <c r="I70" s="301" t="s">
        <v>8632</v>
      </c>
      <c r="J70" s="301"/>
      <c r="K70" s="301"/>
      <c r="L70" s="301"/>
    </row>
    <row r="71" spans="1:12">
      <c r="A71" s="301" t="s">
        <v>4054</v>
      </c>
      <c r="B71" s="301" t="s">
        <v>4052</v>
      </c>
      <c r="C71" s="301" t="s">
        <v>4053</v>
      </c>
      <c r="D71" s="301" t="s">
        <v>4055</v>
      </c>
      <c r="E71" s="301" t="s">
        <v>8570</v>
      </c>
      <c r="F71" s="301" t="s">
        <v>512</v>
      </c>
      <c r="G71" s="301" t="s">
        <v>8601</v>
      </c>
      <c r="H71" s="301" t="s">
        <v>8636</v>
      </c>
      <c r="I71" s="301" t="s">
        <v>8632</v>
      </c>
      <c r="J71" s="301"/>
      <c r="K71" s="301"/>
      <c r="L71" s="301"/>
    </row>
    <row r="72" spans="1:12">
      <c r="A72" s="301" t="s">
        <v>4054</v>
      </c>
      <c r="B72" s="301" t="s">
        <v>4102</v>
      </c>
      <c r="C72" s="301" t="s">
        <v>4103</v>
      </c>
      <c r="D72" s="301" t="s">
        <v>4055</v>
      </c>
      <c r="E72" s="301" t="s">
        <v>8570</v>
      </c>
      <c r="F72" s="301" t="s">
        <v>1347</v>
      </c>
      <c r="G72" s="301" t="s">
        <v>8602</v>
      </c>
      <c r="H72" s="301" t="s">
        <v>8631</v>
      </c>
      <c r="I72" s="301" t="s">
        <v>8632</v>
      </c>
      <c r="J72" s="301"/>
      <c r="K72" s="301"/>
      <c r="L72" s="301"/>
    </row>
    <row r="73" spans="1:12">
      <c r="A73" s="301" t="s">
        <v>4150</v>
      </c>
      <c r="B73" s="301" t="s">
        <v>4148</v>
      </c>
      <c r="C73" s="301" t="s">
        <v>4149</v>
      </c>
      <c r="D73" s="301" t="s">
        <v>4151</v>
      </c>
      <c r="E73" s="301" t="s">
        <v>8570</v>
      </c>
      <c r="F73" s="301" t="s">
        <v>207</v>
      </c>
      <c r="G73" s="301" t="s">
        <v>8603</v>
      </c>
      <c r="H73" s="301" t="s">
        <v>8631</v>
      </c>
      <c r="I73" s="301" t="s">
        <v>8632</v>
      </c>
      <c r="J73" s="301"/>
      <c r="K73" s="301"/>
      <c r="L73" s="301"/>
    </row>
    <row r="74" spans="1:12">
      <c r="A74" s="301" t="s">
        <v>4207</v>
      </c>
      <c r="B74" s="301" t="s">
        <v>4205</v>
      </c>
      <c r="C74" s="301" t="s">
        <v>4206</v>
      </c>
      <c r="D74" s="301" t="s">
        <v>4208</v>
      </c>
      <c r="E74" s="301" t="s">
        <v>8568</v>
      </c>
      <c r="F74" s="301" t="s">
        <v>512</v>
      </c>
      <c r="G74" s="301" t="s">
        <v>8604</v>
      </c>
      <c r="H74" s="301" t="s">
        <v>8631</v>
      </c>
      <c r="I74" s="301" t="s">
        <v>8632</v>
      </c>
      <c r="J74" s="301"/>
      <c r="K74" s="301"/>
      <c r="L74" s="301"/>
    </row>
    <row r="75" spans="1:12">
      <c r="A75" s="301" t="s">
        <v>4258</v>
      </c>
      <c r="B75" s="301" t="s">
        <v>4256</v>
      </c>
      <c r="C75" s="301" t="s">
        <v>4257</v>
      </c>
      <c r="D75" s="301" t="s">
        <v>4259</v>
      </c>
      <c r="E75" s="301" t="s">
        <v>8570</v>
      </c>
      <c r="F75" s="301" t="s">
        <v>3929</v>
      </c>
      <c r="G75" s="301" t="s">
        <v>8599</v>
      </c>
      <c r="H75" s="301" t="s">
        <v>8631</v>
      </c>
      <c r="I75" s="301" t="s">
        <v>8632</v>
      </c>
      <c r="J75" s="301"/>
      <c r="K75" s="301"/>
      <c r="L75" s="301"/>
    </row>
    <row r="76" spans="1:12">
      <c r="A76" s="301" t="s">
        <v>4301</v>
      </c>
      <c r="B76" s="301" t="s">
        <v>4299</v>
      </c>
      <c r="C76" s="301" t="s">
        <v>4300</v>
      </c>
      <c r="D76" s="301" t="s">
        <v>4302</v>
      </c>
      <c r="E76" s="301" t="s">
        <v>8570</v>
      </c>
      <c r="F76" s="301" t="s">
        <v>704</v>
      </c>
      <c r="G76" s="301" t="s">
        <v>8575</v>
      </c>
      <c r="H76" s="301" t="s">
        <v>8631</v>
      </c>
      <c r="I76" s="301" t="s">
        <v>8635</v>
      </c>
      <c r="J76" s="301"/>
      <c r="K76" s="301"/>
      <c r="L76" s="301"/>
    </row>
    <row r="77" spans="1:12">
      <c r="A77" s="301" t="s">
        <v>4301</v>
      </c>
      <c r="B77" s="301" t="s">
        <v>4350</v>
      </c>
      <c r="C77" s="301" t="s">
        <v>4351</v>
      </c>
      <c r="D77" s="301" t="s">
        <v>4302</v>
      </c>
      <c r="E77" s="301" t="s">
        <v>8570</v>
      </c>
      <c r="F77" s="301" t="s">
        <v>273</v>
      </c>
      <c r="G77" s="301" t="s">
        <v>8576</v>
      </c>
      <c r="H77" s="301" t="s">
        <v>8636</v>
      </c>
      <c r="I77" s="301" t="s">
        <v>8632</v>
      </c>
      <c r="J77" s="301"/>
      <c r="K77" s="301"/>
      <c r="L77" s="301"/>
    </row>
    <row r="78" spans="1:12">
      <c r="A78" s="301" t="s">
        <v>4301</v>
      </c>
      <c r="B78" s="301" t="s">
        <v>4396</v>
      </c>
      <c r="C78" s="301" t="s">
        <v>4397</v>
      </c>
      <c r="D78" s="301" t="s">
        <v>4302</v>
      </c>
      <c r="E78" s="301" t="s">
        <v>8570</v>
      </c>
      <c r="F78" s="301" t="s">
        <v>273</v>
      </c>
      <c r="G78" s="301" t="s">
        <v>8605</v>
      </c>
      <c r="H78" s="301" t="s">
        <v>8636</v>
      </c>
      <c r="I78" s="301" t="s">
        <v>8632</v>
      </c>
      <c r="J78" s="301"/>
      <c r="K78" s="301"/>
      <c r="L78" s="301"/>
    </row>
    <row r="79" spans="1:12">
      <c r="A79" s="301" t="s">
        <v>4301</v>
      </c>
      <c r="B79" s="301" t="s">
        <v>4435</v>
      </c>
      <c r="C79" s="301" t="s">
        <v>4436</v>
      </c>
      <c r="D79" s="301" t="s">
        <v>4302</v>
      </c>
      <c r="E79" s="301" t="s">
        <v>8570</v>
      </c>
      <c r="F79" s="301" t="s">
        <v>512</v>
      </c>
      <c r="G79" s="301" t="s">
        <v>4435</v>
      </c>
      <c r="H79" s="301" t="s">
        <v>8636</v>
      </c>
      <c r="I79" s="301" t="s">
        <v>8632</v>
      </c>
      <c r="J79" s="301"/>
      <c r="K79" s="301"/>
      <c r="L79" s="301"/>
    </row>
    <row r="80" spans="1:12">
      <c r="A80" s="301" t="s">
        <v>4483</v>
      </c>
      <c r="B80" s="301" t="s">
        <v>4481</v>
      </c>
      <c r="C80" s="301" t="s">
        <v>4482</v>
      </c>
      <c r="D80" s="301" t="s">
        <v>4484</v>
      </c>
      <c r="E80" s="301" t="s">
        <v>8570</v>
      </c>
      <c r="F80" s="301" t="s">
        <v>207</v>
      </c>
      <c r="G80" s="301" t="s">
        <v>207</v>
      </c>
      <c r="H80" s="301" t="s">
        <v>8631</v>
      </c>
      <c r="I80" s="301" t="s">
        <v>8632</v>
      </c>
      <c r="J80" s="301"/>
      <c r="K80" s="301"/>
      <c r="L80" s="301"/>
    </row>
    <row r="81" spans="1:12">
      <c r="A81" s="301" t="s">
        <v>4483</v>
      </c>
      <c r="B81" s="301" t="s">
        <v>4544</v>
      </c>
      <c r="C81" s="301" t="s">
        <v>4545</v>
      </c>
      <c r="D81" s="301" t="s">
        <v>4484</v>
      </c>
      <c r="E81" s="301" t="s">
        <v>8570</v>
      </c>
      <c r="F81" s="301" t="s">
        <v>273</v>
      </c>
      <c r="G81" s="301" t="s">
        <v>8606</v>
      </c>
      <c r="H81" s="301" t="s">
        <v>8636</v>
      </c>
      <c r="I81" s="301" t="s">
        <v>8632</v>
      </c>
      <c r="J81" s="301"/>
      <c r="K81" s="301"/>
      <c r="L81" s="301"/>
    </row>
    <row r="82" spans="1:12">
      <c r="A82" s="301" t="s">
        <v>4483</v>
      </c>
      <c r="B82" s="301" t="s">
        <v>4594</v>
      </c>
      <c r="C82" s="301" t="s">
        <v>4595</v>
      </c>
      <c r="D82" s="301" t="s">
        <v>4484</v>
      </c>
      <c r="E82" s="301" t="s">
        <v>8570</v>
      </c>
      <c r="F82" s="301" t="s">
        <v>273</v>
      </c>
      <c r="G82" s="301" t="s">
        <v>8607</v>
      </c>
      <c r="H82" s="301" t="s">
        <v>8636</v>
      </c>
      <c r="I82" s="301" t="s">
        <v>8632</v>
      </c>
      <c r="J82" s="301"/>
      <c r="K82" s="301"/>
      <c r="L82" s="301"/>
    </row>
    <row r="83" spans="1:12">
      <c r="A83" s="301" t="s">
        <v>4483</v>
      </c>
      <c r="B83" s="301" t="s">
        <v>4642</v>
      </c>
      <c r="C83" s="301" t="s">
        <v>4643</v>
      </c>
      <c r="D83" s="301" t="s">
        <v>4484</v>
      </c>
      <c r="E83" s="301" t="s">
        <v>8570</v>
      </c>
      <c r="F83" s="301" t="s">
        <v>3492</v>
      </c>
      <c r="G83" s="301" t="s">
        <v>4642</v>
      </c>
      <c r="H83" s="301" t="s">
        <v>8636</v>
      </c>
      <c r="I83" s="301" t="s">
        <v>8632</v>
      </c>
      <c r="J83" s="301"/>
      <c r="K83" s="301"/>
      <c r="L83" s="301"/>
    </row>
    <row r="84" spans="1:12">
      <c r="A84" s="301" t="s">
        <v>4483</v>
      </c>
      <c r="B84" s="301" t="s">
        <v>4693</v>
      </c>
      <c r="C84" s="301" t="s">
        <v>4694</v>
      </c>
      <c r="D84" s="301" t="s">
        <v>4484</v>
      </c>
      <c r="E84" s="301" t="s">
        <v>8570</v>
      </c>
      <c r="F84" s="301" t="s">
        <v>512</v>
      </c>
      <c r="G84" s="301" t="s">
        <v>8608</v>
      </c>
      <c r="H84" s="301" t="s">
        <v>8636</v>
      </c>
      <c r="I84" s="301" t="s">
        <v>8632</v>
      </c>
      <c r="J84" s="301"/>
      <c r="K84" s="301"/>
      <c r="L84" s="301"/>
    </row>
    <row r="85" spans="1:12">
      <c r="A85" s="301" t="s">
        <v>4742</v>
      </c>
      <c r="B85" s="301" t="s">
        <v>4740</v>
      </c>
      <c r="C85" s="301" t="s">
        <v>4741</v>
      </c>
      <c r="D85" s="301" t="s">
        <v>4743</v>
      </c>
      <c r="E85" s="301" t="s">
        <v>8573</v>
      </c>
      <c r="F85" s="301" t="s">
        <v>3087</v>
      </c>
      <c r="G85" s="301" t="s">
        <v>8594</v>
      </c>
      <c r="H85" s="301" t="s">
        <v>8631</v>
      </c>
      <c r="I85" s="301" t="s">
        <v>8632</v>
      </c>
      <c r="J85" s="301"/>
      <c r="K85" s="301"/>
      <c r="L85" s="301"/>
    </row>
    <row r="86" spans="1:12">
      <c r="A86" s="301" t="s">
        <v>4742</v>
      </c>
      <c r="B86" s="301" t="s">
        <v>4802</v>
      </c>
      <c r="C86" s="301" t="s">
        <v>4803</v>
      </c>
      <c r="D86" s="301" t="s">
        <v>4743</v>
      </c>
      <c r="E86" s="301" t="s">
        <v>8573</v>
      </c>
      <c r="F86" s="301" t="s">
        <v>1132</v>
      </c>
      <c r="G86" s="301" t="s">
        <v>8580</v>
      </c>
      <c r="H86" s="301" t="s">
        <v>8636</v>
      </c>
      <c r="I86" s="301" t="s">
        <v>8632</v>
      </c>
      <c r="J86" s="301"/>
      <c r="K86" s="301"/>
      <c r="L86" s="301"/>
    </row>
    <row r="87" spans="1:12">
      <c r="A87" s="301" t="s">
        <v>4861</v>
      </c>
      <c r="B87" s="301" t="s">
        <v>4859</v>
      </c>
      <c r="C87" s="301" t="s">
        <v>4860</v>
      </c>
      <c r="D87" s="301" t="s">
        <v>4862</v>
      </c>
      <c r="E87" s="301" t="s">
        <v>8568</v>
      </c>
      <c r="F87" s="301" t="s">
        <v>207</v>
      </c>
      <c r="G87" s="301" t="s">
        <v>207</v>
      </c>
      <c r="H87" s="301" t="s">
        <v>8631</v>
      </c>
      <c r="I87" s="301" t="s">
        <v>8632</v>
      </c>
      <c r="J87" s="301"/>
      <c r="K87" s="301"/>
      <c r="L87" s="301"/>
    </row>
    <row r="88" spans="1:12">
      <c r="A88" s="301" t="s">
        <v>4861</v>
      </c>
      <c r="B88" s="301" t="s">
        <v>4920</v>
      </c>
      <c r="C88" s="301" t="s">
        <v>4921</v>
      </c>
      <c r="D88" s="301" t="s">
        <v>4862</v>
      </c>
      <c r="E88" s="301" t="s">
        <v>8568</v>
      </c>
      <c r="F88" s="301" t="s">
        <v>273</v>
      </c>
      <c r="G88" s="301" t="s">
        <v>8609</v>
      </c>
      <c r="H88" s="301" t="s">
        <v>8636</v>
      </c>
      <c r="I88" s="301" t="s">
        <v>8632</v>
      </c>
      <c r="J88" s="301"/>
      <c r="K88" s="301"/>
      <c r="L88" s="301"/>
    </row>
    <row r="89" spans="1:12">
      <c r="A89" s="301" t="s">
        <v>4974</v>
      </c>
      <c r="B89" s="301" t="s">
        <v>4972</v>
      </c>
      <c r="C89" s="301" t="s">
        <v>4973</v>
      </c>
      <c r="D89" s="301" t="s">
        <v>4975</v>
      </c>
      <c r="E89" s="301" t="s">
        <v>8573</v>
      </c>
      <c r="F89" s="301" t="s">
        <v>512</v>
      </c>
      <c r="G89" s="301" t="s">
        <v>8574</v>
      </c>
      <c r="H89" s="301" t="s">
        <v>8631</v>
      </c>
      <c r="I89" s="301" t="s">
        <v>8632</v>
      </c>
      <c r="J89" s="301"/>
      <c r="K89" s="301"/>
      <c r="L89" s="301"/>
    </row>
    <row r="90" spans="1:12">
      <c r="A90" s="301" t="s">
        <v>5046</v>
      </c>
      <c r="B90" s="301" t="s">
        <v>5044</v>
      </c>
      <c r="C90" s="301" t="s">
        <v>5045</v>
      </c>
      <c r="D90" s="301" t="s">
        <v>5047</v>
      </c>
      <c r="E90" s="301" t="s">
        <v>8568</v>
      </c>
      <c r="F90" s="301" t="s">
        <v>704</v>
      </c>
      <c r="G90" s="301" t="s">
        <v>8575</v>
      </c>
      <c r="H90" s="301" t="s">
        <v>8631</v>
      </c>
      <c r="I90" s="301" t="s">
        <v>8635</v>
      </c>
      <c r="J90" s="301"/>
      <c r="K90" s="301"/>
      <c r="L90" s="301"/>
    </row>
    <row r="91" spans="1:12">
      <c r="A91" s="301" t="s">
        <v>5046</v>
      </c>
      <c r="B91" s="301" t="s">
        <v>5100</v>
      </c>
      <c r="C91" s="301" t="s">
        <v>5101</v>
      </c>
      <c r="D91" s="301" t="s">
        <v>5047</v>
      </c>
      <c r="E91" s="301" t="s">
        <v>8568</v>
      </c>
      <c r="F91" s="301" t="s">
        <v>273</v>
      </c>
      <c r="G91" s="301" t="s">
        <v>8610</v>
      </c>
      <c r="H91" s="301" t="s">
        <v>8636</v>
      </c>
      <c r="I91" s="301" t="s">
        <v>8632</v>
      </c>
      <c r="J91" s="301"/>
      <c r="K91" s="301"/>
      <c r="L91" s="301"/>
    </row>
    <row r="92" spans="1:12">
      <c r="A92" s="301" t="s">
        <v>5046</v>
      </c>
      <c r="B92" s="301" t="s">
        <v>5147</v>
      </c>
      <c r="C92" s="301" t="s">
        <v>5148</v>
      </c>
      <c r="D92" s="301" t="s">
        <v>5047</v>
      </c>
      <c r="E92" s="301" t="s">
        <v>8568</v>
      </c>
      <c r="F92" s="301" t="s">
        <v>2456</v>
      </c>
      <c r="G92" s="301" t="s">
        <v>5147</v>
      </c>
      <c r="H92" s="301" t="s">
        <v>8636</v>
      </c>
      <c r="I92" s="301" t="s">
        <v>8632</v>
      </c>
      <c r="J92" s="301"/>
      <c r="K92" s="301"/>
      <c r="L92" s="301"/>
    </row>
    <row r="93" spans="1:12">
      <c r="A93" s="301" t="s">
        <v>5046</v>
      </c>
      <c r="B93" s="301" t="s">
        <v>5207</v>
      </c>
      <c r="C93" s="301" t="s">
        <v>5208</v>
      </c>
      <c r="D93" s="301" t="s">
        <v>5047</v>
      </c>
      <c r="E93" s="301" t="s">
        <v>8568</v>
      </c>
      <c r="F93" s="301" t="s">
        <v>1132</v>
      </c>
      <c r="G93" s="301" t="s">
        <v>5207</v>
      </c>
      <c r="H93" s="301" t="s">
        <v>8636</v>
      </c>
      <c r="I93" s="301" t="s">
        <v>8632</v>
      </c>
      <c r="J93" s="301"/>
      <c r="K93" s="301"/>
      <c r="L93" s="301"/>
    </row>
    <row r="94" spans="1:12">
      <c r="A94" s="301" t="s">
        <v>5255</v>
      </c>
      <c r="B94" s="301" t="s">
        <v>5253</v>
      </c>
      <c r="C94" s="301" t="s">
        <v>5254</v>
      </c>
      <c r="D94" s="301" t="s">
        <v>5256</v>
      </c>
      <c r="E94" s="301" t="s">
        <v>8568</v>
      </c>
      <c r="F94" s="301" t="s">
        <v>207</v>
      </c>
      <c r="G94" s="301" t="s">
        <v>207</v>
      </c>
      <c r="H94" s="301" t="s">
        <v>8631</v>
      </c>
      <c r="I94" s="301" t="s">
        <v>8632</v>
      </c>
      <c r="J94" s="301"/>
      <c r="K94" s="301"/>
      <c r="L94" s="301"/>
    </row>
    <row r="95" spans="1:12">
      <c r="A95" s="301" t="s">
        <v>5303</v>
      </c>
      <c r="B95" s="301" t="s">
        <v>5301</v>
      </c>
      <c r="C95" s="301" t="s">
        <v>5302</v>
      </c>
      <c r="D95" s="301" t="s">
        <v>5304</v>
      </c>
      <c r="E95" s="301" t="s">
        <v>8569</v>
      </c>
      <c r="F95" s="301" t="s">
        <v>273</v>
      </c>
      <c r="G95" s="301" t="s">
        <v>273</v>
      </c>
      <c r="H95" s="301" t="s">
        <v>8631</v>
      </c>
      <c r="I95" s="301" t="s">
        <v>8632</v>
      </c>
      <c r="J95" s="301"/>
      <c r="K95" s="301"/>
      <c r="L95" s="301"/>
    </row>
    <row r="96" spans="1:12">
      <c r="A96" s="301" t="s">
        <v>5373</v>
      </c>
      <c r="B96" s="301" t="s">
        <v>5370</v>
      </c>
      <c r="C96" s="301" t="s">
        <v>5372</v>
      </c>
      <c r="D96" s="301" t="s">
        <v>5374</v>
      </c>
      <c r="E96" s="301" t="s">
        <v>8611</v>
      </c>
      <c r="F96" s="301" t="s">
        <v>5371</v>
      </c>
      <c r="G96" s="301" t="s">
        <v>8612</v>
      </c>
      <c r="H96" s="301"/>
      <c r="I96" s="301" t="s">
        <v>8632</v>
      </c>
      <c r="J96" s="301"/>
      <c r="K96" s="301"/>
      <c r="L96" s="301"/>
    </row>
    <row r="97" spans="1:12">
      <c r="A97" s="301" t="s">
        <v>5428</v>
      </c>
      <c r="B97" s="301" t="s">
        <v>5426</v>
      </c>
      <c r="C97" s="301" t="s">
        <v>5427</v>
      </c>
      <c r="D97" s="301" t="s">
        <v>5429</v>
      </c>
      <c r="E97" s="301" t="s">
        <v>8613</v>
      </c>
      <c r="F97" s="301" t="s">
        <v>5371</v>
      </c>
      <c r="G97" s="301" t="s">
        <v>5426</v>
      </c>
      <c r="H97" s="301"/>
      <c r="I97" s="301" t="s">
        <v>8632</v>
      </c>
      <c r="J97" s="301"/>
      <c r="K97" s="301"/>
      <c r="L97" s="301"/>
    </row>
    <row r="98" spans="1:12">
      <c r="A98" s="301" t="s">
        <v>5483</v>
      </c>
      <c r="B98" s="301" t="s">
        <v>5481</v>
      </c>
      <c r="C98" s="301" t="s">
        <v>5482</v>
      </c>
      <c r="D98" s="301" t="s">
        <v>5484</v>
      </c>
      <c r="E98" s="301" t="s">
        <v>8614</v>
      </c>
      <c r="F98" s="301" t="s">
        <v>5371</v>
      </c>
      <c r="G98" s="301" t="s">
        <v>5481</v>
      </c>
      <c r="H98" s="301" t="s">
        <v>8636</v>
      </c>
      <c r="I98" s="301" t="s">
        <v>8632</v>
      </c>
      <c r="J98" s="301"/>
      <c r="K98" s="301"/>
      <c r="L98" s="301"/>
    </row>
    <row r="99" spans="1:12">
      <c r="A99" s="301" t="s">
        <v>5531</v>
      </c>
      <c r="B99" s="301" t="s">
        <v>5529</v>
      </c>
      <c r="C99" s="301" t="s">
        <v>5530</v>
      </c>
      <c r="D99" s="301" t="s">
        <v>5532</v>
      </c>
      <c r="E99" s="301" t="s">
        <v>8615</v>
      </c>
      <c r="F99" s="301" t="s">
        <v>5371</v>
      </c>
      <c r="G99" s="301" t="s">
        <v>5529</v>
      </c>
      <c r="H99" s="301" t="s">
        <v>8636</v>
      </c>
      <c r="I99" s="301" t="s">
        <v>8632</v>
      </c>
      <c r="J99" s="301"/>
      <c r="K99" s="301"/>
      <c r="L99" s="301"/>
    </row>
    <row r="100" spans="1:12">
      <c r="A100" s="301" t="s">
        <v>5582</v>
      </c>
      <c r="B100" s="301" t="s">
        <v>5580</v>
      </c>
      <c r="C100" s="301" t="s">
        <v>5581</v>
      </c>
      <c r="D100" s="301" t="s">
        <v>5583</v>
      </c>
      <c r="E100" s="301" t="s">
        <v>8616</v>
      </c>
      <c r="F100" s="301" t="s">
        <v>5371</v>
      </c>
      <c r="G100" s="301" t="s">
        <v>5580</v>
      </c>
      <c r="H100" s="301"/>
      <c r="I100" s="301" t="s">
        <v>8632</v>
      </c>
      <c r="J100" s="301"/>
      <c r="K100" s="301"/>
      <c r="L100" s="301"/>
    </row>
    <row r="101" spans="1:12">
      <c r="A101" s="301" t="s">
        <v>5627</v>
      </c>
      <c r="B101" s="301" t="s">
        <v>5625</v>
      </c>
      <c r="C101" s="301" t="s">
        <v>5626</v>
      </c>
      <c r="D101" s="301" t="s">
        <v>5628</v>
      </c>
      <c r="E101" s="301" t="s">
        <v>8617</v>
      </c>
      <c r="F101" s="301" t="s">
        <v>5371</v>
      </c>
      <c r="G101" s="301" t="s">
        <v>5625</v>
      </c>
      <c r="H101" s="301"/>
      <c r="I101" s="301" t="s">
        <v>8632</v>
      </c>
      <c r="J101" s="301"/>
      <c r="K101" s="301"/>
      <c r="L101" s="301"/>
    </row>
    <row r="102" spans="1:12">
      <c r="A102" s="301" t="s">
        <v>5667</v>
      </c>
      <c r="B102" s="301" t="s">
        <v>5665</v>
      </c>
      <c r="C102" s="301" t="s">
        <v>5666</v>
      </c>
      <c r="D102" s="301" t="s">
        <v>5668</v>
      </c>
      <c r="E102" s="301" t="s">
        <v>8618</v>
      </c>
      <c r="F102" s="301" t="s">
        <v>5371</v>
      </c>
      <c r="G102" s="301" t="s">
        <v>5665</v>
      </c>
      <c r="H102" s="301"/>
      <c r="I102" s="301" t="s">
        <v>8632</v>
      </c>
      <c r="J102" s="301"/>
      <c r="K102" s="301"/>
      <c r="L102" s="301"/>
    </row>
    <row r="103" spans="1:12">
      <c r="A103" s="301" t="s">
        <v>5707</v>
      </c>
      <c r="B103" s="301" t="s">
        <v>5705</v>
      </c>
      <c r="C103" s="301" t="s">
        <v>5706</v>
      </c>
      <c r="D103" s="301" t="s">
        <v>5708</v>
      </c>
      <c r="E103" s="301" t="s">
        <v>8614</v>
      </c>
      <c r="F103" s="301" t="s">
        <v>5371</v>
      </c>
      <c r="G103" s="301" t="s">
        <v>5705</v>
      </c>
      <c r="H103" s="301" t="s">
        <v>8636</v>
      </c>
      <c r="I103" s="301" t="s">
        <v>8632</v>
      </c>
      <c r="J103" s="301"/>
      <c r="K103" s="301"/>
      <c r="L103" s="301"/>
    </row>
    <row r="104" spans="1:12">
      <c r="A104" s="301" t="s">
        <v>5760</v>
      </c>
      <c r="B104" s="301" t="s">
        <v>5758</v>
      </c>
      <c r="C104" s="301" t="s">
        <v>5759</v>
      </c>
      <c r="D104" s="301" t="s">
        <v>5761</v>
      </c>
      <c r="E104" s="301" t="s">
        <v>8619</v>
      </c>
      <c r="F104" s="301" t="s">
        <v>5371</v>
      </c>
      <c r="G104" s="301" t="s">
        <v>5758</v>
      </c>
      <c r="H104" s="301"/>
      <c r="I104" s="301" t="s">
        <v>8632</v>
      </c>
      <c r="J104" s="301"/>
      <c r="K104" s="301"/>
      <c r="L104" s="301"/>
    </row>
    <row r="105" spans="1:12">
      <c r="A105" s="301" t="s">
        <v>5805</v>
      </c>
      <c r="B105" s="301" t="s">
        <v>5803</v>
      </c>
      <c r="C105" s="301" t="s">
        <v>5804</v>
      </c>
      <c r="D105" s="301" t="s">
        <v>5806</v>
      </c>
      <c r="E105" s="301" t="s">
        <v>8620</v>
      </c>
      <c r="F105" s="301" t="s">
        <v>5371</v>
      </c>
      <c r="G105" s="301" t="s">
        <v>8621</v>
      </c>
      <c r="H105" s="301"/>
      <c r="I105" s="301" t="s">
        <v>8632</v>
      </c>
      <c r="J105" s="301"/>
      <c r="K105" s="301"/>
      <c r="L105" s="301"/>
    </row>
    <row r="106" spans="1:12">
      <c r="A106" s="301" t="s">
        <v>5855</v>
      </c>
      <c r="B106" s="301" t="s">
        <v>5853</v>
      </c>
      <c r="C106" s="301" t="s">
        <v>5854</v>
      </c>
      <c r="D106" s="301" t="s">
        <v>5856</v>
      </c>
      <c r="E106" s="301" t="s">
        <v>8570</v>
      </c>
      <c r="F106" s="301" t="s">
        <v>512</v>
      </c>
      <c r="G106" s="301" t="s">
        <v>1482</v>
      </c>
      <c r="H106" s="301" t="s">
        <v>8631</v>
      </c>
      <c r="I106" s="301" t="s">
        <v>8632</v>
      </c>
      <c r="J106" s="301"/>
      <c r="K106" s="301"/>
      <c r="L106" s="301"/>
    </row>
    <row r="107" spans="1:12">
      <c r="A107" s="301" t="s">
        <v>5908</v>
      </c>
      <c r="B107" s="301" t="s">
        <v>5906</v>
      </c>
      <c r="C107" s="301" t="s">
        <v>5907</v>
      </c>
      <c r="D107" s="301" t="s">
        <v>5909</v>
      </c>
      <c r="E107" s="301" t="s">
        <v>8570</v>
      </c>
      <c r="F107" s="301" t="s">
        <v>704</v>
      </c>
      <c r="G107" s="301" t="s">
        <v>207</v>
      </c>
      <c r="H107" s="301" t="s">
        <v>8631</v>
      </c>
      <c r="I107" s="301" t="s">
        <v>8635</v>
      </c>
      <c r="J107" s="301"/>
      <c r="K107" s="301"/>
      <c r="L107" s="301"/>
    </row>
    <row r="108" spans="1:12">
      <c r="A108" s="301" t="s">
        <v>5908</v>
      </c>
      <c r="B108" s="301" t="s">
        <v>5958</v>
      </c>
      <c r="C108" s="301" t="s">
        <v>5959</v>
      </c>
      <c r="D108" s="301" t="s">
        <v>5909</v>
      </c>
      <c r="E108" s="301" t="s">
        <v>8570</v>
      </c>
      <c r="F108" s="301" t="s">
        <v>512</v>
      </c>
      <c r="G108" s="301" t="s">
        <v>1482</v>
      </c>
      <c r="H108" s="301" t="s">
        <v>8636</v>
      </c>
      <c r="I108" s="301" t="s">
        <v>8632</v>
      </c>
      <c r="J108" s="301"/>
      <c r="K108" s="301"/>
      <c r="L108" s="301"/>
    </row>
    <row r="109" spans="1:12">
      <c r="A109" s="301" t="s">
        <v>5908</v>
      </c>
      <c r="B109" s="301" t="s">
        <v>6011</v>
      </c>
      <c r="C109" s="301" t="s">
        <v>6012</v>
      </c>
      <c r="D109" s="301" t="s">
        <v>5909</v>
      </c>
      <c r="E109" s="301" t="s">
        <v>8570</v>
      </c>
      <c r="F109" s="301" t="s">
        <v>1826</v>
      </c>
      <c r="G109" s="301" t="s">
        <v>8586</v>
      </c>
      <c r="H109" s="301" t="s">
        <v>8636</v>
      </c>
      <c r="I109" s="301" t="s">
        <v>8632</v>
      </c>
      <c r="J109" s="301"/>
      <c r="K109" s="301"/>
      <c r="L109" s="301"/>
    </row>
    <row r="110" spans="1:12">
      <c r="A110" s="301" t="s">
        <v>5908</v>
      </c>
      <c r="B110" s="301" t="s">
        <v>6065</v>
      </c>
      <c r="C110" s="301" t="s">
        <v>6066</v>
      </c>
      <c r="D110" s="301" t="s">
        <v>5909</v>
      </c>
      <c r="E110" s="301" t="s">
        <v>8570</v>
      </c>
      <c r="F110" s="301" t="s">
        <v>512</v>
      </c>
      <c r="G110" s="301" t="s">
        <v>8622</v>
      </c>
      <c r="H110" s="301" t="s">
        <v>8636</v>
      </c>
      <c r="I110" s="301" t="s">
        <v>8632</v>
      </c>
      <c r="J110" s="301"/>
      <c r="K110" s="301"/>
      <c r="L110" s="301"/>
    </row>
    <row r="111" spans="1:12">
      <c r="A111" s="301" t="s">
        <v>5908</v>
      </c>
      <c r="B111" s="301" t="s">
        <v>6124</v>
      </c>
      <c r="C111" s="301" t="s">
        <v>6125</v>
      </c>
      <c r="D111" s="301" t="s">
        <v>5909</v>
      </c>
      <c r="E111" s="301" t="s">
        <v>8570</v>
      </c>
      <c r="F111" s="301" t="s">
        <v>3492</v>
      </c>
      <c r="G111" s="301" t="s">
        <v>8623</v>
      </c>
      <c r="H111" s="301" t="s">
        <v>8636</v>
      </c>
      <c r="I111" s="301" t="s">
        <v>8632</v>
      </c>
      <c r="J111" s="301"/>
      <c r="K111" s="301"/>
      <c r="L111" s="301"/>
    </row>
    <row r="112" spans="1:12">
      <c r="A112" s="301" t="s">
        <v>6175</v>
      </c>
      <c r="B112" s="301" t="s">
        <v>6173</v>
      </c>
      <c r="C112" s="301" t="s">
        <v>6174</v>
      </c>
      <c r="D112" s="301" t="s">
        <v>6176</v>
      </c>
      <c r="E112" s="301" t="s">
        <v>8570</v>
      </c>
      <c r="F112" s="301" t="s">
        <v>1347</v>
      </c>
      <c r="G112" s="301" t="s">
        <v>1347</v>
      </c>
      <c r="H112" s="301" t="s">
        <v>8631</v>
      </c>
      <c r="I112" s="301" t="s">
        <v>8632</v>
      </c>
      <c r="J112" s="301"/>
      <c r="K112" s="301"/>
      <c r="L112" s="301"/>
    </row>
    <row r="113" spans="1:12">
      <c r="A113" s="301" t="s">
        <v>6222</v>
      </c>
      <c r="B113" s="301" t="s">
        <v>6220</v>
      </c>
      <c r="C113" s="301" t="s">
        <v>6221</v>
      </c>
      <c r="D113" s="301" t="s">
        <v>6223</v>
      </c>
      <c r="E113" s="301" t="s">
        <v>8573</v>
      </c>
      <c r="F113" s="301" t="s">
        <v>207</v>
      </c>
      <c r="G113" s="301" t="s">
        <v>207</v>
      </c>
      <c r="H113" s="301" t="s">
        <v>8631</v>
      </c>
      <c r="I113" s="301" t="s">
        <v>8632</v>
      </c>
      <c r="J113" s="301"/>
      <c r="K113" s="301"/>
      <c r="L113" s="301"/>
    </row>
    <row r="114" spans="1:12">
      <c r="A114" s="301" t="s">
        <v>6278</v>
      </c>
      <c r="B114" s="301" t="s">
        <v>6276</v>
      </c>
      <c r="C114" s="301" t="s">
        <v>6277</v>
      </c>
      <c r="D114" s="301" t="s">
        <v>6279</v>
      </c>
      <c r="E114" s="301" t="s">
        <v>8570</v>
      </c>
      <c r="F114" s="301" t="s">
        <v>207</v>
      </c>
      <c r="G114" s="301" t="s">
        <v>207</v>
      </c>
      <c r="H114" s="301" t="s">
        <v>8631</v>
      </c>
      <c r="I114" s="301" t="s">
        <v>8632</v>
      </c>
      <c r="J114" s="301"/>
      <c r="K114" s="301"/>
      <c r="L114" s="301"/>
    </row>
    <row r="115" spans="1:12">
      <c r="A115" s="301" t="s">
        <v>6278</v>
      </c>
      <c r="B115" s="301" t="s">
        <v>6332</v>
      </c>
      <c r="C115" s="301" t="s">
        <v>6333</v>
      </c>
      <c r="D115" s="301" t="s">
        <v>6279</v>
      </c>
      <c r="E115" s="301" t="s">
        <v>8570</v>
      </c>
      <c r="F115" s="301" t="s">
        <v>512</v>
      </c>
      <c r="G115" s="301" t="s">
        <v>8582</v>
      </c>
      <c r="H115" s="301" t="s">
        <v>8636</v>
      </c>
      <c r="I115" s="301" t="s">
        <v>8632</v>
      </c>
      <c r="J115" s="301"/>
      <c r="K115" s="301"/>
      <c r="L115" s="301"/>
    </row>
    <row r="116" spans="1:12">
      <c r="A116" s="301" t="s">
        <v>6278</v>
      </c>
      <c r="B116" s="301" t="s">
        <v>6387</v>
      </c>
      <c r="C116" s="301" t="s">
        <v>6388</v>
      </c>
      <c r="D116" s="301" t="s">
        <v>6279</v>
      </c>
      <c r="E116" s="301" t="s">
        <v>8570</v>
      </c>
      <c r="F116" s="301" t="s">
        <v>1826</v>
      </c>
      <c r="G116" s="301" t="s">
        <v>8586</v>
      </c>
      <c r="H116" s="301" t="s">
        <v>8636</v>
      </c>
      <c r="I116" s="301" t="s">
        <v>8632</v>
      </c>
      <c r="J116" s="301"/>
      <c r="K116" s="301"/>
      <c r="L116" s="301"/>
    </row>
    <row r="117" spans="1:12">
      <c r="A117" s="301" t="s">
        <v>6439</v>
      </c>
      <c r="B117" s="301" t="s">
        <v>6437</v>
      </c>
      <c r="C117" s="301" t="s">
        <v>6438</v>
      </c>
      <c r="D117" s="301" t="s">
        <v>6440</v>
      </c>
      <c r="E117" s="301" t="s">
        <v>8570</v>
      </c>
      <c r="F117" s="301" t="s">
        <v>207</v>
      </c>
      <c r="G117" s="301" t="s">
        <v>207</v>
      </c>
      <c r="H117" s="301" t="s">
        <v>8631</v>
      </c>
      <c r="I117" s="301" t="s">
        <v>8632</v>
      </c>
      <c r="J117" s="301"/>
      <c r="K117" s="301"/>
      <c r="L117" s="301"/>
    </row>
    <row r="118" spans="1:12">
      <c r="A118" s="301" t="s">
        <v>6497</v>
      </c>
      <c r="B118" s="301" t="s">
        <v>6495</v>
      </c>
      <c r="C118" s="301" t="s">
        <v>6496</v>
      </c>
      <c r="D118" s="301" t="s">
        <v>6498</v>
      </c>
      <c r="E118" s="301" t="s">
        <v>8570</v>
      </c>
      <c r="F118" s="301" t="s">
        <v>3929</v>
      </c>
      <c r="G118" s="301" t="s">
        <v>8599</v>
      </c>
      <c r="H118" s="301" t="s">
        <v>8631</v>
      </c>
      <c r="I118" s="301" t="s">
        <v>8632</v>
      </c>
      <c r="J118" s="301"/>
      <c r="K118" s="301"/>
      <c r="L118" s="301"/>
    </row>
    <row r="119" spans="1:12">
      <c r="A119" s="301" t="s">
        <v>6544</v>
      </c>
      <c r="B119" s="301" t="s">
        <v>6542</v>
      </c>
      <c r="C119" s="301" t="s">
        <v>6543</v>
      </c>
      <c r="D119" s="301" t="s">
        <v>6545</v>
      </c>
      <c r="E119" s="301" t="s">
        <v>8569</v>
      </c>
      <c r="F119" s="301" t="s">
        <v>207</v>
      </c>
      <c r="G119" s="301" t="s">
        <v>273</v>
      </c>
      <c r="H119" s="301" t="s">
        <v>8631</v>
      </c>
      <c r="I119" s="301" t="s">
        <v>8632</v>
      </c>
      <c r="J119" s="301"/>
      <c r="K119" s="301"/>
      <c r="L119" s="301"/>
    </row>
    <row r="120" spans="1:12">
      <c r="A120" s="301" t="s">
        <v>6606</v>
      </c>
      <c r="B120" s="301" t="s">
        <v>6604</v>
      </c>
      <c r="C120" s="301" t="s">
        <v>6605</v>
      </c>
      <c r="D120" s="301" t="s">
        <v>6607</v>
      </c>
      <c r="E120" s="301" t="s">
        <v>8570</v>
      </c>
      <c r="F120" s="301" t="s">
        <v>704</v>
      </c>
      <c r="G120" s="301" t="s">
        <v>207</v>
      </c>
      <c r="H120" s="301" t="s">
        <v>8631</v>
      </c>
      <c r="I120" s="301" t="s">
        <v>8635</v>
      </c>
      <c r="J120" s="301"/>
      <c r="K120" s="301"/>
      <c r="L120" s="301"/>
    </row>
    <row r="121" spans="1:12">
      <c r="A121" s="301" t="s">
        <v>6606</v>
      </c>
      <c r="B121" s="301" t="s">
        <v>6654</v>
      </c>
      <c r="C121" s="301" t="s">
        <v>6655</v>
      </c>
      <c r="D121" s="301" t="s">
        <v>6607</v>
      </c>
      <c r="E121" s="301" t="s">
        <v>8570</v>
      </c>
      <c r="F121" s="301" t="s">
        <v>273</v>
      </c>
      <c r="G121" s="301" t="s">
        <v>8607</v>
      </c>
      <c r="H121" s="301" t="s">
        <v>8636</v>
      </c>
      <c r="I121" s="301" t="s">
        <v>8632</v>
      </c>
      <c r="J121" s="301"/>
      <c r="K121" s="301"/>
      <c r="L121" s="301"/>
    </row>
    <row r="122" spans="1:12">
      <c r="A122" s="301" t="s">
        <v>6606</v>
      </c>
      <c r="B122" s="301" t="s">
        <v>6698</v>
      </c>
      <c r="C122" s="301" t="s">
        <v>6699</v>
      </c>
      <c r="D122" s="301" t="s">
        <v>6607</v>
      </c>
      <c r="E122" s="301" t="s">
        <v>8570</v>
      </c>
      <c r="F122" s="301" t="s">
        <v>512</v>
      </c>
      <c r="G122" s="301" t="s">
        <v>8578</v>
      </c>
      <c r="H122" s="301" t="s">
        <v>8636</v>
      </c>
      <c r="I122" s="301" t="s">
        <v>8632</v>
      </c>
      <c r="J122" s="301"/>
      <c r="K122" s="301"/>
      <c r="L122" s="301"/>
    </row>
    <row r="123" spans="1:12">
      <c r="A123" s="301" t="s">
        <v>6606</v>
      </c>
      <c r="B123" s="301" t="s">
        <v>6745</v>
      </c>
      <c r="C123" s="301" t="s">
        <v>6746</v>
      </c>
      <c r="D123" s="301" t="s">
        <v>6607</v>
      </c>
      <c r="E123" s="301" t="s">
        <v>8570</v>
      </c>
      <c r="F123" s="301" t="s">
        <v>512</v>
      </c>
      <c r="G123" s="301" t="s">
        <v>8624</v>
      </c>
      <c r="H123" s="301" t="s">
        <v>8636</v>
      </c>
      <c r="I123" s="301" t="s">
        <v>8632</v>
      </c>
      <c r="J123" s="301"/>
      <c r="K123" s="301"/>
      <c r="L123" s="301"/>
    </row>
    <row r="124" spans="1:12">
      <c r="A124" s="301" t="s">
        <v>6606</v>
      </c>
      <c r="B124" s="301" t="s">
        <v>6789</v>
      </c>
      <c r="C124" s="301" t="s">
        <v>6790</v>
      </c>
      <c r="D124" s="301" t="s">
        <v>6607</v>
      </c>
      <c r="E124" s="301" t="s">
        <v>8570</v>
      </c>
      <c r="F124" s="301" t="s">
        <v>273</v>
      </c>
      <c r="G124" s="301" t="s">
        <v>8625</v>
      </c>
      <c r="H124" s="301" t="s">
        <v>8636</v>
      </c>
      <c r="I124" s="301" t="s">
        <v>8632</v>
      </c>
      <c r="J124" s="301"/>
      <c r="K124" s="301"/>
      <c r="L124" s="301"/>
    </row>
    <row r="125" spans="1:12">
      <c r="A125" s="301" t="s">
        <v>6831</v>
      </c>
      <c r="B125" s="301" t="s">
        <v>6829</v>
      </c>
      <c r="C125" s="301" t="s">
        <v>6830</v>
      </c>
      <c r="D125" s="301" t="s">
        <v>6832</v>
      </c>
      <c r="E125" s="301" t="s">
        <v>8568</v>
      </c>
      <c r="F125" s="301" t="s">
        <v>704</v>
      </c>
      <c r="G125" s="301" t="s">
        <v>8575</v>
      </c>
      <c r="H125" s="301" t="s">
        <v>8631</v>
      </c>
      <c r="I125" s="301" t="s">
        <v>8635</v>
      </c>
      <c r="J125" s="301"/>
      <c r="K125" s="301"/>
      <c r="L125" s="301"/>
    </row>
    <row r="126" spans="1:12">
      <c r="A126" s="301" t="s">
        <v>6831</v>
      </c>
      <c r="B126" s="301" t="s">
        <v>6884</v>
      </c>
      <c r="C126" s="301" t="s">
        <v>6885</v>
      </c>
      <c r="D126" s="301" t="s">
        <v>6832</v>
      </c>
      <c r="E126" s="301" t="s">
        <v>8568</v>
      </c>
      <c r="F126" s="301" t="s">
        <v>273</v>
      </c>
      <c r="G126" s="301" t="s">
        <v>273</v>
      </c>
      <c r="H126" s="301" t="s">
        <v>8636</v>
      </c>
      <c r="I126" s="301" t="s">
        <v>8632</v>
      </c>
      <c r="J126" s="301"/>
      <c r="K126" s="301"/>
      <c r="L126" s="301"/>
    </row>
    <row r="127" spans="1:12">
      <c r="A127" s="301" t="s">
        <v>6831</v>
      </c>
      <c r="B127" s="301" t="s">
        <v>6922</v>
      </c>
      <c r="C127" s="301" t="s">
        <v>6923</v>
      </c>
      <c r="D127" s="301" t="s">
        <v>6832</v>
      </c>
      <c r="E127" s="301" t="s">
        <v>8568</v>
      </c>
      <c r="F127" s="301" t="s">
        <v>512</v>
      </c>
      <c r="G127" s="301" t="s">
        <v>1482</v>
      </c>
      <c r="H127" s="301" t="s">
        <v>8636</v>
      </c>
      <c r="I127" s="301" t="s">
        <v>8632</v>
      </c>
      <c r="J127" s="301"/>
      <c r="K127" s="301"/>
      <c r="L127" s="301"/>
    </row>
    <row r="128" spans="1:12">
      <c r="A128" s="301" t="s">
        <v>6967</v>
      </c>
      <c r="B128" s="301" t="s">
        <v>6965</v>
      </c>
      <c r="C128" s="301" t="s">
        <v>6966</v>
      </c>
      <c r="D128" s="301" t="s">
        <v>6968</v>
      </c>
      <c r="E128" s="301" t="s">
        <v>8568</v>
      </c>
      <c r="F128" s="301" t="s">
        <v>1132</v>
      </c>
      <c r="G128" s="301" t="s">
        <v>6965</v>
      </c>
      <c r="H128" s="301" t="s">
        <v>8631</v>
      </c>
      <c r="I128" s="301" t="s">
        <v>8632</v>
      </c>
      <c r="J128" s="301"/>
      <c r="K128" s="301"/>
      <c r="L128" s="301"/>
    </row>
    <row r="129" spans="1:12">
      <c r="A129" s="301" t="s">
        <v>7022</v>
      </c>
      <c r="B129" s="301" t="s">
        <v>7020</v>
      </c>
      <c r="C129" s="301" t="s">
        <v>7021</v>
      </c>
      <c r="D129" s="301" t="s">
        <v>7023</v>
      </c>
      <c r="E129" s="301" t="s">
        <v>8573</v>
      </c>
      <c r="F129" s="301" t="s">
        <v>512</v>
      </c>
      <c r="G129" s="301" t="s">
        <v>8574</v>
      </c>
      <c r="H129" s="301" t="s">
        <v>8631</v>
      </c>
      <c r="I129" s="301" t="s">
        <v>8632</v>
      </c>
      <c r="J129" s="301"/>
      <c r="K129" s="301"/>
      <c r="L129" s="301"/>
    </row>
    <row r="130" spans="1:12">
      <c r="A130" s="301" t="s">
        <v>7078</v>
      </c>
      <c r="B130" s="301" t="s">
        <v>7076</v>
      </c>
      <c r="C130" s="301" t="s">
        <v>7077</v>
      </c>
      <c r="D130" s="301" t="s">
        <v>7079</v>
      </c>
      <c r="E130" s="301" t="s">
        <v>8570</v>
      </c>
      <c r="F130" s="301" t="s">
        <v>512</v>
      </c>
      <c r="G130" s="301" t="s">
        <v>8582</v>
      </c>
      <c r="H130" s="301" t="s">
        <v>8631</v>
      </c>
      <c r="I130" s="301" t="s">
        <v>8632</v>
      </c>
      <c r="J130" s="301"/>
      <c r="K130" s="301"/>
      <c r="L130" s="301"/>
    </row>
    <row r="131" spans="1:12">
      <c r="A131" s="301" t="s">
        <v>7128</v>
      </c>
      <c r="B131" s="301" t="s">
        <v>7126</v>
      </c>
      <c r="C131" s="301" t="s">
        <v>7127</v>
      </c>
      <c r="D131" s="301" t="s">
        <v>7129</v>
      </c>
      <c r="E131" s="301" t="s">
        <v>8569</v>
      </c>
      <c r="F131" s="301" t="s">
        <v>704</v>
      </c>
      <c r="G131" s="301" t="s">
        <v>8575</v>
      </c>
      <c r="H131" s="301" t="s">
        <v>8631</v>
      </c>
      <c r="I131" s="301" t="s">
        <v>8635</v>
      </c>
      <c r="J131" s="301"/>
      <c r="K131" s="301"/>
      <c r="L131" s="301"/>
    </row>
    <row r="132" spans="1:12">
      <c r="A132" s="301" t="s">
        <v>7128</v>
      </c>
      <c r="B132" s="301" t="s">
        <v>7185</v>
      </c>
      <c r="C132" s="301" t="s">
        <v>7186</v>
      </c>
      <c r="D132" s="301" t="s">
        <v>7129</v>
      </c>
      <c r="E132" s="301" t="s">
        <v>8569</v>
      </c>
      <c r="F132" s="301" t="s">
        <v>512</v>
      </c>
      <c r="G132" s="301" t="s">
        <v>8592</v>
      </c>
      <c r="H132" s="301" t="s">
        <v>8636</v>
      </c>
      <c r="I132" s="301" t="s">
        <v>8632</v>
      </c>
      <c r="J132" s="301"/>
      <c r="K132" s="301"/>
      <c r="L132" s="301"/>
    </row>
    <row r="133" spans="1:12">
      <c r="A133" s="301" t="s">
        <v>7128</v>
      </c>
      <c r="B133" s="301" t="s">
        <v>7241</v>
      </c>
      <c r="C133" s="301" t="s">
        <v>7242</v>
      </c>
      <c r="D133" s="301" t="s">
        <v>7129</v>
      </c>
      <c r="E133" s="301" t="s">
        <v>8569</v>
      </c>
      <c r="F133" s="301" t="s">
        <v>512</v>
      </c>
      <c r="G133" s="301" t="s">
        <v>8582</v>
      </c>
      <c r="H133" s="301" t="s">
        <v>8636</v>
      </c>
      <c r="I133" s="301" t="s">
        <v>8632</v>
      </c>
      <c r="J133" s="301"/>
      <c r="K133" s="301"/>
      <c r="L133" s="301"/>
    </row>
    <row r="134" spans="1:12">
      <c r="A134" s="301" t="s">
        <v>7128</v>
      </c>
      <c r="B134" s="301" t="s">
        <v>7287</v>
      </c>
      <c r="C134" s="301" t="s">
        <v>7288</v>
      </c>
      <c r="D134" s="301" t="s">
        <v>7129</v>
      </c>
      <c r="E134" s="301" t="s">
        <v>8569</v>
      </c>
      <c r="F134" s="301" t="s">
        <v>273</v>
      </c>
      <c r="G134" s="301" t="s">
        <v>8626</v>
      </c>
      <c r="H134" s="301" t="s">
        <v>8636</v>
      </c>
      <c r="I134" s="301" t="s">
        <v>8632</v>
      </c>
      <c r="J134" s="301"/>
      <c r="K134" s="301"/>
      <c r="L134" s="301"/>
    </row>
    <row r="135" spans="1:12">
      <c r="A135" s="301" t="s">
        <v>7332</v>
      </c>
      <c r="B135" s="301" t="s">
        <v>7330</v>
      </c>
      <c r="C135" s="301" t="s">
        <v>7331</v>
      </c>
      <c r="D135" s="301" t="s">
        <v>7333</v>
      </c>
      <c r="E135" s="301" t="s">
        <v>8570</v>
      </c>
      <c r="F135" s="301" t="s">
        <v>512</v>
      </c>
      <c r="G135" s="301" t="s">
        <v>1482</v>
      </c>
      <c r="H135" s="301" t="s">
        <v>8631</v>
      </c>
      <c r="I135" s="301" t="s">
        <v>8632</v>
      </c>
      <c r="J135" s="301"/>
      <c r="K135" s="301"/>
      <c r="L135" s="301"/>
    </row>
    <row r="136" spans="1:12">
      <c r="A136" s="301" t="s">
        <v>7383</v>
      </c>
      <c r="B136" s="301" t="s">
        <v>7381</v>
      </c>
      <c r="C136" s="301" t="s">
        <v>7382</v>
      </c>
      <c r="D136" s="301" t="s">
        <v>7384</v>
      </c>
      <c r="E136" s="301" t="s">
        <v>8570</v>
      </c>
      <c r="F136" s="301" t="s">
        <v>704</v>
      </c>
      <c r="G136" s="301" t="s">
        <v>8575</v>
      </c>
      <c r="H136" s="301" t="s">
        <v>8631</v>
      </c>
      <c r="I136" s="301" t="s">
        <v>8635</v>
      </c>
      <c r="J136" s="301"/>
      <c r="K136" s="301"/>
      <c r="L136" s="301"/>
    </row>
    <row r="137" spans="1:12">
      <c r="A137" s="301" t="s">
        <v>7383</v>
      </c>
      <c r="B137" s="301" t="s">
        <v>7436</v>
      </c>
      <c r="C137" s="301" t="s">
        <v>7437</v>
      </c>
      <c r="D137" s="301" t="s">
        <v>7384</v>
      </c>
      <c r="E137" s="301" t="s">
        <v>8570</v>
      </c>
      <c r="F137" s="301" t="s">
        <v>512</v>
      </c>
      <c r="G137" s="301" t="s">
        <v>1482</v>
      </c>
      <c r="H137" s="301" t="s">
        <v>8636</v>
      </c>
      <c r="I137" s="301" t="s">
        <v>8632</v>
      </c>
      <c r="J137" s="301"/>
      <c r="K137" s="301"/>
      <c r="L137" s="301"/>
    </row>
    <row r="138" spans="1:12">
      <c r="A138" s="301" t="s">
        <v>7484</v>
      </c>
      <c r="B138" s="301" t="s">
        <v>7482</v>
      </c>
      <c r="C138" s="301" t="s">
        <v>7483</v>
      </c>
      <c r="D138" s="301" t="s">
        <v>7485</v>
      </c>
      <c r="E138" s="301" t="s">
        <v>8585</v>
      </c>
      <c r="F138" s="301" t="s">
        <v>273</v>
      </c>
      <c r="G138" s="301" t="s">
        <v>273</v>
      </c>
      <c r="H138" s="301" t="s">
        <v>8631</v>
      </c>
      <c r="I138" s="301" t="s">
        <v>8632</v>
      </c>
      <c r="J138" s="301"/>
      <c r="K138" s="301"/>
      <c r="L138" s="301"/>
    </row>
    <row r="139" spans="1:12">
      <c r="A139" s="301" t="s">
        <v>7541</v>
      </c>
      <c r="B139" s="301" t="s">
        <v>7538</v>
      </c>
      <c r="C139" s="301" t="s">
        <v>7540</v>
      </c>
      <c r="D139" s="301" t="s">
        <v>7542</v>
      </c>
      <c r="E139" s="301" t="s">
        <v>8573</v>
      </c>
      <c r="F139" s="301" t="s">
        <v>7539</v>
      </c>
      <c r="G139" s="301" t="s">
        <v>7538</v>
      </c>
      <c r="H139" s="301" t="s">
        <v>8631</v>
      </c>
      <c r="I139" s="301" t="s">
        <v>8632</v>
      </c>
      <c r="J139" s="301"/>
      <c r="K139" s="301"/>
      <c r="L139" s="301"/>
    </row>
    <row r="140" spans="1:12">
      <c r="A140" s="301" t="s">
        <v>7592</v>
      </c>
      <c r="B140" s="301" t="s">
        <v>7590</v>
      </c>
      <c r="C140" s="301" t="s">
        <v>7591</v>
      </c>
      <c r="D140" s="301" t="s">
        <v>7593</v>
      </c>
      <c r="E140" s="301" t="s">
        <v>8573</v>
      </c>
      <c r="F140" s="301" t="s">
        <v>207</v>
      </c>
      <c r="G140" s="301" t="s">
        <v>207</v>
      </c>
      <c r="H140" s="301" t="s">
        <v>8631</v>
      </c>
      <c r="I140" s="301" t="s">
        <v>8632</v>
      </c>
      <c r="J140" s="301"/>
      <c r="K140" s="301"/>
      <c r="L140" s="301"/>
    </row>
    <row r="141" spans="1:12">
      <c r="A141" s="301" t="s">
        <v>7654</v>
      </c>
      <c r="B141" s="301" t="s">
        <v>7652</v>
      </c>
      <c r="C141" s="301" t="s">
        <v>7653</v>
      </c>
      <c r="D141" s="301" t="s">
        <v>7655</v>
      </c>
      <c r="E141" s="301" t="s">
        <v>8568</v>
      </c>
      <c r="F141" s="301" t="s">
        <v>1826</v>
      </c>
      <c r="G141" s="301" t="s">
        <v>7652</v>
      </c>
      <c r="H141" s="301" t="s">
        <v>8631</v>
      </c>
      <c r="I141" s="301" t="s">
        <v>8632</v>
      </c>
      <c r="J141" s="301"/>
      <c r="K141" s="301"/>
      <c r="L141" s="301"/>
    </row>
    <row r="142" spans="1:12">
      <c r="A142" s="301" t="s">
        <v>7707</v>
      </c>
      <c r="B142" s="301" t="s">
        <v>7705</v>
      </c>
      <c r="C142" s="301" t="s">
        <v>7706</v>
      </c>
      <c r="D142" s="301" t="s">
        <v>7708</v>
      </c>
      <c r="E142" s="301" t="s">
        <v>8587</v>
      </c>
      <c r="F142" s="301" t="s">
        <v>1132</v>
      </c>
      <c r="G142" s="301" t="s">
        <v>8627</v>
      </c>
      <c r="H142" s="301" t="s">
        <v>8631</v>
      </c>
      <c r="I142" s="301" t="s">
        <v>8632</v>
      </c>
      <c r="J142" s="301"/>
      <c r="K142" s="301"/>
      <c r="L142" s="301"/>
    </row>
    <row r="143" spans="1:12">
      <c r="A143" s="301" t="s">
        <v>7767</v>
      </c>
      <c r="B143" s="301" t="s">
        <v>7765</v>
      </c>
      <c r="C143" s="301" t="s">
        <v>7766</v>
      </c>
      <c r="D143" s="301" t="s">
        <v>7768</v>
      </c>
      <c r="E143" s="301" t="s">
        <v>8569</v>
      </c>
      <c r="F143" s="301" t="s">
        <v>207</v>
      </c>
      <c r="G143" s="301" t="s">
        <v>207</v>
      </c>
      <c r="H143" s="301" t="s">
        <v>8631</v>
      </c>
      <c r="I143" s="301" t="s">
        <v>8632</v>
      </c>
      <c r="J143" s="301"/>
      <c r="K143" s="301"/>
      <c r="L143" s="301"/>
    </row>
    <row r="144" spans="1:12">
      <c r="A144" s="301" t="s">
        <v>7767</v>
      </c>
      <c r="B144" s="301" t="s">
        <v>7835</v>
      </c>
      <c r="C144" s="301" t="s">
        <v>7836</v>
      </c>
      <c r="D144" s="301" t="s">
        <v>7768</v>
      </c>
      <c r="E144" s="301" t="s">
        <v>8569</v>
      </c>
      <c r="F144" s="301" t="s">
        <v>512</v>
      </c>
      <c r="G144" s="301" t="s">
        <v>8582</v>
      </c>
      <c r="H144" s="301" t="s">
        <v>8636</v>
      </c>
      <c r="I144" s="301" t="s">
        <v>8632</v>
      </c>
      <c r="J144" s="301"/>
      <c r="K144" s="301"/>
      <c r="L144" s="301"/>
    </row>
    <row r="145" spans="1:12">
      <c r="A145" s="301" t="s">
        <v>7887</v>
      </c>
      <c r="B145" s="301" t="s">
        <v>7885</v>
      </c>
      <c r="C145" s="301" t="s">
        <v>7886</v>
      </c>
      <c r="D145" s="301" t="s">
        <v>7888</v>
      </c>
      <c r="E145" s="301" t="s">
        <v>8570</v>
      </c>
      <c r="F145" s="301" t="s">
        <v>1347</v>
      </c>
      <c r="G145" s="301" t="s">
        <v>1347</v>
      </c>
      <c r="H145" s="301" t="s">
        <v>8631</v>
      </c>
      <c r="I145" s="301" t="s">
        <v>8632</v>
      </c>
      <c r="J145" s="301"/>
      <c r="K145" s="301"/>
      <c r="L145" s="301"/>
    </row>
    <row r="146" spans="1:12">
      <c r="A146" s="301" t="s">
        <v>7936</v>
      </c>
      <c r="B146" s="301" t="s">
        <v>7934</v>
      </c>
      <c r="C146" s="301" t="s">
        <v>7935</v>
      </c>
      <c r="D146" s="301" t="s">
        <v>7937</v>
      </c>
      <c r="E146" s="301" t="s">
        <v>8570</v>
      </c>
      <c r="F146" s="301" t="s">
        <v>207</v>
      </c>
      <c r="G146" s="301" t="s">
        <v>207</v>
      </c>
      <c r="H146" s="301" t="s">
        <v>8631</v>
      </c>
      <c r="I146" s="301" t="s">
        <v>8632</v>
      </c>
      <c r="J146" s="301"/>
      <c r="K146" s="301"/>
      <c r="L146" s="301"/>
    </row>
  </sheetData>
  <autoFilter ref="A1:L146"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 workbookViewId="1">
      <selection sqref="A1:BE1"/>
    </sheetView>
  </sheetViews>
  <sheetFormatPr defaultColWidth="9.42578125" defaultRowHeight="14.45"/>
  <cols>
    <col min="1" max="1" width="49.42578125" style="42" bestFit="1" customWidth="1"/>
    <col min="2" max="2" width="5.42578125" style="42" bestFit="1" customWidth="1"/>
    <col min="3" max="57" width="5.42578125" style="42" customWidth="1"/>
    <col min="58" max="58" width="9.42578125" style="42" customWidth="1"/>
    <col min="59" max="16384" width="9.42578125" style="42"/>
  </cols>
  <sheetData>
    <row r="1" spans="1:58">
      <c r="A1" s="236"/>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row>
    <row r="2" spans="1:58" s="4" customFormat="1" ht="121.5" customHeight="1">
      <c r="A2" s="11" t="s">
        <v>19</v>
      </c>
      <c r="B2" s="123" t="s">
        <v>20</v>
      </c>
      <c r="C2" s="14" t="s">
        <v>8637</v>
      </c>
      <c r="D2" s="14" t="s">
        <v>8638</v>
      </c>
      <c r="E2" s="14" t="s">
        <v>8639</v>
      </c>
      <c r="F2" s="14" t="s">
        <v>8640</v>
      </c>
      <c r="G2" s="14" t="s">
        <v>8641</v>
      </c>
      <c r="H2" s="14" t="s">
        <v>8642</v>
      </c>
      <c r="I2" s="14" t="s">
        <v>8643</v>
      </c>
      <c r="J2" s="14" t="s">
        <v>8644</v>
      </c>
      <c r="K2" s="14" t="s">
        <v>8645</v>
      </c>
      <c r="L2" s="14" t="s">
        <v>8646</v>
      </c>
      <c r="M2" s="14" t="s">
        <v>8647</v>
      </c>
      <c r="N2" s="14" t="s">
        <v>8648</v>
      </c>
      <c r="O2" s="14" t="s">
        <v>8649</v>
      </c>
      <c r="P2" s="14" t="s">
        <v>8650</v>
      </c>
      <c r="Q2" s="14" t="s">
        <v>8651</v>
      </c>
      <c r="R2" s="14" t="s">
        <v>8652</v>
      </c>
      <c r="S2" s="14" t="s">
        <v>8653</v>
      </c>
      <c r="T2" s="14" t="s">
        <v>8654</v>
      </c>
      <c r="U2" s="14" t="s">
        <v>8654</v>
      </c>
      <c r="V2" s="14" t="s">
        <v>8655</v>
      </c>
      <c r="W2" s="14" t="s">
        <v>8656</v>
      </c>
      <c r="X2" s="14" t="s">
        <v>8657</v>
      </c>
      <c r="Y2" s="14" t="s">
        <v>8658</v>
      </c>
      <c r="Z2" s="14" t="s">
        <v>8659</v>
      </c>
      <c r="AA2" s="14" t="s">
        <v>8660</v>
      </c>
      <c r="AB2" s="14" t="s">
        <v>8661</v>
      </c>
      <c r="AC2" s="14" t="s">
        <v>8662</v>
      </c>
      <c r="AD2" s="14" t="s">
        <v>8663</v>
      </c>
      <c r="AE2" s="14" t="s">
        <v>8664</v>
      </c>
      <c r="AF2" s="14" t="s">
        <v>8016</v>
      </c>
      <c r="AG2" s="14" t="s">
        <v>116</v>
      </c>
      <c r="AH2" s="14" t="s">
        <v>8665</v>
      </c>
      <c r="AI2" s="14" t="s">
        <v>8665</v>
      </c>
      <c r="AJ2" s="14" t="s">
        <v>8665</v>
      </c>
      <c r="AK2" s="14" t="s">
        <v>8666</v>
      </c>
      <c r="AL2" s="14" t="s">
        <v>8667</v>
      </c>
      <c r="AM2" s="14" t="s">
        <v>8668</v>
      </c>
      <c r="AN2" s="14" t="s">
        <v>8669</v>
      </c>
      <c r="AO2" s="14" t="s">
        <v>8670</v>
      </c>
      <c r="AP2" s="14" t="s">
        <v>8671</v>
      </c>
      <c r="AQ2" s="14" t="s">
        <v>8672</v>
      </c>
      <c r="AR2" s="14" t="s">
        <v>8673</v>
      </c>
      <c r="AS2" s="14" t="s">
        <v>8674</v>
      </c>
      <c r="AT2" s="14" t="s">
        <v>8675</v>
      </c>
      <c r="AU2" s="14" t="s">
        <v>8676</v>
      </c>
      <c r="AV2" s="14" t="s">
        <v>8677</v>
      </c>
      <c r="AW2" s="14" t="s">
        <v>8678</v>
      </c>
      <c r="AX2" s="14" t="s">
        <v>8679</v>
      </c>
      <c r="AY2" s="14" t="s">
        <v>8680</v>
      </c>
      <c r="AZ2" s="14" t="s">
        <v>8681</v>
      </c>
      <c r="BA2" s="14" t="s">
        <v>8682</v>
      </c>
      <c r="BB2" s="14" t="s">
        <v>8683</v>
      </c>
      <c r="BC2" s="14" t="s">
        <v>8021</v>
      </c>
      <c r="BD2" s="14" t="s">
        <v>8684</v>
      </c>
      <c r="BE2" s="14" t="s">
        <v>8022</v>
      </c>
    </row>
    <row r="3" spans="1:58">
      <c r="A3" s="12" t="s">
        <v>8685</v>
      </c>
      <c r="B3" s="123"/>
      <c r="C3" s="9">
        <v>2014</v>
      </c>
      <c r="D3" s="9">
        <v>2014</v>
      </c>
      <c r="E3" s="9">
        <v>2014</v>
      </c>
      <c r="F3" s="9">
        <v>2014</v>
      </c>
      <c r="G3" s="9">
        <v>2014</v>
      </c>
      <c r="H3" s="9">
        <v>2014</v>
      </c>
      <c r="I3" s="9">
        <v>2014</v>
      </c>
      <c r="J3" s="9">
        <v>2015</v>
      </c>
      <c r="K3" s="9">
        <v>2015</v>
      </c>
      <c r="L3" s="9">
        <v>2015</v>
      </c>
      <c r="M3" s="9">
        <v>2016</v>
      </c>
      <c r="N3" s="9">
        <v>2016</v>
      </c>
      <c r="O3" s="9">
        <v>2015</v>
      </c>
      <c r="P3" s="9">
        <v>2015</v>
      </c>
      <c r="Q3" s="9">
        <v>2014</v>
      </c>
      <c r="R3" s="9">
        <v>2014</v>
      </c>
      <c r="S3" s="9">
        <v>2016</v>
      </c>
      <c r="T3" s="9">
        <v>2013</v>
      </c>
      <c r="U3" s="9">
        <v>2014</v>
      </c>
      <c r="V3" s="9">
        <v>2014</v>
      </c>
      <c r="W3" s="9">
        <v>2015</v>
      </c>
      <c r="X3" s="9">
        <v>2014</v>
      </c>
      <c r="Y3" s="9">
        <v>2014</v>
      </c>
      <c r="Z3" s="9">
        <v>2014</v>
      </c>
      <c r="AA3" s="9">
        <v>2014</v>
      </c>
      <c r="AB3" s="9">
        <v>2014</v>
      </c>
      <c r="AC3" s="9">
        <v>2014</v>
      </c>
      <c r="AD3" s="9">
        <v>2015</v>
      </c>
      <c r="AE3" s="9">
        <v>2012</v>
      </c>
      <c r="AF3" s="9">
        <v>2014</v>
      </c>
      <c r="AG3" s="9">
        <v>2013</v>
      </c>
      <c r="AH3" s="9">
        <v>2014</v>
      </c>
      <c r="AI3" s="9">
        <v>2015</v>
      </c>
      <c r="AJ3" s="9">
        <v>2016</v>
      </c>
      <c r="AK3" s="9">
        <v>2016</v>
      </c>
      <c r="AL3" s="9">
        <v>2016</v>
      </c>
      <c r="AM3" s="9">
        <v>2015</v>
      </c>
      <c r="AN3" s="9">
        <v>2014</v>
      </c>
      <c r="AO3" s="9">
        <v>2014</v>
      </c>
      <c r="AP3" s="9">
        <v>2014</v>
      </c>
      <c r="AQ3" s="9">
        <v>2014</v>
      </c>
      <c r="AR3" s="9">
        <v>2015</v>
      </c>
      <c r="AS3" s="9">
        <v>2014</v>
      </c>
      <c r="AT3" s="9">
        <v>2015</v>
      </c>
      <c r="AU3" s="9">
        <v>2012</v>
      </c>
      <c r="AV3" s="9">
        <v>2014</v>
      </c>
      <c r="AW3" s="9">
        <v>2014</v>
      </c>
      <c r="AX3" s="9">
        <v>2014</v>
      </c>
      <c r="AY3" s="9">
        <v>2014</v>
      </c>
      <c r="AZ3" s="9">
        <v>2015</v>
      </c>
      <c r="BA3" s="9">
        <v>2015</v>
      </c>
      <c r="BB3" s="9">
        <v>2015</v>
      </c>
      <c r="BC3" s="9">
        <v>2015</v>
      </c>
      <c r="BD3" s="9">
        <v>2014</v>
      </c>
      <c r="BE3" s="9">
        <v>2014</v>
      </c>
    </row>
    <row r="4" spans="1:58">
      <c r="A4" s="11" t="s">
        <v>209</v>
      </c>
      <c r="B4" s="123" t="s">
        <v>210</v>
      </c>
      <c r="C4" s="15">
        <v>2014</v>
      </c>
      <c r="D4" s="15">
        <v>2014</v>
      </c>
      <c r="E4" s="15">
        <v>2014</v>
      </c>
      <c r="F4" s="15">
        <v>2014</v>
      </c>
      <c r="G4" s="15">
        <v>2014</v>
      </c>
      <c r="H4" s="15">
        <v>2014</v>
      </c>
      <c r="I4" s="15">
        <v>2014</v>
      </c>
      <c r="J4" s="15">
        <v>2015</v>
      </c>
      <c r="K4" s="15">
        <v>2015</v>
      </c>
      <c r="L4" s="15">
        <v>2015</v>
      </c>
      <c r="M4" s="17">
        <v>2016</v>
      </c>
      <c r="N4" s="17">
        <v>2016</v>
      </c>
      <c r="O4" s="17">
        <v>2015</v>
      </c>
      <c r="P4" s="17">
        <v>2015</v>
      </c>
      <c r="Q4" s="17">
        <v>2014</v>
      </c>
      <c r="R4" s="17">
        <v>2011</v>
      </c>
      <c r="S4" s="17">
        <v>2016</v>
      </c>
      <c r="T4" s="17">
        <v>2013</v>
      </c>
      <c r="U4" s="17">
        <v>2014</v>
      </c>
      <c r="V4" s="17">
        <v>2014</v>
      </c>
      <c r="W4" s="17">
        <v>2015</v>
      </c>
      <c r="X4" s="17">
        <v>2004</v>
      </c>
      <c r="Y4" s="17">
        <v>2013</v>
      </c>
      <c r="Z4" s="17">
        <v>2014</v>
      </c>
      <c r="AA4" s="17">
        <v>2014</v>
      </c>
      <c r="AB4" s="17">
        <v>2014</v>
      </c>
      <c r="AC4" s="17">
        <v>2014</v>
      </c>
      <c r="AD4" s="17">
        <v>2015</v>
      </c>
      <c r="AE4" s="17">
        <v>2012</v>
      </c>
      <c r="AF4" s="17">
        <v>2014</v>
      </c>
      <c r="AG4" s="16">
        <v>2007</v>
      </c>
      <c r="AH4" s="17">
        <v>2014</v>
      </c>
      <c r="AI4" s="17">
        <v>2015</v>
      </c>
      <c r="AJ4" s="17">
        <v>2016</v>
      </c>
      <c r="AK4" s="18">
        <v>2015</v>
      </c>
      <c r="AL4" s="18">
        <v>2015</v>
      </c>
      <c r="AM4" s="17">
        <v>2015</v>
      </c>
      <c r="AN4" s="17">
        <v>2014</v>
      </c>
      <c r="AO4" s="17">
        <v>2014</v>
      </c>
      <c r="AP4" s="17" t="s">
        <v>230</v>
      </c>
      <c r="AQ4" s="17" t="s">
        <v>230</v>
      </c>
      <c r="AR4" s="17">
        <v>2015</v>
      </c>
      <c r="AS4" s="17">
        <v>2014</v>
      </c>
      <c r="AT4" s="17">
        <v>2015</v>
      </c>
      <c r="AU4" s="17">
        <v>2012</v>
      </c>
      <c r="AV4" s="17">
        <v>2011</v>
      </c>
      <c r="AW4" s="17">
        <v>2014</v>
      </c>
      <c r="AX4" s="17">
        <v>2014</v>
      </c>
      <c r="AY4" s="17">
        <v>2014</v>
      </c>
      <c r="AZ4" s="17">
        <v>2015</v>
      </c>
      <c r="BA4" s="17">
        <v>2015</v>
      </c>
      <c r="BB4" s="17">
        <v>2015</v>
      </c>
      <c r="BC4" s="17">
        <v>2015</v>
      </c>
      <c r="BD4" s="17">
        <v>2014</v>
      </c>
      <c r="BE4" s="17">
        <v>2014</v>
      </c>
      <c r="BF4" s="8"/>
    </row>
    <row r="5" spans="1:58">
      <c r="A5" s="11" t="s">
        <v>8034</v>
      </c>
      <c r="B5" s="123" t="s">
        <v>8035</v>
      </c>
      <c r="C5" s="15">
        <v>2014</v>
      </c>
      <c r="D5" s="15">
        <v>2014</v>
      </c>
      <c r="E5" s="15">
        <v>2014</v>
      </c>
      <c r="F5" s="15">
        <v>2014</v>
      </c>
      <c r="G5" s="15">
        <v>2014</v>
      </c>
      <c r="H5" s="15">
        <v>2014</v>
      </c>
      <c r="I5" s="15">
        <v>2014</v>
      </c>
      <c r="J5" s="15">
        <v>2015</v>
      </c>
      <c r="K5" s="15">
        <v>2015</v>
      </c>
      <c r="L5" s="15">
        <v>2015</v>
      </c>
      <c r="M5" s="17">
        <v>2016</v>
      </c>
      <c r="N5" s="17">
        <v>2016</v>
      </c>
      <c r="O5" s="17">
        <v>2015</v>
      </c>
      <c r="P5" s="17">
        <v>2015</v>
      </c>
      <c r="Q5" s="17">
        <v>2014</v>
      </c>
      <c r="R5" s="17">
        <v>2009</v>
      </c>
      <c r="S5" s="17">
        <v>2016</v>
      </c>
      <c r="T5" s="17">
        <v>2013</v>
      </c>
      <c r="U5" s="17">
        <v>2014</v>
      </c>
      <c r="V5" s="17">
        <v>2014</v>
      </c>
      <c r="W5" s="17">
        <v>2015</v>
      </c>
      <c r="X5" s="17">
        <v>2009</v>
      </c>
      <c r="Y5" s="17">
        <v>2013</v>
      </c>
      <c r="Z5" s="17">
        <v>2014</v>
      </c>
      <c r="AA5" s="17">
        <v>2014</v>
      </c>
      <c r="AB5" s="17">
        <v>2013</v>
      </c>
      <c r="AC5" s="17">
        <v>2014</v>
      </c>
      <c r="AD5" s="17">
        <v>2015</v>
      </c>
      <c r="AE5" s="17" t="s">
        <v>230</v>
      </c>
      <c r="AF5" s="17">
        <v>2014</v>
      </c>
      <c r="AG5" s="16">
        <v>2012</v>
      </c>
      <c r="AH5" s="17">
        <v>2014</v>
      </c>
      <c r="AI5" s="17">
        <v>2015</v>
      </c>
      <c r="AJ5" s="17">
        <v>2016</v>
      </c>
      <c r="AK5" s="18" t="s">
        <v>230</v>
      </c>
      <c r="AL5" s="18">
        <v>2015</v>
      </c>
      <c r="AM5" s="17">
        <v>2015</v>
      </c>
      <c r="AN5" s="17">
        <v>2014</v>
      </c>
      <c r="AO5" s="17">
        <v>2014</v>
      </c>
      <c r="AP5" s="17">
        <v>2014</v>
      </c>
      <c r="AQ5" s="17">
        <v>2014</v>
      </c>
      <c r="AR5" s="17" t="s">
        <v>230</v>
      </c>
      <c r="AS5" s="17">
        <v>2014</v>
      </c>
      <c r="AT5" s="17">
        <v>2015</v>
      </c>
      <c r="AU5" s="17">
        <v>2012</v>
      </c>
      <c r="AV5" s="17">
        <v>2012</v>
      </c>
      <c r="AW5" s="17">
        <v>2014</v>
      </c>
      <c r="AX5" s="17">
        <v>2014</v>
      </c>
      <c r="AY5" s="17">
        <v>2014</v>
      </c>
      <c r="AZ5" s="17">
        <v>2015</v>
      </c>
      <c r="BA5" s="17">
        <v>2015</v>
      </c>
      <c r="BB5" s="17">
        <v>2015</v>
      </c>
      <c r="BC5" s="17">
        <v>2015</v>
      </c>
      <c r="BD5" s="17">
        <v>2014</v>
      </c>
      <c r="BE5" s="17">
        <v>2014</v>
      </c>
      <c r="BF5" s="8"/>
    </row>
    <row r="6" spans="1:58">
      <c r="A6" s="11" t="s">
        <v>1394</v>
      </c>
      <c r="B6" s="123" t="s">
        <v>1395</v>
      </c>
      <c r="C6" s="15">
        <v>2014</v>
      </c>
      <c r="D6" s="15">
        <v>2014</v>
      </c>
      <c r="E6" s="15">
        <v>2014</v>
      </c>
      <c r="F6" s="15">
        <v>2014</v>
      </c>
      <c r="G6" s="15">
        <v>2014</v>
      </c>
      <c r="H6" s="15">
        <v>2014</v>
      </c>
      <c r="I6" s="15">
        <v>2014</v>
      </c>
      <c r="J6" s="15">
        <v>2015</v>
      </c>
      <c r="K6" s="15">
        <v>2015</v>
      </c>
      <c r="L6" s="15">
        <v>2015</v>
      </c>
      <c r="M6" s="17">
        <v>2016</v>
      </c>
      <c r="N6" s="17">
        <v>2016</v>
      </c>
      <c r="O6" s="17">
        <v>2015</v>
      </c>
      <c r="P6" s="17">
        <v>2015</v>
      </c>
      <c r="Q6" s="17">
        <v>2014</v>
      </c>
      <c r="R6" s="17" t="s">
        <v>230</v>
      </c>
      <c r="S6" s="17">
        <v>2016</v>
      </c>
      <c r="T6" s="17">
        <v>2013</v>
      </c>
      <c r="U6" s="17">
        <v>2014</v>
      </c>
      <c r="V6" s="17">
        <v>2014</v>
      </c>
      <c r="W6" s="17">
        <v>2015</v>
      </c>
      <c r="X6" s="17">
        <v>2012</v>
      </c>
      <c r="Y6" s="17">
        <v>2010</v>
      </c>
      <c r="Z6" s="17">
        <v>2014</v>
      </c>
      <c r="AA6" s="17">
        <v>2014</v>
      </c>
      <c r="AB6" s="17">
        <v>2014</v>
      </c>
      <c r="AC6" s="17">
        <v>2014</v>
      </c>
      <c r="AD6" s="17">
        <v>2015</v>
      </c>
      <c r="AE6" s="17">
        <v>2012</v>
      </c>
      <c r="AF6" s="17">
        <v>2014</v>
      </c>
      <c r="AG6" s="16" t="s">
        <v>230</v>
      </c>
      <c r="AH6" s="17">
        <v>2014</v>
      </c>
      <c r="AI6" s="17">
        <v>2015</v>
      </c>
      <c r="AJ6" s="17">
        <v>2016</v>
      </c>
      <c r="AK6" s="18">
        <v>2015</v>
      </c>
      <c r="AL6" s="18">
        <v>2015</v>
      </c>
      <c r="AM6" s="17">
        <v>2015</v>
      </c>
      <c r="AN6" s="17">
        <v>2014</v>
      </c>
      <c r="AO6" s="17">
        <v>2014</v>
      </c>
      <c r="AP6" s="17">
        <v>2014</v>
      </c>
      <c r="AQ6" s="17">
        <v>2014</v>
      </c>
      <c r="AR6" s="17">
        <v>2011</v>
      </c>
      <c r="AS6" s="17">
        <v>2014</v>
      </c>
      <c r="AT6" s="17">
        <v>2015</v>
      </c>
      <c r="AU6" s="17">
        <v>2012</v>
      </c>
      <c r="AV6" s="17">
        <v>2006</v>
      </c>
      <c r="AW6" s="17">
        <v>2014</v>
      </c>
      <c r="AX6" s="17">
        <v>2014</v>
      </c>
      <c r="AY6" s="17">
        <v>2014</v>
      </c>
      <c r="AZ6" s="17">
        <v>2015</v>
      </c>
      <c r="BA6" s="17">
        <v>2015</v>
      </c>
      <c r="BB6" s="17">
        <v>2015</v>
      </c>
      <c r="BC6" s="17">
        <v>2015</v>
      </c>
      <c r="BD6" s="17">
        <v>2014</v>
      </c>
      <c r="BE6" s="17">
        <v>2014</v>
      </c>
      <c r="BF6" s="8"/>
    </row>
    <row r="7" spans="1:58">
      <c r="A7" s="11" t="s">
        <v>8036</v>
      </c>
      <c r="B7" s="123" t="s">
        <v>8037</v>
      </c>
      <c r="C7" s="15">
        <v>2014</v>
      </c>
      <c r="D7" s="15">
        <v>2014</v>
      </c>
      <c r="E7" s="15">
        <v>2014</v>
      </c>
      <c r="F7" s="15">
        <v>2014</v>
      </c>
      <c r="G7" s="15">
        <v>2014</v>
      </c>
      <c r="H7" s="15">
        <v>2014</v>
      </c>
      <c r="I7" s="15">
        <v>2014</v>
      </c>
      <c r="J7" s="15">
        <v>2015</v>
      </c>
      <c r="K7" s="15">
        <v>2015</v>
      </c>
      <c r="L7" s="15">
        <v>2015</v>
      </c>
      <c r="M7" s="17">
        <v>2016</v>
      </c>
      <c r="N7" s="17">
        <v>2016</v>
      </c>
      <c r="O7" s="17">
        <v>2015</v>
      </c>
      <c r="P7" s="17">
        <v>2015</v>
      </c>
      <c r="Q7" s="17">
        <v>2014</v>
      </c>
      <c r="R7" s="17" t="s">
        <v>230</v>
      </c>
      <c r="S7" s="17">
        <v>2016</v>
      </c>
      <c r="T7" s="17">
        <v>2013</v>
      </c>
      <c r="U7" s="17">
        <v>2014</v>
      </c>
      <c r="V7" s="17">
        <v>2014</v>
      </c>
      <c r="W7" s="17">
        <v>2015</v>
      </c>
      <c r="X7" s="17">
        <v>2007</v>
      </c>
      <c r="Y7" s="17">
        <v>2009</v>
      </c>
      <c r="Z7" s="17">
        <v>2014</v>
      </c>
      <c r="AA7" s="17">
        <v>2014</v>
      </c>
      <c r="AB7" s="17">
        <v>2014</v>
      </c>
      <c r="AC7" s="17">
        <v>2014</v>
      </c>
      <c r="AD7" s="17">
        <v>2015</v>
      </c>
      <c r="AE7" s="17">
        <v>2012</v>
      </c>
      <c r="AF7" s="17" t="s">
        <v>230</v>
      </c>
      <c r="AG7" s="16">
        <v>2008</v>
      </c>
      <c r="AH7" s="17">
        <v>2014</v>
      </c>
      <c r="AI7" s="17">
        <v>2015</v>
      </c>
      <c r="AJ7" s="17">
        <v>2016</v>
      </c>
      <c r="AK7" s="18" t="s">
        <v>230</v>
      </c>
      <c r="AL7" s="18">
        <v>2015</v>
      </c>
      <c r="AM7" s="17">
        <v>2015</v>
      </c>
      <c r="AN7" s="17">
        <v>2014</v>
      </c>
      <c r="AO7" s="17">
        <v>2014</v>
      </c>
      <c r="AP7" s="17">
        <v>2013</v>
      </c>
      <c r="AQ7" s="17">
        <v>2013</v>
      </c>
      <c r="AR7" s="17">
        <v>2007</v>
      </c>
      <c r="AS7" s="17">
        <v>2014</v>
      </c>
      <c r="AT7" s="17">
        <v>2015</v>
      </c>
      <c r="AU7" s="17">
        <v>2012</v>
      </c>
      <c r="AV7" s="17">
        <v>2013</v>
      </c>
      <c r="AW7" s="17">
        <v>2014</v>
      </c>
      <c r="AX7" s="17">
        <v>2014</v>
      </c>
      <c r="AY7" s="17">
        <v>2014</v>
      </c>
      <c r="AZ7" s="17">
        <v>2015</v>
      </c>
      <c r="BA7" s="17">
        <v>2015</v>
      </c>
      <c r="BB7" s="17">
        <v>2015</v>
      </c>
      <c r="BC7" s="17">
        <v>2015</v>
      </c>
      <c r="BD7" s="17">
        <v>2014</v>
      </c>
      <c r="BE7" s="17">
        <v>2014</v>
      </c>
      <c r="BF7" s="8"/>
    </row>
    <row r="8" spans="1:58">
      <c r="A8" s="11" t="s">
        <v>8038</v>
      </c>
      <c r="B8" s="123" t="s">
        <v>8039</v>
      </c>
      <c r="C8" s="15">
        <v>2014</v>
      </c>
      <c r="D8" s="15">
        <v>2014</v>
      </c>
      <c r="E8" s="15">
        <v>2014</v>
      </c>
      <c r="F8" s="15">
        <v>2014</v>
      </c>
      <c r="G8" s="15">
        <v>2014</v>
      </c>
      <c r="H8" s="15">
        <v>2014</v>
      </c>
      <c r="I8" s="15">
        <v>2014</v>
      </c>
      <c r="J8" s="15">
        <v>2015</v>
      </c>
      <c r="K8" s="15">
        <v>2015</v>
      </c>
      <c r="L8" s="15">
        <v>2015</v>
      </c>
      <c r="M8" s="17">
        <v>2016</v>
      </c>
      <c r="N8" s="17">
        <v>2016</v>
      </c>
      <c r="O8" s="17">
        <v>2015</v>
      </c>
      <c r="P8" s="17">
        <v>2015</v>
      </c>
      <c r="Q8" s="17">
        <v>2014</v>
      </c>
      <c r="R8" s="17" t="s">
        <v>230</v>
      </c>
      <c r="S8" s="17">
        <v>2016</v>
      </c>
      <c r="T8" s="17">
        <v>2013</v>
      </c>
      <c r="U8" s="17">
        <v>2014</v>
      </c>
      <c r="V8" s="17">
        <v>2014</v>
      </c>
      <c r="W8" s="17">
        <v>2015</v>
      </c>
      <c r="X8" s="17" t="s">
        <v>230</v>
      </c>
      <c r="Y8" s="17" t="s">
        <v>230</v>
      </c>
      <c r="Z8" s="17">
        <v>2014</v>
      </c>
      <c r="AA8" s="17">
        <v>2014</v>
      </c>
      <c r="AB8" s="17" t="s">
        <v>230</v>
      </c>
      <c r="AC8" s="17">
        <v>2014</v>
      </c>
      <c r="AD8" s="17">
        <v>2015</v>
      </c>
      <c r="AE8" s="17" t="s">
        <v>230</v>
      </c>
      <c r="AF8" s="17" t="s">
        <v>230</v>
      </c>
      <c r="AG8" s="16" t="s">
        <v>230</v>
      </c>
      <c r="AH8" s="17">
        <v>2014</v>
      </c>
      <c r="AI8" s="17">
        <v>2015</v>
      </c>
      <c r="AJ8" s="17">
        <v>2016</v>
      </c>
      <c r="AK8" s="18" t="s">
        <v>230</v>
      </c>
      <c r="AL8" s="18">
        <v>2015</v>
      </c>
      <c r="AM8" s="17">
        <v>2015</v>
      </c>
      <c r="AN8" s="17">
        <v>2014</v>
      </c>
      <c r="AO8" s="17">
        <v>2014</v>
      </c>
      <c r="AP8" s="17">
        <v>2014</v>
      </c>
      <c r="AQ8" s="17" t="s">
        <v>230</v>
      </c>
      <c r="AR8" s="17">
        <v>2009</v>
      </c>
      <c r="AS8" s="17">
        <v>2014</v>
      </c>
      <c r="AT8" s="17" t="s">
        <v>230</v>
      </c>
      <c r="AU8" s="17">
        <v>2012</v>
      </c>
      <c r="AV8" s="17">
        <v>2013</v>
      </c>
      <c r="AW8" s="17">
        <v>2014</v>
      </c>
      <c r="AX8" s="17">
        <v>2014</v>
      </c>
      <c r="AY8" s="17">
        <v>2014</v>
      </c>
      <c r="AZ8" s="17">
        <v>2011</v>
      </c>
      <c r="BA8" s="17">
        <v>2015</v>
      </c>
      <c r="BB8" s="17">
        <v>2015</v>
      </c>
      <c r="BC8" s="17">
        <v>2015</v>
      </c>
      <c r="BD8" s="17">
        <v>2014</v>
      </c>
      <c r="BE8" s="17">
        <v>2014</v>
      </c>
      <c r="BF8" s="8"/>
    </row>
    <row r="9" spans="1:58">
      <c r="A9" s="11" t="s">
        <v>8040</v>
      </c>
      <c r="B9" s="123" t="s">
        <v>8041</v>
      </c>
      <c r="C9" s="15">
        <v>2014</v>
      </c>
      <c r="D9" s="15">
        <v>2014</v>
      </c>
      <c r="E9" s="15">
        <v>2014</v>
      </c>
      <c r="F9" s="15">
        <v>2014</v>
      </c>
      <c r="G9" s="15">
        <v>2014</v>
      </c>
      <c r="H9" s="15">
        <v>2014</v>
      </c>
      <c r="I9" s="15">
        <v>2014</v>
      </c>
      <c r="J9" s="15">
        <v>2015</v>
      </c>
      <c r="K9" s="15">
        <v>2015</v>
      </c>
      <c r="L9" s="15">
        <v>2015</v>
      </c>
      <c r="M9" s="17">
        <v>2016</v>
      </c>
      <c r="N9" s="17">
        <v>2016</v>
      </c>
      <c r="O9" s="17">
        <v>2015</v>
      </c>
      <c r="P9" s="17">
        <v>2015</v>
      </c>
      <c r="Q9" s="17">
        <v>2014</v>
      </c>
      <c r="R9" s="17">
        <v>2005</v>
      </c>
      <c r="S9" s="17">
        <v>2016</v>
      </c>
      <c r="T9" s="17">
        <v>2013</v>
      </c>
      <c r="U9" s="17">
        <v>2014</v>
      </c>
      <c r="V9" s="17">
        <v>2014</v>
      </c>
      <c r="W9" s="17">
        <v>2015</v>
      </c>
      <c r="X9" s="17">
        <v>2005</v>
      </c>
      <c r="Y9" s="17">
        <v>2013</v>
      </c>
      <c r="Z9" s="17">
        <v>2014</v>
      </c>
      <c r="AA9" s="17">
        <v>2014</v>
      </c>
      <c r="AB9" s="17">
        <v>2014</v>
      </c>
      <c r="AC9" s="17">
        <v>2014</v>
      </c>
      <c r="AD9" s="17">
        <v>2015</v>
      </c>
      <c r="AE9" s="17" t="s">
        <v>230</v>
      </c>
      <c r="AF9" s="17">
        <v>2014</v>
      </c>
      <c r="AG9" s="16">
        <v>2013</v>
      </c>
      <c r="AH9" s="17">
        <v>2014</v>
      </c>
      <c r="AI9" s="17">
        <v>2015</v>
      </c>
      <c r="AJ9" s="17">
        <v>2016</v>
      </c>
      <c r="AK9" s="18" t="s">
        <v>230</v>
      </c>
      <c r="AL9" s="18">
        <v>2015</v>
      </c>
      <c r="AM9" s="17">
        <v>2015</v>
      </c>
      <c r="AN9" s="17">
        <v>2014</v>
      </c>
      <c r="AO9" s="17">
        <v>2014</v>
      </c>
      <c r="AP9" s="17" t="s">
        <v>230</v>
      </c>
      <c r="AQ9" s="17" t="s">
        <v>230</v>
      </c>
      <c r="AR9" s="17">
        <v>2015</v>
      </c>
      <c r="AS9" s="17">
        <v>2014</v>
      </c>
      <c r="AT9" s="17">
        <v>2015</v>
      </c>
      <c r="AU9" s="17">
        <v>2012</v>
      </c>
      <c r="AV9" s="17">
        <v>2013</v>
      </c>
      <c r="AW9" s="17">
        <v>2014</v>
      </c>
      <c r="AX9" s="17">
        <v>2014</v>
      </c>
      <c r="AY9" s="17">
        <v>2014</v>
      </c>
      <c r="AZ9" s="17">
        <v>2015</v>
      </c>
      <c r="BA9" s="17">
        <v>2015</v>
      </c>
      <c r="BB9" s="17" t="s">
        <v>230</v>
      </c>
      <c r="BC9" s="17">
        <v>2015</v>
      </c>
      <c r="BD9" s="17">
        <v>2014</v>
      </c>
      <c r="BE9" s="17">
        <v>2014</v>
      </c>
      <c r="BF9" s="8"/>
    </row>
    <row r="10" spans="1:58">
      <c r="A10" s="11" t="s">
        <v>275</v>
      </c>
      <c r="B10" s="123" t="s">
        <v>276</v>
      </c>
      <c r="C10" s="15">
        <v>2014</v>
      </c>
      <c r="D10" s="15">
        <v>2014</v>
      </c>
      <c r="E10" s="15">
        <v>2014</v>
      </c>
      <c r="F10" s="15">
        <v>2014</v>
      </c>
      <c r="G10" s="15">
        <v>2014</v>
      </c>
      <c r="H10" s="15">
        <v>2014</v>
      </c>
      <c r="I10" s="15">
        <v>2014</v>
      </c>
      <c r="J10" s="15">
        <v>2015</v>
      </c>
      <c r="K10" s="15">
        <v>2015</v>
      </c>
      <c r="L10" s="15">
        <v>2015</v>
      </c>
      <c r="M10" s="17">
        <v>2016</v>
      </c>
      <c r="N10" s="17">
        <v>2016</v>
      </c>
      <c r="O10" s="17">
        <v>2015</v>
      </c>
      <c r="P10" s="17">
        <v>2015</v>
      </c>
      <c r="Q10" s="17">
        <v>2014</v>
      </c>
      <c r="R10" s="17">
        <v>2010</v>
      </c>
      <c r="S10" s="17">
        <v>2016</v>
      </c>
      <c r="T10" s="17">
        <v>2013</v>
      </c>
      <c r="U10" s="17">
        <v>2014</v>
      </c>
      <c r="V10" s="17">
        <v>2014</v>
      </c>
      <c r="W10" s="17">
        <v>2015</v>
      </c>
      <c r="X10" s="17">
        <v>2010</v>
      </c>
      <c r="Y10" s="17">
        <v>2013</v>
      </c>
      <c r="Z10" s="17">
        <v>2014</v>
      </c>
      <c r="AA10" s="17">
        <v>2014</v>
      </c>
      <c r="AB10" s="17">
        <v>2014</v>
      </c>
      <c r="AC10" s="17">
        <v>2014</v>
      </c>
      <c r="AD10" s="17">
        <v>2015</v>
      </c>
      <c r="AE10" s="17" t="s">
        <v>230</v>
      </c>
      <c r="AF10" s="17">
        <v>2014</v>
      </c>
      <c r="AG10" s="16">
        <v>2013</v>
      </c>
      <c r="AH10" s="17">
        <v>2014</v>
      </c>
      <c r="AI10" s="17">
        <v>2015</v>
      </c>
      <c r="AJ10" s="17">
        <v>2016</v>
      </c>
      <c r="AK10" s="18">
        <v>2015</v>
      </c>
      <c r="AL10" s="18">
        <v>2015</v>
      </c>
      <c r="AM10" s="17">
        <v>2015</v>
      </c>
      <c r="AN10" s="17">
        <v>2014</v>
      </c>
      <c r="AO10" s="17">
        <v>2014</v>
      </c>
      <c r="AP10" s="17">
        <v>2014</v>
      </c>
      <c r="AQ10" s="17">
        <v>2014</v>
      </c>
      <c r="AR10" s="17">
        <v>2011</v>
      </c>
      <c r="AS10" s="17">
        <v>2014</v>
      </c>
      <c r="AT10" s="17">
        <v>2015</v>
      </c>
      <c r="AU10" s="17">
        <v>2012</v>
      </c>
      <c r="AV10" s="17">
        <v>2011</v>
      </c>
      <c r="AW10" s="17">
        <v>2014</v>
      </c>
      <c r="AX10" s="17">
        <v>2014</v>
      </c>
      <c r="AY10" s="17">
        <v>2014</v>
      </c>
      <c r="AZ10" s="17">
        <v>2015</v>
      </c>
      <c r="BA10" s="17">
        <v>2015</v>
      </c>
      <c r="BB10" s="17">
        <v>2015</v>
      </c>
      <c r="BC10" s="17">
        <v>2015</v>
      </c>
      <c r="BD10" s="17">
        <v>2014</v>
      </c>
      <c r="BE10" s="17">
        <v>2014</v>
      </c>
      <c r="BF10" s="8"/>
    </row>
    <row r="11" spans="1:58">
      <c r="A11" s="11" t="s">
        <v>8042</v>
      </c>
      <c r="B11" s="123" t="s">
        <v>8043</v>
      </c>
      <c r="C11" s="15">
        <v>2014</v>
      </c>
      <c r="D11" s="15">
        <v>2014</v>
      </c>
      <c r="E11" s="15">
        <v>2014</v>
      </c>
      <c r="F11" s="15">
        <v>2014</v>
      </c>
      <c r="G11" s="15">
        <v>2014</v>
      </c>
      <c r="H11" s="15">
        <v>2014</v>
      </c>
      <c r="I11" s="15">
        <v>2014</v>
      </c>
      <c r="J11" s="15">
        <v>2015</v>
      </c>
      <c r="K11" s="15">
        <v>2015</v>
      </c>
      <c r="L11" s="15">
        <v>2015</v>
      </c>
      <c r="M11" s="17">
        <v>2016</v>
      </c>
      <c r="N11" s="17">
        <v>2016</v>
      </c>
      <c r="O11" s="17">
        <v>2015</v>
      </c>
      <c r="P11" s="17">
        <v>2015</v>
      </c>
      <c r="Q11" s="17">
        <v>2014</v>
      </c>
      <c r="R11" s="17" t="s">
        <v>230</v>
      </c>
      <c r="S11" s="17">
        <v>2016</v>
      </c>
      <c r="T11" s="17">
        <v>2013</v>
      </c>
      <c r="U11" s="17">
        <v>2014</v>
      </c>
      <c r="V11" s="17" t="s">
        <v>230</v>
      </c>
      <c r="W11" s="17">
        <v>2015</v>
      </c>
      <c r="X11" s="17">
        <v>2007</v>
      </c>
      <c r="Y11" s="17">
        <v>2011</v>
      </c>
      <c r="Z11" s="17">
        <v>2014</v>
      </c>
      <c r="AA11" s="17">
        <v>2014</v>
      </c>
      <c r="AB11" s="17">
        <v>2013</v>
      </c>
      <c r="AC11" s="17">
        <v>2014</v>
      </c>
      <c r="AD11" s="17">
        <v>2015</v>
      </c>
      <c r="AE11" s="17" t="s">
        <v>230</v>
      </c>
      <c r="AF11" s="17">
        <v>2014</v>
      </c>
      <c r="AG11" s="16">
        <v>2010</v>
      </c>
      <c r="AH11" s="17">
        <v>2014</v>
      </c>
      <c r="AI11" s="17">
        <v>2015</v>
      </c>
      <c r="AJ11" s="17">
        <v>2016</v>
      </c>
      <c r="AK11" s="18" t="s">
        <v>230</v>
      </c>
      <c r="AL11" s="18">
        <v>2015</v>
      </c>
      <c r="AM11" s="17">
        <v>2015</v>
      </c>
      <c r="AN11" s="17">
        <v>2014</v>
      </c>
      <c r="AO11" s="17">
        <v>2014</v>
      </c>
      <c r="AP11" s="17">
        <v>2014</v>
      </c>
      <c r="AQ11" s="17" t="s">
        <v>230</v>
      </c>
      <c r="AR11" s="17">
        <v>2015</v>
      </c>
      <c r="AS11" s="17">
        <v>2014</v>
      </c>
      <c r="AT11" s="17">
        <v>2015</v>
      </c>
      <c r="AU11" s="17">
        <v>2012</v>
      </c>
      <c r="AV11" s="17" t="s">
        <v>230</v>
      </c>
      <c r="AW11" s="17">
        <v>2014</v>
      </c>
      <c r="AX11" s="17">
        <v>2014</v>
      </c>
      <c r="AY11" s="17">
        <v>2014</v>
      </c>
      <c r="AZ11" s="17">
        <v>2015</v>
      </c>
      <c r="BA11" s="17">
        <v>2015</v>
      </c>
      <c r="BB11" s="17">
        <v>2015</v>
      </c>
      <c r="BC11" s="17">
        <v>2015</v>
      </c>
      <c r="BD11" s="17">
        <v>2014</v>
      </c>
      <c r="BE11" s="17">
        <v>2014</v>
      </c>
      <c r="BF11" s="8"/>
    </row>
    <row r="12" spans="1:58">
      <c r="A12" s="11" t="s">
        <v>8044</v>
      </c>
      <c r="B12" s="123" t="s">
        <v>8045</v>
      </c>
      <c r="C12" s="15">
        <v>2014</v>
      </c>
      <c r="D12" s="15">
        <v>2014</v>
      </c>
      <c r="E12" s="15">
        <v>2014</v>
      </c>
      <c r="F12" s="15">
        <v>2014</v>
      </c>
      <c r="G12" s="15">
        <v>2014</v>
      </c>
      <c r="H12" s="15">
        <v>2014</v>
      </c>
      <c r="I12" s="15">
        <v>2014</v>
      </c>
      <c r="J12" s="15">
        <v>2015</v>
      </c>
      <c r="K12" s="15">
        <v>2015</v>
      </c>
      <c r="L12" s="15">
        <v>2015</v>
      </c>
      <c r="M12" s="17">
        <v>2016</v>
      </c>
      <c r="N12" s="17">
        <v>2016</v>
      </c>
      <c r="O12" s="17">
        <v>2015</v>
      </c>
      <c r="P12" s="17">
        <v>2015</v>
      </c>
      <c r="Q12" s="17">
        <v>2014</v>
      </c>
      <c r="R12" s="17" t="s">
        <v>230</v>
      </c>
      <c r="S12" s="17">
        <v>2016</v>
      </c>
      <c r="T12" s="17">
        <v>2013</v>
      </c>
      <c r="U12" s="17">
        <v>2014</v>
      </c>
      <c r="V12" s="17" t="s">
        <v>230</v>
      </c>
      <c r="W12" s="17">
        <v>2015</v>
      </c>
      <c r="X12" s="17" t="s">
        <v>230</v>
      </c>
      <c r="Y12" s="17">
        <v>2011</v>
      </c>
      <c r="Z12" s="17">
        <v>2014</v>
      </c>
      <c r="AA12" s="17">
        <v>2014</v>
      </c>
      <c r="AB12" s="17" t="s">
        <v>230</v>
      </c>
      <c r="AC12" s="17">
        <v>2014</v>
      </c>
      <c r="AD12" s="17">
        <v>2015</v>
      </c>
      <c r="AE12" s="17" t="s">
        <v>230</v>
      </c>
      <c r="AF12" s="17">
        <v>2014</v>
      </c>
      <c r="AG12" s="16">
        <v>2012</v>
      </c>
      <c r="AH12" s="17">
        <v>2014</v>
      </c>
      <c r="AI12" s="17">
        <v>2015</v>
      </c>
      <c r="AJ12" s="17">
        <v>2016</v>
      </c>
      <c r="AK12" s="18" t="s">
        <v>230</v>
      </c>
      <c r="AL12" s="18">
        <v>2015</v>
      </c>
      <c r="AM12" s="17">
        <v>2015</v>
      </c>
      <c r="AN12" s="17">
        <v>2014</v>
      </c>
      <c r="AO12" s="17">
        <v>2014</v>
      </c>
      <c r="AP12" s="17">
        <v>2014</v>
      </c>
      <c r="AQ12" s="17">
        <v>2014</v>
      </c>
      <c r="AR12" s="17">
        <v>2015</v>
      </c>
      <c r="AS12" s="17">
        <v>2014</v>
      </c>
      <c r="AT12" s="17">
        <v>2015</v>
      </c>
      <c r="AU12" s="17">
        <v>2012</v>
      </c>
      <c r="AV12" s="17" t="s">
        <v>230</v>
      </c>
      <c r="AW12" s="17">
        <v>2014</v>
      </c>
      <c r="AX12" s="17">
        <v>2014</v>
      </c>
      <c r="AY12" s="17">
        <v>2014</v>
      </c>
      <c r="AZ12" s="17">
        <v>2015</v>
      </c>
      <c r="BA12" s="17">
        <v>2015</v>
      </c>
      <c r="BB12" s="17">
        <v>2015</v>
      </c>
      <c r="BC12" s="17">
        <v>2015</v>
      </c>
      <c r="BD12" s="17">
        <v>2014</v>
      </c>
      <c r="BE12" s="17">
        <v>2014</v>
      </c>
      <c r="BF12" s="8"/>
    </row>
    <row r="13" spans="1:58">
      <c r="A13" s="11" t="s">
        <v>339</v>
      </c>
      <c r="B13" s="123" t="s">
        <v>340</v>
      </c>
      <c r="C13" s="15">
        <v>2014</v>
      </c>
      <c r="D13" s="15">
        <v>2014</v>
      </c>
      <c r="E13" s="15">
        <v>2014</v>
      </c>
      <c r="F13" s="15">
        <v>2014</v>
      </c>
      <c r="G13" s="15">
        <v>2014</v>
      </c>
      <c r="H13" s="15">
        <v>2014</v>
      </c>
      <c r="I13" s="15">
        <v>2014</v>
      </c>
      <c r="J13" s="15">
        <v>2015</v>
      </c>
      <c r="K13" s="15">
        <v>2015</v>
      </c>
      <c r="L13" s="15">
        <v>2015</v>
      </c>
      <c r="M13" s="17">
        <v>2016</v>
      </c>
      <c r="N13" s="17">
        <v>2016</v>
      </c>
      <c r="O13" s="17">
        <v>2015</v>
      </c>
      <c r="P13" s="17">
        <v>2015</v>
      </c>
      <c r="Q13" s="17">
        <v>2014</v>
      </c>
      <c r="R13" s="17">
        <v>2006</v>
      </c>
      <c r="S13" s="17">
        <v>2016</v>
      </c>
      <c r="T13" s="17">
        <v>2013</v>
      </c>
      <c r="U13" s="17">
        <v>2014</v>
      </c>
      <c r="V13" s="17">
        <v>2014</v>
      </c>
      <c r="W13" s="17">
        <v>2015</v>
      </c>
      <c r="X13" s="17">
        <v>2013</v>
      </c>
      <c r="Y13" s="17">
        <v>2013</v>
      </c>
      <c r="Z13" s="17">
        <v>2014</v>
      </c>
      <c r="AA13" s="17">
        <v>2014</v>
      </c>
      <c r="AB13" s="17">
        <v>2014</v>
      </c>
      <c r="AC13" s="17">
        <v>2014</v>
      </c>
      <c r="AD13" s="17">
        <v>2015</v>
      </c>
      <c r="AE13" s="17">
        <v>2012</v>
      </c>
      <c r="AF13" s="17">
        <v>2014</v>
      </c>
      <c r="AG13" s="16">
        <v>2008</v>
      </c>
      <c r="AH13" s="17">
        <v>2014</v>
      </c>
      <c r="AI13" s="17">
        <v>2015</v>
      </c>
      <c r="AJ13" s="17">
        <v>2016</v>
      </c>
      <c r="AK13" s="18">
        <v>2015</v>
      </c>
      <c r="AL13" s="18">
        <v>2015</v>
      </c>
      <c r="AM13" s="17">
        <v>2015</v>
      </c>
      <c r="AN13" s="17">
        <v>2014</v>
      </c>
      <c r="AO13" s="17">
        <v>2014</v>
      </c>
      <c r="AP13" s="17" t="s">
        <v>230</v>
      </c>
      <c r="AQ13" s="17" t="s">
        <v>230</v>
      </c>
      <c r="AR13" s="17" t="s">
        <v>230</v>
      </c>
      <c r="AS13" s="17">
        <v>2014</v>
      </c>
      <c r="AT13" s="17">
        <v>2015</v>
      </c>
      <c r="AU13" s="17">
        <v>2012</v>
      </c>
      <c r="AV13" s="17">
        <v>2014</v>
      </c>
      <c r="AW13" s="17">
        <v>2014</v>
      </c>
      <c r="AX13" s="17">
        <v>2014</v>
      </c>
      <c r="AY13" s="17">
        <v>2014</v>
      </c>
      <c r="AZ13" s="17">
        <v>2015</v>
      </c>
      <c r="BA13" s="17">
        <v>2015</v>
      </c>
      <c r="BB13" s="17">
        <v>2015</v>
      </c>
      <c r="BC13" s="17">
        <v>2015</v>
      </c>
      <c r="BD13" s="17">
        <v>2014</v>
      </c>
      <c r="BE13" s="17">
        <v>2014</v>
      </c>
      <c r="BF13" s="8"/>
    </row>
    <row r="14" spans="1:58">
      <c r="A14" s="11" t="s">
        <v>8046</v>
      </c>
      <c r="B14" s="123" t="s">
        <v>8047</v>
      </c>
      <c r="C14" s="15">
        <v>2014</v>
      </c>
      <c r="D14" s="15">
        <v>2014</v>
      </c>
      <c r="E14" s="15">
        <v>2014</v>
      </c>
      <c r="F14" s="15">
        <v>2014</v>
      </c>
      <c r="G14" s="15">
        <v>2014</v>
      </c>
      <c r="H14" s="15">
        <v>2014</v>
      </c>
      <c r="I14" s="15">
        <v>2014</v>
      </c>
      <c r="J14" s="15">
        <v>2015</v>
      </c>
      <c r="K14" s="15">
        <v>2015</v>
      </c>
      <c r="L14" s="15">
        <v>2015</v>
      </c>
      <c r="M14" s="17">
        <v>2016</v>
      </c>
      <c r="N14" s="17">
        <v>2016</v>
      </c>
      <c r="O14" s="17">
        <v>2015</v>
      </c>
      <c r="P14" s="17">
        <v>2015</v>
      </c>
      <c r="Q14" s="17">
        <v>2014</v>
      </c>
      <c r="R14" s="17" t="s">
        <v>230</v>
      </c>
      <c r="S14" s="17">
        <v>2016</v>
      </c>
      <c r="T14" s="17">
        <v>2013</v>
      </c>
      <c r="U14" s="17">
        <v>2014</v>
      </c>
      <c r="V14" s="17" t="s">
        <v>230</v>
      </c>
      <c r="W14" s="17">
        <v>2015</v>
      </c>
      <c r="X14" s="17" t="s">
        <v>230</v>
      </c>
      <c r="Y14" s="17">
        <v>2008</v>
      </c>
      <c r="Z14" s="17">
        <v>2014</v>
      </c>
      <c r="AA14" s="17">
        <v>2014</v>
      </c>
      <c r="AB14" s="17">
        <v>2013</v>
      </c>
      <c r="AC14" s="17">
        <v>2014</v>
      </c>
      <c r="AD14" s="17">
        <v>2015</v>
      </c>
      <c r="AE14" s="17" t="s">
        <v>230</v>
      </c>
      <c r="AF14" s="17">
        <v>2014</v>
      </c>
      <c r="AG14" s="16" t="s">
        <v>230</v>
      </c>
      <c r="AH14" s="17">
        <v>2014</v>
      </c>
      <c r="AI14" s="17">
        <v>2015</v>
      </c>
      <c r="AJ14" s="17">
        <v>2016</v>
      </c>
      <c r="AK14" s="18" t="s">
        <v>230</v>
      </c>
      <c r="AL14" s="18">
        <v>2015</v>
      </c>
      <c r="AM14" s="17">
        <v>2015</v>
      </c>
      <c r="AN14" s="17">
        <v>2014</v>
      </c>
      <c r="AO14" s="17">
        <v>2014</v>
      </c>
      <c r="AP14" s="17">
        <v>2014</v>
      </c>
      <c r="AQ14" s="17">
        <v>2014</v>
      </c>
      <c r="AR14" s="17" t="s">
        <v>230</v>
      </c>
      <c r="AS14" s="17">
        <v>2014</v>
      </c>
      <c r="AT14" s="17">
        <v>2015</v>
      </c>
      <c r="AU14" s="17">
        <v>2012</v>
      </c>
      <c r="AV14" s="17" t="s">
        <v>230</v>
      </c>
      <c r="AW14" s="17">
        <v>2014</v>
      </c>
      <c r="AX14" s="17">
        <v>2014</v>
      </c>
      <c r="AY14" s="17">
        <v>2014</v>
      </c>
      <c r="AZ14" s="17">
        <v>2015</v>
      </c>
      <c r="BA14" s="17">
        <v>2015</v>
      </c>
      <c r="BB14" s="17">
        <v>2015</v>
      </c>
      <c r="BC14" s="17">
        <v>2015</v>
      </c>
      <c r="BD14" s="17">
        <v>2014</v>
      </c>
      <c r="BE14" s="17">
        <v>2014</v>
      </c>
      <c r="BF14" s="8"/>
    </row>
    <row r="15" spans="1:58">
      <c r="A15" s="11" t="s">
        <v>8048</v>
      </c>
      <c r="B15" s="123" t="s">
        <v>8049</v>
      </c>
      <c r="C15" s="15">
        <v>2014</v>
      </c>
      <c r="D15" s="15">
        <v>2014</v>
      </c>
      <c r="E15" s="15">
        <v>2014</v>
      </c>
      <c r="F15" s="15">
        <v>2014</v>
      </c>
      <c r="G15" s="15">
        <v>2014</v>
      </c>
      <c r="H15" s="15">
        <v>2014</v>
      </c>
      <c r="I15" s="15">
        <v>2014</v>
      </c>
      <c r="J15" s="15">
        <v>2015</v>
      </c>
      <c r="K15" s="15">
        <v>2015</v>
      </c>
      <c r="L15" s="15">
        <v>2015</v>
      </c>
      <c r="M15" s="17">
        <v>2016</v>
      </c>
      <c r="N15" s="17">
        <v>2016</v>
      </c>
      <c r="O15" s="17">
        <v>2015</v>
      </c>
      <c r="P15" s="17">
        <v>2015</v>
      </c>
      <c r="Q15" s="17">
        <v>2014</v>
      </c>
      <c r="R15" s="17" t="s">
        <v>230</v>
      </c>
      <c r="S15" s="17">
        <v>2016</v>
      </c>
      <c r="T15" s="17">
        <v>2013</v>
      </c>
      <c r="U15" s="17">
        <v>2014</v>
      </c>
      <c r="V15" s="17" t="s">
        <v>230</v>
      </c>
      <c r="W15" s="17">
        <v>2015</v>
      </c>
      <c r="X15" s="17" t="s">
        <v>230</v>
      </c>
      <c r="Y15" s="17">
        <v>2012</v>
      </c>
      <c r="Z15" s="17">
        <v>2014</v>
      </c>
      <c r="AA15" s="17">
        <v>2014</v>
      </c>
      <c r="AB15" s="17" t="s">
        <v>230</v>
      </c>
      <c r="AC15" s="17">
        <v>2014</v>
      </c>
      <c r="AD15" s="17">
        <v>2015</v>
      </c>
      <c r="AE15" s="17" t="s">
        <v>230</v>
      </c>
      <c r="AF15" s="17">
        <v>2014</v>
      </c>
      <c r="AG15" s="16" t="s">
        <v>230</v>
      </c>
      <c r="AH15" s="17">
        <v>2014</v>
      </c>
      <c r="AI15" s="17">
        <v>2015</v>
      </c>
      <c r="AJ15" s="17">
        <v>2016</v>
      </c>
      <c r="AK15" s="18" t="s">
        <v>230</v>
      </c>
      <c r="AL15" s="18">
        <v>2015</v>
      </c>
      <c r="AM15" s="17">
        <v>2015</v>
      </c>
      <c r="AN15" s="17">
        <v>2014</v>
      </c>
      <c r="AO15" s="17">
        <v>2014</v>
      </c>
      <c r="AP15" s="17">
        <v>2014</v>
      </c>
      <c r="AQ15" s="17">
        <v>2014</v>
      </c>
      <c r="AR15" s="17">
        <v>2011</v>
      </c>
      <c r="AS15" s="17">
        <v>2014</v>
      </c>
      <c r="AT15" s="17">
        <v>2015</v>
      </c>
      <c r="AU15" s="17">
        <v>2012</v>
      </c>
      <c r="AV15" s="17">
        <v>2010</v>
      </c>
      <c r="AW15" s="17">
        <v>2014</v>
      </c>
      <c r="AX15" s="17">
        <v>2014</v>
      </c>
      <c r="AY15" s="17">
        <v>2014</v>
      </c>
      <c r="AZ15" s="17">
        <v>2015</v>
      </c>
      <c r="BA15" s="17">
        <v>2015</v>
      </c>
      <c r="BB15" s="17">
        <v>2015</v>
      </c>
      <c r="BC15" s="17">
        <v>2015</v>
      </c>
      <c r="BD15" s="17">
        <v>2014</v>
      </c>
      <c r="BE15" s="17">
        <v>2014</v>
      </c>
      <c r="BF15" s="8"/>
    </row>
    <row r="16" spans="1:58">
      <c r="A16" s="11" t="s">
        <v>514</v>
      </c>
      <c r="B16" s="123" t="s">
        <v>515</v>
      </c>
      <c r="C16" s="15">
        <v>2014</v>
      </c>
      <c r="D16" s="15">
        <v>2014</v>
      </c>
      <c r="E16" s="15">
        <v>2014</v>
      </c>
      <c r="F16" s="15">
        <v>2014</v>
      </c>
      <c r="G16" s="15">
        <v>2014</v>
      </c>
      <c r="H16" s="15">
        <v>2014</v>
      </c>
      <c r="I16" s="15">
        <v>2014</v>
      </c>
      <c r="J16" s="15">
        <v>2015</v>
      </c>
      <c r="K16" s="15">
        <v>2015</v>
      </c>
      <c r="L16" s="15">
        <v>2015</v>
      </c>
      <c r="M16" s="17">
        <v>2016</v>
      </c>
      <c r="N16" s="17">
        <v>2016</v>
      </c>
      <c r="O16" s="17">
        <v>2015</v>
      </c>
      <c r="P16" s="17">
        <v>2015</v>
      </c>
      <c r="Q16" s="17">
        <v>2014</v>
      </c>
      <c r="R16" s="17">
        <v>2011</v>
      </c>
      <c r="S16" s="17">
        <v>2016</v>
      </c>
      <c r="T16" s="17">
        <v>2013</v>
      </c>
      <c r="U16" s="17">
        <v>2014</v>
      </c>
      <c r="V16" s="17">
        <v>2014</v>
      </c>
      <c r="W16" s="17">
        <v>2015</v>
      </c>
      <c r="X16" s="17">
        <v>2014</v>
      </c>
      <c r="Y16" s="17">
        <v>2011</v>
      </c>
      <c r="Z16" s="17">
        <v>2014</v>
      </c>
      <c r="AA16" s="17">
        <v>2014</v>
      </c>
      <c r="AB16" s="17">
        <v>2014</v>
      </c>
      <c r="AC16" s="17">
        <v>2014</v>
      </c>
      <c r="AD16" s="17">
        <v>2015</v>
      </c>
      <c r="AE16" s="17">
        <v>2012</v>
      </c>
      <c r="AF16" s="17">
        <v>2014</v>
      </c>
      <c r="AG16" s="16">
        <v>2010</v>
      </c>
      <c r="AH16" s="17">
        <v>2014</v>
      </c>
      <c r="AI16" s="17">
        <v>2015</v>
      </c>
      <c r="AJ16" s="17">
        <v>2016</v>
      </c>
      <c r="AK16" s="18">
        <v>2015</v>
      </c>
      <c r="AL16" s="18">
        <v>2015</v>
      </c>
      <c r="AM16" s="17">
        <v>2015</v>
      </c>
      <c r="AN16" s="17">
        <v>2014</v>
      </c>
      <c r="AO16" s="17">
        <v>2014</v>
      </c>
      <c r="AP16" s="17">
        <v>2014</v>
      </c>
      <c r="AQ16" s="17">
        <v>2014</v>
      </c>
      <c r="AR16" s="17">
        <v>2015</v>
      </c>
      <c r="AS16" s="17">
        <v>2014</v>
      </c>
      <c r="AT16" s="17">
        <v>2015</v>
      </c>
      <c r="AU16" s="17">
        <v>2012</v>
      </c>
      <c r="AV16" s="17">
        <v>2013</v>
      </c>
      <c r="AW16" s="17">
        <v>2014</v>
      </c>
      <c r="AX16" s="17">
        <v>2014</v>
      </c>
      <c r="AY16" s="17">
        <v>2014</v>
      </c>
      <c r="AZ16" s="17">
        <v>2015</v>
      </c>
      <c r="BA16" s="17">
        <v>2015</v>
      </c>
      <c r="BB16" s="17">
        <v>2015</v>
      </c>
      <c r="BC16" s="17">
        <v>2015</v>
      </c>
      <c r="BD16" s="17">
        <v>2014</v>
      </c>
      <c r="BE16" s="17">
        <v>2014</v>
      </c>
      <c r="BF16" s="8"/>
    </row>
    <row r="17" spans="1:58">
      <c r="A17" s="11" t="s">
        <v>8050</v>
      </c>
      <c r="B17" s="123" t="s">
        <v>8051</v>
      </c>
      <c r="C17" s="15">
        <v>2014</v>
      </c>
      <c r="D17" s="15">
        <v>2014</v>
      </c>
      <c r="E17" s="15">
        <v>2014</v>
      </c>
      <c r="F17" s="15">
        <v>2014</v>
      </c>
      <c r="G17" s="15">
        <v>2014</v>
      </c>
      <c r="H17" s="15">
        <v>2014</v>
      </c>
      <c r="I17" s="15">
        <v>2014</v>
      </c>
      <c r="J17" s="15">
        <v>2015</v>
      </c>
      <c r="K17" s="15">
        <v>2015</v>
      </c>
      <c r="L17" s="15">
        <v>2015</v>
      </c>
      <c r="M17" s="17">
        <v>2016</v>
      </c>
      <c r="N17" s="17">
        <v>2016</v>
      </c>
      <c r="O17" s="17">
        <v>2015</v>
      </c>
      <c r="P17" s="17">
        <v>2015</v>
      </c>
      <c r="Q17" s="17">
        <v>2014</v>
      </c>
      <c r="R17" s="17">
        <v>2012</v>
      </c>
      <c r="S17" s="17">
        <v>2016</v>
      </c>
      <c r="T17" s="17">
        <v>2013</v>
      </c>
      <c r="U17" s="17">
        <v>2014</v>
      </c>
      <c r="V17" s="17" t="s">
        <v>230</v>
      </c>
      <c r="W17" s="17">
        <v>2015</v>
      </c>
      <c r="X17" s="17">
        <v>2013</v>
      </c>
      <c r="Y17" s="17">
        <v>2010</v>
      </c>
      <c r="Z17" s="17">
        <v>2014</v>
      </c>
      <c r="AA17" s="17">
        <v>2014</v>
      </c>
      <c r="AB17" s="17">
        <v>2013</v>
      </c>
      <c r="AC17" s="17">
        <v>2014</v>
      </c>
      <c r="AD17" s="17">
        <v>2015</v>
      </c>
      <c r="AE17" s="17" t="s">
        <v>230</v>
      </c>
      <c r="AF17" s="17">
        <v>2014</v>
      </c>
      <c r="AG17" s="16" t="s">
        <v>230</v>
      </c>
      <c r="AH17" s="17">
        <v>2014</v>
      </c>
      <c r="AI17" s="17">
        <v>2015</v>
      </c>
      <c r="AJ17" s="17">
        <v>2016</v>
      </c>
      <c r="AK17" s="18" t="s">
        <v>230</v>
      </c>
      <c r="AL17" s="18">
        <v>2015</v>
      </c>
      <c r="AM17" s="17">
        <v>2015</v>
      </c>
      <c r="AN17" s="17">
        <v>2014</v>
      </c>
      <c r="AO17" s="17">
        <v>2014</v>
      </c>
      <c r="AP17" s="17">
        <v>2014</v>
      </c>
      <c r="AQ17" s="17">
        <v>2014</v>
      </c>
      <c r="AR17" s="17">
        <v>2011</v>
      </c>
      <c r="AS17" s="17">
        <v>2014</v>
      </c>
      <c r="AT17" s="17">
        <v>2015</v>
      </c>
      <c r="AU17" s="17">
        <v>2012</v>
      </c>
      <c r="AV17" s="17" t="s">
        <v>230</v>
      </c>
      <c r="AW17" s="17">
        <v>2014</v>
      </c>
      <c r="AX17" s="17">
        <v>2014</v>
      </c>
      <c r="AY17" s="17">
        <v>2014</v>
      </c>
      <c r="AZ17" s="17">
        <v>2015</v>
      </c>
      <c r="BA17" s="17">
        <v>2015</v>
      </c>
      <c r="BB17" s="17">
        <v>2015</v>
      </c>
      <c r="BC17" s="17">
        <v>2015</v>
      </c>
      <c r="BD17" s="17">
        <v>2014</v>
      </c>
      <c r="BE17" s="17">
        <v>2014</v>
      </c>
      <c r="BF17" s="8"/>
    </row>
    <row r="18" spans="1:58">
      <c r="A18" s="11" t="s">
        <v>8052</v>
      </c>
      <c r="B18" s="123" t="s">
        <v>8053</v>
      </c>
      <c r="C18" s="15">
        <v>2014</v>
      </c>
      <c r="D18" s="15">
        <v>2014</v>
      </c>
      <c r="E18" s="15">
        <v>2014</v>
      </c>
      <c r="F18" s="15">
        <v>2014</v>
      </c>
      <c r="G18" s="15">
        <v>2014</v>
      </c>
      <c r="H18" s="15">
        <v>2014</v>
      </c>
      <c r="I18" s="15">
        <v>2014</v>
      </c>
      <c r="J18" s="15">
        <v>2015</v>
      </c>
      <c r="K18" s="15">
        <v>2015</v>
      </c>
      <c r="L18" s="15">
        <v>2015</v>
      </c>
      <c r="M18" s="17">
        <v>2016</v>
      </c>
      <c r="N18" s="17">
        <v>2016</v>
      </c>
      <c r="O18" s="17">
        <v>2015</v>
      </c>
      <c r="P18" s="17">
        <v>2015</v>
      </c>
      <c r="Q18" s="17">
        <v>2014</v>
      </c>
      <c r="R18" s="17">
        <v>2005</v>
      </c>
      <c r="S18" s="17">
        <v>2016</v>
      </c>
      <c r="T18" s="17">
        <v>2013</v>
      </c>
      <c r="U18" s="17">
        <v>2014</v>
      </c>
      <c r="V18" s="17">
        <v>2014</v>
      </c>
      <c r="W18" s="17">
        <v>2015</v>
      </c>
      <c r="X18" s="17">
        <v>2005</v>
      </c>
      <c r="Y18" s="17">
        <v>2013</v>
      </c>
      <c r="Z18" s="17">
        <v>2014</v>
      </c>
      <c r="AA18" s="17">
        <v>2014</v>
      </c>
      <c r="AB18" s="17">
        <v>2014</v>
      </c>
      <c r="AC18" s="17">
        <v>2014</v>
      </c>
      <c r="AD18" s="17">
        <v>2015</v>
      </c>
      <c r="AE18" s="17" t="s">
        <v>230</v>
      </c>
      <c r="AF18" s="17">
        <v>2014</v>
      </c>
      <c r="AG18" s="16">
        <v>2012</v>
      </c>
      <c r="AH18" s="17">
        <v>2014</v>
      </c>
      <c r="AI18" s="17">
        <v>2015</v>
      </c>
      <c r="AJ18" s="17">
        <v>2016</v>
      </c>
      <c r="AK18" s="18" t="s">
        <v>230</v>
      </c>
      <c r="AL18" s="18">
        <v>2015</v>
      </c>
      <c r="AM18" s="17">
        <v>2015</v>
      </c>
      <c r="AN18" s="17">
        <v>2014</v>
      </c>
      <c r="AO18" s="17">
        <v>2014</v>
      </c>
      <c r="AP18" s="17" t="s">
        <v>230</v>
      </c>
      <c r="AQ18" s="17" t="s">
        <v>230</v>
      </c>
      <c r="AR18" s="17">
        <v>2015</v>
      </c>
      <c r="AS18" s="17">
        <v>2014</v>
      </c>
      <c r="AT18" s="17">
        <v>2015</v>
      </c>
      <c r="AU18" s="17">
        <v>2012</v>
      </c>
      <c r="AV18" s="17">
        <v>2009</v>
      </c>
      <c r="AW18" s="17">
        <v>2014</v>
      </c>
      <c r="AX18" s="17">
        <v>2014</v>
      </c>
      <c r="AY18" s="17">
        <v>2014</v>
      </c>
      <c r="AZ18" s="17">
        <v>2015</v>
      </c>
      <c r="BA18" s="17">
        <v>2015</v>
      </c>
      <c r="BB18" s="17">
        <v>2015</v>
      </c>
      <c r="BC18" s="17">
        <v>2015</v>
      </c>
      <c r="BD18" s="17">
        <v>2014</v>
      </c>
      <c r="BE18" s="17">
        <v>2014</v>
      </c>
      <c r="BF18" s="8"/>
    </row>
    <row r="19" spans="1:58">
      <c r="A19" s="11" t="s">
        <v>8054</v>
      </c>
      <c r="B19" s="123" t="s">
        <v>8055</v>
      </c>
      <c r="C19" s="15">
        <v>2014</v>
      </c>
      <c r="D19" s="15">
        <v>2014</v>
      </c>
      <c r="E19" s="15">
        <v>2014</v>
      </c>
      <c r="F19" s="15">
        <v>2014</v>
      </c>
      <c r="G19" s="15">
        <v>2014</v>
      </c>
      <c r="H19" s="15">
        <v>2014</v>
      </c>
      <c r="I19" s="15">
        <v>2014</v>
      </c>
      <c r="J19" s="15">
        <v>2015</v>
      </c>
      <c r="K19" s="15">
        <v>2015</v>
      </c>
      <c r="L19" s="15">
        <v>2015</v>
      </c>
      <c r="M19" s="17">
        <v>2016</v>
      </c>
      <c r="N19" s="17">
        <v>2016</v>
      </c>
      <c r="O19" s="17">
        <v>2015</v>
      </c>
      <c r="P19" s="17">
        <v>2015</v>
      </c>
      <c r="Q19" s="17">
        <v>2014</v>
      </c>
      <c r="R19" s="17" t="s">
        <v>230</v>
      </c>
      <c r="S19" s="17">
        <v>2016</v>
      </c>
      <c r="T19" s="17">
        <v>2013</v>
      </c>
      <c r="U19" s="17">
        <v>2014</v>
      </c>
      <c r="V19" s="17" t="s">
        <v>230</v>
      </c>
      <c r="W19" s="17">
        <v>2015</v>
      </c>
      <c r="X19" s="17" t="s">
        <v>230</v>
      </c>
      <c r="Y19" s="17">
        <v>2013</v>
      </c>
      <c r="Z19" s="17">
        <v>2014</v>
      </c>
      <c r="AA19" s="17">
        <v>2014</v>
      </c>
      <c r="AB19" s="17" t="s">
        <v>230</v>
      </c>
      <c r="AC19" s="17">
        <v>2014</v>
      </c>
      <c r="AD19" s="17">
        <v>2015</v>
      </c>
      <c r="AE19" s="17" t="s">
        <v>230</v>
      </c>
      <c r="AF19" s="17">
        <v>2014</v>
      </c>
      <c r="AG19" s="16">
        <v>2012</v>
      </c>
      <c r="AH19" s="17">
        <v>2014</v>
      </c>
      <c r="AI19" s="17">
        <v>2015</v>
      </c>
      <c r="AJ19" s="17">
        <v>2016</v>
      </c>
      <c r="AK19" s="18" t="s">
        <v>230</v>
      </c>
      <c r="AL19" s="18">
        <v>2015</v>
      </c>
      <c r="AM19" s="17">
        <v>2015</v>
      </c>
      <c r="AN19" s="17">
        <v>2014</v>
      </c>
      <c r="AO19" s="17">
        <v>2014</v>
      </c>
      <c r="AP19" s="17">
        <v>2014</v>
      </c>
      <c r="AQ19" s="17">
        <v>2014</v>
      </c>
      <c r="AR19" s="17" t="s">
        <v>230</v>
      </c>
      <c r="AS19" s="17">
        <v>2014</v>
      </c>
      <c r="AT19" s="17">
        <v>2015</v>
      </c>
      <c r="AU19" s="17">
        <v>2012</v>
      </c>
      <c r="AV19" s="17" t="s">
        <v>230</v>
      </c>
      <c r="AW19" s="17">
        <v>2014</v>
      </c>
      <c r="AX19" s="17">
        <v>2014</v>
      </c>
      <c r="AY19" s="17">
        <v>2014</v>
      </c>
      <c r="AZ19" s="17">
        <v>2015</v>
      </c>
      <c r="BA19" s="17">
        <v>2015</v>
      </c>
      <c r="BB19" s="17">
        <v>2015</v>
      </c>
      <c r="BC19" s="17">
        <v>2015</v>
      </c>
      <c r="BD19" s="17">
        <v>2014</v>
      </c>
      <c r="BE19" s="17">
        <v>2014</v>
      </c>
      <c r="BF19" s="8"/>
    </row>
    <row r="20" spans="1:58">
      <c r="A20" s="11" t="s">
        <v>8056</v>
      </c>
      <c r="B20" s="123" t="s">
        <v>8057</v>
      </c>
      <c r="C20" s="15">
        <v>2014</v>
      </c>
      <c r="D20" s="15">
        <v>2014</v>
      </c>
      <c r="E20" s="15">
        <v>2014</v>
      </c>
      <c r="F20" s="15">
        <v>2014</v>
      </c>
      <c r="G20" s="15">
        <v>2014</v>
      </c>
      <c r="H20" s="15">
        <v>2014</v>
      </c>
      <c r="I20" s="15">
        <v>2014</v>
      </c>
      <c r="J20" s="15">
        <v>2015</v>
      </c>
      <c r="K20" s="15">
        <v>2015</v>
      </c>
      <c r="L20" s="15">
        <v>2015</v>
      </c>
      <c r="M20" s="17">
        <v>2016</v>
      </c>
      <c r="N20" s="17">
        <v>2016</v>
      </c>
      <c r="O20" s="17">
        <v>2015</v>
      </c>
      <c r="P20" s="17">
        <v>2015</v>
      </c>
      <c r="Q20" s="17">
        <v>2014</v>
      </c>
      <c r="R20" s="17">
        <v>2011</v>
      </c>
      <c r="S20" s="17">
        <v>2016</v>
      </c>
      <c r="T20" s="17">
        <v>2013</v>
      </c>
      <c r="U20" s="17">
        <v>2014</v>
      </c>
      <c r="V20" s="17">
        <v>2014</v>
      </c>
      <c r="W20" s="17">
        <v>2015</v>
      </c>
      <c r="X20" s="17">
        <v>2011</v>
      </c>
      <c r="Y20" s="17">
        <v>2010</v>
      </c>
      <c r="Z20" s="17">
        <v>2014</v>
      </c>
      <c r="AA20" s="17">
        <v>2014</v>
      </c>
      <c r="AB20" s="17">
        <v>2014</v>
      </c>
      <c r="AC20" s="17">
        <v>2014</v>
      </c>
      <c r="AD20" s="17">
        <v>2015</v>
      </c>
      <c r="AE20" s="17">
        <v>2012</v>
      </c>
      <c r="AF20" s="17">
        <v>2014</v>
      </c>
      <c r="AG20" s="16" t="s">
        <v>230</v>
      </c>
      <c r="AH20" s="17">
        <v>2014</v>
      </c>
      <c r="AI20" s="17">
        <v>2015</v>
      </c>
      <c r="AJ20" s="17">
        <v>2016</v>
      </c>
      <c r="AK20" s="18" t="s">
        <v>230</v>
      </c>
      <c r="AL20" s="18">
        <v>2015</v>
      </c>
      <c r="AM20" s="17">
        <v>2015</v>
      </c>
      <c r="AN20" s="17">
        <v>2014</v>
      </c>
      <c r="AO20" s="17">
        <v>2014</v>
      </c>
      <c r="AP20" s="17" t="s">
        <v>230</v>
      </c>
      <c r="AQ20" s="17">
        <v>2012</v>
      </c>
      <c r="AR20" s="17" t="s">
        <v>230</v>
      </c>
      <c r="AS20" s="17">
        <v>2014</v>
      </c>
      <c r="AT20" s="17" t="s">
        <v>230</v>
      </c>
      <c r="AU20" s="17">
        <v>2012</v>
      </c>
      <c r="AV20" s="17" t="s">
        <v>230</v>
      </c>
      <c r="AW20" s="17">
        <v>2014</v>
      </c>
      <c r="AX20" s="17">
        <v>2014</v>
      </c>
      <c r="AY20" s="17">
        <v>2014</v>
      </c>
      <c r="AZ20" s="17">
        <v>2015</v>
      </c>
      <c r="BA20" s="17">
        <v>2015</v>
      </c>
      <c r="BB20" s="17">
        <v>2015</v>
      </c>
      <c r="BC20" s="17">
        <v>2015</v>
      </c>
      <c r="BD20" s="17">
        <v>2014</v>
      </c>
      <c r="BE20" s="17">
        <v>2014</v>
      </c>
      <c r="BF20" s="8"/>
    </row>
    <row r="21" spans="1:58">
      <c r="A21" s="11" t="s">
        <v>8058</v>
      </c>
      <c r="B21" s="123" t="s">
        <v>8059</v>
      </c>
      <c r="C21" s="15">
        <v>2014</v>
      </c>
      <c r="D21" s="15">
        <v>2014</v>
      </c>
      <c r="E21" s="15">
        <v>2014</v>
      </c>
      <c r="F21" s="15">
        <v>2014</v>
      </c>
      <c r="G21" s="15">
        <v>2014</v>
      </c>
      <c r="H21" s="15">
        <v>2014</v>
      </c>
      <c r="I21" s="15">
        <v>2014</v>
      </c>
      <c r="J21" s="15">
        <v>2015</v>
      </c>
      <c r="K21" s="15">
        <v>2015</v>
      </c>
      <c r="L21" s="15">
        <v>2015</v>
      </c>
      <c r="M21" s="17">
        <v>2016</v>
      </c>
      <c r="N21" s="17">
        <v>2016</v>
      </c>
      <c r="O21" s="17">
        <v>2015</v>
      </c>
      <c r="P21" s="17">
        <v>2015</v>
      </c>
      <c r="Q21" s="17">
        <v>2014</v>
      </c>
      <c r="R21" s="17">
        <v>2012</v>
      </c>
      <c r="S21" s="17">
        <v>2016</v>
      </c>
      <c r="T21" s="17">
        <v>2013</v>
      </c>
      <c r="U21" s="17">
        <v>2014</v>
      </c>
      <c r="V21" s="17">
        <v>2014</v>
      </c>
      <c r="W21" s="17">
        <v>2015</v>
      </c>
      <c r="X21" s="17">
        <v>2014</v>
      </c>
      <c r="Y21" s="17">
        <v>2010</v>
      </c>
      <c r="Z21" s="17">
        <v>2014</v>
      </c>
      <c r="AA21" s="17">
        <v>2014</v>
      </c>
      <c r="AB21" s="17">
        <v>2014</v>
      </c>
      <c r="AC21" s="17">
        <v>2014</v>
      </c>
      <c r="AD21" s="17">
        <v>2015</v>
      </c>
      <c r="AE21" s="17">
        <v>2012</v>
      </c>
      <c r="AF21" s="17">
        <v>2014</v>
      </c>
      <c r="AG21" s="16">
        <v>2011</v>
      </c>
      <c r="AH21" s="17">
        <v>2014</v>
      </c>
      <c r="AI21" s="17">
        <v>2015</v>
      </c>
      <c r="AJ21" s="17">
        <v>2016</v>
      </c>
      <c r="AK21" s="18" t="s">
        <v>230</v>
      </c>
      <c r="AL21" s="18">
        <v>2015</v>
      </c>
      <c r="AM21" s="17">
        <v>2015</v>
      </c>
      <c r="AN21" s="17">
        <v>2014</v>
      </c>
      <c r="AO21" s="17">
        <v>2014</v>
      </c>
      <c r="AP21" s="17">
        <v>2014</v>
      </c>
      <c r="AQ21" s="17">
        <v>2014</v>
      </c>
      <c r="AR21" s="17">
        <v>2015</v>
      </c>
      <c r="AS21" s="17">
        <v>2014</v>
      </c>
      <c r="AT21" s="17">
        <v>2015</v>
      </c>
      <c r="AU21" s="17">
        <v>2012</v>
      </c>
      <c r="AV21" s="17">
        <v>2006</v>
      </c>
      <c r="AW21" s="17">
        <v>2014</v>
      </c>
      <c r="AX21" s="17">
        <v>2014</v>
      </c>
      <c r="AY21" s="17">
        <v>2014</v>
      </c>
      <c r="AZ21" s="17">
        <v>2015</v>
      </c>
      <c r="BA21" s="17">
        <v>2015</v>
      </c>
      <c r="BB21" s="17">
        <v>2015</v>
      </c>
      <c r="BC21" s="17">
        <v>2015</v>
      </c>
      <c r="BD21" s="17">
        <v>2014</v>
      </c>
      <c r="BE21" s="17">
        <v>2014</v>
      </c>
      <c r="BF21" s="8"/>
    </row>
    <row r="22" spans="1:58">
      <c r="A22" s="11" t="s">
        <v>8060</v>
      </c>
      <c r="B22" s="123" t="s">
        <v>8061</v>
      </c>
      <c r="C22" s="15">
        <v>2014</v>
      </c>
      <c r="D22" s="15">
        <v>2014</v>
      </c>
      <c r="E22" s="15">
        <v>2014</v>
      </c>
      <c r="F22" s="15">
        <v>2014</v>
      </c>
      <c r="G22" s="15">
        <v>2014</v>
      </c>
      <c r="H22" s="15">
        <v>2014</v>
      </c>
      <c r="I22" s="15">
        <v>2014</v>
      </c>
      <c r="J22" s="15">
        <v>2015</v>
      </c>
      <c r="K22" s="15">
        <v>2015</v>
      </c>
      <c r="L22" s="15">
        <v>2015</v>
      </c>
      <c r="M22" s="17">
        <v>2016</v>
      </c>
      <c r="N22" s="17">
        <v>2016</v>
      </c>
      <c r="O22" s="17">
        <v>2015</v>
      </c>
      <c r="P22" s="17">
        <v>2015</v>
      </c>
      <c r="Q22" s="17">
        <v>2014</v>
      </c>
      <c r="R22" s="17">
        <v>2010</v>
      </c>
      <c r="S22" s="17">
        <v>2016</v>
      </c>
      <c r="T22" s="17">
        <v>2013</v>
      </c>
      <c r="U22" s="17">
        <v>2014</v>
      </c>
      <c r="V22" s="17">
        <v>2014</v>
      </c>
      <c r="W22" s="17">
        <v>2015</v>
      </c>
      <c r="X22" s="17">
        <v>2010</v>
      </c>
      <c r="Y22" s="17">
        <v>2012</v>
      </c>
      <c r="Z22" s="17">
        <v>2014</v>
      </c>
      <c r="AA22" s="17">
        <v>2014</v>
      </c>
      <c r="AB22" s="17">
        <v>2013</v>
      </c>
      <c r="AC22" s="17">
        <v>2014</v>
      </c>
      <c r="AD22" s="17">
        <v>2015</v>
      </c>
      <c r="AE22" s="17">
        <v>2012</v>
      </c>
      <c r="AF22" s="17">
        <v>2014</v>
      </c>
      <c r="AG22" s="16">
        <v>2012</v>
      </c>
      <c r="AH22" s="17">
        <v>2014</v>
      </c>
      <c r="AI22" s="17">
        <v>2015</v>
      </c>
      <c r="AJ22" s="17">
        <v>2016</v>
      </c>
      <c r="AK22" s="18" t="s">
        <v>230</v>
      </c>
      <c r="AL22" s="18" t="s">
        <v>230</v>
      </c>
      <c r="AM22" s="17">
        <v>2015</v>
      </c>
      <c r="AN22" s="17">
        <v>2014</v>
      </c>
      <c r="AO22" s="17">
        <v>2014</v>
      </c>
      <c r="AP22" s="17">
        <v>2014</v>
      </c>
      <c r="AQ22" s="17">
        <v>2014</v>
      </c>
      <c r="AR22" s="17">
        <v>2015</v>
      </c>
      <c r="AS22" s="17">
        <v>2014</v>
      </c>
      <c r="AT22" s="17">
        <v>2015</v>
      </c>
      <c r="AU22" s="17">
        <v>2012</v>
      </c>
      <c r="AV22" s="17" t="s">
        <v>230</v>
      </c>
      <c r="AW22" s="17">
        <v>2014</v>
      </c>
      <c r="AX22" s="17">
        <v>2014</v>
      </c>
      <c r="AY22" s="17">
        <v>2014</v>
      </c>
      <c r="AZ22" s="17">
        <v>2015</v>
      </c>
      <c r="BA22" s="17">
        <v>2015</v>
      </c>
      <c r="BB22" s="17">
        <v>2015</v>
      </c>
      <c r="BC22" s="17">
        <v>2015</v>
      </c>
      <c r="BD22" s="17">
        <v>2014</v>
      </c>
      <c r="BE22" s="17">
        <v>2014</v>
      </c>
      <c r="BF22" s="8"/>
    </row>
    <row r="23" spans="1:58">
      <c r="A23" s="11" t="s">
        <v>8062</v>
      </c>
      <c r="B23" s="123" t="s">
        <v>8063</v>
      </c>
      <c r="C23" s="15">
        <v>2014</v>
      </c>
      <c r="D23" s="15">
        <v>2014</v>
      </c>
      <c r="E23" s="15">
        <v>2014</v>
      </c>
      <c r="F23" s="15">
        <v>2014</v>
      </c>
      <c r="G23" s="15">
        <v>2014</v>
      </c>
      <c r="H23" s="15">
        <v>2014</v>
      </c>
      <c r="I23" s="15">
        <v>2014</v>
      </c>
      <c r="J23" s="15">
        <v>2015</v>
      </c>
      <c r="K23" s="15">
        <v>2015</v>
      </c>
      <c r="L23" s="15">
        <v>2015</v>
      </c>
      <c r="M23" s="17">
        <v>2016</v>
      </c>
      <c r="N23" s="17">
        <v>2016</v>
      </c>
      <c r="O23" s="17">
        <v>2015</v>
      </c>
      <c r="P23" s="17">
        <v>2015</v>
      </c>
      <c r="Q23" s="17">
        <v>2014</v>
      </c>
      <c r="R23" s="17">
        <v>2008</v>
      </c>
      <c r="S23" s="17">
        <v>2016</v>
      </c>
      <c r="T23" s="17">
        <v>2013</v>
      </c>
      <c r="U23" s="17">
        <v>2014</v>
      </c>
      <c r="V23" s="17">
        <v>2014</v>
      </c>
      <c r="W23" s="17">
        <v>2015</v>
      </c>
      <c r="X23" s="17">
        <v>2008</v>
      </c>
      <c r="Y23" s="17">
        <v>2012</v>
      </c>
      <c r="Z23" s="17">
        <v>2014</v>
      </c>
      <c r="AA23" s="17">
        <v>2014</v>
      </c>
      <c r="AB23" s="17">
        <v>2014</v>
      </c>
      <c r="AC23" s="17">
        <v>2014</v>
      </c>
      <c r="AD23" s="17">
        <v>2015</v>
      </c>
      <c r="AE23" s="17">
        <v>2012</v>
      </c>
      <c r="AF23" s="17">
        <v>2014</v>
      </c>
      <c r="AG23" s="16">
        <v>2013</v>
      </c>
      <c r="AH23" s="17">
        <v>2014</v>
      </c>
      <c r="AI23" s="17">
        <v>2015</v>
      </c>
      <c r="AJ23" s="17">
        <v>2016</v>
      </c>
      <c r="AK23" s="18" t="s">
        <v>230</v>
      </c>
      <c r="AL23" s="18">
        <v>2015</v>
      </c>
      <c r="AM23" s="17">
        <v>2015</v>
      </c>
      <c r="AN23" s="17">
        <v>2014</v>
      </c>
      <c r="AO23" s="17">
        <v>2014</v>
      </c>
      <c r="AP23" s="17">
        <v>2014</v>
      </c>
      <c r="AQ23" s="17">
        <v>2014</v>
      </c>
      <c r="AR23" s="17">
        <v>2011</v>
      </c>
      <c r="AS23" s="17">
        <v>2014</v>
      </c>
      <c r="AT23" s="17">
        <v>2015</v>
      </c>
      <c r="AU23" s="17">
        <v>2012</v>
      </c>
      <c r="AV23" s="17">
        <v>2012</v>
      </c>
      <c r="AW23" s="17">
        <v>2014</v>
      </c>
      <c r="AX23" s="17">
        <v>2014</v>
      </c>
      <c r="AY23" s="17">
        <v>2014</v>
      </c>
      <c r="AZ23" s="17">
        <v>2015</v>
      </c>
      <c r="BA23" s="17">
        <v>2015</v>
      </c>
      <c r="BB23" s="17">
        <v>2015</v>
      </c>
      <c r="BC23" s="17">
        <v>2015</v>
      </c>
      <c r="BD23" s="17">
        <v>2014</v>
      </c>
      <c r="BE23" s="17">
        <v>2014</v>
      </c>
      <c r="BF23" s="8"/>
    </row>
    <row r="24" spans="1:58">
      <c r="A24" s="11" t="s">
        <v>8064</v>
      </c>
      <c r="B24" s="123" t="s">
        <v>8065</v>
      </c>
      <c r="C24" s="15">
        <v>2014</v>
      </c>
      <c r="D24" s="15">
        <v>2014</v>
      </c>
      <c r="E24" s="15">
        <v>2014</v>
      </c>
      <c r="F24" s="15">
        <v>2014</v>
      </c>
      <c r="G24" s="15">
        <v>2014</v>
      </c>
      <c r="H24" s="15">
        <v>2014</v>
      </c>
      <c r="I24" s="15">
        <v>2014</v>
      </c>
      <c r="J24" s="15">
        <v>2015</v>
      </c>
      <c r="K24" s="15">
        <v>2015</v>
      </c>
      <c r="L24" s="15">
        <v>2015</v>
      </c>
      <c r="M24" s="17">
        <v>2016</v>
      </c>
      <c r="N24" s="17">
        <v>2016</v>
      </c>
      <c r="O24" s="17">
        <v>2015</v>
      </c>
      <c r="P24" s="17">
        <v>2015</v>
      </c>
      <c r="Q24" s="17">
        <v>2014</v>
      </c>
      <c r="R24" s="17">
        <v>2012</v>
      </c>
      <c r="S24" s="17">
        <v>2016</v>
      </c>
      <c r="T24" s="17">
        <v>2013</v>
      </c>
      <c r="U24" s="17">
        <v>2014</v>
      </c>
      <c r="V24" s="17">
        <v>2014</v>
      </c>
      <c r="W24" s="17">
        <v>2015</v>
      </c>
      <c r="X24" s="17">
        <v>2012</v>
      </c>
      <c r="Y24" s="17">
        <v>2013</v>
      </c>
      <c r="Z24" s="17">
        <v>2014</v>
      </c>
      <c r="AA24" s="17">
        <v>2014</v>
      </c>
      <c r="AB24" s="17" t="s">
        <v>230</v>
      </c>
      <c r="AC24" s="17">
        <v>2014</v>
      </c>
      <c r="AD24" s="17">
        <v>2015</v>
      </c>
      <c r="AE24" s="17" t="s">
        <v>230</v>
      </c>
      <c r="AF24" s="17">
        <v>2014</v>
      </c>
      <c r="AG24" s="16">
        <v>2007</v>
      </c>
      <c r="AH24" s="17">
        <v>2014</v>
      </c>
      <c r="AI24" s="17">
        <v>2015</v>
      </c>
      <c r="AJ24" s="17">
        <v>2016</v>
      </c>
      <c r="AK24" s="18">
        <v>2015</v>
      </c>
      <c r="AL24" s="18">
        <v>2015</v>
      </c>
      <c r="AM24" s="17">
        <v>2015</v>
      </c>
      <c r="AN24" s="17">
        <v>2014</v>
      </c>
      <c r="AO24" s="17">
        <v>2014</v>
      </c>
      <c r="AP24" s="17" t="s">
        <v>230</v>
      </c>
      <c r="AQ24" s="17">
        <v>2012</v>
      </c>
      <c r="AR24" s="17" t="s">
        <v>230</v>
      </c>
      <c r="AS24" s="17">
        <v>2014</v>
      </c>
      <c r="AT24" s="17">
        <v>2015</v>
      </c>
      <c r="AU24" s="17">
        <v>2012</v>
      </c>
      <c r="AV24" s="17">
        <v>2013</v>
      </c>
      <c r="AW24" s="17">
        <v>2014</v>
      </c>
      <c r="AX24" s="17">
        <v>2014</v>
      </c>
      <c r="AY24" s="17">
        <v>2014</v>
      </c>
      <c r="AZ24" s="17">
        <v>2015</v>
      </c>
      <c r="BA24" s="17">
        <v>2015</v>
      </c>
      <c r="BB24" s="17">
        <v>2015</v>
      </c>
      <c r="BC24" s="17">
        <v>2015</v>
      </c>
      <c r="BD24" s="17">
        <v>2014</v>
      </c>
      <c r="BE24" s="17">
        <v>2014</v>
      </c>
      <c r="BF24" s="8"/>
    </row>
    <row r="25" spans="1:58">
      <c r="A25" s="11" t="s">
        <v>8066</v>
      </c>
      <c r="B25" s="123" t="s">
        <v>8067</v>
      </c>
      <c r="C25" s="15">
        <v>2014</v>
      </c>
      <c r="D25" s="15">
        <v>2014</v>
      </c>
      <c r="E25" s="15">
        <v>2014</v>
      </c>
      <c r="F25" s="15">
        <v>2014</v>
      </c>
      <c r="G25" s="15">
        <v>2014</v>
      </c>
      <c r="H25" s="15">
        <v>2014</v>
      </c>
      <c r="I25" s="15">
        <v>2014</v>
      </c>
      <c r="J25" s="15">
        <v>2015</v>
      </c>
      <c r="K25" s="15">
        <v>2015</v>
      </c>
      <c r="L25" s="15">
        <v>2015</v>
      </c>
      <c r="M25" s="17">
        <v>2016</v>
      </c>
      <c r="N25" s="17">
        <v>2016</v>
      </c>
      <c r="O25" s="17">
        <v>2015</v>
      </c>
      <c r="P25" s="17">
        <v>2015</v>
      </c>
      <c r="Q25" s="17">
        <v>2014</v>
      </c>
      <c r="R25" s="17" t="s">
        <v>230</v>
      </c>
      <c r="S25" s="17">
        <v>2016</v>
      </c>
      <c r="T25" s="17">
        <v>2013</v>
      </c>
      <c r="U25" s="17">
        <v>2014</v>
      </c>
      <c r="V25" s="17">
        <v>2014</v>
      </c>
      <c r="W25" s="17">
        <v>2015</v>
      </c>
      <c r="X25" s="17">
        <v>2007</v>
      </c>
      <c r="Y25" s="17">
        <v>2010</v>
      </c>
      <c r="Z25" s="17">
        <v>2014</v>
      </c>
      <c r="AA25" s="17">
        <v>2014</v>
      </c>
      <c r="AB25" s="17">
        <v>2014</v>
      </c>
      <c r="AC25" s="17">
        <v>2014</v>
      </c>
      <c r="AD25" s="17">
        <v>2015</v>
      </c>
      <c r="AE25" s="17">
        <v>2012</v>
      </c>
      <c r="AF25" s="17">
        <v>2014</v>
      </c>
      <c r="AG25" s="16">
        <v>2009</v>
      </c>
      <c r="AH25" s="17">
        <v>2014</v>
      </c>
      <c r="AI25" s="17">
        <v>2015</v>
      </c>
      <c r="AJ25" s="17">
        <v>2016</v>
      </c>
      <c r="AK25" s="18" t="s">
        <v>230</v>
      </c>
      <c r="AL25" s="18">
        <v>2015</v>
      </c>
      <c r="AM25" s="17">
        <v>2015</v>
      </c>
      <c r="AN25" s="17">
        <v>2014</v>
      </c>
      <c r="AO25" s="17">
        <v>2014</v>
      </c>
      <c r="AP25" s="17">
        <v>2014</v>
      </c>
      <c r="AQ25" s="17">
        <v>2014</v>
      </c>
      <c r="AR25" s="17">
        <v>2015</v>
      </c>
      <c r="AS25" s="17">
        <v>2014</v>
      </c>
      <c r="AT25" s="17">
        <v>2015</v>
      </c>
      <c r="AU25" s="17">
        <v>2012</v>
      </c>
      <c r="AV25" s="17">
        <v>2013</v>
      </c>
      <c r="AW25" s="17">
        <v>2014</v>
      </c>
      <c r="AX25" s="17">
        <v>2014</v>
      </c>
      <c r="AY25" s="17">
        <v>2014</v>
      </c>
      <c r="AZ25" s="17">
        <v>2015</v>
      </c>
      <c r="BA25" s="17">
        <v>2015</v>
      </c>
      <c r="BB25" s="17">
        <v>2015</v>
      </c>
      <c r="BC25" s="17">
        <v>2015</v>
      </c>
      <c r="BD25" s="17">
        <v>2014</v>
      </c>
      <c r="BE25" s="17">
        <v>2014</v>
      </c>
      <c r="BF25" s="8"/>
    </row>
    <row r="26" spans="1:58">
      <c r="A26" s="11" t="s">
        <v>580</v>
      </c>
      <c r="B26" s="123" t="s">
        <v>581</v>
      </c>
      <c r="C26" s="15">
        <v>2014</v>
      </c>
      <c r="D26" s="15">
        <v>2014</v>
      </c>
      <c r="E26" s="15">
        <v>2014</v>
      </c>
      <c r="F26" s="15">
        <v>2014</v>
      </c>
      <c r="G26" s="15">
        <v>2014</v>
      </c>
      <c r="H26" s="15">
        <v>2014</v>
      </c>
      <c r="I26" s="15">
        <v>2014</v>
      </c>
      <c r="J26" s="15">
        <v>2015</v>
      </c>
      <c r="K26" s="15">
        <v>2015</v>
      </c>
      <c r="L26" s="15">
        <v>2015</v>
      </c>
      <c r="M26" s="17">
        <v>2016</v>
      </c>
      <c r="N26" s="17">
        <v>2016</v>
      </c>
      <c r="O26" s="17">
        <v>2015</v>
      </c>
      <c r="P26" s="17">
        <v>2015</v>
      </c>
      <c r="Q26" s="17">
        <v>2014</v>
      </c>
      <c r="R26" s="17">
        <v>2013</v>
      </c>
      <c r="S26" s="17">
        <v>2016</v>
      </c>
      <c r="T26" s="17">
        <v>2013</v>
      </c>
      <c r="U26" s="17">
        <v>2014</v>
      </c>
      <c r="V26" s="17">
        <v>2014</v>
      </c>
      <c r="W26" s="17">
        <v>2015</v>
      </c>
      <c r="X26" s="17">
        <v>2007</v>
      </c>
      <c r="Y26" s="17">
        <v>2013</v>
      </c>
      <c r="Z26" s="17">
        <v>2014</v>
      </c>
      <c r="AA26" s="17">
        <v>2014</v>
      </c>
      <c r="AB26" s="17">
        <v>2013</v>
      </c>
      <c r="AC26" s="17">
        <v>2014</v>
      </c>
      <c r="AD26" s="17">
        <v>2015</v>
      </c>
      <c r="AE26" s="17">
        <v>2012</v>
      </c>
      <c r="AF26" s="17">
        <v>2014</v>
      </c>
      <c r="AG26" s="16">
        <v>2013</v>
      </c>
      <c r="AH26" s="17">
        <v>2014</v>
      </c>
      <c r="AI26" s="17">
        <v>2015</v>
      </c>
      <c r="AJ26" s="17">
        <v>2016</v>
      </c>
      <c r="AK26" s="18" t="s">
        <v>230</v>
      </c>
      <c r="AL26" s="18">
        <v>2015</v>
      </c>
      <c r="AM26" s="17">
        <v>2015</v>
      </c>
      <c r="AN26" s="17">
        <v>2014</v>
      </c>
      <c r="AO26" s="17">
        <v>2014</v>
      </c>
      <c r="AP26" s="17">
        <v>2014</v>
      </c>
      <c r="AQ26" s="17">
        <v>2014</v>
      </c>
      <c r="AR26" s="17">
        <v>2011</v>
      </c>
      <c r="AS26" s="17">
        <v>2014</v>
      </c>
      <c r="AT26" s="17">
        <v>2015</v>
      </c>
      <c r="AU26" s="17">
        <v>2012</v>
      </c>
      <c r="AV26" s="17">
        <v>2013</v>
      </c>
      <c r="AW26" s="17">
        <v>2014</v>
      </c>
      <c r="AX26" s="17">
        <v>2014</v>
      </c>
      <c r="AY26" s="17">
        <v>2014</v>
      </c>
      <c r="AZ26" s="17">
        <v>2015</v>
      </c>
      <c r="BA26" s="17">
        <v>2015</v>
      </c>
      <c r="BB26" s="17">
        <v>2015</v>
      </c>
      <c r="BC26" s="17">
        <v>2015</v>
      </c>
      <c r="BD26" s="17">
        <v>2014</v>
      </c>
      <c r="BE26" s="17">
        <v>2014</v>
      </c>
      <c r="BF26" s="8"/>
    </row>
    <row r="27" spans="1:58">
      <c r="A27" s="11" t="s">
        <v>8686</v>
      </c>
      <c r="B27" s="123" t="s">
        <v>8069</v>
      </c>
      <c r="C27" s="15">
        <v>2014</v>
      </c>
      <c r="D27" s="15">
        <v>2014</v>
      </c>
      <c r="E27" s="15">
        <v>2014</v>
      </c>
      <c r="F27" s="15">
        <v>2014</v>
      </c>
      <c r="G27" s="15">
        <v>2014</v>
      </c>
      <c r="H27" s="15">
        <v>2014</v>
      </c>
      <c r="I27" s="15">
        <v>2014</v>
      </c>
      <c r="J27" s="15">
        <v>2015</v>
      </c>
      <c r="K27" s="15">
        <v>2015</v>
      </c>
      <c r="L27" s="15">
        <v>2015</v>
      </c>
      <c r="M27" s="17">
        <v>2016</v>
      </c>
      <c r="N27" s="17">
        <v>2016</v>
      </c>
      <c r="O27" s="17">
        <v>2015</v>
      </c>
      <c r="P27" s="17">
        <v>2015</v>
      </c>
      <c r="Q27" s="17">
        <v>2014</v>
      </c>
      <c r="R27" s="17" t="s">
        <v>230</v>
      </c>
      <c r="S27" s="17">
        <v>2016</v>
      </c>
      <c r="T27" s="17">
        <v>2013</v>
      </c>
      <c r="U27" s="17">
        <v>2014</v>
      </c>
      <c r="V27" s="17" t="s">
        <v>230</v>
      </c>
      <c r="W27" s="17">
        <v>2015</v>
      </c>
      <c r="X27" s="17">
        <v>2009</v>
      </c>
      <c r="Y27" s="17">
        <v>2012</v>
      </c>
      <c r="Z27" s="17">
        <v>2014</v>
      </c>
      <c r="AA27" s="17">
        <v>2014</v>
      </c>
      <c r="AB27" s="17" t="s">
        <v>230</v>
      </c>
      <c r="AC27" s="17">
        <v>2014</v>
      </c>
      <c r="AD27" s="17">
        <v>2015</v>
      </c>
      <c r="AE27" s="17" t="s">
        <v>230</v>
      </c>
      <c r="AF27" s="17" t="s">
        <v>230</v>
      </c>
      <c r="AG27" s="16" t="s">
        <v>230</v>
      </c>
      <c r="AH27" s="17">
        <v>2014</v>
      </c>
      <c r="AI27" s="17">
        <v>2015</v>
      </c>
      <c r="AJ27" s="17">
        <v>2016</v>
      </c>
      <c r="AK27" s="18" t="s">
        <v>230</v>
      </c>
      <c r="AL27" s="18">
        <v>2015</v>
      </c>
      <c r="AM27" s="17">
        <v>2015</v>
      </c>
      <c r="AN27" s="17">
        <v>2014</v>
      </c>
      <c r="AO27" s="17">
        <v>2014</v>
      </c>
      <c r="AP27" s="17">
        <v>2014</v>
      </c>
      <c r="AQ27" s="17">
        <v>2014</v>
      </c>
      <c r="AR27" s="17">
        <v>2009</v>
      </c>
      <c r="AS27" s="17">
        <v>2014</v>
      </c>
      <c r="AT27" s="17">
        <v>2013</v>
      </c>
      <c r="AU27" s="17">
        <v>2012</v>
      </c>
      <c r="AV27" s="17">
        <v>2011</v>
      </c>
      <c r="AW27" s="17">
        <v>2014</v>
      </c>
      <c r="AX27" s="17">
        <v>2014</v>
      </c>
      <c r="AY27" s="17">
        <v>2014</v>
      </c>
      <c r="AZ27" s="17" t="s">
        <v>230</v>
      </c>
      <c r="BA27" s="17" t="s">
        <v>230</v>
      </c>
      <c r="BB27" s="17">
        <v>2015</v>
      </c>
      <c r="BC27" s="17">
        <v>2015</v>
      </c>
      <c r="BD27" s="17">
        <v>2014</v>
      </c>
      <c r="BE27" s="17">
        <v>2014</v>
      </c>
      <c r="BF27" s="8"/>
    </row>
    <row r="28" spans="1:58">
      <c r="A28" s="11" t="s">
        <v>8070</v>
      </c>
      <c r="B28" s="123" t="s">
        <v>8071</v>
      </c>
      <c r="C28" s="15">
        <v>2014</v>
      </c>
      <c r="D28" s="15">
        <v>2014</v>
      </c>
      <c r="E28" s="15">
        <v>2014</v>
      </c>
      <c r="F28" s="15">
        <v>2014</v>
      </c>
      <c r="G28" s="15">
        <v>2014</v>
      </c>
      <c r="H28" s="15">
        <v>2014</v>
      </c>
      <c r="I28" s="15">
        <v>2014</v>
      </c>
      <c r="J28" s="15">
        <v>2015</v>
      </c>
      <c r="K28" s="15">
        <v>2015</v>
      </c>
      <c r="L28" s="15">
        <v>2015</v>
      </c>
      <c r="M28" s="17">
        <v>2016</v>
      </c>
      <c r="N28" s="17">
        <v>2016</v>
      </c>
      <c r="O28" s="17">
        <v>2015</v>
      </c>
      <c r="P28" s="17">
        <v>2015</v>
      </c>
      <c r="Q28" s="17">
        <v>2014</v>
      </c>
      <c r="R28" s="17" t="s">
        <v>230</v>
      </c>
      <c r="S28" s="17">
        <v>2016</v>
      </c>
      <c r="T28" s="17">
        <v>2013</v>
      </c>
      <c r="U28" s="17">
        <v>2014</v>
      </c>
      <c r="V28" s="17" t="s">
        <v>230</v>
      </c>
      <c r="W28" s="17">
        <v>2015</v>
      </c>
      <c r="X28" s="17">
        <v>2004</v>
      </c>
      <c r="Y28" s="17">
        <v>2012</v>
      </c>
      <c r="Z28" s="17">
        <v>2014</v>
      </c>
      <c r="AA28" s="17">
        <v>2014</v>
      </c>
      <c r="AB28" s="17" t="s">
        <v>230</v>
      </c>
      <c r="AC28" s="17">
        <v>2014</v>
      </c>
      <c r="AD28" s="17">
        <v>2015</v>
      </c>
      <c r="AE28" s="17" t="s">
        <v>230</v>
      </c>
      <c r="AF28" s="17">
        <v>2014</v>
      </c>
      <c r="AG28" s="16">
        <v>2012</v>
      </c>
      <c r="AH28" s="17">
        <v>2014</v>
      </c>
      <c r="AI28" s="17">
        <v>2015</v>
      </c>
      <c r="AJ28" s="17">
        <v>2016</v>
      </c>
      <c r="AK28" s="18" t="s">
        <v>230</v>
      </c>
      <c r="AL28" s="18">
        <v>2015</v>
      </c>
      <c r="AM28" s="17">
        <v>2015</v>
      </c>
      <c r="AN28" s="17">
        <v>2014</v>
      </c>
      <c r="AO28" s="17">
        <v>2014</v>
      </c>
      <c r="AP28" s="17">
        <v>2014</v>
      </c>
      <c r="AQ28" s="17">
        <v>2014</v>
      </c>
      <c r="AR28" s="17">
        <v>2015</v>
      </c>
      <c r="AS28" s="17">
        <v>2014</v>
      </c>
      <c r="AT28" s="17">
        <v>2015</v>
      </c>
      <c r="AU28" s="17">
        <v>2012</v>
      </c>
      <c r="AV28" s="17">
        <v>2011</v>
      </c>
      <c r="AW28" s="17">
        <v>2014</v>
      </c>
      <c r="AX28" s="17">
        <v>2014</v>
      </c>
      <c r="AY28" s="17">
        <v>2014</v>
      </c>
      <c r="AZ28" s="17">
        <v>2015</v>
      </c>
      <c r="BA28" s="17">
        <v>2015</v>
      </c>
      <c r="BB28" s="17">
        <v>2015</v>
      </c>
      <c r="BC28" s="17">
        <v>2015</v>
      </c>
      <c r="BD28" s="17">
        <v>2014</v>
      </c>
      <c r="BE28" s="17">
        <v>2014</v>
      </c>
      <c r="BF28" s="8"/>
    </row>
    <row r="29" spans="1:58">
      <c r="A29" s="11" t="s">
        <v>454</v>
      </c>
      <c r="B29" s="123" t="s">
        <v>455</v>
      </c>
      <c r="C29" s="15">
        <v>2014</v>
      </c>
      <c r="D29" s="15">
        <v>2014</v>
      </c>
      <c r="E29" s="15">
        <v>2014</v>
      </c>
      <c r="F29" s="15">
        <v>2014</v>
      </c>
      <c r="G29" s="15">
        <v>2014</v>
      </c>
      <c r="H29" s="15">
        <v>2014</v>
      </c>
      <c r="I29" s="15">
        <v>2014</v>
      </c>
      <c r="J29" s="15">
        <v>2015</v>
      </c>
      <c r="K29" s="15">
        <v>2015</v>
      </c>
      <c r="L29" s="15">
        <v>2015</v>
      </c>
      <c r="M29" s="17">
        <v>2016</v>
      </c>
      <c r="N29" s="17">
        <v>2016</v>
      </c>
      <c r="O29" s="17">
        <v>2015</v>
      </c>
      <c r="P29" s="17">
        <v>2015</v>
      </c>
      <c r="Q29" s="17">
        <v>2014</v>
      </c>
      <c r="R29" s="17">
        <v>2010</v>
      </c>
      <c r="S29" s="17">
        <v>2016</v>
      </c>
      <c r="T29" s="17">
        <v>2013</v>
      </c>
      <c r="U29" s="17">
        <v>2014</v>
      </c>
      <c r="V29" s="17">
        <v>2014</v>
      </c>
      <c r="W29" s="17">
        <v>2015</v>
      </c>
      <c r="X29" s="17">
        <v>2010</v>
      </c>
      <c r="Y29" s="17">
        <v>2010</v>
      </c>
      <c r="Z29" s="17">
        <v>2014</v>
      </c>
      <c r="AA29" s="17">
        <v>2014</v>
      </c>
      <c r="AB29" s="17">
        <v>2014</v>
      </c>
      <c r="AC29" s="17">
        <v>2014</v>
      </c>
      <c r="AD29" s="17">
        <v>2015</v>
      </c>
      <c r="AE29" s="17">
        <v>2012</v>
      </c>
      <c r="AF29" s="17">
        <v>2014</v>
      </c>
      <c r="AG29" s="16">
        <v>2009</v>
      </c>
      <c r="AH29" s="17">
        <v>2014</v>
      </c>
      <c r="AI29" s="17">
        <v>2015</v>
      </c>
      <c r="AJ29" s="17">
        <v>2016</v>
      </c>
      <c r="AK29" s="18" t="s">
        <v>230</v>
      </c>
      <c r="AL29" s="18">
        <v>2016</v>
      </c>
      <c r="AM29" s="17">
        <v>2015</v>
      </c>
      <c r="AN29" s="17">
        <v>2014</v>
      </c>
      <c r="AO29" s="17">
        <v>2014</v>
      </c>
      <c r="AP29" s="17">
        <v>2014</v>
      </c>
      <c r="AQ29" s="17">
        <v>2014</v>
      </c>
      <c r="AR29" s="17">
        <v>2015</v>
      </c>
      <c r="AS29" s="17">
        <v>2014</v>
      </c>
      <c r="AT29" s="17">
        <v>2015</v>
      </c>
      <c r="AU29" s="17">
        <v>2012</v>
      </c>
      <c r="AV29" s="17">
        <v>2007</v>
      </c>
      <c r="AW29" s="17">
        <v>2014</v>
      </c>
      <c r="AX29" s="17">
        <v>2014</v>
      </c>
      <c r="AY29" s="17">
        <v>2014</v>
      </c>
      <c r="AZ29" s="17">
        <v>2015</v>
      </c>
      <c r="BA29" s="17">
        <v>2015</v>
      </c>
      <c r="BB29" s="17">
        <v>2015</v>
      </c>
      <c r="BC29" s="17">
        <v>2015</v>
      </c>
      <c r="BD29" s="17">
        <v>2014</v>
      </c>
      <c r="BE29" s="17">
        <v>2014</v>
      </c>
      <c r="BF29" s="8"/>
    </row>
    <row r="30" spans="1:58">
      <c r="A30" s="11" t="s">
        <v>390</v>
      </c>
      <c r="B30" s="123" t="s">
        <v>391</v>
      </c>
      <c r="C30" s="15">
        <v>2014</v>
      </c>
      <c r="D30" s="15">
        <v>2014</v>
      </c>
      <c r="E30" s="15">
        <v>2014</v>
      </c>
      <c r="F30" s="15">
        <v>2014</v>
      </c>
      <c r="G30" s="15">
        <v>2014</v>
      </c>
      <c r="H30" s="15">
        <v>2014</v>
      </c>
      <c r="I30" s="15">
        <v>2014</v>
      </c>
      <c r="J30" s="15">
        <v>2015</v>
      </c>
      <c r="K30" s="15">
        <v>2015</v>
      </c>
      <c r="L30" s="15">
        <v>2015</v>
      </c>
      <c r="M30" s="17">
        <v>2016</v>
      </c>
      <c r="N30" s="17">
        <v>2016</v>
      </c>
      <c r="O30" s="17">
        <v>2015</v>
      </c>
      <c r="P30" s="17">
        <v>2015</v>
      </c>
      <c r="Q30" s="17">
        <v>2014</v>
      </c>
      <c r="R30" s="17">
        <v>2010</v>
      </c>
      <c r="S30" s="17">
        <v>2016</v>
      </c>
      <c r="T30" s="17">
        <v>2013</v>
      </c>
      <c r="U30" s="17">
        <v>2014</v>
      </c>
      <c r="V30" s="17">
        <v>2014</v>
      </c>
      <c r="W30" s="17">
        <v>2015</v>
      </c>
      <c r="X30" s="17">
        <v>2010</v>
      </c>
      <c r="Y30" s="17" t="s">
        <v>230</v>
      </c>
      <c r="Z30" s="17">
        <v>2014</v>
      </c>
      <c r="AA30" s="17">
        <v>2014</v>
      </c>
      <c r="AB30" s="17">
        <v>2014</v>
      </c>
      <c r="AC30" s="17">
        <v>2014</v>
      </c>
      <c r="AD30" s="17">
        <v>2015</v>
      </c>
      <c r="AE30" s="17">
        <v>2012</v>
      </c>
      <c r="AF30" s="17">
        <v>2014</v>
      </c>
      <c r="AG30" s="16">
        <v>2006</v>
      </c>
      <c r="AH30" s="17">
        <v>2014</v>
      </c>
      <c r="AI30" s="17">
        <v>2015</v>
      </c>
      <c r="AJ30" s="17">
        <v>2016</v>
      </c>
      <c r="AK30" s="18">
        <v>2015</v>
      </c>
      <c r="AL30" s="18">
        <v>2016</v>
      </c>
      <c r="AM30" s="17">
        <v>2015</v>
      </c>
      <c r="AN30" s="17">
        <v>2014</v>
      </c>
      <c r="AO30" s="17">
        <v>2014</v>
      </c>
      <c r="AP30" s="17">
        <v>2014</v>
      </c>
      <c r="AQ30" s="17">
        <v>2014</v>
      </c>
      <c r="AR30" s="17">
        <v>2015</v>
      </c>
      <c r="AS30" s="17">
        <v>2014</v>
      </c>
      <c r="AT30" s="17">
        <v>2015</v>
      </c>
      <c r="AU30" s="17">
        <v>2012</v>
      </c>
      <c r="AV30" s="17">
        <v>2008</v>
      </c>
      <c r="AW30" s="17">
        <v>2014</v>
      </c>
      <c r="AX30" s="17">
        <v>2014</v>
      </c>
      <c r="AY30" s="17">
        <v>2014</v>
      </c>
      <c r="AZ30" s="17">
        <v>2015</v>
      </c>
      <c r="BA30" s="17">
        <v>2015</v>
      </c>
      <c r="BB30" s="17">
        <v>2015</v>
      </c>
      <c r="BC30" s="17">
        <v>2015</v>
      </c>
      <c r="BD30" s="17">
        <v>2014</v>
      </c>
      <c r="BE30" s="17">
        <v>2014</v>
      </c>
      <c r="BF30" s="8"/>
    </row>
    <row r="31" spans="1:58">
      <c r="A31" s="11" t="s">
        <v>8687</v>
      </c>
      <c r="B31" s="123" t="s">
        <v>8077</v>
      </c>
      <c r="C31" s="15">
        <v>2014</v>
      </c>
      <c r="D31" s="15">
        <v>2014</v>
      </c>
      <c r="E31" s="15">
        <v>2014</v>
      </c>
      <c r="F31" s="15">
        <v>2014</v>
      </c>
      <c r="G31" s="15">
        <v>2014</v>
      </c>
      <c r="H31" s="15">
        <v>2014</v>
      </c>
      <c r="I31" s="15">
        <v>2014</v>
      </c>
      <c r="J31" s="15">
        <v>2015</v>
      </c>
      <c r="K31" s="15">
        <v>2015</v>
      </c>
      <c r="L31" s="15">
        <v>2015</v>
      </c>
      <c r="M31" s="17">
        <v>2016</v>
      </c>
      <c r="N31" s="17">
        <v>2016</v>
      </c>
      <c r="O31" s="17">
        <v>2015</v>
      </c>
      <c r="P31" s="17">
        <v>2015</v>
      </c>
      <c r="Q31" s="17">
        <v>2014</v>
      </c>
      <c r="R31" s="17" t="s">
        <v>230</v>
      </c>
      <c r="S31" s="17">
        <v>2016</v>
      </c>
      <c r="T31" s="17">
        <v>2013</v>
      </c>
      <c r="U31" s="17">
        <v>2014</v>
      </c>
      <c r="V31" s="17">
        <v>2014</v>
      </c>
      <c r="W31" s="17">
        <v>2015</v>
      </c>
      <c r="X31" s="17" t="s">
        <v>230</v>
      </c>
      <c r="Y31" s="17">
        <v>2011</v>
      </c>
      <c r="Z31" s="17">
        <v>2014</v>
      </c>
      <c r="AA31" s="17">
        <v>2014</v>
      </c>
      <c r="AB31" s="17">
        <v>2014</v>
      </c>
      <c r="AC31" s="17">
        <v>2014</v>
      </c>
      <c r="AD31" s="17">
        <v>2015</v>
      </c>
      <c r="AE31" s="17">
        <v>2012</v>
      </c>
      <c r="AF31" s="17" t="s">
        <v>230</v>
      </c>
      <c r="AG31" s="16">
        <v>2007</v>
      </c>
      <c r="AH31" s="17">
        <v>2014</v>
      </c>
      <c r="AI31" s="17">
        <v>2015</v>
      </c>
      <c r="AJ31" s="17">
        <v>2016</v>
      </c>
      <c r="AK31" s="18" t="s">
        <v>230</v>
      </c>
      <c r="AL31" s="18" t="s">
        <v>230</v>
      </c>
      <c r="AM31" s="17">
        <v>2015</v>
      </c>
      <c r="AN31" s="17">
        <v>2014</v>
      </c>
      <c r="AO31" s="17">
        <v>2014</v>
      </c>
      <c r="AP31" s="17">
        <v>2014</v>
      </c>
      <c r="AQ31" s="17">
        <v>2014</v>
      </c>
      <c r="AR31" s="17">
        <v>2015</v>
      </c>
      <c r="AS31" s="17">
        <v>2014</v>
      </c>
      <c r="AT31" s="17">
        <v>2015</v>
      </c>
      <c r="AU31" s="17">
        <v>2012</v>
      </c>
      <c r="AV31" s="17">
        <v>2012</v>
      </c>
      <c r="AW31" s="17">
        <v>2014</v>
      </c>
      <c r="AX31" s="17">
        <v>2014</v>
      </c>
      <c r="AY31" s="17">
        <v>2014</v>
      </c>
      <c r="AZ31" s="17">
        <v>2015</v>
      </c>
      <c r="BA31" s="17">
        <v>2015</v>
      </c>
      <c r="BB31" s="17">
        <v>2015</v>
      </c>
      <c r="BC31" s="17">
        <v>2015</v>
      </c>
      <c r="BD31" s="17">
        <v>2014</v>
      </c>
      <c r="BE31" s="17">
        <v>2014</v>
      </c>
      <c r="BF31" s="8"/>
    </row>
    <row r="32" spans="1:58">
      <c r="A32" s="11" t="s">
        <v>8072</v>
      </c>
      <c r="B32" s="123" t="s">
        <v>8073</v>
      </c>
      <c r="C32" s="15">
        <v>2014</v>
      </c>
      <c r="D32" s="15">
        <v>2014</v>
      </c>
      <c r="E32" s="15">
        <v>2014</v>
      </c>
      <c r="F32" s="15">
        <v>2014</v>
      </c>
      <c r="G32" s="15">
        <v>2014</v>
      </c>
      <c r="H32" s="15">
        <v>2014</v>
      </c>
      <c r="I32" s="15">
        <v>2014</v>
      </c>
      <c r="J32" s="15">
        <v>2015</v>
      </c>
      <c r="K32" s="15">
        <v>2015</v>
      </c>
      <c r="L32" s="15">
        <v>2015</v>
      </c>
      <c r="M32" s="17">
        <v>2016</v>
      </c>
      <c r="N32" s="17">
        <v>2016</v>
      </c>
      <c r="O32" s="17">
        <v>2015</v>
      </c>
      <c r="P32" s="17">
        <v>2015</v>
      </c>
      <c r="Q32" s="17">
        <v>2014</v>
      </c>
      <c r="R32" s="17">
        <v>2010</v>
      </c>
      <c r="S32" s="17">
        <v>2016</v>
      </c>
      <c r="T32" s="17">
        <v>2013</v>
      </c>
      <c r="U32" s="17">
        <v>2014</v>
      </c>
      <c r="V32" s="17">
        <v>2014</v>
      </c>
      <c r="W32" s="17">
        <v>2015</v>
      </c>
      <c r="X32" s="17">
        <v>2014</v>
      </c>
      <c r="Y32" s="17">
        <v>2012</v>
      </c>
      <c r="Z32" s="17">
        <v>2014</v>
      </c>
      <c r="AA32" s="17">
        <v>2014</v>
      </c>
      <c r="AB32" s="17">
        <v>2014</v>
      </c>
      <c r="AC32" s="17">
        <v>2014</v>
      </c>
      <c r="AD32" s="17">
        <v>2015</v>
      </c>
      <c r="AE32" s="17">
        <v>2012</v>
      </c>
      <c r="AF32" s="17">
        <v>2014</v>
      </c>
      <c r="AG32" s="16">
        <v>2012</v>
      </c>
      <c r="AH32" s="17">
        <v>2014</v>
      </c>
      <c r="AI32" s="17">
        <v>2015</v>
      </c>
      <c r="AJ32" s="17">
        <v>2016</v>
      </c>
      <c r="AK32" s="18" t="s">
        <v>230</v>
      </c>
      <c r="AL32" s="18">
        <v>2015</v>
      </c>
      <c r="AM32" s="17">
        <v>2015</v>
      </c>
      <c r="AN32" s="17">
        <v>2014</v>
      </c>
      <c r="AO32" s="17">
        <v>2014</v>
      </c>
      <c r="AP32" s="17">
        <v>2014</v>
      </c>
      <c r="AQ32" s="17">
        <v>2014</v>
      </c>
      <c r="AR32" s="17">
        <v>2007</v>
      </c>
      <c r="AS32" s="17">
        <v>2014</v>
      </c>
      <c r="AT32" s="17">
        <v>2015</v>
      </c>
      <c r="AU32" s="17">
        <v>2012</v>
      </c>
      <c r="AV32" s="17">
        <v>2009</v>
      </c>
      <c r="AW32" s="17">
        <v>2014</v>
      </c>
      <c r="AX32" s="17">
        <v>2014</v>
      </c>
      <c r="AY32" s="17">
        <v>2014</v>
      </c>
      <c r="AZ32" s="17">
        <v>2015</v>
      </c>
      <c r="BA32" s="17">
        <v>2015</v>
      </c>
      <c r="BB32" s="17">
        <v>2015</v>
      </c>
      <c r="BC32" s="17">
        <v>2015</v>
      </c>
      <c r="BD32" s="17">
        <v>2014</v>
      </c>
      <c r="BE32" s="17">
        <v>2014</v>
      </c>
      <c r="BF32" s="8"/>
    </row>
    <row r="33" spans="1:58">
      <c r="A33" s="11" t="s">
        <v>706</v>
      </c>
      <c r="B33" s="123" t="s">
        <v>707</v>
      </c>
      <c r="C33" s="15">
        <v>2014</v>
      </c>
      <c r="D33" s="15">
        <v>2014</v>
      </c>
      <c r="E33" s="15">
        <v>2014</v>
      </c>
      <c r="F33" s="15">
        <v>2014</v>
      </c>
      <c r="G33" s="15">
        <v>2014</v>
      </c>
      <c r="H33" s="15">
        <v>2014</v>
      </c>
      <c r="I33" s="15">
        <v>2014</v>
      </c>
      <c r="J33" s="15">
        <v>2015</v>
      </c>
      <c r="K33" s="15">
        <v>2015</v>
      </c>
      <c r="L33" s="15">
        <v>2015</v>
      </c>
      <c r="M33" s="17">
        <v>2016</v>
      </c>
      <c r="N33" s="17">
        <v>2016</v>
      </c>
      <c r="O33" s="17">
        <v>2015</v>
      </c>
      <c r="P33" s="17">
        <v>2015</v>
      </c>
      <c r="Q33" s="17">
        <v>2014</v>
      </c>
      <c r="R33" s="17">
        <v>2011</v>
      </c>
      <c r="S33" s="17">
        <v>2016</v>
      </c>
      <c r="T33" s="17">
        <v>2013</v>
      </c>
      <c r="U33" s="17">
        <v>2014</v>
      </c>
      <c r="V33" s="17">
        <v>2014</v>
      </c>
      <c r="W33" s="17">
        <v>2015</v>
      </c>
      <c r="X33" s="17">
        <v>2011</v>
      </c>
      <c r="Y33" s="17">
        <v>2009</v>
      </c>
      <c r="Z33" s="17">
        <v>2014</v>
      </c>
      <c r="AA33" s="17">
        <v>2014</v>
      </c>
      <c r="AB33" s="17">
        <v>2014</v>
      </c>
      <c r="AC33" s="17">
        <v>2014</v>
      </c>
      <c r="AD33" s="17">
        <v>2015</v>
      </c>
      <c r="AE33" s="17">
        <v>2012</v>
      </c>
      <c r="AF33" s="17">
        <v>2014</v>
      </c>
      <c r="AG33" s="16">
        <v>2007</v>
      </c>
      <c r="AH33" s="17">
        <v>2014</v>
      </c>
      <c r="AI33" s="17">
        <v>2015</v>
      </c>
      <c r="AJ33" s="17">
        <v>2016</v>
      </c>
      <c r="AK33" s="18">
        <v>2016</v>
      </c>
      <c r="AL33" s="18">
        <v>2016</v>
      </c>
      <c r="AM33" s="17">
        <v>2015</v>
      </c>
      <c r="AN33" s="17">
        <v>2014</v>
      </c>
      <c r="AO33" s="17">
        <v>2014</v>
      </c>
      <c r="AP33" s="17">
        <v>2014</v>
      </c>
      <c r="AQ33" s="17">
        <v>2014</v>
      </c>
      <c r="AR33" s="17">
        <v>2015</v>
      </c>
      <c r="AS33" s="17">
        <v>2014</v>
      </c>
      <c r="AT33" s="17">
        <v>2015</v>
      </c>
      <c r="AU33" s="17">
        <v>2012</v>
      </c>
      <c r="AV33" s="17">
        <v>2010</v>
      </c>
      <c r="AW33" s="17">
        <v>2014</v>
      </c>
      <c r="AX33" s="17">
        <v>2014</v>
      </c>
      <c r="AY33" s="17">
        <v>2014</v>
      </c>
      <c r="AZ33" s="17">
        <v>2015</v>
      </c>
      <c r="BA33" s="17">
        <v>2015</v>
      </c>
      <c r="BB33" s="17">
        <v>2015</v>
      </c>
      <c r="BC33" s="17">
        <v>2015</v>
      </c>
      <c r="BD33" s="17">
        <v>2014</v>
      </c>
      <c r="BE33" s="17">
        <v>2014</v>
      </c>
      <c r="BF33" s="8"/>
    </row>
    <row r="34" spans="1:58">
      <c r="A34" s="11" t="s">
        <v>8074</v>
      </c>
      <c r="B34" s="123" t="s">
        <v>8075</v>
      </c>
      <c r="C34" s="15">
        <v>2014</v>
      </c>
      <c r="D34" s="15">
        <v>2014</v>
      </c>
      <c r="E34" s="15">
        <v>2014</v>
      </c>
      <c r="F34" s="15">
        <v>2014</v>
      </c>
      <c r="G34" s="15">
        <v>2014</v>
      </c>
      <c r="H34" s="15">
        <v>2014</v>
      </c>
      <c r="I34" s="15">
        <v>2014</v>
      </c>
      <c r="J34" s="15">
        <v>2015</v>
      </c>
      <c r="K34" s="15">
        <v>2015</v>
      </c>
      <c r="L34" s="15">
        <v>2015</v>
      </c>
      <c r="M34" s="17">
        <v>2016</v>
      </c>
      <c r="N34" s="17">
        <v>2016</v>
      </c>
      <c r="O34" s="17">
        <v>2015</v>
      </c>
      <c r="P34" s="17">
        <v>2015</v>
      </c>
      <c r="Q34" s="17">
        <v>2014</v>
      </c>
      <c r="R34" s="17" t="s">
        <v>230</v>
      </c>
      <c r="S34" s="17">
        <v>2016</v>
      </c>
      <c r="T34" s="17">
        <v>2013</v>
      </c>
      <c r="U34" s="17">
        <v>2014</v>
      </c>
      <c r="V34" s="17" t="s">
        <v>230</v>
      </c>
      <c r="W34" s="17">
        <v>2015</v>
      </c>
      <c r="X34" s="17" t="s">
        <v>230</v>
      </c>
      <c r="Y34" s="17">
        <v>2010</v>
      </c>
      <c r="Z34" s="17">
        <v>2014</v>
      </c>
      <c r="AA34" s="17">
        <v>2014</v>
      </c>
      <c r="AB34" s="17" t="s">
        <v>230</v>
      </c>
      <c r="AC34" s="17">
        <v>2014</v>
      </c>
      <c r="AD34" s="17">
        <v>2015</v>
      </c>
      <c r="AE34" s="17" t="s">
        <v>230</v>
      </c>
      <c r="AF34" s="17">
        <v>2014</v>
      </c>
      <c r="AG34" s="16">
        <v>2010</v>
      </c>
      <c r="AH34" s="17">
        <v>2014</v>
      </c>
      <c r="AI34" s="17">
        <v>2015</v>
      </c>
      <c r="AJ34" s="17">
        <v>2016</v>
      </c>
      <c r="AK34" s="18" t="s">
        <v>230</v>
      </c>
      <c r="AL34" s="18">
        <v>2015</v>
      </c>
      <c r="AM34" s="17">
        <v>2015</v>
      </c>
      <c r="AN34" s="17">
        <v>2014</v>
      </c>
      <c r="AO34" s="17">
        <v>2014</v>
      </c>
      <c r="AP34" s="17">
        <v>2014</v>
      </c>
      <c r="AQ34" s="17">
        <v>2014</v>
      </c>
      <c r="AR34" s="17">
        <v>2011</v>
      </c>
      <c r="AS34" s="17">
        <v>2014</v>
      </c>
      <c r="AT34" s="17">
        <v>2015</v>
      </c>
      <c r="AU34" s="17">
        <v>2012</v>
      </c>
      <c r="AV34" s="17" t="s">
        <v>230</v>
      </c>
      <c r="AW34" s="17">
        <v>2014</v>
      </c>
      <c r="AX34" s="17">
        <v>2014</v>
      </c>
      <c r="AY34" s="17">
        <v>2014</v>
      </c>
      <c r="AZ34" s="17">
        <v>2015</v>
      </c>
      <c r="BA34" s="17">
        <v>2015</v>
      </c>
      <c r="BB34" s="17">
        <v>2015</v>
      </c>
      <c r="BC34" s="17">
        <v>2015</v>
      </c>
      <c r="BD34" s="17">
        <v>2014</v>
      </c>
      <c r="BE34" s="17">
        <v>2014</v>
      </c>
      <c r="BF34" s="8"/>
    </row>
    <row r="35" spans="1:58">
      <c r="A35" s="11" t="s">
        <v>8688</v>
      </c>
      <c r="B35" s="123" t="s">
        <v>649</v>
      </c>
      <c r="C35" s="15">
        <v>2014</v>
      </c>
      <c r="D35" s="15">
        <v>2014</v>
      </c>
      <c r="E35" s="15">
        <v>2014</v>
      </c>
      <c r="F35" s="15">
        <v>2014</v>
      </c>
      <c r="G35" s="15">
        <v>2014</v>
      </c>
      <c r="H35" s="15">
        <v>2014</v>
      </c>
      <c r="I35" s="15">
        <v>2014</v>
      </c>
      <c r="J35" s="15">
        <v>2015</v>
      </c>
      <c r="K35" s="15">
        <v>2015</v>
      </c>
      <c r="L35" s="15">
        <v>2015</v>
      </c>
      <c r="M35" s="17">
        <v>2016</v>
      </c>
      <c r="N35" s="17">
        <v>2016</v>
      </c>
      <c r="O35" s="17">
        <v>2015</v>
      </c>
      <c r="P35" s="17">
        <v>2015</v>
      </c>
      <c r="Q35" s="17">
        <v>2014</v>
      </c>
      <c r="R35" s="17">
        <v>2010</v>
      </c>
      <c r="S35" s="17">
        <v>2016</v>
      </c>
      <c r="T35" s="17">
        <v>2013</v>
      </c>
      <c r="U35" s="17">
        <v>2014</v>
      </c>
      <c r="V35" s="17">
        <v>2014</v>
      </c>
      <c r="W35" s="17">
        <v>2015</v>
      </c>
      <c r="X35" s="17">
        <v>2010</v>
      </c>
      <c r="Y35" s="17">
        <v>2009</v>
      </c>
      <c r="Z35" s="17">
        <v>2014</v>
      </c>
      <c r="AA35" s="17">
        <v>2014</v>
      </c>
      <c r="AB35" s="17">
        <v>2014</v>
      </c>
      <c r="AC35" s="17">
        <v>2014</v>
      </c>
      <c r="AD35" s="17">
        <v>2015</v>
      </c>
      <c r="AE35" s="17">
        <v>2012</v>
      </c>
      <c r="AF35" s="17">
        <v>2014</v>
      </c>
      <c r="AG35" s="16">
        <v>2008</v>
      </c>
      <c r="AH35" s="17">
        <v>2014</v>
      </c>
      <c r="AI35" s="17">
        <v>2015</v>
      </c>
      <c r="AJ35" s="17">
        <v>2016</v>
      </c>
      <c r="AK35" s="18">
        <v>2016</v>
      </c>
      <c r="AL35" s="18">
        <v>2015</v>
      </c>
      <c r="AM35" s="17">
        <v>2015</v>
      </c>
      <c r="AN35" s="17">
        <v>2014</v>
      </c>
      <c r="AO35" s="17">
        <v>2014</v>
      </c>
      <c r="AP35" s="17" t="s">
        <v>230</v>
      </c>
      <c r="AQ35" s="17" t="s">
        <v>230</v>
      </c>
      <c r="AR35" s="17" t="s">
        <v>230</v>
      </c>
      <c r="AS35" s="17">
        <v>2014</v>
      </c>
      <c r="AT35" s="17">
        <v>2015</v>
      </c>
      <c r="AU35" s="17">
        <v>2012</v>
      </c>
      <c r="AV35" s="17">
        <v>2010</v>
      </c>
      <c r="AW35" s="17">
        <v>2014</v>
      </c>
      <c r="AX35" s="17">
        <v>2014</v>
      </c>
      <c r="AY35" s="17">
        <v>2014</v>
      </c>
      <c r="AZ35" s="17">
        <v>2015</v>
      </c>
      <c r="BA35" s="17">
        <v>2015</v>
      </c>
      <c r="BB35" s="17">
        <v>2015</v>
      </c>
      <c r="BC35" s="17">
        <v>2015</v>
      </c>
      <c r="BD35" s="17">
        <v>2014</v>
      </c>
      <c r="BE35" s="17">
        <v>2014</v>
      </c>
      <c r="BF35" s="8"/>
    </row>
    <row r="36" spans="1:58">
      <c r="A36" s="11" t="s">
        <v>6606</v>
      </c>
      <c r="B36" s="123" t="s">
        <v>6607</v>
      </c>
      <c r="C36" s="15">
        <v>2014</v>
      </c>
      <c r="D36" s="15">
        <v>2014</v>
      </c>
      <c r="E36" s="15">
        <v>2014</v>
      </c>
      <c r="F36" s="15">
        <v>2014</v>
      </c>
      <c r="G36" s="15">
        <v>2014</v>
      </c>
      <c r="H36" s="15">
        <v>2014</v>
      </c>
      <c r="I36" s="15">
        <v>2014</v>
      </c>
      <c r="J36" s="15">
        <v>2015</v>
      </c>
      <c r="K36" s="15">
        <v>2015</v>
      </c>
      <c r="L36" s="15">
        <v>2015</v>
      </c>
      <c r="M36" s="17">
        <v>2016</v>
      </c>
      <c r="N36" s="17">
        <v>2016</v>
      </c>
      <c r="O36" s="17">
        <v>2015</v>
      </c>
      <c r="P36" s="17">
        <v>2015</v>
      </c>
      <c r="Q36" s="17">
        <v>2014</v>
      </c>
      <c r="R36" s="17">
        <v>2010</v>
      </c>
      <c r="S36" s="17">
        <v>2016</v>
      </c>
      <c r="T36" s="17">
        <v>2013</v>
      </c>
      <c r="U36" s="17">
        <v>2014</v>
      </c>
      <c r="V36" s="17">
        <v>2014</v>
      </c>
      <c r="W36" s="17">
        <v>2015</v>
      </c>
      <c r="X36" s="17">
        <v>2010</v>
      </c>
      <c r="Y36" s="17" t="s">
        <v>230</v>
      </c>
      <c r="Z36" s="17">
        <v>2014</v>
      </c>
      <c r="AA36" s="17">
        <v>2014</v>
      </c>
      <c r="AB36" s="17">
        <v>2014</v>
      </c>
      <c r="AC36" s="17">
        <v>2014</v>
      </c>
      <c r="AD36" s="17">
        <v>2015</v>
      </c>
      <c r="AE36" s="17">
        <v>2012</v>
      </c>
      <c r="AF36" s="17">
        <v>2014</v>
      </c>
      <c r="AG36" s="16">
        <v>2011</v>
      </c>
      <c r="AH36" s="17">
        <v>2014</v>
      </c>
      <c r="AI36" s="17">
        <v>2015</v>
      </c>
      <c r="AJ36" s="17">
        <v>2016</v>
      </c>
      <c r="AK36" s="18">
        <v>2015</v>
      </c>
      <c r="AL36" s="18">
        <v>2016</v>
      </c>
      <c r="AM36" s="17">
        <v>2015</v>
      </c>
      <c r="AN36" s="17">
        <v>2014</v>
      </c>
      <c r="AO36" s="17">
        <v>2014</v>
      </c>
      <c r="AP36" s="17" t="s">
        <v>230</v>
      </c>
      <c r="AQ36" s="17" t="s">
        <v>230</v>
      </c>
      <c r="AR36" s="17" t="s">
        <v>230</v>
      </c>
      <c r="AS36" s="17">
        <v>2014</v>
      </c>
      <c r="AT36" s="17">
        <v>2015</v>
      </c>
      <c r="AU36" s="17">
        <v>2012</v>
      </c>
      <c r="AV36" s="17">
        <v>2013</v>
      </c>
      <c r="AW36" s="17">
        <v>2014</v>
      </c>
      <c r="AX36" s="17">
        <v>2014</v>
      </c>
      <c r="AY36" s="17">
        <v>2014</v>
      </c>
      <c r="AZ36" s="17">
        <v>2015</v>
      </c>
      <c r="BA36" s="17">
        <v>2015</v>
      </c>
      <c r="BB36" s="17">
        <v>2015</v>
      </c>
      <c r="BC36" s="17">
        <v>2015</v>
      </c>
      <c r="BD36" s="17">
        <v>2014</v>
      </c>
      <c r="BE36" s="17">
        <v>2014</v>
      </c>
      <c r="BF36" s="8"/>
    </row>
    <row r="37" spans="1:58">
      <c r="A37" s="11" t="s">
        <v>8078</v>
      </c>
      <c r="B37" s="123" t="s">
        <v>8079</v>
      </c>
      <c r="C37" s="15">
        <v>2014</v>
      </c>
      <c r="D37" s="15">
        <v>2014</v>
      </c>
      <c r="E37" s="15">
        <v>2014</v>
      </c>
      <c r="F37" s="15">
        <v>2014</v>
      </c>
      <c r="G37" s="15">
        <v>2014</v>
      </c>
      <c r="H37" s="15">
        <v>2014</v>
      </c>
      <c r="I37" s="15">
        <v>2014</v>
      </c>
      <c r="J37" s="15">
        <v>2015</v>
      </c>
      <c r="K37" s="15">
        <v>2015</v>
      </c>
      <c r="L37" s="15">
        <v>2015</v>
      </c>
      <c r="M37" s="17">
        <v>2016</v>
      </c>
      <c r="N37" s="17">
        <v>2016</v>
      </c>
      <c r="O37" s="17">
        <v>2015</v>
      </c>
      <c r="P37" s="17">
        <v>2015</v>
      </c>
      <c r="Q37" s="17">
        <v>2014</v>
      </c>
      <c r="R37" s="17" t="s">
        <v>230</v>
      </c>
      <c r="S37" s="17">
        <v>2016</v>
      </c>
      <c r="T37" s="17">
        <v>2013</v>
      </c>
      <c r="U37" s="17">
        <v>2014</v>
      </c>
      <c r="V37" s="17">
        <v>2014</v>
      </c>
      <c r="W37" s="17">
        <v>2015</v>
      </c>
      <c r="X37" s="17">
        <v>2014</v>
      </c>
      <c r="Y37" s="17">
        <v>2010</v>
      </c>
      <c r="Z37" s="17">
        <v>2014</v>
      </c>
      <c r="AA37" s="17">
        <v>2014</v>
      </c>
      <c r="AB37" s="17">
        <v>2014</v>
      </c>
      <c r="AC37" s="17">
        <v>2014</v>
      </c>
      <c r="AD37" s="17">
        <v>2015</v>
      </c>
      <c r="AE37" s="17" t="s">
        <v>230</v>
      </c>
      <c r="AF37" s="17">
        <v>2014</v>
      </c>
      <c r="AG37" s="16">
        <v>2013</v>
      </c>
      <c r="AH37" s="17">
        <v>2014</v>
      </c>
      <c r="AI37" s="17">
        <v>2015</v>
      </c>
      <c r="AJ37" s="17">
        <v>2016</v>
      </c>
      <c r="AK37" s="18" t="s">
        <v>230</v>
      </c>
      <c r="AL37" s="18">
        <v>2015</v>
      </c>
      <c r="AM37" s="17">
        <v>2015</v>
      </c>
      <c r="AN37" s="17">
        <v>2014</v>
      </c>
      <c r="AO37" s="17">
        <v>2014</v>
      </c>
      <c r="AP37" s="17">
        <v>2014</v>
      </c>
      <c r="AQ37" s="17">
        <v>2014</v>
      </c>
      <c r="AR37" s="17">
        <v>2011</v>
      </c>
      <c r="AS37" s="17">
        <v>2014</v>
      </c>
      <c r="AT37" s="17">
        <v>2015</v>
      </c>
      <c r="AU37" s="17">
        <v>2012</v>
      </c>
      <c r="AV37" s="17">
        <v>2011</v>
      </c>
      <c r="AW37" s="17">
        <v>2014</v>
      </c>
      <c r="AX37" s="17">
        <v>2014</v>
      </c>
      <c r="AY37" s="17">
        <v>2014</v>
      </c>
      <c r="AZ37" s="17">
        <v>2015</v>
      </c>
      <c r="BA37" s="17">
        <v>2015</v>
      </c>
      <c r="BB37" s="17">
        <v>2015</v>
      </c>
      <c r="BC37" s="17">
        <v>2015</v>
      </c>
      <c r="BD37" s="17">
        <v>2014</v>
      </c>
      <c r="BE37" s="17">
        <v>2014</v>
      </c>
      <c r="BF37" s="8"/>
    </row>
    <row r="38" spans="1:58">
      <c r="A38" s="11" t="s">
        <v>8080</v>
      </c>
      <c r="B38" s="123" t="s">
        <v>8081</v>
      </c>
      <c r="C38" s="15">
        <v>2014</v>
      </c>
      <c r="D38" s="15">
        <v>2014</v>
      </c>
      <c r="E38" s="15">
        <v>2014</v>
      </c>
      <c r="F38" s="15">
        <v>2014</v>
      </c>
      <c r="G38" s="15">
        <v>2014</v>
      </c>
      <c r="H38" s="15">
        <v>2014</v>
      </c>
      <c r="I38" s="15">
        <v>2014</v>
      </c>
      <c r="J38" s="15">
        <v>2015</v>
      </c>
      <c r="K38" s="15">
        <v>2015</v>
      </c>
      <c r="L38" s="15">
        <v>2015</v>
      </c>
      <c r="M38" s="17">
        <v>2016</v>
      </c>
      <c r="N38" s="17">
        <v>2016</v>
      </c>
      <c r="O38" s="17">
        <v>2015</v>
      </c>
      <c r="P38" s="17">
        <v>2015</v>
      </c>
      <c r="Q38" s="17">
        <v>2014</v>
      </c>
      <c r="R38" s="17">
        <v>2012</v>
      </c>
      <c r="S38" s="17">
        <v>2016</v>
      </c>
      <c r="T38" s="17">
        <v>2013</v>
      </c>
      <c r="U38" s="17">
        <v>2014</v>
      </c>
      <c r="V38" s="17">
        <v>2014</v>
      </c>
      <c r="W38" s="17">
        <v>2015</v>
      </c>
      <c r="X38" s="17">
        <v>2010</v>
      </c>
      <c r="Y38" s="17">
        <v>2012</v>
      </c>
      <c r="Z38" s="17">
        <v>2014</v>
      </c>
      <c r="AA38" s="17">
        <v>2014</v>
      </c>
      <c r="AB38" s="17">
        <v>2011</v>
      </c>
      <c r="AC38" s="17">
        <v>2014</v>
      </c>
      <c r="AD38" s="17">
        <v>2015</v>
      </c>
      <c r="AE38" s="17">
        <v>2012</v>
      </c>
      <c r="AF38" s="17">
        <v>2014</v>
      </c>
      <c r="AG38" s="16">
        <v>2011</v>
      </c>
      <c r="AH38" s="17">
        <v>2014</v>
      </c>
      <c r="AI38" s="17">
        <v>2015</v>
      </c>
      <c r="AJ38" s="17">
        <v>2016</v>
      </c>
      <c r="AK38" s="18" t="s">
        <v>230</v>
      </c>
      <c r="AL38" s="18">
        <v>2015</v>
      </c>
      <c r="AM38" s="17">
        <v>2015</v>
      </c>
      <c r="AN38" s="17">
        <v>2014</v>
      </c>
      <c r="AO38" s="17">
        <v>2014</v>
      </c>
      <c r="AP38" s="17">
        <v>2014</v>
      </c>
      <c r="AQ38" s="17">
        <v>2014</v>
      </c>
      <c r="AR38" s="17">
        <v>2011</v>
      </c>
      <c r="AS38" s="17">
        <v>2014</v>
      </c>
      <c r="AT38" s="17">
        <v>2015</v>
      </c>
      <c r="AU38" s="17">
        <v>2012</v>
      </c>
      <c r="AV38" s="17">
        <v>2010</v>
      </c>
      <c r="AW38" s="17">
        <v>2014</v>
      </c>
      <c r="AX38" s="17">
        <v>2014</v>
      </c>
      <c r="AY38" s="17">
        <v>2014</v>
      </c>
      <c r="AZ38" s="17">
        <v>2015</v>
      </c>
      <c r="BA38" s="17">
        <v>2015</v>
      </c>
      <c r="BB38" s="17">
        <v>2015</v>
      </c>
      <c r="BC38" s="17">
        <v>2015</v>
      </c>
      <c r="BD38" s="17">
        <v>2014</v>
      </c>
      <c r="BE38" s="17">
        <v>2014</v>
      </c>
      <c r="BF38" s="8"/>
    </row>
    <row r="39" spans="1:58">
      <c r="A39" s="11" t="s">
        <v>1013</v>
      </c>
      <c r="B39" s="123" t="s">
        <v>1014</v>
      </c>
      <c r="C39" s="15">
        <v>2014</v>
      </c>
      <c r="D39" s="15">
        <v>2014</v>
      </c>
      <c r="E39" s="15">
        <v>2014</v>
      </c>
      <c r="F39" s="15">
        <v>2014</v>
      </c>
      <c r="G39" s="15">
        <v>2014</v>
      </c>
      <c r="H39" s="15">
        <v>2014</v>
      </c>
      <c r="I39" s="15">
        <v>2014</v>
      </c>
      <c r="J39" s="15">
        <v>2015</v>
      </c>
      <c r="K39" s="15">
        <v>2015</v>
      </c>
      <c r="L39" s="15">
        <v>2015</v>
      </c>
      <c r="M39" s="17">
        <v>2016</v>
      </c>
      <c r="N39" s="17">
        <v>2016</v>
      </c>
      <c r="O39" s="17">
        <v>2015</v>
      </c>
      <c r="P39" s="17">
        <v>2015</v>
      </c>
      <c r="Q39" s="17">
        <v>2014</v>
      </c>
      <c r="R39" s="17">
        <v>2010</v>
      </c>
      <c r="S39" s="17">
        <v>2016</v>
      </c>
      <c r="T39" s="17">
        <v>2013</v>
      </c>
      <c r="U39" s="17">
        <v>2014</v>
      </c>
      <c r="V39" s="17">
        <v>2014</v>
      </c>
      <c r="W39" s="17">
        <v>2015</v>
      </c>
      <c r="X39" s="17">
        <v>2010</v>
      </c>
      <c r="Y39" s="17">
        <v>2010</v>
      </c>
      <c r="Z39" s="17">
        <v>2014</v>
      </c>
      <c r="AA39" s="17">
        <v>2014</v>
      </c>
      <c r="AB39" s="17">
        <v>2014</v>
      </c>
      <c r="AC39" s="17">
        <v>2014</v>
      </c>
      <c r="AD39" s="17">
        <v>2015</v>
      </c>
      <c r="AE39" s="17">
        <v>2012</v>
      </c>
      <c r="AF39" s="17">
        <v>2014</v>
      </c>
      <c r="AG39" s="16">
        <v>2013</v>
      </c>
      <c r="AH39" s="17">
        <v>2014</v>
      </c>
      <c r="AI39" s="17">
        <v>2015</v>
      </c>
      <c r="AJ39" s="17">
        <v>2016</v>
      </c>
      <c r="AK39" s="18">
        <v>2015</v>
      </c>
      <c r="AL39" s="18">
        <v>2015</v>
      </c>
      <c r="AM39" s="17">
        <v>2015</v>
      </c>
      <c r="AN39" s="17">
        <v>2014</v>
      </c>
      <c r="AO39" s="17">
        <v>2014</v>
      </c>
      <c r="AP39" s="17">
        <v>2014</v>
      </c>
      <c r="AQ39" s="17">
        <v>2014</v>
      </c>
      <c r="AR39" s="17">
        <v>2015</v>
      </c>
      <c r="AS39" s="17">
        <v>2014</v>
      </c>
      <c r="AT39" s="17">
        <v>2015</v>
      </c>
      <c r="AU39" s="17">
        <v>2012</v>
      </c>
      <c r="AV39" s="17">
        <v>2011</v>
      </c>
      <c r="AW39" s="17">
        <v>2014</v>
      </c>
      <c r="AX39" s="17">
        <v>2014</v>
      </c>
      <c r="AY39" s="17">
        <v>2014</v>
      </c>
      <c r="AZ39" s="17">
        <v>2015</v>
      </c>
      <c r="BA39" s="17">
        <v>2015</v>
      </c>
      <c r="BB39" s="17">
        <v>2015</v>
      </c>
      <c r="BC39" s="17">
        <v>2015</v>
      </c>
      <c r="BD39" s="17">
        <v>2014</v>
      </c>
      <c r="BE39" s="17">
        <v>2014</v>
      </c>
      <c r="BF39" s="8"/>
    </row>
    <row r="40" spans="1:58">
      <c r="A40" s="11" t="s">
        <v>8082</v>
      </c>
      <c r="B40" s="123" t="s">
        <v>8083</v>
      </c>
      <c r="C40" s="15">
        <v>2014</v>
      </c>
      <c r="D40" s="15">
        <v>2014</v>
      </c>
      <c r="E40" s="15">
        <v>2014</v>
      </c>
      <c r="F40" s="15">
        <v>2014</v>
      </c>
      <c r="G40" s="15">
        <v>2014</v>
      </c>
      <c r="H40" s="15">
        <v>2014</v>
      </c>
      <c r="I40" s="15">
        <v>2014</v>
      </c>
      <c r="J40" s="15">
        <v>2015</v>
      </c>
      <c r="K40" s="15">
        <v>2015</v>
      </c>
      <c r="L40" s="15">
        <v>2015</v>
      </c>
      <c r="M40" s="17">
        <v>2016</v>
      </c>
      <c r="N40" s="17">
        <v>2016</v>
      </c>
      <c r="O40" s="17">
        <v>2015</v>
      </c>
      <c r="P40" s="17">
        <v>2015</v>
      </c>
      <c r="Q40" s="17">
        <v>2014</v>
      </c>
      <c r="R40" s="17">
        <v>2012</v>
      </c>
      <c r="S40" s="17">
        <v>2016</v>
      </c>
      <c r="T40" s="17">
        <v>2013</v>
      </c>
      <c r="U40" s="17">
        <v>2014</v>
      </c>
      <c r="V40" s="17">
        <v>2014</v>
      </c>
      <c r="W40" s="17">
        <v>2015</v>
      </c>
      <c r="X40" s="17">
        <v>2012</v>
      </c>
      <c r="Y40" s="17" t="s">
        <v>230</v>
      </c>
      <c r="Z40" s="17">
        <v>2014</v>
      </c>
      <c r="AA40" s="17">
        <v>2014</v>
      </c>
      <c r="AB40" s="17" t="s">
        <v>230</v>
      </c>
      <c r="AC40" s="17">
        <v>2014</v>
      </c>
      <c r="AD40" s="17">
        <v>2015</v>
      </c>
      <c r="AE40" s="17">
        <v>2012</v>
      </c>
      <c r="AF40" s="17" t="s">
        <v>230</v>
      </c>
      <c r="AG40" s="16">
        <v>2004</v>
      </c>
      <c r="AH40" s="17">
        <v>2014</v>
      </c>
      <c r="AI40" s="17">
        <v>2015</v>
      </c>
      <c r="AJ40" s="17">
        <v>2016</v>
      </c>
      <c r="AK40" s="18" t="s">
        <v>230</v>
      </c>
      <c r="AL40" s="18">
        <v>2015</v>
      </c>
      <c r="AM40" s="17">
        <v>2015</v>
      </c>
      <c r="AN40" s="17">
        <v>2014</v>
      </c>
      <c r="AO40" s="17">
        <v>2014</v>
      </c>
      <c r="AP40" s="17" t="s">
        <v>230</v>
      </c>
      <c r="AQ40" s="17" t="s">
        <v>230</v>
      </c>
      <c r="AR40" s="17">
        <v>2009</v>
      </c>
      <c r="AS40" s="17">
        <v>2014</v>
      </c>
      <c r="AT40" s="17">
        <v>2015</v>
      </c>
      <c r="AU40" s="17">
        <v>2012</v>
      </c>
      <c r="AV40" s="17">
        <v>2013</v>
      </c>
      <c r="AW40" s="17">
        <v>2014</v>
      </c>
      <c r="AX40" s="17">
        <v>2014</v>
      </c>
      <c r="AY40" s="17">
        <v>2014</v>
      </c>
      <c r="AZ40" s="17">
        <v>2015</v>
      </c>
      <c r="BA40" s="17">
        <v>2015</v>
      </c>
      <c r="BB40" s="17">
        <v>2014</v>
      </c>
      <c r="BC40" s="17">
        <v>2015</v>
      </c>
      <c r="BD40" s="17">
        <v>2014</v>
      </c>
      <c r="BE40" s="17">
        <v>2014</v>
      </c>
      <c r="BF40" s="8"/>
    </row>
    <row r="41" spans="1:58">
      <c r="A41" s="11" t="s">
        <v>965</v>
      </c>
      <c r="B41" s="123" t="s">
        <v>966</v>
      </c>
      <c r="C41" s="15">
        <v>2014</v>
      </c>
      <c r="D41" s="15">
        <v>2014</v>
      </c>
      <c r="E41" s="15">
        <v>2014</v>
      </c>
      <c r="F41" s="15">
        <v>2014</v>
      </c>
      <c r="G41" s="15">
        <v>2014</v>
      </c>
      <c r="H41" s="15">
        <v>2014</v>
      </c>
      <c r="I41" s="15">
        <v>2014</v>
      </c>
      <c r="J41" s="15">
        <v>2015</v>
      </c>
      <c r="K41" s="15">
        <v>2015</v>
      </c>
      <c r="L41" s="15">
        <v>2015</v>
      </c>
      <c r="M41" s="17">
        <v>2016</v>
      </c>
      <c r="N41" s="17">
        <v>2016</v>
      </c>
      <c r="O41" s="17">
        <v>2015</v>
      </c>
      <c r="P41" s="17">
        <v>2015</v>
      </c>
      <c r="Q41" s="17">
        <v>2014</v>
      </c>
      <c r="R41" s="17">
        <v>2012</v>
      </c>
      <c r="S41" s="17">
        <v>2016</v>
      </c>
      <c r="T41" s="17">
        <v>2013</v>
      </c>
      <c r="U41" s="17">
        <v>2014</v>
      </c>
      <c r="V41" s="17">
        <v>2014</v>
      </c>
      <c r="W41" s="17">
        <v>2015</v>
      </c>
      <c r="X41" s="17">
        <v>2011</v>
      </c>
      <c r="Y41" s="17">
        <v>2010</v>
      </c>
      <c r="Z41" s="17">
        <v>2014</v>
      </c>
      <c r="AA41" s="17">
        <v>2014</v>
      </c>
      <c r="AB41" s="17">
        <v>2014</v>
      </c>
      <c r="AC41" s="17">
        <v>2014</v>
      </c>
      <c r="AD41" s="17">
        <v>2015</v>
      </c>
      <c r="AE41" s="17">
        <v>2012</v>
      </c>
      <c r="AF41" s="17">
        <v>2014</v>
      </c>
      <c r="AG41" s="16">
        <v>2011</v>
      </c>
      <c r="AH41" s="17">
        <v>2014</v>
      </c>
      <c r="AI41" s="17">
        <v>2015</v>
      </c>
      <c r="AJ41" s="17">
        <v>2016</v>
      </c>
      <c r="AK41" s="18">
        <v>2015</v>
      </c>
      <c r="AL41" s="18">
        <v>2016</v>
      </c>
      <c r="AM41" s="17">
        <v>2015</v>
      </c>
      <c r="AN41" s="17">
        <v>2014</v>
      </c>
      <c r="AO41" s="17">
        <v>2014</v>
      </c>
      <c r="AP41" s="17">
        <v>2014</v>
      </c>
      <c r="AQ41" s="17">
        <v>2014</v>
      </c>
      <c r="AR41" s="17" t="s">
        <v>230</v>
      </c>
      <c r="AS41" s="17">
        <v>2014</v>
      </c>
      <c r="AT41" s="17">
        <v>2015</v>
      </c>
      <c r="AU41" s="17">
        <v>2012</v>
      </c>
      <c r="AV41" s="17">
        <v>2011</v>
      </c>
      <c r="AW41" s="17">
        <v>2014</v>
      </c>
      <c r="AX41" s="17">
        <v>2014</v>
      </c>
      <c r="AY41" s="17">
        <v>2014</v>
      </c>
      <c r="AZ41" s="17">
        <v>2015</v>
      </c>
      <c r="BA41" s="17">
        <v>2015</v>
      </c>
      <c r="BB41" s="17">
        <v>2015</v>
      </c>
      <c r="BC41" s="17">
        <v>2015</v>
      </c>
      <c r="BD41" s="17">
        <v>2014</v>
      </c>
      <c r="BE41" s="17">
        <v>2014</v>
      </c>
      <c r="BF41" s="8"/>
    </row>
    <row r="42" spans="1:58">
      <c r="A42" s="11" t="s">
        <v>8689</v>
      </c>
      <c r="B42" s="123" t="s">
        <v>908</v>
      </c>
      <c r="C42" s="15">
        <v>2014</v>
      </c>
      <c r="D42" s="15">
        <v>2014</v>
      </c>
      <c r="E42" s="15">
        <v>2014</v>
      </c>
      <c r="F42" s="15">
        <v>2014</v>
      </c>
      <c r="G42" s="15">
        <v>2014</v>
      </c>
      <c r="H42" s="15">
        <v>2014</v>
      </c>
      <c r="I42" s="15">
        <v>2014</v>
      </c>
      <c r="J42" s="15">
        <v>2015</v>
      </c>
      <c r="K42" s="15">
        <v>2015</v>
      </c>
      <c r="L42" s="15">
        <v>2015</v>
      </c>
      <c r="M42" s="17">
        <v>2016</v>
      </c>
      <c r="N42" s="17">
        <v>2016</v>
      </c>
      <c r="O42" s="17">
        <v>2015</v>
      </c>
      <c r="P42" s="17">
        <v>2015</v>
      </c>
      <c r="Q42" s="17">
        <v>2014</v>
      </c>
      <c r="R42" s="17">
        <v>2014</v>
      </c>
      <c r="S42" s="17">
        <v>2016</v>
      </c>
      <c r="T42" s="17">
        <v>2013</v>
      </c>
      <c r="U42" s="17">
        <v>2014</v>
      </c>
      <c r="V42" s="17">
        <v>2014</v>
      </c>
      <c r="W42" s="17">
        <v>2015</v>
      </c>
      <c r="X42" s="17">
        <v>2013</v>
      </c>
      <c r="Y42" s="17" t="s">
        <v>230</v>
      </c>
      <c r="Z42" s="17">
        <v>2014</v>
      </c>
      <c r="AA42" s="17">
        <v>2014</v>
      </c>
      <c r="AB42" s="17">
        <v>2014</v>
      </c>
      <c r="AC42" s="17">
        <v>2014</v>
      </c>
      <c r="AD42" s="17">
        <v>2015</v>
      </c>
      <c r="AE42" s="17">
        <v>2012</v>
      </c>
      <c r="AF42" s="17">
        <v>2014</v>
      </c>
      <c r="AG42" s="16">
        <v>2012</v>
      </c>
      <c r="AH42" s="17">
        <v>2014</v>
      </c>
      <c r="AI42" s="17">
        <v>2015</v>
      </c>
      <c r="AJ42" s="17">
        <v>2016</v>
      </c>
      <c r="AK42" s="18">
        <v>2015</v>
      </c>
      <c r="AL42" s="18">
        <v>2016</v>
      </c>
      <c r="AM42" s="17">
        <v>2015</v>
      </c>
      <c r="AN42" s="17">
        <v>2014</v>
      </c>
      <c r="AO42" s="17">
        <v>2014</v>
      </c>
      <c r="AP42" s="17" t="s">
        <v>230</v>
      </c>
      <c r="AQ42" s="17" t="s">
        <v>230</v>
      </c>
      <c r="AR42" s="17">
        <v>2015</v>
      </c>
      <c r="AS42" s="17">
        <v>2014</v>
      </c>
      <c r="AT42" s="17">
        <v>2015</v>
      </c>
      <c r="AU42" s="17">
        <v>2012</v>
      </c>
      <c r="AV42" s="17">
        <v>2012</v>
      </c>
      <c r="AW42" s="17">
        <v>2014</v>
      </c>
      <c r="AX42" s="17">
        <v>2014</v>
      </c>
      <c r="AY42" s="17">
        <v>2014</v>
      </c>
      <c r="AZ42" s="17">
        <v>2015</v>
      </c>
      <c r="BA42" s="17">
        <v>2015</v>
      </c>
      <c r="BB42" s="17">
        <v>2015</v>
      </c>
      <c r="BC42" s="17">
        <v>2015</v>
      </c>
      <c r="BD42" s="17">
        <v>2014</v>
      </c>
      <c r="BE42" s="17">
        <v>2014</v>
      </c>
      <c r="BF42" s="8"/>
    </row>
    <row r="43" spans="1:58">
      <c r="A43" s="11" t="s">
        <v>1184</v>
      </c>
      <c r="B43" s="123" t="s">
        <v>1185</v>
      </c>
      <c r="C43" s="15">
        <v>2014</v>
      </c>
      <c r="D43" s="15">
        <v>2014</v>
      </c>
      <c r="E43" s="15">
        <v>2014</v>
      </c>
      <c r="F43" s="15">
        <v>2014</v>
      </c>
      <c r="G43" s="15">
        <v>2014</v>
      </c>
      <c r="H43" s="15">
        <v>2014</v>
      </c>
      <c r="I43" s="15">
        <v>2014</v>
      </c>
      <c r="J43" s="15">
        <v>2015</v>
      </c>
      <c r="K43" s="15">
        <v>2015</v>
      </c>
      <c r="L43" s="15">
        <v>2015</v>
      </c>
      <c r="M43" s="17">
        <v>2016</v>
      </c>
      <c r="N43" s="17">
        <v>2016</v>
      </c>
      <c r="O43" s="17">
        <v>2015</v>
      </c>
      <c r="P43" s="17">
        <v>2015</v>
      </c>
      <c r="Q43" s="17">
        <v>2014</v>
      </c>
      <c r="R43" s="17" t="s">
        <v>230</v>
      </c>
      <c r="S43" s="17">
        <v>2016</v>
      </c>
      <c r="T43" s="17">
        <v>2013</v>
      </c>
      <c r="U43" s="17">
        <v>2014</v>
      </c>
      <c r="V43" s="17">
        <v>2014</v>
      </c>
      <c r="W43" s="17">
        <v>2015</v>
      </c>
      <c r="X43" s="17">
        <v>2008</v>
      </c>
      <c r="Y43" s="17">
        <v>2013</v>
      </c>
      <c r="Z43" s="17">
        <v>2014</v>
      </c>
      <c r="AA43" s="17">
        <v>2014</v>
      </c>
      <c r="AB43" s="17">
        <v>2014</v>
      </c>
      <c r="AC43" s="17">
        <v>2014</v>
      </c>
      <c r="AD43" s="17">
        <v>2015</v>
      </c>
      <c r="AE43" s="17">
        <v>2012</v>
      </c>
      <c r="AF43" s="17">
        <v>2014</v>
      </c>
      <c r="AG43" s="16">
        <v>2013</v>
      </c>
      <c r="AH43" s="17">
        <v>2014</v>
      </c>
      <c r="AI43" s="17">
        <v>2015</v>
      </c>
      <c r="AJ43" s="17">
        <v>2016</v>
      </c>
      <c r="AK43" s="18" t="s">
        <v>230</v>
      </c>
      <c r="AL43" s="18">
        <v>2015</v>
      </c>
      <c r="AM43" s="17">
        <v>2015</v>
      </c>
      <c r="AN43" s="17">
        <v>2014</v>
      </c>
      <c r="AO43" s="17">
        <v>2014</v>
      </c>
      <c r="AP43" s="17">
        <v>2014</v>
      </c>
      <c r="AQ43" s="17">
        <v>2014</v>
      </c>
      <c r="AR43" s="17">
        <v>2011</v>
      </c>
      <c r="AS43" s="17">
        <v>2014</v>
      </c>
      <c r="AT43" s="17">
        <v>2015</v>
      </c>
      <c r="AU43" s="17">
        <v>2012</v>
      </c>
      <c r="AV43" s="17">
        <v>2011</v>
      </c>
      <c r="AW43" s="17">
        <v>2014</v>
      </c>
      <c r="AX43" s="17">
        <v>2014</v>
      </c>
      <c r="AY43" s="17">
        <v>2014</v>
      </c>
      <c r="AZ43" s="17">
        <v>2015</v>
      </c>
      <c r="BA43" s="17">
        <v>2015</v>
      </c>
      <c r="BB43" s="17">
        <v>2015</v>
      </c>
      <c r="BC43" s="17">
        <v>2015</v>
      </c>
      <c r="BD43" s="17">
        <v>2014</v>
      </c>
      <c r="BE43" s="17">
        <v>2014</v>
      </c>
      <c r="BF43" s="8"/>
    </row>
    <row r="44" spans="1:58">
      <c r="A44" s="11" t="s">
        <v>8092</v>
      </c>
      <c r="B44" s="123" t="s">
        <v>8093</v>
      </c>
      <c r="C44" s="15">
        <v>2014</v>
      </c>
      <c r="D44" s="15">
        <v>2014</v>
      </c>
      <c r="E44" s="15">
        <v>2014</v>
      </c>
      <c r="F44" s="15">
        <v>2014</v>
      </c>
      <c r="G44" s="15">
        <v>2014</v>
      </c>
      <c r="H44" s="15">
        <v>2014</v>
      </c>
      <c r="I44" s="15">
        <v>2014</v>
      </c>
      <c r="J44" s="15">
        <v>2015</v>
      </c>
      <c r="K44" s="15">
        <v>2015</v>
      </c>
      <c r="L44" s="15">
        <v>2015</v>
      </c>
      <c r="M44" s="17">
        <v>2016</v>
      </c>
      <c r="N44" s="17">
        <v>2016</v>
      </c>
      <c r="O44" s="17">
        <v>2015</v>
      </c>
      <c r="P44" s="17">
        <v>2015</v>
      </c>
      <c r="Q44" s="17">
        <v>2014</v>
      </c>
      <c r="R44" s="17">
        <v>2012</v>
      </c>
      <c r="S44" s="17">
        <v>2016</v>
      </c>
      <c r="T44" s="17">
        <v>2013</v>
      </c>
      <c r="U44" s="17">
        <v>2014</v>
      </c>
      <c r="V44" s="17">
        <v>2014</v>
      </c>
      <c r="W44" s="17">
        <v>2015</v>
      </c>
      <c r="X44" s="17">
        <v>2012</v>
      </c>
      <c r="Y44" s="17">
        <v>2010</v>
      </c>
      <c r="Z44" s="17">
        <v>2014</v>
      </c>
      <c r="AA44" s="17">
        <v>2014</v>
      </c>
      <c r="AB44" s="17">
        <v>2014</v>
      </c>
      <c r="AC44" s="17">
        <v>2014</v>
      </c>
      <c r="AD44" s="17">
        <v>2015</v>
      </c>
      <c r="AE44" s="17">
        <v>2012</v>
      </c>
      <c r="AF44" s="17">
        <v>2014</v>
      </c>
      <c r="AG44" s="16">
        <v>2008</v>
      </c>
      <c r="AH44" s="17">
        <v>2014</v>
      </c>
      <c r="AI44" s="17">
        <v>2015</v>
      </c>
      <c r="AJ44" s="17">
        <v>2016</v>
      </c>
      <c r="AK44" s="18">
        <v>2015</v>
      </c>
      <c r="AL44" s="18">
        <v>2015</v>
      </c>
      <c r="AM44" s="17">
        <v>2015</v>
      </c>
      <c r="AN44" s="17">
        <v>2014</v>
      </c>
      <c r="AO44" s="17">
        <v>2014</v>
      </c>
      <c r="AP44" s="17">
        <v>2014</v>
      </c>
      <c r="AQ44" s="17">
        <v>2014</v>
      </c>
      <c r="AR44" s="17">
        <v>2015</v>
      </c>
      <c r="AS44" s="17">
        <v>2014</v>
      </c>
      <c r="AT44" s="17">
        <v>2015</v>
      </c>
      <c r="AU44" s="17">
        <v>2012</v>
      </c>
      <c r="AV44" s="17">
        <v>2012</v>
      </c>
      <c r="AW44" s="17">
        <v>2014</v>
      </c>
      <c r="AX44" s="17">
        <v>2014</v>
      </c>
      <c r="AY44" s="17">
        <v>2014</v>
      </c>
      <c r="AZ44" s="17">
        <v>2015</v>
      </c>
      <c r="BA44" s="17">
        <v>2015</v>
      </c>
      <c r="BB44" s="17">
        <v>2015</v>
      </c>
      <c r="BC44" s="17">
        <v>2015</v>
      </c>
      <c r="BD44" s="17">
        <v>2014</v>
      </c>
      <c r="BE44" s="17">
        <v>2014</v>
      </c>
      <c r="BF44" s="8"/>
    </row>
    <row r="45" spans="1:58">
      <c r="A45" s="11" t="s">
        <v>8084</v>
      </c>
      <c r="B45" s="123" t="s">
        <v>8085</v>
      </c>
      <c r="C45" s="15">
        <v>2014</v>
      </c>
      <c r="D45" s="15">
        <v>2014</v>
      </c>
      <c r="E45" s="15">
        <v>2014</v>
      </c>
      <c r="F45" s="15">
        <v>2014</v>
      </c>
      <c r="G45" s="15">
        <v>2014</v>
      </c>
      <c r="H45" s="15">
        <v>2014</v>
      </c>
      <c r="I45" s="15">
        <v>2014</v>
      </c>
      <c r="J45" s="15">
        <v>2015</v>
      </c>
      <c r="K45" s="15">
        <v>2015</v>
      </c>
      <c r="L45" s="15">
        <v>2015</v>
      </c>
      <c r="M45" s="17">
        <v>2016</v>
      </c>
      <c r="N45" s="17">
        <v>2016</v>
      </c>
      <c r="O45" s="17">
        <v>2015</v>
      </c>
      <c r="P45" s="17">
        <v>2015</v>
      </c>
      <c r="Q45" s="17">
        <v>2014</v>
      </c>
      <c r="R45" s="17" t="s">
        <v>230</v>
      </c>
      <c r="S45" s="17">
        <v>2016</v>
      </c>
      <c r="T45" s="17">
        <v>2013</v>
      </c>
      <c r="U45" s="17">
        <v>2014</v>
      </c>
      <c r="V45" s="17" t="s">
        <v>230</v>
      </c>
      <c r="W45" s="17">
        <v>2015</v>
      </c>
      <c r="X45" s="17" t="s">
        <v>230</v>
      </c>
      <c r="Y45" s="17">
        <v>2012</v>
      </c>
      <c r="Z45" s="17">
        <v>2014</v>
      </c>
      <c r="AA45" s="17">
        <v>2014</v>
      </c>
      <c r="AB45" s="17" t="s">
        <v>230</v>
      </c>
      <c r="AC45" s="17">
        <v>2014</v>
      </c>
      <c r="AD45" s="17">
        <v>2015</v>
      </c>
      <c r="AE45" s="17" t="s">
        <v>230</v>
      </c>
      <c r="AF45" s="17">
        <v>2014</v>
      </c>
      <c r="AG45" s="16">
        <v>2011</v>
      </c>
      <c r="AH45" s="17">
        <v>2014</v>
      </c>
      <c r="AI45" s="17">
        <v>2015</v>
      </c>
      <c r="AJ45" s="17">
        <v>2016</v>
      </c>
      <c r="AK45" s="18" t="s">
        <v>230</v>
      </c>
      <c r="AL45" s="18">
        <v>2015</v>
      </c>
      <c r="AM45" s="17">
        <v>2015</v>
      </c>
      <c r="AN45" s="17">
        <v>2014</v>
      </c>
      <c r="AO45" s="17">
        <v>2014</v>
      </c>
      <c r="AP45" s="17">
        <v>2014</v>
      </c>
      <c r="AQ45" s="17">
        <v>2014</v>
      </c>
      <c r="AR45" s="17">
        <v>2015</v>
      </c>
      <c r="AS45" s="17">
        <v>2014</v>
      </c>
      <c r="AT45" s="17">
        <v>2015</v>
      </c>
      <c r="AU45" s="17">
        <v>2012</v>
      </c>
      <c r="AV45" s="17">
        <v>2011</v>
      </c>
      <c r="AW45" s="17">
        <v>2014</v>
      </c>
      <c r="AX45" s="17">
        <v>2014</v>
      </c>
      <c r="AY45" s="17">
        <v>2014</v>
      </c>
      <c r="AZ45" s="17">
        <v>2015</v>
      </c>
      <c r="BA45" s="17">
        <v>2015</v>
      </c>
      <c r="BB45" s="17">
        <v>2015</v>
      </c>
      <c r="BC45" s="17">
        <v>2015</v>
      </c>
      <c r="BD45" s="17">
        <v>2014</v>
      </c>
      <c r="BE45" s="17">
        <v>2014</v>
      </c>
      <c r="BF45" s="8"/>
    </row>
    <row r="46" spans="1:58">
      <c r="A46" s="11" t="s">
        <v>8086</v>
      </c>
      <c r="B46" s="123" t="s">
        <v>8087</v>
      </c>
      <c r="C46" s="15">
        <v>2014</v>
      </c>
      <c r="D46" s="15">
        <v>2014</v>
      </c>
      <c r="E46" s="15">
        <v>2014</v>
      </c>
      <c r="F46" s="15">
        <v>2014</v>
      </c>
      <c r="G46" s="15">
        <v>2014</v>
      </c>
      <c r="H46" s="15">
        <v>2014</v>
      </c>
      <c r="I46" s="15">
        <v>2014</v>
      </c>
      <c r="J46" s="15">
        <v>2015</v>
      </c>
      <c r="K46" s="15">
        <v>2015</v>
      </c>
      <c r="L46" s="15">
        <v>2015</v>
      </c>
      <c r="M46" s="17">
        <v>2016</v>
      </c>
      <c r="N46" s="17">
        <v>2016</v>
      </c>
      <c r="O46" s="17">
        <v>2015</v>
      </c>
      <c r="P46" s="17">
        <v>2015</v>
      </c>
      <c r="Q46" s="17">
        <v>2014</v>
      </c>
      <c r="R46" s="17" t="s">
        <v>230</v>
      </c>
      <c r="S46" s="17">
        <v>2016</v>
      </c>
      <c r="T46" s="17">
        <v>2013</v>
      </c>
      <c r="U46" s="17">
        <v>2014</v>
      </c>
      <c r="V46" s="17" t="s">
        <v>230</v>
      </c>
      <c r="W46" s="17">
        <v>2015</v>
      </c>
      <c r="X46" s="17" t="s">
        <v>230</v>
      </c>
      <c r="Y46" s="17">
        <v>2010</v>
      </c>
      <c r="Z46" s="17">
        <v>2014</v>
      </c>
      <c r="AA46" s="17">
        <v>2014</v>
      </c>
      <c r="AB46" s="17">
        <v>2014</v>
      </c>
      <c r="AC46" s="17">
        <v>2014</v>
      </c>
      <c r="AD46" s="17">
        <v>2015</v>
      </c>
      <c r="AE46" s="17" t="s">
        <v>230</v>
      </c>
      <c r="AF46" s="17">
        <v>2014</v>
      </c>
      <c r="AG46" s="16" t="s">
        <v>230</v>
      </c>
      <c r="AH46" s="17">
        <v>2014</v>
      </c>
      <c r="AI46" s="17">
        <v>2015</v>
      </c>
      <c r="AJ46" s="17">
        <v>2016</v>
      </c>
      <c r="AK46" s="18" t="s">
        <v>230</v>
      </c>
      <c r="AL46" s="18">
        <v>2015</v>
      </c>
      <c r="AM46" s="17">
        <v>2015</v>
      </c>
      <c r="AN46" s="17">
        <v>2014</v>
      </c>
      <c r="AO46" s="17">
        <v>2014</v>
      </c>
      <c r="AP46" s="17" t="s">
        <v>230</v>
      </c>
      <c r="AQ46" s="17" t="s">
        <v>230</v>
      </c>
      <c r="AR46" s="17">
        <v>2011</v>
      </c>
      <c r="AS46" s="17">
        <v>2014</v>
      </c>
      <c r="AT46" s="17">
        <v>2015</v>
      </c>
      <c r="AU46" s="17">
        <v>2012</v>
      </c>
      <c r="AV46" s="17">
        <v>2012</v>
      </c>
      <c r="AW46" s="17">
        <v>2014</v>
      </c>
      <c r="AX46" s="17">
        <v>2014</v>
      </c>
      <c r="AY46" s="17">
        <v>2014</v>
      </c>
      <c r="AZ46" s="17">
        <v>2015</v>
      </c>
      <c r="BA46" s="17">
        <v>2015</v>
      </c>
      <c r="BB46" s="17">
        <v>2013</v>
      </c>
      <c r="BC46" s="17">
        <v>2015</v>
      </c>
      <c r="BD46" s="17">
        <v>2014</v>
      </c>
      <c r="BE46" s="17">
        <v>2014</v>
      </c>
      <c r="BF46" s="8"/>
    </row>
    <row r="47" spans="1:58">
      <c r="A47" s="11" t="s">
        <v>8088</v>
      </c>
      <c r="B47" s="123" t="s">
        <v>8089</v>
      </c>
      <c r="C47" s="15">
        <v>2014</v>
      </c>
      <c r="D47" s="15">
        <v>2014</v>
      </c>
      <c r="E47" s="15">
        <v>2014</v>
      </c>
      <c r="F47" s="15">
        <v>2014</v>
      </c>
      <c r="G47" s="15">
        <v>2014</v>
      </c>
      <c r="H47" s="15">
        <v>2014</v>
      </c>
      <c r="I47" s="15">
        <v>2014</v>
      </c>
      <c r="J47" s="15">
        <v>2015</v>
      </c>
      <c r="K47" s="15">
        <v>2015</v>
      </c>
      <c r="L47" s="15">
        <v>2015</v>
      </c>
      <c r="M47" s="17">
        <v>2016</v>
      </c>
      <c r="N47" s="17">
        <v>2016</v>
      </c>
      <c r="O47" s="17">
        <v>2015</v>
      </c>
      <c r="P47" s="17">
        <v>2015</v>
      </c>
      <c r="Q47" s="17">
        <v>2014</v>
      </c>
      <c r="R47" s="17" t="s">
        <v>230</v>
      </c>
      <c r="S47" s="17">
        <v>2016</v>
      </c>
      <c r="T47" s="17">
        <v>2013</v>
      </c>
      <c r="U47" s="17">
        <v>2014</v>
      </c>
      <c r="V47" s="17" t="s">
        <v>230</v>
      </c>
      <c r="W47" s="17">
        <v>2015</v>
      </c>
      <c r="X47" s="17" t="s">
        <v>230</v>
      </c>
      <c r="Y47" s="17">
        <v>2012</v>
      </c>
      <c r="Z47" s="17">
        <v>2014</v>
      </c>
      <c r="AA47" s="17">
        <v>2014</v>
      </c>
      <c r="AB47" s="17">
        <v>2013</v>
      </c>
      <c r="AC47" s="17">
        <v>2014</v>
      </c>
      <c r="AD47" s="17">
        <v>2015</v>
      </c>
      <c r="AE47" s="17" t="s">
        <v>230</v>
      </c>
      <c r="AF47" s="17">
        <v>2014</v>
      </c>
      <c r="AG47" s="16">
        <v>2012</v>
      </c>
      <c r="AH47" s="17">
        <v>2014</v>
      </c>
      <c r="AI47" s="17">
        <v>2015</v>
      </c>
      <c r="AJ47" s="17">
        <v>2016</v>
      </c>
      <c r="AK47" s="18">
        <v>2015</v>
      </c>
      <c r="AL47" s="18">
        <v>2015</v>
      </c>
      <c r="AM47" s="17">
        <v>2015</v>
      </c>
      <c r="AN47" s="17">
        <v>2014</v>
      </c>
      <c r="AO47" s="17">
        <v>2014</v>
      </c>
      <c r="AP47" s="17">
        <v>2014</v>
      </c>
      <c r="AQ47" s="17">
        <v>2014</v>
      </c>
      <c r="AR47" s="17" t="s">
        <v>230</v>
      </c>
      <c r="AS47" s="17">
        <v>2014</v>
      </c>
      <c r="AT47" s="17">
        <v>2015</v>
      </c>
      <c r="AU47" s="17">
        <v>2012</v>
      </c>
      <c r="AV47" s="17">
        <v>2011</v>
      </c>
      <c r="AW47" s="17">
        <v>2014</v>
      </c>
      <c r="AX47" s="17">
        <v>2014</v>
      </c>
      <c r="AY47" s="17">
        <v>2014</v>
      </c>
      <c r="AZ47" s="17">
        <v>2015</v>
      </c>
      <c r="BA47" s="17">
        <v>2015</v>
      </c>
      <c r="BB47" s="17">
        <v>2015</v>
      </c>
      <c r="BC47" s="17">
        <v>2015</v>
      </c>
      <c r="BD47" s="17">
        <v>2014</v>
      </c>
      <c r="BE47" s="17">
        <v>2014</v>
      </c>
      <c r="BF47" s="8"/>
    </row>
    <row r="48" spans="1:58">
      <c r="A48" s="11" t="s">
        <v>8090</v>
      </c>
      <c r="B48" s="123" t="s">
        <v>8091</v>
      </c>
      <c r="C48" s="15">
        <v>2014</v>
      </c>
      <c r="D48" s="15">
        <v>2014</v>
      </c>
      <c r="E48" s="15">
        <v>2014</v>
      </c>
      <c r="F48" s="15">
        <v>2014</v>
      </c>
      <c r="G48" s="15">
        <v>2014</v>
      </c>
      <c r="H48" s="15">
        <v>2014</v>
      </c>
      <c r="I48" s="15">
        <v>2014</v>
      </c>
      <c r="J48" s="15">
        <v>2015</v>
      </c>
      <c r="K48" s="15">
        <v>2015</v>
      </c>
      <c r="L48" s="15">
        <v>2015</v>
      </c>
      <c r="M48" s="17">
        <v>2016</v>
      </c>
      <c r="N48" s="17">
        <v>2016</v>
      </c>
      <c r="O48" s="17">
        <v>2015</v>
      </c>
      <c r="P48" s="17">
        <v>2015</v>
      </c>
      <c r="Q48" s="17">
        <v>2014</v>
      </c>
      <c r="R48" s="17" t="s">
        <v>230</v>
      </c>
      <c r="S48" s="17">
        <v>2016</v>
      </c>
      <c r="T48" s="17">
        <v>2013</v>
      </c>
      <c r="U48" s="17">
        <v>2014</v>
      </c>
      <c r="V48" s="17" t="s">
        <v>230</v>
      </c>
      <c r="W48" s="17">
        <v>2015</v>
      </c>
      <c r="X48" s="17" t="s">
        <v>230</v>
      </c>
      <c r="Y48" s="17">
        <v>2011</v>
      </c>
      <c r="Z48" s="17">
        <v>2014</v>
      </c>
      <c r="AA48" s="17">
        <v>2014</v>
      </c>
      <c r="AB48" s="17">
        <v>2013</v>
      </c>
      <c r="AC48" s="17">
        <v>2014</v>
      </c>
      <c r="AD48" s="17">
        <v>2015</v>
      </c>
      <c r="AE48" s="17" t="s">
        <v>230</v>
      </c>
      <c r="AF48" s="17">
        <v>2014</v>
      </c>
      <c r="AG48" s="16">
        <v>2012</v>
      </c>
      <c r="AH48" s="17">
        <v>2014</v>
      </c>
      <c r="AI48" s="17">
        <v>2015</v>
      </c>
      <c r="AJ48" s="17">
        <v>2016</v>
      </c>
      <c r="AK48" s="18" t="s">
        <v>230</v>
      </c>
      <c r="AL48" s="18">
        <v>2015</v>
      </c>
      <c r="AM48" s="17">
        <v>2015</v>
      </c>
      <c r="AN48" s="17">
        <v>2014</v>
      </c>
      <c r="AO48" s="17">
        <v>2014</v>
      </c>
      <c r="AP48" s="17">
        <v>2014</v>
      </c>
      <c r="AQ48" s="17">
        <v>2014</v>
      </c>
      <c r="AR48" s="17">
        <v>2015</v>
      </c>
      <c r="AS48" s="17">
        <v>2014</v>
      </c>
      <c r="AT48" s="17">
        <v>2015</v>
      </c>
      <c r="AU48" s="17">
        <v>2012</v>
      </c>
      <c r="AV48" s="17" t="s">
        <v>230</v>
      </c>
      <c r="AW48" s="17">
        <v>2014</v>
      </c>
      <c r="AX48" s="17">
        <v>2014</v>
      </c>
      <c r="AY48" s="17">
        <v>2014</v>
      </c>
      <c r="AZ48" s="17">
        <v>2015</v>
      </c>
      <c r="BA48" s="17">
        <v>2015</v>
      </c>
      <c r="BB48" s="17">
        <v>2015</v>
      </c>
      <c r="BC48" s="17">
        <v>2015</v>
      </c>
      <c r="BD48" s="17">
        <v>2014</v>
      </c>
      <c r="BE48" s="17">
        <v>2014</v>
      </c>
      <c r="BF48" s="8"/>
    </row>
    <row r="49" spans="1:58">
      <c r="A49" s="11" t="s">
        <v>8094</v>
      </c>
      <c r="B49" s="123" t="s">
        <v>8095</v>
      </c>
      <c r="C49" s="15">
        <v>2014</v>
      </c>
      <c r="D49" s="15">
        <v>2014</v>
      </c>
      <c r="E49" s="15">
        <v>2014</v>
      </c>
      <c r="F49" s="15">
        <v>2014</v>
      </c>
      <c r="G49" s="15">
        <v>2014</v>
      </c>
      <c r="H49" s="15">
        <v>2014</v>
      </c>
      <c r="I49" s="15">
        <v>2014</v>
      </c>
      <c r="J49" s="15">
        <v>2015</v>
      </c>
      <c r="K49" s="15">
        <v>2015</v>
      </c>
      <c r="L49" s="15">
        <v>2015</v>
      </c>
      <c r="M49" s="17">
        <v>2016</v>
      </c>
      <c r="N49" s="17">
        <v>2016</v>
      </c>
      <c r="O49" s="17">
        <v>2015</v>
      </c>
      <c r="P49" s="17">
        <v>2015</v>
      </c>
      <c r="Q49" s="17">
        <v>2014</v>
      </c>
      <c r="R49" s="17" t="s">
        <v>230</v>
      </c>
      <c r="S49" s="17">
        <v>2016</v>
      </c>
      <c r="T49" s="17">
        <v>2013</v>
      </c>
      <c r="U49" s="17">
        <v>2014</v>
      </c>
      <c r="V49" s="17" t="s">
        <v>230</v>
      </c>
      <c r="W49" s="17">
        <v>2015</v>
      </c>
      <c r="X49" s="17" t="s">
        <v>230</v>
      </c>
      <c r="Y49" s="17">
        <v>2010</v>
      </c>
      <c r="Z49" s="17">
        <v>2014</v>
      </c>
      <c r="AA49" s="17">
        <v>2014</v>
      </c>
      <c r="AB49" s="17">
        <v>2014</v>
      </c>
      <c r="AC49" s="17">
        <v>2014</v>
      </c>
      <c r="AD49" s="17">
        <v>2015</v>
      </c>
      <c r="AE49" s="17" t="s">
        <v>230</v>
      </c>
      <c r="AF49" s="17">
        <v>2014</v>
      </c>
      <c r="AG49" s="16">
        <v>2012</v>
      </c>
      <c r="AH49" s="17">
        <v>2014</v>
      </c>
      <c r="AI49" s="17">
        <v>2015</v>
      </c>
      <c r="AJ49" s="17">
        <v>2016</v>
      </c>
      <c r="AK49" s="18" t="s">
        <v>230</v>
      </c>
      <c r="AL49" s="18">
        <v>2015</v>
      </c>
      <c r="AM49" s="17">
        <v>2015</v>
      </c>
      <c r="AN49" s="17">
        <v>2014</v>
      </c>
      <c r="AO49" s="17">
        <v>2014</v>
      </c>
      <c r="AP49" s="17">
        <v>2014</v>
      </c>
      <c r="AQ49" s="17">
        <v>2014</v>
      </c>
      <c r="AR49" s="17">
        <v>2015</v>
      </c>
      <c r="AS49" s="17">
        <v>2014</v>
      </c>
      <c r="AT49" s="17">
        <v>2015</v>
      </c>
      <c r="AU49" s="17">
        <v>2012</v>
      </c>
      <c r="AV49" s="17" t="s">
        <v>230</v>
      </c>
      <c r="AW49" s="17">
        <v>2014</v>
      </c>
      <c r="AX49" s="17">
        <v>2014</v>
      </c>
      <c r="AY49" s="17">
        <v>2014</v>
      </c>
      <c r="AZ49" s="17">
        <v>2015</v>
      </c>
      <c r="BA49" s="17">
        <v>2015</v>
      </c>
      <c r="BB49" s="17">
        <v>2015</v>
      </c>
      <c r="BC49" s="17">
        <v>2015</v>
      </c>
      <c r="BD49" s="17">
        <v>2014</v>
      </c>
      <c r="BE49" s="17">
        <v>2014</v>
      </c>
      <c r="BF49" s="8"/>
    </row>
    <row r="50" spans="1:58">
      <c r="A50" s="11" t="s">
        <v>1244</v>
      </c>
      <c r="B50" s="123" t="s">
        <v>1245</v>
      </c>
      <c r="C50" s="15">
        <v>2014</v>
      </c>
      <c r="D50" s="15">
        <v>2014</v>
      </c>
      <c r="E50" s="15">
        <v>2014</v>
      </c>
      <c r="F50" s="15">
        <v>2014</v>
      </c>
      <c r="G50" s="15">
        <v>2014</v>
      </c>
      <c r="H50" s="15">
        <v>2014</v>
      </c>
      <c r="I50" s="15">
        <v>2014</v>
      </c>
      <c r="J50" s="15">
        <v>2015</v>
      </c>
      <c r="K50" s="15">
        <v>2015</v>
      </c>
      <c r="L50" s="15">
        <v>2015</v>
      </c>
      <c r="M50" s="17">
        <v>2016</v>
      </c>
      <c r="N50" s="17">
        <v>2016</v>
      </c>
      <c r="O50" s="17">
        <v>2015</v>
      </c>
      <c r="P50" s="17">
        <v>2015</v>
      </c>
      <c r="Q50" s="17">
        <v>2014</v>
      </c>
      <c r="R50" s="17">
        <v>2006</v>
      </c>
      <c r="S50" s="17">
        <v>2016</v>
      </c>
      <c r="T50" s="17">
        <v>2013</v>
      </c>
      <c r="U50" s="17">
        <v>2014</v>
      </c>
      <c r="V50" s="17" t="s">
        <v>230</v>
      </c>
      <c r="W50" s="17">
        <v>2015</v>
      </c>
      <c r="X50" s="17">
        <v>2012</v>
      </c>
      <c r="Y50" s="17">
        <v>2010</v>
      </c>
      <c r="Z50" s="17">
        <v>2014</v>
      </c>
      <c r="AA50" s="17">
        <v>2014</v>
      </c>
      <c r="AB50" s="17">
        <v>2014</v>
      </c>
      <c r="AC50" s="17">
        <v>2014</v>
      </c>
      <c r="AD50" s="17">
        <v>2015</v>
      </c>
      <c r="AE50" s="17">
        <v>2012</v>
      </c>
      <c r="AF50" s="17" t="s">
        <v>230</v>
      </c>
      <c r="AG50" s="16">
        <v>2012</v>
      </c>
      <c r="AH50" s="17">
        <v>2014</v>
      </c>
      <c r="AI50" s="17">
        <v>2015</v>
      </c>
      <c r="AJ50" s="17">
        <v>2016</v>
      </c>
      <c r="AK50" s="18" t="s">
        <v>230</v>
      </c>
      <c r="AL50" s="18">
        <v>2016</v>
      </c>
      <c r="AM50" s="17">
        <v>2015</v>
      </c>
      <c r="AN50" s="17">
        <v>2014</v>
      </c>
      <c r="AO50" s="17">
        <v>2014</v>
      </c>
      <c r="AP50" s="17" t="s">
        <v>230</v>
      </c>
      <c r="AQ50" s="17" t="s">
        <v>230</v>
      </c>
      <c r="AR50" s="17">
        <v>2011</v>
      </c>
      <c r="AS50" s="17">
        <v>2014</v>
      </c>
      <c r="AT50" s="17">
        <v>2015</v>
      </c>
      <c r="AU50" s="17">
        <v>2012</v>
      </c>
      <c r="AV50" s="17" t="s">
        <v>230</v>
      </c>
      <c r="AW50" s="17">
        <v>2014</v>
      </c>
      <c r="AX50" s="17">
        <v>2014</v>
      </c>
      <c r="AY50" s="17">
        <v>2014</v>
      </c>
      <c r="AZ50" s="17">
        <v>2015</v>
      </c>
      <c r="BA50" s="17">
        <v>2015</v>
      </c>
      <c r="BB50" s="17">
        <v>2013</v>
      </c>
      <c r="BC50" s="17">
        <v>2015</v>
      </c>
      <c r="BD50" s="17">
        <v>2014</v>
      </c>
      <c r="BE50" s="17">
        <v>2014</v>
      </c>
      <c r="BF50" s="8"/>
    </row>
    <row r="51" spans="1:58">
      <c r="A51" s="11" t="s">
        <v>8096</v>
      </c>
      <c r="B51" s="123" t="s">
        <v>8097</v>
      </c>
      <c r="C51" s="15">
        <v>2014</v>
      </c>
      <c r="D51" s="15">
        <v>2014</v>
      </c>
      <c r="E51" s="15">
        <v>2014</v>
      </c>
      <c r="F51" s="15">
        <v>2014</v>
      </c>
      <c r="G51" s="15">
        <v>2014</v>
      </c>
      <c r="H51" s="15">
        <v>2014</v>
      </c>
      <c r="I51" s="15">
        <v>2014</v>
      </c>
      <c r="J51" s="15">
        <v>2015</v>
      </c>
      <c r="K51" s="15">
        <v>2015</v>
      </c>
      <c r="L51" s="15">
        <v>2015</v>
      </c>
      <c r="M51" s="17">
        <v>2016</v>
      </c>
      <c r="N51" s="17">
        <v>2016</v>
      </c>
      <c r="O51" s="17">
        <v>2015</v>
      </c>
      <c r="P51" s="17">
        <v>2015</v>
      </c>
      <c r="Q51" s="17">
        <v>2014</v>
      </c>
      <c r="R51" s="17" t="s">
        <v>230</v>
      </c>
      <c r="S51" s="17">
        <v>2016</v>
      </c>
      <c r="T51" s="17">
        <v>2013</v>
      </c>
      <c r="U51" s="17">
        <v>2014</v>
      </c>
      <c r="V51" s="17">
        <v>2014</v>
      </c>
      <c r="W51" s="17">
        <v>2015</v>
      </c>
      <c r="X51" s="17" t="s">
        <v>230</v>
      </c>
      <c r="Y51" s="17">
        <v>2011</v>
      </c>
      <c r="Z51" s="17">
        <v>2014</v>
      </c>
      <c r="AA51" s="17">
        <v>2014</v>
      </c>
      <c r="AB51" s="17" t="s">
        <v>230</v>
      </c>
      <c r="AC51" s="17">
        <v>2014</v>
      </c>
      <c r="AD51" s="17">
        <v>2015</v>
      </c>
      <c r="AE51" s="17" t="s">
        <v>230</v>
      </c>
      <c r="AF51" s="17" t="s">
        <v>230</v>
      </c>
      <c r="AG51" s="16" t="s">
        <v>230</v>
      </c>
      <c r="AH51" s="17">
        <v>2014</v>
      </c>
      <c r="AI51" s="17">
        <v>2015</v>
      </c>
      <c r="AJ51" s="17">
        <v>2016</v>
      </c>
      <c r="AK51" s="18" t="s">
        <v>230</v>
      </c>
      <c r="AL51" s="18">
        <v>2015</v>
      </c>
      <c r="AM51" s="17">
        <v>2015</v>
      </c>
      <c r="AN51" s="17">
        <v>2014</v>
      </c>
      <c r="AO51" s="17">
        <v>2014</v>
      </c>
      <c r="AP51" s="17" t="s">
        <v>230</v>
      </c>
      <c r="AQ51" s="17" t="s">
        <v>230</v>
      </c>
      <c r="AR51" s="17" t="s">
        <v>230</v>
      </c>
      <c r="AS51" s="17">
        <v>2014</v>
      </c>
      <c r="AT51" s="17">
        <v>2015</v>
      </c>
      <c r="AU51" s="17">
        <v>2012</v>
      </c>
      <c r="AV51" s="17" t="s">
        <v>230</v>
      </c>
      <c r="AW51" s="17">
        <v>2014</v>
      </c>
      <c r="AX51" s="17">
        <v>2014</v>
      </c>
      <c r="AY51" s="17">
        <v>2014</v>
      </c>
      <c r="AZ51" s="17">
        <v>2007</v>
      </c>
      <c r="BA51" s="17">
        <v>2007</v>
      </c>
      <c r="BB51" s="17">
        <v>2015</v>
      </c>
      <c r="BC51" s="17">
        <v>2015</v>
      </c>
      <c r="BD51" s="17">
        <v>2014</v>
      </c>
      <c r="BE51" s="17">
        <v>2014</v>
      </c>
      <c r="BF51" s="8"/>
    </row>
    <row r="52" spans="1:58">
      <c r="A52" s="11" t="s">
        <v>8098</v>
      </c>
      <c r="B52" s="123" t="s">
        <v>8099</v>
      </c>
      <c r="C52" s="15">
        <v>2014</v>
      </c>
      <c r="D52" s="15">
        <v>2014</v>
      </c>
      <c r="E52" s="15">
        <v>2014</v>
      </c>
      <c r="F52" s="15">
        <v>2014</v>
      </c>
      <c r="G52" s="15">
        <v>2014</v>
      </c>
      <c r="H52" s="15">
        <v>2014</v>
      </c>
      <c r="I52" s="15">
        <v>2014</v>
      </c>
      <c r="J52" s="15">
        <v>2015</v>
      </c>
      <c r="K52" s="15">
        <v>2015</v>
      </c>
      <c r="L52" s="15">
        <v>2015</v>
      </c>
      <c r="M52" s="17">
        <v>2016</v>
      </c>
      <c r="N52" s="17">
        <v>2016</v>
      </c>
      <c r="O52" s="17">
        <v>2015</v>
      </c>
      <c r="P52" s="17">
        <v>2015</v>
      </c>
      <c r="Q52" s="17">
        <v>2014</v>
      </c>
      <c r="R52" s="17">
        <v>2013</v>
      </c>
      <c r="S52" s="17">
        <v>2016</v>
      </c>
      <c r="T52" s="17">
        <v>2013</v>
      </c>
      <c r="U52" s="17">
        <v>2014</v>
      </c>
      <c r="V52" s="17">
        <v>2014</v>
      </c>
      <c r="W52" s="17">
        <v>2015</v>
      </c>
      <c r="X52" s="17">
        <v>2013</v>
      </c>
      <c r="Y52" s="17">
        <v>2012</v>
      </c>
      <c r="Z52" s="17">
        <v>2014</v>
      </c>
      <c r="AA52" s="17">
        <v>2014</v>
      </c>
      <c r="AB52" s="17">
        <v>2014</v>
      </c>
      <c r="AC52" s="17">
        <v>2014</v>
      </c>
      <c r="AD52" s="17">
        <v>2015</v>
      </c>
      <c r="AE52" s="17">
        <v>2012</v>
      </c>
      <c r="AF52" s="17">
        <v>2014</v>
      </c>
      <c r="AG52" s="16">
        <v>2013</v>
      </c>
      <c r="AH52" s="17">
        <v>2014</v>
      </c>
      <c r="AI52" s="17">
        <v>2015</v>
      </c>
      <c r="AJ52" s="17">
        <v>2016</v>
      </c>
      <c r="AK52" s="18" t="s">
        <v>230</v>
      </c>
      <c r="AL52" s="18">
        <v>2015</v>
      </c>
      <c r="AM52" s="17">
        <v>2015</v>
      </c>
      <c r="AN52" s="17">
        <v>2014</v>
      </c>
      <c r="AO52" s="17">
        <v>2014</v>
      </c>
      <c r="AP52" s="17">
        <v>2014</v>
      </c>
      <c r="AQ52" s="17">
        <v>2014</v>
      </c>
      <c r="AR52" s="17">
        <v>2015</v>
      </c>
      <c r="AS52" s="17">
        <v>2014</v>
      </c>
      <c r="AT52" s="17">
        <v>2015</v>
      </c>
      <c r="AU52" s="17">
        <v>2012</v>
      </c>
      <c r="AV52" s="17">
        <v>2013</v>
      </c>
      <c r="AW52" s="17">
        <v>2014</v>
      </c>
      <c r="AX52" s="17">
        <v>2014</v>
      </c>
      <c r="AY52" s="17">
        <v>2014</v>
      </c>
      <c r="AZ52" s="17">
        <v>2015</v>
      </c>
      <c r="BA52" s="17">
        <v>2015</v>
      </c>
      <c r="BB52" s="17">
        <v>2015</v>
      </c>
      <c r="BC52" s="17">
        <v>2015</v>
      </c>
      <c r="BD52" s="17">
        <v>2014</v>
      </c>
      <c r="BE52" s="17">
        <v>2014</v>
      </c>
      <c r="BF52" s="8"/>
    </row>
    <row r="53" spans="1:58">
      <c r="A53" s="11" t="s">
        <v>1545</v>
      </c>
      <c r="B53" s="123" t="s">
        <v>1546</v>
      </c>
      <c r="C53" s="15">
        <v>2014</v>
      </c>
      <c r="D53" s="15">
        <v>2014</v>
      </c>
      <c r="E53" s="15">
        <v>2014</v>
      </c>
      <c r="F53" s="15">
        <v>2014</v>
      </c>
      <c r="G53" s="15">
        <v>2014</v>
      </c>
      <c r="H53" s="15">
        <v>2014</v>
      </c>
      <c r="I53" s="15">
        <v>2014</v>
      </c>
      <c r="J53" s="15">
        <v>2015</v>
      </c>
      <c r="K53" s="15">
        <v>2015</v>
      </c>
      <c r="L53" s="15">
        <v>2015</v>
      </c>
      <c r="M53" s="17">
        <v>2016</v>
      </c>
      <c r="N53" s="17">
        <v>2016</v>
      </c>
      <c r="O53" s="17">
        <v>2015</v>
      </c>
      <c r="P53" s="17">
        <v>2015</v>
      </c>
      <c r="Q53" s="17">
        <v>2014</v>
      </c>
      <c r="R53" s="17">
        <v>2014</v>
      </c>
      <c r="S53" s="17">
        <v>2016</v>
      </c>
      <c r="T53" s="17">
        <v>2013</v>
      </c>
      <c r="U53" s="17">
        <v>2014</v>
      </c>
      <c r="V53" s="17">
        <v>2014</v>
      </c>
      <c r="W53" s="17">
        <v>2015</v>
      </c>
      <c r="X53" s="17">
        <v>2012</v>
      </c>
      <c r="Y53" s="17">
        <v>2011</v>
      </c>
      <c r="Z53" s="17">
        <v>2014</v>
      </c>
      <c r="AA53" s="17">
        <v>2014</v>
      </c>
      <c r="AB53" s="17">
        <v>2014</v>
      </c>
      <c r="AC53" s="17">
        <v>2014</v>
      </c>
      <c r="AD53" s="17">
        <v>2015</v>
      </c>
      <c r="AE53" s="17">
        <v>2012</v>
      </c>
      <c r="AF53" s="17">
        <v>2014</v>
      </c>
      <c r="AG53" s="16">
        <v>2013</v>
      </c>
      <c r="AH53" s="17">
        <v>2014</v>
      </c>
      <c r="AI53" s="17">
        <v>2015</v>
      </c>
      <c r="AJ53" s="17">
        <v>2016</v>
      </c>
      <c r="AK53" s="18" t="s">
        <v>230</v>
      </c>
      <c r="AL53" s="18">
        <v>2015</v>
      </c>
      <c r="AM53" s="17">
        <v>2015</v>
      </c>
      <c r="AN53" s="17">
        <v>2014</v>
      </c>
      <c r="AO53" s="17">
        <v>2014</v>
      </c>
      <c r="AP53" s="17">
        <v>2014</v>
      </c>
      <c r="AQ53" s="17">
        <v>2014</v>
      </c>
      <c r="AR53" s="17">
        <v>2015</v>
      </c>
      <c r="AS53" s="17">
        <v>2014</v>
      </c>
      <c r="AT53" s="17">
        <v>2015</v>
      </c>
      <c r="AU53" s="17">
        <v>2012</v>
      </c>
      <c r="AV53" s="17">
        <v>2013</v>
      </c>
      <c r="AW53" s="17">
        <v>2014</v>
      </c>
      <c r="AX53" s="17">
        <v>2014</v>
      </c>
      <c r="AY53" s="17">
        <v>2014</v>
      </c>
      <c r="AZ53" s="17">
        <v>2015</v>
      </c>
      <c r="BA53" s="17">
        <v>2015</v>
      </c>
      <c r="BB53" s="17">
        <v>2015</v>
      </c>
      <c r="BC53" s="17">
        <v>2015</v>
      </c>
      <c r="BD53" s="17">
        <v>2014</v>
      </c>
      <c r="BE53" s="17">
        <v>2014</v>
      </c>
      <c r="BF53" s="8"/>
    </row>
    <row r="54" spans="1:58">
      <c r="A54" s="11" t="s">
        <v>1607</v>
      </c>
      <c r="B54" s="123" t="s">
        <v>1608</v>
      </c>
      <c r="C54" s="15">
        <v>2014</v>
      </c>
      <c r="D54" s="15">
        <v>2014</v>
      </c>
      <c r="E54" s="15">
        <v>2014</v>
      </c>
      <c r="F54" s="15">
        <v>2014</v>
      </c>
      <c r="G54" s="15">
        <v>2014</v>
      </c>
      <c r="H54" s="15">
        <v>2014</v>
      </c>
      <c r="I54" s="15">
        <v>2014</v>
      </c>
      <c r="J54" s="15">
        <v>2015</v>
      </c>
      <c r="K54" s="15">
        <v>2015</v>
      </c>
      <c r="L54" s="15">
        <v>2015</v>
      </c>
      <c r="M54" s="17">
        <v>2016</v>
      </c>
      <c r="N54" s="17">
        <v>2016</v>
      </c>
      <c r="O54" s="17">
        <v>2015</v>
      </c>
      <c r="P54" s="17">
        <v>2015</v>
      </c>
      <c r="Q54" s="17">
        <v>2014</v>
      </c>
      <c r="R54" s="17">
        <v>2014</v>
      </c>
      <c r="S54" s="17">
        <v>2016</v>
      </c>
      <c r="T54" s="17">
        <v>2013</v>
      </c>
      <c r="U54" s="17">
        <v>2014</v>
      </c>
      <c r="V54" s="17">
        <v>2014</v>
      </c>
      <c r="W54" s="17">
        <v>2015</v>
      </c>
      <c r="X54" s="17">
        <v>2014</v>
      </c>
      <c r="Y54" s="17">
        <v>2010</v>
      </c>
      <c r="Z54" s="17">
        <v>2014</v>
      </c>
      <c r="AA54" s="17">
        <v>2014</v>
      </c>
      <c r="AB54" s="17">
        <v>2014</v>
      </c>
      <c r="AC54" s="17">
        <v>2014</v>
      </c>
      <c r="AD54" s="17">
        <v>2015</v>
      </c>
      <c r="AE54" s="17" t="s">
        <v>230</v>
      </c>
      <c r="AF54" s="17">
        <v>2014</v>
      </c>
      <c r="AG54" s="16">
        <v>2008</v>
      </c>
      <c r="AH54" s="17">
        <v>2014</v>
      </c>
      <c r="AI54" s="17">
        <v>2015</v>
      </c>
      <c r="AJ54" s="17">
        <v>2016</v>
      </c>
      <c r="AK54" s="18">
        <v>2015</v>
      </c>
      <c r="AL54" s="18">
        <v>2016</v>
      </c>
      <c r="AM54" s="17">
        <v>2015</v>
      </c>
      <c r="AN54" s="17">
        <v>2014</v>
      </c>
      <c r="AO54" s="17">
        <v>2014</v>
      </c>
      <c r="AP54" s="17">
        <v>2014</v>
      </c>
      <c r="AQ54" s="17">
        <v>2014</v>
      </c>
      <c r="AR54" s="17">
        <v>2015</v>
      </c>
      <c r="AS54" s="17">
        <v>2014</v>
      </c>
      <c r="AT54" s="17">
        <v>2015</v>
      </c>
      <c r="AU54" s="17">
        <v>2012</v>
      </c>
      <c r="AV54" s="17">
        <v>2013</v>
      </c>
      <c r="AW54" s="17">
        <v>2014</v>
      </c>
      <c r="AX54" s="17">
        <v>2014</v>
      </c>
      <c r="AY54" s="17">
        <v>2014</v>
      </c>
      <c r="AZ54" s="17">
        <v>2015</v>
      </c>
      <c r="BA54" s="17">
        <v>2015</v>
      </c>
      <c r="BB54" s="17">
        <v>2015</v>
      </c>
      <c r="BC54" s="17">
        <v>2015</v>
      </c>
      <c r="BD54" s="17">
        <v>2014</v>
      </c>
      <c r="BE54" s="17">
        <v>2014</v>
      </c>
      <c r="BF54" s="8"/>
    </row>
    <row r="55" spans="1:58">
      <c r="A55" s="11" t="s">
        <v>6222</v>
      </c>
      <c r="B55" s="123" t="s">
        <v>6223</v>
      </c>
      <c r="C55" s="15">
        <v>2014</v>
      </c>
      <c r="D55" s="15">
        <v>2014</v>
      </c>
      <c r="E55" s="15">
        <v>2014</v>
      </c>
      <c r="F55" s="15">
        <v>2014</v>
      </c>
      <c r="G55" s="15">
        <v>2014</v>
      </c>
      <c r="H55" s="15">
        <v>2014</v>
      </c>
      <c r="I55" s="15">
        <v>2014</v>
      </c>
      <c r="J55" s="15">
        <v>2015</v>
      </c>
      <c r="K55" s="15">
        <v>2015</v>
      </c>
      <c r="L55" s="15">
        <v>2015</v>
      </c>
      <c r="M55" s="17">
        <v>2016</v>
      </c>
      <c r="N55" s="17">
        <v>2016</v>
      </c>
      <c r="O55" s="17">
        <v>2015</v>
      </c>
      <c r="P55" s="17">
        <v>2015</v>
      </c>
      <c r="Q55" s="17">
        <v>2014</v>
      </c>
      <c r="R55" s="17" t="s">
        <v>230</v>
      </c>
      <c r="S55" s="17">
        <v>2016</v>
      </c>
      <c r="T55" s="17">
        <v>2013</v>
      </c>
      <c r="U55" s="17">
        <v>2014</v>
      </c>
      <c r="V55" s="17">
        <v>2014</v>
      </c>
      <c r="W55" s="17">
        <v>2015</v>
      </c>
      <c r="X55" s="17">
        <v>2008</v>
      </c>
      <c r="Y55" s="17">
        <v>2010</v>
      </c>
      <c r="Z55" s="17">
        <v>2014</v>
      </c>
      <c r="AA55" s="17">
        <v>2014</v>
      </c>
      <c r="AB55" s="17">
        <v>2014</v>
      </c>
      <c r="AC55" s="17">
        <v>2014</v>
      </c>
      <c r="AD55" s="17">
        <v>2015</v>
      </c>
      <c r="AE55" s="17">
        <v>2012</v>
      </c>
      <c r="AF55" s="17">
        <v>2014</v>
      </c>
      <c r="AG55" s="16">
        <v>2013</v>
      </c>
      <c r="AH55" s="17">
        <v>2014</v>
      </c>
      <c r="AI55" s="17">
        <v>2015</v>
      </c>
      <c r="AJ55" s="17">
        <v>2016</v>
      </c>
      <c r="AK55" s="18">
        <v>2015</v>
      </c>
      <c r="AL55" s="18">
        <v>2015</v>
      </c>
      <c r="AM55" s="17">
        <v>2015</v>
      </c>
      <c r="AN55" s="17">
        <v>2014</v>
      </c>
      <c r="AO55" s="17">
        <v>2014</v>
      </c>
      <c r="AP55" s="17">
        <v>2014</v>
      </c>
      <c r="AQ55" s="17">
        <v>2014</v>
      </c>
      <c r="AR55" s="17">
        <v>2009</v>
      </c>
      <c r="AS55" s="17">
        <v>2014</v>
      </c>
      <c r="AT55" s="17">
        <v>2015</v>
      </c>
      <c r="AU55" s="17">
        <v>2012</v>
      </c>
      <c r="AV55" s="17">
        <v>2013</v>
      </c>
      <c r="AW55" s="17">
        <v>2014</v>
      </c>
      <c r="AX55" s="17">
        <v>2014</v>
      </c>
      <c r="AY55" s="17">
        <v>2014</v>
      </c>
      <c r="AZ55" s="17">
        <v>2015</v>
      </c>
      <c r="BA55" s="17">
        <v>2015</v>
      </c>
      <c r="BB55" s="17">
        <v>2015</v>
      </c>
      <c r="BC55" s="17">
        <v>2015</v>
      </c>
      <c r="BD55" s="17">
        <v>2014</v>
      </c>
      <c r="BE55" s="17">
        <v>2014</v>
      </c>
      <c r="BF55" s="8"/>
    </row>
    <row r="56" spans="1:58">
      <c r="A56" s="11" t="s">
        <v>8100</v>
      </c>
      <c r="B56" s="123" t="s">
        <v>8101</v>
      </c>
      <c r="C56" s="15">
        <v>2014</v>
      </c>
      <c r="D56" s="15">
        <v>2014</v>
      </c>
      <c r="E56" s="15">
        <v>2014</v>
      </c>
      <c r="F56" s="15">
        <v>2014</v>
      </c>
      <c r="G56" s="15">
        <v>2014</v>
      </c>
      <c r="H56" s="15">
        <v>2014</v>
      </c>
      <c r="I56" s="15">
        <v>2014</v>
      </c>
      <c r="J56" s="15">
        <v>2015</v>
      </c>
      <c r="K56" s="15">
        <v>2015</v>
      </c>
      <c r="L56" s="15">
        <v>2015</v>
      </c>
      <c r="M56" s="17">
        <v>2016</v>
      </c>
      <c r="N56" s="17">
        <v>2016</v>
      </c>
      <c r="O56" s="17">
        <v>2015</v>
      </c>
      <c r="P56" s="17">
        <v>2015</v>
      </c>
      <c r="Q56" s="17">
        <v>2014</v>
      </c>
      <c r="R56" s="17" t="s">
        <v>230</v>
      </c>
      <c r="S56" s="17">
        <v>2016</v>
      </c>
      <c r="T56" s="17">
        <v>2013</v>
      </c>
      <c r="U56" s="17">
        <v>2014</v>
      </c>
      <c r="V56" s="17">
        <v>2014</v>
      </c>
      <c r="W56" s="17">
        <v>2015</v>
      </c>
      <c r="X56" s="17">
        <v>2010</v>
      </c>
      <c r="Y56" s="17" t="s">
        <v>230</v>
      </c>
      <c r="Z56" s="17">
        <v>2014</v>
      </c>
      <c r="AA56" s="17">
        <v>2014</v>
      </c>
      <c r="AB56" s="17">
        <v>2014</v>
      </c>
      <c r="AC56" s="17">
        <v>2014</v>
      </c>
      <c r="AD56" s="17">
        <v>2015</v>
      </c>
      <c r="AE56" s="17">
        <v>2012</v>
      </c>
      <c r="AF56" s="17" t="s">
        <v>230</v>
      </c>
      <c r="AG56" s="16" t="s">
        <v>230</v>
      </c>
      <c r="AH56" s="17">
        <v>2014</v>
      </c>
      <c r="AI56" s="17">
        <v>2015</v>
      </c>
      <c r="AJ56" s="17">
        <v>2016</v>
      </c>
      <c r="AK56" s="18" t="s">
        <v>230</v>
      </c>
      <c r="AL56" s="18">
        <v>2015</v>
      </c>
      <c r="AM56" s="17">
        <v>2015</v>
      </c>
      <c r="AN56" s="17">
        <v>2014</v>
      </c>
      <c r="AO56" s="17">
        <v>2014</v>
      </c>
      <c r="AP56" s="17" t="s">
        <v>230</v>
      </c>
      <c r="AQ56" s="17" t="s">
        <v>230</v>
      </c>
      <c r="AR56" s="17" t="s">
        <v>230</v>
      </c>
      <c r="AS56" s="17">
        <v>2014</v>
      </c>
      <c r="AT56" s="17">
        <v>2013</v>
      </c>
      <c r="AU56" s="17">
        <v>2012</v>
      </c>
      <c r="AV56" s="17">
        <v>2013</v>
      </c>
      <c r="AW56" s="17">
        <v>2014</v>
      </c>
      <c r="AX56" s="17">
        <v>2014</v>
      </c>
      <c r="AY56" s="17">
        <v>2014</v>
      </c>
      <c r="AZ56" s="17">
        <v>2015</v>
      </c>
      <c r="BA56" s="17">
        <v>2015</v>
      </c>
      <c r="BB56" s="17">
        <v>2015</v>
      </c>
      <c r="BC56" s="17">
        <v>2015</v>
      </c>
      <c r="BD56" s="17">
        <v>2014</v>
      </c>
      <c r="BE56" s="17">
        <v>2014</v>
      </c>
      <c r="BF56" s="8"/>
    </row>
    <row r="57" spans="1:58">
      <c r="A57" s="11" t="s">
        <v>1664</v>
      </c>
      <c r="B57" s="123" t="s">
        <v>1665</v>
      </c>
      <c r="C57" s="15">
        <v>2014</v>
      </c>
      <c r="D57" s="15">
        <v>2014</v>
      </c>
      <c r="E57" s="15">
        <v>2014</v>
      </c>
      <c r="F57" s="15">
        <v>2014</v>
      </c>
      <c r="G57" s="15">
        <v>2014</v>
      </c>
      <c r="H57" s="15">
        <v>2014</v>
      </c>
      <c r="I57" s="15">
        <v>2014</v>
      </c>
      <c r="J57" s="15">
        <v>2015</v>
      </c>
      <c r="K57" s="15">
        <v>2015</v>
      </c>
      <c r="L57" s="15">
        <v>2015</v>
      </c>
      <c r="M57" s="17">
        <v>2016</v>
      </c>
      <c r="N57" s="17">
        <v>2016</v>
      </c>
      <c r="O57" s="17">
        <v>2015</v>
      </c>
      <c r="P57" s="17">
        <v>2015</v>
      </c>
      <c r="Q57" s="17">
        <v>2014</v>
      </c>
      <c r="R57" s="17" t="s">
        <v>230</v>
      </c>
      <c r="S57" s="17">
        <v>2016</v>
      </c>
      <c r="T57" s="17">
        <v>2013</v>
      </c>
      <c r="U57" s="17">
        <v>2014</v>
      </c>
      <c r="V57" s="17" t="s">
        <v>230</v>
      </c>
      <c r="W57" s="17">
        <v>2015</v>
      </c>
      <c r="X57" s="17">
        <v>2010</v>
      </c>
      <c r="Y57" s="17" t="s">
        <v>230</v>
      </c>
      <c r="Z57" s="17">
        <v>2014</v>
      </c>
      <c r="AA57" s="17">
        <v>2014</v>
      </c>
      <c r="AB57" s="17">
        <v>2014</v>
      </c>
      <c r="AC57" s="17">
        <v>2014</v>
      </c>
      <c r="AD57" s="17">
        <v>2015</v>
      </c>
      <c r="AE57" s="17">
        <v>2012</v>
      </c>
      <c r="AF57" s="17" t="s">
        <v>230</v>
      </c>
      <c r="AG57" s="16" t="s">
        <v>230</v>
      </c>
      <c r="AH57" s="17">
        <v>2014</v>
      </c>
      <c r="AI57" s="17">
        <v>2015</v>
      </c>
      <c r="AJ57" s="17">
        <v>2016</v>
      </c>
      <c r="AK57" s="18" t="s">
        <v>230</v>
      </c>
      <c r="AL57" s="18">
        <v>2015</v>
      </c>
      <c r="AM57" s="17">
        <v>2015</v>
      </c>
      <c r="AN57" s="17">
        <v>2014</v>
      </c>
      <c r="AO57" s="17">
        <v>2014</v>
      </c>
      <c r="AP57" s="17" t="s">
        <v>230</v>
      </c>
      <c r="AQ57" s="17" t="s">
        <v>230</v>
      </c>
      <c r="AR57" s="17" t="s">
        <v>230</v>
      </c>
      <c r="AS57" s="17">
        <v>2014</v>
      </c>
      <c r="AT57" s="17">
        <v>2015</v>
      </c>
      <c r="AU57" s="17">
        <v>2012</v>
      </c>
      <c r="AV57" s="17">
        <v>2013</v>
      </c>
      <c r="AW57" s="17">
        <v>2014</v>
      </c>
      <c r="AX57" s="17">
        <v>2014</v>
      </c>
      <c r="AY57" s="17">
        <v>2014</v>
      </c>
      <c r="AZ57" s="17">
        <v>2015</v>
      </c>
      <c r="BA57" s="17">
        <v>2015</v>
      </c>
      <c r="BB57" s="17">
        <v>2011</v>
      </c>
      <c r="BC57" s="17">
        <v>2011</v>
      </c>
      <c r="BD57" s="17">
        <v>2014</v>
      </c>
      <c r="BE57" s="17">
        <v>2014</v>
      </c>
      <c r="BF57" s="8"/>
    </row>
    <row r="58" spans="1:58">
      <c r="A58" s="11" t="s">
        <v>8102</v>
      </c>
      <c r="B58" s="123" t="s">
        <v>8103</v>
      </c>
      <c r="C58" s="15">
        <v>2014</v>
      </c>
      <c r="D58" s="15">
        <v>2014</v>
      </c>
      <c r="E58" s="15">
        <v>2014</v>
      </c>
      <c r="F58" s="15">
        <v>2014</v>
      </c>
      <c r="G58" s="15">
        <v>2014</v>
      </c>
      <c r="H58" s="15">
        <v>2014</v>
      </c>
      <c r="I58" s="15">
        <v>2014</v>
      </c>
      <c r="J58" s="15">
        <v>2015</v>
      </c>
      <c r="K58" s="15">
        <v>2015</v>
      </c>
      <c r="L58" s="15">
        <v>2015</v>
      </c>
      <c r="M58" s="17">
        <v>2016</v>
      </c>
      <c r="N58" s="17">
        <v>2016</v>
      </c>
      <c r="O58" s="17">
        <v>2015</v>
      </c>
      <c r="P58" s="17">
        <v>2015</v>
      </c>
      <c r="Q58" s="17">
        <v>2014</v>
      </c>
      <c r="R58" s="17" t="s">
        <v>230</v>
      </c>
      <c r="S58" s="17">
        <v>2016</v>
      </c>
      <c r="T58" s="17">
        <v>2013</v>
      </c>
      <c r="U58" s="17">
        <v>2014</v>
      </c>
      <c r="V58" s="17" t="s">
        <v>230</v>
      </c>
      <c r="W58" s="17">
        <v>2015</v>
      </c>
      <c r="X58" s="17" t="s">
        <v>230</v>
      </c>
      <c r="Y58" s="17">
        <v>2012</v>
      </c>
      <c r="Z58" s="17">
        <v>2014</v>
      </c>
      <c r="AA58" s="17">
        <v>2014</v>
      </c>
      <c r="AB58" s="17">
        <v>2013</v>
      </c>
      <c r="AC58" s="17">
        <v>2014</v>
      </c>
      <c r="AD58" s="17">
        <v>2015</v>
      </c>
      <c r="AE58" s="17" t="s">
        <v>230</v>
      </c>
      <c r="AF58" s="17">
        <v>2014</v>
      </c>
      <c r="AG58" s="16">
        <v>2012</v>
      </c>
      <c r="AH58" s="17">
        <v>2014</v>
      </c>
      <c r="AI58" s="17">
        <v>2015</v>
      </c>
      <c r="AJ58" s="17">
        <v>2016</v>
      </c>
      <c r="AK58" s="18" t="s">
        <v>230</v>
      </c>
      <c r="AL58" s="18">
        <v>2015</v>
      </c>
      <c r="AM58" s="17">
        <v>2015</v>
      </c>
      <c r="AN58" s="17">
        <v>2014</v>
      </c>
      <c r="AO58" s="17">
        <v>2014</v>
      </c>
      <c r="AP58" s="17">
        <v>2014</v>
      </c>
      <c r="AQ58" s="17">
        <v>2014</v>
      </c>
      <c r="AR58" s="17" t="s">
        <v>230</v>
      </c>
      <c r="AS58" s="17">
        <v>2014</v>
      </c>
      <c r="AT58" s="17">
        <v>2015</v>
      </c>
      <c r="AU58" s="17">
        <v>2012</v>
      </c>
      <c r="AV58" s="17">
        <v>2011</v>
      </c>
      <c r="AW58" s="17">
        <v>2014</v>
      </c>
      <c r="AX58" s="17">
        <v>2014</v>
      </c>
      <c r="AY58" s="17">
        <v>2014</v>
      </c>
      <c r="AZ58" s="17">
        <v>2015</v>
      </c>
      <c r="BA58" s="17">
        <v>2015</v>
      </c>
      <c r="BB58" s="17">
        <v>2015</v>
      </c>
      <c r="BC58" s="17">
        <v>2015</v>
      </c>
      <c r="BD58" s="17">
        <v>2014</v>
      </c>
      <c r="BE58" s="17">
        <v>2014</v>
      </c>
      <c r="BF58" s="8"/>
    </row>
    <row r="59" spans="1:58">
      <c r="A59" s="11" t="s">
        <v>1770</v>
      </c>
      <c r="B59" s="123" t="s">
        <v>1771</v>
      </c>
      <c r="C59" s="15">
        <v>2014</v>
      </c>
      <c r="D59" s="15">
        <v>2014</v>
      </c>
      <c r="E59" s="15">
        <v>2014</v>
      </c>
      <c r="F59" s="15">
        <v>2014</v>
      </c>
      <c r="G59" s="15">
        <v>2014</v>
      </c>
      <c r="H59" s="15">
        <v>2014</v>
      </c>
      <c r="I59" s="15">
        <v>2014</v>
      </c>
      <c r="J59" s="15">
        <v>2015</v>
      </c>
      <c r="K59" s="15">
        <v>2015</v>
      </c>
      <c r="L59" s="15">
        <v>2015</v>
      </c>
      <c r="M59" s="17">
        <v>2016</v>
      </c>
      <c r="N59" s="17">
        <v>2016</v>
      </c>
      <c r="O59" s="17">
        <v>2015</v>
      </c>
      <c r="P59" s="17">
        <v>2015</v>
      </c>
      <c r="Q59" s="17">
        <v>2014</v>
      </c>
      <c r="R59" s="17">
        <v>2011</v>
      </c>
      <c r="S59" s="17">
        <v>2016</v>
      </c>
      <c r="T59" s="17">
        <v>2013</v>
      </c>
      <c r="U59" s="17">
        <v>2014</v>
      </c>
      <c r="V59" s="17">
        <v>2014</v>
      </c>
      <c r="W59" s="17">
        <v>2015</v>
      </c>
      <c r="X59" s="17">
        <v>2014</v>
      </c>
      <c r="Y59" s="17">
        <v>2010</v>
      </c>
      <c r="Z59" s="17">
        <v>2014</v>
      </c>
      <c r="AA59" s="17">
        <v>2014</v>
      </c>
      <c r="AB59" s="17">
        <v>2014</v>
      </c>
      <c r="AC59" s="17">
        <v>2014</v>
      </c>
      <c r="AD59" s="17">
        <v>2015</v>
      </c>
      <c r="AE59" s="17">
        <v>2012</v>
      </c>
      <c r="AF59" s="17">
        <v>2014</v>
      </c>
      <c r="AG59" s="16">
        <v>2010</v>
      </c>
      <c r="AH59" s="17">
        <v>2014</v>
      </c>
      <c r="AI59" s="17">
        <v>2015</v>
      </c>
      <c r="AJ59" s="17">
        <v>2016</v>
      </c>
      <c r="AK59" s="18">
        <v>2015</v>
      </c>
      <c r="AL59" s="18">
        <v>2016</v>
      </c>
      <c r="AM59" s="17">
        <v>2015</v>
      </c>
      <c r="AN59" s="17">
        <v>2014</v>
      </c>
      <c r="AO59" s="17">
        <v>2014</v>
      </c>
      <c r="AP59" s="17">
        <v>2014</v>
      </c>
      <c r="AQ59" s="17">
        <v>2014</v>
      </c>
      <c r="AR59" s="17">
        <v>2015</v>
      </c>
      <c r="AS59" s="17">
        <v>2014</v>
      </c>
      <c r="AT59" s="17">
        <v>2015</v>
      </c>
      <c r="AU59" s="17">
        <v>2012</v>
      </c>
      <c r="AV59" s="17">
        <v>2007</v>
      </c>
      <c r="AW59" s="17">
        <v>2014</v>
      </c>
      <c r="AX59" s="17">
        <v>2014</v>
      </c>
      <c r="AY59" s="17">
        <v>2014</v>
      </c>
      <c r="AZ59" s="17">
        <v>2015</v>
      </c>
      <c r="BA59" s="17">
        <v>2015</v>
      </c>
      <c r="BB59" s="17">
        <v>2015</v>
      </c>
      <c r="BC59" s="17">
        <v>2015</v>
      </c>
      <c r="BD59" s="17">
        <v>2014</v>
      </c>
      <c r="BE59" s="17">
        <v>2014</v>
      </c>
      <c r="BF59" s="8"/>
    </row>
    <row r="60" spans="1:58">
      <c r="A60" s="11" t="s">
        <v>1993</v>
      </c>
      <c r="B60" s="123" t="s">
        <v>1994</v>
      </c>
      <c r="C60" s="15">
        <v>2014</v>
      </c>
      <c r="D60" s="15">
        <v>2014</v>
      </c>
      <c r="E60" s="15">
        <v>2014</v>
      </c>
      <c r="F60" s="15">
        <v>2014</v>
      </c>
      <c r="G60" s="15">
        <v>2014</v>
      </c>
      <c r="H60" s="15">
        <v>2014</v>
      </c>
      <c r="I60" s="15">
        <v>2014</v>
      </c>
      <c r="J60" s="15">
        <v>2015</v>
      </c>
      <c r="K60" s="15">
        <v>2015</v>
      </c>
      <c r="L60" s="15">
        <v>2015</v>
      </c>
      <c r="M60" s="17">
        <v>2016</v>
      </c>
      <c r="N60" s="17">
        <v>2016</v>
      </c>
      <c r="O60" s="17">
        <v>2015</v>
      </c>
      <c r="P60" s="17">
        <v>2015</v>
      </c>
      <c r="Q60" s="17">
        <v>2014</v>
      </c>
      <c r="R60" s="17" t="s">
        <v>230</v>
      </c>
      <c r="S60" s="17">
        <v>2016</v>
      </c>
      <c r="T60" s="17">
        <v>2013</v>
      </c>
      <c r="U60" s="17">
        <v>2014</v>
      </c>
      <c r="V60" s="17">
        <v>2014</v>
      </c>
      <c r="W60" s="17">
        <v>2015</v>
      </c>
      <c r="X60" s="17">
        <v>2004</v>
      </c>
      <c r="Y60" s="17">
        <v>2010</v>
      </c>
      <c r="Z60" s="17">
        <v>2014</v>
      </c>
      <c r="AA60" s="17">
        <v>2014</v>
      </c>
      <c r="AB60" s="17">
        <v>2014</v>
      </c>
      <c r="AC60" s="17">
        <v>2014</v>
      </c>
      <c r="AD60" s="17">
        <v>2015</v>
      </c>
      <c r="AE60" s="17" t="s">
        <v>230</v>
      </c>
      <c r="AF60" s="17">
        <v>2014</v>
      </c>
      <c r="AG60" s="16">
        <v>2008</v>
      </c>
      <c r="AH60" s="17">
        <v>2014</v>
      </c>
      <c r="AI60" s="17">
        <v>2015</v>
      </c>
      <c r="AJ60" s="17">
        <v>2016</v>
      </c>
      <c r="AK60" s="18" t="s">
        <v>230</v>
      </c>
      <c r="AL60" s="18">
        <v>2015</v>
      </c>
      <c r="AM60" s="17">
        <v>2015</v>
      </c>
      <c r="AN60" s="17">
        <v>2014</v>
      </c>
      <c r="AO60" s="17">
        <v>2014</v>
      </c>
      <c r="AP60" s="17">
        <v>2014</v>
      </c>
      <c r="AQ60" s="17">
        <v>2014</v>
      </c>
      <c r="AR60" s="17">
        <v>2015</v>
      </c>
      <c r="AS60" s="17">
        <v>2014</v>
      </c>
      <c r="AT60" s="17" t="s">
        <v>230</v>
      </c>
      <c r="AU60" s="17">
        <v>2012</v>
      </c>
      <c r="AV60" s="17" t="s">
        <v>230</v>
      </c>
      <c r="AW60" s="17">
        <v>2014</v>
      </c>
      <c r="AX60" s="17">
        <v>2014</v>
      </c>
      <c r="AY60" s="17">
        <v>2014</v>
      </c>
      <c r="AZ60" s="17">
        <v>2015</v>
      </c>
      <c r="BA60" s="17">
        <v>2015</v>
      </c>
      <c r="BB60" s="17">
        <v>2015</v>
      </c>
      <c r="BC60" s="17">
        <v>2015</v>
      </c>
      <c r="BD60" s="17">
        <v>2014</v>
      </c>
      <c r="BE60" s="17">
        <v>2014</v>
      </c>
      <c r="BF60" s="8"/>
    </row>
    <row r="61" spans="1:58">
      <c r="A61" s="11" t="s">
        <v>8104</v>
      </c>
      <c r="B61" s="123" t="s">
        <v>8105</v>
      </c>
      <c r="C61" s="15">
        <v>2014</v>
      </c>
      <c r="D61" s="15">
        <v>2014</v>
      </c>
      <c r="E61" s="15">
        <v>2014</v>
      </c>
      <c r="F61" s="15">
        <v>2014</v>
      </c>
      <c r="G61" s="15">
        <v>2014</v>
      </c>
      <c r="H61" s="15">
        <v>2014</v>
      </c>
      <c r="I61" s="15">
        <v>2014</v>
      </c>
      <c r="J61" s="15">
        <v>2015</v>
      </c>
      <c r="K61" s="15">
        <v>2015</v>
      </c>
      <c r="L61" s="15">
        <v>2015</v>
      </c>
      <c r="M61" s="17">
        <v>2016</v>
      </c>
      <c r="N61" s="17">
        <v>2016</v>
      </c>
      <c r="O61" s="17">
        <v>2015</v>
      </c>
      <c r="P61" s="17">
        <v>2015</v>
      </c>
      <c r="Q61" s="17">
        <v>2014</v>
      </c>
      <c r="R61" s="17" t="s">
        <v>230</v>
      </c>
      <c r="S61" s="17">
        <v>2016</v>
      </c>
      <c r="T61" s="17">
        <v>2013</v>
      </c>
      <c r="U61" s="17">
        <v>2014</v>
      </c>
      <c r="V61" s="17" t="s">
        <v>230</v>
      </c>
      <c r="W61" s="17">
        <v>2015</v>
      </c>
      <c r="X61" s="17" t="s">
        <v>230</v>
      </c>
      <c r="Y61" s="17">
        <v>2010</v>
      </c>
      <c r="Z61" s="17">
        <v>2014</v>
      </c>
      <c r="AA61" s="17">
        <v>2014</v>
      </c>
      <c r="AB61" s="17" t="s">
        <v>230</v>
      </c>
      <c r="AC61" s="17">
        <v>2014</v>
      </c>
      <c r="AD61" s="17">
        <v>2015</v>
      </c>
      <c r="AE61" s="17" t="s">
        <v>230</v>
      </c>
      <c r="AF61" s="17">
        <v>2014</v>
      </c>
      <c r="AG61" s="16">
        <v>2012</v>
      </c>
      <c r="AH61" s="17">
        <v>2014</v>
      </c>
      <c r="AI61" s="17">
        <v>2015</v>
      </c>
      <c r="AJ61" s="17">
        <v>2016</v>
      </c>
      <c r="AK61" s="18" t="s">
        <v>230</v>
      </c>
      <c r="AL61" s="18">
        <v>2015</v>
      </c>
      <c r="AM61" s="17">
        <v>2015</v>
      </c>
      <c r="AN61" s="17">
        <v>2014</v>
      </c>
      <c r="AO61" s="17">
        <v>2014</v>
      </c>
      <c r="AP61" s="17">
        <v>2014</v>
      </c>
      <c r="AQ61" s="17">
        <v>2014</v>
      </c>
      <c r="AR61" s="17">
        <v>2015</v>
      </c>
      <c r="AS61" s="17">
        <v>2014</v>
      </c>
      <c r="AT61" s="17">
        <v>2015</v>
      </c>
      <c r="AU61" s="17">
        <v>2012</v>
      </c>
      <c r="AV61" s="17" t="s">
        <v>230</v>
      </c>
      <c r="AW61" s="17">
        <v>2014</v>
      </c>
      <c r="AX61" s="17">
        <v>2014</v>
      </c>
      <c r="AY61" s="17">
        <v>2014</v>
      </c>
      <c r="AZ61" s="17">
        <v>2015</v>
      </c>
      <c r="BA61" s="17">
        <v>2015</v>
      </c>
      <c r="BB61" s="17">
        <v>2015</v>
      </c>
      <c r="BC61" s="17">
        <v>2015</v>
      </c>
      <c r="BD61" s="17">
        <v>2014</v>
      </c>
      <c r="BE61" s="17">
        <v>2014</v>
      </c>
      <c r="BF61" s="8"/>
    </row>
    <row r="62" spans="1:58">
      <c r="A62" s="11" t="s">
        <v>8106</v>
      </c>
      <c r="B62" s="123" t="s">
        <v>8107</v>
      </c>
      <c r="C62" s="15">
        <v>2014</v>
      </c>
      <c r="D62" s="15">
        <v>2014</v>
      </c>
      <c r="E62" s="15">
        <v>2014</v>
      </c>
      <c r="F62" s="15">
        <v>2014</v>
      </c>
      <c r="G62" s="15">
        <v>2014</v>
      </c>
      <c r="H62" s="15">
        <v>2014</v>
      </c>
      <c r="I62" s="15">
        <v>2014</v>
      </c>
      <c r="J62" s="15">
        <v>2015</v>
      </c>
      <c r="K62" s="15">
        <v>2015</v>
      </c>
      <c r="L62" s="15">
        <v>2015</v>
      </c>
      <c r="M62" s="17">
        <v>2016</v>
      </c>
      <c r="N62" s="17">
        <v>2016</v>
      </c>
      <c r="O62" s="17">
        <v>2015</v>
      </c>
      <c r="P62" s="17">
        <v>2015</v>
      </c>
      <c r="Q62" s="17">
        <v>2014</v>
      </c>
      <c r="R62" s="17" t="s">
        <v>230</v>
      </c>
      <c r="S62" s="17">
        <v>2016</v>
      </c>
      <c r="T62" s="17">
        <v>2013</v>
      </c>
      <c r="U62" s="17">
        <v>2014</v>
      </c>
      <c r="V62" s="17" t="s">
        <v>230</v>
      </c>
      <c r="W62" s="17">
        <v>2015</v>
      </c>
      <c r="X62" s="17" t="s">
        <v>230</v>
      </c>
      <c r="Y62" s="17">
        <v>2013</v>
      </c>
      <c r="Z62" s="17">
        <v>2014</v>
      </c>
      <c r="AA62" s="17">
        <v>2014</v>
      </c>
      <c r="AB62" s="17" t="s">
        <v>230</v>
      </c>
      <c r="AC62" s="17">
        <v>2014</v>
      </c>
      <c r="AD62" s="17">
        <v>2015</v>
      </c>
      <c r="AE62" s="17" t="s">
        <v>230</v>
      </c>
      <c r="AF62" s="17">
        <v>2014</v>
      </c>
      <c r="AG62" s="16">
        <v>2012</v>
      </c>
      <c r="AH62" s="17">
        <v>2014</v>
      </c>
      <c r="AI62" s="17">
        <v>2015</v>
      </c>
      <c r="AJ62" s="17">
        <v>2016</v>
      </c>
      <c r="AK62" s="18" t="s">
        <v>230</v>
      </c>
      <c r="AL62" s="18">
        <v>2015</v>
      </c>
      <c r="AM62" s="17">
        <v>2015</v>
      </c>
      <c r="AN62" s="17">
        <v>2014</v>
      </c>
      <c r="AO62" s="17">
        <v>2014</v>
      </c>
      <c r="AP62" s="17">
        <v>2014</v>
      </c>
      <c r="AQ62" s="17">
        <v>2014</v>
      </c>
      <c r="AR62" s="17">
        <v>2015</v>
      </c>
      <c r="AS62" s="17">
        <v>2014</v>
      </c>
      <c r="AT62" s="17">
        <v>2015</v>
      </c>
      <c r="AU62" s="17">
        <v>2012</v>
      </c>
      <c r="AV62" s="17" t="s">
        <v>230</v>
      </c>
      <c r="AW62" s="17">
        <v>2014</v>
      </c>
      <c r="AX62" s="17">
        <v>2014</v>
      </c>
      <c r="AY62" s="17">
        <v>2014</v>
      </c>
      <c r="AZ62" s="17">
        <v>2015</v>
      </c>
      <c r="BA62" s="17">
        <v>2015</v>
      </c>
      <c r="BB62" s="17">
        <v>2015</v>
      </c>
      <c r="BC62" s="17">
        <v>2015</v>
      </c>
      <c r="BD62" s="17">
        <v>2014</v>
      </c>
      <c r="BE62" s="17">
        <v>2014</v>
      </c>
      <c r="BF62" s="8"/>
    </row>
    <row r="63" spans="1:58">
      <c r="A63" s="11" t="s">
        <v>8108</v>
      </c>
      <c r="B63" s="123" t="s">
        <v>8109</v>
      </c>
      <c r="C63" s="15">
        <v>2014</v>
      </c>
      <c r="D63" s="15">
        <v>2014</v>
      </c>
      <c r="E63" s="15">
        <v>2014</v>
      </c>
      <c r="F63" s="15">
        <v>2014</v>
      </c>
      <c r="G63" s="15">
        <v>2014</v>
      </c>
      <c r="H63" s="15">
        <v>2014</v>
      </c>
      <c r="I63" s="15">
        <v>2014</v>
      </c>
      <c r="J63" s="15">
        <v>2015</v>
      </c>
      <c r="K63" s="15">
        <v>2015</v>
      </c>
      <c r="L63" s="15">
        <v>2015</v>
      </c>
      <c r="M63" s="17">
        <v>2016</v>
      </c>
      <c r="N63" s="17">
        <v>2016</v>
      </c>
      <c r="O63" s="17">
        <v>2015</v>
      </c>
      <c r="P63" s="17">
        <v>2015</v>
      </c>
      <c r="Q63" s="17">
        <v>2014</v>
      </c>
      <c r="R63" s="17">
        <v>2012</v>
      </c>
      <c r="S63" s="17">
        <v>2016</v>
      </c>
      <c r="T63" s="17">
        <v>2013</v>
      </c>
      <c r="U63" s="17">
        <v>2014</v>
      </c>
      <c r="V63" s="17">
        <v>2014</v>
      </c>
      <c r="W63" s="17">
        <v>2015</v>
      </c>
      <c r="X63" s="17">
        <v>2012</v>
      </c>
      <c r="Y63" s="17" t="s">
        <v>230</v>
      </c>
      <c r="Z63" s="17">
        <v>2014</v>
      </c>
      <c r="AA63" s="17">
        <v>2014</v>
      </c>
      <c r="AB63" s="17">
        <v>2014</v>
      </c>
      <c r="AC63" s="17">
        <v>2014</v>
      </c>
      <c r="AD63" s="17">
        <v>2015</v>
      </c>
      <c r="AE63" s="17">
        <v>2012</v>
      </c>
      <c r="AF63" s="17">
        <v>2014</v>
      </c>
      <c r="AG63" s="16">
        <v>2005</v>
      </c>
      <c r="AH63" s="17">
        <v>2014</v>
      </c>
      <c r="AI63" s="17">
        <v>2015</v>
      </c>
      <c r="AJ63" s="17">
        <v>2016</v>
      </c>
      <c r="AK63" s="18" t="s">
        <v>230</v>
      </c>
      <c r="AL63" s="18">
        <v>2015</v>
      </c>
      <c r="AM63" s="17">
        <v>2015</v>
      </c>
      <c r="AN63" s="17">
        <v>2014</v>
      </c>
      <c r="AO63" s="17">
        <v>2014</v>
      </c>
      <c r="AP63" s="17">
        <v>2014</v>
      </c>
      <c r="AQ63" s="17">
        <v>2014</v>
      </c>
      <c r="AR63" s="17">
        <v>2015</v>
      </c>
      <c r="AS63" s="17">
        <v>2014</v>
      </c>
      <c r="AT63" s="17">
        <v>2015</v>
      </c>
      <c r="AU63" s="17">
        <v>2012</v>
      </c>
      <c r="AV63" s="17">
        <v>2012</v>
      </c>
      <c r="AW63" s="17">
        <v>2014</v>
      </c>
      <c r="AX63" s="17">
        <v>2014</v>
      </c>
      <c r="AY63" s="17">
        <v>2014</v>
      </c>
      <c r="AZ63" s="17">
        <v>2015</v>
      </c>
      <c r="BA63" s="17">
        <v>2015</v>
      </c>
      <c r="BB63" s="17">
        <v>2015</v>
      </c>
      <c r="BC63" s="17">
        <v>2015</v>
      </c>
      <c r="BD63" s="17">
        <v>2014</v>
      </c>
      <c r="BE63" s="17">
        <v>2014</v>
      </c>
      <c r="BF63" s="8"/>
    </row>
    <row r="64" spans="1:58">
      <c r="A64" s="11" t="s">
        <v>8110</v>
      </c>
      <c r="B64" s="123" t="s">
        <v>8111</v>
      </c>
      <c r="C64" s="15">
        <v>2014</v>
      </c>
      <c r="D64" s="15">
        <v>2014</v>
      </c>
      <c r="E64" s="15">
        <v>2014</v>
      </c>
      <c r="F64" s="15">
        <v>2014</v>
      </c>
      <c r="G64" s="15">
        <v>2014</v>
      </c>
      <c r="H64" s="15">
        <v>2014</v>
      </c>
      <c r="I64" s="15">
        <v>2014</v>
      </c>
      <c r="J64" s="15">
        <v>2015</v>
      </c>
      <c r="K64" s="15">
        <v>2015</v>
      </c>
      <c r="L64" s="15">
        <v>2015</v>
      </c>
      <c r="M64" s="17">
        <v>2016</v>
      </c>
      <c r="N64" s="17">
        <v>2016</v>
      </c>
      <c r="O64" s="17">
        <v>2015</v>
      </c>
      <c r="P64" s="17">
        <v>2015</v>
      </c>
      <c r="Q64" s="17">
        <v>2014</v>
      </c>
      <c r="R64" s="17">
        <v>2013</v>
      </c>
      <c r="S64" s="17">
        <v>2016</v>
      </c>
      <c r="T64" s="17">
        <v>2013</v>
      </c>
      <c r="U64" s="17">
        <v>2014</v>
      </c>
      <c r="V64" s="17">
        <v>2014</v>
      </c>
      <c r="W64" s="17">
        <v>2015</v>
      </c>
      <c r="X64" s="17">
        <v>2013</v>
      </c>
      <c r="Y64" s="17">
        <v>2010</v>
      </c>
      <c r="Z64" s="17">
        <v>2014</v>
      </c>
      <c r="AA64" s="17">
        <v>2014</v>
      </c>
      <c r="AB64" s="17">
        <v>2014</v>
      </c>
      <c r="AC64" s="17">
        <v>2014</v>
      </c>
      <c r="AD64" s="17">
        <v>2015</v>
      </c>
      <c r="AE64" s="17">
        <v>2012</v>
      </c>
      <c r="AF64" s="17">
        <v>2014</v>
      </c>
      <c r="AG64" s="16">
        <v>2003</v>
      </c>
      <c r="AH64" s="17">
        <v>2014</v>
      </c>
      <c r="AI64" s="17">
        <v>2015</v>
      </c>
      <c r="AJ64" s="17">
        <v>2016</v>
      </c>
      <c r="AK64" s="18" t="s">
        <v>230</v>
      </c>
      <c r="AL64" s="18">
        <v>2015</v>
      </c>
      <c r="AM64" s="17">
        <v>2015</v>
      </c>
      <c r="AN64" s="17">
        <v>2014</v>
      </c>
      <c r="AO64" s="17">
        <v>2014</v>
      </c>
      <c r="AP64" s="17">
        <v>2014</v>
      </c>
      <c r="AQ64" s="17">
        <v>2014</v>
      </c>
      <c r="AR64" s="17">
        <v>2015</v>
      </c>
      <c r="AS64" s="17">
        <v>2014</v>
      </c>
      <c r="AT64" s="17">
        <v>2015</v>
      </c>
      <c r="AU64" s="17">
        <v>2012</v>
      </c>
      <c r="AV64" s="17">
        <v>2013</v>
      </c>
      <c r="AW64" s="17">
        <v>2014</v>
      </c>
      <c r="AX64" s="17">
        <v>2014</v>
      </c>
      <c r="AY64" s="17">
        <v>2014</v>
      </c>
      <c r="AZ64" s="17">
        <v>2015</v>
      </c>
      <c r="BA64" s="17">
        <v>2015</v>
      </c>
      <c r="BB64" s="17">
        <v>2014</v>
      </c>
      <c r="BC64" s="17">
        <v>2015</v>
      </c>
      <c r="BD64" s="17">
        <v>2014</v>
      </c>
      <c r="BE64" s="17">
        <v>2014</v>
      </c>
      <c r="BF64" s="8"/>
    </row>
    <row r="65" spans="1:58">
      <c r="A65" s="11" t="s">
        <v>8112</v>
      </c>
      <c r="B65" s="123" t="s">
        <v>8113</v>
      </c>
      <c r="C65" s="15">
        <v>2014</v>
      </c>
      <c r="D65" s="15">
        <v>2014</v>
      </c>
      <c r="E65" s="15">
        <v>2014</v>
      </c>
      <c r="F65" s="15">
        <v>2014</v>
      </c>
      <c r="G65" s="15">
        <v>2014</v>
      </c>
      <c r="H65" s="15">
        <v>2014</v>
      </c>
      <c r="I65" s="15">
        <v>2014</v>
      </c>
      <c r="J65" s="15">
        <v>2015</v>
      </c>
      <c r="K65" s="15">
        <v>2015</v>
      </c>
      <c r="L65" s="15">
        <v>2015</v>
      </c>
      <c r="M65" s="17">
        <v>2016</v>
      </c>
      <c r="N65" s="17">
        <v>2016</v>
      </c>
      <c r="O65" s="17">
        <v>2015</v>
      </c>
      <c r="P65" s="17">
        <v>2015</v>
      </c>
      <c r="Q65" s="17">
        <v>2014</v>
      </c>
      <c r="R65" s="17">
        <v>2005</v>
      </c>
      <c r="S65" s="17">
        <v>2016</v>
      </c>
      <c r="T65" s="17">
        <v>2013</v>
      </c>
      <c r="U65" s="17">
        <v>2014</v>
      </c>
      <c r="V65" s="17">
        <v>2014</v>
      </c>
      <c r="W65" s="17">
        <v>2015</v>
      </c>
      <c r="X65" s="17">
        <v>2009</v>
      </c>
      <c r="Y65" s="17">
        <v>2013</v>
      </c>
      <c r="Z65" s="17">
        <v>2014</v>
      </c>
      <c r="AA65" s="17">
        <v>2014</v>
      </c>
      <c r="AB65" s="17">
        <v>2014</v>
      </c>
      <c r="AC65" s="17">
        <v>2014</v>
      </c>
      <c r="AD65" s="17">
        <v>2015</v>
      </c>
      <c r="AE65" s="17">
        <v>2012</v>
      </c>
      <c r="AF65" s="17">
        <v>2014</v>
      </c>
      <c r="AG65" s="16">
        <v>2013</v>
      </c>
      <c r="AH65" s="17">
        <v>2014</v>
      </c>
      <c r="AI65" s="17">
        <v>2015</v>
      </c>
      <c r="AJ65" s="17">
        <v>2016</v>
      </c>
      <c r="AK65" s="18">
        <v>2015</v>
      </c>
      <c r="AL65" s="18">
        <v>2015</v>
      </c>
      <c r="AM65" s="17">
        <v>2015</v>
      </c>
      <c r="AN65" s="17">
        <v>2014</v>
      </c>
      <c r="AO65" s="17">
        <v>2014</v>
      </c>
      <c r="AP65" s="17" t="s">
        <v>230</v>
      </c>
      <c r="AQ65" s="17" t="s">
        <v>230</v>
      </c>
      <c r="AR65" s="17">
        <v>2015</v>
      </c>
      <c r="AS65" s="17">
        <v>2014</v>
      </c>
      <c r="AT65" s="17">
        <v>2015</v>
      </c>
      <c r="AU65" s="17">
        <v>2012</v>
      </c>
      <c r="AV65" s="17">
        <v>2013</v>
      </c>
      <c r="AW65" s="17">
        <v>2014</v>
      </c>
      <c r="AX65" s="17">
        <v>2014</v>
      </c>
      <c r="AY65" s="17">
        <v>2014</v>
      </c>
      <c r="AZ65" s="17">
        <v>2015</v>
      </c>
      <c r="BA65" s="17">
        <v>2015</v>
      </c>
      <c r="BB65" s="17">
        <v>2015</v>
      </c>
      <c r="BC65" s="17">
        <v>2015</v>
      </c>
      <c r="BD65" s="17">
        <v>2014</v>
      </c>
      <c r="BE65" s="17">
        <v>2014</v>
      </c>
      <c r="BF65" s="8"/>
    </row>
    <row r="66" spans="1:58">
      <c r="A66" s="11" t="s">
        <v>8114</v>
      </c>
      <c r="B66" s="123" t="s">
        <v>8115</v>
      </c>
      <c r="C66" s="15">
        <v>2014</v>
      </c>
      <c r="D66" s="15">
        <v>2014</v>
      </c>
      <c r="E66" s="15">
        <v>2014</v>
      </c>
      <c r="F66" s="15">
        <v>2014</v>
      </c>
      <c r="G66" s="15">
        <v>2014</v>
      </c>
      <c r="H66" s="15">
        <v>2014</v>
      </c>
      <c r="I66" s="15">
        <v>2014</v>
      </c>
      <c r="J66" s="15">
        <v>2015</v>
      </c>
      <c r="K66" s="15">
        <v>2015</v>
      </c>
      <c r="L66" s="15">
        <v>2015</v>
      </c>
      <c r="M66" s="17">
        <v>2016</v>
      </c>
      <c r="N66" s="17">
        <v>2016</v>
      </c>
      <c r="O66" s="17">
        <v>2015</v>
      </c>
      <c r="P66" s="17">
        <v>2015</v>
      </c>
      <c r="Q66" s="17">
        <v>2014</v>
      </c>
      <c r="R66" s="17" t="s">
        <v>230</v>
      </c>
      <c r="S66" s="17">
        <v>2016</v>
      </c>
      <c r="T66" s="17">
        <v>2013</v>
      </c>
      <c r="U66" s="17">
        <v>2014</v>
      </c>
      <c r="V66" s="17" t="s">
        <v>230</v>
      </c>
      <c r="W66" s="17">
        <v>2015</v>
      </c>
      <c r="X66" s="17">
        <v>2005</v>
      </c>
      <c r="Y66" s="17">
        <v>2012</v>
      </c>
      <c r="Z66" s="17">
        <v>2014</v>
      </c>
      <c r="AA66" s="17">
        <v>2014</v>
      </c>
      <c r="AB66" s="17" t="s">
        <v>230</v>
      </c>
      <c r="AC66" s="17">
        <v>2014</v>
      </c>
      <c r="AD66" s="17">
        <v>2015</v>
      </c>
      <c r="AE66" s="17" t="s">
        <v>230</v>
      </c>
      <c r="AF66" s="17">
        <v>2014</v>
      </c>
      <c r="AG66" s="16">
        <v>2011</v>
      </c>
      <c r="AH66" s="17">
        <v>2014</v>
      </c>
      <c r="AI66" s="17">
        <v>2015</v>
      </c>
      <c r="AJ66" s="17">
        <v>2016</v>
      </c>
      <c r="AK66" s="18" t="s">
        <v>230</v>
      </c>
      <c r="AL66" s="18">
        <v>2015</v>
      </c>
      <c r="AM66" s="17">
        <v>2015</v>
      </c>
      <c r="AN66" s="17">
        <v>2014</v>
      </c>
      <c r="AO66" s="17">
        <v>2014</v>
      </c>
      <c r="AP66" s="17">
        <v>2014</v>
      </c>
      <c r="AQ66" s="17">
        <v>2014</v>
      </c>
      <c r="AR66" s="17">
        <v>2015</v>
      </c>
      <c r="AS66" s="17">
        <v>2014</v>
      </c>
      <c r="AT66" s="17">
        <v>2015</v>
      </c>
      <c r="AU66" s="17">
        <v>2012</v>
      </c>
      <c r="AV66" s="17" t="s">
        <v>230</v>
      </c>
      <c r="AW66" s="17">
        <v>2014</v>
      </c>
      <c r="AX66" s="17">
        <v>2014</v>
      </c>
      <c r="AY66" s="17">
        <v>2014</v>
      </c>
      <c r="AZ66" s="17">
        <v>2015</v>
      </c>
      <c r="BA66" s="17">
        <v>2015</v>
      </c>
      <c r="BB66" s="17">
        <v>2015</v>
      </c>
      <c r="BC66" s="17">
        <v>2015</v>
      </c>
      <c r="BD66" s="17">
        <v>2014</v>
      </c>
      <c r="BE66" s="17">
        <v>2014</v>
      </c>
      <c r="BF66" s="8"/>
    </row>
    <row r="67" spans="1:58">
      <c r="A67" s="11" t="s">
        <v>8116</v>
      </c>
      <c r="B67" s="123" t="s">
        <v>8117</v>
      </c>
      <c r="C67" s="15">
        <v>2014</v>
      </c>
      <c r="D67" s="15">
        <v>2014</v>
      </c>
      <c r="E67" s="15">
        <v>2014</v>
      </c>
      <c r="F67" s="15">
        <v>2014</v>
      </c>
      <c r="G67" s="15">
        <v>2014</v>
      </c>
      <c r="H67" s="15">
        <v>2014</v>
      </c>
      <c r="I67" s="15">
        <v>2014</v>
      </c>
      <c r="J67" s="15">
        <v>2015</v>
      </c>
      <c r="K67" s="15">
        <v>2015</v>
      </c>
      <c r="L67" s="15">
        <v>2015</v>
      </c>
      <c r="M67" s="17">
        <v>2016</v>
      </c>
      <c r="N67" s="17">
        <v>2016</v>
      </c>
      <c r="O67" s="17">
        <v>2015</v>
      </c>
      <c r="P67" s="17">
        <v>2015</v>
      </c>
      <c r="Q67" s="17">
        <v>2014</v>
      </c>
      <c r="R67" s="17">
        <v>2011</v>
      </c>
      <c r="S67" s="17">
        <v>2016</v>
      </c>
      <c r="T67" s="17">
        <v>2013</v>
      </c>
      <c r="U67" s="17">
        <v>2014</v>
      </c>
      <c r="V67" s="17">
        <v>2014</v>
      </c>
      <c r="W67" s="17">
        <v>2015</v>
      </c>
      <c r="X67" s="17">
        <v>2014</v>
      </c>
      <c r="Y67" s="17">
        <v>2010</v>
      </c>
      <c r="Z67" s="17">
        <v>2014</v>
      </c>
      <c r="AA67" s="17">
        <v>2014</v>
      </c>
      <c r="AB67" s="17">
        <v>2014</v>
      </c>
      <c r="AC67" s="17">
        <v>2014</v>
      </c>
      <c r="AD67" s="17">
        <v>2015</v>
      </c>
      <c r="AE67" s="17">
        <v>2012</v>
      </c>
      <c r="AF67" s="17">
        <v>2014</v>
      </c>
      <c r="AG67" s="16">
        <v>2005</v>
      </c>
      <c r="AH67" s="17">
        <v>2014</v>
      </c>
      <c r="AI67" s="17">
        <v>2015</v>
      </c>
      <c r="AJ67" s="17">
        <v>2016</v>
      </c>
      <c r="AK67" s="18" t="s">
        <v>230</v>
      </c>
      <c r="AL67" s="18">
        <v>2015</v>
      </c>
      <c r="AM67" s="17">
        <v>2015</v>
      </c>
      <c r="AN67" s="17">
        <v>2014</v>
      </c>
      <c r="AO67" s="17">
        <v>2014</v>
      </c>
      <c r="AP67" s="17">
        <v>2014</v>
      </c>
      <c r="AQ67" s="17">
        <v>2014</v>
      </c>
      <c r="AR67" s="17">
        <v>2015</v>
      </c>
      <c r="AS67" s="17">
        <v>2014</v>
      </c>
      <c r="AT67" s="17">
        <v>2015</v>
      </c>
      <c r="AU67" s="17">
        <v>2012</v>
      </c>
      <c r="AV67" s="17">
        <v>2010</v>
      </c>
      <c r="AW67" s="17">
        <v>2014</v>
      </c>
      <c r="AX67" s="17">
        <v>2014</v>
      </c>
      <c r="AY67" s="17">
        <v>2014</v>
      </c>
      <c r="AZ67" s="17">
        <v>2015</v>
      </c>
      <c r="BA67" s="17">
        <v>2015</v>
      </c>
      <c r="BB67" s="17">
        <v>2015</v>
      </c>
      <c r="BC67" s="17">
        <v>2015</v>
      </c>
      <c r="BD67" s="17">
        <v>2014</v>
      </c>
      <c r="BE67" s="17">
        <v>2014</v>
      </c>
      <c r="BF67" s="8"/>
    </row>
    <row r="68" spans="1:58">
      <c r="A68" s="11" t="s">
        <v>2061</v>
      </c>
      <c r="B68" s="123" t="s">
        <v>2062</v>
      </c>
      <c r="C68" s="15">
        <v>2014</v>
      </c>
      <c r="D68" s="15">
        <v>2014</v>
      </c>
      <c r="E68" s="15">
        <v>2014</v>
      </c>
      <c r="F68" s="15">
        <v>2014</v>
      </c>
      <c r="G68" s="15">
        <v>2014</v>
      </c>
      <c r="H68" s="15">
        <v>2014</v>
      </c>
      <c r="I68" s="15">
        <v>2014</v>
      </c>
      <c r="J68" s="15">
        <v>2015</v>
      </c>
      <c r="K68" s="15">
        <v>2015</v>
      </c>
      <c r="L68" s="15">
        <v>2015</v>
      </c>
      <c r="M68" s="17">
        <v>2016</v>
      </c>
      <c r="N68" s="17">
        <v>2016</v>
      </c>
      <c r="O68" s="17">
        <v>2015</v>
      </c>
      <c r="P68" s="17">
        <v>2015</v>
      </c>
      <c r="Q68" s="17">
        <v>2014</v>
      </c>
      <c r="R68" s="17" t="s">
        <v>230</v>
      </c>
      <c r="S68" s="17">
        <v>2016</v>
      </c>
      <c r="T68" s="17">
        <v>2013</v>
      </c>
      <c r="U68" s="17">
        <v>2014</v>
      </c>
      <c r="V68" s="17" t="s">
        <v>230</v>
      </c>
      <c r="W68" s="17">
        <v>2015</v>
      </c>
      <c r="X68" s="17" t="s">
        <v>230</v>
      </c>
      <c r="Y68" s="17">
        <v>2010</v>
      </c>
      <c r="Z68" s="17">
        <v>2014</v>
      </c>
      <c r="AA68" s="17">
        <v>2014</v>
      </c>
      <c r="AB68" s="17" t="s">
        <v>230</v>
      </c>
      <c r="AC68" s="17">
        <v>2014</v>
      </c>
      <c r="AD68" s="17">
        <v>2015</v>
      </c>
      <c r="AE68" s="17" t="s">
        <v>230</v>
      </c>
      <c r="AF68" s="17">
        <v>2014</v>
      </c>
      <c r="AG68" s="16">
        <v>2012</v>
      </c>
      <c r="AH68" s="17">
        <v>2014</v>
      </c>
      <c r="AI68" s="17">
        <v>2015</v>
      </c>
      <c r="AJ68" s="17">
        <v>2016</v>
      </c>
      <c r="AK68" s="18" t="s">
        <v>230</v>
      </c>
      <c r="AL68" s="18">
        <v>2015</v>
      </c>
      <c r="AM68" s="17">
        <v>2015</v>
      </c>
      <c r="AN68" s="17">
        <v>2014</v>
      </c>
      <c r="AO68" s="17">
        <v>2014</v>
      </c>
      <c r="AP68" s="17">
        <v>2014</v>
      </c>
      <c r="AQ68" s="17">
        <v>2014</v>
      </c>
      <c r="AR68" s="17">
        <v>2015</v>
      </c>
      <c r="AS68" s="17">
        <v>2014</v>
      </c>
      <c r="AT68" s="17">
        <v>2015</v>
      </c>
      <c r="AU68" s="17">
        <v>2012</v>
      </c>
      <c r="AV68" s="17">
        <v>2013</v>
      </c>
      <c r="AW68" s="17">
        <v>2014</v>
      </c>
      <c r="AX68" s="17">
        <v>2014</v>
      </c>
      <c r="AY68" s="17">
        <v>2014</v>
      </c>
      <c r="AZ68" s="17">
        <v>2015</v>
      </c>
      <c r="BA68" s="17">
        <v>2015</v>
      </c>
      <c r="BB68" s="17">
        <v>2015</v>
      </c>
      <c r="BC68" s="17">
        <v>2015</v>
      </c>
      <c r="BD68" s="17">
        <v>2014</v>
      </c>
      <c r="BE68" s="17">
        <v>2014</v>
      </c>
      <c r="BF68" s="8"/>
    </row>
    <row r="69" spans="1:58">
      <c r="A69" s="11" t="s">
        <v>8118</v>
      </c>
      <c r="B69" s="123" t="s">
        <v>8119</v>
      </c>
      <c r="C69" s="15">
        <v>2014</v>
      </c>
      <c r="D69" s="15">
        <v>2014</v>
      </c>
      <c r="E69" s="15">
        <v>2014</v>
      </c>
      <c r="F69" s="15">
        <v>2014</v>
      </c>
      <c r="G69" s="15">
        <v>2014</v>
      </c>
      <c r="H69" s="15">
        <v>2014</v>
      </c>
      <c r="I69" s="15">
        <v>2014</v>
      </c>
      <c r="J69" s="15">
        <v>2015</v>
      </c>
      <c r="K69" s="15">
        <v>2015</v>
      </c>
      <c r="L69" s="15">
        <v>2015</v>
      </c>
      <c r="M69" s="17">
        <v>2016</v>
      </c>
      <c r="N69" s="17">
        <v>2016</v>
      </c>
      <c r="O69" s="17">
        <v>2015</v>
      </c>
      <c r="P69" s="17">
        <v>2015</v>
      </c>
      <c r="Q69" s="17">
        <v>2014</v>
      </c>
      <c r="R69" s="17" t="s">
        <v>230</v>
      </c>
      <c r="S69" s="17">
        <v>2016</v>
      </c>
      <c r="T69" s="17">
        <v>2013</v>
      </c>
      <c r="U69" s="17">
        <v>2014</v>
      </c>
      <c r="V69" s="17">
        <v>2014</v>
      </c>
      <c r="W69" s="17">
        <v>2015</v>
      </c>
      <c r="X69" s="17" t="s">
        <v>230</v>
      </c>
      <c r="Y69" s="17" t="s">
        <v>230</v>
      </c>
      <c r="Z69" s="17">
        <v>2014</v>
      </c>
      <c r="AA69" s="17">
        <v>2014</v>
      </c>
      <c r="AB69" s="17" t="s">
        <v>230</v>
      </c>
      <c r="AC69" s="17">
        <v>2014</v>
      </c>
      <c r="AD69" s="17">
        <v>2015</v>
      </c>
      <c r="AE69" s="17" t="s">
        <v>230</v>
      </c>
      <c r="AF69" s="17" t="s">
        <v>230</v>
      </c>
      <c r="AG69" s="16" t="s">
        <v>230</v>
      </c>
      <c r="AH69" s="17">
        <v>2014</v>
      </c>
      <c r="AI69" s="17">
        <v>2015</v>
      </c>
      <c r="AJ69" s="17">
        <v>2016</v>
      </c>
      <c r="AK69" s="18" t="s">
        <v>230</v>
      </c>
      <c r="AL69" s="18">
        <v>2015</v>
      </c>
      <c r="AM69" s="17">
        <v>2015</v>
      </c>
      <c r="AN69" s="17">
        <v>2014</v>
      </c>
      <c r="AO69" s="17">
        <v>2014</v>
      </c>
      <c r="AP69" s="17">
        <v>2014</v>
      </c>
      <c r="AQ69" s="17" t="s">
        <v>230</v>
      </c>
      <c r="AR69" s="17">
        <v>2011</v>
      </c>
      <c r="AS69" s="17">
        <v>2014</v>
      </c>
      <c r="AT69" s="17" t="s">
        <v>230</v>
      </c>
      <c r="AU69" s="17">
        <v>2012</v>
      </c>
      <c r="AV69" s="17" t="s">
        <v>230</v>
      </c>
      <c r="AW69" s="17">
        <v>2014</v>
      </c>
      <c r="AX69" s="17">
        <v>2014</v>
      </c>
      <c r="AY69" s="17">
        <v>2014</v>
      </c>
      <c r="AZ69" s="17">
        <v>2015</v>
      </c>
      <c r="BA69" s="17">
        <v>2015</v>
      </c>
      <c r="BB69" s="17">
        <v>2015</v>
      </c>
      <c r="BC69" s="17">
        <v>2015</v>
      </c>
      <c r="BD69" s="17">
        <v>2014</v>
      </c>
      <c r="BE69" s="17">
        <v>2014</v>
      </c>
      <c r="BF69" s="8"/>
    </row>
    <row r="70" spans="1:58">
      <c r="A70" s="11" t="s">
        <v>2119</v>
      </c>
      <c r="B70" s="123" t="s">
        <v>2120</v>
      </c>
      <c r="C70" s="15">
        <v>2014</v>
      </c>
      <c r="D70" s="15">
        <v>2014</v>
      </c>
      <c r="E70" s="15">
        <v>2014</v>
      </c>
      <c r="F70" s="15">
        <v>2014</v>
      </c>
      <c r="G70" s="15">
        <v>2014</v>
      </c>
      <c r="H70" s="15">
        <v>2014</v>
      </c>
      <c r="I70" s="15">
        <v>2014</v>
      </c>
      <c r="J70" s="15">
        <v>2015</v>
      </c>
      <c r="K70" s="15">
        <v>2015</v>
      </c>
      <c r="L70" s="15">
        <v>2015</v>
      </c>
      <c r="M70" s="17">
        <v>2016</v>
      </c>
      <c r="N70" s="17">
        <v>2016</v>
      </c>
      <c r="O70" s="17">
        <v>2015</v>
      </c>
      <c r="P70" s="17">
        <v>2015</v>
      </c>
      <c r="Q70" s="17">
        <v>2014</v>
      </c>
      <c r="R70" s="17" t="s">
        <v>230</v>
      </c>
      <c r="S70" s="17">
        <v>2016</v>
      </c>
      <c r="T70" s="17">
        <v>2013</v>
      </c>
      <c r="U70" s="17">
        <v>2014</v>
      </c>
      <c r="V70" s="17">
        <v>2014</v>
      </c>
      <c r="W70" s="17">
        <v>2015</v>
      </c>
      <c r="X70" s="17">
        <v>2009</v>
      </c>
      <c r="Y70" s="17">
        <v>2009</v>
      </c>
      <c r="Z70" s="17">
        <v>2014</v>
      </c>
      <c r="AA70" s="17">
        <v>2014</v>
      </c>
      <c r="AB70" s="17">
        <v>2014</v>
      </c>
      <c r="AC70" s="17">
        <v>2014</v>
      </c>
      <c r="AD70" s="17">
        <v>2015</v>
      </c>
      <c r="AE70" s="17">
        <v>2012</v>
      </c>
      <c r="AF70" s="17">
        <v>2014</v>
      </c>
      <c r="AG70" s="16">
        <v>2011</v>
      </c>
      <c r="AH70" s="17">
        <v>2014</v>
      </c>
      <c r="AI70" s="17">
        <v>2015</v>
      </c>
      <c r="AJ70" s="17">
        <v>2016</v>
      </c>
      <c r="AK70" s="18">
        <v>2015</v>
      </c>
      <c r="AL70" s="18">
        <v>2015</v>
      </c>
      <c r="AM70" s="17">
        <v>2015</v>
      </c>
      <c r="AN70" s="17">
        <v>2014</v>
      </c>
      <c r="AO70" s="17">
        <v>2014</v>
      </c>
      <c r="AP70" s="17">
        <v>2014</v>
      </c>
      <c r="AQ70" s="17">
        <v>2014</v>
      </c>
      <c r="AR70" s="17">
        <v>2015</v>
      </c>
      <c r="AS70" s="17">
        <v>2014</v>
      </c>
      <c r="AT70" s="17">
        <v>2015</v>
      </c>
      <c r="AU70" s="17">
        <v>2012</v>
      </c>
      <c r="AV70" s="17">
        <v>2013</v>
      </c>
      <c r="AW70" s="17">
        <v>2014</v>
      </c>
      <c r="AX70" s="17">
        <v>2014</v>
      </c>
      <c r="AY70" s="17">
        <v>2014</v>
      </c>
      <c r="AZ70" s="17">
        <v>2015</v>
      </c>
      <c r="BA70" s="17">
        <v>2015</v>
      </c>
      <c r="BB70" s="17">
        <v>2015</v>
      </c>
      <c r="BC70" s="17">
        <v>2015</v>
      </c>
      <c r="BD70" s="17">
        <v>2014</v>
      </c>
      <c r="BE70" s="17">
        <v>2014</v>
      </c>
      <c r="BF70" s="8"/>
    </row>
    <row r="71" spans="1:58">
      <c r="A71" s="11" t="s">
        <v>8120</v>
      </c>
      <c r="B71" s="123" t="s">
        <v>8121</v>
      </c>
      <c r="C71" s="15">
        <v>2014</v>
      </c>
      <c r="D71" s="15">
        <v>2014</v>
      </c>
      <c r="E71" s="15">
        <v>2014</v>
      </c>
      <c r="F71" s="15">
        <v>2014</v>
      </c>
      <c r="G71" s="15">
        <v>2014</v>
      </c>
      <c r="H71" s="15">
        <v>2014</v>
      </c>
      <c r="I71" s="15">
        <v>2014</v>
      </c>
      <c r="J71" s="15">
        <v>2015</v>
      </c>
      <c r="K71" s="15">
        <v>2015</v>
      </c>
      <c r="L71" s="15">
        <v>2015</v>
      </c>
      <c r="M71" s="17">
        <v>2016</v>
      </c>
      <c r="N71" s="17">
        <v>2016</v>
      </c>
      <c r="O71" s="17">
        <v>2015</v>
      </c>
      <c r="P71" s="17">
        <v>2015</v>
      </c>
      <c r="Q71" s="17">
        <v>2014</v>
      </c>
      <c r="R71" s="17">
        <v>2012</v>
      </c>
      <c r="S71" s="17">
        <v>2016</v>
      </c>
      <c r="T71" s="17">
        <v>2013</v>
      </c>
      <c r="U71" s="17">
        <v>2014</v>
      </c>
      <c r="V71" s="17">
        <v>2014</v>
      </c>
      <c r="W71" s="17">
        <v>2015</v>
      </c>
      <c r="X71" s="17">
        <v>2012</v>
      </c>
      <c r="Y71" s="17">
        <v>2010</v>
      </c>
      <c r="Z71" s="17">
        <v>2014</v>
      </c>
      <c r="AA71" s="17">
        <v>2014</v>
      </c>
      <c r="AB71" s="17">
        <v>2014</v>
      </c>
      <c r="AC71" s="17">
        <v>2014</v>
      </c>
      <c r="AD71" s="17">
        <v>2015</v>
      </c>
      <c r="AE71" s="17">
        <v>2012</v>
      </c>
      <c r="AF71" s="17" t="s">
        <v>230</v>
      </c>
      <c r="AG71" s="16">
        <v>2012</v>
      </c>
      <c r="AH71" s="17">
        <v>2014</v>
      </c>
      <c r="AI71" s="17">
        <v>2015</v>
      </c>
      <c r="AJ71" s="17">
        <v>2016</v>
      </c>
      <c r="AK71" s="18" t="s">
        <v>230</v>
      </c>
      <c r="AL71" s="18">
        <v>2015</v>
      </c>
      <c r="AM71" s="17">
        <v>2015</v>
      </c>
      <c r="AN71" s="17">
        <v>2014</v>
      </c>
      <c r="AO71" s="17">
        <v>2014</v>
      </c>
      <c r="AP71" s="17">
        <v>2013</v>
      </c>
      <c r="AQ71" s="17">
        <v>2013</v>
      </c>
      <c r="AR71" s="17">
        <v>2015</v>
      </c>
      <c r="AS71" s="17">
        <v>2014</v>
      </c>
      <c r="AT71" s="17">
        <v>2015</v>
      </c>
      <c r="AU71" s="17">
        <v>2012</v>
      </c>
      <c r="AV71" s="17">
        <v>2010</v>
      </c>
      <c r="AW71" s="17">
        <v>2014</v>
      </c>
      <c r="AX71" s="17">
        <v>2014</v>
      </c>
      <c r="AY71" s="17">
        <v>2014</v>
      </c>
      <c r="AZ71" s="17">
        <v>2015</v>
      </c>
      <c r="BA71" s="17">
        <v>2015</v>
      </c>
      <c r="BB71" s="17">
        <v>2015</v>
      </c>
      <c r="BC71" s="17">
        <v>2015</v>
      </c>
      <c r="BD71" s="17">
        <v>2014</v>
      </c>
      <c r="BE71" s="17">
        <v>2014</v>
      </c>
      <c r="BF71" s="8"/>
    </row>
    <row r="72" spans="1:58">
      <c r="A72" s="11" t="s">
        <v>8122</v>
      </c>
      <c r="B72" s="123" t="s">
        <v>8123</v>
      </c>
      <c r="C72" s="15">
        <v>2014</v>
      </c>
      <c r="D72" s="15">
        <v>2014</v>
      </c>
      <c r="E72" s="15">
        <v>2014</v>
      </c>
      <c r="F72" s="15">
        <v>2014</v>
      </c>
      <c r="G72" s="15">
        <v>2014</v>
      </c>
      <c r="H72" s="15">
        <v>2014</v>
      </c>
      <c r="I72" s="15">
        <v>2014</v>
      </c>
      <c r="J72" s="15">
        <v>2015</v>
      </c>
      <c r="K72" s="15">
        <v>2015</v>
      </c>
      <c r="L72" s="15">
        <v>2015</v>
      </c>
      <c r="M72" s="17">
        <v>2016</v>
      </c>
      <c r="N72" s="17">
        <v>2016</v>
      </c>
      <c r="O72" s="17">
        <v>2015</v>
      </c>
      <c r="P72" s="17">
        <v>2015</v>
      </c>
      <c r="Q72" s="17">
        <v>2014</v>
      </c>
      <c r="R72" s="17">
        <v>2006</v>
      </c>
      <c r="S72" s="17">
        <v>2016</v>
      </c>
      <c r="T72" s="17">
        <v>2013</v>
      </c>
      <c r="U72" s="17">
        <v>2014</v>
      </c>
      <c r="V72" s="17">
        <v>2014</v>
      </c>
      <c r="W72" s="17">
        <v>2015</v>
      </c>
      <c r="X72" s="17">
        <v>2014</v>
      </c>
      <c r="Y72" s="17">
        <v>2010</v>
      </c>
      <c r="Z72" s="17">
        <v>2014</v>
      </c>
      <c r="AA72" s="17">
        <v>2014</v>
      </c>
      <c r="AB72" s="17">
        <v>2014</v>
      </c>
      <c r="AC72" s="17">
        <v>2014</v>
      </c>
      <c r="AD72" s="17">
        <v>2015</v>
      </c>
      <c r="AE72" s="17">
        <v>2012</v>
      </c>
      <c r="AF72" s="17" t="s">
        <v>230</v>
      </c>
      <c r="AG72" s="16">
        <v>2010</v>
      </c>
      <c r="AH72" s="17">
        <v>2014</v>
      </c>
      <c r="AI72" s="17">
        <v>2015</v>
      </c>
      <c r="AJ72" s="17">
        <v>2016</v>
      </c>
      <c r="AK72" s="18" t="s">
        <v>230</v>
      </c>
      <c r="AL72" s="18">
        <v>2015</v>
      </c>
      <c r="AM72" s="17">
        <v>2015</v>
      </c>
      <c r="AN72" s="17">
        <v>2014</v>
      </c>
      <c r="AO72" s="17">
        <v>2014</v>
      </c>
      <c r="AP72" s="17" t="s">
        <v>230</v>
      </c>
      <c r="AQ72" s="17" t="s">
        <v>230</v>
      </c>
      <c r="AR72" s="17">
        <v>2015</v>
      </c>
      <c r="AS72" s="17">
        <v>2014</v>
      </c>
      <c r="AT72" s="17">
        <v>2015</v>
      </c>
      <c r="AU72" s="17">
        <v>2012</v>
      </c>
      <c r="AV72" s="17">
        <v>2013</v>
      </c>
      <c r="AW72" s="17">
        <v>2014</v>
      </c>
      <c r="AX72" s="17">
        <v>2014</v>
      </c>
      <c r="AY72" s="17">
        <v>2014</v>
      </c>
      <c r="AZ72" s="17">
        <v>2015</v>
      </c>
      <c r="BA72" s="17">
        <v>2015</v>
      </c>
      <c r="BB72" s="17">
        <v>2015</v>
      </c>
      <c r="BC72" s="17">
        <v>2015</v>
      </c>
      <c r="BD72" s="17">
        <v>2014</v>
      </c>
      <c r="BE72" s="17">
        <v>2014</v>
      </c>
      <c r="BF72" s="8"/>
    </row>
    <row r="73" spans="1:58">
      <c r="A73" s="11" t="s">
        <v>8124</v>
      </c>
      <c r="B73" s="123" t="s">
        <v>8125</v>
      </c>
      <c r="C73" s="15">
        <v>2014</v>
      </c>
      <c r="D73" s="15">
        <v>2014</v>
      </c>
      <c r="E73" s="15">
        <v>2014</v>
      </c>
      <c r="F73" s="15">
        <v>2014</v>
      </c>
      <c r="G73" s="15">
        <v>2014</v>
      </c>
      <c r="H73" s="15">
        <v>2014</v>
      </c>
      <c r="I73" s="15">
        <v>2014</v>
      </c>
      <c r="J73" s="15">
        <v>2015</v>
      </c>
      <c r="K73" s="15">
        <v>2015</v>
      </c>
      <c r="L73" s="15">
        <v>2015</v>
      </c>
      <c r="M73" s="17">
        <v>2016</v>
      </c>
      <c r="N73" s="17">
        <v>2016</v>
      </c>
      <c r="O73" s="17">
        <v>2015</v>
      </c>
      <c r="P73" s="17">
        <v>2015</v>
      </c>
      <c r="Q73" s="17">
        <v>2014</v>
      </c>
      <c r="R73" s="17">
        <v>2009</v>
      </c>
      <c r="S73" s="17">
        <v>2016</v>
      </c>
      <c r="T73" s="17">
        <v>2013</v>
      </c>
      <c r="U73" s="17">
        <v>2014</v>
      </c>
      <c r="V73" s="17">
        <v>2014</v>
      </c>
      <c r="W73" s="17">
        <v>2015</v>
      </c>
      <c r="X73" s="17">
        <v>2014</v>
      </c>
      <c r="Y73" s="17">
        <v>2010</v>
      </c>
      <c r="Z73" s="17">
        <v>2014</v>
      </c>
      <c r="AA73" s="17">
        <v>2014</v>
      </c>
      <c r="AB73" s="17">
        <v>2014</v>
      </c>
      <c r="AC73" s="17">
        <v>2014</v>
      </c>
      <c r="AD73" s="17">
        <v>2015</v>
      </c>
      <c r="AE73" s="17">
        <v>2012</v>
      </c>
      <c r="AF73" s="17">
        <v>2014</v>
      </c>
      <c r="AG73" s="16" t="s">
        <v>230</v>
      </c>
      <c r="AH73" s="17">
        <v>2014</v>
      </c>
      <c r="AI73" s="17">
        <v>2015</v>
      </c>
      <c r="AJ73" s="17">
        <v>2016</v>
      </c>
      <c r="AK73" s="18" t="s">
        <v>230</v>
      </c>
      <c r="AL73" s="18">
        <v>2015</v>
      </c>
      <c r="AM73" s="17">
        <v>2015</v>
      </c>
      <c r="AN73" s="17">
        <v>2014</v>
      </c>
      <c r="AO73" s="17">
        <v>2014</v>
      </c>
      <c r="AP73" s="17" t="s">
        <v>230</v>
      </c>
      <c r="AQ73" s="17" t="s">
        <v>230</v>
      </c>
      <c r="AR73" s="17" t="s">
        <v>230</v>
      </c>
      <c r="AS73" s="17">
        <v>2014</v>
      </c>
      <c r="AT73" s="17">
        <v>2015</v>
      </c>
      <c r="AU73" s="17">
        <v>2012</v>
      </c>
      <c r="AV73" s="17">
        <v>2009</v>
      </c>
      <c r="AW73" s="17">
        <v>2014</v>
      </c>
      <c r="AX73" s="17">
        <v>2014</v>
      </c>
      <c r="AY73" s="17">
        <v>2014</v>
      </c>
      <c r="AZ73" s="17">
        <v>2015</v>
      </c>
      <c r="BA73" s="17">
        <v>2015</v>
      </c>
      <c r="BB73" s="17">
        <v>2015</v>
      </c>
      <c r="BC73" s="17">
        <v>2015</v>
      </c>
      <c r="BD73" s="17">
        <v>2014</v>
      </c>
      <c r="BE73" s="17">
        <v>2014</v>
      </c>
      <c r="BF73" s="8"/>
    </row>
    <row r="74" spans="1:58">
      <c r="A74" s="11" t="s">
        <v>2337</v>
      </c>
      <c r="B74" s="123" t="s">
        <v>2338</v>
      </c>
      <c r="C74" s="15">
        <v>2014</v>
      </c>
      <c r="D74" s="15">
        <v>2014</v>
      </c>
      <c r="E74" s="15">
        <v>2014</v>
      </c>
      <c r="F74" s="15">
        <v>2014</v>
      </c>
      <c r="G74" s="15">
        <v>2014</v>
      </c>
      <c r="H74" s="15">
        <v>2014</v>
      </c>
      <c r="I74" s="15">
        <v>2014</v>
      </c>
      <c r="J74" s="15">
        <v>2015</v>
      </c>
      <c r="K74" s="15">
        <v>2015</v>
      </c>
      <c r="L74" s="15">
        <v>2015</v>
      </c>
      <c r="M74" s="17">
        <v>2016</v>
      </c>
      <c r="N74" s="17">
        <v>2016</v>
      </c>
      <c r="O74" s="17">
        <v>2015</v>
      </c>
      <c r="P74" s="17">
        <v>2015</v>
      </c>
      <c r="Q74" s="17">
        <v>2014</v>
      </c>
      <c r="R74" s="17">
        <v>2012</v>
      </c>
      <c r="S74" s="17">
        <v>2016</v>
      </c>
      <c r="T74" s="17">
        <v>2013</v>
      </c>
      <c r="U74" s="17">
        <v>2014</v>
      </c>
      <c r="V74" s="17">
        <v>2014</v>
      </c>
      <c r="W74" s="17">
        <v>2015</v>
      </c>
      <c r="X74" s="17">
        <v>2012</v>
      </c>
      <c r="Y74" s="17">
        <v>2014</v>
      </c>
      <c r="Z74" s="17">
        <v>2014</v>
      </c>
      <c r="AA74" s="17">
        <v>2014</v>
      </c>
      <c r="AB74" s="17">
        <v>2014</v>
      </c>
      <c r="AC74" s="17">
        <v>2014</v>
      </c>
      <c r="AD74" s="17">
        <v>2015</v>
      </c>
      <c r="AE74" s="17">
        <v>2012</v>
      </c>
      <c r="AF74" s="17">
        <v>2014</v>
      </c>
      <c r="AG74" s="16">
        <v>2012</v>
      </c>
      <c r="AH74" s="17">
        <v>2014</v>
      </c>
      <c r="AI74" s="17">
        <v>2015</v>
      </c>
      <c r="AJ74" s="17">
        <v>2016</v>
      </c>
      <c r="AK74" s="18">
        <v>2016</v>
      </c>
      <c r="AL74" s="18">
        <v>2015</v>
      </c>
      <c r="AM74" s="17">
        <v>2015</v>
      </c>
      <c r="AN74" s="17">
        <v>2014</v>
      </c>
      <c r="AO74" s="17">
        <v>2014</v>
      </c>
      <c r="AP74" s="17">
        <v>2014</v>
      </c>
      <c r="AQ74" s="17">
        <v>2014</v>
      </c>
      <c r="AR74" s="17">
        <v>2011</v>
      </c>
      <c r="AS74" s="17">
        <v>2014</v>
      </c>
      <c r="AT74" s="17">
        <v>2015</v>
      </c>
      <c r="AU74" s="17">
        <v>2012</v>
      </c>
      <c r="AV74" s="17">
        <v>2006</v>
      </c>
      <c r="AW74" s="17">
        <v>2014</v>
      </c>
      <c r="AX74" s="17">
        <v>2014</v>
      </c>
      <c r="AY74" s="17">
        <v>2014</v>
      </c>
      <c r="AZ74" s="17">
        <v>2015</v>
      </c>
      <c r="BA74" s="17">
        <v>2015</v>
      </c>
      <c r="BB74" s="17">
        <v>2015</v>
      </c>
      <c r="BC74" s="17">
        <v>2015</v>
      </c>
      <c r="BD74" s="17">
        <v>2014</v>
      </c>
      <c r="BE74" s="17">
        <v>2014</v>
      </c>
      <c r="BF74" s="8"/>
    </row>
    <row r="75" spans="1:58">
      <c r="A75" s="11" t="s">
        <v>2226</v>
      </c>
      <c r="B75" s="123" t="s">
        <v>2227</v>
      </c>
      <c r="C75" s="15">
        <v>2014</v>
      </c>
      <c r="D75" s="15">
        <v>2014</v>
      </c>
      <c r="E75" s="15">
        <v>2014</v>
      </c>
      <c r="F75" s="15">
        <v>2014</v>
      </c>
      <c r="G75" s="15">
        <v>2014</v>
      </c>
      <c r="H75" s="15">
        <v>2014</v>
      </c>
      <c r="I75" s="15">
        <v>2014</v>
      </c>
      <c r="J75" s="15">
        <v>2015</v>
      </c>
      <c r="K75" s="15">
        <v>2015</v>
      </c>
      <c r="L75" s="15">
        <v>2015</v>
      </c>
      <c r="M75" s="17">
        <v>2016</v>
      </c>
      <c r="N75" s="17">
        <v>2016</v>
      </c>
      <c r="O75" s="17">
        <v>2015</v>
      </c>
      <c r="P75" s="17">
        <v>2015</v>
      </c>
      <c r="Q75" s="17">
        <v>2014</v>
      </c>
      <c r="R75" s="17">
        <v>2012</v>
      </c>
      <c r="S75" s="17">
        <v>2016</v>
      </c>
      <c r="T75" s="17">
        <v>2013</v>
      </c>
      <c r="U75" s="17">
        <v>2014</v>
      </c>
      <c r="V75" s="17">
        <v>2014</v>
      </c>
      <c r="W75" s="17">
        <v>2015</v>
      </c>
      <c r="X75" s="17">
        <v>2012</v>
      </c>
      <c r="Y75" s="17" t="s">
        <v>230</v>
      </c>
      <c r="Z75" s="17">
        <v>2014</v>
      </c>
      <c r="AA75" s="17">
        <v>2014</v>
      </c>
      <c r="AB75" s="17">
        <v>2014</v>
      </c>
      <c r="AC75" s="17">
        <v>2014</v>
      </c>
      <c r="AD75" s="17">
        <v>2015</v>
      </c>
      <c r="AE75" s="17">
        <v>2012</v>
      </c>
      <c r="AF75" s="17">
        <v>2014</v>
      </c>
      <c r="AG75" s="16">
        <v>2013</v>
      </c>
      <c r="AH75" s="17">
        <v>2014</v>
      </c>
      <c r="AI75" s="17">
        <v>2015</v>
      </c>
      <c r="AJ75" s="17">
        <v>2016</v>
      </c>
      <c r="AK75" s="18">
        <v>2015</v>
      </c>
      <c r="AL75" s="18">
        <v>2015</v>
      </c>
      <c r="AM75" s="17">
        <v>2015</v>
      </c>
      <c r="AN75" s="17">
        <v>2014</v>
      </c>
      <c r="AO75" s="17">
        <v>2014</v>
      </c>
      <c r="AP75" s="17">
        <v>2014</v>
      </c>
      <c r="AQ75" s="17">
        <v>2014</v>
      </c>
      <c r="AR75" s="17">
        <v>2011</v>
      </c>
      <c r="AS75" s="17">
        <v>2014</v>
      </c>
      <c r="AT75" s="17">
        <v>2015</v>
      </c>
      <c r="AU75" s="17">
        <v>2012</v>
      </c>
      <c r="AV75" s="17">
        <v>2014</v>
      </c>
      <c r="AW75" s="17">
        <v>2014</v>
      </c>
      <c r="AX75" s="17">
        <v>2014</v>
      </c>
      <c r="AY75" s="17">
        <v>2014</v>
      </c>
      <c r="AZ75" s="17">
        <v>2015</v>
      </c>
      <c r="BA75" s="17">
        <v>2015</v>
      </c>
      <c r="BB75" s="17">
        <v>2015</v>
      </c>
      <c r="BC75" s="17">
        <v>2015</v>
      </c>
      <c r="BD75" s="17">
        <v>2014</v>
      </c>
      <c r="BE75" s="17">
        <v>2014</v>
      </c>
      <c r="BF75" s="8"/>
    </row>
    <row r="76" spans="1:58">
      <c r="A76" s="11" t="s">
        <v>8126</v>
      </c>
      <c r="B76" s="123" t="s">
        <v>8127</v>
      </c>
      <c r="C76" s="15">
        <v>2014</v>
      </c>
      <c r="D76" s="15">
        <v>2014</v>
      </c>
      <c r="E76" s="15">
        <v>2014</v>
      </c>
      <c r="F76" s="15">
        <v>2014</v>
      </c>
      <c r="G76" s="15">
        <v>2014</v>
      </c>
      <c r="H76" s="15">
        <v>2014</v>
      </c>
      <c r="I76" s="15">
        <v>2014</v>
      </c>
      <c r="J76" s="15">
        <v>2015</v>
      </c>
      <c r="K76" s="15">
        <v>2015</v>
      </c>
      <c r="L76" s="15">
        <v>2015</v>
      </c>
      <c r="M76" s="17">
        <v>2016</v>
      </c>
      <c r="N76" s="17">
        <v>2016</v>
      </c>
      <c r="O76" s="17">
        <v>2015</v>
      </c>
      <c r="P76" s="17">
        <v>2015</v>
      </c>
      <c r="Q76" s="17">
        <v>2014</v>
      </c>
      <c r="R76" s="17" t="s">
        <v>230</v>
      </c>
      <c r="S76" s="17">
        <v>2016</v>
      </c>
      <c r="T76" s="17">
        <v>2013</v>
      </c>
      <c r="U76" s="17">
        <v>2014</v>
      </c>
      <c r="V76" s="17" t="s">
        <v>230</v>
      </c>
      <c r="W76" s="17">
        <v>2015</v>
      </c>
      <c r="X76" s="17" t="s">
        <v>230</v>
      </c>
      <c r="Y76" s="17">
        <v>2012</v>
      </c>
      <c r="Z76" s="17">
        <v>2014</v>
      </c>
      <c r="AA76" s="17">
        <v>2014</v>
      </c>
      <c r="AB76" s="17" t="s">
        <v>230</v>
      </c>
      <c r="AC76" s="17">
        <v>2014</v>
      </c>
      <c r="AD76" s="17">
        <v>2015</v>
      </c>
      <c r="AE76" s="17" t="s">
        <v>230</v>
      </c>
      <c r="AF76" s="17">
        <v>2014</v>
      </c>
      <c r="AG76" s="16">
        <v>2012</v>
      </c>
      <c r="AH76" s="17">
        <v>2014</v>
      </c>
      <c r="AI76" s="17">
        <v>2015</v>
      </c>
      <c r="AJ76" s="17">
        <v>2016</v>
      </c>
      <c r="AK76" s="18" t="s">
        <v>230</v>
      </c>
      <c r="AL76" s="18">
        <v>2015</v>
      </c>
      <c r="AM76" s="17">
        <v>2015</v>
      </c>
      <c r="AN76" s="17">
        <v>2014</v>
      </c>
      <c r="AO76" s="17">
        <v>2014</v>
      </c>
      <c r="AP76" s="17">
        <v>2014</v>
      </c>
      <c r="AQ76" s="17">
        <v>2014</v>
      </c>
      <c r="AR76" s="17">
        <v>2015</v>
      </c>
      <c r="AS76" s="17">
        <v>2014</v>
      </c>
      <c r="AT76" s="17">
        <v>2015</v>
      </c>
      <c r="AU76" s="17">
        <v>2012</v>
      </c>
      <c r="AV76" s="17">
        <v>2013</v>
      </c>
      <c r="AW76" s="17">
        <v>2014</v>
      </c>
      <c r="AX76" s="17">
        <v>2014</v>
      </c>
      <c r="AY76" s="17">
        <v>2014</v>
      </c>
      <c r="AZ76" s="17">
        <v>2015</v>
      </c>
      <c r="BA76" s="17">
        <v>2015</v>
      </c>
      <c r="BB76" s="17">
        <v>2015</v>
      </c>
      <c r="BC76" s="17">
        <v>2015</v>
      </c>
      <c r="BD76" s="17">
        <v>2014</v>
      </c>
      <c r="BE76" s="17">
        <v>2014</v>
      </c>
      <c r="BF76" s="8"/>
    </row>
    <row r="77" spans="1:58">
      <c r="A77" s="11" t="s">
        <v>8128</v>
      </c>
      <c r="B77" s="123" t="s">
        <v>8129</v>
      </c>
      <c r="C77" s="15">
        <v>2014</v>
      </c>
      <c r="D77" s="15">
        <v>2014</v>
      </c>
      <c r="E77" s="15">
        <v>2014</v>
      </c>
      <c r="F77" s="15">
        <v>2014</v>
      </c>
      <c r="G77" s="15">
        <v>2014</v>
      </c>
      <c r="H77" s="15">
        <v>2014</v>
      </c>
      <c r="I77" s="15">
        <v>2014</v>
      </c>
      <c r="J77" s="15">
        <v>2015</v>
      </c>
      <c r="K77" s="15">
        <v>2015</v>
      </c>
      <c r="L77" s="15">
        <v>2015</v>
      </c>
      <c r="M77" s="17">
        <v>2016</v>
      </c>
      <c r="N77" s="17">
        <v>2016</v>
      </c>
      <c r="O77" s="17">
        <v>2015</v>
      </c>
      <c r="P77" s="17">
        <v>2015</v>
      </c>
      <c r="Q77" s="17">
        <v>2014</v>
      </c>
      <c r="R77" s="17" t="s">
        <v>230</v>
      </c>
      <c r="S77" s="17">
        <v>2016</v>
      </c>
      <c r="T77" s="17">
        <v>2013</v>
      </c>
      <c r="U77" s="17">
        <v>2014</v>
      </c>
      <c r="V77" s="17" t="s">
        <v>230</v>
      </c>
      <c r="W77" s="17">
        <v>2015</v>
      </c>
      <c r="X77" s="17" t="s">
        <v>230</v>
      </c>
      <c r="Y77" s="17">
        <v>2012</v>
      </c>
      <c r="Z77" s="17">
        <v>2014</v>
      </c>
      <c r="AA77" s="17">
        <v>2014</v>
      </c>
      <c r="AB77" s="17" t="s">
        <v>230</v>
      </c>
      <c r="AC77" s="17">
        <v>2014</v>
      </c>
      <c r="AD77" s="17">
        <v>2015</v>
      </c>
      <c r="AE77" s="17" t="s">
        <v>230</v>
      </c>
      <c r="AF77" s="17">
        <v>2014</v>
      </c>
      <c r="AG77" s="16">
        <v>2012</v>
      </c>
      <c r="AH77" s="17">
        <v>2014</v>
      </c>
      <c r="AI77" s="17">
        <v>2015</v>
      </c>
      <c r="AJ77" s="17">
        <v>2016</v>
      </c>
      <c r="AK77" s="18" t="s">
        <v>230</v>
      </c>
      <c r="AL77" s="18">
        <v>2015</v>
      </c>
      <c r="AM77" s="17">
        <v>2015</v>
      </c>
      <c r="AN77" s="17">
        <v>2014</v>
      </c>
      <c r="AO77" s="17">
        <v>2014</v>
      </c>
      <c r="AP77" s="17">
        <v>2014</v>
      </c>
      <c r="AQ77" s="17">
        <v>2014</v>
      </c>
      <c r="AR77" s="17" t="s">
        <v>230</v>
      </c>
      <c r="AS77" s="17">
        <v>2014</v>
      </c>
      <c r="AT77" s="17">
        <v>2015</v>
      </c>
      <c r="AU77" s="17">
        <v>2012</v>
      </c>
      <c r="AV77" s="17" t="s">
        <v>230</v>
      </c>
      <c r="AW77" s="17">
        <v>2014</v>
      </c>
      <c r="AX77" s="17">
        <v>2014</v>
      </c>
      <c r="AY77" s="17">
        <v>2014</v>
      </c>
      <c r="AZ77" s="17">
        <v>2015</v>
      </c>
      <c r="BA77" s="17">
        <v>2015</v>
      </c>
      <c r="BB77" s="17">
        <v>2015</v>
      </c>
      <c r="BC77" s="17">
        <v>2015</v>
      </c>
      <c r="BD77" s="17">
        <v>2014</v>
      </c>
      <c r="BE77" s="17">
        <v>2014</v>
      </c>
      <c r="BF77" s="8"/>
    </row>
    <row r="78" spans="1:58">
      <c r="A78" s="11" t="s">
        <v>2555</v>
      </c>
      <c r="B78" s="123" t="s">
        <v>2556</v>
      </c>
      <c r="C78" s="15">
        <v>2014</v>
      </c>
      <c r="D78" s="15">
        <v>2014</v>
      </c>
      <c r="E78" s="15">
        <v>2014</v>
      </c>
      <c r="F78" s="15">
        <v>2014</v>
      </c>
      <c r="G78" s="15">
        <v>2014</v>
      </c>
      <c r="H78" s="15">
        <v>2014</v>
      </c>
      <c r="I78" s="15">
        <v>2014</v>
      </c>
      <c r="J78" s="15">
        <v>2015</v>
      </c>
      <c r="K78" s="15">
        <v>2015</v>
      </c>
      <c r="L78" s="15">
        <v>2015</v>
      </c>
      <c r="M78" s="17">
        <v>2016</v>
      </c>
      <c r="N78" s="17">
        <v>2016</v>
      </c>
      <c r="O78" s="17">
        <v>2015</v>
      </c>
      <c r="P78" s="17">
        <v>2015</v>
      </c>
      <c r="Q78" s="17">
        <v>2014</v>
      </c>
      <c r="R78" s="17">
        <v>2006</v>
      </c>
      <c r="S78" s="17">
        <v>2016</v>
      </c>
      <c r="T78" s="17">
        <v>2013</v>
      </c>
      <c r="U78" s="17">
        <v>2014</v>
      </c>
      <c r="V78" s="17">
        <v>2014</v>
      </c>
      <c r="W78" s="17">
        <v>2015</v>
      </c>
      <c r="X78" s="17">
        <v>2006</v>
      </c>
      <c r="Y78" s="17">
        <v>2012</v>
      </c>
      <c r="Z78" s="17">
        <v>2014</v>
      </c>
      <c r="AA78" s="17">
        <v>2014</v>
      </c>
      <c r="AB78" s="17">
        <v>2013</v>
      </c>
      <c r="AC78" s="17">
        <v>2014</v>
      </c>
      <c r="AD78" s="17">
        <v>2015</v>
      </c>
      <c r="AE78" s="17">
        <v>2012</v>
      </c>
      <c r="AF78" s="17">
        <v>2014</v>
      </c>
      <c r="AG78" s="16">
        <v>2011</v>
      </c>
      <c r="AH78" s="17">
        <v>2014</v>
      </c>
      <c r="AI78" s="17">
        <v>2015</v>
      </c>
      <c r="AJ78" s="17">
        <v>2016</v>
      </c>
      <c r="AK78" s="18">
        <v>2015</v>
      </c>
      <c r="AL78" s="18">
        <v>2015</v>
      </c>
      <c r="AM78" s="17">
        <v>2015</v>
      </c>
      <c r="AN78" s="17">
        <v>2014</v>
      </c>
      <c r="AO78" s="17">
        <v>2014</v>
      </c>
      <c r="AP78" s="17">
        <v>2014</v>
      </c>
      <c r="AQ78" s="17">
        <v>2014</v>
      </c>
      <c r="AR78" s="17">
        <v>2015</v>
      </c>
      <c r="AS78" s="17">
        <v>2014</v>
      </c>
      <c r="AT78" s="17">
        <v>2015</v>
      </c>
      <c r="AU78" s="17">
        <v>2012</v>
      </c>
      <c r="AV78" s="17">
        <v>2011</v>
      </c>
      <c r="AW78" s="17">
        <v>2014</v>
      </c>
      <c r="AX78" s="17">
        <v>2014</v>
      </c>
      <c r="AY78" s="17">
        <v>2014</v>
      </c>
      <c r="AZ78" s="17">
        <v>2015</v>
      </c>
      <c r="BA78" s="17">
        <v>2015</v>
      </c>
      <c r="BB78" s="17">
        <v>2015</v>
      </c>
      <c r="BC78" s="17">
        <v>2015</v>
      </c>
      <c r="BD78" s="17">
        <v>2014</v>
      </c>
      <c r="BE78" s="17">
        <v>2014</v>
      </c>
      <c r="BF78" s="8"/>
    </row>
    <row r="79" spans="1:58">
      <c r="A79" s="11" t="s">
        <v>2402</v>
      </c>
      <c r="B79" s="123" t="s">
        <v>2403</v>
      </c>
      <c r="C79" s="15">
        <v>2014</v>
      </c>
      <c r="D79" s="15">
        <v>2014</v>
      </c>
      <c r="E79" s="15">
        <v>2014</v>
      </c>
      <c r="F79" s="15">
        <v>2014</v>
      </c>
      <c r="G79" s="15">
        <v>2014</v>
      </c>
      <c r="H79" s="15">
        <v>2014</v>
      </c>
      <c r="I79" s="15">
        <v>2014</v>
      </c>
      <c r="J79" s="15">
        <v>2015</v>
      </c>
      <c r="K79" s="15">
        <v>2015</v>
      </c>
      <c r="L79" s="15">
        <v>2015</v>
      </c>
      <c r="M79" s="17">
        <v>2016</v>
      </c>
      <c r="N79" s="17">
        <v>2016</v>
      </c>
      <c r="O79" s="17">
        <v>2015</v>
      </c>
      <c r="P79" s="17">
        <v>2015</v>
      </c>
      <c r="Q79" s="17">
        <v>2014</v>
      </c>
      <c r="R79" s="17">
        <v>2012</v>
      </c>
      <c r="S79" s="17">
        <v>2016</v>
      </c>
      <c r="T79" s="17">
        <v>2013</v>
      </c>
      <c r="U79" s="17">
        <v>2014</v>
      </c>
      <c r="V79" s="17">
        <v>2014</v>
      </c>
      <c r="W79" s="17">
        <v>2015</v>
      </c>
      <c r="X79" s="17">
        <v>2013</v>
      </c>
      <c r="Y79" s="17">
        <v>2012</v>
      </c>
      <c r="Z79" s="17">
        <v>2014</v>
      </c>
      <c r="AA79" s="17">
        <v>2014</v>
      </c>
      <c r="AB79" s="17">
        <v>2014</v>
      </c>
      <c r="AC79" s="17">
        <v>2014</v>
      </c>
      <c r="AD79" s="17">
        <v>2015</v>
      </c>
      <c r="AE79" s="17">
        <v>2012</v>
      </c>
      <c r="AF79" s="17">
        <v>2014</v>
      </c>
      <c r="AG79" s="16">
        <v>2011</v>
      </c>
      <c r="AH79" s="17">
        <v>2014</v>
      </c>
      <c r="AI79" s="17">
        <v>2015</v>
      </c>
      <c r="AJ79" s="17">
        <v>2016</v>
      </c>
      <c r="AK79" s="18">
        <v>2015</v>
      </c>
      <c r="AL79" s="18">
        <v>2015</v>
      </c>
      <c r="AM79" s="17">
        <v>2015</v>
      </c>
      <c r="AN79" s="17">
        <v>2014</v>
      </c>
      <c r="AO79" s="17">
        <v>2014</v>
      </c>
      <c r="AP79" s="17">
        <v>2014</v>
      </c>
      <c r="AQ79" s="17">
        <v>2014</v>
      </c>
      <c r="AR79" s="17">
        <v>2015</v>
      </c>
      <c r="AS79" s="17">
        <v>2014</v>
      </c>
      <c r="AT79" s="17">
        <v>2015</v>
      </c>
      <c r="AU79" s="17">
        <v>2012</v>
      </c>
      <c r="AV79" s="17">
        <v>2011</v>
      </c>
      <c r="AW79" s="17">
        <v>2014</v>
      </c>
      <c r="AX79" s="17">
        <v>2014</v>
      </c>
      <c r="AY79" s="17">
        <v>2014</v>
      </c>
      <c r="AZ79" s="17">
        <v>2015</v>
      </c>
      <c r="BA79" s="17">
        <v>2015</v>
      </c>
      <c r="BB79" s="17">
        <v>2015</v>
      </c>
      <c r="BC79" s="17">
        <v>2015</v>
      </c>
      <c r="BD79" s="17">
        <v>2014</v>
      </c>
      <c r="BE79" s="17">
        <v>2014</v>
      </c>
      <c r="BF79" s="8"/>
    </row>
    <row r="80" spans="1:58">
      <c r="A80" s="11" t="s">
        <v>2605</v>
      </c>
      <c r="B80" s="123" t="s">
        <v>2606</v>
      </c>
      <c r="C80" s="15">
        <v>2014</v>
      </c>
      <c r="D80" s="15">
        <v>2014</v>
      </c>
      <c r="E80" s="15">
        <v>2014</v>
      </c>
      <c r="F80" s="15">
        <v>2014</v>
      </c>
      <c r="G80" s="15">
        <v>2014</v>
      </c>
      <c r="H80" s="15">
        <v>2014</v>
      </c>
      <c r="I80" s="15">
        <v>2014</v>
      </c>
      <c r="J80" s="15">
        <v>2015</v>
      </c>
      <c r="K80" s="15">
        <v>2015</v>
      </c>
      <c r="L80" s="15">
        <v>2015</v>
      </c>
      <c r="M80" s="17">
        <v>2016</v>
      </c>
      <c r="N80" s="17">
        <v>2016</v>
      </c>
      <c r="O80" s="17">
        <v>2015</v>
      </c>
      <c r="P80" s="17">
        <v>2015</v>
      </c>
      <c r="Q80" s="17">
        <v>2014</v>
      </c>
      <c r="R80" s="17" t="s">
        <v>230</v>
      </c>
      <c r="S80" s="17">
        <v>2016</v>
      </c>
      <c r="T80" s="17">
        <v>2013</v>
      </c>
      <c r="U80" s="17">
        <v>2014</v>
      </c>
      <c r="V80" s="17">
        <v>2014</v>
      </c>
      <c r="W80" s="17">
        <v>2015</v>
      </c>
      <c r="X80" s="17">
        <v>2004</v>
      </c>
      <c r="Y80" s="17">
        <v>2010</v>
      </c>
      <c r="Z80" s="17">
        <v>2014</v>
      </c>
      <c r="AA80" s="17">
        <v>2014</v>
      </c>
      <c r="AB80" s="17">
        <v>2014</v>
      </c>
      <c r="AC80" s="17">
        <v>2014</v>
      </c>
      <c r="AD80" s="17">
        <v>2015</v>
      </c>
      <c r="AE80" s="17">
        <v>2012</v>
      </c>
      <c r="AF80" s="17">
        <v>2014</v>
      </c>
      <c r="AG80" s="16">
        <v>2013</v>
      </c>
      <c r="AH80" s="17">
        <v>2014</v>
      </c>
      <c r="AI80" s="17">
        <v>2015</v>
      </c>
      <c r="AJ80" s="17">
        <v>2016</v>
      </c>
      <c r="AK80" s="18" t="s">
        <v>230</v>
      </c>
      <c r="AL80" s="18">
        <v>2015</v>
      </c>
      <c r="AM80" s="17">
        <v>2015</v>
      </c>
      <c r="AN80" s="17">
        <v>2014</v>
      </c>
      <c r="AO80" s="17">
        <v>2014</v>
      </c>
      <c r="AP80" s="17">
        <v>2014</v>
      </c>
      <c r="AQ80" s="17">
        <v>2014</v>
      </c>
      <c r="AR80" s="17">
        <v>2011</v>
      </c>
      <c r="AS80" s="17">
        <v>2014</v>
      </c>
      <c r="AT80" s="17">
        <v>2015</v>
      </c>
      <c r="AU80" s="17">
        <v>2012</v>
      </c>
      <c r="AV80" s="17">
        <v>2012</v>
      </c>
      <c r="AW80" s="17">
        <v>2014</v>
      </c>
      <c r="AX80" s="17">
        <v>2014</v>
      </c>
      <c r="AY80" s="17">
        <v>2014</v>
      </c>
      <c r="AZ80" s="17">
        <v>2015</v>
      </c>
      <c r="BA80" s="17">
        <v>2015</v>
      </c>
      <c r="BB80" s="17">
        <v>2014</v>
      </c>
      <c r="BC80" s="17">
        <v>2015</v>
      </c>
      <c r="BD80" s="17">
        <v>2014</v>
      </c>
      <c r="BE80" s="17">
        <v>2014</v>
      </c>
      <c r="BF80" s="8"/>
    </row>
    <row r="81" spans="1:58">
      <c r="A81" s="11" t="s">
        <v>2656</v>
      </c>
      <c r="B81" s="123" t="s">
        <v>2657</v>
      </c>
      <c r="C81" s="15">
        <v>2014</v>
      </c>
      <c r="D81" s="15">
        <v>2014</v>
      </c>
      <c r="E81" s="15">
        <v>2014</v>
      </c>
      <c r="F81" s="15">
        <v>2014</v>
      </c>
      <c r="G81" s="15">
        <v>2014</v>
      </c>
      <c r="H81" s="15">
        <v>2014</v>
      </c>
      <c r="I81" s="15">
        <v>2014</v>
      </c>
      <c r="J81" s="15">
        <v>2015</v>
      </c>
      <c r="K81" s="15">
        <v>2015</v>
      </c>
      <c r="L81" s="15">
        <v>2015</v>
      </c>
      <c r="M81" s="17">
        <v>2016</v>
      </c>
      <c r="N81" s="17">
        <v>2016</v>
      </c>
      <c r="O81" s="17">
        <v>2015</v>
      </c>
      <c r="P81" s="17">
        <v>2015</v>
      </c>
      <c r="Q81" s="17">
        <v>2014</v>
      </c>
      <c r="R81" s="17">
        <v>2011</v>
      </c>
      <c r="S81" s="17">
        <v>2016</v>
      </c>
      <c r="T81" s="17">
        <v>2013</v>
      </c>
      <c r="U81" s="17">
        <v>2014</v>
      </c>
      <c r="V81" s="17">
        <v>2014</v>
      </c>
      <c r="W81" s="17">
        <v>2015</v>
      </c>
      <c r="X81" s="17">
        <v>2011</v>
      </c>
      <c r="Y81" s="17">
        <v>2010</v>
      </c>
      <c r="Z81" s="17">
        <v>2014</v>
      </c>
      <c r="AA81" s="17">
        <v>2014</v>
      </c>
      <c r="AB81" s="17" t="s">
        <v>230</v>
      </c>
      <c r="AC81" s="17">
        <v>2014</v>
      </c>
      <c r="AD81" s="17">
        <v>2015</v>
      </c>
      <c r="AE81" s="17" t="s">
        <v>230</v>
      </c>
      <c r="AF81" s="17">
        <v>2014</v>
      </c>
      <c r="AG81" s="16">
        <v>2012</v>
      </c>
      <c r="AH81" s="17">
        <v>2014</v>
      </c>
      <c r="AI81" s="17">
        <v>2015</v>
      </c>
      <c r="AJ81" s="17">
        <v>2016</v>
      </c>
      <c r="AK81" s="18">
        <v>2016</v>
      </c>
      <c r="AL81" s="18">
        <v>2016</v>
      </c>
      <c r="AM81" s="17">
        <v>2015</v>
      </c>
      <c r="AN81" s="17">
        <v>2014</v>
      </c>
      <c r="AO81" s="17">
        <v>2014</v>
      </c>
      <c r="AP81" s="17">
        <v>2014</v>
      </c>
      <c r="AQ81" s="17">
        <v>2014</v>
      </c>
      <c r="AR81" s="17">
        <v>2015</v>
      </c>
      <c r="AS81" s="17">
        <v>2014</v>
      </c>
      <c r="AT81" s="17">
        <v>2015</v>
      </c>
      <c r="AU81" s="17">
        <v>2012</v>
      </c>
      <c r="AV81" s="17">
        <v>2013</v>
      </c>
      <c r="AW81" s="17">
        <v>2014</v>
      </c>
      <c r="AX81" s="17">
        <v>2014</v>
      </c>
      <c r="AY81" s="17">
        <v>2014</v>
      </c>
      <c r="AZ81" s="17">
        <v>2015</v>
      </c>
      <c r="BA81" s="17">
        <v>2015</v>
      </c>
      <c r="BB81" s="17">
        <v>2015</v>
      </c>
      <c r="BC81" s="17">
        <v>2015</v>
      </c>
      <c r="BD81" s="17">
        <v>2014</v>
      </c>
      <c r="BE81" s="17">
        <v>2014</v>
      </c>
      <c r="BF81" s="8"/>
    </row>
    <row r="82" spans="1:58">
      <c r="A82" s="11" t="s">
        <v>8130</v>
      </c>
      <c r="B82" s="123" t="s">
        <v>8131</v>
      </c>
      <c r="C82" s="15">
        <v>2014</v>
      </c>
      <c r="D82" s="15">
        <v>2014</v>
      </c>
      <c r="E82" s="15">
        <v>2014</v>
      </c>
      <c r="F82" s="15">
        <v>2014</v>
      </c>
      <c r="G82" s="15">
        <v>2014</v>
      </c>
      <c r="H82" s="15">
        <v>2014</v>
      </c>
      <c r="I82" s="15">
        <v>2014</v>
      </c>
      <c r="J82" s="15">
        <v>2015</v>
      </c>
      <c r="K82" s="15">
        <v>2015</v>
      </c>
      <c r="L82" s="15">
        <v>2015</v>
      </c>
      <c r="M82" s="17">
        <v>2016</v>
      </c>
      <c r="N82" s="17">
        <v>2016</v>
      </c>
      <c r="O82" s="17">
        <v>2015</v>
      </c>
      <c r="P82" s="17">
        <v>2015</v>
      </c>
      <c r="Q82" s="17">
        <v>2014</v>
      </c>
      <c r="R82" s="17" t="s">
        <v>230</v>
      </c>
      <c r="S82" s="17">
        <v>2016</v>
      </c>
      <c r="T82" s="17">
        <v>2013</v>
      </c>
      <c r="U82" s="17">
        <v>2014</v>
      </c>
      <c r="V82" s="17" t="s">
        <v>230</v>
      </c>
      <c r="W82" s="17">
        <v>2015</v>
      </c>
      <c r="X82" s="17" t="s">
        <v>230</v>
      </c>
      <c r="Y82" s="17">
        <v>2013</v>
      </c>
      <c r="Z82" s="17">
        <v>2014</v>
      </c>
      <c r="AA82" s="17">
        <v>2014</v>
      </c>
      <c r="AB82" s="17">
        <v>2014</v>
      </c>
      <c r="AC82" s="17">
        <v>2014</v>
      </c>
      <c r="AD82" s="17">
        <v>2015</v>
      </c>
      <c r="AE82" s="17" t="s">
        <v>230</v>
      </c>
      <c r="AF82" s="17">
        <v>2014</v>
      </c>
      <c r="AG82" s="16">
        <v>2012</v>
      </c>
      <c r="AH82" s="17">
        <v>2014</v>
      </c>
      <c r="AI82" s="17">
        <v>2015</v>
      </c>
      <c r="AJ82" s="17">
        <v>2016</v>
      </c>
      <c r="AK82" s="18" t="s">
        <v>230</v>
      </c>
      <c r="AL82" s="18">
        <v>2015</v>
      </c>
      <c r="AM82" s="17">
        <v>2015</v>
      </c>
      <c r="AN82" s="17">
        <v>2014</v>
      </c>
      <c r="AO82" s="17">
        <v>2014</v>
      </c>
      <c r="AP82" s="17">
        <v>2014</v>
      </c>
      <c r="AQ82" s="17">
        <v>2014</v>
      </c>
      <c r="AR82" s="17" t="s">
        <v>230</v>
      </c>
      <c r="AS82" s="17">
        <v>2014</v>
      </c>
      <c r="AT82" s="17">
        <v>2015</v>
      </c>
      <c r="AU82" s="17">
        <v>2012</v>
      </c>
      <c r="AV82" s="17" t="s">
        <v>230</v>
      </c>
      <c r="AW82" s="17">
        <v>2014</v>
      </c>
      <c r="AX82" s="17">
        <v>2014</v>
      </c>
      <c r="AY82" s="17">
        <v>2014</v>
      </c>
      <c r="AZ82" s="17">
        <v>2015</v>
      </c>
      <c r="BA82" s="17">
        <v>2015</v>
      </c>
      <c r="BB82" s="17">
        <v>2015</v>
      </c>
      <c r="BC82" s="17">
        <v>2015</v>
      </c>
      <c r="BD82" s="17">
        <v>2014</v>
      </c>
      <c r="BE82" s="17">
        <v>2014</v>
      </c>
      <c r="BF82" s="8"/>
    </row>
    <row r="83" spans="1:58">
      <c r="A83" s="11" t="s">
        <v>8132</v>
      </c>
      <c r="B83" s="123" t="s">
        <v>8133</v>
      </c>
      <c r="C83" s="15">
        <v>2014</v>
      </c>
      <c r="D83" s="15">
        <v>2014</v>
      </c>
      <c r="E83" s="15">
        <v>2014</v>
      </c>
      <c r="F83" s="15">
        <v>2014</v>
      </c>
      <c r="G83" s="15">
        <v>2014</v>
      </c>
      <c r="H83" s="15">
        <v>2014</v>
      </c>
      <c r="I83" s="15">
        <v>2014</v>
      </c>
      <c r="J83" s="15">
        <v>2015</v>
      </c>
      <c r="K83" s="15">
        <v>2015</v>
      </c>
      <c r="L83" s="15">
        <v>2015</v>
      </c>
      <c r="M83" s="17">
        <v>2016</v>
      </c>
      <c r="N83" s="17">
        <v>2016</v>
      </c>
      <c r="O83" s="17">
        <v>2015</v>
      </c>
      <c r="P83" s="17">
        <v>2015</v>
      </c>
      <c r="Q83" s="17">
        <v>2014</v>
      </c>
      <c r="R83" s="17" t="s">
        <v>230</v>
      </c>
      <c r="S83" s="17">
        <v>2016</v>
      </c>
      <c r="T83" s="17">
        <v>2013</v>
      </c>
      <c r="U83" s="17">
        <v>2014</v>
      </c>
      <c r="V83" s="17" t="s">
        <v>230</v>
      </c>
      <c r="W83" s="17">
        <v>2015</v>
      </c>
      <c r="X83" s="17" t="s">
        <v>230</v>
      </c>
      <c r="Y83" s="17">
        <v>2012</v>
      </c>
      <c r="Z83" s="17">
        <v>2014</v>
      </c>
      <c r="AA83" s="17">
        <v>2014</v>
      </c>
      <c r="AB83" s="17" t="s">
        <v>230</v>
      </c>
      <c r="AC83" s="17">
        <v>2014</v>
      </c>
      <c r="AD83" s="17">
        <v>2015</v>
      </c>
      <c r="AE83" s="17" t="s">
        <v>230</v>
      </c>
      <c r="AF83" s="17">
        <v>2014</v>
      </c>
      <c r="AG83" s="16">
        <v>2010</v>
      </c>
      <c r="AH83" s="17">
        <v>2014</v>
      </c>
      <c r="AI83" s="17">
        <v>2015</v>
      </c>
      <c r="AJ83" s="17">
        <v>2016</v>
      </c>
      <c r="AK83" s="18" t="s">
        <v>230</v>
      </c>
      <c r="AL83" s="18">
        <v>2015</v>
      </c>
      <c r="AM83" s="17">
        <v>2015</v>
      </c>
      <c r="AN83" s="17">
        <v>2014</v>
      </c>
      <c r="AO83" s="17">
        <v>2014</v>
      </c>
      <c r="AP83" s="17">
        <v>2014</v>
      </c>
      <c r="AQ83" s="17">
        <v>2014</v>
      </c>
      <c r="AR83" s="17" t="s">
        <v>230</v>
      </c>
      <c r="AS83" s="17">
        <v>2014</v>
      </c>
      <c r="AT83" s="17">
        <v>2015</v>
      </c>
      <c r="AU83" s="17">
        <v>2012</v>
      </c>
      <c r="AV83" s="17" t="s">
        <v>230</v>
      </c>
      <c r="AW83" s="17">
        <v>2014</v>
      </c>
      <c r="AX83" s="17">
        <v>2014</v>
      </c>
      <c r="AY83" s="17">
        <v>2014</v>
      </c>
      <c r="AZ83" s="17">
        <v>2015</v>
      </c>
      <c r="BA83" s="17">
        <v>2015</v>
      </c>
      <c r="BB83" s="17">
        <v>2015</v>
      </c>
      <c r="BC83" s="17">
        <v>2015</v>
      </c>
      <c r="BD83" s="17">
        <v>2014</v>
      </c>
      <c r="BE83" s="17">
        <v>2014</v>
      </c>
      <c r="BF83" s="8"/>
    </row>
    <row r="84" spans="1:58">
      <c r="A84" s="11" t="s">
        <v>2839</v>
      </c>
      <c r="B84" s="123" t="s">
        <v>2840</v>
      </c>
      <c r="C84" s="15">
        <v>2014</v>
      </c>
      <c r="D84" s="15">
        <v>2014</v>
      </c>
      <c r="E84" s="15">
        <v>2014</v>
      </c>
      <c r="F84" s="15">
        <v>2014</v>
      </c>
      <c r="G84" s="15">
        <v>2014</v>
      </c>
      <c r="H84" s="15">
        <v>2014</v>
      </c>
      <c r="I84" s="15">
        <v>2014</v>
      </c>
      <c r="J84" s="15">
        <v>2015</v>
      </c>
      <c r="K84" s="15">
        <v>2015</v>
      </c>
      <c r="L84" s="15">
        <v>2015</v>
      </c>
      <c r="M84" s="17">
        <v>2016</v>
      </c>
      <c r="N84" s="17">
        <v>2016</v>
      </c>
      <c r="O84" s="17">
        <v>2015</v>
      </c>
      <c r="P84" s="17">
        <v>2015</v>
      </c>
      <c r="Q84" s="17">
        <v>2014</v>
      </c>
      <c r="R84" s="17" t="s">
        <v>230</v>
      </c>
      <c r="S84" s="17">
        <v>2016</v>
      </c>
      <c r="T84" s="17">
        <v>2013</v>
      </c>
      <c r="U84" s="17">
        <v>2014</v>
      </c>
      <c r="V84" s="17" t="s">
        <v>230</v>
      </c>
      <c r="W84" s="17">
        <v>2015</v>
      </c>
      <c r="X84" s="17" t="s">
        <v>230</v>
      </c>
      <c r="Y84" s="17">
        <v>2012</v>
      </c>
      <c r="Z84" s="17">
        <v>2014</v>
      </c>
      <c r="AA84" s="17">
        <v>2014</v>
      </c>
      <c r="AB84" s="17">
        <v>2013</v>
      </c>
      <c r="AC84" s="17">
        <v>2014</v>
      </c>
      <c r="AD84" s="17">
        <v>2015</v>
      </c>
      <c r="AE84" s="17" t="s">
        <v>230</v>
      </c>
      <c r="AF84" s="17">
        <v>2014</v>
      </c>
      <c r="AG84" s="16">
        <v>2012</v>
      </c>
      <c r="AH84" s="17">
        <v>2014</v>
      </c>
      <c r="AI84" s="17">
        <v>2015</v>
      </c>
      <c r="AJ84" s="17">
        <v>2016</v>
      </c>
      <c r="AK84" s="18" t="s">
        <v>230</v>
      </c>
      <c r="AL84" s="18">
        <v>2015</v>
      </c>
      <c r="AM84" s="17">
        <v>2015</v>
      </c>
      <c r="AN84" s="17">
        <v>2014</v>
      </c>
      <c r="AO84" s="17">
        <v>2014</v>
      </c>
      <c r="AP84" s="17">
        <v>2014</v>
      </c>
      <c r="AQ84" s="17">
        <v>2014</v>
      </c>
      <c r="AR84" s="17">
        <v>2015</v>
      </c>
      <c r="AS84" s="17">
        <v>2014</v>
      </c>
      <c r="AT84" s="17">
        <v>2015</v>
      </c>
      <c r="AU84" s="17">
        <v>2012</v>
      </c>
      <c r="AV84" s="17">
        <v>2013</v>
      </c>
      <c r="AW84" s="17">
        <v>2014</v>
      </c>
      <c r="AX84" s="17">
        <v>2014</v>
      </c>
      <c r="AY84" s="17">
        <v>2014</v>
      </c>
      <c r="AZ84" s="17">
        <v>2015</v>
      </c>
      <c r="BA84" s="17">
        <v>2015</v>
      </c>
      <c r="BB84" s="17">
        <v>2015</v>
      </c>
      <c r="BC84" s="17">
        <v>2015</v>
      </c>
      <c r="BD84" s="17">
        <v>2014</v>
      </c>
      <c r="BE84" s="17">
        <v>2014</v>
      </c>
      <c r="BF84" s="8"/>
    </row>
    <row r="85" spans="1:58">
      <c r="A85" s="11" t="s">
        <v>8134</v>
      </c>
      <c r="B85" s="123" t="s">
        <v>8135</v>
      </c>
      <c r="C85" s="15">
        <v>2014</v>
      </c>
      <c r="D85" s="15">
        <v>2014</v>
      </c>
      <c r="E85" s="15">
        <v>2014</v>
      </c>
      <c r="F85" s="15">
        <v>2014</v>
      </c>
      <c r="G85" s="15">
        <v>2014</v>
      </c>
      <c r="H85" s="15">
        <v>2014</v>
      </c>
      <c r="I85" s="15">
        <v>2014</v>
      </c>
      <c r="J85" s="15">
        <v>2015</v>
      </c>
      <c r="K85" s="15">
        <v>2015</v>
      </c>
      <c r="L85" s="15">
        <v>2015</v>
      </c>
      <c r="M85" s="17">
        <v>2016</v>
      </c>
      <c r="N85" s="17">
        <v>2016</v>
      </c>
      <c r="O85" s="17">
        <v>2015</v>
      </c>
      <c r="P85" s="17">
        <v>2015</v>
      </c>
      <c r="Q85" s="17">
        <v>2014</v>
      </c>
      <c r="R85" s="17">
        <v>2010</v>
      </c>
      <c r="S85" s="17">
        <v>2016</v>
      </c>
      <c r="T85" s="17">
        <v>2013</v>
      </c>
      <c r="U85" s="17">
        <v>2014</v>
      </c>
      <c r="V85" s="17">
        <v>2014</v>
      </c>
      <c r="W85" s="17">
        <v>2015</v>
      </c>
      <c r="X85" s="17">
        <v>2012</v>
      </c>
      <c r="Y85" s="17">
        <v>2008</v>
      </c>
      <c r="Z85" s="17">
        <v>2014</v>
      </c>
      <c r="AA85" s="17">
        <v>2014</v>
      </c>
      <c r="AB85" s="17">
        <v>2014</v>
      </c>
      <c r="AC85" s="17">
        <v>2014</v>
      </c>
      <c r="AD85" s="17">
        <v>2015</v>
      </c>
      <c r="AE85" s="17" t="s">
        <v>230</v>
      </c>
      <c r="AF85" s="17">
        <v>2014</v>
      </c>
      <c r="AG85" s="16">
        <v>2004</v>
      </c>
      <c r="AH85" s="17">
        <v>2014</v>
      </c>
      <c r="AI85" s="17">
        <v>2015</v>
      </c>
      <c r="AJ85" s="17">
        <v>2016</v>
      </c>
      <c r="AK85" s="18" t="s">
        <v>230</v>
      </c>
      <c r="AL85" s="18">
        <v>2015</v>
      </c>
      <c r="AM85" s="17">
        <v>2015</v>
      </c>
      <c r="AN85" s="17">
        <v>2014</v>
      </c>
      <c r="AO85" s="17">
        <v>2014</v>
      </c>
      <c r="AP85" s="17">
        <v>2014</v>
      </c>
      <c r="AQ85" s="17">
        <v>2014</v>
      </c>
      <c r="AR85" s="17">
        <v>2011</v>
      </c>
      <c r="AS85" s="17">
        <v>2014</v>
      </c>
      <c r="AT85" s="17">
        <v>2015</v>
      </c>
      <c r="AU85" s="17">
        <v>2012</v>
      </c>
      <c r="AV85" s="17">
        <v>2013</v>
      </c>
      <c r="AW85" s="17">
        <v>2014</v>
      </c>
      <c r="AX85" s="17">
        <v>2014</v>
      </c>
      <c r="AY85" s="17">
        <v>2014</v>
      </c>
      <c r="AZ85" s="17">
        <v>2015</v>
      </c>
      <c r="BA85" s="17">
        <v>2015</v>
      </c>
      <c r="BB85" s="17">
        <v>2015</v>
      </c>
      <c r="BC85" s="17">
        <v>2015</v>
      </c>
      <c r="BD85" s="17">
        <v>2014</v>
      </c>
      <c r="BE85" s="17">
        <v>2014</v>
      </c>
      <c r="BF85" s="8"/>
    </row>
    <row r="86" spans="1:58">
      <c r="A86" s="11" t="s">
        <v>8136</v>
      </c>
      <c r="B86" s="123" t="s">
        <v>8137</v>
      </c>
      <c r="C86" s="15">
        <v>2014</v>
      </c>
      <c r="D86" s="15">
        <v>2014</v>
      </c>
      <c r="E86" s="15">
        <v>2014</v>
      </c>
      <c r="F86" s="15">
        <v>2014</v>
      </c>
      <c r="G86" s="15">
        <v>2014</v>
      </c>
      <c r="H86" s="15">
        <v>2014</v>
      </c>
      <c r="I86" s="15">
        <v>2014</v>
      </c>
      <c r="J86" s="15">
        <v>2015</v>
      </c>
      <c r="K86" s="15">
        <v>2015</v>
      </c>
      <c r="L86" s="15">
        <v>2015</v>
      </c>
      <c r="M86" s="17">
        <v>2016</v>
      </c>
      <c r="N86" s="17">
        <v>2016</v>
      </c>
      <c r="O86" s="17">
        <v>2015</v>
      </c>
      <c r="P86" s="17">
        <v>2015</v>
      </c>
      <c r="Q86" s="17">
        <v>2014</v>
      </c>
      <c r="R86" s="17" t="s">
        <v>230</v>
      </c>
      <c r="S86" s="17">
        <v>2016</v>
      </c>
      <c r="T86" s="17">
        <v>2013</v>
      </c>
      <c r="U86" s="17">
        <v>2014</v>
      </c>
      <c r="V86" s="17" t="s">
        <v>230</v>
      </c>
      <c r="W86" s="17">
        <v>2015</v>
      </c>
      <c r="X86" s="17">
        <v>2010</v>
      </c>
      <c r="Y86" s="17">
        <v>2010</v>
      </c>
      <c r="Z86" s="17">
        <v>2014</v>
      </c>
      <c r="AA86" s="17">
        <v>2014</v>
      </c>
      <c r="AB86" s="17">
        <v>2011</v>
      </c>
      <c r="AC86" s="17">
        <v>2014</v>
      </c>
      <c r="AD86" s="17">
        <v>2015</v>
      </c>
      <c r="AE86" s="17" t="s">
        <v>230</v>
      </c>
      <c r="AF86" s="17">
        <v>2014</v>
      </c>
      <c r="AG86" s="16">
        <v>2008</v>
      </c>
      <c r="AH86" s="17">
        <v>2014</v>
      </c>
      <c r="AI86" s="17">
        <v>2015</v>
      </c>
      <c r="AJ86" s="17">
        <v>2016</v>
      </c>
      <c r="AK86" s="18" t="s">
        <v>230</v>
      </c>
      <c r="AL86" s="18">
        <v>2015</v>
      </c>
      <c r="AM86" s="17">
        <v>2015</v>
      </c>
      <c r="AN86" s="17">
        <v>2014</v>
      </c>
      <c r="AO86" s="17">
        <v>2014</v>
      </c>
      <c r="AP86" s="17">
        <v>2014</v>
      </c>
      <c r="AQ86" s="17">
        <v>2014</v>
      </c>
      <c r="AR86" s="17">
        <v>2011</v>
      </c>
      <c r="AS86" s="17">
        <v>2014</v>
      </c>
      <c r="AT86" s="17">
        <v>2015</v>
      </c>
      <c r="AU86" s="17">
        <v>2012</v>
      </c>
      <c r="AV86" s="17" t="s">
        <v>230</v>
      </c>
      <c r="AW86" s="17">
        <v>2014</v>
      </c>
      <c r="AX86" s="17">
        <v>2014</v>
      </c>
      <c r="AY86" s="17">
        <v>2014</v>
      </c>
      <c r="AZ86" s="17">
        <v>2015</v>
      </c>
      <c r="BA86" s="17">
        <v>2015</v>
      </c>
      <c r="BB86" s="17">
        <v>2015</v>
      </c>
      <c r="BC86" s="17">
        <v>2015</v>
      </c>
      <c r="BD86" s="17">
        <v>2014</v>
      </c>
      <c r="BE86" s="17">
        <v>2014</v>
      </c>
      <c r="BF86" s="8"/>
    </row>
    <row r="87" spans="1:58">
      <c r="A87" s="11" t="s">
        <v>2891</v>
      </c>
      <c r="B87" s="123" t="s">
        <v>2892</v>
      </c>
      <c r="C87" s="15">
        <v>2014</v>
      </c>
      <c r="D87" s="15">
        <v>2014</v>
      </c>
      <c r="E87" s="15">
        <v>2014</v>
      </c>
      <c r="F87" s="15">
        <v>2014</v>
      </c>
      <c r="G87" s="15">
        <v>2014</v>
      </c>
      <c r="H87" s="15">
        <v>2014</v>
      </c>
      <c r="I87" s="15">
        <v>2014</v>
      </c>
      <c r="J87" s="15">
        <v>2015</v>
      </c>
      <c r="K87" s="15">
        <v>2015</v>
      </c>
      <c r="L87" s="15">
        <v>2015</v>
      </c>
      <c r="M87" s="17">
        <v>2016</v>
      </c>
      <c r="N87" s="17">
        <v>2016</v>
      </c>
      <c r="O87" s="17">
        <v>2015</v>
      </c>
      <c r="P87" s="17">
        <v>2015</v>
      </c>
      <c r="Q87" s="17">
        <v>2014</v>
      </c>
      <c r="R87" s="17">
        <v>2012</v>
      </c>
      <c r="S87" s="17">
        <v>2016</v>
      </c>
      <c r="T87" s="17">
        <v>2013</v>
      </c>
      <c r="U87" s="17">
        <v>2014</v>
      </c>
      <c r="V87" s="17">
        <v>2014</v>
      </c>
      <c r="W87" s="17">
        <v>2015</v>
      </c>
      <c r="X87" s="17">
        <v>2012</v>
      </c>
      <c r="Y87" s="17">
        <v>2010</v>
      </c>
      <c r="Z87" s="17">
        <v>2014</v>
      </c>
      <c r="AA87" s="17">
        <v>2014</v>
      </c>
      <c r="AB87" s="17" t="s">
        <v>230</v>
      </c>
      <c r="AC87" s="17">
        <v>2014</v>
      </c>
      <c r="AD87" s="17">
        <v>2015</v>
      </c>
      <c r="AE87" s="17" t="s">
        <v>230</v>
      </c>
      <c r="AF87" s="17">
        <v>2014</v>
      </c>
      <c r="AG87" s="16">
        <v>2010</v>
      </c>
      <c r="AH87" s="17">
        <v>2014</v>
      </c>
      <c r="AI87" s="17">
        <v>2015</v>
      </c>
      <c r="AJ87" s="17">
        <v>2016</v>
      </c>
      <c r="AK87" s="18" t="s">
        <v>230</v>
      </c>
      <c r="AL87" s="18">
        <v>2016</v>
      </c>
      <c r="AM87" s="17">
        <v>2015</v>
      </c>
      <c r="AN87" s="17">
        <v>2014</v>
      </c>
      <c r="AO87" s="17">
        <v>2014</v>
      </c>
      <c r="AP87" s="17">
        <v>2014</v>
      </c>
      <c r="AQ87" s="17">
        <v>2014</v>
      </c>
      <c r="AR87" s="17">
        <v>2011</v>
      </c>
      <c r="AS87" s="17">
        <v>2014</v>
      </c>
      <c r="AT87" s="17">
        <v>2015</v>
      </c>
      <c r="AU87" s="17">
        <v>2012</v>
      </c>
      <c r="AV87" s="17">
        <v>2012</v>
      </c>
      <c r="AW87" s="17">
        <v>2014</v>
      </c>
      <c r="AX87" s="17">
        <v>2014</v>
      </c>
      <c r="AY87" s="17">
        <v>2014</v>
      </c>
      <c r="AZ87" s="17">
        <v>2015</v>
      </c>
      <c r="BA87" s="17">
        <v>2015</v>
      </c>
      <c r="BB87" s="17">
        <v>2015</v>
      </c>
      <c r="BC87" s="17">
        <v>2015</v>
      </c>
      <c r="BD87" s="17">
        <v>2014</v>
      </c>
      <c r="BE87" s="17">
        <v>2014</v>
      </c>
      <c r="BF87" s="8"/>
    </row>
    <row r="88" spans="1:58">
      <c r="A88" s="11" t="s">
        <v>8138</v>
      </c>
      <c r="B88" s="123" t="s">
        <v>8139</v>
      </c>
      <c r="C88" s="15">
        <v>2014</v>
      </c>
      <c r="D88" s="15">
        <v>2014</v>
      </c>
      <c r="E88" s="15">
        <v>2014</v>
      </c>
      <c r="F88" s="15">
        <v>2014</v>
      </c>
      <c r="G88" s="15">
        <v>2014</v>
      </c>
      <c r="H88" s="15">
        <v>2014</v>
      </c>
      <c r="I88" s="15">
        <v>2014</v>
      </c>
      <c r="J88" s="15">
        <v>2015</v>
      </c>
      <c r="K88" s="15">
        <v>2015</v>
      </c>
      <c r="L88" s="15">
        <v>2015</v>
      </c>
      <c r="M88" s="17">
        <v>2016</v>
      </c>
      <c r="N88" s="17">
        <v>2016</v>
      </c>
      <c r="O88" s="17">
        <v>2015</v>
      </c>
      <c r="P88" s="17">
        <v>2015</v>
      </c>
      <c r="Q88" s="17">
        <v>2014</v>
      </c>
      <c r="R88" s="17">
        <v>2011</v>
      </c>
      <c r="S88" s="17">
        <v>2016</v>
      </c>
      <c r="T88" s="17">
        <v>2013</v>
      </c>
      <c r="U88" s="17">
        <v>2014</v>
      </c>
      <c r="V88" s="17">
        <v>2014</v>
      </c>
      <c r="W88" s="17">
        <v>2015</v>
      </c>
      <c r="X88" s="17">
        <v>2010</v>
      </c>
      <c r="Y88" s="17">
        <v>2013</v>
      </c>
      <c r="Z88" s="17">
        <v>2014</v>
      </c>
      <c r="AA88" s="17">
        <v>2014</v>
      </c>
      <c r="AB88" s="17">
        <v>2014</v>
      </c>
      <c r="AC88" s="17">
        <v>2014</v>
      </c>
      <c r="AD88" s="17">
        <v>2015</v>
      </c>
      <c r="AE88" s="17" t="s">
        <v>230</v>
      </c>
      <c r="AF88" s="17">
        <v>2014</v>
      </c>
      <c r="AG88" s="16">
        <v>2013</v>
      </c>
      <c r="AH88" s="17">
        <v>2014</v>
      </c>
      <c r="AI88" s="17">
        <v>2015</v>
      </c>
      <c r="AJ88" s="17">
        <v>2016</v>
      </c>
      <c r="AK88" s="18" t="s">
        <v>230</v>
      </c>
      <c r="AL88" s="18">
        <v>2015</v>
      </c>
      <c r="AM88" s="17">
        <v>2015</v>
      </c>
      <c r="AN88" s="17">
        <v>2014</v>
      </c>
      <c r="AO88" s="17">
        <v>2014</v>
      </c>
      <c r="AP88" s="17" t="s">
        <v>230</v>
      </c>
      <c r="AQ88" s="17" t="s">
        <v>230</v>
      </c>
      <c r="AR88" s="17">
        <v>2011</v>
      </c>
      <c r="AS88" s="17">
        <v>2014</v>
      </c>
      <c r="AT88" s="17">
        <v>2015</v>
      </c>
      <c r="AU88" s="17">
        <v>2012</v>
      </c>
      <c r="AV88" s="17">
        <v>2009</v>
      </c>
      <c r="AW88" s="17">
        <v>2014</v>
      </c>
      <c r="AX88" s="17">
        <v>2014</v>
      </c>
      <c r="AY88" s="17">
        <v>2014</v>
      </c>
      <c r="AZ88" s="17">
        <v>2015</v>
      </c>
      <c r="BA88" s="17">
        <v>2015</v>
      </c>
      <c r="BB88" s="17">
        <v>2015</v>
      </c>
      <c r="BC88" s="17">
        <v>2015</v>
      </c>
      <c r="BD88" s="17">
        <v>2014</v>
      </c>
      <c r="BE88" s="17">
        <v>2014</v>
      </c>
      <c r="BF88" s="8"/>
    </row>
    <row r="89" spans="1:58">
      <c r="A89" s="11" t="s">
        <v>2956</v>
      </c>
      <c r="B89" s="123" t="s">
        <v>2957</v>
      </c>
      <c r="C89" s="15">
        <v>2014</v>
      </c>
      <c r="D89" s="15">
        <v>2014</v>
      </c>
      <c r="E89" s="15">
        <v>2014</v>
      </c>
      <c r="F89" s="15">
        <v>2014</v>
      </c>
      <c r="G89" s="15">
        <v>2014</v>
      </c>
      <c r="H89" s="15">
        <v>2014</v>
      </c>
      <c r="I89" s="15">
        <v>2014</v>
      </c>
      <c r="J89" s="15">
        <v>2015</v>
      </c>
      <c r="K89" s="15">
        <v>2015</v>
      </c>
      <c r="L89" s="15">
        <v>2015</v>
      </c>
      <c r="M89" s="17">
        <v>2016</v>
      </c>
      <c r="N89" s="17">
        <v>2016</v>
      </c>
      <c r="O89" s="17">
        <v>2015</v>
      </c>
      <c r="P89" s="17">
        <v>2015</v>
      </c>
      <c r="Q89" s="17">
        <v>2014</v>
      </c>
      <c r="R89" s="17">
        <v>2009</v>
      </c>
      <c r="S89" s="17">
        <v>2016</v>
      </c>
      <c r="T89" s="17">
        <v>2013</v>
      </c>
      <c r="U89" s="17">
        <v>2014</v>
      </c>
      <c r="V89" s="17">
        <v>2014</v>
      </c>
      <c r="W89" s="17">
        <v>2015</v>
      </c>
      <c r="X89" s="17">
        <v>2014</v>
      </c>
      <c r="Y89" s="17">
        <v>2013</v>
      </c>
      <c r="Z89" s="17">
        <v>2014</v>
      </c>
      <c r="AA89" s="17">
        <v>2014</v>
      </c>
      <c r="AB89" s="17">
        <v>2014</v>
      </c>
      <c r="AC89" s="17">
        <v>2014</v>
      </c>
      <c r="AD89" s="17">
        <v>2015</v>
      </c>
      <c r="AE89" s="17">
        <v>2012</v>
      </c>
      <c r="AF89" s="17">
        <v>2014</v>
      </c>
      <c r="AG89" s="16">
        <v>2005</v>
      </c>
      <c r="AH89" s="17">
        <v>2014</v>
      </c>
      <c r="AI89" s="17">
        <v>2015</v>
      </c>
      <c r="AJ89" s="17">
        <v>2016</v>
      </c>
      <c r="AK89" s="18">
        <v>2015</v>
      </c>
      <c r="AL89" s="18">
        <v>2016</v>
      </c>
      <c r="AM89" s="17">
        <v>2015</v>
      </c>
      <c r="AN89" s="17">
        <v>2014</v>
      </c>
      <c r="AO89" s="17">
        <v>2014</v>
      </c>
      <c r="AP89" s="17">
        <v>2013</v>
      </c>
      <c r="AQ89" s="17">
        <v>2014</v>
      </c>
      <c r="AR89" s="17">
        <v>2015</v>
      </c>
      <c r="AS89" s="17">
        <v>2014</v>
      </c>
      <c r="AT89" s="17">
        <v>2015</v>
      </c>
      <c r="AU89" s="17">
        <v>2012</v>
      </c>
      <c r="AV89" s="17">
        <v>2007</v>
      </c>
      <c r="AW89" s="17">
        <v>2014</v>
      </c>
      <c r="AX89" s="17">
        <v>2014</v>
      </c>
      <c r="AY89" s="17">
        <v>2014</v>
      </c>
      <c r="AZ89" s="17">
        <v>2015</v>
      </c>
      <c r="BA89" s="17">
        <v>2015</v>
      </c>
      <c r="BB89" s="17">
        <v>2015</v>
      </c>
      <c r="BC89" s="17">
        <v>2015</v>
      </c>
      <c r="BD89" s="17">
        <v>2014</v>
      </c>
      <c r="BE89" s="17">
        <v>2014</v>
      </c>
      <c r="BF89" s="8"/>
    </row>
    <row r="90" spans="1:58">
      <c r="A90" s="11" t="s">
        <v>8140</v>
      </c>
      <c r="B90" s="123" t="s">
        <v>8141</v>
      </c>
      <c r="C90" s="15">
        <v>2014</v>
      </c>
      <c r="D90" s="15">
        <v>2014</v>
      </c>
      <c r="E90" s="15">
        <v>2014</v>
      </c>
      <c r="F90" s="15">
        <v>2014</v>
      </c>
      <c r="G90" s="15">
        <v>2014</v>
      </c>
      <c r="H90" s="15">
        <v>2014</v>
      </c>
      <c r="I90" s="15">
        <v>2014</v>
      </c>
      <c r="J90" s="15">
        <v>2015</v>
      </c>
      <c r="K90" s="15">
        <v>2015</v>
      </c>
      <c r="L90" s="15">
        <v>2015</v>
      </c>
      <c r="M90" s="17">
        <v>2016</v>
      </c>
      <c r="N90" s="17">
        <v>2016</v>
      </c>
      <c r="O90" s="17">
        <v>2015</v>
      </c>
      <c r="P90" s="17">
        <v>2015</v>
      </c>
      <c r="Q90" s="17">
        <v>2014</v>
      </c>
      <c r="R90" s="17" t="s">
        <v>230</v>
      </c>
      <c r="S90" s="17">
        <v>2016</v>
      </c>
      <c r="T90" s="17">
        <v>2013</v>
      </c>
      <c r="U90" s="17">
        <v>2014</v>
      </c>
      <c r="V90" s="17">
        <v>2014</v>
      </c>
      <c r="W90" s="17">
        <v>2015</v>
      </c>
      <c r="X90" s="17">
        <v>2009</v>
      </c>
      <c r="Y90" s="17">
        <v>2010</v>
      </c>
      <c r="Z90" s="17">
        <v>2014</v>
      </c>
      <c r="AA90" s="17">
        <v>2014</v>
      </c>
      <c r="AB90" s="17" t="s">
        <v>230</v>
      </c>
      <c r="AC90" s="17">
        <v>2014</v>
      </c>
      <c r="AD90" s="17">
        <v>2015</v>
      </c>
      <c r="AE90" s="17" t="s">
        <v>230</v>
      </c>
      <c r="AF90" s="17" t="s">
        <v>230</v>
      </c>
      <c r="AG90" s="16">
        <v>2006</v>
      </c>
      <c r="AH90" s="17">
        <v>2014</v>
      </c>
      <c r="AI90" s="17">
        <v>2015</v>
      </c>
      <c r="AJ90" s="17">
        <v>2016</v>
      </c>
      <c r="AK90" s="18" t="s">
        <v>230</v>
      </c>
      <c r="AL90" s="18" t="s">
        <v>230</v>
      </c>
      <c r="AM90" s="17">
        <v>2015</v>
      </c>
      <c r="AN90" s="17">
        <v>2014</v>
      </c>
      <c r="AO90" s="17">
        <v>2014</v>
      </c>
      <c r="AP90" s="17" t="s">
        <v>230</v>
      </c>
      <c r="AQ90" s="17" t="s">
        <v>230</v>
      </c>
      <c r="AR90" s="17" t="s">
        <v>230</v>
      </c>
      <c r="AS90" s="17">
        <v>2014</v>
      </c>
      <c r="AT90" s="17" t="s">
        <v>230</v>
      </c>
      <c r="AU90" s="17">
        <v>2012</v>
      </c>
      <c r="AV90" s="17" t="s">
        <v>230</v>
      </c>
      <c r="AW90" s="17">
        <v>2014</v>
      </c>
      <c r="AX90" s="17">
        <v>2014</v>
      </c>
      <c r="AY90" s="17">
        <v>2014</v>
      </c>
      <c r="AZ90" s="17">
        <v>2015</v>
      </c>
      <c r="BA90" s="17">
        <v>2015</v>
      </c>
      <c r="BB90" s="17">
        <v>2015</v>
      </c>
      <c r="BC90" s="17">
        <v>2015</v>
      </c>
      <c r="BD90" s="17">
        <v>2014</v>
      </c>
      <c r="BE90" s="17">
        <v>2014</v>
      </c>
      <c r="BF90" s="8"/>
    </row>
    <row r="91" spans="1:58">
      <c r="A91" s="11" t="s">
        <v>8690</v>
      </c>
      <c r="B91" s="123" t="s">
        <v>5256</v>
      </c>
      <c r="C91" s="15">
        <v>2014</v>
      </c>
      <c r="D91" s="15">
        <v>2014</v>
      </c>
      <c r="E91" s="15">
        <v>2014</v>
      </c>
      <c r="F91" s="15">
        <v>2014</v>
      </c>
      <c r="G91" s="15">
        <v>2014</v>
      </c>
      <c r="H91" s="15">
        <v>2014</v>
      </c>
      <c r="I91" s="15">
        <v>2014</v>
      </c>
      <c r="J91" s="15">
        <v>2015</v>
      </c>
      <c r="K91" s="15">
        <v>2015</v>
      </c>
      <c r="L91" s="15">
        <v>2015</v>
      </c>
      <c r="M91" s="17">
        <v>2016</v>
      </c>
      <c r="N91" s="17">
        <v>2016</v>
      </c>
      <c r="O91" s="17">
        <v>2015</v>
      </c>
      <c r="P91" s="17">
        <v>2015</v>
      </c>
      <c r="Q91" s="17" t="s">
        <v>230</v>
      </c>
      <c r="R91" s="17" t="s">
        <v>230</v>
      </c>
      <c r="S91" s="17">
        <v>2016</v>
      </c>
      <c r="T91" s="17">
        <v>2013</v>
      </c>
      <c r="U91" s="17">
        <v>2014</v>
      </c>
      <c r="V91" s="17" t="s">
        <v>230</v>
      </c>
      <c r="W91" s="17">
        <v>2015</v>
      </c>
      <c r="X91" s="17">
        <v>2012</v>
      </c>
      <c r="Y91" s="17" t="s">
        <v>230</v>
      </c>
      <c r="Z91" s="17">
        <v>2014</v>
      </c>
      <c r="AA91" s="17">
        <v>2014</v>
      </c>
      <c r="AB91" s="17" t="s">
        <v>230</v>
      </c>
      <c r="AC91" s="17" t="s">
        <v>230</v>
      </c>
      <c r="AD91" s="17">
        <v>2015</v>
      </c>
      <c r="AE91" s="17">
        <v>2012</v>
      </c>
      <c r="AF91" s="17" t="s">
        <v>230</v>
      </c>
      <c r="AG91" s="16" t="s">
        <v>230</v>
      </c>
      <c r="AH91" s="17">
        <v>2014</v>
      </c>
      <c r="AI91" s="17">
        <v>2015</v>
      </c>
      <c r="AJ91" s="17">
        <v>2016</v>
      </c>
      <c r="AK91" s="18" t="s">
        <v>230</v>
      </c>
      <c r="AL91" s="18" t="s">
        <v>230</v>
      </c>
      <c r="AM91" s="17">
        <v>2015</v>
      </c>
      <c r="AN91" s="17">
        <v>2014</v>
      </c>
      <c r="AO91" s="17">
        <v>2014</v>
      </c>
      <c r="AP91" s="17" t="s">
        <v>230</v>
      </c>
      <c r="AQ91" s="17" t="s">
        <v>230</v>
      </c>
      <c r="AR91" s="17" t="s">
        <v>230</v>
      </c>
      <c r="AS91" s="17">
        <v>2014</v>
      </c>
      <c r="AT91" s="17">
        <v>2015</v>
      </c>
      <c r="AU91" s="17">
        <v>2012</v>
      </c>
      <c r="AV91" s="17">
        <v>2008</v>
      </c>
      <c r="AW91" s="17">
        <v>2014</v>
      </c>
      <c r="AX91" s="17">
        <v>2014</v>
      </c>
      <c r="AY91" s="17">
        <v>2014</v>
      </c>
      <c r="AZ91" s="17">
        <v>2015</v>
      </c>
      <c r="BA91" s="17">
        <v>2015</v>
      </c>
      <c r="BB91" s="17">
        <v>2014</v>
      </c>
      <c r="BC91" s="17">
        <v>2015</v>
      </c>
      <c r="BD91" s="17">
        <v>2014</v>
      </c>
      <c r="BE91" s="17">
        <v>2014</v>
      </c>
      <c r="BF91" s="8"/>
    </row>
    <row r="92" spans="1:58">
      <c r="A92" s="11" t="s">
        <v>8691</v>
      </c>
      <c r="B92" s="123" t="s">
        <v>8143</v>
      </c>
      <c r="C92" s="15">
        <v>2014</v>
      </c>
      <c r="D92" s="15">
        <v>2014</v>
      </c>
      <c r="E92" s="15">
        <v>2014</v>
      </c>
      <c r="F92" s="15">
        <v>2014</v>
      </c>
      <c r="G92" s="15">
        <v>2014</v>
      </c>
      <c r="H92" s="15">
        <v>2014</v>
      </c>
      <c r="I92" s="15">
        <v>2014</v>
      </c>
      <c r="J92" s="15">
        <v>2015</v>
      </c>
      <c r="K92" s="15">
        <v>2015</v>
      </c>
      <c r="L92" s="15">
        <v>2015</v>
      </c>
      <c r="M92" s="17">
        <v>2016</v>
      </c>
      <c r="N92" s="17">
        <v>2016</v>
      </c>
      <c r="O92" s="17">
        <v>2015</v>
      </c>
      <c r="P92" s="17">
        <v>2015</v>
      </c>
      <c r="Q92" s="17">
        <v>2014</v>
      </c>
      <c r="R92" s="17" t="s">
        <v>230</v>
      </c>
      <c r="S92" s="17">
        <v>2016</v>
      </c>
      <c r="T92" s="17">
        <v>2013</v>
      </c>
      <c r="U92" s="17">
        <v>2014</v>
      </c>
      <c r="V92" s="17" t="s">
        <v>230</v>
      </c>
      <c r="W92" s="17">
        <v>2015</v>
      </c>
      <c r="X92" s="17">
        <v>2010</v>
      </c>
      <c r="Y92" s="17">
        <v>2012</v>
      </c>
      <c r="Z92" s="17">
        <v>2014</v>
      </c>
      <c r="AA92" s="17">
        <v>2014</v>
      </c>
      <c r="AB92" s="17" t="s">
        <v>230</v>
      </c>
      <c r="AC92" s="17">
        <v>2014</v>
      </c>
      <c r="AD92" s="17">
        <v>2015</v>
      </c>
      <c r="AE92" s="17">
        <v>2012</v>
      </c>
      <c r="AF92" s="17">
        <v>2014</v>
      </c>
      <c r="AG92" s="16" t="s">
        <v>230</v>
      </c>
      <c r="AH92" s="17">
        <v>2014</v>
      </c>
      <c r="AI92" s="17">
        <v>2015</v>
      </c>
      <c r="AJ92" s="17">
        <v>2016</v>
      </c>
      <c r="AK92" s="18" t="s">
        <v>230</v>
      </c>
      <c r="AL92" s="18">
        <v>2015</v>
      </c>
      <c r="AM92" s="17">
        <v>2015</v>
      </c>
      <c r="AN92" s="17">
        <v>2014</v>
      </c>
      <c r="AO92" s="17">
        <v>2014</v>
      </c>
      <c r="AP92" s="17">
        <v>2014</v>
      </c>
      <c r="AQ92" s="17">
        <v>2014</v>
      </c>
      <c r="AR92" s="17">
        <v>2011</v>
      </c>
      <c r="AS92" s="17">
        <v>2014</v>
      </c>
      <c r="AT92" s="17">
        <v>2015</v>
      </c>
      <c r="AU92" s="17">
        <v>2012</v>
      </c>
      <c r="AV92" s="17" t="s">
        <v>230</v>
      </c>
      <c r="AW92" s="17">
        <v>2014</v>
      </c>
      <c r="AX92" s="17">
        <v>2014</v>
      </c>
      <c r="AY92" s="17">
        <v>2014</v>
      </c>
      <c r="AZ92" s="17">
        <v>2015</v>
      </c>
      <c r="BA92" s="17">
        <v>2012</v>
      </c>
      <c r="BB92" s="17">
        <v>2015</v>
      </c>
      <c r="BC92" s="17">
        <v>2015</v>
      </c>
      <c r="BD92" s="17">
        <v>2014</v>
      </c>
      <c r="BE92" s="17">
        <v>2014</v>
      </c>
      <c r="BF92" s="8"/>
    </row>
    <row r="93" spans="1:58">
      <c r="A93" s="11" t="s">
        <v>8144</v>
      </c>
      <c r="B93" s="123" t="s">
        <v>8145</v>
      </c>
      <c r="C93" s="15">
        <v>2014</v>
      </c>
      <c r="D93" s="15">
        <v>2014</v>
      </c>
      <c r="E93" s="15">
        <v>2014</v>
      </c>
      <c r="F93" s="15">
        <v>2014</v>
      </c>
      <c r="G93" s="15">
        <v>2014</v>
      </c>
      <c r="H93" s="15">
        <v>2014</v>
      </c>
      <c r="I93" s="15">
        <v>2014</v>
      </c>
      <c r="J93" s="15">
        <v>2015</v>
      </c>
      <c r="K93" s="15">
        <v>2015</v>
      </c>
      <c r="L93" s="15">
        <v>2015</v>
      </c>
      <c r="M93" s="17">
        <v>2016</v>
      </c>
      <c r="N93" s="17">
        <v>2016</v>
      </c>
      <c r="O93" s="17">
        <v>2015</v>
      </c>
      <c r="P93" s="17">
        <v>2015</v>
      </c>
      <c r="Q93" s="17">
        <v>2014</v>
      </c>
      <c r="R93" s="17" t="s">
        <v>230</v>
      </c>
      <c r="S93" s="17">
        <v>2016</v>
      </c>
      <c r="T93" s="17">
        <v>2013</v>
      </c>
      <c r="U93" s="17">
        <v>2014</v>
      </c>
      <c r="V93" s="17" t="s">
        <v>230</v>
      </c>
      <c r="W93" s="17">
        <v>2015</v>
      </c>
      <c r="X93" s="17">
        <v>2014</v>
      </c>
      <c r="Y93" s="17">
        <v>2012</v>
      </c>
      <c r="Z93" s="17">
        <v>2014</v>
      </c>
      <c r="AA93" s="17">
        <v>2014</v>
      </c>
      <c r="AB93" s="17" t="s">
        <v>230</v>
      </c>
      <c r="AC93" s="17">
        <v>2014</v>
      </c>
      <c r="AD93" s="17">
        <v>2015</v>
      </c>
      <c r="AE93" s="17" t="s">
        <v>230</v>
      </c>
      <c r="AF93" s="17">
        <v>2014</v>
      </c>
      <c r="AG93" s="16" t="s">
        <v>230</v>
      </c>
      <c r="AH93" s="17">
        <v>2014</v>
      </c>
      <c r="AI93" s="17">
        <v>2015</v>
      </c>
      <c r="AJ93" s="17">
        <v>2016</v>
      </c>
      <c r="AK93" s="18" t="s">
        <v>230</v>
      </c>
      <c r="AL93" s="18">
        <v>2015</v>
      </c>
      <c r="AM93" s="17">
        <v>2015</v>
      </c>
      <c r="AN93" s="17">
        <v>2014</v>
      </c>
      <c r="AO93" s="17">
        <v>2014</v>
      </c>
      <c r="AP93" s="17">
        <v>2014</v>
      </c>
      <c r="AQ93" s="17">
        <v>2014</v>
      </c>
      <c r="AR93" s="17" t="s">
        <v>230</v>
      </c>
      <c r="AS93" s="17">
        <v>2014</v>
      </c>
      <c r="AT93" s="17">
        <v>2015</v>
      </c>
      <c r="AU93" s="17">
        <v>2012</v>
      </c>
      <c r="AV93" s="17">
        <v>2013</v>
      </c>
      <c r="AW93" s="17">
        <v>2014</v>
      </c>
      <c r="AX93" s="17">
        <v>2014</v>
      </c>
      <c r="AY93" s="17">
        <v>2014</v>
      </c>
      <c r="AZ93" s="17">
        <v>2015</v>
      </c>
      <c r="BA93" s="17">
        <v>2015</v>
      </c>
      <c r="BB93" s="17">
        <v>2015</v>
      </c>
      <c r="BC93" s="17">
        <v>2015</v>
      </c>
      <c r="BD93" s="17">
        <v>2014</v>
      </c>
      <c r="BE93" s="17">
        <v>2014</v>
      </c>
      <c r="BF93" s="8"/>
    </row>
    <row r="94" spans="1:58">
      <c r="A94" s="11" t="s">
        <v>8146</v>
      </c>
      <c r="B94" s="123" t="s">
        <v>8147</v>
      </c>
      <c r="C94" s="15">
        <v>2014</v>
      </c>
      <c r="D94" s="15">
        <v>2014</v>
      </c>
      <c r="E94" s="15">
        <v>2014</v>
      </c>
      <c r="F94" s="15">
        <v>2014</v>
      </c>
      <c r="G94" s="15">
        <v>2014</v>
      </c>
      <c r="H94" s="15">
        <v>2014</v>
      </c>
      <c r="I94" s="15">
        <v>2014</v>
      </c>
      <c r="J94" s="15">
        <v>2015</v>
      </c>
      <c r="K94" s="15">
        <v>2015</v>
      </c>
      <c r="L94" s="15">
        <v>2015</v>
      </c>
      <c r="M94" s="17">
        <v>2016</v>
      </c>
      <c r="N94" s="17">
        <v>2016</v>
      </c>
      <c r="O94" s="17">
        <v>2015</v>
      </c>
      <c r="P94" s="17">
        <v>2015</v>
      </c>
      <c r="Q94" s="17">
        <v>2014</v>
      </c>
      <c r="R94" s="17">
        <v>2012</v>
      </c>
      <c r="S94" s="17">
        <v>2016</v>
      </c>
      <c r="T94" s="17">
        <v>2013</v>
      </c>
      <c r="U94" s="17">
        <v>2014</v>
      </c>
      <c r="V94" s="17">
        <v>2014</v>
      </c>
      <c r="W94" s="17">
        <v>2015</v>
      </c>
      <c r="X94" s="17">
        <v>2014</v>
      </c>
      <c r="Y94" s="17">
        <v>2013</v>
      </c>
      <c r="Z94" s="17">
        <v>2014</v>
      </c>
      <c r="AA94" s="17">
        <v>2014</v>
      </c>
      <c r="AB94" s="17">
        <v>2014</v>
      </c>
      <c r="AC94" s="17">
        <v>2014</v>
      </c>
      <c r="AD94" s="17">
        <v>2015</v>
      </c>
      <c r="AE94" s="17">
        <v>2012</v>
      </c>
      <c r="AF94" s="17">
        <v>2014</v>
      </c>
      <c r="AG94" s="16">
        <v>2012</v>
      </c>
      <c r="AH94" s="17">
        <v>2014</v>
      </c>
      <c r="AI94" s="17">
        <v>2015</v>
      </c>
      <c r="AJ94" s="17">
        <v>2016</v>
      </c>
      <c r="AK94" s="18" t="s">
        <v>230</v>
      </c>
      <c r="AL94" s="18">
        <v>2015</v>
      </c>
      <c r="AM94" s="17">
        <v>2015</v>
      </c>
      <c r="AN94" s="17">
        <v>2014</v>
      </c>
      <c r="AO94" s="17">
        <v>2014</v>
      </c>
      <c r="AP94" s="17" t="s">
        <v>230</v>
      </c>
      <c r="AQ94" s="17" t="s">
        <v>230</v>
      </c>
      <c r="AR94" s="17">
        <v>2015</v>
      </c>
      <c r="AS94" s="17">
        <v>2014</v>
      </c>
      <c r="AT94" s="17">
        <v>2015</v>
      </c>
      <c r="AU94" s="17">
        <v>2012</v>
      </c>
      <c r="AV94" s="17">
        <v>2009</v>
      </c>
      <c r="AW94" s="17">
        <v>2014</v>
      </c>
      <c r="AX94" s="17">
        <v>2014</v>
      </c>
      <c r="AY94" s="17">
        <v>2014</v>
      </c>
      <c r="AZ94" s="17">
        <v>2015</v>
      </c>
      <c r="BA94" s="17">
        <v>2015</v>
      </c>
      <c r="BB94" s="17">
        <v>2015</v>
      </c>
      <c r="BC94" s="17">
        <v>2015</v>
      </c>
      <c r="BD94" s="17">
        <v>2014</v>
      </c>
      <c r="BE94" s="17">
        <v>2014</v>
      </c>
      <c r="BF94" s="8"/>
    </row>
    <row r="95" spans="1:58">
      <c r="A95" s="11" t="s">
        <v>8692</v>
      </c>
      <c r="B95" s="123" t="s">
        <v>8149</v>
      </c>
      <c r="C95" s="15">
        <v>2014</v>
      </c>
      <c r="D95" s="15">
        <v>2014</v>
      </c>
      <c r="E95" s="15">
        <v>2014</v>
      </c>
      <c r="F95" s="15">
        <v>2014</v>
      </c>
      <c r="G95" s="15">
        <v>2014</v>
      </c>
      <c r="H95" s="15">
        <v>2014</v>
      </c>
      <c r="I95" s="15">
        <v>2014</v>
      </c>
      <c r="J95" s="15">
        <v>2015</v>
      </c>
      <c r="K95" s="15">
        <v>2015</v>
      </c>
      <c r="L95" s="15">
        <v>2015</v>
      </c>
      <c r="M95" s="17">
        <v>2016</v>
      </c>
      <c r="N95" s="17">
        <v>2016</v>
      </c>
      <c r="O95" s="17">
        <v>2015</v>
      </c>
      <c r="P95" s="17">
        <v>2015</v>
      </c>
      <c r="Q95" s="17">
        <v>2014</v>
      </c>
      <c r="R95" s="17">
        <v>2012</v>
      </c>
      <c r="S95" s="17">
        <v>2016</v>
      </c>
      <c r="T95" s="17">
        <v>2013</v>
      </c>
      <c r="U95" s="17">
        <v>2014</v>
      </c>
      <c r="V95" s="17">
        <v>2014</v>
      </c>
      <c r="W95" s="17">
        <v>2015</v>
      </c>
      <c r="X95" s="17">
        <v>2011</v>
      </c>
      <c r="Y95" s="17">
        <v>2012</v>
      </c>
      <c r="Z95" s="17">
        <v>2014</v>
      </c>
      <c r="AA95" s="17">
        <v>2014</v>
      </c>
      <c r="AB95" s="17">
        <v>2014</v>
      </c>
      <c r="AC95" s="17">
        <v>2014</v>
      </c>
      <c r="AD95" s="17">
        <v>2015</v>
      </c>
      <c r="AE95" s="17">
        <v>2012</v>
      </c>
      <c r="AF95" s="17">
        <v>2013</v>
      </c>
      <c r="AG95" s="16">
        <v>2012</v>
      </c>
      <c r="AH95" s="17">
        <v>2014</v>
      </c>
      <c r="AI95" s="17">
        <v>2015</v>
      </c>
      <c r="AJ95" s="17">
        <v>2016</v>
      </c>
      <c r="AK95" s="18">
        <v>2015</v>
      </c>
      <c r="AL95" s="18">
        <v>2015</v>
      </c>
      <c r="AM95" s="17">
        <v>2015</v>
      </c>
      <c r="AN95" s="17">
        <v>2014</v>
      </c>
      <c r="AO95" s="17">
        <v>2014</v>
      </c>
      <c r="AP95" s="17">
        <v>2012</v>
      </c>
      <c r="AQ95" s="17">
        <v>2013</v>
      </c>
      <c r="AR95" s="17">
        <v>2015</v>
      </c>
      <c r="AS95" s="17">
        <v>2014</v>
      </c>
      <c r="AT95" s="17">
        <v>2015</v>
      </c>
      <c r="AU95" s="17">
        <v>2012</v>
      </c>
      <c r="AV95" s="17" t="s">
        <v>230</v>
      </c>
      <c r="AW95" s="17">
        <v>2014</v>
      </c>
      <c r="AX95" s="17">
        <v>2014</v>
      </c>
      <c r="AY95" s="17">
        <v>2014</v>
      </c>
      <c r="AZ95" s="17">
        <v>2015</v>
      </c>
      <c r="BA95" s="17">
        <v>2015</v>
      </c>
      <c r="BB95" s="17">
        <v>2015</v>
      </c>
      <c r="BC95" s="17">
        <v>2015</v>
      </c>
      <c r="BD95" s="17">
        <v>2014</v>
      </c>
      <c r="BE95" s="17">
        <v>2014</v>
      </c>
      <c r="BF95" s="8"/>
    </row>
    <row r="96" spans="1:58">
      <c r="A96" s="11" t="s">
        <v>8150</v>
      </c>
      <c r="B96" s="123" t="s">
        <v>8151</v>
      </c>
      <c r="C96" s="15">
        <v>2014</v>
      </c>
      <c r="D96" s="15">
        <v>2014</v>
      </c>
      <c r="E96" s="15">
        <v>2014</v>
      </c>
      <c r="F96" s="15">
        <v>2014</v>
      </c>
      <c r="G96" s="15">
        <v>2014</v>
      </c>
      <c r="H96" s="15">
        <v>2014</v>
      </c>
      <c r="I96" s="15">
        <v>2014</v>
      </c>
      <c r="J96" s="15">
        <v>2015</v>
      </c>
      <c r="K96" s="15">
        <v>2015</v>
      </c>
      <c r="L96" s="15">
        <v>2015</v>
      </c>
      <c r="M96" s="17">
        <v>2016</v>
      </c>
      <c r="N96" s="17">
        <v>2016</v>
      </c>
      <c r="O96" s="17">
        <v>2015</v>
      </c>
      <c r="P96" s="17">
        <v>2015</v>
      </c>
      <c r="Q96" s="17">
        <v>2014</v>
      </c>
      <c r="R96" s="17" t="s">
        <v>230</v>
      </c>
      <c r="S96" s="17">
        <v>2016</v>
      </c>
      <c r="T96" s="17">
        <v>2013</v>
      </c>
      <c r="U96" s="17">
        <v>2014</v>
      </c>
      <c r="V96" s="17" t="s">
        <v>230</v>
      </c>
      <c r="W96" s="17">
        <v>2015</v>
      </c>
      <c r="X96" s="17" t="s">
        <v>230</v>
      </c>
      <c r="Y96" s="17">
        <v>2012</v>
      </c>
      <c r="Z96" s="17">
        <v>2014</v>
      </c>
      <c r="AA96" s="17">
        <v>2014</v>
      </c>
      <c r="AB96" s="17" t="s">
        <v>230</v>
      </c>
      <c r="AC96" s="17">
        <v>2014</v>
      </c>
      <c r="AD96" s="17">
        <v>2015</v>
      </c>
      <c r="AE96" s="17" t="s">
        <v>230</v>
      </c>
      <c r="AF96" s="17">
        <v>2014</v>
      </c>
      <c r="AG96" s="16">
        <v>2012</v>
      </c>
      <c r="AH96" s="17">
        <v>2014</v>
      </c>
      <c r="AI96" s="17">
        <v>2015</v>
      </c>
      <c r="AJ96" s="17">
        <v>2016</v>
      </c>
      <c r="AK96" s="18" t="s">
        <v>230</v>
      </c>
      <c r="AL96" s="18">
        <v>2015</v>
      </c>
      <c r="AM96" s="17">
        <v>2015</v>
      </c>
      <c r="AN96" s="17">
        <v>2014</v>
      </c>
      <c r="AO96" s="17">
        <v>2014</v>
      </c>
      <c r="AP96" s="17">
        <v>2014</v>
      </c>
      <c r="AQ96" s="17">
        <v>2014</v>
      </c>
      <c r="AR96" s="17" t="s">
        <v>230</v>
      </c>
      <c r="AS96" s="17">
        <v>2014</v>
      </c>
      <c r="AT96" s="17">
        <v>2015</v>
      </c>
      <c r="AU96" s="17">
        <v>2012</v>
      </c>
      <c r="AV96" s="17">
        <v>2011</v>
      </c>
      <c r="AW96" s="17">
        <v>2014</v>
      </c>
      <c r="AX96" s="17">
        <v>2014</v>
      </c>
      <c r="AY96" s="17">
        <v>2014</v>
      </c>
      <c r="AZ96" s="17">
        <v>2015</v>
      </c>
      <c r="BA96" s="17">
        <v>2015</v>
      </c>
      <c r="BB96" s="17">
        <v>2015</v>
      </c>
      <c r="BC96" s="17">
        <v>2015</v>
      </c>
      <c r="BD96" s="17">
        <v>2014</v>
      </c>
      <c r="BE96" s="17">
        <v>2014</v>
      </c>
      <c r="BF96" s="8"/>
    </row>
    <row r="97" spans="1:58">
      <c r="A97" s="11" t="s">
        <v>3018</v>
      </c>
      <c r="B97" s="123" t="s">
        <v>3019</v>
      </c>
      <c r="C97" s="15">
        <v>2014</v>
      </c>
      <c r="D97" s="15">
        <v>2014</v>
      </c>
      <c r="E97" s="15">
        <v>2014</v>
      </c>
      <c r="F97" s="15">
        <v>2014</v>
      </c>
      <c r="G97" s="15">
        <v>2014</v>
      </c>
      <c r="H97" s="15">
        <v>2014</v>
      </c>
      <c r="I97" s="15">
        <v>2014</v>
      </c>
      <c r="J97" s="15">
        <v>2015</v>
      </c>
      <c r="K97" s="15">
        <v>2015</v>
      </c>
      <c r="L97" s="15">
        <v>2015</v>
      </c>
      <c r="M97" s="17">
        <v>2016</v>
      </c>
      <c r="N97" s="17">
        <v>2016</v>
      </c>
      <c r="O97" s="17">
        <v>2015</v>
      </c>
      <c r="P97" s="17">
        <v>2015</v>
      </c>
      <c r="Q97" s="17">
        <v>2014</v>
      </c>
      <c r="R97" s="17" t="s">
        <v>230</v>
      </c>
      <c r="S97" s="17">
        <v>2016</v>
      </c>
      <c r="T97" s="17">
        <v>2013</v>
      </c>
      <c r="U97" s="17">
        <v>2014</v>
      </c>
      <c r="V97" s="17">
        <v>2014</v>
      </c>
      <c r="W97" s="17">
        <v>2015</v>
      </c>
      <c r="X97" s="17">
        <v>2004</v>
      </c>
      <c r="Y97" s="17">
        <v>2011</v>
      </c>
      <c r="Z97" s="17">
        <v>2014</v>
      </c>
      <c r="AA97" s="17">
        <v>2014</v>
      </c>
      <c r="AB97" s="17">
        <v>2014</v>
      </c>
      <c r="AC97" s="17">
        <v>2014</v>
      </c>
      <c r="AD97" s="17">
        <v>2015</v>
      </c>
      <c r="AE97" s="17" t="s">
        <v>230</v>
      </c>
      <c r="AF97" s="17">
        <v>2014</v>
      </c>
      <c r="AG97" s="16" t="s">
        <v>230</v>
      </c>
      <c r="AH97" s="17">
        <v>2014</v>
      </c>
      <c r="AI97" s="17">
        <v>2015</v>
      </c>
      <c r="AJ97" s="17">
        <v>2016</v>
      </c>
      <c r="AK97" s="18">
        <v>2015</v>
      </c>
      <c r="AL97" s="18">
        <v>2016</v>
      </c>
      <c r="AM97" s="17">
        <v>2015</v>
      </c>
      <c r="AN97" s="17">
        <v>2014</v>
      </c>
      <c r="AO97" s="17">
        <v>2014</v>
      </c>
      <c r="AP97" s="17" t="s">
        <v>230</v>
      </c>
      <c r="AQ97" s="17" t="s">
        <v>230</v>
      </c>
      <c r="AR97" s="17">
        <v>2015</v>
      </c>
      <c r="AS97" s="17">
        <v>2014</v>
      </c>
      <c r="AT97" s="17">
        <v>2015</v>
      </c>
      <c r="AU97" s="17">
        <v>2012</v>
      </c>
      <c r="AV97" s="17">
        <v>2007</v>
      </c>
      <c r="AW97" s="17">
        <v>2014</v>
      </c>
      <c r="AX97" s="17">
        <v>2014</v>
      </c>
      <c r="AY97" s="17">
        <v>2014</v>
      </c>
      <c r="AZ97" s="17">
        <v>2015</v>
      </c>
      <c r="BA97" s="17">
        <v>2015</v>
      </c>
      <c r="BB97" s="17">
        <v>2015</v>
      </c>
      <c r="BC97" s="17">
        <v>2015</v>
      </c>
      <c r="BD97" s="17">
        <v>2014</v>
      </c>
      <c r="BE97" s="17">
        <v>2014</v>
      </c>
      <c r="BF97" s="8"/>
    </row>
    <row r="98" spans="1:58">
      <c r="A98" s="11" t="s">
        <v>3258</v>
      </c>
      <c r="B98" s="123" t="s">
        <v>3259</v>
      </c>
      <c r="C98" s="15">
        <v>2014</v>
      </c>
      <c r="D98" s="15">
        <v>2014</v>
      </c>
      <c r="E98" s="15">
        <v>2014</v>
      </c>
      <c r="F98" s="15">
        <v>2014</v>
      </c>
      <c r="G98" s="15">
        <v>2014</v>
      </c>
      <c r="H98" s="15">
        <v>2014</v>
      </c>
      <c r="I98" s="15">
        <v>2014</v>
      </c>
      <c r="J98" s="15">
        <v>2015</v>
      </c>
      <c r="K98" s="15">
        <v>2015</v>
      </c>
      <c r="L98" s="15">
        <v>2015</v>
      </c>
      <c r="M98" s="17">
        <v>2016</v>
      </c>
      <c r="N98" s="17">
        <v>2016</v>
      </c>
      <c r="O98" s="17">
        <v>2015</v>
      </c>
      <c r="P98" s="17">
        <v>2015</v>
      </c>
      <c r="Q98" s="17">
        <v>2014</v>
      </c>
      <c r="R98" s="17">
        <v>2009</v>
      </c>
      <c r="S98" s="17">
        <v>2016</v>
      </c>
      <c r="T98" s="17">
        <v>2013</v>
      </c>
      <c r="U98" s="17">
        <v>2014</v>
      </c>
      <c r="V98" s="17">
        <v>2014</v>
      </c>
      <c r="W98" s="17">
        <v>2015</v>
      </c>
      <c r="X98" s="17">
        <v>2014</v>
      </c>
      <c r="Y98" s="17" t="s">
        <v>230</v>
      </c>
      <c r="Z98" s="17">
        <v>2014</v>
      </c>
      <c r="AA98" s="17">
        <v>2014</v>
      </c>
      <c r="AB98" s="17">
        <v>2014</v>
      </c>
      <c r="AC98" s="17">
        <v>2014</v>
      </c>
      <c r="AD98" s="17">
        <v>2015</v>
      </c>
      <c r="AE98" s="17" t="s">
        <v>230</v>
      </c>
      <c r="AF98" s="17">
        <v>2014</v>
      </c>
      <c r="AG98" s="16">
        <v>2010</v>
      </c>
      <c r="AH98" s="17">
        <v>2014</v>
      </c>
      <c r="AI98" s="17">
        <v>2015</v>
      </c>
      <c r="AJ98" s="17">
        <v>2016</v>
      </c>
      <c r="AK98" s="18" t="s">
        <v>230</v>
      </c>
      <c r="AL98" s="18">
        <v>2015</v>
      </c>
      <c r="AM98" s="17">
        <v>2015</v>
      </c>
      <c r="AN98" s="17">
        <v>2014</v>
      </c>
      <c r="AO98" s="17">
        <v>2014</v>
      </c>
      <c r="AP98" s="17">
        <v>2014</v>
      </c>
      <c r="AQ98" s="17">
        <v>2014</v>
      </c>
      <c r="AR98" s="17">
        <v>2015</v>
      </c>
      <c r="AS98" s="17">
        <v>2014</v>
      </c>
      <c r="AT98" s="17">
        <v>2015</v>
      </c>
      <c r="AU98" s="17">
        <v>2012</v>
      </c>
      <c r="AV98" s="17">
        <v>2009</v>
      </c>
      <c r="AW98" s="17">
        <v>2014</v>
      </c>
      <c r="AX98" s="17">
        <v>2014</v>
      </c>
      <c r="AY98" s="17">
        <v>2014</v>
      </c>
      <c r="AZ98" s="17">
        <v>2015</v>
      </c>
      <c r="BA98" s="17">
        <v>2015</v>
      </c>
      <c r="BB98" s="17">
        <v>2014</v>
      </c>
      <c r="BC98" s="17">
        <v>2015</v>
      </c>
      <c r="BD98" s="17">
        <v>2014</v>
      </c>
      <c r="BE98" s="17">
        <v>2014</v>
      </c>
      <c r="BF98" s="8"/>
    </row>
    <row r="99" spans="1:58">
      <c r="A99" s="11" t="s">
        <v>8152</v>
      </c>
      <c r="B99" s="123" t="s">
        <v>8153</v>
      </c>
      <c r="C99" s="15">
        <v>2014</v>
      </c>
      <c r="D99" s="15">
        <v>2014</v>
      </c>
      <c r="E99" s="15">
        <v>2014</v>
      </c>
      <c r="F99" s="15">
        <v>2014</v>
      </c>
      <c r="G99" s="15">
        <v>2014</v>
      </c>
      <c r="H99" s="15">
        <v>2014</v>
      </c>
      <c r="I99" s="15">
        <v>2014</v>
      </c>
      <c r="J99" s="15">
        <v>2015</v>
      </c>
      <c r="K99" s="15">
        <v>2015</v>
      </c>
      <c r="L99" s="15">
        <v>2015</v>
      </c>
      <c r="M99" s="17">
        <v>2016</v>
      </c>
      <c r="N99" s="17">
        <v>2016</v>
      </c>
      <c r="O99" s="17">
        <v>2015</v>
      </c>
      <c r="P99" s="17">
        <v>2015</v>
      </c>
      <c r="Q99" s="17">
        <v>2014</v>
      </c>
      <c r="R99" s="17">
        <v>2013</v>
      </c>
      <c r="S99" s="17">
        <v>2016</v>
      </c>
      <c r="T99" s="17">
        <v>2013</v>
      </c>
      <c r="U99" s="17">
        <v>2014</v>
      </c>
      <c r="V99" s="17">
        <v>2014</v>
      </c>
      <c r="W99" s="17">
        <v>2015</v>
      </c>
      <c r="X99" s="17">
        <v>2013</v>
      </c>
      <c r="Y99" s="17">
        <v>2010</v>
      </c>
      <c r="Z99" s="17">
        <v>2014</v>
      </c>
      <c r="AA99" s="17">
        <v>2014</v>
      </c>
      <c r="AB99" s="17">
        <v>2014</v>
      </c>
      <c r="AC99" s="17">
        <v>2014</v>
      </c>
      <c r="AD99" s="17">
        <v>2015</v>
      </c>
      <c r="AE99" s="17">
        <v>2012</v>
      </c>
      <c r="AF99" s="17">
        <v>2014</v>
      </c>
      <c r="AG99" s="16">
        <v>2007</v>
      </c>
      <c r="AH99" s="17">
        <v>2014</v>
      </c>
      <c r="AI99" s="17">
        <v>2015</v>
      </c>
      <c r="AJ99" s="17">
        <v>2016</v>
      </c>
      <c r="AK99" s="18" t="s">
        <v>230</v>
      </c>
      <c r="AL99" s="18">
        <v>2016</v>
      </c>
      <c r="AM99" s="17">
        <v>2015</v>
      </c>
      <c r="AN99" s="17">
        <v>2014</v>
      </c>
      <c r="AO99" s="17">
        <v>2014</v>
      </c>
      <c r="AP99" s="17" t="s">
        <v>230</v>
      </c>
      <c r="AQ99" s="17" t="s">
        <v>230</v>
      </c>
      <c r="AR99" s="17" t="s">
        <v>230</v>
      </c>
      <c r="AS99" s="17">
        <v>2014</v>
      </c>
      <c r="AT99" s="17">
        <v>2015</v>
      </c>
      <c r="AU99" s="17">
        <v>2012</v>
      </c>
      <c r="AV99" s="17">
        <v>2007</v>
      </c>
      <c r="AW99" s="17">
        <v>2014</v>
      </c>
      <c r="AX99" s="17">
        <v>2014</v>
      </c>
      <c r="AY99" s="17">
        <v>2014</v>
      </c>
      <c r="AZ99" s="17">
        <v>2015</v>
      </c>
      <c r="BA99" s="17">
        <v>2015</v>
      </c>
      <c r="BB99" s="17">
        <v>2015</v>
      </c>
      <c r="BC99" s="17">
        <v>2015</v>
      </c>
      <c r="BD99" s="17">
        <v>2014</v>
      </c>
      <c r="BE99" s="17">
        <v>2014</v>
      </c>
      <c r="BF99" s="8"/>
    </row>
    <row r="100" spans="1:58">
      <c r="A100" s="11" t="s">
        <v>3146</v>
      </c>
      <c r="B100" s="123" t="s">
        <v>3147</v>
      </c>
      <c r="C100" s="15">
        <v>2014</v>
      </c>
      <c r="D100" s="15">
        <v>2014</v>
      </c>
      <c r="E100" s="15">
        <v>2014</v>
      </c>
      <c r="F100" s="15">
        <v>2014</v>
      </c>
      <c r="G100" s="15">
        <v>2014</v>
      </c>
      <c r="H100" s="15">
        <v>2014</v>
      </c>
      <c r="I100" s="15">
        <v>2014</v>
      </c>
      <c r="J100" s="15">
        <v>2015</v>
      </c>
      <c r="K100" s="15">
        <v>2015</v>
      </c>
      <c r="L100" s="15">
        <v>2015</v>
      </c>
      <c r="M100" s="17">
        <v>2016</v>
      </c>
      <c r="N100" s="17">
        <v>2016</v>
      </c>
      <c r="O100" s="17">
        <v>2015</v>
      </c>
      <c r="P100" s="17">
        <v>2015</v>
      </c>
      <c r="Q100" s="17">
        <v>2014</v>
      </c>
      <c r="R100" s="17">
        <v>2007</v>
      </c>
      <c r="S100" s="17">
        <v>2016</v>
      </c>
      <c r="T100" s="17">
        <v>2013</v>
      </c>
      <c r="U100" s="17">
        <v>2014</v>
      </c>
      <c r="V100" s="17">
        <v>2014</v>
      </c>
      <c r="W100" s="17">
        <v>2015</v>
      </c>
      <c r="X100" s="17">
        <v>2007</v>
      </c>
      <c r="Y100" s="17">
        <v>2010</v>
      </c>
      <c r="Z100" s="17">
        <v>2014</v>
      </c>
      <c r="AA100" s="17">
        <v>2014</v>
      </c>
      <c r="AB100" s="17" t="s">
        <v>230</v>
      </c>
      <c r="AC100" s="17">
        <v>2014</v>
      </c>
      <c r="AD100" s="17">
        <v>2015</v>
      </c>
      <c r="AE100" s="17" t="s">
        <v>230</v>
      </c>
      <c r="AF100" s="17">
        <v>2014</v>
      </c>
      <c r="AG100" s="16" t="s">
        <v>230</v>
      </c>
      <c r="AH100" s="17">
        <v>2014</v>
      </c>
      <c r="AI100" s="17">
        <v>2015</v>
      </c>
      <c r="AJ100" s="17">
        <v>2016</v>
      </c>
      <c r="AK100" s="18">
        <v>2016</v>
      </c>
      <c r="AL100" s="18">
        <v>2015</v>
      </c>
      <c r="AM100" s="17">
        <v>2015</v>
      </c>
      <c r="AN100" s="17">
        <v>2014</v>
      </c>
      <c r="AO100" s="17">
        <v>2014</v>
      </c>
      <c r="AP100" s="17" t="s">
        <v>230</v>
      </c>
      <c r="AQ100" s="17" t="s">
        <v>230</v>
      </c>
      <c r="AR100" s="17" t="s">
        <v>230</v>
      </c>
      <c r="AS100" s="17">
        <v>2014</v>
      </c>
      <c r="AT100" s="17">
        <v>2015</v>
      </c>
      <c r="AU100" s="17">
        <v>2012</v>
      </c>
      <c r="AV100" s="17">
        <v>2013</v>
      </c>
      <c r="AW100" s="17">
        <v>2014</v>
      </c>
      <c r="AX100" s="17">
        <v>2014</v>
      </c>
      <c r="AY100" s="17">
        <v>2014</v>
      </c>
      <c r="AZ100" s="17">
        <v>2015</v>
      </c>
      <c r="BA100" s="17" t="s">
        <v>230</v>
      </c>
      <c r="BB100" s="17">
        <v>2015</v>
      </c>
      <c r="BC100" s="17">
        <v>2015</v>
      </c>
      <c r="BD100" s="17">
        <v>2014</v>
      </c>
      <c r="BE100" s="17">
        <v>2014</v>
      </c>
      <c r="BF100" s="8"/>
    </row>
    <row r="101" spans="1:58">
      <c r="A101" s="11" t="s">
        <v>8154</v>
      </c>
      <c r="B101" s="123" t="s">
        <v>8155</v>
      </c>
      <c r="C101" s="15">
        <v>2014</v>
      </c>
      <c r="D101" s="15">
        <v>2014</v>
      </c>
      <c r="E101" s="15">
        <v>2014</v>
      </c>
      <c r="F101" s="15">
        <v>2014</v>
      </c>
      <c r="G101" s="15">
        <v>2014</v>
      </c>
      <c r="H101" s="15">
        <v>2014</v>
      </c>
      <c r="I101" s="15">
        <v>2014</v>
      </c>
      <c r="J101" s="15">
        <v>2015</v>
      </c>
      <c r="K101" s="15">
        <v>2015</v>
      </c>
      <c r="L101" s="15">
        <v>2015</v>
      </c>
      <c r="M101" s="17">
        <v>2016</v>
      </c>
      <c r="N101" s="17">
        <v>2016</v>
      </c>
      <c r="O101" s="17">
        <v>2015</v>
      </c>
      <c r="P101" s="17">
        <v>2015</v>
      </c>
      <c r="Q101" s="17">
        <v>2014</v>
      </c>
      <c r="R101" s="17" t="s">
        <v>230</v>
      </c>
      <c r="S101" s="17">
        <v>2016</v>
      </c>
      <c r="T101" s="17">
        <v>2013</v>
      </c>
      <c r="U101" s="17">
        <v>2014</v>
      </c>
      <c r="V101" s="17" t="s">
        <v>230</v>
      </c>
      <c r="W101" s="17" t="s">
        <v>230</v>
      </c>
      <c r="X101" s="17" t="s">
        <v>230</v>
      </c>
      <c r="Y101" s="17" t="s">
        <v>230</v>
      </c>
      <c r="Z101" s="17" t="s">
        <v>230</v>
      </c>
      <c r="AA101" s="17" t="s">
        <v>230</v>
      </c>
      <c r="AB101" s="17" t="s">
        <v>230</v>
      </c>
      <c r="AC101" s="17" t="s">
        <v>230</v>
      </c>
      <c r="AD101" s="17">
        <v>2015</v>
      </c>
      <c r="AE101" s="17" t="s">
        <v>230</v>
      </c>
      <c r="AF101" s="17" t="s">
        <v>230</v>
      </c>
      <c r="AG101" s="16" t="s">
        <v>230</v>
      </c>
      <c r="AH101" s="17">
        <v>2014</v>
      </c>
      <c r="AI101" s="17">
        <v>2015</v>
      </c>
      <c r="AJ101" s="17">
        <v>2016</v>
      </c>
      <c r="AK101" s="18" t="s">
        <v>230</v>
      </c>
      <c r="AL101" s="18">
        <v>2015</v>
      </c>
      <c r="AM101" s="17">
        <v>2015</v>
      </c>
      <c r="AN101" s="17">
        <v>2014</v>
      </c>
      <c r="AO101" s="17">
        <v>2014</v>
      </c>
      <c r="AP101" s="17" t="s">
        <v>230</v>
      </c>
      <c r="AQ101" s="17" t="s">
        <v>230</v>
      </c>
      <c r="AR101" s="17" t="s">
        <v>230</v>
      </c>
      <c r="AS101" s="17">
        <v>2014</v>
      </c>
      <c r="AT101" s="17" t="s">
        <v>230</v>
      </c>
      <c r="AU101" s="17">
        <v>2012</v>
      </c>
      <c r="AV101" s="17" t="s">
        <v>230</v>
      </c>
      <c r="AW101" s="17">
        <v>2014</v>
      </c>
      <c r="AX101" s="17">
        <v>2014</v>
      </c>
      <c r="AY101" s="17">
        <v>2014</v>
      </c>
      <c r="AZ101" s="17" t="s">
        <v>230</v>
      </c>
      <c r="BA101" s="17" t="s">
        <v>230</v>
      </c>
      <c r="BB101" s="17" t="s">
        <v>8693</v>
      </c>
      <c r="BC101" s="17">
        <v>2015</v>
      </c>
      <c r="BD101" s="17">
        <v>2014</v>
      </c>
      <c r="BE101" s="17">
        <v>2014</v>
      </c>
      <c r="BF101" s="8"/>
    </row>
    <row r="102" spans="1:58">
      <c r="A102" s="11" t="s">
        <v>8156</v>
      </c>
      <c r="B102" s="123" t="s">
        <v>8157</v>
      </c>
      <c r="C102" s="15">
        <v>2014</v>
      </c>
      <c r="D102" s="15">
        <v>2014</v>
      </c>
      <c r="E102" s="15">
        <v>2014</v>
      </c>
      <c r="F102" s="15">
        <v>2014</v>
      </c>
      <c r="G102" s="15">
        <v>2014</v>
      </c>
      <c r="H102" s="15">
        <v>2014</v>
      </c>
      <c r="I102" s="15">
        <v>2014</v>
      </c>
      <c r="J102" s="15">
        <v>2015</v>
      </c>
      <c r="K102" s="15">
        <v>2015</v>
      </c>
      <c r="L102" s="15">
        <v>2015</v>
      </c>
      <c r="M102" s="17">
        <v>2016</v>
      </c>
      <c r="N102" s="17">
        <v>2016</v>
      </c>
      <c r="O102" s="17">
        <v>2015</v>
      </c>
      <c r="P102" s="17">
        <v>2015</v>
      </c>
      <c r="Q102" s="17">
        <v>2014</v>
      </c>
      <c r="R102" s="17" t="s">
        <v>230</v>
      </c>
      <c r="S102" s="17">
        <v>2016</v>
      </c>
      <c r="T102" s="17">
        <v>2013</v>
      </c>
      <c r="U102" s="17">
        <v>2014</v>
      </c>
      <c r="V102" s="17" t="s">
        <v>230</v>
      </c>
      <c r="W102" s="17">
        <v>2015</v>
      </c>
      <c r="X102" s="17" t="s">
        <v>230</v>
      </c>
      <c r="Y102" s="17">
        <v>2012</v>
      </c>
      <c r="Z102" s="17">
        <v>2014</v>
      </c>
      <c r="AA102" s="17">
        <v>2014</v>
      </c>
      <c r="AB102" s="17" t="s">
        <v>230</v>
      </c>
      <c r="AC102" s="17">
        <v>2014</v>
      </c>
      <c r="AD102" s="17">
        <v>2015</v>
      </c>
      <c r="AE102" s="17" t="s">
        <v>230</v>
      </c>
      <c r="AF102" s="17">
        <v>2014</v>
      </c>
      <c r="AG102" s="16">
        <v>2012</v>
      </c>
      <c r="AH102" s="17">
        <v>2014</v>
      </c>
      <c r="AI102" s="17">
        <v>2015</v>
      </c>
      <c r="AJ102" s="17">
        <v>2016</v>
      </c>
      <c r="AK102" s="18" t="s">
        <v>230</v>
      </c>
      <c r="AL102" s="18">
        <v>2015</v>
      </c>
      <c r="AM102" s="17">
        <v>2015</v>
      </c>
      <c r="AN102" s="17">
        <v>2014</v>
      </c>
      <c r="AO102" s="17">
        <v>2014</v>
      </c>
      <c r="AP102" s="17">
        <v>2014</v>
      </c>
      <c r="AQ102" s="17">
        <v>2014</v>
      </c>
      <c r="AR102" s="17" t="s">
        <v>230</v>
      </c>
      <c r="AS102" s="17">
        <v>2014</v>
      </c>
      <c r="AT102" s="17">
        <v>2015</v>
      </c>
      <c r="AU102" s="17">
        <v>2012</v>
      </c>
      <c r="AV102" s="17">
        <v>2011</v>
      </c>
      <c r="AW102" s="17">
        <v>2014</v>
      </c>
      <c r="AX102" s="17">
        <v>2014</v>
      </c>
      <c r="AY102" s="17">
        <v>2014</v>
      </c>
      <c r="AZ102" s="17">
        <v>2015</v>
      </c>
      <c r="BA102" s="17">
        <v>2015</v>
      </c>
      <c r="BB102" s="17">
        <v>2015</v>
      </c>
      <c r="BC102" s="17">
        <v>2015</v>
      </c>
      <c r="BD102" s="17">
        <v>2014</v>
      </c>
      <c r="BE102" s="17">
        <v>2014</v>
      </c>
      <c r="BF102" s="8"/>
    </row>
    <row r="103" spans="1:58">
      <c r="A103" s="11" t="s">
        <v>8158</v>
      </c>
      <c r="B103" s="123" t="s">
        <v>8159</v>
      </c>
      <c r="C103" s="15">
        <v>2014</v>
      </c>
      <c r="D103" s="15">
        <v>2014</v>
      </c>
      <c r="E103" s="15">
        <v>2014</v>
      </c>
      <c r="F103" s="15">
        <v>2014</v>
      </c>
      <c r="G103" s="15">
        <v>2014</v>
      </c>
      <c r="H103" s="15">
        <v>2014</v>
      </c>
      <c r="I103" s="15">
        <v>2014</v>
      </c>
      <c r="J103" s="15">
        <v>2015</v>
      </c>
      <c r="K103" s="15">
        <v>2015</v>
      </c>
      <c r="L103" s="15">
        <v>2015</v>
      </c>
      <c r="M103" s="17">
        <v>2016</v>
      </c>
      <c r="N103" s="17">
        <v>2016</v>
      </c>
      <c r="O103" s="17">
        <v>2015</v>
      </c>
      <c r="P103" s="17">
        <v>2015</v>
      </c>
      <c r="Q103" s="17">
        <v>2014</v>
      </c>
      <c r="R103" s="17" t="s">
        <v>230</v>
      </c>
      <c r="S103" s="17">
        <v>2016</v>
      </c>
      <c r="T103" s="17">
        <v>2013</v>
      </c>
      <c r="U103" s="17">
        <v>2014</v>
      </c>
      <c r="V103" s="17" t="s">
        <v>230</v>
      </c>
      <c r="W103" s="17">
        <v>2015</v>
      </c>
      <c r="X103" s="17" t="s">
        <v>230</v>
      </c>
      <c r="Y103" s="17">
        <v>2013</v>
      </c>
      <c r="Z103" s="17">
        <v>2014</v>
      </c>
      <c r="AA103" s="17">
        <v>2014</v>
      </c>
      <c r="AB103" s="17" t="s">
        <v>230</v>
      </c>
      <c r="AC103" s="17">
        <v>2014</v>
      </c>
      <c r="AD103" s="17">
        <v>2015</v>
      </c>
      <c r="AE103" s="17" t="s">
        <v>230</v>
      </c>
      <c r="AF103" s="17">
        <v>2014</v>
      </c>
      <c r="AG103" s="16">
        <v>2012</v>
      </c>
      <c r="AH103" s="17">
        <v>2014</v>
      </c>
      <c r="AI103" s="17">
        <v>2015</v>
      </c>
      <c r="AJ103" s="17">
        <v>2016</v>
      </c>
      <c r="AK103" s="18" t="s">
        <v>230</v>
      </c>
      <c r="AL103" s="18">
        <v>2015</v>
      </c>
      <c r="AM103" s="17">
        <v>2015</v>
      </c>
      <c r="AN103" s="17">
        <v>2014</v>
      </c>
      <c r="AO103" s="17">
        <v>2014</v>
      </c>
      <c r="AP103" s="17">
        <v>2014</v>
      </c>
      <c r="AQ103" s="17">
        <v>2014</v>
      </c>
      <c r="AR103" s="17" t="s">
        <v>230</v>
      </c>
      <c r="AS103" s="17">
        <v>2014</v>
      </c>
      <c r="AT103" s="17">
        <v>2015</v>
      </c>
      <c r="AU103" s="17">
        <v>2012</v>
      </c>
      <c r="AV103" s="17" t="s">
        <v>230</v>
      </c>
      <c r="AW103" s="17">
        <v>2014</v>
      </c>
      <c r="AX103" s="17">
        <v>2014</v>
      </c>
      <c r="AY103" s="17">
        <v>2014</v>
      </c>
      <c r="AZ103" s="17">
        <v>2015</v>
      </c>
      <c r="BA103" s="17">
        <v>2015</v>
      </c>
      <c r="BB103" s="17">
        <v>2015</v>
      </c>
      <c r="BC103" s="17">
        <v>2015</v>
      </c>
      <c r="BD103" s="17">
        <v>2014</v>
      </c>
      <c r="BE103" s="17">
        <v>2014</v>
      </c>
      <c r="BF103" s="8"/>
    </row>
    <row r="104" spans="1:58">
      <c r="A104" s="11" t="s">
        <v>3371</v>
      </c>
      <c r="B104" s="123" t="s">
        <v>3372</v>
      </c>
      <c r="C104" s="15">
        <v>2014</v>
      </c>
      <c r="D104" s="15">
        <v>2014</v>
      </c>
      <c r="E104" s="15">
        <v>2014</v>
      </c>
      <c r="F104" s="15">
        <v>2014</v>
      </c>
      <c r="G104" s="15">
        <v>2014</v>
      </c>
      <c r="H104" s="15">
        <v>2014</v>
      </c>
      <c r="I104" s="15">
        <v>2014</v>
      </c>
      <c r="J104" s="15">
        <v>2015</v>
      </c>
      <c r="K104" s="15">
        <v>2015</v>
      </c>
      <c r="L104" s="15">
        <v>2015</v>
      </c>
      <c r="M104" s="17">
        <v>2016</v>
      </c>
      <c r="N104" s="17">
        <v>2016</v>
      </c>
      <c r="O104" s="17">
        <v>2015</v>
      </c>
      <c r="P104" s="17">
        <v>2015</v>
      </c>
      <c r="Q104" s="17">
        <v>2014</v>
      </c>
      <c r="R104" s="17">
        <v>2009</v>
      </c>
      <c r="S104" s="17">
        <v>2016</v>
      </c>
      <c r="T104" s="17">
        <v>2013</v>
      </c>
      <c r="U104" s="17">
        <v>2014</v>
      </c>
      <c r="V104" s="17">
        <v>2014</v>
      </c>
      <c r="W104" s="17">
        <v>2015</v>
      </c>
      <c r="X104" s="17">
        <v>2004</v>
      </c>
      <c r="Y104" s="17">
        <v>2010</v>
      </c>
      <c r="Z104" s="17">
        <v>2014</v>
      </c>
      <c r="AA104" s="17">
        <v>2014</v>
      </c>
      <c r="AB104" s="17">
        <v>2014</v>
      </c>
      <c r="AC104" s="17">
        <v>2014</v>
      </c>
      <c r="AD104" s="17">
        <v>2015</v>
      </c>
      <c r="AE104" s="17">
        <v>2012</v>
      </c>
      <c r="AF104" s="17" t="s">
        <v>230</v>
      </c>
      <c r="AG104" s="16">
        <v>2010</v>
      </c>
      <c r="AH104" s="17">
        <v>2014</v>
      </c>
      <c r="AI104" s="17">
        <v>2015</v>
      </c>
      <c r="AJ104" s="17">
        <v>2016</v>
      </c>
      <c r="AK104" s="18" t="s">
        <v>230</v>
      </c>
      <c r="AL104" s="18">
        <v>2015</v>
      </c>
      <c r="AM104" s="17">
        <v>2015</v>
      </c>
      <c r="AN104" s="17">
        <v>2014</v>
      </c>
      <c r="AO104" s="17">
        <v>2014</v>
      </c>
      <c r="AP104" s="17">
        <v>2014</v>
      </c>
      <c r="AQ104" s="17">
        <v>2014</v>
      </c>
      <c r="AR104" s="17">
        <v>2015</v>
      </c>
      <c r="AS104" s="17">
        <v>2014</v>
      </c>
      <c r="AT104" s="17">
        <v>2015</v>
      </c>
      <c r="AU104" s="17">
        <v>2012</v>
      </c>
      <c r="AV104" s="17">
        <v>2009</v>
      </c>
      <c r="AW104" s="17">
        <v>2014</v>
      </c>
      <c r="AX104" s="17">
        <v>2014</v>
      </c>
      <c r="AY104" s="17">
        <v>2014</v>
      </c>
      <c r="AZ104" s="17">
        <v>2015</v>
      </c>
      <c r="BA104" s="17">
        <v>2015</v>
      </c>
      <c r="BB104" s="17">
        <v>2015</v>
      </c>
      <c r="BC104" s="17">
        <v>2015</v>
      </c>
      <c r="BD104" s="17">
        <v>2014</v>
      </c>
      <c r="BE104" s="17">
        <v>2014</v>
      </c>
      <c r="BF104" s="8"/>
    </row>
    <row r="105" spans="1:58">
      <c r="A105" s="11" t="s">
        <v>4150</v>
      </c>
      <c r="B105" s="123" t="s">
        <v>4151</v>
      </c>
      <c r="C105" s="15">
        <v>2014</v>
      </c>
      <c r="D105" s="15">
        <v>2014</v>
      </c>
      <c r="E105" s="15">
        <v>2014</v>
      </c>
      <c r="F105" s="15">
        <v>2014</v>
      </c>
      <c r="G105" s="15">
        <v>2014</v>
      </c>
      <c r="H105" s="15">
        <v>2014</v>
      </c>
      <c r="I105" s="15">
        <v>2014</v>
      </c>
      <c r="J105" s="15">
        <v>2015</v>
      </c>
      <c r="K105" s="15">
        <v>2015</v>
      </c>
      <c r="L105" s="15">
        <v>2015</v>
      </c>
      <c r="M105" s="17">
        <v>2016</v>
      </c>
      <c r="N105" s="17">
        <v>2016</v>
      </c>
      <c r="O105" s="17">
        <v>2015</v>
      </c>
      <c r="P105" s="17">
        <v>2015</v>
      </c>
      <c r="Q105" s="17">
        <v>2014</v>
      </c>
      <c r="R105" s="17">
        <v>2010</v>
      </c>
      <c r="S105" s="17">
        <v>2016</v>
      </c>
      <c r="T105" s="17">
        <v>2013</v>
      </c>
      <c r="U105" s="17">
        <v>2014</v>
      </c>
      <c r="V105" s="17">
        <v>2014</v>
      </c>
      <c r="W105" s="17">
        <v>2015</v>
      </c>
      <c r="X105" s="17">
        <v>2014</v>
      </c>
      <c r="Y105" s="17">
        <v>2010</v>
      </c>
      <c r="Z105" s="17">
        <v>2014</v>
      </c>
      <c r="AA105" s="17">
        <v>2014</v>
      </c>
      <c r="AB105" s="17">
        <v>2014</v>
      </c>
      <c r="AC105" s="17">
        <v>2014</v>
      </c>
      <c r="AD105" s="17">
        <v>2015</v>
      </c>
      <c r="AE105" s="17">
        <v>2012</v>
      </c>
      <c r="AF105" s="17">
        <v>2014</v>
      </c>
      <c r="AG105" s="16">
        <v>2010</v>
      </c>
      <c r="AH105" s="17">
        <v>2014</v>
      </c>
      <c r="AI105" s="17">
        <v>2015</v>
      </c>
      <c r="AJ105" s="17">
        <v>2016</v>
      </c>
      <c r="AK105" s="18" t="s">
        <v>230</v>
      </c>
      <c r="AL105" s="18">
        <v>2015</v>
      </c>
      <c r="AM105" s="17">
        <v>2015</v>
      </c>
      <c r="AN105" s="17">
        <v>2014</v>
      </c>
      <c r="AO105" s="17">
        <v>2014</v>
      </c>
      <c r="AP105" s="17">
        <v>2013</v>
      </c>
      <c r="AQ105" s="17">
        <v>2013</v>
      </c>
      <c r="AR105" s="17">
        <v>2015</v>
      </c>
      <c r="AS105" s="17">
        <v>2014</v>
      </c>
      <c r="AT105" s="17">
        <v>2015</v>
      </c>
      <c r="AU105" s="17">
        <v>2012</v>
      </c>
      <c r="AV105" s="17">
        <v>2010</v>
      </c>
      <c r="AW105" s="17">
        <v>2014</v>
      </c>
      <c r="AX105" s="17">
        <v>2014</v>
      </c>
      <c r="AY105" s="17">
        <v>2014</v>
      </c>
      <c r="AZ105" s="17">
        <v>2015</v>
      </c>
      <c r="BA105" s="17">
        <v>2015</v>
      </c>
      <c r="BB105" s="17">
        <v>2015</v>
      </c>
      <c r="BC105" s="17">
        <v>2015</v>
      </c>
      <c r="BD105" s="17">
        <v>2014</v>
      </c>
      <c r="BE105" s="17">
        <v>2014</v>
      </c>
      <c r="BF105" s="8"/>
    </row>
    <row r="106" spans="1:58">
      <c r="A106" s="11" t="s">
        <v>4207</v>
      </c>
      <c r="B106" s="123" t="s">
        <v>4208</v>
      </c>
      <c r="C106" s="15">
        <v>2014</v>
      </c>
      <c r="D106" s="15">
        <v>2014</v>
      </c>
      <c r="E106" s="15">
        <v>2014</v>
      </c>
      <c r="F106" s="15">
        <v>2014</v>
      </c>
      <c r="G106" s="15">
        <v>2014</v>
      </c>
      <c r="H106" s="15">
        <v>2014</v>
      </c>
      <c r="I106" s="15">
        <v>2014</v>
      </c>
      <c r="J106" s="15">
        <v>2015</v>
      </c>
      <c r="K106" s="15">
        <v>2015</v>
      </c>
      <c r="L106" s="15">
        <v>2015</v>
      </c>
      <c r="M106" s="17">
        <v>2016</v>
      </c>
      <c r="N106" s="17">
        <v>2016</v>
      </c>
      <c r="O106" s="17">
        <v>2015</v>
      </c>
      <c r="P106" s="17">
        <v>2015</v>
      </c>
      <c r="Q106" s="17">
        <v>2014</v>
      </c>
      <c r="R106" s="17" t="s">
        <v>230</v>
      </c>
      <c r="S106" s="17">
        <v>2016</v>
      </c>
      <c r="T106" s="17">
        <v>2013</v>
      </c>
      <c r="U106" s="17">
        <v>2014</v>
      </c>
      <c r="V106" s="17" t="s">
        <v>230</v>
      </c>
      <c r="W106" s="17">
        <v>2015</v>
      </c>
      <c r="X106" s="17">
        <v>2006</v>
      </c>
      <c r="Y106" s="17">
        <v>2010</v>
      </c>
      <c r="Z106" s="17">
        <v>2014</v>
      </c>
      <c r="AA106" s="17">
        <v>2014</v>
      </c>
      <c r="AB106" s="17">
        <v>2014</v>
      </c>
      <c r="AC106" s="17">
        <v>2014</v>
      </c>
      <c r="AD106" s="17">
        <v>2015</v>
      </c>
      <c r="AE106" s="17">
        <v>2012</v>
      </c>
      <c r="AF106" s="17">
        <v>2014</v>
      </c>
      <c r="AG106" s="16">
        <v>2009</v>
      </c>
      <c r="AH106" s="17">
        <v>2014</v>
      </c>
      <c r="AI106" s="17">
        <v>2015</v>
      </c>
      <c r="AJ106" s="17">
        <v>2016</v>
      </c>
      <c r="AK106" s="18" t="s">
        <v>230</v>
      </c>
      <c r="AL106" s="18">
        <v>2015</v>
      </c>
      <c r="AM106" s="17">
        <v>2015</v>
      </c>
      <c r="AN106" s="17">
        <v>2014</v>
      </c>
      <c r="AO106" s="17">
        <v>2014</v>
      </c>
      <c r="AP106" s="17">
        <v>2014</v>
      </c>
      <c r="AQ106" s="17">
        <v>2014</v>
      </c>
      <c r="AR106" s="17">
        <v>2011</v>
      </c>
      <c r="AS106" s="17">
        <v>2014</v>
      </c>
      <c r="AT106" s="17">
        <v>2015</v>
      </c>
      <c r="AU106" s="17">
        <v>2012</v>
      </c>
      <c r="AV106" s="17">
        <v>2010</v>
      </c>
      <c r="AW106" s="17">
        <v>2014</v>
      </c>
      <c r="AX106" s="17">
        <v>2014</v>
      </c>
      <c r="AY106" s="17">
        <v>2014</v>
      </c>
      <c r="AZ106" s="17">
        <v>2015</v>
      </c>
      <c r="BA106" s="17">
        <v>2015</v>
      </c>
      <c r="BB106" s="17">
        <v>2015</v>
      </c>
      <c r="BC106" s="17">
        <v>2015</v>
      </c>
      <c r="BD106" s="17">
        <v>2014</v>
      </c>
      <c r="BE106" s="17">
        <v>2014</v>
      </c>
      <c r="BF106" s="8"/>
    </row>
    <row r="107" spans="1:58">
      <c r="A107" s="11" t="s">
        <v>8162</v>
      </c>
      <c r="B107" s="123" t="s">
        <v>8163</v>
      </c>
      <c r="C107" s="15">
        <v>2014</v>
      </c>
      <c r="D107" s="15">
        <v>2014</v>
      </c>
      <c r="E107" s="15">
        <v>2014</v>
      </c>
      <c r="F107" s="15">
        <v>2014</v>
      </c>
      <c r="G107" s="15">
        <v>2014</v>
      </c>
      <c r="H107" s="15">
        <v>2014</v>
      </c>
      <c r="I107" s="15">
        <v>2014</v>
      </c>
      <c r="J107" s="15">
        <v>2015</v>
      </c>
      <c r="K107" s="15">
        <v>2015</v>
      </c>
      <c r="L107" s="15">
        <v>2015</v>
      </c>
      <c r="M107" s="17">
        <v>2016</v>
      </c>
      <c r="N107" s="17">
        <v>2016</v>
      </c>
      <c r="O107" s="17">
        <v>2015</v>
      </c>
      <c r="P107" s="17">
        <v>2015</v>
      </c>
      <c r="Q107" s="17">
        <v>2014</v>
      </c>
      <c r="R107" s="17">
        <v>2009</v>
      </c>
      <c r="S107" s="17">
        <v>2016</v>
      </c>
      <c r="T107" s="17">
        <v>2013</v>
      </c>
      <c r="U107" s="17">
        <v>2014</v>
      </c>
      <c r="V107" s="17">
        <v>2014</v>
      </c>
      <c r="W107" s="17">
        <v>2015</v>
      </c>
      <c r="X107" s="17">
        <v>2009</v>
      </c>
      <c r="Y107" s="17">
        <v>2010</v>
      </c>
      <c r="Z107" s="17">
        <v>2014</v>
      </c>
      <c r="AA107" s="17">
        <v>2014</v>
      </c>
      <c r="AB107" s="17">
        <v>2013</v>
      </c>
      <c r="AC107" s="17">
        <v>2014</v>
      </c>
      <c r="AD107" s="17">
        <v>2015</v>
      </c>
      <c r="AE107" s="17" t="s">
        <v>230</v>
      </c>
      <c r="AF107" s="17">
        <v>2014</v>
      </c>
      <c r="AG107" s="16">
        <v>2009</v>
      </c>
      <c r="AH107" s="17">
        <v>2014</v>
      </c>
      <c r="AI107" s="17">
        <v>2015</v>
      </c>
      <c r="AJ107" s="17">
        <v>2016</v>
      </c>
      <c r="AK107" s="18" t="s">
        <v>230</v>
      </c>
      <c r="AL107" s="18" t="s">
        <v>230</v>
      </c>
      <c r="AM107" s="17">
        <v>2015</v>
      </c>
      <c r="AN107" s="17">
        <v>2014</v>
      </c>
      <c r="AO107" s="17">
        <v>2014</v>
      </c>
      <c r="AP107" s="17">
        <v>2013</v>
      </c>
      <c r="AQ107" s="17">
        <v>2013</v>
      </c>
      <c r="AR107" s="17">
        <v>2011</v>
      </c>
      <c r="AS107" s="17">
        <v>2014</v>
      </c>
      <c r="AT107" s="17" t="s">
        <v>230</v>
      </c>
      <c r="AU107" s="17">
        <v>2012</v>
      </c>
      <c r="AV107" s="17">
        <v>2006</v>
      </c>
      <c r="AW107" s="17">
        <v>2014</v>
      </c>
      <c r="AX107" s="17">
        <v>2014</v>
      </c>
      <c r="AY107" s="17">
        <v>2014</v>
      </c>
      <c r="AZ107" s="17">
        <v>2015</v>
      </c>
      <c r="BA107" s="17">
        <v>2015</v>
      </c>
      <c r="BB107" s="17">
        <v>2015</v>
      </c>
      <c r="BC107" s="17">
        <v>2015</v>
      </c>
      <c r="BD107" s="17">
        <v>2014</v>
      </c>
      <c r="BE107" s="17">
        <v>2014</v>
      </c>
      <c r="BF107" s="8"/>
    </row>
    <row r="108" spans="1:58">
      <c r="A108" s="11" t="s">
        <v>3602</v>
      </c>
      <c r="B108" s="123" t="s">
        <v>3603</v>
      </c>
      <c r="C108" s="15">
        <v>2014</v>
      </c>
      <c r="D108" s="15">
        <v>2014</v>
      </c>
      <c r="E108" s="15">
        <v>2014</v>
      </c>
      <c r="F108" s="15">
        <v>2014</v>
      </c>
      <c r="G108" s="15">
        <v>2014</v>
      </c>
      <c r="H108" s="15">
        <v>2014</v>
      </c>
      <c r="I108" s="15">
        <v>2014</v>
      </c>
      <c r="J108" s="15">
        <v>2015</v>
      </c>
      <c r="K108" s="15">
        <v>2015</v>
      </c>
      <c r="L108" s="15">
        <v>2015</v>
      </c>
      <c r="M108" s="17">
        <v>2016</v>
      </c>
      <c r="N108" s="17">
        <v>2016</v>
      </c>
      <c r="O108" s="17">
        <v>2015</v>
      </c>
      <c r="P108" s="17">
        <v>2015</v>
      </c>
      <c r="Q108" s="17">
        <v>2014</v>
      </c>
      <c r="R108" s="17">
        <v>2013</v>
      </c>
      <c r="S108" s="17">
        <v>2016</v>
      </c>
      <c r="T108" s="17">
        <v>2013</v>
      </c>
      <c r="U108" s="17">
        <v>2014</v>
      </c>
      <c r="V108" s="17">
        <v>2014</v>
      </c>
      <c r="W108" s="17">
        <v>2015</v>
      </c>
      <c r="X108" s="17">
        <v>2006</v>
      </c>
      <c r="Y108" s="17">
        <v>2010</v>
      </c>
      <c r="Z108" s="17">
        <v>2014</v>
      </c>
      <c r="AA108" s="17">
        <v>2014</v>
      </c>
      <c r="AB108" s="17">
        <v>2014</v>
      </c>
      <c r="AC108" s="17">
        <v>2014</v>
      </c>
      <c r="AD108" s="17">
        <v>2015</v>
      </c>
      <c r="AE108" s="17">
        <v>2012</v>
      </c>
      <c r="AF108" s="17">
        <v>2014</v>
      </c>
      <c r="AG108" s="16">
        <v>2010</v>
      </c>
      <c r="AH108" s="17">
        <v>2014</v>
      </c>
      <c r="AI108" s="17">
        <v>2015</v>
      </c>
      <c r="AJ108" s="17">
        <v>2016</v>
      </c>
      <c r="AK108" s="18">
        <v>2016</v>
      </c>
      <c r="AL108" s="18">
        <v>2015</v>
      </c>
      <c r="AM108" s="17">
        <v>2015</v>
      </c>
      <c r="AN108" s="17">
        <v>2014</v>
      </c>
      <c r="AO108" s="17">
        <v>2014</v>
      </c>
      <c r="AP108" s="17">
        <v>2014</v>
      </c>
      <c r="AQ108" s="17">
        <v>2014</v>
      </c>
      <c r="AR108" s="17">
        <v>2015</v>
      </c>
      <c r="AS108" s="17">
        <v>2014</v>
      </c>
      <c r="AT108" s="17">
        <v>2015</v>
      </c>
      <c r="AU108" s="17">
        <v>2012</v>
      </c>
      <c r="AV108" s="17">
        <v>2011</v>
      </c>
      <c r="AW108" s="17">
        <v>2014</v>
      </c>
      <c r="AX108" s="17">
        <v>2014</v>
      </c>
      <c r="AY108" s="17">
        <v>2014</v>
      </c>
      <c r="AZ108" s="17">
        <v>2015</v>
      </c>
      <c r="BA108" s="17">
        <v>2015</v>
      </c>
      <c r="BB108" s="17">
        <v>2015</v>
      </c>
      <c r="BC108" s="17">
        <v>2015</v>
      </c>
      <c r="BD108" s="17">
        <v>2014</v>
      </c>
      <c r="BE108" s="17">
        <v>2014</v>
      </c>
      <c r="BF108" s="8"/>
    </row>
    <row r="109" spans="1:58">
      <c r="A109" s="11" t="s">
        <v>8164</v>
      </c>
      <c r="B109" s="123" t="s">
        <v>8165</v>
      </c>
      <c r="C109" s="15">
        <v>2014</v>
      </c>
      <c r="D109" s="15">
        <v>2014</v>
      </c>
      <c r="E109" s="15">
        <v>2014</v>
      </c>
      <c r="F109" s="15">
        <v>2014</v>
      </c>
      <c r="G109" s="15">
        <v>2014</v>
      </c>
      <c r="H109" s="15">
        <v>2014</v>
      </c>
      <c r="I109" s="15">
        <v>2014</v>
      </c>
      <c r="J109" s="15">
        <v>2015</v>
      </c>
      <c r="K109" s="15">
        <v>2015</v>
      </c>
      <c r="L109" s="15">
        <v>2015</v>
      </c>
      <c r="M109" s="17">
        <v>2016</v>
      </c>
      <c r="N109" s="17">
        <v>2016</v>
      </c>
      <c r="O109" s="17">
        <v>2015</v>
      </c>
      <c r="P109" s="17">
        <v>2015</v>
      </c>
      <c r="Q109" s="17">
        <v>2014</v>
      </c>
      <c r="R109" s="17" t="s">
        <v>230</v>
      </c>
      <c r="S109" s="17">
        <v>2016</v>
      </c>
      <c r="T109" s="17">
        <v>2013</v>
      </c>
      <c r="U109" s="17">
        <v>2014</v>
      </c>
      <c r="V109" s="17" t="s">
        <v>230</v>
      </c>
      <c r="W109" s="17">
        <v>2015</v>
      </c>
      <c r="X109" s="17" t="s">
        <v>230</v>
      </c>
      <c r="Y109" s="17">
        <v>2013</v>
      </c>
      <c r="Z109" s="17">
        <v>2014</v>
      </c>
      <c r="AA109" s="17">
        <v>2014</v>
      </c>
      <c r="AB109" s="17" t="s">
        <v>230</v>
      </c>
      <c r="AC109" s="17">
        <v>2014</v>
      </c>
      <c r="AD109" s="17">
        <v>2015</v>
      </c>
      <c r="AE109" s="17" t="s">
        <v>230</v>
      </c>
      <c r="AF109" s="17">
        <v>2014</v>
      </c>
      <c r="AG109" s="16" t="s">
        <v>230</v>
      </c>
      <c r="AH109" s="17">
        <v>2014</v>
      </c>
      <c r="AI109" s="17">
        <v>2015</v>
      </c>
      <c r="AJ109" s="17">
        <v>2016</v>
      </c>
      <c r="AK109" s="18" t="s">
        <v>230</v>
      </c>
      <c r="AL109" s="18">
        <v>2015</v>
      </c>
      <c r="AM109" s="17">
        <v>2015</v>
      </c>
      <c r="AN109" s="17">
        <v>2014</v>
      </c>
      <c r="AO109" s="17">
        <v>2014</v>
      </c>
      <c r="AP109" s="17">
        <v>2014</v>
      </c>
      <c r="AQ109" s="17">
        <v>2014</v>
      </c>
      <c r="AR109" s="17" t="s">
        <v>230</v>
      </c>
      <c r="AS109" s="17">
        <v>2014</v>
      </c>
      <c r="AT109" s="17">
        <v>2015</v>
      </c>
      <c r="AU109" s="17">
        <v>2012</v>
      </c>
      <c r="AV109" s="17">
        <v>2011</v>
      </c>
      <c r="AW109" s="17">
        <v>2014</v>
      </c>
      <c r="AX109" s="17">
        <v>2014</v>
      </c>
      <c r="AY109" s="17">
        <v>2014</v>
      </c>
      <c r="AZ109" s="17">
        <v>2015</v>
      </c>
      <c r="BA109" s="17">
        <v>2015</v>
      </c>
      <c r="BB109" s="17">
        <v>2013</v>
      </c>
      <c r="BC109" s="17">
        <v>2015</v>
      </c>
      <c r="BD109" s="17">
        <v>2014</v>
      </c>
      <c r="BE109" s="17">
        <v>2014</v>
      </c>
      <c r="BF109" s="8"/>
    </row>
    <row r="110" spans="1:58">
      <c r="A110" s="11" t="s">
        <v>8166</v>
      </c>
      <c r="B110" s="123" t="s">
        <v>8167</v>
      </c>
      <c r="C110" s="15">
        <v>2014</v>
      </c>
      <c r="D110" s="15">
        <v>2014</v>
      </c>
      <c r="E110" s="15">
        <v>2014</v>
      </c>
      <c r="F110" s="15">
        <v>2014</v>
      </c>
      <c r="G110" s="15">
        <v>2014</v>
      </c>
      <c r="H110" s="15">
        <v>2014</v>
      </c>
      <c r="I110" s="15">
        <v>2014</v>
      </c>
      <c r="J110" s="15">
        <v>2015</v>
      </c>
      <c r="K110" s="15">
        <v>2015</v>
      </c>
      <c r="L110" s="15">
        <v>2015</v>
      </c>
      <c r="M110" s="17">
        <v>2016</v>
      </c>
      <c r="N110" s="17">
        <v>2016</v>
      </c>
      <c r="O110" s="17">
        <v>2015</v>
      </c>
      <c r="P110" s="17">
        <v>2015</v>
      </c>
      <c r="Q110" s="17" t="s">
        <v>230</v>
      </c>
      <c r="R110" s="17" t="s">
        <v>230</v>
      </c>
      <c r="S110" s="17">
        <v>2016</v>
      </c>
      <c r="T110" s="17">
        <v>2013</v>
      </c>
      <c r="U110" s="17">
        <v>2014</v>
      </c>
      <c r="V110" s="17">
        <v>2014</v>
      </c>
      <c r="W110" s="17">
        <v>2015</v>
      </c>
      <c r="X110" s="17">
        <v>2007</v>
      </c>
      <c r="Y110" s="17">
        <v>2010</v>
      </c>
      <c r="Z110" s="17">
        <v>2014</v>
      </c>
      <c r="AA110" s="17">
        <v>2014</v>
      </c>
      <c r="AB110" s="17" t="s">
        <v>230</v>
      </c>
      <c r="AC110" s="17">
        <v>2014</v>
      </c>
      <c r="AD110" s="17">
        <v>2015</v>
      </c>
      <c r="AE110" s="17" t="s">
        <v>230</v>
      </c>
      <c r="AF110" s="17" t="s">
        <v>230</v>
      </c>
      <c r="AG110" s="16" t="s">
        <v>230</v>
      </c>
      <c r="AH110" s="17">
        <v>2014</v>
      </c>
      <c r="AI110" s="17">
        <v>2015</v>
      </c>
      <c r="AJ110" s="17">
        <v>2016</v>
      </c>
      <c r="AK110" s="18" t="s">
        <v>230</v>
      </c>
      <c r="AL110" s="18" t="s">
        <v>230</v>
      </c>
      <c r="AM110" s="17">
        <v>2015</v>
      </c>
      <c r="AN110" s="17">
        <v>2014</v>
      </c>
      <c r="AO110" s="17">
        <v>2014</v>
      </c>
      <c r="AP110" s="17" t="s">
        <v>230</v>
      </c>
      <c r="AQ110" s="17" t="s">
        <v>230</v>
      </c>
      <c r="AR110" s="17">
        <v>2011</v>
      </c>
      <c r="AS110" s="17">
        <v>2014</v>
      </c>
      <c r="AT110" s="17" t="s">
        <v>230</v>
      </c>
      <c r="AU110" s="17">
        <v>2012</v>
      </c>
      <c r="AV110" s="17" t="s">
        <v>230</v>
      </c>
      <c r="AW110" s="17">
        <v>2014</v>
      </c>
      <c r="AX110" s="17">
        <v>2014</v>
      </c>
      <c r="AY110" s="17">
        <v>2014</v>
      </c>
      <c r="AZ110" s="17">
        <v>2015</v>
      </c>
      <c r="BA110" s="17">
        <v>2015</v>
      </c>
      <c r="BB110" s="17">
        <v>2014</v>
      </c>
      <c r="BC110" s="17">
        <v>2015</v>
      </c>
      <c r="BD110" s="17">
        <v>2014</v>
      </c>
      <c r="BE110" s="17">
        <v>2014</v>
      </c>
      <c r="BF110" s="8"/>
    </row>
    <row r="111" spans="1:58">
      <c r="A111" s="11" t="s">
        <v>4054</v>
      </c>
      <c r="B111" s="123" t="s">
        <v>4055</v>
      </c>
      <c r="C111" s="15">
        <v>2014</v>
      </c>
      <c r="D111" s="15">
        <v>2014</v>
      </c>
      <c r="E111" s="15">
        <v>2014</v>
      </c>
      <c r="F111" s="15">
        <v>2014</v>
      </c>
      <c r="G111" s="15">
        <v>2014</v>
      </c>
      <c r="H111" s="15">
        <v>2014</v>
      </c>
      <c r="I111" s="15">
        <v>2014</v>
      </c>
      <c r="J111" s="15">
        <v>2015</v>
      </c>
      <c r="K111" s="15">
        <v>2015</v>
      </c>
      <c r="L111" s="15">
        <v>2015</v>
      </c>
      <c r="M111" s="17">
        <v>2016</v>
      </c>
      <c r="N111" s="17">
        <v>2016</v>
      </c>
      <c r="O111" s="17">
        <v>2015</v>
      </c>
      <c r="P111" s="17">
        <v>2015</v>
      </c>
      <c r="Q111" s="17">
        <v>2014</v>
      </c>
      <c r="R111" s="17">
        <v>2011</v>
      </c>
      <c r="S111" s="17">
        <v>2016</v>
      </c>
      <c r="T111" s="17">
        <v>2013</v>
      </c>
      <c r="U111" s="17">
        <v>2014</v>
      </c>
      <c r="V111" s="17">
        <v>2014</v>
      </c>
      <c r="W111" s="17">
        <v>2015</v>
      </c>
      <c r="X111" s="17">
        <v>2012</v>
      </c>
      <c r="Y111" s="17">
        <v>2010</v>
      </c>
      <c r="Z111" s="17">
        <v>2014</v>
      </c>
      <c r="AA111" s="17">
        <v>2014</v>
      </c>
      <c r="AB111" s="17">
        <v>2014</v>
      </c>
      <c r="AC111" s="17">
        <v>2014</v>
      </c>
      <c r="AD111" s="17">
        <v>2015</v>
      </c>
      <c r="AE111" s="17">
        <v>2012</v>
      </c>
      <c r="AF111" s="17">
        <v>2014</v>
      </c>
      <c r="AG111" s="16">
        <v>2008</v>
      </c>
      <c r="AH111" s="17">
        <v>2014</v>
      </c>
      <c r="AI111" s="17">
        <v>2015</v>
      </c>
      <c r="AJ111" s="17">
        <v>2016</v>
      </c>
      <c r="AK111" s="18" t="s">
        <v>230</v>
      </c>
      <c r="AL111" s="18">
        <v>2016</v>
      </c>
      <c r="AM111" s="17">
        <v>2015</v>
      </c>
      <c r="AN111" s="17">
        <v>2014</v>
      </c>
      <c r="AO111" s="17">
        <v>2014</v>
      </c>
      <c r="AP111" s="17">
        <v>2014</v>
      </c>
      <c r="AQ111" s="17">
        <v>2014</v>
      </c>
      <c r="AR111" s="17">
        <v>2011</v>
      </c>
      <c r="AS111" s="17">
        <v>2014</v>
      </c>
      <c r="AT111" s="17">
        <v>2015</v>
      </c>
      <c r="AU111" s="17">
        <v>2012</v>
      </c>
      <c r="AV111" s="17">
        <v>2007</v>
      </c>
      <c r="AW111" s="17">
        <v>2014</v>
      </c>
      <c r="AX111" s="17">
        <v>2014</v>
      </c>
      <c r="AY111" s="17">
        <v>2014</v>
      </c>
      <c r="AZ111" s="17">
        <v>2015</v>
      </c>
      <c r="BA111" s="17">
        <v>2015</v>
      </c>
      <c r="BB111" s="17">
        <v>2014</v>
      </c>
      <c r="BC111" s="17">
        <v>2015</v>
      </c>
      <c r="BD111" s="17">
        <v>2014</v>
      </c>
      <c r="BE111" s="17">
        <v>2014</v>
      </c>
      <c r="BF111" s="8"/>
    </row>
    <row r="112" spans="1:58">
      <c r="A112" s="11" t="s">
        <v>8168</v>
      </c>
      <c r="B112" s="123" t="s">
        <v>8169</v>
      </c>
      <c r="C112" s="15">
        <v>2014</v>
      </c>
      <c r="D112" s="15">
        <v>2014</v>
      </c>
      <c r="E112" s="15">
        <v>2014</v>
      </c>
      <c r="F112" s="15">
        <v>2014</v>
      </c>
      <c r="G112" s="15">
        <v>2014</v>
      </c>
      <c r="H112" s="15">
        <v>2014</v>
      </c>
      <c r="I112" s="15">
        <v>2014</v>
      </c>
      <c r="J112" s="15">
        <v>2015</v>
      </c>
      <c r="K112" s="15">
        <v>2015</v>
      </c>
      <c r="L112" s="15">
        <v>2015</v>
      </c>
      <c r="M112" s="17">
        <v>2016</v>
      </c>
      <c r="N112" s="17">
        <v>2016</v>
      </c>
      <c r="O112" s="17">
        <v>2015</v>
      </c>
      <c r="P112" s="17">
        <v>2015</v>
      </c>
      <c r="Q112" s="17">
        <v>2014</v>
      </c>
      <c r="R112" s="17" t="s">
        <v>230</v>
      </c>
      <c r="S112" s="17">
        <v>2016</v>
      </c>
      <c r="T112" s="17">
        <v>2013</v>
      </c>
      <c r="U112" s="17">
        <v>2014</v>
      </c>
      <c r="V112" s="17">
        <v>2014</v>
      </c>
      <c r="W112" s="17">
        <v>2015</v>
      </c>
      <c r="X112" s="17" t="s">
        <v>230</v>
      </c>
      <c r="Y112" s="17" t="s">
        <v>230</v>
      </c>
      <c r="Z112" s="17">
        <v>2014</v>
      </c>
      <c r="AA112" s="17">
        <v>2014</v>
      </c>
      <c r="AB112" s="17">
        <v>2014</v>
      </c>
      <c r="AC112" s="17">
        <v>2014</v>
      </c>
      <c r="AD112" s="17">
        <v>2015</v>
      </c>
      <c r="AE112" s="17" t="s">
        <v>230</v>
      </c>
      <c r="AF112" s="17">
        <v>2014</v>
      </c>
      <c r="AG112" s="16">
        <v>2012</v>
      </c>
      <c r="AH112" s="17">
        <v>2014</v>
      </c>
      <c r="AI112" s="17">
        <v>2015</v>
      </c>
      <c r="AJ112" s="17">
        <v>2016</v>
      </c>
      <c r="AK112" s="18" t="s">
        <v>230</v>
      </c>
      <c r="AL112" s="18">
        <v>2015</v>
      </c>
      <c r="AM112" s="17">
        <v>2015</v>
      </c>
      <c r="AN112" s="17">
        <v>2014</v>
      </c>
      <c r="AO112" s="17">
        <v>2014</v>
      </c>
      <c r="AP112" s="17">
        <v>2014</v>
      </c>
      <c r="AQ112" s="17">
        <v>2014</v>
      </c>
      <c r="AR112" s="17">
        <v>2015</v>
      </c>
      <c r="AS112" s="17">
        <v>2014</v>
      </c>
      <c r="AT112" s="17">
        <v>2015</v>
      </c>
      <c r="AU112" s="17">
        <v>2012</v>
      </c>
      <c r="AV112" s="17">
        <v>2011</v>
      </c>
      <c r="AW112" s="17">
        <v>2014</v>
      </c>
      <c r="AX112" s="17">
        <v>2014</v>
      </c>
      <c r="AY112" s="17">
        <v>2014</v>
      </c>
      <c r="AZ112" s="17">
        <v>2015</v>
      </c>
      <c r="BA112" s="17">
        <v>2015</v>
      </c>
      <c r="BB112" s="17">
        <v>2015</v>
      </c>
      <c r="BC112" s="17">
        <v>2015</v>
      </c>
      <c r="BD112" s="17">
        <v>2014</v>
      </c>
      <c r="BE112" s="17">
        <v>2014</v>
      </c>
      <c r="BF112" s="8"/>
    </row>
    <row r="113" spans="1:58">
      <c r="A113" s="11" t="s">
        <v>3422</v>
      </c>
      <c r="B113" s="123" t="s">
        <v>3423</v>
      </c>
      <c r="C113" s="15">
        <v>2014</v>
      </c>
      <c r="D113" s="15">
        <v>2014</v>
      </c>
      <c r="E113" s="15">
        <v>2014</v>
      </c>
      <c r="F113" s="15">
        <v>2014</v>
      </c>
      <c r="G113" s="15">
        <v>2014</v>
      </c>
      <c r="H113" s="15">
        <v>2014</v>
      </c>
      <c r="I113" s="15">
        <v>2014</v>
      </c>
      <c r="J113" s="15">
        <v>2015</v>
      </c>
      <c r="K113" s="15">
        <v>2015</v>
      </c>
      <c r="L113" s="15">
        <v>2015</v>
      </c>
      <c r="M113" s="17">
        <v>2016</v>
      </c>
      <c r="N113" s="17">
        <v>2016</v>
      </c>
      <c r="O113" s="17">
        <v>2015</v>
      </c>
      <c r="P113" s="17">
        <v>2015</v>
      </c>
      <c r="Q113" s="17">
        <v>2014</v>
      </c>
      <c r="R113" s="17">
        <v>2012</v>
      </c>
      <c r="S113" s="17">
        <v>2016</v>
      </c>
      <c r="T113" s="17">
        <v>2013</v>
      </c>
      <c r="U113" s="17">
        <v>2014</v>
      </c>
      <c r="V113" s="17">
        <v>2014</v>
      </c>
      <c r="W113" s="17">
        <v>2015</v>
      </c>
      <c r="X113" s="17">
        <v>2012</v>
      </c>
      <c r="Y113" s="17">
        <v>2011</v>
      </c>
      <c r="Z113" s="17">
        <v>2014</v>
      </c>
      <c r="AA113" s="17">
        <v>2014</v>
      </c>
      <c r="AB113" s="17">
        <v>2014</v>
      </c>
      <c r="AC113" s="17">
        <v>2014</v>
      </c>
      <c r="AD113" s="17">
        <v>2015</v>
      </c>
      <c r="AE113" s="17">
        <v>2012</v>
      </c>
      <c r="AF113" s="17">
        <v>2014</v>
      </c>
      <c r="AG113" s="16">
        <v>2012</v>
      </c>
      <c r="AH113" s="17">
        <v>2014</v>
      </c>
      <c r="AI113" s="17">
        <v>2015</v>
      </c>
      <c r="AJ113" s="17">
        <v>2016</v>
      </c>
      <c r="AK113" s="18">
        <v>2015</v>
      </c>
      <c r="AL113" s="18">
        <v>2015</v>
      </c>
      <c r="AM113" s="17">
        <v>2015</v>
      </c>
      <c r="AN113" s="17">
        <v>2014</v>
      </c>
      <c r="AO113" s="17">
        <v>2014</v>
      </c>
      <c r="AP113" s="17">
        <v>2014</v>
      </c>
      <c r="AQ113" s="17">
        <v>2014</v>
      </c>
      <c r="AR113" s="17">
        <v>2015</v>
      </c>
      <c r="AS113" s="17">
        <v>2014</v>
      </c>
      <c r="AT113" s="17">
        <v>2015</v>
      </c>
      <c r="AU113" s="17">
        <v>2012</v>
      </c>
      <c r="AV113" s="17">
        <v>2013</v>
      </c>
      <c r="AW113" s="17">
        <v>2014</v>
      </c>
      <c r="AX113" s="17">
        <v>2014</v>
      </c>
      <c r="AY113" s="17">
        <v>2014</v>
      </c>
      <c r="AZ113" s="17">
        <v>2015</v>
      </c>
      <c r="BA113" s="17">
        <v>2015</v>
      </c>
      <c r="BB113" s="17">
        <v>2015</v>
      </c>
      <c r="BC113" s="17">
        <v>2015</v>
      </c>
      <c r="BD113" s="17">
        <v>2014</v>
      </c>
      <c r="BE113" s="17">
        <v>2014</v>
      </c>
      <c r="BF113" s="8"/>
    </row>
    <row r="114" spans="1:58">
      <c r="A114" s="11" t="s">
        <v>8170</v>
      </c>
      <c r="B114" s="123" t="s">
        <v>8171</v>
      </c>
      <c r="C114" s="15">
        <v>2014</v>
      </c>
      <c r="D114" s="15">
        <v>2014</v>
      </c>
      <c r="E114" s="15">
        <v>2014</v>
      </c>
      <c r="F114" s="15">
        <v>2014</v>
      </c>
      <c r="G114" s="15">
        <v>2014</v>
      </c>
      <c r="H114" s="15">
        <v>2014</v>
      </c>
      <c r="I114" s="15">
        <v>2014</v>
      </c>
      <c r="J114" s="15">
        <v>2015</v>
      </c>
      <c r="K114" s="15">
        <v>2015</v>
      </c>
      <c r="L114" s="15">
        <v>2015</v>
      </c>
      <c r="M114" s="17">
        <v>2016</v>
      </c>
      <c r="N114" s="17">
        <v>2016</v>
      </c>
      <c r="O114" s="17">
        <v>2015</v>
      </c>
      <c r="P114" s="17">
        <v>2015</v>
      </c>
      <c r="Q114" s="17">
        <v>2014</v>
      </c>
      <c r="R114" s="17" t="s">
        <v>230</v>
      </c>
      <c r="S114" s="17">
        <v>2016</v>
      </c>
      <c r="T114" s="17">
        <v>2013</v>
      </c>
      <c r="U114" s="17">
        <v>2014</v>
      </c>
      <c r="V114" s="17">
        <v>2014</v>
      </c>
      <c r="W114" s="17">
        <v>2015</v>
      </c>
      <c r="X114" s="17">
        <v>2005</v>
      </c>
      <c r="Y114" s="17">
        <v>2010</v>
      </c>
      <c r="Z114" s="17">
        <v>2014</v>
      </c>
      <c r="AA114" s="17">
        <v>2014</v>
      </c>
      <c r="AB114" s="17" t="s">
        <v>230</v>
      </c>
      <c r="AC114" s="17">
        <v>2014</v>
      </c>
      <c r="AD114" s="17">
        <v>2015</v>
      </c>
      <c r="AE114" s="17" t="s">
        <v>230</v>
      </c>
      <c r="AF114" s="17" t="s">
        <v>230</v>
      </c>
      <c r="AG114" s="16" t="s">
        <v>230</v>
      </c>
      <c r="AH114" s="17">
        <v>2014</v>
      </c>
      <c r="AI114" s="17">
        <v>2015</v>
      </c>
      <c r="AJ114" s="17">
        <v>2016</v>
      </c>
      <c r="AK114" s="18" t="s">
        <v>230</v>
      </c>
      <c r="AL114" s="18">
        <v>2015</v>
      </c>
      <c r="AM114" s="17">
        <v>2015</v>
      </c>
      <c r="AN114" s="17">
        <v>2014</v>
      </c>
      <c r="AO114" s="17">
        <v>2014</v>
      </c>
      <c r="AP114" s="17" t="s">
        <v>230</v>
      </c>
      <c r="AQ114" s="17" t="s">
        <v>230</v>
      </c>
      <c r="AR114" s="17">
        <v>2011</v>
      </c>
      <c r="AS114" s="17">
        <v>2014</v>
      </c>
      <c r="AT114" s="17" t="s">
        <v>230</v>
      </c>
      <c r="AU114" s="17">
        <v>2012</v>
      </c>
      <c r="AV114" s="17" t="s">
        <v>230</v>
      </c>
      <c r="AW114" s="17">
        <v>2014</v>
      </c>
      <c r="AX114" s="17">
        <v>2014</v>
      </c>
      <c r="AY114" s="17">
        <v>2014</v>
      </c>
      <c r="AZ114" s="17">
        <v>2015</v>
      </c>
      <c r="BA114" s="17">
        <v>2015</v>
      </c>
      <c r="BB114" s="17">
        <v>2014</v>
      </c>
      <c r="BC114" s="17">
        <v>2015</v>
      </c>
      <c r="BD114" s="17">
        <v>2014</v>
      </c>
      <c r="BE114" s="17">
        <v>2014</v>
      </c>
      <c r="BF114" s="8"/>
    </row>
    <row r="115" spans="1:58">
      <c r="A115" s="11" t="s">
        <v>8694</v>
      </c>
      <c r="B115" s="123" t="s">
        <v>8173</v>
      </c>
      <c r="C115" s="15">
        <v>2014</v>
      </c>
      <c r="D115" s="15">
        <v>2014</v>
      </c>
      <c r="E115" s="15">
        <v>2014</v>
      </c>
      <c r="F115" s="15">
        <v>2014</v>
      </c>
      <c r="G115" s="15">
        <v>2014</v>
      </c>
      <c r="H115" s="15">
        <v>2014</v>
      </c>
      <c r="I115" s="15">
        <v>2014</v>
      </c>
      <c r="J115" s="15">
        <v>2015</v>
      </c>
      <c r="K115" s="15">
        <v>2015</v>
      </c>
      <c r="L115" s="15">
        <v>2015</v>
      </c>
      <c r="M115" s="17">
        <v>2016</v>
      </c>
      <c r="N115" s="17">
        <v>2016</v>
      </c>
      <c r="O115" s="17">
        <v>2015</v>
      </c>
      <c r="P115" s="17">
        <v>2015</v>
      </c>
      <c r="Q115" s="17">
        <v>2014</v>
      </c>
      <c r="R115" s="17">
        <v>2012</v>
      </c>
      <c r="S115" s="17">
        <v>2016</v>
      </c>
      <c r="T115" s="17">
        <v>2013</v>
      </c>
      <c r="U115" s="17">
        <v>2014</v>
      </c>
      <c r="V115" s="17">
        <v>2014</v>
      </c>
      <c r="W115" s="17">
        <v>2015</v>
      </c>
      <c r="X115" s="17">
        <v>2012</v>
      </c>
      <c r="Y115" s="17">
        <v>2013</v>
      </c>
      <c r="Z115" s="17">
        <v>2014</v>
      </c>
      <c r="AA115" s="17">
        <v>2014</v>
      </c>
      <c r="AB115" s="17">
        <v>2014</v>
      </c>
      <c r="AC115" s="17">
        <v>2014</v>
      </c>
      <c r="AD115" s="17">
        <v>2015</v>
      </c>
      <c r="AE115" s="17" t="s">
        <v>230</v>
      </c>
      <c r="AF115" s="17">
        <v>2014</v>
      </c>
      <c r="AG115" s="16">
        <v>2013</v>
      </c>
      <c r="AH115" s="17">
        <v>2014</v>
      </c>
      <c r="AI115" s="17">
        <v>2015</v>
      </c>
      <c r="AJ115" s="17">
        <v>2016</v>
      </c>
      <c r="AK115" s="18" t="s">
        <v>230</v>
      </c>
      <c r="AL115" s="18">
        <v>2015</v>
      </c>
      <c r="AM115" s="17">
        <v>2015</v>
      </c>
      <c r="AN115" s="17">
        <v>2014</v>
      </c>
      <c r="AO115" s="17">
        <v>2014</v>
      </c>
      <c r="AP115" s="17">
        <v>2013</v>
      </c>
      <c r="AQ115" s="17">
        <v>2013</v>
      </c>
      <c r="AR115" s="17">
        <v>2009</v>
      </c>
      <c r="AS115" s="17">
        <v>2014</v>
      </c>
      <c r="AT115" s="17">
        <v>2015</v>
      </c>
      <c r="AU115" s="17">
        <v>2012</v>
      </c>
      <c r="AV115" s="17">
        <v>2013</v>
      </c>
      <c r="AW115" s="17">
        <v>2014</v>
      </c>
      <c r="AX115" s="17">
        <v>2014</v>
      </c>
      <c r="AY115" s="17">
        <v>2014</v>
      </c>
      <c r="AZ115" s="17">
        <v>2015</v>
      </c>
      <c r="BA115" s="17">
        <v>2015</v>
      </c>
      <c r="BB115" s="17">
        <v>2015</v>
      </c>
      <c r="BC115" s="17">
        <v>2015</v>
      </c>
      <c r="BD115" s="17">
        <v>2014</v>
      </c>
      <c r="BE115" s="17">
        <v>2014</v>
      </c>
      <c r="BF115" s="8"/>
    </row>
    <row r="116" spans="1:58">
      <c r="A116" s="11" t="s">
        <v>8174</v>
      </c>
      <c r="B116" s="123" t="s">
        <v>8175</v>
      </c>
      <c r="C116" s="15">
        <v>2014</v>
      </c>
      <c r="D116" s="15">
        <v>2014</v>
      </c>
      <c r="E116" s="15">
        <v>2014</v>
      </c>
      <c r="F116" s="15">
        <v>2014</v>
      </c>
      <c r="G116" s="15">
        <v>2014</v>
      </c>
      <c r="H116" s="15">
        <v>2014</v>
      </c>
      <c r="I116" s="15">
        <v>2014</v>
      </c>
      <c r="J116" s="15">
        <v>2015</v>
      </c>
      <c r="K116" s="15">
        <v>2015</v>
      </c>
      <c r="L116" s="15">
        <v>2015</v>
      </c>
      <c r="M116" s="17">
        <v>2016</v>
      </c>
      <c r="N116" s="17">
        <v>2016</v>
      </c>
      <c r="O116" s="17">
        <v>2015</v>
      </c>
      <c r="P116" s="17">
        <v>2015</v>
      </c>
      <c r="Q116" s="17">
        <v>2014</v>
      </c>
      <c r="R116" s="17">
        <v>2010</v>
      </c>
      <c r="S116" s="17">
        <v>2016</v>
      </c>
      <c r="T116" s="17">
        <v>2013</v>
      </c>
      <c r="U116" s="17">
        <v>2014</v>
      </c>
      <c r="V116" s="17">
        <v>2014</v>
      </c>
      <c r="W116" s="17">
        <v>2015</v>
      </c>
      <c r="X116" s="17">
        <v>2013</v>
      </c>
      <c r="Y116" s="17">
        <v>2011</v>
      </c>
      <c r="Z116" s="17">
        <v>2014</v>
      </c>
      <c r="AA116" s="17">
        <v>2014</v>
      </c>
      <c r="AB116" s="17">
        <v>2013</v>
      </c>
      <c r="AC116" s="17">
        <v>2014</v>
      </c>
      <c r="AD116" s="17">
        <v>2015</v>
      </c>
      <c r="AE116" s="17" t="s">
        <v>230</v>
      </c>
      <c r="AF116" s="17">
        <v>2014</v>
      </c>
      <c r="AG116" s="16">
        <v>2012</v>
      </c>
      <c r="AH116" s="17">
        <v>2014</v>
      </c>
      <c r="AI116" s="17">
        <v>2015</v>
      </c>
      <c r="AJ116" s="17">
        <v>2016</v>
      </c>
      <c r="AK116" s="18" t="s">
        <v>230</v>
      </c>
      <c r="AL116" s="18">
        <v>2015</v>
      </c>
      <c r="AM116" s="17">
        <v>2015</v>
      </c>
      <c r="AN116" s="17">
        <v>2014</v>
      </c>
      <c r="AO116" s="17">
        <v>2014</v>
      </c>
      <c r="AP116" s="17" t="s">
        <v>230</v>
      </c>
      <c r="AQ116" s="17">
        <v>2012</v>
      </c>
      <c r="AR116" s="17">
        <v>2015</v>
      </c>
      <c r="AS116" s="17">
        <v>2014</v>
      </c>
      <c r="AT116" s="17">
        <v>2015</v>
      </c>
      <c r="AU116" s="17">
        <v>2012</v>
      </c>
      <c r="AV116" s="17">
        <v>2010</v>
      </c>
      <c r="AW116" s="17">
        <v>2014</v>
      </c>
      <c r="AX116" s="17">
        <v>2014</v>
      </c>
      <c r="AY116" s="17">
        <v>2014</v>
      </c>
      <c r="AZ116" s="17">
        <v>2015</v>
      </c>
      <c r="BA116" s="17">
        <v>2015</v>
      </c>
      <c r="BB116" s="17">
        <v>2015</v>
      </c>
      <c r="BC116" s="17">
        <v>2015</v>
      </c>
      <c r="BD116" s="17">
        <v>2014</v>
      </c>
      <c r="BE116" s="17">
        <v>2014</v>
      </c>
      <c r="BF116" s="8"/>
    </row>
    <row r="117" spans="1:58">
      <c r="A117" s="11" t="s">
        <v>8176</v>
      </c>
      <c r="B117" s="123" t="s">
        <v>8177</v>
      </c>
      <c r="C117" s="15">
        <v>2014</v>
      </c>
      <c r="D117" s="15">
        <v>2014</v>
      </c>
      <c r="E117" s="15">
        <v>2014</v>
      </c>
      <c r="F117" s="15">
        <v>2014</v>
      </c>
      <c r="G117" s="15">
        <v>2014</v>
      </c>
      <c r="H117" s="15">
        <v>2014</v>
      </c>
      <c r="I117" s="15">
        <v>2014</v>
      </c>
      <c r="J117" s="15">
        <v>2015</v>
      </c>
      <c r="K117" s="15">
        <v>2015</v>
      </c>
      <c r="L117" s="15">
        <v>2015</v>
      </c>
      <c r="M117" s="17">
        <v>2016</v>
      </c>
      <c r="N117" s="17">
        <v>2016</v>
      </c>
      <c r="O117" s="17">
        <v>2015</v>
      </c>
      <c r="P117" s="17">
        <v>2015</v>
      </c>
      <c r="Q117" s="17">
        <v>2014</v>
      </c>
      <c r="R117" s="17">
        <v>2013</v>
      </c>
      <c r="S117" s="17">
        <v>2016</v>
      </c>
      <c r="T117" s="17">
        <v>2013</v>
      </c>
      <c r="U117" s="17">
        <v>2014</v>
      </c>
      <c r="V117" s="17">
        <v>2014</v>
      </c>
      <c r="W117" s="17">
        <v>2015</v>
      </c>
      <c r="X117" s="17">
        <v>2013</v>
      </c>
      <c r="Y117" s="17">
        <v>2013</v>
      </c>
      <c r="Z117" s="17">
        <v>2014</v>
      </c>
      <c r="AA117" s="17">
        <v>2014</v>
      </c>
      <c r="AB117" s="17" t="s">
        <v>230</v>
      </c>
      <c r="AC117" s="17">
        <v>2014</v>
      </c>
      <c r="AD117" s="17">
        <v>2015</v>
      </c>
      <c r="AE117" s="17" t="s">
        <v>230</v>
      </c>
      <c r="AF117" s="17">
        <v>2014</v>
      </c>
      <c r="AG117" s="16">
        <v>2013</v>
      </c>
      <c r="AH117" s="17">
        <v>2014</v>
      </c>
      <c r="AI117" s="17">
        <v>2015</v>
      </c>
      <c r="AJ117" s="17">
        <v>2016</v>
      </c>
      <c r="AK117" s="18" t="s">
        <v>230</v>
      </c>
      <c r="AL117" s="18">
        <v>2015</v>
      </c>
      <c r="AM117" s="17">
        <v>2015</v>
      </c>
      <c r="AN117" s="17">
        <v>2014</v>
      </c>
      <c r="AO117" s="17">
        <v>2014</v>
      </c>
      <c r="AP117" s="17" t="s">
        <v>230</v>
      </c>
      <c r="AQ117" s="17" t="s">
        <v>230</v>
      </c>
      <c r="AR117" s="17">
        <v>2007</v>
      </c>
      <c r="AS117" s="17">
        <v>2014</v>
      </c>
      <c r="AT117" s="17">
        <v>2015</v>
      </c>
      <c r="AU117" s="17">
        <v>2012</v>
      </c>
      <c r="AV117" s="17">
        <v>2011</v>
      </c>
      <c r="AW117" s="17">
        <v>2014</v>
      </c>
      <c r="AX117" s="17">
        <v>2014</v>
      </c>
      <c r="AY117" s="17">
        <v>2014</v>
      </c>
      <c r="AZ117" s="17">
        <v>2015</v>
      </c>
      <c r="BA117" s="17">
        <v>2015</v>
      </c>
      <c r="BB117" s="17">
        <v>2015</v>
      </c>
      <c r="BC117" s="17">
        <v>2015</v>
      </c>
      <c r="BD117" s="17">
        <v>2014</v>
      </c>
      <c r="BE117" s="17">
        <v>2014</v>
      </c>
      <c r="BF117" s="8"/>
    </row>
    <row r="118" spans="1:58">
      <c r="A118" s="11" t="s">
        <v>3312</v>
      </c>
      <c r="B118" s="123" t="s">
        <v>3313</v>
      </c>
      <c r="C118" s="15">
        <v>2014</v>
      </c>
      <c r="D118" s="15">
        <v>2014</v>
      </c>
      <c r="E118" s="15">
        <v>2014</v>
      </c>
      <c r="F118" s="15">
        <v>2014</v>
      </c>
      <c r="G118" s="15">
        <v>2014</v>
      </c>
      <c r="H118" s="15">
        <v>2014</v>
      </c>
      <c r="I118" s="15">
        <v>2014</v>
      </c>
      <c r="J118" s="15">
        <v>2015</v>
      </c>
      <c r="K118" s="15">
        <v>2015</v>
      </c>
      <c r="L118" s="15">
        <v>2015</v>
      </c>
      <c r="M118" s="17">
        <v>2016</v>
      </c>
      <c r="N118" s="17">
        <v>2016</v>
      </c>
      <c r="O118" s="17">
        <v>2015</v>
      </c>
      <c r="P118" s="17">
        <v>2015</v>
      </c>
      <c r="Q118" s="17">
        <v>2014</v>
      </c>
      <c r="R118" s="17">
        <v>2011</v>
      </c>
      <c r="S118" s="17">
        <v>2016</v>
      </c>
      <c r="T118" s="17">
        <v>2013</v>
      </c>
      <c r="U118" s="17">
        <v>2014</v>
      </c>
      <c r="V118" s="17">
        <v>2014</v>
      </c>
      <c r="W118" s="17">
        <v>2015</v>
      </c>
      <c r="X118" s="17">
        <v>2011</v>
      </c>
      <c r="Y118" s="17">
        <v>2010</v>
      </c>
      <c r="Z118" s="17">
        <v>2014</v>
      </c>
      <c r="AA118" s="17">
        <v>2014</v>
      </c>
      <c r="AB118" s="17">
        <v>2014</v>
      </c>
      <c r="AC118" s="17">
        <v>2014</v>
      </c>
      <c r="AD118" s="17">
        <v>2015</v>
      </c>
      <c r="AE118" s="17" t="s">
        <v>230</v>
      </c>
      <c r="AF118" s="17">
        <v>2014</v>
      </c>
      <c r="AG118" s="16">
        <v>2007</v>
      </c>
      <c r="AH118" s="17">
        <v>2014</v>
      </c>
      <c r="AI118" s="17">
        <v>2015</v>
      </c>
      <c r="AJ118" s="17">
        <v>2016</v>
      </c>
      <c r="AK118" s="18" t="s">
        <v>230</v>
      </c>
      <c r="AL118" s="18">
        <v>2015</v>
      </c>
      <c r="AM118" s="17">
        <v>2015</v>
      </c>
      <c r="AN118" s="17">
        <v>2014</v>
      </c>
      <c r="AO118" s="17">
        <v>2014</v>
      </c>
      <c r="AP118" s="17">
        <v>2014</v>
      </c>
      <c r="AQ118" s="17">
        <v>2014</v>
      </c>
      <c r="AR118" s="17">
        <v>2011</v>
      </c>
      <c r="AS118" s="17">
        <v>2014</v>
      </c>
      <c r="AT118" s="17">
        <v>2015</v>
      </c>
      <c r="AU118" s="17">
        <v>2012</v>
      </c>
      <c r="AV118" s="17">
        <v>2011</v>
      </c>
      <c r="AW118" s="17">
        <v>2014</v>
      </c>
      <c r="AX118" s="17">
        <v>2014</v>
      </c>
      <c r="AY118" s="17">
        <v>2014</v>
      </c>
      <c r="AZ118" s="17">
        <v>2015</v>
      </c>
      <c r="BA118" s="17">
        <v>2015</v>
      </c>
      <c r="BB118" s="17">
        <v>2015</v>
      </c>
      <c r="BC118" s="17">
        <v>2015</v>
      </c>
      <c r="BD118" s="17">
        <v>2014</v>
      </c>
      <c r="BE118" s="17">
        <v>2014</v>
      </c>
      <c r="BF118" s="8"/>
    </row>
    <row r="119" spans="1:58">
      <c r="A119" s="11" t="s">
        <v>3798</v>
      </c>
      <c r="B119" s="123" t="s">
        <v>3799</v>
      </c>
      <c r="C119" s="15">
        <v>2014</v>
      </c>
      <c r="D119" s="15">
        <v>2014</v>
      </c>
      <c r="E119" s="15">
        <v>2014</v>
      </c>
      <c r="F119" s="15">
        <v>2014</v>
      </c>
      <c r="G119" s="15">
        <v>2014</v>
      </c>
      <c r="H119" s="15">
        <v>2014</v>
      </c>
      <c r="I119" s="15">
        <v>2014</v>
      </c>
      <c r="J119" s="15">
        <v>2015</v>
      </c>
      <c r="K119" s="15">
        <v>2015</v>
      </c>
      <c r="L119" s="15">
        <v>2015</v>
      </c>
      <c r="M119" s="17">
        <v>2016</v>
      </c>
      <c r="N119" s="17">
        <v>2016</v>
      </c>
      <c r="O119" s="17">
        <v>2015</v>
      </c>
      <c r="P119" s="17">
        <v>2015</v>
      </c>
      <c r="Q119" s="17">
        <v>2014</v>
      </c>
      <c r="R119" s="17">
        <v>2011</v>
      </c>
      <c r="S119" s="17">
        <v>2016</v>
      </c>
      <c r="T119" s="17">
        <v>2013</v>
      </c>
      <c r="U119" s="17">
        <v>2014</v>
      </c>
      <c r="V119" s="17">
        <v>2014</v>
      </c>
      <c r="W119" s="17">
        <v>2015</v>
      </c>
      <c r="X119" s="17">
        <v>2011</v>
      </c>
      <c r="Y119" s="17">
        <v>2012</v>
      </c>
      <c r="Z119" s="17">
        <v>2014</v>
      </c>
      <c r="AA119" s="17">
        <v>2014</v>
      </c>
      <c r="AB119" s="17">
        <v>2014</v>
      </c>
      <c r="AC119" s="17">
        <v>2014</v>
      </c>
      <c r="AD119" s="17">
        <v>2015</v>
      </c>
      <c r="AE119" s="17">
        <v>2012</v>
      </c>
      <c r="AF119" s="17">
        <v>2014</v>
      </c>
      <c r="AG119" s="16">
        <v>2009</v>
      </c>
      <c r="AH119" s="17">
        <v>2014</v>
      </c>
      <c r="AI119" s="17">
        <v>2015</v>
      </c>
      <c r="AJ119" s="17">
        <v>2016</v>
      </c>
      <c r="AK119" s="18" t="s">
        <v>230</v>
      </c>
      <c r="AL119" s="18">
        <v>2015</v>
      </c>
      <c r="AM119" s="17">
        <v>2015</v>
      </c>
      <c r="AN119" s="17">
        <v>2014</v>
      </c>
      <c r="AO119" s="17">
        <v>2014</v>
      </c>
      <c r="AP119" s="17">
        <v>2012</v>
      </c>
      <c r="AQ119" s="17">
        <v>2012</v>
      </c>
      <c r="AR119" s="17">
        <v>2015</v>
      </c>
      <c r="AS119" s="17">
        <v>2014</v>
      </c>
      <c r="AT119" s="17">
        <v>2015</v>
      </c>
      <c r="AU119" s="17">
        <v>2012</v>
      </c>
      <c r="AV119" s="17">
        <v>2009</v>
      </c>
      <c r="AW119" s="17">
        <v>2014</v>
      </c>
      <c r="AX119" s="17">
        <v>2014</v>
      </c>
      <c r="AY119" s="17">
        <v>2014</v>
      </c>
      <c r="AZ119" s="17">
        <v>2015</v>
      </c>
      <c r="BA119" s="17">
        <v>2015</v>
      </c>
      <c r="BB119" s="17">
        <v>2015</v>
      </c>
      <c r="BC119" s="17">
        <v>2015</v>
      </c>
      <c r="BD119" s="17">
        <v>2014</v>
      </c>
      <c r="BE119" s="17">
        <v>2014</v>
      </c>
      <c r="BF119" s="8"/>
    </row>
    <row r="120" spans="1:58">
      <c r="A120" s="11" t="s">
        <v>3659</v>
      </c>
      <c r="B120" s="123" t="s">
        <v>3660</v>
      </c>
      <c r="C120" s="15">
        <v>2014</v>
      </c>
      <c r="D120" s="15">
        <v>2014</v>
      </c>
      <c r="E120" s="15">
        <v>2014</v>
      </c>
      <c r="F120" s="15">
        <v>2014</v>
      </c>
      <c r="G120" s="15">
        <v>2014</v>
      </c>
      <c r="H120" s="15">
        <v>2014</v>
      </c>
      <c r="I120" s="15">
        <v>2014</v>
      </c>
      <c r="J120" s="15">
        <v>2015</v>
      </c>
      <c r="K120" s="15">
        <v>2015</v>
      </c>
      <c r="L120" s="15">
        <v>2015</v>
      </c>
      <c r="M120" s="17">
        <v>2016</v>
      </c>
      <c r="N120" s="17">
        <v>2016</v>
      </c>
      <c r="O120" s="17">
        <v>2015</v>
      </c>
      <c r="P120" s="17">
        <v>2015</v>
      </c>
      <c r="Q120" s="17">
        <v>2014</v>
      </c>
      <c r="R120" s="17" t="s">
        <v>230</v>
      </c>
      <c r="S120" s="17">
        <v>2016</v>
      </c>
      <c r="T120" s="17">
        <v>2013</v>
      </c>
      <c r="U120" s="17">
        <v>2014</v>
      </c>
      <c r="V120" s="17">
        <v>2014</v>
      </c>
      <c r="W120" s="17">
        <v>2015</v>
      </c>
      <c r="X120" s="17">
        <v>2009</v>
      </c>
      <c r="Y120" s="17">
        <v>2012</v>
      </c>
      <c r="Z120" s="17">
        <v>2014</v>
      </c>
      <c r="AA120" s="17">
        <v>2014</v>
      </c>
      <c r="AB120" s="17">
        <v>2014</v>
      </c>
      <c r="AC120" s="17">
        <v>2014</v>
      </c>
      <c r="AD120" s="17">
        <v>2015</v>
      </c>
      <c r="AE120" s="17">
        <v>2012</v>
      </c>
      <c r="AF120" s="17">
        <v>2014</v>
      </c>
      <c r="AG120" s="16" t="s">
        <v>230</v>
      </c>
      <c r="AH120" s="17">
        <v>2014</v>
      </c>
      <c r="AI120" s="17">
        <v>2015</v>
      </c>
      <c r="AJ120" s="17">
        <v>2016</v>
      </c>
      <c r="AK120" s="18">
        <v>2015</v>
      </c>
      <c r="AL120" s="18">
        <v>2015</v>
      </c>
      <c r="AM120" s="17">
        <v>2015</v>
      </c>
      <c r="AN120" s="17">
        <v>2014</v>
      </c>
      <c r="AO120" s="17">
        <v>2014</v>
      </c>
      <c r="AP120" s="17">
        <v>2013</v>
      </c>
      <c r="AQ120" s="17">
        <v>2013</v>
      </c>
      <c r="AR120" s="17">
        <v>2009</v>
      </c>
      <c r="AS120" s="17">
        <v>2014</v>
      </c>
      <c r="AT120" s="17">
        <v>2015</v>
      </c>
      <c r="AU120" s="17">
        <v>2012</v>
      </c>
      <c r="AV120" s="17">
        <v>2013</v>
      </c>
      <c r="AW120" s="17">
        <v>2014</v>
      </c>
      <c r="AX120" s="17">
        <v>2014</v>
      </c>
      <c r="AY120" s="17">
        <v>2014</v>
      </c>
      <c r="AZ120" s="17">
        <v>2015</v>
      </c>
      <c r="BA120" s="17">
        <v>2015</v>
      </c>
      <c r="BB120" s="17">
        <v>2015</v>
      </c>
      <c r="BC120" s="17">
        <v>2015</v>
      </c>
      <c r="BD120" s="17">
        <v>2014</v>
      </c>
      <c r="BE120" s="17">
        <v>2014</v>
      </c>
      <c r="BF120" s="8"/>
    </row>
    <row r="121" spans="1:58">
      <c r="A121" s="11" t="s">
        <v>4258</v>
      </c>
      <c r="B121" s="123" t="s">
        <v>4259</v>
      </c>
      <c r="C121" s="15">
        <v>2014</v>
      </c>
      <c r="D121" s="15">
        <v>2014</v>
      </c>
      <c r="E121" s="15">
        <v>2014</v>
      </c>
      <c r="F121" s="15">
        <v>2014</v>
      </c>
      <c r="G121" s="15">
        <v>2014</v>
      </c>
      <c r="H121" s="15">
        <v>2014</v>
      </c>
      <c r="I121" s="15">
        <v>2014</v>
      </c>
      <c r="J121" s="15">
        <v>2015</v>
      </c>
      <c r="K121" s="15">
        <v>2015</v>
      </c>
      <c r="L121" s="15">
        <v>2015</v>
      </c>
      <c r="M121" s="17">
        <v>2016</v>
      </c>
      <c r="N121" s="17">
        <v>2016</v>
      </c>
      <c r="O121" s="17">
        <v>2015</v>
      </c>
      <c r="P121" s="17">
        <v>2015</v>
      </c>
      <c r="Q121" s="17">
        <v>2014</v>
      </c>
      <c r="R121" s="17">
        <v>2013</v>
      </c>
      <c r="S121" s="17">
        <v>2016</v>
      </c>
      <c r="T121" s="17">
        <v>2013</v>
      </c>
      <c r="U121" s="17">
        <v>2014</v>
      </c>
      <c r="V121" s="17">
        <v>2014</v>
      </c>
      <c r="W121" s="17">
        <v>2015</v>
      </c>
      <c r="X121" s="17">
        <v>2013</v>
      </c>
      <c r="Y121" s="17">
        <v>2010</v>
      </c>
      <c r="Z121" s="17">
        <v>2014</v>
      </c>
      <c r="AA121" s="17">
        <v>2014</v>
      </c>
      <c r="AB121" s="17">
        <v>2014</v>
      </c>
      <c r="AC121" s="17">
        <v>2014</v>
      </c>
      <c r="AD121" s="17">
        <v>2015</v>
      </c>
      <c r="AE121" s="17">
        <v>2012</v>
      </c>
      <c r="AF121" s="17">
        <v>2014</v>
      </c>
      <c r="AG121" s="16">
        <v>2009</v>
      </c>
      <c r="AH121" s="17">
        <v>2014</v>
      </c>
      <c r="AI121" s="17">
        <v>2015</v>
      </c>
      <c r="AJ121" s="17">
        <v>2016</v>
      </c>
      <c r="AK121" s="18" t="s">
        <v>230</v>
      </c>
      <c r="AL121" s="18">
        <v>2015</v>
      </c>
      <c r="AM121" s="17">
        <v>2015</v>
      </c>
      <c r="AN121" s="17">
        <v>2014</v>
      </c>
      <c r="AO121" s="17">
        <v>2014</v>
      </c>
      <c r="AP121" s="17">
        <v>2013</v>
      </c>
      <c r="AQ121" s="17">
        <v>2013</v>
      </c>
      <c r="AR121" s="17">
        <v>2009</v>
      </c>
      <c r="AS121" s="17">
        <v>2014</v>
      </c>
      <c r="AT121" s="17">
        <v>2015</v>
      </c>
      <c r="AU121" s="17">
        <v>2012</v>
      </c>
      <c r="AV121" s="17">
        <v>2007</v>
      </c>
      <c r="AW121" s="17">
        <v>2014</v>
      </c>
      <c r="AX121" s="17">
        <v>2014</v>
      </c>
      <c r="AY121" s="17">
        <v>2014</v>
      </c>
      <c r="AZ121" s="17">
        <v>2015</v>
      </c>
      <c r="BA121" s="17">
        <v>2015</v>
      </c>
      <c r="BB121" s="17">
        <v>2015</v>
      </c>
      <c r="BC121" s="17">
        <v>2015</v>
      </c>
      <c r="BD121" s="17">
        <v>2014</v>
      </c>
      <c r="BE121" s="17">
        <v>2014</v>
      </c>
      <c r="BF121" s="8"/>
    </row>
    <row r="122" spans="1:58">
      <c r="A122" s="11" t="s">
        <v>8178</v>
      </c>
      <c r="B122" s="123" t="s">
        <v>8179</v>
      </c>
      <c r="C122" s="15">
        <v>2014</v>
      </c>
      <c r="D122" s="15">
        <v>2014</v>
      </c>
      <c r="E122" s="15">
        <v>2014</v>
      </c>
      <c r="F122" s="15">
        <v>2014</v>
      </c>
      <c r="G122" s="15">
        <v>2014</v>
      </c>
      <c r="H122" s="15">
        <v>2014</v>
      </c>
      <c r="I122" s="15">
        <v>2014</v>
      </c>
      <c r="J122" s="15">
        <v>2015</v>
      </c>
      <c r="K122" s="15">
        <v>2015</v>
      </c>
      <c r="L122" s="15">
        <v>2015</v>
      </c>
      <c r="M122" s="17">
        <v>2016</v>
      </c>
      <c r="N122" s="17">
        <v>2016</v>
      </c>
      <c r="O122" s="17">
        <v>2015</v>
      </c>
      <c r="P122" s="17">
        <v>2015</v>
      </c>
      <c r="Q122" s="17" t="s">
        <v>230</v>
      </c>
      <c r="R122" s="17" t="s">
        <v>230</v>
      </c>
      <c r="S122" s="17">
        <v>2016</v>
      </c>
      <c r="T122" s="17">
        <v>2013</v>
      </c>
      <c r="U122" s="17">
        <v>2014</v>
      </c>
      <c r="V122" s="17" t="s">
        <v>230</v>
      </c>
      <c r="W122" s="17">
        <v>2015</v>
      </c>
      <c r="X122" s="17">
        <v>2007</v>
      </c>
      <c r="Y122" s="17">
        <v>2010</v>
      </c>
      <c r="Z122" s="17">
        <v>2014</v>
      </c>
      <c r="AA122" s="17">
        <v>2014</v>
      </c>
      <c r="AB122" s="17" t="s">
        <v>230</v>
      </c>
      <c r="AC122" s="17">
        <v>2014</v>
      </c>
      <c r="AD122" s="17">
        <v>2015</v>
      </c>
      <c r="AE122" s="17" t="s">
        <v>230</v>
      </c>
      <c r="AF122" s="17" t="s">
        <v>230</v>
      </c>
      <c r="AG122" s="16" t="s">
        <v>230</v>
      </c>
      <c r="AH122" s="17">
        <v>2014</v>
      </c>
      <c r="AI122" s="17">
        <v>2015</v>
      </c>
      <c r="AJ122" s="17">
        <v>2016</v>
      </c>
      <c r="AK122" s="18" t="s">
        <v>230</v>
      </c>
      <c r="AL122" s="18">
        <v>2015</v>
      </c>
      <c r="AM122" s="17">
        <v>2015</v>
      </c>
      <c r="AN122" s="17">
        <v>2014</v>
      </c>
      <c r="AO122" s="17">
        <v>2014</v>
      </c>
      <c r="AP122" s="17" t="s">
        <v>230</v>
      </c>
      <c r="AQ122" s="17" t="s">
        <v>230</v>
      </c>
      <c r="AR122" s="17">
        <v>2011</v>
      </c>
      <c r="AS122" s="17">
        <v>2013</v>
      </c>
      <c r="AT122" s="17" t="s">
        <v>230</v>
      </c>
      <c r="AU122" s="17" t="s">
        <v>230</v>
      </c>
      <c r="AV122" s="17" t="s">
        <v>230</v>
      </c>
      <c r="AW122" s="17">
        <v>2011</v>
      </c>
      <c r="AX122" s="17">
        <v>2011</v>
      </c>
      <c r="AY122" s="17">
        <v>2014</v>
      </c>
      <c r="AZ122" s="17">
        <v>2015</v>
      </c>
      <c r="BA122" s="17">
        <v>2015</v>
      </c>
      <c r="BB122" s="17">
        <v>2015</v>
      </c>
      <c r="BC122" s="17">
        <v>2015</v>
      </c>
      <c r="BD122" s="17">
        <v>2014</v>
      </c>
      <c r="BE122" s="17">
        <v>2014</v>
      </c>
      <c r="BF122" s="8"/>
    </row>
    <row r="123" spans="1:58">
      <c r="A123" s="11" t="s">
        <v>8180</v>
      </c>
      <c r="B123" s="123" t="s">
        <v>8181</v>
      </c>
      <c r="C123" s="15">
        <v>2014</v>
      </c>
      <c r="D123" s="15">
        <v>2014</v>
      </c>
      <c r="E123" s="15">
        <v>2014</v>
      </c>
      <c r="F123" s="15">
        <v>2014</v>
      </c>
      <c r="G123" s="15">
        <v>2014</v>
      </c>
      <c r="H123" s="15">
        <v>2014</v>
      </c>
      <c r="I123" s="15">
        <v>2014</v>
      </c>
      <c r="J123" s="15">
        <v>2015</v>
      </c>
      <c r="K123" s="15">
        <v>2015</v>
      </c>
      <c r="L123" s="15">
        <v>2015</v>
      </c>
      <c r="M123" s="17">
        <v>2016</v>
      </c>
      <c r="N123" s="17">
        <v>2016</v>
      </c>
      <c r="O123" s="17">
        <v>2015</v>
      </c>
      <c r="P123" s="17">
        <v>2015</v>
      </c>
      <c r="Q123" s="17">
        <v>2014</v>
      </c>
      <c r="R123" s="17">
        <v>2011</v>
      </c>
      <c r="S123" s="17">
        <v>2016</v>
      </c>
      <c r="T123" s="17">
        <v>2013</v>
      </c>
      <c r="U123" s="17">
        <v>2014</v>
      </c>
      <c r="V123" s="17">
        <v>2014</v>
      </c>
      <c r="W123" s="17">
        <v>2015</v>
      </c>
      <c r="X123" s="17">
        <v>2011</v>
      </c>
      <c r="Y123" s="17" t="s">
        <v>230</v>
      </c>
      <c r="Z123" s="17">
        <v>2014</v>
      </c>
      <c r="AA123" s="17">
        <v>2014</v>
      </c>
      <c r="AB123" s="17">
        <v>2014</v>
      </c>
      <c r="AC123" s="17">
        <v>2014</v>
      </c>
      <c r="AD123" s="17">
        <v>2015</v>
      </c>
      <c r="AE123" s="17">
        <v>2012</v>
      </c>
      <c r="AF123" s="17">
        <v>2014</v>
      </c>
      <c r="AG123" s="16">
        <v>2010</v>
      </c>
      <c r="AH123" s="17">
        <v>2014</v>
      </c>
      <c r="AI123" s="17">
        <v>2015</v>
      </c>
      <c r="AJ123" s="17">
        <v>2016</v>
      </c>
      <c r="AK123" s="18">
        <v>2015</v>
      </c>
      <c r="AL123" s="18">
        <v>2015</v>
      </c>
      <c r="AM123" s="17">
        <v>2015</v>
      </c>
      <c r="AN123" s="17">
        <v>2014</v>
      </c>
      <c r="AO123" s="17">
        <v>2014</v>
      </c>
      <c r="AP123" s="17">
        <v>2014</v>
      </c>
      <c r="AQ123" s="17">
        <v>2014</v>
      </c>
      <c r="AR123" s="17">
        <v>2015</v>
      </c>
      <c r="AS123" s="17">
        <v>2014</v>
      </c>
      <c r="AT123" s="17">
        <v>2015</v>
      </c>
      <c r="AU123" s="17">
        <v>2012</v>
      </c>
      <c r="AV123" s="17">
        <v>2011</v>
      </c>
      <c r="AW123" s="17">
        <v>2014</v>
      </c>
      <c r="AX123" s="17">
        <v>2014</v>
      </c>
      <c r="AY123" s="17">
        <v>2014</v>
      </c>
      <c r="AZ123" s="17">
        <v>2015</v>
      </c>
      <c r="BA123" s="17">
        <v>2015</v>
      </c>
      <c r="BB123" s="17">
        <v>2015</v>
      </c>
      <c r="BC123" s="17">
        <v>2015</v>
      </c>
      <c r="BD123" s="17">
        <v>2014</v>
      </c>
      <c r="BE123" s="17">
        <v>2014</v>
      </c>
      <c r="BF123" s="8"/>
    </row>
    <row r="124" spans="1:58">
      <c r="A124" s="11" t="s">
        <v>8182</v>
      </c>
      <c r="B124" s="123" t="s">
        <v>8183</v>
      </c>
      <c r="C124" s="15">
        <v>2014</v>
      </c>
      <c r="D124" s="15">
        <v>2014</v>
      </c>
      <c r="E124" s="15">
        <v>2014</v>
      </c>
      <c r="F124" s="15">
        <v>2014</v>
      </c>
      <c r="G124" s="15">
        <v>2014</v>
      </c>
      <c r="H124" s="15">
        <v>2014</v>
      </c>
      <c r="I124" s="15">
        <v>2014</v>
      </c>
      <c r="J124" s="15">
        <v>2015</v>
      </c>
      <c r="K124" s="15">
        <v>2015</v>
      </c>
      <c r="L124" s="15">
        <v>2015</v>
      </c>
      <c r="M124" s="17">
        <v>2016</v>
      </c>
      <c r="N124" s="17">
        <v>2016</v>
      </c>
      <c r="O124" s="17">
        <v>2015</v>
      </c>
      <c r="P124" s="17">
        <v>2015</v>
      </c>
      <c r="Q124" s="17">
        <v>2014</v>
      </c>
      <c r="R124" s="17" t="s">
        <v>230</v>
      </c>
      <c r="S124" s="17">
        <v>2016</v>
      </c>
      <c r="T124" s="17">
        <v>2013</v>
      </c>
      <c r="U124" s="17">
        <v>2014</v>
      </c>
      <c r="V124" s="17" t="s">
        <v>230</v>
      </c>
      <c r="W124" s="17">
        <v>2015</v>
      </c>
      <c r="X124" s="17" t="s">
        <v>230</v>
      </c>
      <c r="Y124" s="17">
        <v>2010</v>
      </c>
      <c r="Z124" s="17">
        <v>2014</v>
      </c>
      <c r="AA124" s="17">
        <v>2014</v>
      </c>
      <c r="AB124" s="17" t="s">
        <v>230</v>
      </c>
      <c r="AC124" s="17">
        <v>2014</v>
      </c>
      <c r="AD124" s="17">
        <v>2015</v>
      </c>
      <c r="AE124" s="17" t="s">
        <v>230</v>
      </c>
      <c r="AF124" s="17">
        <v>2014</v>
      </c>
      <c r="AG124" s="16">
        <v>2012</v>
      </c>
      <c r="AH124" s="17">
        <v>2014</v>
      </c>
      <c r="AI124" s="17">
        <v>2015</v>
      </c>
      <c r="AJ124" s="17">
        <v>2016</v>
      </c>
      <c r="AK124" s="18" t="s">
        <v>230</v>
      </c>
      <c r="AL124" s="18">
        <v>2015</v>
      </c>
      <c r="AM124" s="17">
        <v>2015</v>
      </c>
      <c r="AN124" s="17">
        <v>2014</v>
      </c>
      <c r="AO124" s="17">
        <v>2014</v>
      </c>
      <c r="AP124" s="17">
        <v>2014</v>
      </c>
      <c r="AQ124" s="17">
        <v>2014</v>
      </c>
      <c r="AR124" s="17">
        <v>2015</v>
      </c>
      <c r="AS124" s="17">
        <v>2014</v>
      </c>
      <c r="AT124" s="17">
        <v>2015</v>
      </c>
      <c r="AU124" s="17">
        <v>2012</v>
      </c>
      <c r="AV124" s="17" t="s">
        <v>230</v>
      </c>
      <c r="AW124" s="17">
        <v>2014</v>
      </c>
      <c r="AX124" s="17">
        <v>2014</v>
      </c>
      <c r="AY124" s="17">
        <v>2014</v>
      </c>
      <c r="AZ124" s="17">
        <v>2015</v>
      </c>
      <c r="BA124" s="17">
        <v>2015</v>
      </c>
      <c r="BB124" s="17">
        <v>2015</v>
      </c>
      <c r="BC124" s="17">
        <v>2015</v>
      </c>
      <c r="BD124" s="17">
        <v>2014</v>
      </c>
      <c r="BE124" s="17">
        <v>2014</v>
      </c>
      <c r="BF124" s="8"/>
    </row>
    <row r="125" spans="1:58">
      <c r="A125" s="11" t="s">
        <v>8184</v>
      </c>
      <c r="B125" s="123" t="s">
        <v>8185</v>
      </c>
      <c r="C125" s="15">
        <v>2014</v>
      </c>
      <c r="D125" s="15">
        <v>2014</v>
      </c>
      <c r="E125" s="15">
        <v>2014</v>
      </c>
      <c r="F125" s="15">
        <v>2014</v>
      </c>
      <c r="G125" s="15">
        <v>2014</v>
      </c>
      <c r="H125" s="15">
        <v>2014</v>
      </c>
      <c r="I125" s="15">
        <v>2014</v>
      </c>
      <c r="J125" s="15">
        <v>2015</v>
      </c>
      <c r="K125" s="15">
        <v>2015</v>
      </c>
      <c r="L125" s="15">
        <v>2015</v>
      </c>
      <c r="M125" s="17">
        <v>2016</v>
      </c>
      <c r="N125" s="17">
        <v>2016</v>
      </c>
      <c r="O125" s="17">
        <v>2015</v>
      </c>
      <c r="P125" s="17">
        <v>2015</v>
      </c>
      <c r="Q125" s="17">
        <v>2014</v>
      </c>
      <c r="R125" s="17" t="s">
        <v>230</v>
      </c>
      <c r="S125" s="17">
        <v>2016</v>
      </c>
      <c r="T125" s="17">
        <v>2013</v>
      </c>
      <c r="U125" s="17">
        <v>2014</v>
      </c>
      <c r="V125" s="17" t="s">
        <v>230</v>
      </c>
      <c r="W125" s="17">
        <v>2015</v>
      </c>
      <c r="X125" s="17" t="s">
        <v>230</v>
      </c>
      <c r="Y125" s="17">
        <v>2010</v>
      </c>
      <c r="Z125" s="17">
        <v>2014</v>
      </c>
      <c r="AA125" s="17">
        <v>2014</v>
      </c>
      <c r="AB125" s="17" t="s">
        <v>230</v>
      </c>
      <c r="AC125" s="17">
        <v>2014</v>
      </c>
      <c r="AD125" s="17">
        <v>2015</v>
      </c>
      <c r="AE125" s="17" t="s">
        <v>230</v>
      </c>
      <c r="AF125" s="17">
        <v>2014</v>
      </c>
      <c r="AG125" s="16" t="s">
        <v>230</v>
      </c>
      <c r="AH125" s="17">
        <v>2014</v>
      </c>
      <c r="AI125" s="17">
        <v>2015</v>
      </c>
      <c r="AJ125" s="17">
        <v>2016</v>
      </c>
      <c r="AK125" s="18" t="s">
        <v>230</v>
      </c>
      <c r="AL125" s="18">
        <v>2015</v>
      </c>
      <c r="AM125" s="17">
        <v>2015</v>
      </c>
      <c r="AN125" s="17">
        <v>2014</v>
      </c>
      <c r="AO125" s="17">
        <v>2014</v>
      </c>
      <c r="AP125" s="17">
        <v>2012</v>
      </c>
      <c r="AQ125" s="17" t="s">
        <v>230</v>
      </c>
      <c r="AR125" s="17">
        <v>2015</v>
      </c>
      <c r="AS125" s="17">
        <v>2014</v>
      </c>
      <c r="AT125" s="17">
        <v>2015</v>
      </c>
      <c r="AU125" s="17">
        <v>2012</v>
      </c>
      <c r="AV125" s="17" t="s">
        <v>230</v>
      </c>
      <c r="AW125" s="17">
        <v>2014</v>
      </c>
      <c r="AX125" s="17">
        <v>2014</v>
      </c>
      <c r="AY125" s="17">
        <v>2014</v>
      </c>
      <c r="AZ125" s="17" t="s">
        <v>230</v>
      </c>
      <c r="BA125" s="17">
        <v>2015</v>
      </c>
      <c r="BB125" s="17">
        <v>2015</v>
      </c>
      <c r="BC125" s="17">
        <v>2015</v>
      </c>
      <c r="BD125" s="17">
        <v>2014</v>
      </c>
      <c r="BE125" s="17">
        <v>2014</v>
      </c>
      <c r="BF125" s="8"/>
    </row>
    <row r="126" spans="1:58">
      <c r="A126" s="11" t="s">
        <v>4742</v>
      </c>
      <c r="B126" s="123" t="s">
        <v>4743</v>
      </c>
      <c r="C126" s="15">
        <v>2014</v>
      </c>
      <c r="D126" s="15">
        <v>2014</v>
      </c>
      <c r="E126" s="15">
        <v>2014</v>
      </c>
      <c r="F126" s="15">
        <v>2014</v>
      </c>
      <c r="G126" s="15">
        <v>2014</v>
      </c>
      <c r="H126" s="15">
        <v>2014</v>
      </c>
      <c r="I126" s="15">
        <v>2014</v>
      </c>
      <c r="J126" s="15">
        <v>2015</v>
      </c>
      <c r="K126" s="15">
        <v>2015</v>
      </c>
      <c r="L126" s="15">
        <v>2015</v>
      </c>
      <c r="M126" s="17">
        <v>2016</v>
      </c>
      <c r="N126" s="17">
        <v>2016</v>
      </c>
      <c r="O126" s="17">
        <v>2015</v>
      </c>
      <c r="P126" s="17">
        <v>2015</v>
      </c>
      <c r="Q126" s="17">
        <v>2014</v>
      </c>
      <c r="R126" s="17">
        <v>2012</v>
      </c>
      <c r="S126" s="17">
        <v>2016</v>
      </c>
      <c r="T126" s="17">
        <v>2013</v>
      </c>
      <c r="U126" s="17">
        <v>2014</v>
      </c>
      <c r="V126" s="17">
        <v>2014</v>
      </c>
      <c r="W126" s="17">
        <v>2015</v>
      </c>
      <c r="X126" s="17">
        <v>2006</v>
      </c>
      <c r="Y126" s="17">
        <v>2014</v>
      </c>
      <c r="Z126" s="17">
        <v>2014</v>
      </c>
      <c r="AA126" s="17">
        <v>2014</v>
      </c>
      <c r="AB126" s="17">
        <v>2014</v>
      </c>
      <c r="AC126" s="17">
        <v>2014</v>
      </c>
      <c r="AD126" s="17">
        <v>2015</v>
      </c>
      <c r="AE126" s="17">
        <v>2012</v>
      </c>
      <c r="AF126" s="17">
        <v>2014</v>
      </c>
      <c r="AG126" s="16">
        <v>2009</v>
      </c>
      <c r="AH126" s="17">
        <v>2014</v>
      </c>
      <c r="AI126" s="17">
        <v>2015</v>
      </c>
      <c r="AJ126" s="17">
        <v>2016</v>
      </c>
      <c r="AK126" s="18" t="s">
        <v>230</v>
      </c>
      <c r="AL126" s="18">
        <v>2015</v>
      </c>
      <c r="AM126" s="17">
        <v>2015</v>
      </c>
      <c r="AN126" s="17">
        <v>2014</v>
      </c>
      <c r="AO126" s="17">
        <v>2014</v>
      </c>
      <c r="AP126" s="17">
        <v>2014</v>
      </c>
      <c r="AQ126" s="17">
        <v>2014</v>
      </c>
      <c r="AR126" s="17">
        <v>2009</v>
      </c>
      <c r="AS126" s="17">
        <v>2014</v>
      </c>
      <c r="AT126" s="17">
        <v>2015</v>
      </c>
      <c r="AU126" s="17">
        <v>2012</v>
      </c>
      <c r="AV126" s="17" t="s">
        <v>230</v>
      </c>
      <c r="AW126" s="17">
        <v>2014</v>
      </c>
      <c r="AX126" s="17">
        <v>2014</v>
      </c>
      <c r="AY126" s="17">
        <v>2014</v>
      </c>
      <c r="AZ126" s="17">
        <v>2015</v>
      </c>
      <c r="BA126" s="17">
        <v>2015</v>
      </c>
      <c r="BB126" s="17">
        <v>2015</v>
      </c>
      <c r="BC126" s="17">
        <v>2015</v>
      </c>
      <c r="BD126" s="17">
        <v>2014</v>
      </c>
      <c r="BE126" s="17">
        <v>2014</v>
      </c>
      <c r="BF126" s="8"/>
    </row>
    <row r="127" spans="1:58">
      <c r="A127" s="11" t="s">
        <v>4301</v>
      </c>
      <c r="B127" s="123" t="s">
        <v>4302</v>
      </c>
      <c r="C127" s="15">
        <v>2014</v>
      </c>
      <c r="D127" s="15">
        <v>2014</v>
      </c>
      <c r="E127" s="15">
        <v>2014</v>
      </c>
      <c r="F127" s="15">
        <v>2014</v>
      </c>
      <c r="G127" s="15">
        <v>2014</v>
      </c>
      <c r="H127" s="15">
        <v>2014</v>
      </c>
      <c r="I127" s="15">
        <v>2014</v>
      </c>
      <c r="J127" s="15">
        <v>2015</v>
      </c>
      <c r="K127" s="15">
        <v>2015</v>
      </c>
      <c r="L127" s="15">
        <v>2015</v>
      </c>
      <c r="M127" s="17">
        <v>2016</v>
      </c>
      <c r="N127" s="17">
        <v>2016</v>
      </c>
      <c r="O127" s="17">
        <v>2015</v>
      </c>
      <c r="P127" s="17">
        <v>2015</v>
      </c>
      <c r="Q127" s="17">
        <v>2014</v>
      </c>
      <c r="R127" s="17">
        <v>2012</v>
      </c>
      <c r="S127" s="17">
        <v>2016</v>
      </c>
      <c r="T127" s="17">
        <v>2013</v>
      </c>
      <c r="U127" s="17">
        <v>2014</v>
      </c>
      <c r="V127" s="17">
        <v>2014</v>
      </c>
      <c r="W127" s="17">
        <v>2015</v>
      </c>
      <c r="X127" s="17">
        <v>2012</v>
      </c>
      <c r="Y127" s="17">
        <v>2010</v>
      </c>
      <c r="Z127" s="17">
        <v>2014</v>
      </c>
      <c r="AA127" s="17">
        <v>2014</v>
      </c>
      <c r="AB127" s="17">
        <v>2014</v>
      </c>
      <c r="AC127" s="17">
        <v>2014</v>
      </c>
      <c r="AD127" s="17">
        <v>2015</v>
      </c>
      <c r="AE127" s="17">
        <v>2012</v>
      </c>
      <c r="AF127" s="17">
        <v>2014</v>
      </c>
      <c r="AG127" s="16">
        <v>2011</v>
      </c>
      <c r="AH127" s="17">
        <v>2014</v>
      </c>
      <c r="AI127" s="17">
        <v>2015</v>
      </c>
      <c r="AJ127" s="17">
        <v>2016</v>
      </c>
      <c r="AK127" s="18">
        <v>2015</v>
      </c>
      <c r="AL127" s="18">
        <v>2016</v>
      </c>
      <c r="AM127" s="17">
        <v>2015</v>
      </c>
      <c r="AN127" s="17">
        <v>2014</v>
      </c>
      <c r="AO127" s="17">
        <v>2014</v>
      </c>
      <c r="AP127" s="17">
        <v>2014</v>
      </c>
      <c r="AQ127" s="17">
        <v>2014</v>
      </c>
      <c r="AR127" s="17">
        <v>2015</v>
      </c>
      <c r="AS127" s="17">
        <v>2014</v>
      </c>
      <c r="AT127" s="17">
        <v>2015</v>
      </c>
      <c r="AU127" s="17">
        <v>2012</v>
      </c>
      <c r="AV127" s="17">
        <v>2012</v>
      </c>
      <c r="AW127" s="17">
        <v>2014</v>
      </c>
      <c r="AX127" s="17">
        <v>2014</v>
      </c>
      <c r="AY127" s="17">
        <v>2014</v>
      </c>
      <c r="AZ127" s="17">
        <v>2015</v>
      </c>
      <c r="BA127" s="17">
        <v>2015</v>
      </c>
      <c r="BB127" s="17">
        <v>2015</v>
      </c>
      <c r="BC127" s="17">
        <v>2015</v>
      </c>
      <c r="BD127" s="17">
        <v>2014</v>
      </c>
      <c r="BE127" s="17">
        <v>2014</v>
      </c>
      <c r="BF127" s="8"/>
    </row>
    <row r="128" spans="1:58">
      <c r="A128" s="11" t="s">
        <v>4483</v>
      </c>
      <c r="B128" s="123" t="s">
        <v>4484</v>
      </c>
      <c r="C128" s="15">
        <v>2014</v>
      </c>
      <c r="D128" s="15">
        <v>2014</v>
      </c>
      <c r="E128" s="15">
        <v>2014</v>
      </c>
      <c r="F128" s="15">
        <v>2014</v>
      </c>
      <c r="G128" s="15">
        <v>2014</v>
      </c>
      <c r="H128" s="15">
        <v>2014</v>
      </c>
      <c r="I128" s="15">
        <v>2014</v>
      </c>
      <c r="J128" s="15">
        <v>2015</v>
      </c>
      <c r="K128" s="15">
        <v>2015</v>
      </c>
      <c r="L128" s="15">
        <v>2015</v>
      </c>
      <c r="M128" s="17">
        <v>2016</v>
      </c>
      <c r="N128" s="17">
        <v>2016</v>
      </c>
      <c r="O128" s="17">
        <v>2015</v>
      </c>
      <c r="P128" s="17">
        <v>2015</v>
      </c>
      <c r="Q128" s="17">
        <v>2014</v>
      </c>
      <c r="R128" s="17">
        <v>2013</v>
      </c>
      <c r="S128" s="17">
        <v>2016</v>
      </c>
      <c r="T128" s="17">
        <v>2013</v>
      </c>
      <c r="U128" s="17">
        <v>2014</v>
      </c>
      <c r="V128" s="17">
        <v>2014</v>
      </c>
      <c r="W128" s="17">
        <v>2015</v>
      </c>
      <c r="X128" s="17">
        <v>2014</v>
      </c>
      <c r="Y128" s="17">
        <v>2010</v>
      </c>
      <c r="Z128" s="17">
        <v>2014</v>
      </c>
      <c r="AA128" s="17">
        <v>2014</v>
      </c>
      <c r="AB128" s="17">
        <v>2014</v>
      </c>
      <c r="AC128" s="17">
        <v>2014</v>
      </c>
      <c r="AD128" s="17">
        <v>2015</v>
      </c>
      <c r="AE128" s="17">
        <v>2012</v>
      </c>
      <c r="AF128" s="17" t="s">
        <v>230</v>
      </c>
      <c r="AG128" s="16">
        <v>2010</v>
      </c>
      <c r="AH128" s="17">
        <v>2014</v>
      </c>
      <c r="AI128" s="17">
        <v>2015</v>
      </c>
      <c r="AJ128" s="17">
        <v>2016</v>
      </c>
      <c r="AK128" s="18">
        <v>2016</v>
      </c>
      <c r="AL128" s="18">
        <v>2015</v>
      </c>
      <c r="AM128" s="17">
        <v>2015</v>
      </c>
      <c r="AN128" s="17">
        <v>2014</v>
      </c>
      <c r="AO128" s="17">
        <v>2014</v>
      </c>
      <c r="AP128" s="17">
        <v>2013</v>
      </c>
      <c r="AQ128" s="17">
        <v>2013</v>
      </c>
      <c r="AR128" s="17">
        <v>2015</v>
      </c>
      <c r="AS128" s="17">
        <v>2014</v>
      </c>
      <c r="AT128" s="17">
        <v>2015</v>
      </c>
      <c r="AU128" s="17">
        <v>2012</v>
      </c>
      <c r="AV128" s="17">
        <v>2008</v>
      </c>
      <c r="AW128" s="17">
        <v>2014</v>
      </c>
      <c r="AX128" s="17">
        <v>2014</v>
      </c>
      <c r="AY128" s="17">
        <v>2014</v>
      </c>
      <c r="AZ128" s="17">
        <v>2015</v>
      </c>
      <c r="BA128" s="17">
        <v>2015</v>
      </c>
      <c r="BB128" s="17">
        <v>2015</v>
      </c>
      <c r="BC128" s="17">
        <v>2015</v>
      </c>
      <c r="BD128" s="17">
        <v>2014</v>
      </c>
      <c r="BE128" s="17">
        <v>2014</v>
      </c>
      <c r="BF128" s="8"/>
    </row>
    <row r="129" spans="1:58">
      <c r="A129" s="11" t="s">
        <v>8186</v>
      </c>
      <c r="B129" s="123" t="s">
        <v>8187</v>
      </c>
      <c r="C129" s="15">
        <v>2014</v>
      </c>
      <c r="D129" s="15">
        <v>2014</v>
      </c>
      <c r="E129" s="15">
        <v>2014</v>
      </c>
      <c r="F129" s="15">
        <v>2014</v>
      </c>
      <c r="G129" s="15">
        <v>2014</v>
      </c>
      <c r="H129" s="15">
        <v>2014</v>
      </c>
      <c r="I129" s="15">
        <v>2014</v>
      </c>
      <c r="J129" s="15">
        <v>2015</v>
      </c>
      <c r="K129" s="15">
        <v>2015</v>
      </c>
      <c r="L129" s="15">
        <v>2015</v>
      </c>
      <c r="M129" s="17">
        <v>2016</v>
      </c>
      <c r="N129" s="17">
        <v>2016</v>
      </c>
      <c r="O129" s="17">
        <v>2015</v>
      </c>
      <c r="P129" s="17">
        <v>2015</v>
      </c>
      <c r="Q129" s="17">
        <v>2014</v>
      </c>
      <c r="R129" s="17" t="s">
        <v>230</v>
      </c>
      <c r="S129" s="17">
        <v>2016</v>
      </c>
      <c r="T129" s="17">
        <v>2013</v>
      </c>
      <c r="U129" s="17">
        <v>2014</v>
      </c>
      <c r="V129" s="17" t="s">
        <v>230</v>
      </c>
      <c r="W129" s="17">
        <v>2015</v>
      </c>
      <c r="X129" s="17" t="s">
        <v>230</v>
      </c>
      <c r="Y129" s="17">
        <v>2012</v>
      </c>
      <c r="Z129" s="17">
        <v>2014</v>
      </c>
      <c r="AA129" s="17">
        <v>2014</v>
      </c>
      <c r="AB129" s="17">
        <v>2014</v>
      </c>
      <c r="AC129" s="17">
        <v>2014</v>
      </c>
      <c r="AD129" s="17">
        <v>2015</v>
      </c>
      <c r="AE129" s="17" t="s">
        <v>230</v>
      </c>
      <c r="AF129" s="17">
        <v>2014</v>
      </c>
      <c r="AG129" s="16">
        <v>2012</v>
      </c>
      <c r="AH129" s="17">
        <v>2014</v>
      </c>
      <c r="AI129" s="17">
        <v>2015</v>
      </c>
      <c r="AJ129" s="17">
        <v>2016</v>
      </c>
      <c r="AK129" s="18" t="s">
        <v>230</v>
      </c>
      <c r="AL129" s="18">
        <v>2015</v>
      </c>
      <c r="AM129" s="17">
        <v>2015</v>
      </c>
      <c r="AN129" s="17">
        <v>2014</v>
      </c>
      <c r="AO129" s="17">
        <v>2014</v>
      </c>
      <c r="AP129" s="17">
        <v>2014</v>
      </c>
      <c r="AQ129" s="17">
        <v>2014</v>
      </c>
      <c r="AR129" s="17">
        <v>2015</v>
      </c>
      <c r="AS129" s="17">
        <v>2014</v>
      </c>
      <c r="AT129" s="17">
        <v>2015</v>
      </c>
      <c r="AU129" s="17">
        <v>2012</v>
      </c>
      <c r="AV129" s="17" t="s">
        <v>230</v>
      </c>
      <c r="AW129" s="17">
        <v>2014</v>
      </c>
      <c r="AX129" s="17">
        <v>2014</v>
      </c>
      <c r="AY129" s="17">
        <v>2014</v>
      </c>
      <c r="AZ129" s="17">
        <v>2015</v>
      </c>
      <c r="BA129" s="17">
        <v>2015</v>
      </c>
      <c r="BB129" s="17">
        <v>2015</v>
      </c>
      <c r="BC129" s="17">
        <v>2015</v>
      </c>
      <c r="BD129" s="17">
        <v>2014</v>
      </c>
      <c r="BE129" s="17">
        <v>2014</v>
      </c>
      <c r="BF129" s="8"/>
    </row>
    <row r="130" spans="1:58">
      <c r="A130" s="11" t="s">
        <v>8188</v>
      </c>
      <c r="B130" s="123" t="s">
        <v>8189</v>
      </c>
      <c r="C130" s="15">
        <v>2014</v>
      </c>
      <c r="D130" s="15">
        <v>2014</v>
      </c>
      <c r="E130" s="15">
        <v>2014</v>
      </c>
      <c r="F130" s="15">
        <v>2014</v>
      </c>
      <c r="G130" s="15">
        <v>2014</v>
      </c>
      <c r="H130" s="15">
        <v>2014</v>
      </c>
      <c r="I130" s="15">
        <v>2014</v>
      </c>
      <c r="J130" s="15">
        <v>2015</v>
      </c>
      <c r="K130" s="15">
        <v>2015</v>
      </c>
      <c r="L130" s="15">
        <v>2015</v>
      </c>
      <c r="M130" s="17">
        <v>2016</v>
      </c>
      <c r="N130" s="17">
        <v>2016</v>
      </c>
      <c r="O130" s="17">
        <v>2015</v>
      </c>
      <c r="P130" s="17">
        <v>2015</v>
      </c>
      <c r="Q130" s="17">
        <v>2014</v>
      </c>
      <c r="R130" s="17" t="s">
        <v>230</v>
      </c>
      <c r="S130" s="17">
        <v>2016</v>
      </c>
      <c r="T130" s="17">
        <v>2013</v>
      </c>
      <c r="U130" s="17">
        <v>2014</v>
      </c>
      <c r="V130" s="17" t="s">
        <v>230</v>
      </c>
      <c r="W130" s="17">
        <v>2015</v>
      </c>
      <c r="X130" s="17">
        <v>2009</v>
      </c>
      <c r="Y130" s="17">
        <v>2012</v>
      </c>
      <c r="Z130" s="17">
        <v>2014</v>
      </c>
      <c r="AA130" s="17">
        <v>2014</v>
      </c>
      <c r="AB130" s="17">
        <v>2014</v>
      </c>
      <c r="AC130" s="17">
        <v>2014</v>
      </c>
      <c r="AD130" s="17">
        <v>2015</v>
      </c>
      <c r="AE130" s="17" t="s">
        <v>230</v>
      </c>
      <c r="AF130" s="17">
        <v>2014</v>
      </c>
      <c r="AG130" s="16" t="s">
        <v>230</v>
      </c>
      <c r="AH130" s="17">
        <v>2014</v>
      </c>
      <c r="AI130" s="17">
        <v>2015</v>
      </c>
      <c r="AJ130" s="17">
        <v>2016</v>
      </c>
      <c r="AK130" s="18" t="s">
        <v>230</v>
      </c>
      <c r="AL130" s="18">
        <v>2015</v>
      </c>
      <c r="AM130" s="17">
        <v>2015</v>
      </c>
      <c r="AN130" s="17">
        <v>2014</v>
      </c>
      <c r="AO130" s="17">
        <v>2014</v>
      </c>
      <c r="AP130" s="17">
        <v>2014</v>
      </c>
      <c r="AQ130" s="17">
        <v>2014</v>
      </c>
      <c r="AR130" s="17" t="s">
        <v>230</v>
      </c>
      <c r="AS130" s="17">
        <v>2014</v>
      </c>
      <c r="AT130" s="17">
        <v>2015</v>
      </c>
      <c r="AU130" s="17">
        <v>2012</v>
      </c>
      <c r="AV130" s="17">
        <v>2014</v>
      </c>
      <c r="AW130" s="17">
        <v>2014</v>
      </c>
      <c r="AX130" s="17">
        <v>2014</v>
      </c>
      <c r="AY130" s="17">
        <v>2014</v>
      </c>
      <c r="AZ130" s="17">
        <v>2015</v>
      </c>
      <c r="BA130" s="17">
        <v>2015</v>
      </c>
      <c r="BB130" s="17">
        <v>2015</v>
      </c>
      <c r="BC130" s="17">
        <v>2015</v>
      </c>
      <c r="BD130" s="17">
        <v>2014</v>
      </c>
      <c r="BE130" s="17">
        <v>2014</v>
      </c>
      <c r="BF130" s="8"/>
    </row>
    <row r="131" spans="1:58">
      <c r="A131" s="11" t="s">
        <v>4861</v>
      </c>
      <c r="B131" s="123" t="s">
        <v>4862</v>
      </c>
      <c r="C131" s="15">
        <v>2014</v>
      </c>
      <c r="D131" s="15">
        <v>2014</v>
      </c>
      <c r="E131" s="15">
        <v>2014</v>
      </c>
      <c r="F131" s="15">
        <v>2014</v>
      </c>
      <c r="G131" s="15">
        <v>2014</v>
      </c>
      <c r="H131" s="15">
        <v>2014</v>
      </c>
      <c r="I131" s="15">
        <v>2014</v>
      </c>
      <c r="J131" s="15">
        <v>2015</v>
      </c>
      <c r="K131" s="15">
        <v>2015</v>
      </c>
      <c r="L131" s="15">
        <v>2015</v>
      </c>
      <c r="M131" s="17">
        <v>2016</v>
      </c>
      <c r="N131" s="17">
        <v>2016</v>
      </c>
      <c r="O131" s="17">
        <v>2015</v>
      </c>
      <c r="P131" s="17">
        <v>2015</v>
      </c>
      <c r="Q131" s="17">
        <v>2014</v>
      </c>
      <c r="R131" s="17">
        <v>2013</v>
      </c>
      <c r="S131" s="17">
        <v>2016</v>
      </c>
      <c r="T131" s="17">
        <v>2013</v>
      </c>
      <c r="U131" s="17">
        <v>2014</v>
      </c>
      <c r="V131" s="17">
        <v>2014</v>
      </c>
      <c r="W131" s="17">
        <v>2015</v>
      </c>
      <c r="X131" s="17">
        <v>2012</v>
      </c>
      <c r="Y131" s="17">
        <v>2010</v>
      </c>
      <c r="Z131" s="17">
        <v>2014</v>
      </c>
      <c r="AA131" s="17">
        <v>2014</v>
      </c>
      <c r="AB131" s="17">
        <v>2014</v>
      </c>
      <c r="AC131" s="17">
        <v>2014</v>
      </c>
      <c r="AD131" s="17">
        <v>2015</v>
      </c>
      <c r="AE131" s="17">
        <v>2012</v>
      </c>
      <c r="AF131" s="17">
        <v>2014</v>
      </c>
      <c r="AG131" s="16">
        <v>2010</v>
      </c>
      <c r="AH131" s="17">
        <v>2014</v>
      </c>
      <c r="AI131" s="17">
        <v>2015</v>
      </c>
      <c r="AJ131" s="17">
        <v>2016</v>
      </c>
      <c r="AK131" s="18">
        <v>2015</v>
      </c>
      <c r="AL131" s="18">
        <v>2015</v>
      </c>
      <c r="AM131" s="17">
        <v>2015</v>
      </c>
      <c r="AN131" s="17">
        <v>2014</v>
      </c>
      <c r="AO131" s="17">
        <v>2014</v>
      </c>
      <c r="AP131" s="17">
        <v>2014</v>
      </c>
      <c r="AQ131" s="17">
        <v>2014</v>
      </c>
      <c r="AR131" s="17">
        <v>2015</v>
      </c>
      <c r="AS131" s="17">
        <v>2014</v>
      </c>
      <c r="AT131" s="17">
        <v>2015</v>
      </c>
      <c r="AU131" s="17">
        <v>2012</v>
      </c>
      <c r="AV131" s="17">
        <v>2012</v>
      </c>
      <c r="AW131" s="17">
        <v>2014</v>
      </c>
      <c r="AX131" s="17">
        <v>2014</v>
      </c>
      <c r="AY131" s="17">
        <v>2014</v>
      </c>
      <c r="AZ131" s="17">
        <v>2015</v>
      </c>
      <c r="BA131" s="17">
        <v>2015</v>
      </c>
      <c r="BB131" s="17">
        <v>2015</v>
      </c>
      <c r="BC131" s="17">
        <v>2015</v>
      </c>
      <c r="BD131" s="17">
        <v>2014</v>
      </c>
      <c r="BE131" s="17">
        <v>2014</v>
      </c>
      <c r="BF131" s="8"/>
    </row>
    <row r="132" spans="1:58">
      <c r="A132" s="11" t="s">
        <v>8190</v>
      </c>
      <c r="B132" s="123" t="s">
        <v>8191</v>
      </c>
      <c r="C132" s="15">
        <v>2014</v>
      </c>
      <c r="D132" s="15">
        <v>2014</v>
      </c>
      <c r="E132" s="15">
        <v>2014</v>
      </c>
      <c r="F132" s="15">
        <v>2014</v>
      </c>
      <c r="G132" s="15">
        <v>2014</v>
      </c>
      <c r="H132" s="15">
        <v>2014</v>
      </c>
      <c r="I132" s="15">
        <v>2014</v>
      </c>
      <c r="J132" s="15">
        <v>2015</v>
      </c>
      <c r="K132" s="15">
        <v>2015</v>
      </c>
      <c r="L132" s="15">
        <v>2015</v>
      </c>
      <c r="M132" s="17">
        <v>2016</v>
      </c>
      <c r="N132" s="17">
        <v>2016</v>
      </c>
      <c r="O132" s="17">
        <v>2015</v>
      </c>
      <c r="P132" s="17">
        <v>2015</v>
      </c>
      <c r="Q132" s="17">
        <v>2014</v>
      </c>
      <c r="R132" s="17" t="s">
        <v>230</v>
      </c>
      <c r="S132" s="17">
        <v>2016</v>
      </c>
      <c r="T132" s="17">
        <v>2013</v>
      </c>
      <c r="U132" s="17">
        <v>2014</v>
      </c>
      <c r="V132" s="17">
        <v>2014</v>
      </c>
      <c r="W132" s="17">
        <v>2015</v>
      </c>
      <c r="X132" s="17">
        <v>2010</v>
      </c>
      <c r="Y132" s="17">
        <v>2010</v>
      </c>
      <c r="Z132" s="17">
        <v>2014</v>
      </c>
      <c r="AA132" s="17">
        <v>2014</v>
      </c>
      <c r="AB132" s="17">
        <v>2010</v>
      </c>
      <c r="AC132" s="17">
        <v>2014</v>
      </c>
      <c r="AD132" s="17">
        <v>2015</v>
      </c>
      <c r="AE132" s="17" t="s">
        <v>230</v>
      </c>
      <c r="AF132" s="17" t="s">
        <v>230</v>
      </c>
      <c r="AG132" s="16" t="s">
        <v>230</v>
      </c>
      <c r="AH132" s="17">
        <v>2014</v>
      </c>
      <c r="AI132" s="17">
        <v>2015</v>
      </c>
      <c r="AJ132" s="17">
        <v>2016</v>
      </c>
      <c r="AK132" s="18" t="s">
        <v>230</v>
      </c>
      <c r="AL132" s="18">
        <v>2015</v>
      </c>
      <c r="AM132" s="17">
        <v>2015</v>
      </c>
      <c r="AN132" s="17">
        <v>2014</v>
      </c>
      <c r="AO132" s="17">
        <v>2014</v>
      </c>
      <c r="AP132" s="17" t="s">
        <v>230</v>
      </c>
      <c r="AQ132" s="17" t="s">
        <v>230</v>
      </c>
      <c r="AR132" s="17">
        <v>2011</v>
      </c>
      <c r="AS132" s="17">
        <v>2014</v>
      </c>
      <c r="AT132" s="17" t="s">
        <v>230</v>
      </c>
      <c r="AU132" s="17">
        <v>2012</v>
      </c>
      <c r="AV132" s="17">
        <v>2013</v>
      </c>
      <c r="AW132" s="17" t="s">
        <v>230</v>
      </c>
      <c r="AX132" s="17">
        <v>2014</v>
      </c>
      <c r="AY132" s="17">
        <v>2014</v>
      </c>
      <c r="AZ132" s="17">
        <v>2015</v>
      </c>
      <c r="BA132" s="17">
        <v>2011</v>
      </c>
      <c r="BB132" s="17">
        <v>2015</v>
      </c>
      <c r="BC132" s="17">
        <v>2015</v>
      </c>
      <c r="BD132" s="17">
        <v>2014</v>
      </c>
      <c r="BE132" s="17">
        <v>2014</v>
      </c>
      <c r="BF132" s="8"/>
    </row>
    <row r="133" spans="1:58">
      <c r="A133" s="11" t="s">
        <v>5303</v>
      </c>
      <c r="B133" s="123" t="s">
        <v>5304</v>
      </c>
      <c r="C133" s="15">
        <v>2014</v>
      </c>
      <c r="D133" s="15">
        <v>2014</v>
      </c>
      <c r="E133" s="15">
        <v>2014</v>
      </c>
      <c r="F133" s="15">
        <v>2014</v>
      </c>
      <c r="G133" s="15">
        <v>2014</v>
      </c>
      <c r="H133" s="15">
        <v>2014</v>
      </c>
      <c r="I133" s="15">
        <v>2014</v>
      </c>
      <c r="J133" s="15">
        <v>2015</v>
      </c>
      <c r="K133" s="15">
        <v>2015</v>
      </c>
      <c r="L133" s="15">
        <v>2013</v>
      </c>
      <c r="M133" s="17">
        <v>2016</v>
      </c>
      <c r="N133" s="17">
        <v>2016</v>
      </c>
      <c r="O133" s="17">
        <v>2015</v>
      </c>
      <c r="P133" s="17">
        <v>2015</v>
      </c>
      <c r="Q133" s="17">
        <v>2014</v>
      </c>
      <c r="R133" s="17">
        <v>2010</v>
      </c>
      <c r="S133" s="17">
        <v>2016</v>
      </c>
      <c r="T133" s="17">
        <v>2013</v>
      </c>
      <c r="U133" s="17">
        <v>2014</v>
      </c>
      <c r="V133" s="17">
        <v>2014</v>
      </c>
      <c r="W133" s="17">
        <v>2015</v>
      </c>
      <c r="X133" s="17">
        <v>2014</v>
      </c>
      <c r="Y133" s="17">
        <v>2012</v>
      </c>
      <c r="Z133" s="17">
        <v>2012</v>
      </c>
      <c r="AA133" s="17">
        <v>2014</v>
      </c>
      <c r="AB133" s="17" t="s">
        <v>230</v>
      </c>
      <c r="AC133" s="17" t="s">
        <v>230</v>
      </c>
      <c r="AD133" s="17">
        <v>2015</v>
      </c>
      <c r="AE133" s="17" t="s">
        <v>230</v>
      </c>
      <c r="AF133" s="17" t="s">
        <v>230</v>
      </c>
      <c r="AG133" s="16">
        <v>2009</v>
      </c>
      <c r="AH133" s="17">
        <v>2014</v>
      </c>
      <c r="AI133" s="17">
        <v>2015</v>
      </c>
      <c r="AJ133" s="17">
        <v>2016</v>
      </c>
      <c r="AK133" s="18">
        <v>2015</v>
      </c>
      <c r="AL133" s="18">
        <v>2015</v>
      </c>
      <c r="AM133" s="17">
        <v>2015</v>
      </c>
      <c r="AN133" s="17">
        <v>2014</v>
      </c>
      <c r="AO133" s="17">
        <v>2014</v>
      </c>
      <c r="AP133" s="17" t="s">
        <v>230</v>
      </c>
      <c r="AQ133" s="17" t="s">
        <v>230</v>
      </c>
      <c r="AR133" s="17">
        <v>2015</v>
      </c>
      <c r="AS133" s="17">
        <v>2014</v>
      </c>
      <c r="AT133" s="17" t="s">
        <v>230</v>
      </c>
      <c r="AU133" s="17">
        <v>2012</v>
      </c>
      <c r="AV133" s="17">
        <v>2014</v>
      </c>
      <c r="AW133" s="17">
        <v>2014</v>
      </c>
      <c r="AX133" s="17">
        <v>2014</v>
      </c>
      <c r="AY133" s="17">
        <v>2014</v>
      </c>
      <c r="AZ133" s="17">
        <v>2015</v>
      </c>
      <c r="BA133" s="17">
        <v>2015</v>
      </c>
      <c r="BB133" s="17">
        <v>2015</v>
      </c>
      <c r="BC133" s="17">
        <v>2015</v>
      </c>
      <c r="BD133" s="17">
        <v>2014</v>
      </c>
      <c r="BE133" s="17">
        <v>2014</v>
      </c>
      <c r="BF133" s="8"/>
    </row>
    <row r="134" spans="1:58">
      <c r="A134" s="11" t="s">
        <v>8192</v>
      </c>
      <c r="B134" s="123" t="s">
        <v>8193</v>
      </c>
      <c r="C134" s="15">
        <v>2014</v>
      </c>
      <c r="D134" s="15">
        <v>2014</v>
      </c>
      <c r="E134" s="15">
        <v>2014</v>
      </c>
      <c r="F134" s="15">
        <v>2014</v>
      </c>
      <c r="G134" s="15">
        <v>2014</v>
      </c>
      <c r="H134" s="15">
        <v>2014</v>
      </c>
      <c r="I134" s="15">
        <v>2014</v>
      </c>
      <c r="J134" s="15">
        <v>2015</v>
      </c>
      <c r="K134" s="15">
        <v>2015</v>
      </c>
      <c r="L134" s="15">
        <v>2015</v>
      </c>
      <c r="M134" s="17">
        <v>2016</v>
      </c>
      <c r="N134" s="17">
        <v>2016</v>
      </c>
      <c r="O134" s="17">
        <v>2015</v>
      </c>
      <c r="P134" s="17">
        <v>2015</v>
      </c>
      <c r="Q134" s="17">
        <v>2014</v>
      </c>
      <c r="R134" s="17" t="s">
        <v>230</v>
      </c>
      <c r="S134" s="17">
        <v>2016</v>
      </c>
      <c r="T134" s="17">
        <v>2013</v>
      </c>
      <c r="U134" s="17">
        <v>2014</v>
      </c>
      <c r="V134" s="17">
        <v>2014</v>
      </c>
      <c r="W134" s="17">
        <v>2015</v>
      </c>
      <c r="X134" s="17">
        <v>2008</v>
      </c>
      <c r="Y134" s="17">
        <v>2013</v>
      </c>
      <c r="Z134" s="17">
        <v>2014</v>
      </c>
      <c r="AA134" s="17">
        <v>2014</v>
      </c>
      <c r="AB134" s="17">
        <v>2014</v>
      </c>
      <c r="AC134" s="17">
        <v>2014</v>
      </c>
      <c r="AD134" s="17">
        <v>2015</v>
      </c>
      <c r="AE134" s="17">
        <v>2012</v>
      </c>
      <c r="AF134" s="17">
        <v>2014</v>
      </c>
      <c r="AG134" s="16">
        <v>2013</v>
      </c>
      <c r="AH134" s="17">
        <v>2014</v>
      </c>
      <c r="AI134" s="17">
        <v>2015</v>
      </c>
      <c r="AJ134" s="17">
        <v>2016</v>
      </c>
      <c r="AK134" s="18" t="s">
        <v>230</v>
      </c>
      <c r="AL134" s="18">
        <v>2015</v>
      </c>
      <c r="AM134" s="17">
        <v>2015</v>
      </c>
      <c r="AN134" s="17">
        <v>2014</v>
      </c>
      <c r="AO134" s="17">
        <v>2014</v>
      </c>
      <c r="AP134" s="17">
        <v>2014</v>
      </c>
      <c r="AQ134" s="17">
        <v>2014</v>
      </c>
      <c r="AR134" s="17">
        <v>2011</v>
      </c>
      <c r="AS134" s="17">
        <v>2014</v>
      </c>
      <c r="AT134" s="17">
        <v>2015</v>
      </c>
      <c r="AU134" s="17">
        <v>2012</v>
      </c>
      <c r="AV134" s="17">
        <v>2010</v>
      </c>
      <c r="AW134" s="17">
        <v>2014</v>
      </c>
      <c r="AX134" s="17">
        <v>2014</v>
      </c>
      <c r="AY134" s="17">
        <v>2014</v>
      </c>
      <c r="AZ134" s="17">
        <v>2015</v>
      </c>
      <c r="BA134" s="17">
        <v>2015</v>
      </c>
      <c r="BB134" s="17">
        <v>2015</v>
      </c>
      <c r="BC134" s="17">
        <v>2015</v>
      </c>
      <c r="BD134" s="17">
        <v>2014</v>
      </c>
      <c r="BE134" s="17">
        <v>2014</v>
      </c>
      <c r="BF134" s="8"/>
    </row>
    <row r="135" spans="1:58">
      <c r="A135" s="11" t="s">
        <v>8194</v>
      </c>
      <c r="B135" s="123" t="s">
        <v>8195</v>
      </c>
      <c r="C135" s="15">
        <v>2014</v>
      </c>
      <c r="D135" s="15">
        <v>2014</v>
      </c>
      <c r="E135" s="15">
        <v>2014</v>
      </c>
      <c r="F135" s="15">
        <v>2014</v>
      </c>
      <c r="G135" s="15">
        <v>2014</v>
      </c>
      <c r="H135" s="15">
        <v>2014</v>
      </c>
      <c r="I135" s="15">
        <v>2014</v>
      </c>
      <c r="J135" s="15">
        <v>2015</v>
      </c>
      <c r="K135" s="15">
        <v>2015</v>
      </c>
      <c r="L135" s="15">
        <v>2015</v>
      </c>
      <c r="M135" s="17">
        <v>2016</v>
      </c>
      <c r="N135" s="17">
        <v>2016</v>
      </c>
      <c r="O135" s="17">
        <v>2015</v>
      </c>
      <c r="P135" s="17">
        <v>2015</v>
      </c>
      <c r="Q135" s="17">
        <v>2014</v>
      </c>
      <c r="R135" s="17" t="s">
        <v>230</v>
      </c>
      <c r="S135" s="17">
        <v>2016</v>
      </c>
      <c r="T135" s="17">
        <v>2013</v>
      </c>
      <c r="U135" s="17">
        <v>2014</v>
      </c>
      <c r="V135" s="17">
        <v>2014</v>
      </c>
      <c r="W135" s="17">
        <v>2015</v>
      </c>
      <c r="X135" s="17">
        <v>2011</v>
      </c>
      <c r="Y135" s="17">
        <v>2010</v>
      </c>
      <c r="Z135" s="17">
        <v>2014</v>
      </c>
      <c r="AA135" s="17">
        <v>2014</v>
      </c>
      <c r="AB135" s="17">
        <v>2014</v>
      </c>
      <c r="AC135" s="17">
        <v>2014</v>
      </c>
      <c r="AD135" s="17">
        <v>2015</v>
      </c>
      <c r="AE135" s="17">
        <v>2012</v>
      </c>
      <c r="AF135" s="17">
        <v>2014</v>
      </c>
      <c r="AG135" s="16">
        <v>2009</v>
      </c>
      <c r="AH135" s="17">
        <v>2014</v>
      </c>
      <c r="AI135" s="17">
        <v>2015</v>
      </c>
      <c r="AJ135" s="17">
        <v>2016</v>
      </c>
      <c r="AK135" s="18">
        <v>2015</v>
      </c>
      <c r="AL135" s="18">
        <v>2015</v>
      </c>
      <c r="AM135" s="17">
        <v>2015</v>
      </c>
      <c r="AN135" s="17">
        <v>2014</v>
      </c>
      <c r="AO135" s="17">
        <v>2014</v>
      </c>
      <c r="AP135" s="17" t="s">
        <v>230</v>
      </c>
      <c r="AQ135" s="17" t="s">
        <v>230</v>
      </c>
      <c r="AR135" s="17">
        <v>2011</v>
      </c>
      <c r="AS135" s="17">
        <v>2014</v>
      </c>
      <c r="AT135" s="17">
        <v>2015</v>
      </c>
      <c r="AU135" s="17">
        <v>2012</v>
      </c>
      <c r="AV135" s="17">
        <v>2013</v>
      </c>
      <c r="AW135" s="17">
        <v>2014</v>
      </c>
      <c r="AX135" s="17">
        <v>2014</v>
      </c>
      <c r="AY135" s="17">
        <v>2014</v>
      </c>
      <c r="AZ135" s="17">
        <v>2015</v>
      </c>
      <c r="BA135" s="17">
        <v>2015</v>
      </c>
      <c r="BB135" s="17">
        <v>2014</v>
      </c>
      <c r="BC135" s="17">
        <v>2015</v>
      </c>
      <c r="BD135" s="17">
        <v>2014</v>
      </c>
      <c r="BE135" s="17">
        <v>2014</v>
      </c>
      <c r="BF135" s="8"/>
    </row>
    <row r="136" spans="1:58">
      <c r="A136" s="11" t="s">
        <v>8196</v>
      </c>
      <c r="B136" s="123" t="s">
        <v>8197</v>
      </c>
      <c r="C136" s="15">
        <v>2014</v>
      </c>
      <c r="D136" s="15">
        <v>2014</v>
      </c>
      <c r="E136" s="15">
        <v>2014</v>
      </c>
      <c r="F136" s="15">
        <v>2014</v>
      </c>
      <c r="G136" s="15">
        <v>2014</v>
      </c>
      <c r="H136" s="15">
        <v>2014</v>
      </c>
      <c r="I136" s="15">
        <v>2014</v>
      </c>
      <c r="J136" s="15">
        <v>2015</v>
      </c>
      <c r="K136" s="15">
        <v>2015</v>
      </c>
      <c r="L136" s="15">
        <v>2015</v>
      </c>
      <c r="M136" s="17">
        <v>2016</v>
      </c>
      <c r="N136" s="17">
        <v>2016</v>
      </c>
      <c r="O136" s="17">
        <v>2015</v>
      </c>
      <c r="P136" s="17">
        <v>2015</v>
      </c>
      <c r="Q136" s="17">
        <v>2014</v>
      </c>
      <c r="R136" s="17" t="s">
        <v>230</v>
      </c>
      <c r="S136" s="17">
        <v>2016</v>
      </c>
      <c r="T136" s="17">
        <v>2013</v>
      </c>
      <c r="U136" s="17">
        <v>2014</v>
      </c>
      <c r="V136" s="17">
        <v>2014</v>
      </c>
      <c r="W136" s="17">
        <v>2015</v>
      </c>
      <c r="X136" s="17">
        <v>2012</v>
      </c>
      <c r="Y136" s="17">
        <v>2012</v>
      </c>
      <c r="Z136" s="17">
        <v>2014</v>
      </c>
      <c r="AA136" s="17">
        <v>2014</v>
      </c>
      <c r="AB136" s="17">
        <v>2014</v>
      </c>
      <c r="AC136" s="17">
        <v>2014</v>
      </c>
      <c r="AD136" s="17">
        <v>2015</v>
      </c>
      <c r="AE136" s="17">
        <v>2012</v>
      </c>
      <c r="AF136" s="17">
        <v>2014</v>
      </c>
      <c r="AG136" s="16">
        <v>2013</v>
      </c>
      <c r="AH136" s="17">
        <v>2014</v>
      </c>
      <c r="AI136" s="17">
        <v>2015</v>
      </c>
      <c r="AJ136" s="17">
        <v>2016</v>
      </c>
      <c r="AK136" s="18" t="s">
        <v>230</v>
      </c>
      <c r="AL136" s="18">
        <v>2015</v>
      </c>
      <c r="AM136" s="17">
        <v>2015</v>
      </c>
      <c r="AN136" s="17">
        <v>2014</v>
      </c>
      <c r="AO136" s="17">
        <v>2014</v>
      </c>
      <c r="AP136" s="17">
        <v>2013</v>
      </c>
      <c r="AQ136" s="17">
        <v>2013</v>
      </c>
      <c r="AR136" s="17">
        <v>2009</v>
      </c>
      <c r="AS136" s="17">
        <v>2014</v>
      </c>
      <c r="AT136" s="17">
        <v>2015</v>
      </c>
      <c r="AU136" s="17">
        <v>2012</v>
      </c>
      <c r="AV136" s="17">
        <v>2014</v>
      </c>
      <c r="AW136" s="17">
        <v>2014</v>
      </c>
      <c r="AX136" s="17">
        <v>2014</v>
      </c>
      <c r="AY136" s="17">
        <v>2014</v>
      </c>
      <c r="AZ136" s="17">
        <v>2015</v>
      </c>
      <c r="BA136" s="17">
        <v>2015</v>
      </c>
      <c r="BB136" s="17">
        <v>2015</v>
      </c>
      <c r="BC136" s="17">
        <v>2015</v>
      </c>
      <c r="BD136" s="17">
        <v>2014</v>
      </c>
      <c r="BE136" s="17">
        <v>2014</v>
      </c>
      <c r="BF136" s="8"/>
    </row>
    <row r="137" spans="1:58">
      <c r="A137" s="11" t="s">
        <v>4974</v>
      </c>
      <c r="B137" s="123" t="s">
        <v>4975</v>
      </c>
      <c r="C137" s="15">
        <v>2014</v>
      </c>
      <c r="D137" s="15">
        <v>2014</v>
      </c>
      <c r="E137" s="15">
        <v>2014</v>
      </c>
      <c r="F137" s="15">
        <v>2014</v>
      </c>
      <c r="G137" s="15">
        <v>2014</v>
      </c>
      <c r="H137" s="15">
        <v>2014</v>
      </c>
      <c r="I137" s="15">
        <v>2014</v>
      </c>
      <c r="J137" s="15">
        <v>2015</v>
      </c>
      <c r="K137" s="15">
        <v>2015</v>
      </c>
      <c r="L137" s="15">
        <v>2015</v>
      </c>
      <c r="M137" s="17">
        <v>2016</v>
      </c>
      <c r="N137" s="17">
        <v>2016</v>
      </c>
      <c r="O137" s="17">
        <v>2015</v>
      </c>
      <c r="P137" s="17">
        <v>2015</v>
      </c>
      <c r="Q137" s="17">
        <v>2014</v>
      </c>
      <c r="R137" s="17">
        <v>2012</v>
      </c>
      <c r="S137" s="17">
        <v>2016</v>
      </c>
      <c r="T137" s="17">
        <v>2013</v>
      </c>
      <c r="U137" s="17">
        <v>2014</v>
      </c>
      <c r="V137" s="17">
        <v>2014</v>
      </c>
      <c r="W137" s="17">
        <v>2015</v>
      </c>
      <c r="X137" s="17">
        <v>2012</v>
      </c>
      <c r="Y137" s="17">
        <v>2012</v>
      </c>
      <c r="Z137" s="17">
        <v>2014</v>
      </c>
      <c r="AA137" s="17">
        <v>2014</v>
      </c>
      <c r="AB137" s="17">
        <v>2014</v>
      </c>
      <c r="AC137" s="17">
        <v>2014</v>
      </c>
      <c r="AD137" s="17">
        <v>2015</v>
      </c>
      <c r="AE137" s="17">
        <v>2012</v>
      </c>
      <c r="AF137" s="17">
        <v>2014</v>
      </c>
      <c r="AG137" s="16">
        <v>2013</v>
      </c>
      <c r="AH137" s="17">
        <v>2014</v>
      </c>
      <c r="AI137" s="17">
        <v>2015</v>
      </c>
      <c r="AJ137" s="17">
        <v>2016</v>
      </c>
      <c r="AK137" s="18">
        <v>2015</v>
      </c>
      <c r="AL137" s="18">
        <v>2015</v>
      </c>
      <c r="AM137" s="17">
        <v>2015</v>
      </c>
      <c r="AN137" s="17">
        <v>2014</v>
      </c>
      <c r="AO137" s="17">
        <v>2014</v>
      </c>
      <c r="AP137" s="17">
        <v>2014</v>
      </c>
      <c r="AQ137" s="17">
        <v>2014</v>
      </c>
      <c r="AR137" s="17">
        <v>2015</v>
      </c>
      <c r="AS137" s="17">
        <v>2014</v>
      </c>
      <c r="AT137" s="17">
        <v>2015</v>
      </c>
      <c r="AU137" s="17">
        <v>2012</v>
      </c>
      <c r="AV137" s="17">
        <v>2012</v>
      </c>
      <c r="AW137" s="17">
        <v>2014</v>
      </c>
      <c r="AX137" s="17">
        <v>2014</v>
      </c>
      <c r="AY137" s="17">
        <v>2014</v>
      </c>
      <c r="AZ137" s="17">
        <v>2015</v>
      </c>
      <c r="BA137" s="17">
        <v>2015</v>
      </c>
      <c r="BB137" s="17">
        <v>2015</v>
      </c>
      <c r="BC137" s="17">
        <v>2015</v>
      </c>
      <c r="BD137" s="17">
        <v>2014</v>
      </c>
      <c r="BE137" s="17">
        <v>2014</v>
      </c>
      <c r="BF137" s="8"/>
    </row>
    <row r="138" spans="1:58">
      <c r="A138" s="11" t="s">
        <v>5046</v>
      </c>
      <c r="B138" s="123" t="s">
        <v>5047</v>
      </c>
      <c r="C138" s="15">
        <v>2014</v>
      </c>
      <c r="D138" s="15">
        <v>2014</v>
      </c>
      <c r="E138" s="15">
        <v>2014</v>
      </c>
      <c r="F138" s="15">
        <v>2014</v>
      </c>
      <c r="G138" s="15">
        <v>2014</v>
      </c>
      <c r="H138" s="15">
        <v>2014</v>
      </c>
      <c r="I138" s="15">
        <v>2014</v>
      </c>
      <c r="J138" s="15">
        <v>2015</v>
      </c>
      <c r="K138" s="15">
        <v>2015</v>
      </c>
      <c r="L138" s="15">
        <v>2015</v>
      </c>
      <c r="M138" s="17">
        <v>2016</v>
      </c>
      <c r="N138" s="17">
        <v>2016</v>
      </c>
      <c r="O138" s="17">
        <v>2015</v>
      </c>
      <c r="P138" s="17">
        <v>2015</v>
      </c>
      <c r="Q138" s="17">
        <v>2014</v>
      </c>
      <c r="R138" s="17">
        <v>2013</v>
      </c>
      <c r="S138" s="17">
        <v>2016</v>
      </c>
      <c r="T138" s="17">
        <v>2013</v>
      </c>
      <c r="U138" s="17">
        <v>2014</v>
      </c>
      <c r="V138" s="17">
        <v>2014</v>
      </c>
      <c r="W138" s="17">
        <v>2015</v>
      </c>
      <c r="X138" s="17">
        <v>2011</v>
      </c>
      <c r="Y138" s="17" t="s">
        <v>230</v>
      </c>
      <c r="Z138" s="17">
        <v>2014</v>
      </c>
      <c r="AA138" s="17">
        <v>2014</v>
      </c>
      <c r="AB138" s="17">
        <v>2014</v>
      </c>
      <c r="AC138" s="17">
        <v>2014</v>
      </c>
      <c r="AD138" s="17">
        <v>2015</v>
      </c>
      <c r="AE138" s="17">
        <v>2012</v>
      </c>
      <c r="AF138" s="17">
        <v>2014</v>
      </c>
      <c r="AG138" s="16">
        <v>2012</v>
      </c>
      <c r="AH138" s="17">
        <v>2014</v>
      </c>
      <c r="AI138" s="17">
        <v>2015</v>
      </c>
      <c r="AJ138" s="17">
        <v>2016</v>
      </c>
      <c r="AK138" s="18">
        <v>2015</v>
      </c>
      <c r="AL138" s="18">
        <v>2015</v>
      </c>
      <c r="AM138" s="17">
        <v>2015</v>
      </c>
      <c r="AN138" s="17">
        <v>2014</v>
      </c>
      <c r="AO138" s="17">
        <v>2014</v>
      </c>
      <c r="AP138" s="17">
        <v>2014</v>
      </c>
      <c r="AQ138" s="17">
        <v>2014</v>
      </c>
      <c r="AR138" s="17">
        <v>2015</v>
      </c>
      <c r="AS138" s="17">
        <v>2014</v>
      </c>
      <c r="AT138" s="17">
        <v>2015</v>
      </c>
      <c r="AU138" s="17">
        <v>2012</v>
      </c>
      <c r="AV138" s="17">
        <v>2008</v>
      </c>
      <c r="AW138" s="17">
        <v>2014</v>
      </c>
      <c r="AX138" s="17">
        <v>2014</v>
      </c>
      <c r="AY138" s="17">
        <v>2014</v>
      </c>
      <c r="AZ138" s="17">
        <v>2015</v>
      </c>
      <c r="BA138" s="17">
        <v>2015</v>
      </c>
      <c r="BB138" s="17">
        <v>2015</v>
      </c>
      <c r="BC138" s="17">
        <v>2015</v>
      </c>
      <c r="BD138" s="17">
        <v>2014</v>
      </c>
      <c r="BE138" s="17">
        <v>2014</v>
      </c>
      <c r="BF138" s="8"/>
    </row>
    <row r="139" spans="1:58">
      <c r="A139" s="11" t="s">
        <v>8198</v>
      </c>
      <c r="B139" s="123" t="s">
        <v>8199</v>
      </c>
      <c r="C139" s="15">
        <v>2014</v>
      </c>
      <c r="D139" s="15">
        <v>2014</v>
      </c>
      <c r="E139" s="15">
        <v>2014</v>
      </c>
      <c r="F139" s="15">
        <v>2014</v>
      </c>
      <c r="G139" s="15">
        <v>2014</v>
      </c>
      <c r="H139" s="15">
        <v>2014</v>
      </c>
      <c r="I139" s="15">
        <v>2014</v>
      </c>
      <c r="J139" s="15">
        <v>2015</v>
      </c>
      <c r="K139" s="15">
        <v>2015</v>
      </c>
      <c r="L139" s="15">
        <v>2015</v>
      </c>
      <c r="M139" s="17">
        <v>2016</v>
      </c>
      <c r="N139" s="17">
        <v>2016</v>
      </c>
      <c r="O139" s="17">
        <v>2015</v>
      </c>
      <c r="P139" s="17">
        <v>2015</v>
      </c>
      <c r="Q139" s="17">
        <v>2014</v>
      </c>
      <c r="R139" s="17" t="s">
        <v>230</v>
      </c>
      <c r="S139" s="17">
        <v>2016</v>
      </c>
      <c r="T139" s="17">
        <v>2013</v>
      </c>
      <c r="U139" s="17">
        <v>2014</v>
      </c>
      <c r="V139" s="17" t="s">
        <v>230</v>
      </c>
      <c r="W139" s="17">
        <v>2015</v>
      </c>
      <c r="X139" s="17" t="s">
        <v>230</v>
      </c>
      <c r="Y139" s="17">
        <v>2012</v>
      </c>
      <c r="Z139" s="17">
        <v>2014</v>
      </c>
      <c r="AA139" s="17">
        <v>2014</v>
      </c>
      <c r="AB139" s="17">
        <v>2014</v>
      </c>
      <c r="AC139" s="17">
        <v>2014</v>
      </c>
      <c r="AD139" s="17">
        <v>2015</v>
      </c>
      <c r="AE139" s="17" t="s">
        <v>230</v>
      </c>
      <c r="AF139" s="17">
        <v>2014</v>
      </c>
      <c r="AG139" s="16">
        <v>2012</v>
      </c>
      <c r="AH139" s="17">
        <v>2014</v>
      </c>
      <c r="AI139" s="17">
        <v>2015</v>
      </c>
      <c r="AJ139" s="17">
        <v>2016</v>
      </c>
      <c r="AK139" s="18" t="s">
        <v>230</v>
      </c>
      <c r="AL139" s="18">
        <v>2015</v>
      </c>
      <c r="AM139" s="17">
        <v>2015</v>
      </c>
      <c r="AN139" s="17">
        <v>2014</v>
      </c>
      <c r="AO139" s="17">
        <v>2014</v>
      </c>
      <c r="AP139" s="17">
        <v>2014</v>
      </c>
      <c r="AQ139" s="17">
        <v>2014</v>
      </c>
      <c r="AR139" s="17">
        <v>2015</v>
      </c>
      <c r="AS139" s="17">
        <v>2014</v>
      </c>
      <c r="AT139" s="17">
        <v>2015</v>
      </c>
      <c r="AU139" s="17">
        <v>2012</v>
      </c>
      <c r="AV139" s="17">
        <v>2013</v>
      </c>
      <c r="AW139" s="17">
        <v>2014</v>
      </c>
      <c r="AX139" s="17">
        <v>2014</v>
      </c>
      <c r="AY139" s="17">
        <v>2014</v>
      </c>
      <c r="AZ139" s="17">
        <v>2015</v>
      </c>
      <c r="BA139" s="17">
        <v>2015</v>
      </c>
      <c r="BB139" s="17">
        <v>2015</v>
      </c>
      <c r="BC139" s="17">
        <v>2015</v>
      </c>
      <c r="BD139" s="17">
        <v>2014</v>
      </c>
      <c r="BE139" s="17">
        <v>2014</v>
      </c>
      <c r="BF139" s="8"/>
    </row>
    <row r="140" spans="1:58">
      <c r="A140" s="11" t="s">
        <v>8200</v>
      </c>
      <c r="B140" s="123" t="s">
        <v>8201</v>
      </c>
      <c r="C140" s="15">
        <v>2014</v>
      </c>
      <c r="D140" s="15">
        <v>2014</v>
      </c>
      <c r="E140" s="15">
        <v>2014</v>
      </c>
      <c r="F140" s="15">
        <v>2014</v>
      </c>
      <c r="G140" s="15">
        <v>2014</v>
      </c>
      <c r="H140" s="15">
        <v>2014</v>
      </c>
      <c r="I140" s="15">
        <v>2014</v>
      </c>
      <c r="J140" s="15">
        <v>2015</v>
      </c>
      <c r="K140" s="15">
        <v>2015</v>
      </c>
      <c r="L140" s="15">
        <v>2015</v>
      </c>
      <c r="M140" s="17">
        <v>2016</v>
      </c>
      <c r="N140" s="17">
        <v>2016</v>
      </c>
      <c r="O140" s="17">
        <v>2015</v>
      </c>
      <c r="P140" s="17">
        <v>2015</v>
      </c>
      <c r="Q140" s="17">
        <v>2014</v>
      </c>
      <c r="R140" s="17" t="s">
        <v>230</v>
      </c>
      <c r="S140" s="17">
        <v>2016</v>
      </c>
      <c r="T140" s="17">
        <v>2013</v>
      </c>
      <c r="U140" s="17">
        <v>2014</v>
      </c>
      <c r="V140" s="17" t="s">
        <v>230</v>
      </c>
      <c r="W140" s="17">
        <v>2015</v>
      </c>
      <c r="X140" s="17" t="s">
        <v>230</v>
      </c>
      <c r="Y140" s="17">
        <v>2012</v>
      </c>
      <c r="Z140" s="17">
        <v>2014</v>
      </c>
      <c r="AA140" s="17">
        <v>2014</v>
      </c>
      <c r="AB140" s="17" t="s">
        <v>230</v>
      </c>
      <c r="AC140" s="17">
        <v>2014</v>
      </c>
      <c r="AD140" s="17">
        <v>2015</v>
      </c>
      <c r="AE140" s="17" t="s">
        <v>230</v>
      </c>
      <c r="AF140" s="17">
        <v>2014</v>
      </c>
      <c r="AG140" s="16">
        <v>2012</v>
      </c>
      <c r="AH140" s="17">
        <v>2014</v>
      </c>
      <c r="AI140" s="17">
        <v>2015</v>
      </c>
      <c r="AJ140" s="17">
        <v>2016</v>
      </c>
      <c r="AK140" s="18" t="s">
        <v>230</v>
      </c>
      <c r="AL140" s="18">
        <v>2015</v>
      </c>
      <c r="AM140" s="17">
        <v>2015</v>
      </c>
      <c r="AN140" s="17">
        <v>2014</v>
      </c>
      <c r="AO140" s="17">
        <v>2014</v>
      </c>
      <c r="AP140" s="17">
        <v>2014</v>
      </c>
      <c r="AQ140" s="17">
        <v>2014</v>
      </c>
      <c r="AR140" s="17">
        <v>2015</v>
      </c>
      <c r="AS140" s="17">
        <v>2014</v>
      </c>
      <c r="AT140" s="17">
        <v>2015</v>
      </c>
      <c r="AU140" s="17">
        <v>2012</v>
      </c>
      <c r="AV140" s="17">
        <v>2011</v>
      </c>
      <c r="AW140" s="17">
        <v>2014</v>
      </c>
      <c r="AX140" s="17">
        <v>2014</v>
      </c>
      <c r="AY140" s="17">
        <v>2014</v>
      </c>
      <c r="AZ140" s="17">
        <v>2015</v>
      </c>
      <c r="BA140" s="17">
        <v>2015</v>
      </c>
      <c r="BB140" s="17">
        <v>2015</v>
      </c>
      <c r="BC140" s="17">
        <v>2015</v>
      </c>
      <c r="BD140" s="17">
        <v>2014</v>
      </c>
      <c r="BE140" s="17">
        <v>2014</v>
      </c>
      <c r="BF140" s="8"/>
    </row>
    <row r="141" spans="1:58">
      <c r="A141" s="11" t="s">
        <v>8202</v>
      </c>
      <c r="B141" s="123" t="s">
        <v>8203</v>
      </c>
      <c r="C141" s="15">
        <v>2014</v>
      </c>
      <c r="D141" s="15">
        <v>2014</v>
      </c>
      <c r="E141" s="15">
        <v>2014</v>
      </c>
      <c r="F141" s="15">
        <v>2014</v>
      </c>
      <c r="G141" s="15">
        <v>2014</v>
      </c>
      <c r="H141" s="15">
        <v>2014</v>
      </c>
      <c r="I141" s="15">
        <v>2014</v>
      </c>
      <c r="J141" s="15">
        <v>2015</v>
      </c>
      <c r="K141" s="15">
        <v>2015</v>
      </c>
      <c r="L141" s="15">
        <v>2015</v>
      </c>
      <c r="M141" s="17">
        <v>2016</v>
      </c>
      <c r="N141" s="17">
        <v>2016</v>
      </c>
      <c r="O141" s="17">
        <v>2015</v>
      </c>
      <c r="P141" s="17">
        <v>2015</v>
      </c>
      <c r="Q141" s="17">
        <v>2014</v>
      </c>
      <c r="R141" s="17" t="s">
        <v>230</v>
      </c>
      <c r="S141" s="17">
        <v>2016</v>
      </c>
      <c r="T141" s="17">
        <v>2013</v>
      </c>
      <c r="U141" s="17">
        <v>2014</v>
      </c>
      <c r="V141" s="17" t="s">
        <v>230</v>
      </c>
      <c r="W141" s="17">
        <v>2015</v>
      </c>
      <c r="X141" s="17" t="s">
        <v>230</v>
      </c>
      <c r="Y141" s="17">
        <v>2010</v>
      </c>
      <c r="Z141" s="17">
        <v>2014</v>
      </c>
      <c r="AA141" s="17">
        <v>2014</v>
      </c>
      <c r="AB141" s="17" t="s">
        <v>230</v>
      </c>
      <c r="AC141" s="17">
        <v>2014</v>
      </c>
      <c r="AD141" s="17">
        <v>2015</v>
      </c>
      <c r="AE141" s="17" t="s">
        <v>230</v>
      </c>
      <c r="AF141" s="17">
        <v>2014</v>
      </c>
      <c r="AG141" s="16" t="s">
        <v>230</v>
      </c>
      <c r="AH141" s="17">
        <v>2014</v>
      </c>
      <c r="AI141" s="17">
        <v>2015</v>
      </c>
      <c r="AJ141" s="17">
        <v>2016</v>
      </c>
      <c r="AK141" s="18" t="s">
        <v>230</v>
      </c>
      <c r="AL141" s="18">
        <v>2015</v>
      </c>
      <c r="AM141" s="17">
        <v>2015</v>
      </c>
      <c r="AN141" s="17">
        <v>2014</v>
      </c>
      <c r="AO141" s="17">
        <v>2014</v>
      </c>
      <c r="AP141" s="17">
        <v>2014</v>
      </c>
      <c r="AQ141" s="17">
        <v>2014</v>
      </c>
      <c r="AR141" s="17">
        <v>2015</v>
      </c>
      <c r="AS141" s="17">
        <v>2014</v>
      </c>
      <c r="AT141" s="17">
        <v>2015</v>
      </c>
      <c r="AU141" s="17">
        <v>2012</v>
      </c>
      <c r="AV141" s="17">
        <v>2014</v>
      </c>
      <c r="AW141" s="17">
        <v>2014</v>
      </c>
      <c r="AX141" s="17">
        <v>2014</v>
      </c>
      <c r="AY141" s="17">
        <v>2014</v>
      </c>
      <c r="AZ141" s="17">
        <v>2015</v>
      </c>
      <c r="BA141" s="17">
        <v>2015</v>
      </c>
      <c r="BB141" s="17">
        <v>2015</v>
      </c>
      <c r="BC141" s="17">
        <v>2015</v>
      </c>
      <c r="BD141" s="17">
        <v>2014</v>
      </c>
      <c r="BE141" s="17">
        <v>2014</v>
      </c>
      <c r="BF141" s="8"/>
    </row>
    <row r="142" spans="1:58">
      <c r="A142" s="11" t="s">
        <v>8204</v>
      </c>
      <c r="B142" s="123" t="s">
        <v>8205</v>
      </c>
      <c r="C142" s="15">
        <v>2014</v>
      </c>
      <c r="D142" s="15">
        <v>2014</v>
      </c>
      <c r="E142" s="15">
        <v>2014</v>
      </c>
      <c r="F142" s="15">
        <v>2014</v>
      </c>
      <c r="G142" s="15">
        <v>2014</v>
      </c>
      <c r="H142" s="15">
        <v>2014</v>
      </c>
      <c r="I142" s="15">
        <v>2014</v>
      </c>
      <c r="J142" s="15">
        <v>2015</v>
      </c>
      <c r="K142" s="15">
        <v>2015</v>
      </c>
      <c r="L142" s="15">
        <v>2015</v>
      </c>
      <c r="M142" s="17">
        <v>2016</v>
      </c>
      <c r="N142" s="17">
        <v>2016</v>
      </c>
      <c r="O142" s="17">
        <v>2015</v>
      </c>
      <c r="P142" s="17">
        <v>2015</v>
      </c>
      <c r="Q142" s="17">
        <v>2014</v>
      </c>
      <c r="R142" s="17" t="s">
        <v>230</v>
      </c>
      <c r="S142" s="17">
        <v>2016</v>
      </c>
      <c r="T142" s="17">
        <v>2013</v>
      </c>
      <c r="U142" s="17">
        <v>2014</v>
      </c>
      <c r="V142" s="17" t="s">
        <v>230</v>
      </c>
      <c r="W142" s="17">
        <v>2015</v>
      </c>
      <c r="X142" s="17" t="s">
        <v>230</v>
      </c>
      <c r="Y142" s="17">
        <v>2012</v>
      </c>
      <c r="Z142" s="17">
        <v>2014</v>
      </c>
      <c r="AA142" s="17">
        <v>2014</v>
      </c>
      <c r="AB142" s="17">
        <v>2013</v>
      </c>
      <c r="AC142" s="17">
        <v>2014</v>
      </c>
      <c r="AD142" s="17">
        <v>2015</v>
      </c>
      <c r="AE142" s="17" t="s">
        <v>230</v>
      </c>
      <c r="AF142" s="17">
        <v>2014</v>
      </c>
      <c r="AG142" s="16">
        <v>2012</v>
      </c>
      <c r="AH142" s="17">
        <v>2014</v>
      </c>
      <c r="AI142" s="17">
        <v>2015</v>
      </c>
      <c r="AJ142" s="17">
        <v>2016</v>
      </c>
      <c r="AK142" s="18" t="s">
        <v>230</v>
      </c>
      <c r="AL142" s="18">
        <v>2015</v>
      </c>
      <c r="AM142" s="17">
        <v>2015</v>
      </c>
      <c r="AN142" s="17">
        <v>2014</v>
      </c>
      <c r="AO142" s="17">
        <v>2014</v>
      </c>
      <c r="AP142" s="17">
        <v>2014</v>
      </c>
      <c r="AQ142" s="17">
        <v>2014</v>
      </c>
      <c r="AR142" s="17">
        <v>2015</v>
      </c>
      <c r="AS142" s="17">
        <v>2014</v>
      </c>
      <c r="AT142" s="17">
        <v>2015</v>
      </c>
      <c r="AU142" s="17">
        <v>2012</v>
      </c>
      <c r="AV142" s="17">
        <v>2011</v>
      </c>
      <c r="AW142" s="17">
        <v>2014</v>
      </c>
      <c r="AX142" s="17">
        <v>2014</v>
      </c>
      <c r="AY142" s="17">
        <v>2014</v>
      </c>
      <c r="AZ142" s="17">
        <v>2015</v>
      </c>
      <c r="BA142" s="17">
        <v>2015</v>
      </c>
      <c r="BB142" s="17">
        <v>2015</v>
      </c>
      <c r="BC142" s="17">
        <v>2015</v>
      </c>
      <c r="BD142" s="17">
        <v>2014</v>
      </c>
      <c r="BE142" s="17">
        <v>2014</v>
      </c>
      <c r="BF142" s="8"/>
    </row>
    <row r="143" spans="1:58">
      <c r="A143" s="11" t="s">
        <v>8695</v>
      </c>
      <c r="B143" s="123" t="s">
        <v>8207</v>
      </c>
      <c r="C143" s="15">
        <v>2014</v>
      </c>
      <c r="D143" s="15">
        <v>2014</v>
      </c>
      <c r="E143" s="15">
        <v>2014</v>
      </c>
      <c r="F143" s="15">
        <v>2014</v>
      </c>
      <c r="G143" s="15">
        <v>2014</v>
      </c>
      <c r="H143" s="15">
        <v>2014</v>
      </c>
      <c r="I143" s="15">
        <v>2014</v>
      </c>
      <c r="J143" s="15">
        <v>2015</v>
      </c>
      <c r="K143" s="15">
        <v>2015</v>
      </c>
      <c r="L143" s="15">
        <v>2015</v>
      </c>
      <c r="M143" s="17">
        <v>2016</v>
      </c>
      <c r="N143" s="17">
        <v>2016</v>
      </c>
      <c r="O143" s="17">
        <v>2015</v>
      </c>
      <c r="P143" s="17">
        <v>2015</v>
      </c>
      <c r="Q143" s="17">
        <v>2014</v>
      </c>
      <c r="R143" s="17" t="s">
        <v>230</v>
      </c>
      <c r="S143" s="17">
        <v>2016</v>
      </c>
      <c r="T143" s="17">
        <v>2013</v>
      </c>
      <c r="U143" s="17">
        <v>2014</v>
      </c>
      <c r="V143" s="17" t="s">
        <v>230</v>
      </c>
      <c r="W143" s="17">
        <v>2015</v>
      </c>
      <c r="X143" s="17" t="s">
        <v>230</v>
      </c>
      <c r="Y143" s="17">
        <v>2010</v>
      </c>
      <c r="Z143" s="17">
        <v>2014</v>
      </c>
      <c r="AA143" s="17">
        <v>2014</v>
      </c>
      <c r="AB143" s="17" t="s">
        <v>230</v>
      </c>
      <c r="AC143" s="17">
        <v>2014</v>
      </c>
      <c r="AD143" s="17">
        <v>2015</v>
      </c>
      <c r="AE143" s="17" t="s">
        <v>230</v>
      </c>
      <c r="AF143" s="17">
        <v>2014</v>
      </c>
      <c r="AG143" s="16">
        <v>2012</v>
      </c>
      <c r="AH143" s="17">
        <v>2014</v>
      </c>
      <c r="AI143" s="17">
        <v>2015</v>
      </c>
      <c r="AJ143" s="17">
        <v>2016</v>
      </c>
      <c r="AK143" s="18">
        <v>2015</v>
      </c>
      <c r="AL143" s="18">
        <v>2015</v>
      </c>
      <c r="AM143" s="17">
        <v>2015</v>
      </c>
      <c r="AN143" s="17">
        <v>2014</v>
      </c>
      <c r="AO143" s="17">
        <v>2014</v>
      </c>
      <c r="AP143" s="17">
        <v>2014</v>
      </c>
      <c r="AQ143" s="17">
        <v>2014</v>
      </c>
      <c r="AR143" s="17" t="s">
        <v>230</v>
      </c>
      <c r="AS143" s="17">
        <v>2014</v>
      </c>
      <c r="AT143" s="17">
        <v>2015</v>
      </c>
      <c r="AU143" s="17">
        <v>2012</v>
      </c>
      <c r="AV143" s="17">
        <v>2010</v>
      </c>
      <c r="AW143" s="17">
        <v>2014</v>
      </c>
      <c r="AX143" s="17">
        <v>2014</v>
      </c>
      <c r="AY143" s="17">
        <v>2014</v>
      </c>
      <c r="AZ143" s="17">
        <v>2015</v>
      </c>
      <c r="BA143" s="17">
        <v>2015</v>
      </c>
      <c r="BB143" s="17">
        <v>2015</v>
      </c>
      <c r="BC143" s="17">
        <v>2015</v>
      </c>
      <c r="BD143" s="17">
        <v>2014</v>
      </c>
      <c r="BE143" s="17">
        <v>2014</v>
      </c>
      <c r="BF143" s="8"/>
    </row>
    <row r="144" spans="1:58">
      <c r="A144" s="11" t="s">
        <v>5855</v>
      </c>
      <c r="B144" s="123" t="s">
        <v>5856</v>
      </c>
      <c r="C144" s="15">
        <v>2014</v>
      </c>
      <c r="D144" s="15">
        <v>2014</v>
      </c>
      <c r="E144" s="15">
        <v>2014</v>
      </c>
      <c r="F144" s="15">
        <v>2014</v>
      </c>
      <c r="G144" s="15">
        <v>2014</v>
      </c>
      <c r="H144" s="15">
        <v>2014</v>
      </c>
      <c r="I144" s="15">
        <v>2014</v>
      </c>
      <c r="J144" s="15">
        <v>2015</v>
      </c>
      <c r="K144" s="15">
        <v>2015</v>
      </c>
      <c r="L144" s="15">
        <v>2015</v>
      </c>
      <c r="M144" s="17">
        <v>2016</v>
      </c>
      <c r="N144" s="17">
        <v>2016</v>
      </c>
      <c r="O144" s="17">
        <v>2015</v>
      </c>
      <c r="P144" s="17">
        <v>2015</v>
      </c>
      <c r="Q144" s="17">
        <v>2014</v>
      </c>
      <c r="R144" s="17">
        <v>2010</v>
      </c>
      <c r="S144" s="17">
        <v>2016</v>
      </c>
      <c r="T144" s="17">
        <v>2013</v>
      </c>
      <c r="U144" s="17">
        <v>2014</v>
      </c>
      <c r="V144" s="17">
        <v>2014</v>
      </c>
      <c r="W144" s="17">
        <v>2015</v>
      </c>
      <c r="X144" s="17">
        <v>2010</v>
      </c>
      <c r="Y144" s="17">
        <v>2010</v>
      </c>
      <c r="Z144" s="17">
        <v>2014</v>
      </c>
      <c r="AA144" s="17">
        <v>2014</v>
      </c>
      <c r="AB144" s="17">
        <v>2014</v>
      </c>
      <c r="AC144" s="17">
        <v>2014</v>
      </c>
      <c r="AD144" s="17">
        <v>2015</v>
      </c>
      <c r="AE144" s="17">
        <v>2012</v>
      </c>
      <c r="AF144" s="17">
        <v>2014</v>
      </c>
      <c r="AG144" s="16">
        <v>2011</v>
      </c>
      <c r="AH144" s="17">
        <v>2014</v>
      </c>
      <c r="AI144" s="17">
        <v>2015</v>
      </c>
      <c r="AJ144" s="17">
        <v>2016</v>
      </c>
      <c r="AK144" s="18" t="s">
        <v>230</v>
      </c>
      <c r="AL144" s="18">
        <v>2016</v>
      </c>
      <c r="AM144" s="17">
        <v>2015</v>
      </c>
      <c r="AN144" s="17">
        <v>2014</v>
      </c>
      <c r="AO144" s="17">
        <v>2014</v>
      </c>
      <c r="AP144" s="17">
        <v>2013</v>
      </c>
      <c r="AQ144" s="17">
        <v>2013</v>
      </c>
      <c r="AR144" s="17">
        <v>2015</v>
      </c>
      <c r="AS144" s="17">
        <v>2014</v>
      </c>
      <c r="AT144" s="17">
        <v>2015</v>
      </c>
      <c r="AU144" s="17">
        <v>2012</v>
      </c>
      <c r="AV144" s="17">
        <v>2012</v>
      </c>
      <c r="AW144" s="17">
        <v>2014</v>
      </c>
      <c r="AX144" s="17">
        <v>2014</v>
      </c>
      <c r="AY144" s="17">
        <v>2014</v>
      </c>
      <c r="AZ144" s="17">
        <v>2015</v>
      </c>
      <c r="BA144" s="17">
        <v>2015</v>
      </c>
      <c r="BB144" s="17">
        <v>2015</v>
      </c>
      <c r="BC144" s="17">
        <v>2015</v>
      </c>
      <c r="BD144" s="17">
        <v>2014</v>
      </c>
      <c r="BE144" s="17">
        <v>2014</v>
      </c>
      <c r="BF144" s="8"/>
    </row>
    <row r="145" spans="1:58">
      <c r="A145" s="11" t="s">
        <v>8696</v>
      </c>
      <c r="B145" s="123" t="s">
        <v>8235</v>
      </c>
      <c r="C145" s="15">
        <v>2014</v>
      </c>
      <c r="D145" s="15">
        <v>2014</v>
      </c>
      <c r="E145" s="15">
        <v>2014</v>
      </c>
      <c r="F145" s="15">
        <v>2014</v>
      </c>
      <c r="G145" s="15">
        <v>2014</v>
      </c>
      <c r="H145" s="15">
        <v>2014</v>
      </c>
      <c r="I145" s="15">
        <v>2014</v>
      </c>
      <c r="J145" s="15">
        <v>2015</v>
      </c>
      <c r="K145" s="15">
        <v>2015</v>
      </c>
      <c r="L145" s="15">
        <v>2015</v>
      </c>
      <c r="M145" s="17">
        <v>2016</v>
      </c>
      <c r="N145" s="17">
        <v>2016</v>
      </c>
      <c r="O145" s="17">
        <v>2015</v>
      </c>
      <c r="P145" s="17">
        <v>2015</v>
      </c>
      <c r="Q145" s="17">
        <v>2014</v>
      </c>
      <c r="R145" s="17" t="s">
        <v>230</v>
      </c>
      <c r="S145" s="17">
        <v>2016</v>
      </c>
      <c r="T145" s="17">
        <v>2013</v>
      </c>
      <c r="U145" s="17">
        <v>2014</v>
      </c>
      <c r="V145" s="17" t="s">
        <v>230</v>
      </c>
      <c r="W145" s="17">
        <v>2015</v>
      </c>
      <c r="X145" s="17" t="s">
        <v>230</v>
      </c>
      <c r="Y145" s="17" t="s">
        <v>230</v>
      </c>
      <c r="Z145" s="17">
        <v>2014</v>
      </c>
      <c r="AA145" s="17">
        <v>2014</v>
      </c>
      <c r="AB145" s="17" t="s">
        <v>230</v>
      </c>
      <c r="AC145" s="17">
        <v>2014</v>
      </c>
      <c r="AD145" s="17">
        <v>2015</v>
      </c>
      <c r="AE145" s="17" t="s">
        <v>230</v>
      </c>
      <c r="AF145" s="17" t="s">
        <v>230</v>
      </c>
      <c r="AG145" s="16" t="s">
        <v>230</v>
      </c>
      <c r="AH145" s="17">
        <v>2014</v>
      </c>
      <c r="AI145" s="17">
        <v>2015</v>
      </c>
      <c r="AJ145" s="17">
        <v>2016</v>
      </c>
      <c r="AK145" s="18" t="s">
        <v>230</v>
      </c>
      <c r="AL145" s="18">
        <v>2015</v>
      </c>
      <c r="AM145" s="17">
        <v>2015</v>
      </c>
      <c r="AN145" s="17">
        <v>2014</v>
      </c>
      <c r="AO145" s="17">
        <v>2014</v>
      </c>
      <c r="AP145" s="17">
        <v>2014</v>
      </c>
      <c r="AQ145" s="17" t="s">
        <v>230</v>
      </c>
      <c r="AR145" s="17">
        <v>2015</v>
      </c>
      <c r="AS145" s="17">
        <v>2014</v>
      </c>
      <c r="AT145" s="17" t="s">
        <v>230</v>
      </c>
      <c r="AU145" s="17">
        <v>2012</v>
      </c>
      <c r="AV145" s="17" t="s">
        <v>230</v>
      </c>
      <c r="AW145" s="17">
        <v>2014</v>
      </c>
      <c r="AX145" s="17">
        <v>2014</v>
      </c>
      <c r="AY145" s="17">
        <v>2014</v>
      </c>
      <c r="AZ145" s="17">
        <v>2007</v>
      </c>
      <c r="BA145" s="17">
        <v>2015</v>
      </c>
      <c r="BB145" s="17">
        <v>2015</v>
      </c>
      <c r="BC145" s="17">
        <v>2015</v>
      </c>
      <c r="BD145" s="17">
        <v>2014</v>
      </c>
      <c r="BE145" s="17">
        <v>2014</v>
      </c>
      <c r="BF145" s="8"/>
    </row>
    <row r="146" spans="1:58">
      <c r="A146" s="11" t="s">
        <v>8208</v>
      </c>
      <c r="B146" s="123" t="s">
        <v>8209</v>
      </c>
      <c r="C146" s="15">
        <v>2014</v>
      </c>
      <c r="D146" s="15">
        <v>2014</v>
      </c>
      <c r="E146" s="15">
        <v>2014</v>
      </c>
      <c r="F146" s="15">
        <v>2014</v>
      </c>
      <c r="G146" s="15">
        <v>2014</v>
      </c>
      <c r="H146" s="15">
        <v>2014</v>
      </c>
      <c r="I146" s="15">
        <v>2014</v>
      </c>
      <c r="J146" s="15">
        <v>2015</v>
      </c>
      <c r="K146" s="15">
        <v>2015</v>
      </c>
      <c r="L146" s="15">
        <v>2015</v>
      </c>
      <c r="M146" s="17">
        <v>2016</v>
      </c>
      <c r="N146" s="17">
        <v>2016</v>
      </c>
      <c r="O146" s="17">
        <v>2015</v>
      </c>
      <c r="P146" s="17">
        <v>2015</v>
      </c>
      <c r="Q146" s="17">
        <v>2014</v>
      </c>
      <c r="R146" s="17">
        <v>2012</v>
      </c>
      <c r="S146" s="17">
        <v>2016</v>
      </c>
      <c r="T146" s="17">
        <v>2013</v>
      </c>
      <c r="U146" s="17">
        <v>2014</v>
      </c>
      <c r="V146" s="17">
        <v>2014</v>
      </c>
      <c r="W146" s="17">
        <v>2015</v>
      </c>
      <c r="X146" s="17">
        <v>2012</v>
      </c>
      <c r="Y146" s="17">
        <v>2012</v>
      </c>
      <c r="Z146" s="17">
        <v>2014</v>
      </c>
      <c r="AA146" s="17">
        <v>2014</v>
      </c>
      <c r="AB146" s="17" t="s">
        <v>230</v>
      </c>
      <c r="AC146" s="17">
        <v>2014</v>
      </c>
      <c r="AD146" s="17">
        <v>2015</v>
      </c>
      <c r="AE146" s="17" t="s">
        <v>230</v>
      </c>
      <c r="AF146" s="17" t="s">
        <v>230</v>
      </c>
      <c r="AG146" s="16" t="s">
        <v>230</v>
      </c>
      <c r="AH146" s="17">
        <v>2014</v>
      </c>
      <c r="AI146" s="17">
        <v>2015</v>
      </c>
      <c r="AJ146" s="17">
        <v>2016</v>
      </c>
      <c r="AK146" s="18" t="s">
        <v>230</v>
      </c>
      <c r="AL146" s="18">
        <v>2015</v>
      </c>
      <c r="AM146" s="17">
        <v>2015</v>
      </c>
      <c r="AN146" s="17">
        <v>2014</v>
      </c>
      <c r="AO146" s="17">
        <v>2014</v>
      </c>
      <c r="AP146" s="17">
        <v>2014</v>
      </c>
      <c r="AQ146" s="17">
        <v>2014</v>
      </c>
      <c r="AR146" s="17">
        <v>2009</v>
      </c>
      <c r="AS146" s="17">
        <v>2014</v>
      </c>
      <c r="AT146" s="17">
        <v>2013</v>
      </c>
      <c r="AU146" s="17">
        <v>2012</v>
      </c>
      <c r="AV146" s="17" t="s">
        <v>230</v>
      </c>
      <c r="AW146" s="17">
        <v>2014</v>
      </c>
      <c r="AX146" s="17">
        <v>2014</v>
      </c>
      <c r="AY146" s="17">
        <v>2014</v>
      </c>
      <c r="AZ146" s="17">
        <v>2015</v>
      </c>
      <c r="BA146" s="17">
        <v>2015</v>
      </c>
      <c r="BB146" s="17">
        <v>2015</v>
      </c>
      <c r="BC146" s="17">
        <v>2015</v>
      </c>
      <c r="BD146" s="17">
        <v>2014</v>
      </c>
      <c r="BE146" s="17">
        <v>2014</v>
      </c>
      <c r="BF146" s="8"/>
    </row>
    <row r="147" spans="1:58">
      <c r="A147" s="11" t="s">
        <v>8697</v>
      </c>
      <c r="B147" s="123" t="s">
        <v>7542</v>
      </c>
      <c r="C147" s="15">
        <v>2014</v>
      </c>
      <c r="D147" s="15">
        <v>2014</v>
      </c>
      <c r="E147" s="15">
        <v>2014</v>
      </c>
      <c r="F147" s="15">
        <v>2014</v>
      </c>
      <c r="G147" s="15">
        <v>2014</v>
      </c>
      <c r="H147" s="15">
        <v>2014</v>
      </c>
      <c r="I147" s="15">
        <v>2014</v>
      </c>
      <c r="J147" s="15">
        <v>2015</v>
      </c>
      <c r="K147" s="15">
        <v>2015</v>
      </c>
      <c r="L147" s="15">
        <v>2015</v>
      </c>
      <c r="M147" s="17">
        <v>2016</v>
      </c>
      <c r="N147" s="17">
        <v>2016</v>
      </c>
      <c r="O147" s="17">
        <v>2015</v>
      </c>
      <c r="P147" s="17">
        <v>2015</v>
      </c>
      <c r="Q147" s="17">
        <v>2014</v>
      </c>
      <c r="R147" s="17" t="s">
        <v>230</v>
      </c>
      <c r="S147" s="17">
        <v>2016</v>
      </c>
      <c r="T147" s="17">
        <v>2013</v>
      </c>
      <c r="U147" s="17">
        <v>2014</v>
      </c>
      <c r="V147" s="17">
        <v>2014</v>
      </c>
      <c r="W147" s="17">
        <v>2015</v>
      </c>
      <c r="X147" s="17" t="s">
        <v>230</v>
      </c>
      <c r="Y147" s="17">
        <v>2012</v>
      </c>
      <c r="Z147" s="17">
        <v>2014</v>
      </c>
      <c r="AA147" s="17">
        <v>2014</v>
      </c>
      <c r="AB147" s="17" t="s">
        <v>230</v>
      </c>
      <c r="AC147" s="17">
        <v>2014</v>
      </c>
      <c r="AD147" s="17">
        <v>2015</v>
      </c>
      <c r="AE147" s="17" t="s">
        <v>230</v>
      </c>
      <c r="AF147" s="17" t="s">
        <v>230</v>
      </c>
      <c r="AG147" s="16" t="s">
        <v>230</v>
      </c>
      <c r="AH147" s="17">
        <v>2014</v>
      </c>
      <c r="AI147" s="17">
        <v>2015</v>
      </c>
      <c r="AJ147" s="17">
        <v>2016</v>
      </c>
      <c r="AK147" s="18" t="s">
        <v>230</v>
      </c>
      <c r="AL147" s="18">
        <v>2015</v>
      </c>
      <c r="AM147" s="17">
        <v>2015</v>
      </c>
      <c r="AN147" s="17">
        <v>2014</v>
      </c>
      <c r="AO147" s="17">
        <v>2014</v>
      </c>
      <c r="AP147" s="17">
        <v>2014</v>
      </c>
      <c r="AQ147" s="17">
        <v>2014</v>
      </c>
      <c r="AR147" s="17" t="s">
        <v>230</v>
      </c>
      <c r="AS147" s="17">
        <v>2014</v>
      </c>
      <c r="AT147" s="17">
        <v>2015</v>
      </c>
      <c r="AU147" s="17">
        <v>2012</v>
      </c>
      <c r="AV147" s="17" t="s">
        <v>230</v>
      </c>
      <c r="AW147" s="17">
        <v>2014</v>
      </c>
      <c r="AX147" s="17">
        <v>2014</v>
      </c>
      <c r="AY147" s="17">
        <v>2014</v>
      </c>
      <c r="AZ147" s="17">
        <v>2007</v>
      </c>
      <c r="BA147" s="17">
        <v>2015</v>
      </c>
      <c r="BB147" s="17">
        <v>2015</v>
      </c>
      <c r="BC147" s="17">
        <v>2015</v>
      </c>
      <c r="BD147" s="17">
        <v>2014</v>
      </c>
      <c r="BE147" s="17">
        <v>2014</v>
      </c>
      <c r="BF147" s="8"/>
    </row>
    <row r="148" spans="1:58">
      <c r="A148" s="11" t="s">
        <v>8210</v>
      </c>
      <c r="B148" s="123" t="s">
        <v>8211</v>
      </c>
      <c r="C148" s="15">
        <v>2014</v>
      </c>
      <c r="D148" s="15">
        <v>2014</v>
      </c>
      <c r="E148" s="15">
        <v>2014</v>
      </c>
      <c r="F148" s="15">
        <v>2014</v>
      </c>
      <c r="G148" s="15">
        <v>2014</v>
      </c>
      <c r="H148" s="15">
        <v>2014</v>
      </c>
      <c r="I148" s="15">
        <v>2014</v>
      </c>
      <c r="J148" s="15">
        <v>2015</v>
      </c>
      <c r="K148" s="15">
        <v>2015</v>
      </c>
      <c r="L148" s="15">
        <v>2015</v>
      </c>
      <c r="M148" s="17">
        <v>2016</v>
      </c>
      <c r="N148" s="17">
        <v>2016</v>
      </c>
      <c r="O148" s="17">
        <v>2015</v>
      </c>
      <c r="P148" s="17">
        <v>2015</v>
      </c>
      <c r="Q148" s="17">
        <v>2014</v>
      </c>
      <c r="R148" s="17" t="s">
        <v>230</v>
      </c>
      <c r="S148" s="17">
        <v>2016</v>
      </c>
      <c r="T148" s="17">
        <v>2013</v>
      </c>
      <c r="U148" s="17">
        <v>2014</v>
      </c>
      <c r="V148" s="17">
        <v>2014</v>
      </c>
      <c r="W148" s="17">
        <v>2015</v>
      </c>
      <c r="X148" s="17">
        <v>2014</v>
      </c>
      <c r="Y148" s="17">
        <v>2010</v>
      </c>
      <c r="Z148" s="17">
        <v>2014</v>
      </c>
      <c r="AA148" s="17">
        <v>2014</v>
      </c>
      <c r="AB148" s="17" t="s">
        <v>230</v>
      </c>
      <c r="AC148" s="17">
        <v>2014</v>
      </c>
      <c r="AD148" s="17">
        <v>2015</v>
      </c>
      <c r="AE148" s="17" t="s">
        <v>230</v>
      </c>
      <c r="AF148" s="17">
        <v>2014</v>
      </c>
      <c r="AG148" s="16">
        <v>2008</v>
      </c>
      <c r="AH148" s="17">
        <v>2014</v>
      </c>
      <c r="AI148" s="17">
        <v>2015</v>
      </c>
      <c r="AJ148" s="17">
        <v>2016</v>
      </c>
      <c r="AK148" s="18" t="s">
        <v>230</v>
      </c>
      <c r="AL148" s="18" t="s">
        <v>230</v>
      </c>
      <c r="AM148" s="17">
        <v>2015</v>
      </c>
      <c r="AN148" s="17">
        <v>2014</v>
      </c>
      <c r="AO148" s="17">
        <v>2014</v>
      </c>
      <c r="AP148" s="17" t="s">
        <v>230</v>
      </c>
      <c r="AQ148" s="17" t="s">
        <v>230</v>
      </c>
      <c r="AR148" s="17">
        <v>2011</v>
      </c>
      <c r="AS148" s="17">
        <v>2014</v>
      </c>
      <c r="AT148" s="17">
        <v>2015</v>
      </c>
      <c r="AU148" s="17">
        <v>2012</v>
      </c>
      <c r="AV148" s="17">
        <v>2011</v>
      </c>
      <c r="AW148" s="17">
        <v>2014</v>
      </c>
      <c r="AX148" s="17">
        <v>2014</v>
      </c>
      <c r="AY148" s="17">
        <v>2014</v>
      </c>
      <c r="AZ148" s="17">
        <v>2015</v>
      </c>
      <c r="BA148" s="17">
        <v>2015</v>
      </c>
      <c r="BB148" s="17">
        <v>2015</v>
      </c>
      <c r="BC148" s="17">
        <v>2015</v>
      </c>
      <c r="BD148" s="17">
        <v>2014</v>
      </c>
      <c r="BE148" s="17">
        <v>2014</v>
      </c>
      <c r="BF148" s="8"/>
    </row>
    <row r="149" spans="1:58">
      <c r="A149" s="11" t="s">
        <v>8212</v>
      </c>
      <c r="B149" s="123" t="s">
        <v>8213</v>
      </c>
      <c r="C149" s="15">
        <v>2014</v>
      </c>
      <c r="D149" s="15">
        <v>2014</v>
      </c>
      <c r="E149" s="15">
        <v>2014</v>
      </c>
      <c r="F149" s="15">
        <v>2014</v>
      </c>
      <c r="G149" s="15">
        <v>2014</v>
      </c>
      <c r="H149" s="15">
        <v>2014</v>
      </c>
      <c r="I149" s="15">
        <v>2014</v>
      </c>
      <c r="J149" s="15">
        <v>2015</v>
      </c>
      <c r="K149" s="15">
        <v>2015</v>
      </c>
      <c r="L149" s="15">
        <v>2015</v>
      </c>
      <c r="M149" s="17">
        <v>2016</v>
      </c>
      <c r="N149" s="17">
        <v>2016</v>
      </c>
      <c r="O149" s="17">
        <v>2015</v>
      </c>
      <c r="P149" s="17">
        <v>2015</v>
      </c>
      <c r="Q149" s="17">
        <v>2014</v>
      </c>
      <c r="R149" s="17">
        <v>2009</v>
      </c>
      <c r="S149" s="17">
        <v>2016</v>
      </c>
      <c r="T149" s="17">
        <v>2013</v>
      </c>
      <c r="U149" s="17">
        <v>2014</v>
      </c>
      <c r="V149" s="17">
        <v>2014</v>
      </c>
      <c r="W149" s="17">
        <v>2015</v>
      </c>
      <c r="X149" s="17">
        <v>2008</v>
      </c>
      <c r="Y149" s="17" t="s">
        <v>230</v>
      </c>
      <c r="Z149" s="17">
        <v>2014</v>
      </c>
      <c r="AA149" s="17">
        <v>2014</v>
      </c>
      <c r="AB149" s="17">
        <v>2014</v>
      </c>
      <c r="AC149" s="17">
        <v>2014</v>
      </c>
      <c r="AD149" s="17">
        <v>2015</v>
      </c>
      <c r="AE149" s="17">
        <v>2012</v>
      </c>
      <c r="AF149" s="17" t="s">
        <v>230</v>
      </c>
      <c r="AG149" s="16">
        <v>2010</v>
      </c>
      <c r="AH149" s="17">
        <v>2014</v>
      </c>
      <c r="AI149" s="17">
        <v>2015</v>
      </c>
      <c r="AJ149" s="17">
        <v>2016</v>
      </c>
      <c r="AK149" s="18" t="s">
        <v>230</v>
      </c>
      <c r="AL149" s="18">
        <v>2015</v>
      </c>
      <c r="AM149" s="17">
        <v>2015</v>
      </c>
      <c r="AN149" s="17">
        <v>2014</v>
      </c>
      <c r="AO149" s="17">
        <v>2014</v>
      </c>
      <c r="AP149" s="17" t="s">
        <v>230</v>
      </c>
      <c r="AQ149" s="17" t="s">
        <v>230</v>
      </c>
      <c r="AR149" s="17" t="s">
        <v>230</v>
      </c>
      <c r="AS149" s="17">
        <v>2014</v>
      </c>
      <c r="AT149" s="17">
        <v>2015</v>
      </c>
      <c r="AU149" s="17">
        <v>2012</v>
      </c>
      <c r="AV149" s="17">
        <v>2008</v>
      </c>
      <c r="AW149" s="17">
        <v>2014</v>
      </c>
      <c r="AX149" s="17">
        <v>2014</v>
      </c>
      <c r="AY149" s="17">
        <v>2014</v>
      </c>
      <c r="AZ149" s="17">
        <v>2015</v>
      </c>
      <c r="BA149" s="17">
        <v>2015</v>
      </c>
      <c r="BB149" s="17">
        <v>2014</v>
      </c>
      <c r="BC149" s="17">
        <v>2015</v>
      </c>
      <c r="BD149" s="17">
        <v>2014</v>
      </c>
      <c r="BE149" s="17">
        <v>2014</v>
      </c>
      <c r="BF149" s="8"/>
    </row>
    <row r="150" spans="1:58">
      <c r="A150" s="11" t="s">
        <v>8214</v>
      </c>
      <c r="B150" s="123" t="s">
        <v>8215</v>
      </c>
      <c r="C150" s="15">
        <v>2014</v>
      </c>
      <c r="D150" s="15">
        <v>2014</v>
      </c>
      <c r="E150" s="15">
        <v>2014</v>
      </c>
      <c r="F150" s="15">
        <v>2014</v>
      </c>
      <c r="G150" s="15">
        <v>2014</v>
      </c>
      <c r="H150" s="15">
        <v>2014</v>
      </c>
      <c r="I150" s="15">
        <v>2014</v>
      </c>
      <c r="J150" s="15">
        <v>2015</v>
      </c>
      <c r="K150" s="15">
        <v>2015</v>
      </c>
      <c r="L150" s="15">
        <v>2015</v>
      </c>
      <c r="M150" s="17">
        <v>2016</v>
      </c>
      <c r="N150" s="17">
        <v>2016</v>
      </c>
      <c r="O150" s="17">
        <v>2015</v>
      </c>
      <c r="P150" s="17">
        <v>2015</v>
      </c>
      <c r="Q150" s="17">
        <v>2014</v>
      </c>
      <c r="R150" s="17" t="s">
        <v>230</v>
      </c>
      <c r="S150" s="17">
        <v>2016</v>
      </c>
      <c r="T150" s="17">
        <v>2013</v>
      </c>
      <c r="U150" s="17">
        <v>2014</v>
      </c>
      <c r="V150" s="17" t="s">
        <v>230</v>
      </c>
      <c r="W150" s="17">
        <v>2015</v>
      </c>
      <c r="X150" s="17">
        <v>2005</v>
      </c>
      <c r="Y150" s="17">
        <v>2012</v>
      </c>
      <c r="Z150" s="17">
        <v>2014</v>
      </c>
      <c r="AA150" s="17">
        <v>2014</v>
      </c>
      <c r="AB150" s="17" t="s">
        <v>230</v>
      </c>
      <c r="AC150" s="17">
        <v>2014</v>
      </c>
      <c r="AD150" s="17">
        <v>2015</v>
      </c>
      <c r="AE150" s="17">
        <v>2012</v>
      </c>
      <c r="AF150" s="17">
        <v>2014</v>
      </c>
      <c r="AG150" s="16" t="s">
        <v>230</v>
      </c>
      <c r="AH150" s="17">
        <v>2014</v>
      </c>
      <c r="AI150" s="17">
        <v>2015</v>
      </c>
      <c r="AJ150" s="17">
        <v>2016</v>
      </c>
      <c r="AK150" s="18" t="s">
        <v>230</v>
      </c>
      <c r="AL150" s="18">
        <v>2015</v>
      </c>
      <c r="AM150" s="17">
        <v>2015</v>
      </c>
      <c r="AN150" s="17">
        <v>2014</v>
      </c>
      <c r="AO150" s="17">
        <v>2014</v>
      </c>
      <c r="AP150" s="17">
        <v>2013</v>
      </c>
      <c r="AQ150" s="17">
        <v>2014</v>
      </c>
      <c r="AR150" s="17" t="s">
        <v>230</v>
      </c>
      <c r="AS150" s="17">
        <v>2014</v>
      </c>
      <c r="AT150" s="17">
        <v>2015</v>
      </c>
      <c r="AU150" s="17">
        <v>2012</v>
      </c>
      <c r="AV150" s="17">
        <v>2013</v>
      </c>
      <c r="AW150" s="17">
        <v>2014</v>
      </c>
      <c r="AX150" s="17">
        <v>2014</v>
      </c>
      <c r="AY150" s="17">
        <v>2014</v>
      </c>
      <c r="AZ150" s="17">
        <v>2015</v>
      </c>
      <c r="BA150" s="17">
        <v>2015</v>
      </c>
      <c r="BB150" s="17">
        <v>2015</v>
      </c>
      <c r="BC150" s="17">
        <v>2015</v>
      </c>
      <c r="BD150" s="17">
        <v>2014</v>
      </c>
      <c r="BE150" s="17">
        <v>2014</v>
      </c>
      <c r="BF150" s="8"/>
    </row>
    <row r="151" spans="1:58">
      <c r="A151" s="11" t="s">
        <v>6175</v>
      </c>
      <c r="B151" s="123" t="s">
        <v>6176</v>
      </c>
      <c r="C151" s="15">
        <v>2014</v>
      </c>
      <c r="D151" s="15">
        <v>2014</v>
      </c>
      <c r="E151" s="15">
        <v>2014</v>
      </c>
      <c r="F151" s="15">
        <v>2014</v>
      </c>
      <c r="G151" s="15">
        <v>2014</v>
      </c>
      <c r="H151" s="15">
        <v>2014</v>
      </c>
      <c r="I151" s="15">
        <v>2014</v>
      </c>
      <c r="J151" s="15">
        <v>2015</v>
      </c>
      <c r="K151" s="15">
        <v>2015</v>
      </c>
      <c r="L151" s="15">
        <v>2015</v>
      </c>
      <c r="M151" s="17">
        <v>2016</v>
      </c>
      <c r="N151" s="17">
        <v>2016</v>
      </c>
      <c r="O151" s="17">
        <v>2015</v>
      </c>
      <c r="P151" s="17">
        <v>2015</v>
      </c>
      <c r="Q151" s="17">
        <v>2014</v>
      </c>
      <c r="R151" s="17">
        <v>2014</v>
      </c>
      <c r="S151" s="17">
        <v>2016</v>
      </c>
      <c r="T151" s="17">
        <v>2013</v>
      </c>
      <c r="U151" s="17">
        <v>2014</v>
      </c>
      <c r="V151" s="17">
        <v>2014</v>
      </c>
      <c r="W151" s="17">
        <v>2015</v>
      </c>
      <c r="X151" s="17">
        <v>2014</v>
      </c>
      <c r="Y151" s="17">
        <v>2010</v>
      </c>
      <c r="Z151" s="17">
        <v>2014</v>
      </c>
      <c r="AA151" s="17">
        <v>2014</v>
      </c>
      <c r="AB151" s="17">
        <v>2014</v>
      </c>
      <c r="AC151" s="17">
        <v>2014</v>
      </c>
      <c r="AD151" s="17">
        <v>2015</v>
      </c>
      <c r="AE151" s="17">
        <v>2012</v>
      </c>
      <c r="AF151" s="17">
        <v>2014</v>
      </c>
      <c r="AG151" s="16">
        <v>2011</v>
      </c>
      <c r="AH151" s="17">
        <v>2014</v>
      </c>
      <c r="AI151" s="17">
        <v>2015</v>
      </c>
      <c r="AJ151" s="17">
        <v>2016</v>
      </c>
      <c r="AK151" s="18">
        <v>2015</v>
      </c>
      <c r="AL151" s="18">
        <v>2015</v>
      </c>
      <c r="AM151" s="17">
        <v>2015</v>
      </c>
      <c r="AN151" s="17">
        <v>2014</v>
      </c>
      <c r="AO151" s="17">
        <v>2014</v>
      </c>
      <c r="AP151" s="17">
        <v>2014</v>
      </c>
      <c r="AQ151" s="17">
        <v>2014</v>
      </c>
      <c r="AR151" s="17">
        <v>2015</v>
      </c>
      <c r="AS151" s="17">
        <v>2014</v>
      </c>
      <c r="AT151" s="17">
        <v>2015</v>
      </c>
      <c r="AU151" s="17">
        <v>2012</v>
      </c>
      <c r="AV151" s="17">
        <v>2013</v>
      </c>
      <c r="AW151" s="17">
        <v>2014</v>
      </c>
      <c r="AX151" s="17">
        <v>2014</v>
      </c>
      <c r="AY151" s="17">
        <v>2014</v>
      </c>
      <c r="AZ151" s="17">
        <v>2015</v>
      </c>
      <c r="BA151" s="17">
        <v>2015</v>
      </c>
      <c r="BB151" s="17">
        <v>2015</v>
      </c>
      <c r="BC151" s="17">
        <v>2015</v>
      </c>
      <c r="BD151" s="17">
        <v>2014</v>
      </c>
      <c r="BE151" s="17">
        <v>2014</v>
      </c>
      <c r="BF151" s="8"/>
    </row>
    <row r="152" spans="1:58">
      <c r="A152" s="11" t="s">
        <v>8216</v>
      </c>
      <c r="B152" s="123" t="s">
        <v>8217</v>
      </c>
      <c r="C152" s="15">
        <v>2014</v>
      </c>
      <c r="D152" s="15">
        <v>2014</v>
      </c>
      <c r="E152" s="15">
        <v>2014</v>
      </c>
      <c r="F152" s="15">
        <v>2014</v>
      </c>
      <c r="G152" s="15">
        <v>2014</v>
      </c>
      <c r="H152" s="15">
        <v>2014</v>
      </c>
      <c r="I152" s="15">
        <v>2014</v>
      </c>
      <c r="J152" s="15">
        <v>2015</v>
      </c>
      <c r="K152" s="15">
        <v>2015</v>
      </c>
      <c r="L152" s="15">
        <v>2015</v>
      </c>
      <c r="M152" s="17">
        <v>2016</v>
      </c>
      <c r="N152" s="17">
        <v>2016</v>
      </c>
      <c r="O152" s="17">
        <v>2015</v>
      </c>
      <c r="P152" s="17">
        <v>2015</v>
      </c>
      <c r="Q152" s="17">
        <v>2014</v>
      </c>
      <c r="R152" s="17">
        <v>2014</v>
      </c>
      <c r="S152" s="17">
        <v>2016</v>
      </c>
      <c r="T152" s="17">
        <v>2013</v>
      </c>
      <c r="U152" s="17">
        <v>2014</v>
      </c>
      <c r="V152" s="17">
        <v>2014</v>
      </c>
      <c r="W152" s="17">
        <v>2015</v>
      </c>
      <c r="X152" s="17">
        <v>2014</v>
      </c>
      <c r="Y152" s="17">
        <v>2010</v>
      </c>
      <c r="Z152" s="17">
        <v>2014</v>
      </c>
      <c r="AA152" s="17">
        <v>2014</v>
      </c>
      <c r="AB152" s="17">
        <v>2013</v>
      </c>
      <c r="AC152" s="17">
        <v>2014</v>
      </c>
      <c r="AD152" s="17">
        <v>2015</v>
      </c>
      <c r="AE152" s="17" t="s">
        <v>230</v>
      </c>
      <c r="AF152" s="17">
        <v>2014</v>
      </c>
      <c r="AG152" s="16">
        <v>2010</v>
      </c>
      <c r="AH152" s="17">
        <v>2014</v>
      </c>
      <c r="AI152" s="17">
        <v>2015</v>
      </c>
      <c r="AJ152" s="17">
        <v>2016</v>
      </c>
      <c r="AK152" s="18" t="s">
        <v>230</v>
      </c>
      <c r="AL152" s="18">
        <v>2015</v>
      </c>
      <c r="AM152" s="17">
        <v>2015</v>
      </c>
      <c r="AN152" s="17">
        <v>2014</v>
      </c>
      <c r="AO152" s="17">
        <v>2014</v>
      </c>
      <c r="AP152" s="17" t="s">
        <v>230</v>
      </c>
      <c r="AQ152" s="17">
        <v>2012</v>
      </c>
      <c r="AR152" s="17">
        <v>2015</v>
      </c>
      <c r="AS152" s="17">
        <v>2014</v>
      </c>
      <c r="AT152" s="17">
        <v>2015</v>
      </c>
      <c r="AU152" s="17">
        <v>2012</v>
      </c>
      <c r="AV152" s="17">
        <v>2011</v>
      </c>
      <c r="AW152" s="17">
        <v>2014</v>
      </c>
      <c r="AX152" s="17">
        <v>2014</v>
      </c>
      <c r="AY152" s="17">
        <v>2014</v>
      </c>
      <c r="AZ152" s="17">
        <v>2015</v>
      </c>
      <c r="BA152" s="17">
        <v>2015</v>
      </c>
      <c r="BB152" s="17">
        <v>2015</v>
      </c>
      <c r="BC152" s="17">
        <v>2015</v>
      </c>
      <c r="BD152" s="17">
        <v>2014</v>
      </c>
      <c r="BE152" s="17">
        <v>2014</v>
      </c>
      <c r="BF152" s="8"/>
    </row>
    <row r="153" spans="1:58">
      <c r="A153" s="11" t="s">
        <v>8218</v>
      </c>
      <c r="B153" s="123" t="s">
        <v>8219</v>
      </c>
      <c r="C153" s="15">
        <v>2014</v>
      </c>
      <c r="D153" s="15">
        <v>2014</v>
      </c>
      <c r="E153" s="15">
        <v>2014</v>
      </c>
      <c r="F153" s="15">
        <v>2014</v>
      </c>
      <c r="G153" s="15">
        <v>2014</v>
      </c>
      <c r="H153" s="15">
        <v>2014</v>
      </c>
      <c r="I153" s="15">
        <v>2014</v>
      </c>
      <c r="J153" s="15">
        <v>2015</v>
      </c>
      <c r="K153" s="15">
        <v>2015</v>
      </c>
      <c r="L153" s="15">
        <v>2015</v>
      </c>
      <c r="M153" s="17">
        <v>2016</v>
      </c>
      <c r="N153" s="17">
        <v>2016</v>
      </c>
      <c r="O153" s="17">
        <v>2015</v>
      </c>
      <c r="P153" s="17">
        <v>2015</v>
      </c>
      <c r="Q153" s="17">
        <v>2014</v>
      </c>
      <c r="R153" s="17" t="s">
        <v>230</v>
      </c>
      <c r="S153" s="17">
        <v>2016</v>
      </c>
      <c r="T153" s="17">
        <v>2013</v>
      </c>
      <c r="U153" s="17">
        <v>2014</v>
      </c>
      <c r="V153" s="17">
        <v>2014</v>
      </c>
      <c r="W153" s="17">
        <v>2015</v>
      </c>
      <c r="X153" s="17">
        <v>2012</v>
      </c>
      <c r="Y153" s="17">
        <v>2012</v>
      </c>
      <c r="Z153" s="17">
        <v>2014</v>
      </c>
      <c r="AA153" s="17">
        <v>2014</v>
      </c>
      <c r="AB153" s="17" t="s">
        <v>230</v>
      </c>
      <c r="AC153" s="17">
        <v>2014</v>
      </c>
      <c r="AD153" s="17">
        <v>2015</v>
      </c>
      <c r="AE153" s="17" t="s">
        <v>230</v>
      </c>
      <c r="AF153" s="17" t="s">
        <v>230</v>
      </c>
      <c r="AG153" s="16">
        <v>2006</v>
      </c>
      <c r="AH153" s="17">
        <v>2014</v>
      </c>
      <c r="AI153" s="17">
        <v>2015</v>
      </c>
      <c r="AJ153" s="17">
        <v>2016</v>
      </c>
      <c r="AK153" s="18" t="s">
        <v>230</v>
      </c>
      <c r="AL153" s="18" t="s">
        <v>230</v>
      </c>
      <c r="AM153" s="17">
        <v>2015</v>
      </c>
      <c r="AN153" s="17">
        <v>2014</v>
      </c>
      <c r="AO153" s="17">
        <v>2014</v>
      </c>
      <c r="AP153" s="17">
        <v>2013</v>
      </c>
      <c r="AQ153" s="17">
        <v>2013</v>
      </c>
      <c r="AR153" s="17">
        <v>2015</v>
      </c>
      <c r="AS153" s="17">
        <v>2014</v>
      </c>
      <c r="AT153" s="17">
        <v>2015</v>
      </c>
      <c r="AU153" s="17">
        <v>2012</v>
      </c>
      <c r="AV153" s="17">
        <v>2010</v>
      </c>
      <c r="AW153" s="17">
        <v>2014</v>
      </c>
      <c r="AX153" s="17">
        <v>2014</v>
      </c>
      <c r="AY153" s="17">
        <v>2014</v>
      </c>
      <c r="AZ153" s="17">
        <v>2015</v>
      </c>
      <c r="BA153" s="17">
        <v>2015</v>
      </c>
      <c r="BB153" s="17">
        <v>2015</v>
      </c>
      <c r="BC153" s="17">
        <v>2015</v>
      </c>
      <c r="BD153" s="17">
        <v>2014</v>
      </c>
      <c r="BE153" s="17">
        <v>2014</v>
      </c>
      <c r="BF153" s="8"/>
    </row>
    <row r="154" spans="1:58">
      <c r="A154" s="11" t="s">
        <v>8220</v>
      </c>
      <c r="B154" s="123" t="s">
        <v>8221</v>
      </c>
      <c r="C154" s="15">
        <v>2014</v>
      </c>
      <c r="D154" s="15">
        <v>2014</v>
      </c>
      <c r="E154" s="15">
        <v>2014</v>
      </c>
      <c r="F154" s="15">
        <v>2014</v>
      </c>
      <c r="G154" s="15">
        <v>2014</v>
      </c>
      <c r="H154" s="15">
        <v>2014</v>
      </c>
      <c r="I154" s="15">
        <v>2014</v>
      </c>
      <c r="J154" s="15">
        <v>2015</v>
      </c>
      <c r="K154" s="15">
        <v>2015</v>
      </c>
      <c r="L154" s="15">
        <v>2015</v>
      </c>
      <c r="M154" s="17">
        <v>2016</v>
      </c>
      <c r="N154" s="17">
        <v>2016</v>
      </c>
      <c r="O154" s="17">
        <v>2015</v>
      </c>
      <c r="P154" s="17">
        <v>2015</v>
      </c>
      <c r="Q154" s="17">
        <v>2014</v>
      </c>
      <c r="R154" s="17">
        <v>2013</v>
      </c>
      <c r="S154" s="17">
        <v>2016</v>
      </c>
      <c r="T154" s="17">
        <v>2013</v>
      </c>
      <c r="U154" s="17">
        <v>2014</v>
      </c>
      <c r="V154" s="17">
        <v>2014</v>
      </c>
      <c r="W154" s="17">
        <v>2015</v>
      </c>
      <c r="X154" s="17">
        <v>2013</v>
      </c>
      <c r="Y154" s="17">
        <v>2010</v>
      </c>
      <c r="Z154" s="17">
        <v>2014</v>
      </c>
      <c r="AA154" s="17">
        <v>2014</v>
      </c>
      <c r="AB154" s="17">
        <v>2014</v>
      </c>
      <c r="AC154" s="17">
        <v>2014</v>
      </c>
      <c r="AD154" s="17">
        <v>2015</v>
      </c>
      <c r="AE154" s="17">
        <v>2012</v>
      </c>
      <c r="AF154" s="17">
        <v>2014</v>
      </c>
      <c r="AG154" s="16">
        <v>2011</v>
      </c>
      <c r="AH154" s="17">
        <v>2014</v>
      </c>
      <c r="AI154" s="17">
        <v>2015</v>
      </c>
      <c r="AJ154" s="17">
        <v>2016</v>
      </c>
      <c r="AK154" s="18" t="s">
        <v>230</v>
      </c>
      <c r="AL154" s="18">
        <v>2015</v>
      </c>
      <c r="AM154" s="17">
        <v>2015</v>
      </c>
      <c r="AN154" s="17">
        <v>2014</v>
      </c>
      <c r="AO154" s="17">
        <v>2014</v>
      </c>
      <c r="AP154" s="17">
        <v>2014</v>
      </c>
      <c r="AQ154" s="17">
        <v>2014</v>
      </c>
      <c r="AR154" s="17">
        <v>2009</v>
      </c>
      <c r="AS154" s="17">
        <v>2014</v>
      </c>
      <c r="AT154" s="17">
        <v>2015</v>
      </c>
      <c r="AU154" s="17">
        <v>2012</v>
      </c>
      <c r="AV154" s="17">
        <v>2013</v>
      </c>
      <c r="AW154" s="17">
        <v>2014</v>
      </c>
      <c r="AX154" s="17">
        <v>2014</v>
      </c>
      <c r="AY154" s="17">
        <v>2014</v>
      </c>
      <c r="AZ154" s="17">
        <v>2015</v>
      </c>
      <c r="BA154" s="17">
        <v>2015</v>
      </c>
      <c r="BB154" s="17">
        <v>2015</v>
      </c>
      <c r="BC154" s="17">
        <v>2015</v>
      </c>
      <c r="BD154" s="17">
        <v>2014</v>
      </c>
      <c r="BE154" s="17">
        <v>2014</v>
      </c>
      <c r="BF154" s="8"/>
    </row>
    <row r="155" spans="1:58">
      <c r="A155" s="11" t="s">
        <v>8222</v>
      </c>
      <c r="B155" s="123" t="s">
        <v>8223</v>
      </c>
      <c r="C155" s="15">
        <v>2014</v>
      </c>
      <c r="D155" s="15">
        <v>2014</v>
      </c>
      <c r="E155" s="15">
        <v>2014</v>
      </c>
      <c r="F155" s="15">
        <v>2014</v>
      </c>
      <c r="G155" s="15">
        <v>2014</v>
      </c>
      <c r="H155" s="15">
        <v>2014</v>
      </c>
      <c r="I155" s="15">
        <v>2014</v>
      </c>
      <c r="J155" s="15">
        <v>2015</v>
      </c>
      <c r="K155" s="15">
        <v>2015</v>
      </c>
      <c r="L155" s="15">
        <v>2015</v>
      </c>
      <c r="M155" s="17">
        <v>2016</v>
      </c>
      <c r="N155" s="17">
        <v>2016</v>
      </c>
      <c r="O155" s="17">
        <v>2015</v>
      </c>
      <c r="P155" s="17">
        <v>2015</v>
      </c>
      <c r="Q155" s="17">
        <v>2014</v>
      </c>
      <c r="R155" s="17" t="s">
        <v>230</v>
      </c>
      <c r="S155" s="17">
        <v>2016</v>
      </c>
      <c r="T155" s="17">
        <v>2013</v>
      </c>
      <c r="U155" s="17">
        <v>2014</v>
      </c>
      <c r="V155" s="17" t="s">
        <v>230</v>
      </c>
      <c r="W155" s="17">
        <v>2015</v>
      </c>
      <c r="X155" s="17" t="s">
        <v>230</v>
      </c>
      <c r="Y155" s="17">
        <v>2013</v>
      </c>
      <c r="Z155" s="17">
        <v>2014</v>
      </c>
      <c r="AA155" s="17">
        <v>2014</v>
      </c>
      <c r="AB155" s="17" t="s">
        <v>230</v>
      </c>
      <c r="AC155" s="17">
        <v>2014</v>
      </c>
      <c r="AD155" s="17">
        <v>2015</v>
      </c>
      <c r="AE155" s="17" t="s">
        <v>230</v>
      </c>
      <c r="AF155" s="17">
        <v>2014</v>
      </c>
      <c r="AG155" s="16" t="s">
        <v>230</v>
      </c>
      <c r="AH155" s="17">
        <v>2014</v>
      </c>
      <c r="AI155" s="17">
        <v>2015</v>
      </c>
      <c r="AJ155" s="17">
        <v>2016</v>
      </c>
      <c r="AK155" s="18" t="s">
        <v>230</v>
      </c>
      <c r="AL155" s="18">
        <v>2015</v>
      </c>
      <c r="AM155" s="17">
        <v>2015</v>
      </c>
      <c r="AN155" s="17">
        <v>2014</v>
      </c>
      <c r="AO155" s="17">
        <v>2014</v>
      </c>
      <c r="AP155" s="17">
        <v>2014</v>
      </c>
      <c r="AQ155" s="17">
        <v>2014</v>
      </c>
      <c r="AR155" s="17">
        <v>2007</v>
      </c>
      <c r="AS155" s="17">
        <v>2014</v>
      </c>
      <c r="AT155" s="17">
        <v>2015</v>
      </c>
      <c r="AU155" s="17">
        <v>2012</v>
      </c>
      <c r="AV155" s="17">
        <v>2013</v>
      </c>
      <c r="AW155" s="17">
        <v>2014</v>
      </c>
      <c r="AX155" s="17">
        <v>2014</v>
      </c>
      <c r="AY155" s="17">
        <v>2014</v>
      </c>
      <c r="AZ155" s="17">
        <v>2015</v>
      </c>
      <c r="BA155" s="17">
        <v>2015</v>
      </c>
      <c r="BB155" s="17">
        <v>2015</v>
      </c>
      <c r="BC155" s="17">
        <v>2015</v>
      </c>
      <c r="BD155" s="17">
        <v>2014</v>
      </c>
      <c r="BE155" s="17">
        <v>2014</v>
      </c>
      <c r="BF155" s="8"/>
    </row>
    <row r="156" spans="1:58">
      <c r="A156" s="11" t="s">
        <v>8224</v>
      </c>
      <c r="B156" s="123" t="s">
        <v>8225</v>
      </c>
      <c r="C156" s="15">
        <v>2014</v>
      </c>
      <c r="D156" s="15">
        <v>2014</v>
      </c>
      <c r="E156" s="15">
        <v>2014</v>
      </c>
      <c r="F156" s="15">
        <v>2014</v>
      </c>
      <c r="G156" s="15">
        <v>2014</v>
      </c>
      <c r="H156" s="15">
        <v>2014</v>
      </c>
      <c r="I156" s="15">
        <v>2014</v>
      </c>
      <c r="J156" s="15">
        <v>2015</v>
      </c>
      <c r="K156" s="15">
        <v>2015</v>
      </c>
      <c r="L156" s="15">
        <v>2015</v>
      </c>
      <c r="M156" s="17">
        <v>2016</v>
      </c>
      <c r="N156" s="17">
        <v>2016</v>
      </c>
      <c r="O156" s="17">
        <v>2015</v>
      </c>
      <c r="P156" s="17">
        <v>2015</v>
      </c>
      <c r="Q156" s="17">
        <v>2014</v>
      </c>
      <c r="R156" s="17" t="s">
        <v>230</v>
      </c>
      <c r="S156" s="17">
        <v>2016</v>
      </c>
      <c r="T156" s="17">
        <v>2013</v>
      </c>
      <c r="U156" s="17">
        <v>2014</v>
      </c>
      <c r="V156" s="17" t="s">
        <v>230</v>
      </c>
      <c r="W156" s="17">
        <v>2015</v>
      </c>
      <c r="X156" s="17" t="s">
        <v>230</v>
      </c>
      <c r="Y156" s="17">
        <v>2012</v>
      </c>
      <c r="Z156" s="17">
        <v>2014</v>
      </c>
      <c r="AA156" s="17">
        <v>2014</v>
      </c>
      <c r="AB156" s="17">
        <v>2014</v>
      </c>
      <c r="AC156" s="17">
        <v>2014</v>
      </c>
      <c r="AD156" s="17">
        <v>2015</v>
      </c>
      <c r="AE156" s="17" t="s">
        <v>230</v>
      </c>
      <c r="AF156" s="17">
        <v>2014</v>
      </c>
      <c r="AG156" s="16">
        <v>2012</v>
      </c>
      <c r="AH156" s="17">
        <v>2014</v>
      </c>
      <c r="AI156" s="17">
        <v>2015</v>
      </c>
      <c r="AJ156" s="17">
        <v>2016</v>
      </c>
      <c r="AK156" s="18" t="s">
        <v>230</v>
      </c>
      <c r="AL156" s="18">
        <v>2015</v>
      </c>
      <c r="AM156" s="17">
        <v>2015</v>
      </c>
      <c r="AN156" s="17">
        <v>2014</v>
      </c>
      <c r="AO156" s="17">
        <v>2014</v>
      </c>
      <c r="AP156" s="17">
        <v>2014</v>
      </c>
      <c r="AQ156" s="17">
        <v>2014</v>
      </c>
      <c r="AR156" s="17">
        <v>2015</v>
      </c>
      <c r="AS156" s="17">
        <v>2014</v>
      </c>
      <c r="AT156" s="17">
        <v>2015</v>
      </c>
      <c r="AU156" s="17">
        <v>2012</v>
      </c>
      <c r="AV156" s="17" t="s">
        <v>230</v>
      </c>
      <c r="AW156" s="17">
        <v>2014</v>
      </c>
      <c r="AX156" s="17">
        <v>2014</v>
      </c>
      <c r="AY156" s="17">
        <v>2014</v>
      </c>
      <c r="AZ156" s="17">
        <v>2015</v>
      </c>
      <c r="BA156" s="17">
        <v>2015</v>
      </c>
      <c r="BB156" s="17">
        <v>2015</v>
      </c>
      <c r="BC156" s="17">
        <v>2015</v>
      </c>
      <c r="BD156" s="17">
        <v>2014</v>
      </c>
      <c r="BE156" s="17">
        <v>2014</v>
      </c>
      <c r="BF156" s="8"/>
    </row>
    <row r="157" spans="1:58">
      <c r="A157" s="11" t="s">
        <v>8226</v>
      </c>
      <c r="B157" s="123" t="s">
        <v>8227</v>
      </c>
      <c r="C157" s="15">
        <v>2014</v>
      </c>
      <c r="D157" s="15">
        <v>2014</v>
      </c>
      <c r="E157" s="15">
        <v>2014</v>
      </c>
      <c r="F157" s="15">
        <v>2014</v>
      </c>
      <c r="G157" s="15">
        <v>2014</v>
      </c>
      <c r="H157" s="15">
        <v>2014</v>
      </c>
      <c r="I157" s="15">
        <v>2014</v>
      </c>
      <c r="J157" s="15">
        <v>2015</v>
      </c>
      <c r="K157" s="15">
        <v>2015</v>
      </c>
      <c r="L157" s="15">
        <v>2015</v>
      </c>
      <c r="M157" s="17">
        <v>2016</v>
      </c>
      <c r="N157" s="17">
        <v>2016</v>
      </c>
      <c r="O157" s="17">
        <v>2015</v>
      </c>
      <c r="P157" s="17">
        <v>2015</v>
      </c>
      <c r="Q157" s="17">
        <v>2014</v>
      </c>
      <c r="R157" s="17" t="s">
        <v>230</v>
      </c>
      <c r="S157" s="17">
        <v>2016</v>
      </c>
      <c r="T157" s="17">
        <v>2013</v>
      </c>
      <c r="U157" s="17">
        <v>2014</v>
      </c>
      <c r="V157" s="17" t="s">
        <v>230</v>
      </c>
      <c r="W157" s="17">
        <v>2015</v>
      </c>
      <c r="X157" s="17" t="s">
        <v>230</v>
      </c>
      <c r="Y157" s="17">
        <v>2011</v>
      </c>
      <c r="Z157" s="17">
        <v>2014</v>
      </c>
      <c r="AA157" s="17">
        <v>2014</v>
      </c>
      <c r="AB157" s="17">
        <v>2014</v>
      </c>
      <c r="AC157" s="17">
        <v>2014</v>
      </c>
      <c r="AD157" s="17">
        <v>2015</v>
      </c>
      <c r="AE157" s="17" t="s">
        <v>230</v>
      </c>
      <c r="AF157" s="17">
        <v>2014</v>
      </c>
      <c r="AG157" s="16">
        <v>2012</v>
      </c>
      <c r="AH157" s="17">
        <v>2014</v>
      </c>
      <c r="AI157" s="17">
        <v>2015</v>
      </c>
      <c r="AJ157" s="17">
        <v>2016</v>
      </c>
      <c r="AK157" s="18" t="s">
        <v>230</v>
      </c>
      <c r="AL157" s="18">
        <v>2015</v>
      </c>
      <c r="AM157" s="17">
        <v>2015</v>
      </c>
      <c r="AN157" s="17">
        <v>2014</v>
      </c>
      <c r="AO157" s="17">
        <v>2014</v>
      </c>
      <c r="AP157" s="17">
        <v>2014</v>
      </c>
      <c r="AQ157" s="17">
        <v>2014</v>
      </c>
      <c r="AR157" s="17">
        <v>2015</v>
      </c>
      <c r="AS157" s="17">
        <v>2014</v>
      </c>
      <c r="AT157" s="17">
        <v>2015</v>
      </c>
      <c r="AU157" s="17">
        <v>2012</v>
      </c>
      <c r="AV157" s="17">
        <v>2013</v>
      </c>
      <c r="AW157" s="17">
        <v>2014</v>
      </c>
      <c r="AX157" s="17">
        <v>2014</v>
      </c>
      <c r="AY157" s="17">
        <v>2014</v>
      </c>
      <c r="AZ157" s="17">
        <v>2015</v>
      </c>
      <c r="BA157" s="17">
        <v>2015</v>
      </c>
      <c r="BB157" s="17">
        <v>2015</v>
      </c>
      <c r="BC157" s="17">
        <v>2015</v>
      </c>
      <c r="BD157" s="17">
        <v>2014</v>
      </c>
      <c r="BE157" s="17">
        <v>2014</v>
      </c>
      <c r="BF157" s="8"/>
    </row>
    <row r="158" spans="1:58">
      <c r="A158" s="11" t="s">
        <v>8228</v>
      </c>
      <c r="B158" s="123" t="s">
        <v>8229</v>
      </c>
      <c r="C158" s="15">
        <v>2014</v>
      </c>
      <c r="D158" s="15">
        <v>2014</v>
      </c>
      <c r="E158" s="15">
        <v>2014</v>
      </c>
      <c r="F158" s="15">
        <v>2014</v>
      </c>
      <c r="G158" s="15">
        <v>2014</v>
      </c>
      <c r="H158" s="15">
        <v>2014</v>
      </c>
      <c r="I158" s="15">
        <v>2014</v>
      </c>
      <c r="J158" s="15">
        <v>2015</v>
      </c>
      <c r="K158" s="15">
        <v>2015</v>
      </c>
      <c r="L158" s="15">
        <v>2015</v>
      </c>
      <c r="M158" s="17">
        <v>2016</v>
      </c>
      <c r="N158" s="17">
        <v>2016</v>
      </c>
      <c r="O158" s="17">
        <v>2015</v>
      </c>
      <c r="P158" s="17">
        <v>2015</v>
      </c>
      <c r="Q158" s="17">
        <v>2014</v>
      </c>
      <c r="R158" s="17" t="s">
        <v>230</v>
      </c>
      <c r="S158" s="17">
        <v>2016</v>
      </c>
      <c r="T158" s="17">
        <v>2013</v>
      </c>
      <c r="U158" s="17">
        <v>2014</v>
      </c>
      <c r="V158" s="17">
        <v>2014</v>
      </c>
      <c r="W158" s="17">
        <v>2015</v>
      </c>
      <c r="X158" s="17">
        <v>2007</v>
      </c>
      <c r="Y158" s="17">
        <v>2010</v>
      </c>
      <c r="Z158" s="17">
        <v>2014</v>
      </c>
      <c r="AA158" s="17">
        <v>2014</v>
      </c>
      <c r="AB158" s="17" t="s">
        <v>230</v>
      </c>
      <c r="AC158" s="17">
        <v>2014</v>
      </c>
      <c r="AD158" s="17">
        <v>2015</v>
      </c>
      <c r="AE158" s="17">
        <v>2012</v>
      </c>
      <c r="AF158" s="17" t="s">
        <v>230</v>
      </c>
      <c r="AG158" s="16">
        <v>2005</v>
      </c>
      <c r="AH158" s="17">
        <v>2014</v>
      </c>
      <c r="AI158" s="17">
        <v>2015</v>
      </c>
      <c r="AJ158" s="17">
        <v>2016</v>
      </c>
      <c r="AK158" s="18" t="s">
        <v>230</v>
      </c>
      <c r="AL158" s="18">
        <v>2015</v>
      </c>
      <c r="AM158" s="17">
        <v>2015</v>
      </c>
      <c r="AN158" s="17">
        <v>2014</v>
      </c>
      <c r="AO158" s="17">
        <v>2014</v>
      </c>
      <c r="AP158" s="17" t="s">
        <v>230</v>
      </c>
      <c r="AQ158" s="17" t="s">
        <v>230</v>
      </c>
      <c r="AR158" s="17">
        <v>2009</v>
      </c>
      <c r="AS158" s="17">
        <v>2014</v>
      </c>
      <c r="AT158" s="17" t="s">
        <v>230</v>
      </c>
      <c r="AU158" s="17">
        <v>2012</v>
      </c>
      <c r="AV158" s="17" t="s">
        <v>230</v>
      </c>
      <c r="AW158" s="17">
        <v>2014</v>
      </c>
      <c r="AX158" s="17">
        <v>2014</v>
      </c>
      <c r="AY158" s="17">
        <v>2014</v>
      </c>
      <c r="AZ158" s="17">
        <v>2015</v>
      </c>
      <c r="BA158" s="17">
        <v>2015</v>
      </c>
      <c r="BB158" s="17">
        <v>2015</v>
      </c>
      <c r="BC158" s="17">
        <v>2015</v>
      </c>
      <c r="BD158" s="17">
        <v>2014</v>
      </c>
      <c r="BE158" s="17">
        <v>2014</v>
      </c>
      <c r="BF158" s="8"/>
    </row>
    <row r="159" spans="1:58">
      <c r="A159" s="11" t="s">
        <v>6278</v>
      </c>
      <c r="B159" s="123" t="s">
        <v>6279</v>
      </c>
      <c r="C159" s="15">
        <v>2014</v>
      </c>
      <c r="D159" s="15">
        <v>2014</v>
      </c>
      <c r="E159" s="15">
        <v>2014</v>
      </c>
      <c r="F159" s="15">
        <v>2014</v>
      </c>
      <c r="G159" s="15">
        <v>2014</v>
      </c>
      <c r="H159" s="15">
        <v>2014</v>
      </c>
      <c r="I159" s="15">
        <v>2014</v>
      </c>
      <c r="J159" s="15">
        <v>2015</v>
      </c>
      <c r="K159" s="15">
        <v>2015</v>
      </c>
      <c r="L159" s="15">
        <v>2015</v>
      </c>
      <c r="M159" s="17">
        <v>2016</v>
      </c>
      <c r="N159" s="17">
        <v>2016</v>
      </c>
      <c r="O159" s="17">
        <v>2015</v>
      </c>
      <c r="P159" s="17">
        <v>2015</v>
      </c>
      <c r="Q159" s="17" t="s">
        <v>230</v>
      </c>
      <c r="R159" s="17">
        <v>2006</v>
      </c>
      <c r="S159" s="17">
        <v>2016</v>
      </c>
      <c r="T159" s="17">
        <v>2013</v>
      </c>
      <c r="U159" s="17">
        <v>2014</v>
      </c>
      <c r="V159" s="17">
        <v>2014</v>
      </c>
      <c r="W159" s="17">
        <v>2015</v>
      </c>
      <c r="X159" s="17">
        <v>2009</v>
      </c>
      <c r="Y159" s="17">
        <v>2010</v>
      </c>
      <c r="Z159" s="17">
        <v>2014</v>
      </c>
      <c r="AA159" s="17">
        <v>2014</v>
      </c>
      <c r="AB159" s="17">
        <v>2014</v>
      </c>
      <c r="AC159" s="17" t="s">
        <v>230</v>
      </c>
      <c r="AD159" s="17">
        <v>2015</v>
      </c>
      <c r="AE159" s="17">
        <v>2012</v>
      </c>
      <c r="AF159" s="17">
        <v>2012</v>
      </c>
      <c r="AG159" s="16" t="s">
        <v>230</v>
      </c>
      <c r="AH159" s="17">
        <v>2014</v>
      </c>
      <c r="AI159" s="17">
        <v>2015</v>
      </c>
      <c r="AJ159" s="17">
        <v>2016</v>
      </c>
      <c r="AK159" s="18">
        <v>2015</v>
      </c>
      <c r="AL159" s="18">
        <v>2015</v>
      </c>
      <c r="AM159" s="17">
        <v>2015</v>
      </c>
      <c r="AN159" s="17">
        <v>2014</v>
      </c>
      <c r="AO159" s="17">
        <v>2014</v>
      </c>
      <c r="AP159" s="17" t="s">
        <v>230</v>
      </c>
      <c r="AQ159" s="17" t="s">
        <v>230</v>
      </c>
      <c r="AR159" s="17" t="s">
        <v>230</v>
      </c>
      <c r="AS159" s="17">
        <v>2014</v>
      </c>
      <c r="AT159" s="17">
        <v>2015</v>
      </c>
      <c r="AU159" s="17">
        <v>2012</v>
      </c>
      <c r="AV159" s="17" t="s">
        <v>230</v>
      </c>
      <c r="AW159" s="17">
        <v>2014</v>
      </c>
      <c r="AX159" s="17">
        <v>2014</v>
      </c>
      <c r="AY159" s="17">
        <v>2014</v>
      </c>
      <c r="AZ159" s="17">
        <v>2011</v>
      </c>
      <c r="BA159" s="17">
        <v>2011</v>
      </c>
      <c r="BB159" s="17">
        <v>2014</v>
      </c>
      <c r="BC159" s="17">
        <v>2015</v>
      </c>
      <c r="BD159" s="17">
        <v>2014</v>
      </c>
      <c r="BE159" s="17">
        <v>2014</v>
      </c>
      <c r="BF159" s="8"/>
    </row>
    <row r="160" spans="1:58">
      <c r="A160" s="11" t="s">
        <v>8230</v>
      </c>
      <c r="B160" s="123" t="s">
        <v>8231</v>
      </c>
      <c r="C160" s="15">
        <v>2014</v>
      </c>
      <c r="D160" s="15">
        <v>2014</v>
      </c>
      <c r="E160" s="15">
        <v>2014</v>
      </c>
      <c r="F160" s="15">
        <v>2014</v>
      </c>
      <c r="G160" s="15">
        <v>2014</v>
      </c>
      <c r="H160" s="15">
        <v>2014</v>
      </c>
      <c r="I160" s="15">
        <v>2014</v>
      </c>
      <c r="J160" s="15">
        <v>2015</v>
      </c>
      <c r="K160" s="15">
        <v>2015</v>
      </c>
      <c r="L160" s="15">
        <v>2015</v>
      </c>
      <c r="M160" s="17">
        <v>2016</v>
      </c>
      <c r="N160" s="17">
        <v>2016</v>
      </c>
      <c r="O160" s="17">
        <v>2015</v>
      </c>
      <c r="P160" s="17">
        <v>2015</v>
      </c>
      <c r="Q160" s="17">
        <v>2014</v>
      </c>
      <c r="R160" s="17">
        <v>2012</v>
      </c>
      <c r="S160" s="17">
        <v>2016</v>
      </c>
      <c r="T160" s="17">
        <v>2013</v>
      </c>
      <c r="U160" s="17">
        <v>2014</v>
      </c>
      <c r="V160" s="17">
        <v>2014</v>
      </c>
      <c r="W160" s="17">
        <v>2015</v>
      </c>
      <c r="X160" s="17">
        <v>2008</v>
      </c>
      <c r="Y160" s="17">
        <v>2013</v>
      </c>
      <c r="Z160" s="17">
        <v>2014</v>
      </c>
      <c r="AA160" s="17">
        <v>2014</v>
      </c>
      <c r="AB160" s="17">
        <v>2014</v>
      </c>
      <c r="AC160" s="17">
        <v>2014</v>
      </c>
      <c r="AD160" s="17">
        <v>2015</v>
      </c>
      <c r="AE160" s="17">
        <v>2012</v>
      </c>
      <c r="AF160" s="17">
        <v>2014</v>
      </c>
      <c r="AG160" s="16">
        <v>2011</v>
      </c>
      <c r="AH160" s="17">
        <v>2014</v>
      </c>
      <c r="AI160" s="17">
        <v>2015</v>
      </c>
      <c r="AJ160" s="17">
        <v>2016</v>
      </c>
      <c r="AK160" s="18" t="s">
        <v>230</v>
      </c>
      <c r="AL160" s="18">
        <v>2015</v>
      </c>
      <c r="AM160" s="17">
        <v>2015</v>
      </c>
      <c r="AN160" s="17">
        <v>2014</v>
      </c>
      <c r="AO160" s="17">
        <v>2014</v>
      </c>
      <c r="AP160" s="17">
        <v>2014</v>
      </c>
      <c r="AQ160" s="17">
        <v>2014</v>
      </c>
      <c r="AR160" s="17">
        <v>2015</v>
      </c>
      <c r="AS160" s="17">
        <v>2014</v>
      </c>
      <c r="AT160" s="17">
        <v>2015</v>
      </c>
      <c r="AU160" s="17">
        <v>2012</v>
      </c>
      <c r="AV160" s="17">
        <v>2012</v>
      </c>
      <c r="AW160" s="17">
        <v>2014</v>
      </c>
      <c r="AX160" s="17">
        <v>2014</v>
      </c>
      <c r="AY160" s="17">
        <v>2014</v>
      </c>
      <c r="AZ160" s="17">
        <v>2015</v>
      </c>
      <c r="BA160" s="17">
        <v>2015</v>
      </c>
      <c r="BB160" s="17">
        <v>2015</v>
      </c>
      <c r="BC160" s="17">
        <v>2015</v>
      </c>
      <c r="BD160" s="17">
        <v>2014</v>
      </c>
      <c r="BE160" s="17">
        <v>2014</v>
      </c>
      <c r="BF160" s="8"/>
    </row>
    <row r="161" spans="1:58">
      <c r="A161" s="11" t="s">
        <v>6439</v>
      </c>
      <c r="B161" s="123" t="s">
        <v>6440</v>
      </c>
      <c r="C161" s="15">
        <v>2014</v>
      </c>
      <c r="D161" s="15">
        <v>2014</v>
      </c>
      <c r="E161" s="15">
        <v>2014</v>
      </c>
      <c r="F161" s="15">
        <v>2014</v>
      </c>
      <c r="G161" s="15">
        <v>2014</v>
      </c>
      <c r="H161" s="15">
        <v>2014</v>
      </c>
      <c r="I161" s="15">
        <v>2014</v>
      </c>
      <c r="J161" s="15">
        <v>2015</v>
      </c>
      <c r="K161" s="15">
        <v>2015</v>
      </c>
      <c r="L161" s="15">
        <v>2015</v>
      </c>
      <c r="M161" s="17">
        <v>2016</v>
      </c>
      <c r="N161" s="17">
        <v>2016</v>
      </c>
      <c r="O161" s="17">
        <v>2015</v>
      </c>
      <c r="P161" s="17">
        <v>2015</v>
      </c>
      <c r="Q161" s="17">
        <v>2014</v>
      </c>
      <c r="R161" s="17">
        <v>2010</v>
      </c>
      <c r="S161" s="17">
        <v>2016</v>
      </c>
      <c r="T161" s="17">
        <v>2013</v>
      </c>
      <c r="U161" s="17">
        <v>2014</v>
      </c>
      <c r="V161" s="17">
        <v>2014</v>
      </c>
      <c r="W161" s="17">
        <v>2015</v>
      </c>
      <c r="X161" s="17">
        <v>2010</v>
      </c>
      <c r="Y161" s="17" t="s">
        <v>230</v>
      </c>
      <c r="Z161" s="17">
        <v>2014</v>
      </c>
      <c r="AA161" s="17">
        <v>2014</v>
      </c>
      <c r="AB161" s="17">
        <v>2014</v>
      </c>
      <c r="AC161" s="17">
        <v>2014</v>
      </c>
      <c r="AD161" s="17">
        <v>2015</v>
      </c>
      <c r="AE161" s="17">
        <v>2012</v>
      </c>
      <c r="AF161" s="17" t="s">
        <v>230</v>
      </c>
      <c r="AG161" s="16" t="s">
        <v>230</v>
      </c>
      <c r="AH161" s="17">
        <v>2014</v>
      </c>
      <c r="AI161" s="17">
        <v>2015</v>
      </c>
      <c r="AJ161" s="17">
        <v>2016</v>
      </c>
      <c r="AK161" s="18">
        <v>2015</v>
      </c>
      <c r="AL161" s="18">
        <v>2016</v>
      </c>
      <c r="AM161" s="17">
        <v>2015</v>
      </c>
      <c r="AN161" s="17">
        <v>2014</v>
      </c>
      <c r="AO161" s="17">
        <v>2014</v>
      </c>
      <c r="AP161" s="17" t="s">
        <v>230</v>
      </c>
      <c r="AQ161" s="17" t="s">
        <v>230</v>
      </c>
      <c r="AR161" s="17" t="s">
        <v>230</v>
      </c>
      <c r="AS161" s="17">
        <v>2014</v>
      </c>
      <c r="AT161" s="17">
        <v>2015</v>
      </c>
      <c r="AU161" s="17">
        <v>2012</v>
      </c>
      <c r="AV161" s="17">
        <v>2008</v>
      </c>
      <c r="AW161" s="17">
        <v>2014</v>
      </c>
      <c r="AX161" s="17">
        <v>2014</v>
      </c>
      <c r="AY161" s="17">
        <v>2014</v>
      </c>
      <c r="AZ161" s="17">
        <v>2015</v>
      </c>
      <c r="BA161" s="17">
        <v>2015</v>
      </c>
      <c r="BB161" s="17">
        <v>2015</v>
      </c>
      <c r="BC161" s="17">
        <v>2015</v>
      </c>
      <c r="BD161" s="17">
        <v>2014</v>
      </c>
      <c r="BE161" s="17">
        <v>2014</v>
      </c>
      <c r="BF161" s="8"/>
    </row>
    <row r="162" spans="1:58">
      <c r="A162" s="11" t="s">
        <v>1721</v>
      </c>
      <c r="B162" s="123" t="s">
        <v>1722</v>
      </c>
      <c r="C162" s="15">
        <v>2014</v>
      </c>
      <c r="D162" s="15">
        <v>2014</v>
      </c>
      <c r="E162" s="15">
        <v>2014</v>
      </c>
      <c r="F162" s="15">
        <v>2014</v>
      </c>
      <c r="G162" s="15">
        <v>2014</v>
      </c>
      <c r="H162" s="15">
        <v>2014</v>
      </c>
      <c r="I162" s="15">
        <v>2014</v>
      </c>
      <c r="J162" s="15">
        <v>2015</v>
      </c>
      <c r="K162" s="15">
        <v>2015</v>
      </c>
      <c r="L162" s="15">
        <v>2015</v>
      </c>
      <c r="M162" s="17">
        <v>2016</v>
      </c>
      <c r="N162" s="17">
        <v>2016</v>
      </c>
      <c r="O162" s="17">
        <v>2015</v>
      </c>
      <c r="P162" s="17">
        <v>2015</v>
      </c>
      <c r="Q162" s="17">
        <v>2014</v>
      </c>
      <c r="R162" s="17" t="s">
        <v>230</v>
      </c>
      <c r="S162" s="17">
        <v>2016</v>
      </c>
      <c r="T162" s="17">
        <v>2013</v>
      </c>
      <c r="U162" s="17">
        <v>2014</v>
      </c>
      <c r="V162" s="17" t="s">
        <v>230</v>
      </c>
      <c r="W162" s="17">
        <v>2015</v>
      </c>
      <c r="X162" s="17" t="s">
        <v>230</v>
      </c>
      <c r="Y162" s="17">
        <v>2013</v>
      </c>
      <c r="Z162" s="17">
        <v>2014</v>
      </c>
      <c r="AA162" s="17">
        <v>2014</v>
      </c>
      <c r="AB162" s="17">
        <v>2013</v>
      </c>
      <c r="AC162" s="17">
        <v>2014</v>
      </c>
      <c r="AD162" s="17">
        <v>2015</v>
      </c>
      <c r="AE162" s="17" t="s">
        <v>230</v>
      </c>
      <c r="AF162" s="17">
        <v>2014</v>
      </c>
      <c r="AG162" s="16">
        <v>2012</v>
      </c>
      <c r="AH162" s="17">
        <v>2014</v>
      </c>
      <c r="AI162" s="17">
        <v>2015</v>
      </c>
      <c r="AJ162" s="17">
        <v>2016</v>
      </c>
      <c r="AK162" s="18" t="s">
        <v>230</v>
      </c>
      <c r="AL162" s="18">
        <v>2015</v>
      </c>
      <c r="AM162" s="17">
        <v>2015</v>
      </c>
      <c r="AN162" s="17">
        <v>2014</v>
      </c>
      <c r="AO162" s="17">
        <v>2014</v>
      </c>
      <c r="AP162" s="17">
        <v>2014</v>
      </c>
      <c r="AQ162" s="17">
        <v>2014</v>
      </c>
      <c r="AR162" s="17">
        <v>2015</v>
      </c>
      <c r="AS162" s="17">
        <v>2014</v>
      </c>
      <c r="AT162" s="17">
        <v>2015</v>
      </c>
      <c r="AU162" s="17">
        <v>2012</v>
      </c>
      <c r="AV162" s="17">
        <v>2013</v>
      </c>
      <c r="AW162" s="17">
        <v>2014</v>
      </c>
      <c r="AX162" s="17">
        <v>2014</v>
      </c>
      <c r="AY162" s="17">
        <v>2014</v>
      </c>
      <c r="AZ162" s="17">
        <v>2015</v>
      </c>
      <c r="BA162" s="17">
        <v>2015</v>
      </c>
      <c r="BB162" s="17">
        <v>2015</v>
      </c>
      <c r="BC162" s="17">
        <v>2015</v>
      </c>
      <c r="BD162" s="17">
        <v>2014</v>
      </c>
      <c r="BE162" s="17">
        <v>2014</v>
      </c>
      <c r="BF162" s="8"/>
    </row>
    <row r="163" spans="1:58">
      <c r="A163" s="11" t="s">
        <v>8232</v>
      </c>
      <c r="B163" s="123" t="s">
        <v>8233</v>
      </c>
      <c r="C163" s="15">
        <v>2014</v>
      </c>
      <c r="D163" s="15">
        <v>2014</v>
      </c>
      <c r="E163" s="15">
        <v>2014</v>
      </c>
      <c r="F163" s="15">
        <v>2014</v>
      </c>
      <c r="G163" s="15">
        <v>2014</v>
      </c>
      <c r="H163" s="15">
        <v>2014</v>
      </c>
      <c r="I163" s="15">
        <v>2014</v>
      </c>
      <c r="J163" s="15">
        <v>2015</v>
      </c>
      <c r="K163" s="15">
        <v>2015</v>
      </c>
      <c r="L163" s="15">
        <v>2015</v>
      </c>
      <c r="M163" s="17">
        <v>2016</v>
      </c>
      <c r="N163" s="17">
        <v>2016</v>
      </c>
      <c r="O163" s="17">
        <v>2015</v>
      </c>
      <c r="P163" s="17">
        <v>2015</v>
      </c>
      <c r="Q163" s="17">
        <v>2014</v>
      </c>
      <c r="R163" s="17" t="s">
        <v>230</v>
      </c>
      <c r="S163" s="17">
        <v>2016</v>
      </c>
      <c r="T163" s="17">
        <v>2013</v>
      </c>
      <c r="U163" s="17">
        <v>2014</v>
      </c>
      <c r="V163" s="17">
        <v>2014</v>
      </c>
      <c r="W163" s="17">
        <v>2015</v>
      </c>
      <c r="X163" s="17">
        <v>2012</v>
      </c>
      <c r="Y163" s="17">
        <v>2010</v>
      </c>
      <c r="Z163" s="17">
        <v>2014</v>
      </c>
      <c r="AA163" s="17">
        <v>2014</v>
      </c>
      <c r="AB163" s="17">
        <v>2014</v>
      </c>
      <c r="AC163" s="17">
        <v>2014</v>
      </c>
      <c r="AD163" s="17">
        <v>2015</v>
      </c>
      <c r="AE163" s="17">
        <v>2012</v>
      </c>
      <c r="AF163" s="17">
        <v>2014</v>
      </c>
      <c r="AG163" s="16">
        <v>2012</v>
      </c>
      <c r="AH163" s="17">
        <v>2014</v>
      </c>
      <c r="AI163" s="17">
        <v>2015</v>
      </c>
      <c r="AJ163" s="17">
        <v>2016</v>
      </c>
      <c r="AK163" s="18">
        <v>2015</v>
      </c>
      <c r="AL163" s="18">
        <v>2015</v>
      </c>
      <c r="AM163" s="17">
        <v>2015</v>
      </c>
      <c r="AN163" s="17">
        <v>2014</v>
      </c>
      <c r="AO163" s="17">
        <v>2014</v>
      </c>
      <c r="AP163" s="17">
        <v>2014</v>
      </c>
      <c r="AQ163" s="17">
        <v>2014</v>
      </c>
      <c r="AR163" s="17">
        <v>2015</v>
      </c>
      <c r="AS163" s="17">
        <v>2014</v>
      </c>
      <c r="AT163" s="17">
        <v>2015</v>
      </c>
      <c r="AU163" s="17">
        <v>2012</v>
      </c>
      <c r="AV163" s="17">
        <v>2010</v>
      </c>
      <c r="AW163" s="17">
        <v>2014</v>
      </c>
      <c r="AX163" s="17">
        <v>2014</v>
      </c>
      <c r="AY163" s="17">
        <v>2014</v>
      </c>
      <c r="AZ163" s="17">
        <v>2015</v>
      </c>
      <c r="BA163" s="17">
        <v>2015</v>
      </c>
      <c r="BB163" s="17">
        <v>2015</v>
      </c>
      <c r="BC163" s="17">
        <v>2015</v>
      </c>
      <c r="BD163" s="17">
        <v>2014</v>
      </c>
      <c r="BE163" s="17">
        <v>2014</v>
      </c>
      <c r="BF163" s="8"/>
    </row>
    <row r="164" spans="1:58">
      <c r="A164" s="11" t="s">
        <v>5908</v>
      </c>
      <c r="B164" s="123" t="s">
        <v>5909</v>
      </c>
      <c r="C164" s="15">
        <v>2014</v>
      </c>
      <c r="D164" s="15">
        <v>2014</v>
      </c>
      <c r="E164" s="15">
        <v>2014</v>
      </c>
      <c r="F164" s="15">
        <v>2014</v>
      </c>
      <c r="G164" s="15">
        <v>2014</v>
      </c>
      <c r="H164" s="15">
        <v>2014</v>
      </c>
      <c r="I164" s="15">
        <v>2014</v>
      </c>
      <c r="J164" s="15">
        <v>2015</v>
      </c>
      <c r="K164" s="15">
        <v>2015</v>
      </c>
      <c r="L164" s="15">
        <v>2015</v>
      </c>
      <c r="M164" s="17">
        <v>2016</v>
      </c>
      <c r="N164" s="17">
        <v>2016</v>
      </c>
      <c r="O164" s="17">
        <v>2015</v>
      </c>
      <c r="P164" s="17">
        <v>2015</v>
      </c>
      <c r="Q164" s="17">
        <v>2014</v>
      </c>
      <c r="R164" s="17">
        <v>2010</v>
      </c>
      <c r="S164" s="17">
        <v>2016</v>
      </c>
      <c r="T164" s="17">
        <v>2013</v>
      </c>
      <c r="U164" s="17">
        <v>2014</v>
      </c>
      <c r="V164" s="17">
        <v>2014</v>
      </c>
      <c r="W164" s="17">
        <v>2015</v>
      </c>
      <c r="X164" s="17">
        <v>2014</v>
      </c>
      <c r="Y164" s="17">
        <v>2010</v>
      </c>
      <c r="Z164" s="17">
        <v>2014</v>
      </c>
      <c r="AA164" s="17">
        <v>2014</v>
      </c>
      <c r="AB164" s="17">
        <v>2014</v>
      </c>
      <c r="AC164" s="17">
        <v>2014</v>
      </c>
      <c r="AD164" s="17">
        <v>2015</v>
      </c>
      <c r="AE164" s="17">
        <v>2012</v>
      </c>
      <c r="AF164" s="17">
        <v>2014</v>
      </c>
      <c r="AG164" s="16">
        <v>2009</v>
      </c>
      <c r="AH164" s="17">
        <v>2014</v>
      </c>
      <c r="AI164" s="17">
        <v>2015</v>
      </c>
      <c r="AJ164" s="17">
        <v>2016</v>
      </c>
      <c r="AK164" s="18">
        <v>2015</v>
      </c>
      <c r="AL164" s="18">
        <v>2016</v>
      </c>
      <c r="AM164" s="17">
        <v>2015</v>
      </c>
      <c r="AN164" s="17">
        <v>2014</v>
      </c>
      <c r="AO164" s="17">
        <v>2014</v>
      </c>
      <c r="AP164" s="17" t="s">
        <v>230</v>
      </c>
      <c r="AQ164" s="17" t="s">
        <v>230</v>
      </c>
      <c r="AR164" s="17">
        <v>2011</v>
      </c>
      <c r="AS164" s="17">
        <v>2014</v>
      </c>
      <c r="AT164" s="17">
        <v>2015</v>
      </c>
      <c r="AU164" s="17">
        <v>2012</v>
      </c>
      <c r="AV164" s="17">
        <v>2013</v>
      </c>
      <c r="AW164" s="17">
        <v>2014</v>
      </c>
      <c r="AX164" s="17">
        <v>2014</v>
      </c>
      <c r="AY164" s="17">
        <v>2014</v>
      </c>
      <c r="AZ164" s="17">
        <v>2014</v>
      </c>
      <c r="BA164" s="17">
        <v>2014</v>
      </c>
      <c r="BB164" s="17">
        <v>2015</v>
      </c>
      <c r="BC164" s="17">
        <v>2015</v>
      </c>
      <c r="BD164" s="17">
        <v>2014</v>
      </c>
      <c r="BE164" s="17">
        <v>2014</v>
      </c>
      <c r="BF164" s="8"/>
    </row>
    <row r="165" spans="1:58">
      <c r="A165" s="11" t="s">
        <v>8236</v>
      </c>
      <c r="B165" s="123" t="s">
        <v>8237</v>
      </c>
      <c r="C165" s="15">
        <v>2014</v>
      </c>
      <c r="D165" s="15">
        <v>2014</v>
      </c>
      <c r="E165" s="15">
        <v>2014</v>
      </c>
      <c r="F165" s="15">
        <v>2014</v>
      </c>
      <c r="G165" s="15">
        <v>2014</v>
      </c>
      <c r="H165" s="15">
        <v>2014</v>
      </c>
      <c r="I165" s="15">
        <v>2014</v>
      </c>
      <c r="J165" s="15">
        <v>2015</v>
      </c>
      <c r="K165" s="15">
        <v>2015</v>
      </c>
      <c r="L165" s="15">
        <v>2015</v>
      </c>
      <c r="M165" s="17">
        <v>2016</v>
      </c>
      <c r="N165" s="17">
        <v>2016</v>
      </c>
      <c r="O165" s="17">
        <v>2015</v>
      </c>
      <c r="P165" s="17">
        <v>2015</v>
      </c>
      <c r="Q165" s="17">
        <v>2014</v>
      </c>
      <c r="R165" s="17">
        <v>2010</v>
      </c>
      <c r="S165" s="17">
        <v>2016</v>
      </c>
      <c r="T165" s="17">
        <v>2013</v>
      </c>
      <c r="U165" s="17">
        <v>2014</v>
      </c>
      <c r="V165" s="17">
        <v>2014</v>
      </c>
      <c r="W165" s="17">
        <v>2015</v>
      </c>
      <c r="X165" s="17">
        <v>2010</v>
      </c>
      <c r="Y165" s="17">
        <v>2012</v>
      </c>
      <c r="Z165" s="17">
        <v>2014</v>
      </c>
      <c r="AA165" s="17">
        <v>2014</v>
      </c>
      <c r="AB165" s="17">
        <v>2014</v>
      </c>
      <c r="AC165" s="17">
        <v>2014</v>
      </c>
      <c r="AD165" s="17">
        <v>2015</v>
      </c>
      <c r="AE165" s="17">
        <v>2012</v>
      </c>
      <c r="AF165" s="17">
        <v>2014</v>
      </c>
      <c r="AG165" s="16" t="s">
        <v>230</v>
      </c>
      <c r="AH165" s="17">
        <v>2014</v>
      </c>
      <c r="AI165" s="17">
        <v>2015</v>
      </c>
      <c r="AJ165" s="17">
        <v>2016</v>
      </c>
      <c r="AK165" s="18" t="s">
        <v>230</v>
      </c>
      <c r="AL165" s="18">
        <v>2015</v>
      </c>
      <c r="AM165" s="17">
        <v>2015</v>
      </c>
      <c r="AN165" s="17">
        <v>2014</v>
      </c>
      <c r="AO165" s="17">
        <v>2014</v>
      </c>
      <c r="AP165" s="17">
        <v>2013</v>
      </c>
      <c r="AQ165" s="17">
        <v>2013</v>
      </c>
      <c r="AR165" s="17" t="s">
        <v>230</v>
      </c>
      <c r="AS165" s="17">
        <v>2014</v>
      </c>
      <c r="AT165" s="17">
        <v>2015</v>
      </c>
      <c r="AU165" s="17">
        <v>2012</v>
      </c>
      <c r="AV165" s="17">
        <v>2010</v>
      </c>
      <c r="AW165" s="17">
        <v>2014</v>
      </c>
      <c r="AX165" s="17">
        <v>2014</v>
      </c>
      <c r="AY165" s="17">
        <v>2014</v>
      </c>
      <c r="AZ165" s="17">
        <v>2015</v>
      </c>
      <c r="BA165" s="17">
        <v>2015</v>
      </c>
      <c r="BB165" s="17">
        <v>2015</v>
      </c>
      <c r="BC165" s="17">
        <v>2015</v>
      </c>
      <c r="BD165" s="17">
        <v>2014</v>
      </c>
      <c r="BE165" s="17">
        <v>2014</v>
      </c>
      <c r="BF165" s="8"/>
    </row>
    <row r="166" spans="1:58">
      <c r="A166" s="11" t="s">
        <v>8698</v>
      </c>
      <c r="B166" s="123" t="s">
        <v>6498</v>
      </c>
      <c r="C166" s="15">
        <v>2014</v>
      </c>
      <c r="D166" s="15">
        <v>2014</v>
      </c>
      <c r="E166" s="15">
        <v>2014</v>
      </c>
      <c r="F166" s="15">
        <v>2014</v>
      </c>
      <c r="G166" s="15">
        <v>2014</v>
      </c>
      <c r="H166" s="15">
        <v>2014</v>
      </c>
      <c r="I166" s="15">
        <v>2014</v>
      </c>
      <c r="J166" s="15">
        <v>2015</v>
      </c>
      <c r="K166" s="15">
        <v>2015</v>
      </c>
      <c r="L166" s="15">
        <v>2015</v>
      </c>
      <c r="M166" s="17">
        <v>2016</v>
      </c>
      <c r="N166" s="17">
        <v>2016</v>
      </c>
      <c r="O166" s="17">
        <v>2015</v>
      </c>
      <c r="P166" s="17">
        <v>2015</v>
      </c>
      <c r="Q166" s="17">
        <v>2014</v>
      </c>
      <c r="R166" s="17">
        <v>2010</v>
      </c>
      <c r="S166" s="17">
        <v>2016</v>
      </c>
      <c r="T166" s="17">
        <v>2013</v>
      </c>
      <c r="U166" s="17">
        <v>2014</v>
      </c>
      <c r="V166" s="17">
        <v>2014</v>
      </c>
      <c r="W166" s="17">
        <v>2015</v>
      </c>
      <c r="X166" s="17">
        <v>2010</v>
      </c>
      <c r="Y166" s="17">
        <v>2009</v>
      </c>
      <c r="Z166" s="17">
        <v>2014</v>
      </c>
      <c r="AA166" s="17">
        <v>2014</v>
      </c>
      <c r="AB166" s="17">
        <v>2014</v>
      </c>
      <c r="AC166" s="17">
        <v>2014</v>
      </c>
      <c r="AD166" s="17">
        <v>2015</v>
      </c>
      <c r="AE166" s="17">
        <v>2012</v>
      </c>
      <c r="AF166" s="17">
        <v>2014</v>
      </c>
      <c r="AG166" s="16">
        <v>2009</v>
      </c>
      <c r="AH166" s="17">
        <v>2014</v>
      </c>
      <c r="AI166" s="17">
        <v>2015</v>
      </c>
      <c r="AJ166" s="17">
        <v>2016</v>
      </c>
      <c r="AK166" s="18" t="s">
        <v>230</v>
      </c>
      <c r="AL166" s="18">
        <v>2015</v>
      </c>
      <c r="AM166" s="17">
        <v>2015</v>
      </c>
      <c r="AN166" s="17">
        <v>2014</v>
      </c>
      <c r="AO166" s="17">
        <v>2014</v>
      </c>
      <c r="AP166" s="17" t="s">
        <v>230</v>
      </c>
      <c r="AQ166" s="17" t="s">
        <v>230</v>
      </c>
      <c r="AR166" s="17">
        <v>2015</v>
      </c>
      <c r="AS166" s="17">
        <v>2014</v>
      </c>
      <c r="AT166" s="17">
        <v>2015</v>
      </c>
      <c r="AU166" s="17">
        <v>2012</v>
      </c>
      <c r="AV166" s="17">
        <v>2010</v>
      </c>
      <c r="AW166" s="17">
        <v>2014</v>
      </c>
      <c r="AX166" s="17">
        <v>2014</v>
      </c>
      <c r="AY166" s="17">
        <v>2014</v>
      </c>
      <c r="AZ166" s="17">
        <v>2015</v>
      </c>
      <c r="BA166" s="17">
        <v>2015</v>
      </c>
      <c r="BB166" s="17">
        <v>2015</v>
      </c>
      <c r="BC166" s="17">
        <v>2015</v>
      </c>
      <c r="BD166" s="17">
        <v>2014</v>
      </c>
      <c r="BE166" s="17">
        <v>2014</v>
      </c>
      <c r="BF166" s="8"/>
    </row>
    <row r="167" spans="1:58">
      <c r="A167" s="11" t="s">
        <v>8238</v>
      </c>
      <c r="B167" s="123" t="s">
        <v>8239</v>
      </c>
      <c r="C167" s="15">
        <v>2014</v>
      </c>
      <c r="D167" s="15">
        <v>2014</v>
      </c>
      <c r="E167" s="15">
        <v>2014</v>
      </c>
      <c r="F167" s="15">
        <v>2014</v>
      </c>
      <c r="G167" s="15">
        <v>2014</v>
      </c>
      <c r="H167" s="15">
        <v>2014</v>
      </c>
      <c r="I167" s="15">
        <v>2014</v>
      </c>
      <c r="J167" s="15">
        <v>2015</v>
      </c>
      <c r="K167" s="15">
        <v>2015</v>
      </c>
      <c r="L167" s="15">
        <v>2015</v>
      </c>
      <c r="M167" s="17">
        <v>2016</v>
      </c>
      <c r="N167" s="17">
        <v>2016</v>
      </c>
      <c r="O167" s="17">
        <v>2015</v>
      </c>
      <c r="P167" s="17">
        <v>2015</v>
      </c>
      <c r="Q167" s="17">
        <v>2014</v>
      </c>
      <c r="R167" s="17" t="s">
        <v>230</v>
      </c>
      <c r="S167" s="17">
        <v>2016</v>
      </c>
      <c r="T167" s="17">
        <v>2013</v>
      </c>
      <c r="U167" s="17">
        <v>2014</v>
      </c>
      <c r="V167" s="17" t="s">
        <v>230</v>
      </c>
      <c r="W167" s="17">
        <v>2015</v>
      </c>
      <c r="X167" s="17" t="s">
        <v>230</v>
      </c>
      <c r="Y167" s="17">
        <v>2011</v>
      </c>
      <c r="Z167" s="17">
        <v>2014</v>
      </c>
      <c r="AA167" s="17">
        <v>2014</v>
      </c>
      <c r="AB167" s="17">
        <v>2014</v>
      </c>
      <c r="AC167" s="17">
        <v>2014</v>
      </c>
      <c r="AD167" s="17">
        <v>2015</v>
      </c>
      <c r="AE167" s="17" t="s">
        <v>230</v>
      </c>
      <c r="AF167" s="17">
        <v>2014</v>
      </c>
      <c r="AG167" s="16">
        <v>2012</v>
      </c>
      <c r="AH167" s="17">
        <v>2014</v>
      </c>
      <c r="AI167" s="17">
        <v>2015</v>
      </c>
      <c r="AJ167" s="17">
        <v>2016</v>
      </c>
      <c r="AK167" s="18" t="s">
        <v>230</v>
      </c>
      <c r="AL167" s="18">
        <v>2015</v>
      </c>
      <c r="AM167" s="17">
        <v>2015</v>
      </c>
      <c r="AN167" s="17">
        <v>2014</v>
      </c>
      <c r="AO167" s="17">
        <v>2014</v>
      </c>
      <c r="AP167" s="17">
        <v>2014</v>
      </c>
      <c r="AQ167" s="17">
        <v>2014</v>
      </c>
      <c r="AR167" s="17">
        <v>2015</v>
      </c>
      <c r="AS167" s="17">
        <v>2014</v>
      </c>
      <c r="AT167" s="17">
        <v>2015</v>
      </c>
      <c r="AU167" s="17">
        <v>2012</v>
      </c>
      <c r="AV167" s="17" t="s">
        <v>230</v>
      </c>
      <c r="AW167" s="17">
        <v>2014</v>
      </c>
      <c r="AX167" s="17">
        <v>2014</v>
      </c>
      <c r="AY167" s="17">
        <v>2014</v>
      </c>
      <c r="AZ167" s="17">
        <v>2015</v>
      </c>
      <c r="BA167" s="17">
        <v>2015</v>
      </c>
      <c r="BB167" s="17">
        <v>2015</v>
      </c>
      <c r="BC167" s="17">
        <v>2015</v>
      </c>
      <c r="BD167" s="17">
        <v>2014</v>
      </c>
      <c r="BE167" s="17">
        <v>2014</v>
      </c>
      <c r="BF167" s="8"/>
    </row>
    <row r="168" spans="1:58">
      <c r="A168" s="11" t="s">
        <v>8240</v>
      </c>
      <c r="B168" s="123" t="s">
        <v>8241</v>
      </c>
      <c r="C168" s="15">
        <v>2014</v>
      </c>
      <c r="D168" s="15">
        <v>2014</v>
      </c>
      <c r="E168" s="15">
        <v>2014</v>
      </c>
      <c r="F168" s="15">
        <v>2014</v>
      </c>
      <c r="G168" s="15">
        <v>2014</v>
      </c>
      <c r="H168" s="15">
        <v>2014</v>
      </c>
      <c r="I168" s="15">
        <v>2014</v>
      </c>
      <c r="J168" s="15">
        <v>2015</v>
      </c>
      <c r="K168" s="15">
        <v>2015</v>
      </c>
      <c r="L168" s="15">
        <v>2015</v>
      </c>
      <c r="M168" s="17">
        <v>2016</v>
      </c>
      <c r="N168" s="17">
        <v>2016</v>
      </c>
      <c r="O168" s="17">
        <v>2015</v>
      </c>
      <c r="P168" s="17">
        <v>2015</v>
      </c>
      <c r="Q168" s="17">
        <v>2014</v>
      </c>
      <c r="R168" s="17" t="s">
        <v>230</v>
      </c>
      <c r="S168" s="17">
        <v>2016</v>
      </c>
      <c r="T168" s="17">
        <v>2013</v>
      </c>
      <c r="U168" s="17">
        <v>2014</v>
      </c>
      <c r="V168" s="17" t="s">
        <v>230</v>
      </c>
      <c r="W168" s="17">
        <v>2015</v>
      </c>
      <c r="X168" s="17" t="s">
        <v>230</v>
      </c>
      <c r="Y168" s="17">
        <v>2012</v>
      </c>
      <c r="Z168" s="17">
        <v>2014</v>
      </c>
      <c r="AA168" s="17">
        <v>2014</v>
      </c>
      <c r="AB168" s="17">
        <v>2013</v>
      </c>
      <c r="AC168" s="17">
        <v>2014</v>
      </c>
      <c r="AD168" s="17">
        <v>2015</v>
      </c>
      <c r="AE168" s="17" t="s">
        <v>230</v>
      </c>
      <c r="AF168" s="17">
        <v>2014</v>
      </c>
      <c r="AG168" s="16">
        <v>2012</v>
      </c>
      <c r="AH168" s="17">
        <v>2014</v>
      </c>
      <c r="AI168" s="17">
        <v>2015</v>
      </c>
      <c r="AJ168" s="17">
        <v>2016</v>
      </c>
      <c r="AK168" s="18" t="s">
        <v>230</v>
      </c>
      <c r="AL168" s="18">
        <v>2015</v>
      </c>
      <c r="AM168" s="17">
        <v>2015</v>
      </c>
      <c r="AN168" s="17">
        <v>2014</v>
      </c>
      <c r="AO168" s="17">
        <v>2014</v>
      </c>
      <c r="AP168" s="17">
        <v>2014</v>
      </c>
      <c r="AQ168" s="17">
        <v>2014</v>
      </c>
      <c r="AR168" s="17">
        <v>2015</v>
      </c>
      <c r="AS168" s="17">
        <v>2014</v>
      </c>
      <c r="AT168" s="17">
        <v>2015</v>
      </c>
      <c r="AU168" s="17">
        <v>2012</v>
      </c>
      <c r="AV168" s="17" t="s">
        <v>230</v>
      </c>
      <c r="AW168" s="17">
        <v>2014</v>
      </c>
      <c r="AX168" s="17">
        <v>2014</v>
      </c>
      <c r="AY168" s="17">
        <v>2014</v>
      </c>
      <c r="AZ168" s="17">
        <v>2015</v>
      </c>
      <c r="BA168" s="17">
        <v>2015</v>
      </c>
      <c r="BB168" s="17">
        <v>2015</v>
      </c>
      <c r="BC168" s="17">
        <v>2015</v>
      </c>
      <c r="BD168" s="17">
        <v>2014</v>
      </c>
      <c r="BE168" s="17">
        <v>2014</v>
      </c>
      <c r="BF168" s="8"/>
    </row>
    <row r="169" spans="1:58">
      <c r="A169" s="11" t="s">
        <v>6544</v>
      </c>
      <c r="B169" s="123" t="s">
        <v>6545</v>
      </c>
      <c r="C169" s="15">
        <v>2014</v>
      </c>
      <c r="D169" s="15">
        <v>2014</v>
      </c>
      <c r="E169" s="15">
        <v>2014</v>
      </c>
      <c r="F169" s="15">
        <v>2014</v>
      </c>
      <c r="G169" s="15">
        <v>2014</v>
      </c>
      <c r="H169" s="15">
        <v>2014</v>
      </c>
      <c r="I169" s="15">
        <v>2014</v>
      </c>
      <c r="J169" s="15">
        <v>2015</v>
      </c>
      <c r="K169" s="15">
        <v>2015</v>
      </c>
      <c r="L169" s="15">
        <v>2015</v>
      </c>
      <c r="M169" s="17">
        <v>2016</v>
      </c>
      <c r="N169" s="17">
        <v>2016</v>
      </c>
      <c r="O169" s="17">
        <v>2015</v>
      </c>
      <c r="P169" s="17">
        <v>2015</v>
      </c>
      <c r="Q169" s="17">
        <v>2014</v>
      </c>
      <c r="R169" s="17">
        <v>2009</v>
      </c>
      <c r="S169" s="17">
        <v>2016</v>
      </c>
      <c r="T169" s="17">
        <v>2013</v>
      </c>
      <c r="U169" s="17">
        <v>2014</v>
      </c>
      <c r="V169" s="17" t="s">
        <v>230</v>
      </c>
      <c r="W169" s="17">
        <v>2015</v>
      </c>
      <c r="X169" s="17">
        <v>2009</v>
      </c>
      <c r="Y169" s="17">
        <v>2010</v>
      </c>
      <c r="Z169" s="17">
        <v>2014</v>
      </c>
      <c r="AA169" s="17">
        <v>2014</v>
      </c>
      <c r="AB169" s="17">
        <v>2014</v>
      </c>
      <c r="AC169" s="17">
        <v>2014</v>
      </c>
      <c r="AD169" s="17">
        <v>2015</v>
      </c>
      <c r="AE169" s="17" t="s">
        <v>230</v>
      </c>
      <c r="AF169" s="17">
        <v>2014</v>
      </c>
      <c r="AG169" s="16">
        <v>2004</v>
      </c>
      <c r="AH169" s="17">
        <v>2014</v>
      </c>
      <c r="AI169" s="17">
        <v>2015</v>
      </c>
      <c r="AJ169" s="17">
        <v>2016</v>
      </c>
      <c r="AK169" s="18">
        <v>2015</v>
      </c>
      <c r="AL169" s="18">
        <v>2015</v>
      </c>
      <c r="AM169" s="17">
        <v>2015</v>
      </c>
      <c r="AN169" s="17">
        <v>2014</v>
      </c>
      <c r="AO169" s="17">
        <v>2014</v>
      </c>
      <c r="AP169" s="17" t="s">
        <v>230</v>
      </c>
      <c r="AQ169" s="17" t="s">
        <v>230</v>
      </c>
      <c r="AR169" s="17">
        <v>2009</v>
      </c>
      <c r="AS169" s="17">
        <v>2014</v>
      </c>
      <c r="AT169" s="17">
        <v>2015</v>
      </c>
      <c r="AU169" s="17">
        <v>2012</v>
      </c>
      <c r="AV169" s="17">
        <v>2013</v>
      </c>
      <c r="AW169" s="17">
        <v>2014</v>
      </c>
      <c r="AX169" s="17">
        <v>2014</v>
      </c>
      <c r="AY169" s="17">
        <v>2014</v>
      </c>
      <c r="AZ169" s="17">
        <v>2015</v>
      </c>
      <c r="BA169" s="17">
        <v>2015</v>
      </c>
      <c r="BB169" s="17" t="s">
        <v>230</v>
      </c>
      <c r="BC169" s="17">
        <v>2015</v>
      </c>
      <c r="BD169" s="17">
        <v>2014</v>
      </c>
      <c r="BE169" s="17">
        <v>2014</v>
      </c>
      <c r="BF169" s="8"/>
    </row>
    <row r="170" spans="1:58">
      <c r="A170" s="11" t="s">
        <v>8242</v>
      </c>
      <c r="B170" s="123" t="s">
        <v>8243</v>
      </c>
      <c r="C170" s="15">
        <v>2014</v>
      </c>
      <c r="D170" s="15">
        <v>2014</v>
      </c>
      <c r="E170" s="15">
        <v>2014</v>
      </c>
      <c r="F170" s="15">
        <v>2014</v>
      </c>
      <c r="G170" s="15">
        <v>2014</v>
      </c>
      <c r="H170" s="15">
        <v>2014</v>
      </c>
      <c r="I170" s="15">
        <v>2014</v>
      </c>
      <c r="J170" s="15">
        <v>2015</v>
      </c>
      <c r="K170" s="15">
        <v>2015</v>
      </c>
      <c r="L170" s="15">
        <v>2015</v>
      </c>
      <c r="M170" s="17">
        <v>2016</v>
      </c>
      <c r="N170" s="17">
        <v>2016</v>
      </c>
      <c r="O170" s="17">
        <v>2015</v>
      </c>
      <c r="P170" s="17">
        <v>2015</v>
      </c>
      <c r="Q170" s="17">
        <v>2014</v>
      </c>
      <c r="R170" s="17">
        <v>2012</v>
      </c>
      <c r="S170" s="17">
        <v>2016</v>
      </c>
      <c r="T170" s="17">
        <v>2013</v>
      </c>
      <c r="U170" s="17">
        <v>2014</v>
      </c>
      <c r="V170" s="17">
        <v>2014</v>
      </c>
      <c r="W170" s="17">
        <v>2015</v>
      </c>
      <c r="X170" s="17">
        <v>2012</v>
      </c>
      <c r="Y170" s="17">
        <v>2013</v>
      </c>
      <c r="Z170" s="17">
        <v>2014</v>
      </c>
      <c r="AA170" s="17">
        <v>2014</v>
      </c>
      <c r="AB170" s="17">
        <v>2014</v>
      </c>
      <c r="AC170" s="17">
        <v>2014</v>
      </c>
      <c r="AD170" s="17">
        <v>2015</v>
      </c>
      <c r="AE170" s="17">
        <v>2012</v>
      </c>
      <c r="AF170" s="17">
        <v>2014</v>
      </c>
      <c r="AG170" s="16">
        <v>2009</v>
      </c>
      <c r="AH170" s="17">
        <v>2014</v>
      </c>
      <c r="AI170" s="17">
        <v>2015</v>
      </c>
      <c r="AJ170" s="17">
        <v>2016</v>
      </c>
      <c r="AK170" s="18" t="s">
        <v>230</v>
      </c>
      <c r="AL170" s="18">
        <v>2015</v>
      </c>
      <c r="AM170" s="17">
        <v>2015</v>
      </c>
      <c r="AN170" s="17">
        <v>2014</v>
      </c>
      <c r="AO170" s="17">
        <v>2014</v>
      </c>
      <c r="AP170" s="17" t="s">
        <v>230</v>
      </c>
      <c r="AQ170" s="17" t="s">
        <v>230</v>
      </c>
      <c r="AR170" s="17">
        <v>2009</v>
      </c>
      <c r="AS170" s="17">
        <v>2014</v>
      </c>
      <c r="AT170" s="17">
        <v>2015</v>
      </c>
      <c r="AU170" s="17">
        <v>2012</v>
      </c>
      <c r="AV170" s="17">
        <v>2013</v>
      </c>
      <c r="AW170" s="17">
        <v>2014</v>
      </c>
      <c r="AX170" s="17">
        <v>2014</v>
      </c>
      <c r="AY170" s="17">
        <v>2014</v>
      </c>
      <c r="AZ170" s="17">
        <v>2015</v>
      </c>
      <c r="BA170" s="17">
        <v>2015</v>
      </c>
      <c r="BB170" s="17">
        <v>2015</v>
      </c>
      <c r="BC170" s="17">
        <v>2015</v>
      </c>
      <c r="BD170" s="17">
        <v>2014</v>
      </c>
      <c r="BE170" s="17">
        <v>2014</v>
      </c>
      <c r="BF170" s="8"/>
    </row>
    <row r="171" spans="1:58">
      <c r="A171" s="11" t="s">
        <v>7332</v>
      </c>
      <c r="B171" s="123" t="s">
        <v>7333</v>
      </c>
      <c r="C171" s="15">
        <v>2014</v>
      </c>
      <c r="D171" s="15">
        <v>2014</v>
      </c>
      <c r="E171" s="15">
        <v>2014</v>
      </c>
      <c r="F171" s="15">
        <v>2014</v>
      </c>
      <c r="G171" s="15">
        <v>2014</v>
      </c>
      <c r="H171" s="15">
        <v>2014</v>
      </c>
      <c r="I171" s="15">
        <v>2014</v>
      </c>
      <c r="J171" s="15">
        <v>2015</v>
      </c>
      <c r="K171" s="15">
        <v>2015</v>
      </c>
      <c r="L171" s="15">
        <v>2015</v>
      </c>
      <c r="M171" s="17">
        <v>2016</v>
      </c>
      <c r="N171" s="17">
        <v>2016</v>
      </c>
      <c r="O171" s="17">
        <v>2015</v>
      </c>
      <c r="P171" s="17">
        <v>2015</v>
      </c>
      <c r="Q171" s="17">
        <v>2014</v>
      </c>
      <c r="R171" s="17">
        <v>2010</v>
      </c>
      <c r="S171" s="17">
        <v>2016</v>
      </c>
      <c r="T171" s="17">
        <v>2013</v>
      </c>
      <c r="U171" s="17">
        <v>2014</v>
      </c>
      <c r="V171" s="17">
        <v>2014</v>
      </c>
      <c r="W171" s="17">
        <v>2015</v>
      </c>
      <c r="X171" s="17">
        <v>2011</v>
      </c>
      <c r="Y171" s="17">
        <v>2012</v>
      </c>
      <c r="Z171" s="17">
        <v>2014</v>
      </c>
      <c r="AA171" s="17">
        <v>2014</v>
      </c>
      <c r="AB171" s="17">
        <v>2014</v>
      </c>
      <c r="AC171" s="17">
        <v>2014</v>
      </c>
      <c r="AD171" s="17">
        <v>2015</v>
      </c>
      <c r="AE171" s="17">
        <v>2012</v>
      </c>
      <c r="AF171" s="17">
        <v>2014</v>
      </c>
      <c r="AG171" s="16">
        <v>2012</v>
      </c>
      <c r="AH171" s="17">
        <v>2014</v>
      </c>
      <c r="AI171" s="17">
        <v>2015</v>
      </c>
      <c r="AJ171" s="17">
        <v>2016</v>
      </c>
      <c r="AK171" s="18" t="s">
        <v>230</v>
      </c>
      <c r="AL171" s="18">
        <v>2016</v>
      </c>
      <c r="AM171" s="17">
        <v>2015</v>
      </c>
      <c r="AN171" s="17">
        <v>2014</v>
      </c>
      <c r="AO171" s="17">
        <v>2014</v>
      </c>
      <c r="AP171" s="17">
        <v>2013</v>
      </c>
      <c r="AQ171" s="17">
        <v>2014</v>
      </c>
      <c r="AR171" s="17">
        <v>2015</v>
      </c>
      <c r="AS171" s="17">
        <v>2014</v>
      </c>
      <c r="AT171" s="17">
        <v>2015</v>
      </c>
      <c r="AU171" s="17">
        <v>2012</v>
      </c>
      <c r="AV171" s="17">
        <v>2012</v>
      </c>
      <c r="AW171" s="17">
        <v>2014</v>
      </c>
      <c r="AX171" s="17">
        <v>2014</v>
      </c>
      <c r="AY171" s="17">
        <v>2014</v>
      </c>
      <c r="AZ171" s="17">
        <v>2015</v>
      </c>
      <c r="BA171" s="17">
        <v>2015</v>
      </c>
      <c r="BB171" s="17">
        <v>2015</v>
      </c>
      <c r="BC171" s="17">
        <v>2015</v>
      </c>
      <c r="BD171" s="17">
        <v>2014</v>
      </c>
      <c r="BE171" s="17">
        <v>2014</v>
      </c>
      <c r="BF171" s="8"/>
    </row>
    <row r="172" spans="1:58">
      <c r="A172" s="11" t="s">
        <v>6831</v>
      </c>
      <c r="B172" s="123" t="s">
        <v>6832</v>
      </c>
      <c r="C172" s="15">
        <v>2014</v>
      </c>
      <c r="D172" s="15">
        <v>2014</v>
      </c>
      <c r="E172" s="15">
        <v>2014</v>
      </c>
      <c r="F172" s="15">
        <v>2014</v>
      </c>
      <c r="G172" s="15">
        <v>2014</v>
      </c>
      <c r="H172" s="15">
        <v>2014</v>
      </c>
      <c r="I172" s="15">
        <v>2014</v>
      </c>
      <c r="J172" s="15">
        <v>2015</v>
      </c>
      <c r="K172" s="15">
        <v>2015</v>
      </c>
      <c r="L172" s="15">
        <v>2015</v>
      </c>
      <c r="M172" s="17">
        <v>2016</v>
      </c>
      <c r="N172" s="17">
        <v>2016</v>
      </c>
      <c r="O172" s="17">
        <v>2015</v>
      </c>
      <c r="P172" s="17">
        <v>2015</v>
      </c>
      <c r="Q172" s="17">
        <v>2014</v>
      </c>
      <c r="R172" s="17">
        <v>2006</v>
      </c>
      <c r="S172" s="17">
        <v>2016</v>
      </c>
      <c r="T172" s="17">
        <v>2013</v>
      </c>
      <c r="U172" s="17">
        <v>2014</v>
      </c>
      <c r="V172" s="17">
        <v>2014</v>
      </c>
      <c r="W172" s="17">
        <v>2015</v>
      </c>
      <c r="X172" s="17">
        <v>2012</v>
      </c>
      <c r="Y172" s="17">
        <v>2010</v>
      </c>
      <c r="Z172" s="17">
        <v>2014</v>
      </c>
      <c r="AA172" s="17">
        <v>2014</v>
      </c>
      <c r="AB172" s="17">
        <v>2014</v>
      </c>
      <c r="AC172" s="17">
        <v>2014</v>
      </c>
      <c r="AD172" s="17">
        <v>2015</v>
      </c>
      <c r="AE172" s="17">
        <v>2012</v>
      </c>
      <c r="AF172" s="17">
        <v>2014</v>
      </c>
      <c r="AG172" s="16">
        <v>2012</v>
      </c>
      <c r="AH172" s="17">
        <v>2014</v>
      </c>
      <c r="AI172" s="17">
        <v>2015</v>
      </c>
      <c r="AJ172" s="17">
        <v>2016</v>
      </c>
      <c r="AK172" s="18">
        <v>2015</v>
      </c>
      <c r="AL172" s="18">
        <v>2015</v>
      </c>
      <c r="AM172" s="17">
        <v>2015</v>
      </c>
      <c r="AN172" s="17">
        <v>2014</v>
      </c>
      <c r="AO172" s="17">
        <v>2014</v>
      </c>
      <c r="AP172" s="17">
        <v>2014</v>
      </c>
      <c r="AQ172" s="17">
        <v>2014</v>
      </c>
      <c r="AR172" s="17">
        <v>2015</v>
      </c>
      <c r="AS172" s="17">
        <v>2014</v>
      </c>
      <c r="AT172" s="17">
        <v>2015</v>
      </c>
      <c r="AU172" s="17">
        <v>2012</v>
      </c>
      <c r="AV172" s="17">
        <v>2010</v>
      </c>
      <c r="AW172" s="17">
        <v>2014</v>
      </c>
      <c r="AX172" s="17">
        <v>2014</v>
      </c>
      <c r="AY172" s="17">
        <v>2014</v>
      </c>
      <c r="AZ172" s="17">
        <v>2015</v>
      </c>
      <c r="BA172" s="17">
        <v>2015</v>
      </c>
      <c r="BB172" s="17">
        <v>2015</v>
      </c>
      <c r="BC172" s="17">
        <v>2015</v>
      </c>
      <c r="BD172" s="17">
        <v>2014</v>
      </c>
      <c r="BE172" s="17">
        <v>2014</v>
      </c>
      <c r="BF172" s="8"/>
    </row>
    <row r="173" spans="1:58">
      <c r="A173" s="11" t="s">
        <v>8699</v>
      </c>
      <c r="B173" s="123" t="s">
        <v>8161</v>
      </c>
      <c r="C173" s="15">
        <v>2014</v>
      </c>
      <c r="D173" s="15">
        <v>2014</v>
      </c>
      <c r="E173" s="15">
        <v>2014</v>
      </c>
      <c r="F173" s="15">
        <v>2014</v>
      </c>
      <c r="G173" s="15">
        <v>2014</v>
      </c>
      <c r="H173" s="15">
        <v>2014</v>
      </c>
      <c r="I173" s="15">
        <v>2014</v>
      </c>
      <c r="J173" s="15">
        <v>2015</v>
      </c>
      <c r="K173" s="15">
        <v>2015</v>
      </c>
      <c r="L173" s="15">
        <v>2015</v>
      </c>
      <c r="M173" s="17">
        <v>2016</v>
      </c>
      <c r="N173" s="17">
        <v>2016</v>
      </c>
      <c r="O173" s="17">
        <v>2015</v>
      </c>
      <c r="P173" s="17">
        <v>2015</v>
      </c>
      <c r="Q173" s="17">
        <v>2014</v>
      </c>
      <c r="R173" s="17">
        <v>2011</v>
      </c>
      <c r="S173" s="17">
        <v>2016</v>
      </c>
      <c r="T173" s="17">
        <v>2013</v>
      </c>
      <c r="U173" s="17">
        <v>2014</v>
      </c>
      <c r="V173" s="17">
        <v>2014</v>
      </c>
      <c r="W173" s="17">
        <v>2015</v>
      </c>
      <c r="X173" s="17">
        <v>2011</v>
      </c>
      <c r="Y173" s="17">
        <v>2010</v>
      </c>
      <c r="Z173" s="17">
        <v>2014</v>
      </c>
      <c r="AA173" s="17">
        <v>2014</v>
      </c>
      <c r="AB173" s="17">
        <v>2013</v>
      </c>
      <c r="AC173" s="17">
        <v>2014</v>
      </c>
      <c r="AD173" s="17">
        <v>2015</v>
      </c>
      <c r="AE173" s="17" t="s">
        <v>230</v>
      </c>
      <c r="AF173" s="17">
        <v>2014</v>
      </c>
      <c r="AG173" s="16">
        <v>2008</v>
      </c>
      <c r="AH173" s="17">
        <v>2014</v>
      </c>
      <c r="AI173" s="17">
        <v>2015</v>
      </c>
      <c r="AJ173" s="17">
        <v>2016</v>
      </c>
      <c r="AK173" s="18">
        <v>2015</v>
      </c>
      <c r="AL173" s="18">
        <v>2015</v>
      </c>
      <c r="AM173" s="17">
        <v>2015</v>
      </c>
      <c r="AN173" s="17">
        <v>2014</v>
      </c>
      <c r="AO173" s="17">
        <v>2014</v>
      </c>
      <c r="AP173" s="17">
        <v>2013</v>
      </c>
      <c r="AQ173" s="17">
        <v>2013</v>
      </c>
      <c r="AR173" s="17">
        <v>2015</v>
      </c>
      <c r="AS173" s="17">
        <v>2014</v>
      </c>
      <c r="AT173" s="17">
        <v>2015</v>
      </c>
      <c r="AU173" s="17">
        <v>2012</v>
      </c>
      <c r="AV173" s="17">
        <v>2013</v>
      </c>
      <c r="AW173" s="17">
        <v>2014</v>
      </c>
      <c r="AX173" s="17">
        <v>2014</v>
      </c>
      <c r="AY173" s="17">
        <v>2014</v>
      </c>
      <c r="AZ173" s="17">
        <v>2015</v>
      </c>
      <c r="BA173" s="17">
        <v>2015</v>
      </c>
      <c r="BB173" s="17">
        <v>2015</v>
      </c>
      <c r="BC173" s="17">
        <v>2015</v>
      </c>
      <c r="BD173" s="17">
        <v>2014</v>
      </c>
      <c r="BE173" s="17">
        <v>2014</v>
      </c>
      <c r="BF173" s="8"/>
    </row>
    <row r="174" spans="1:58">
      <c r="A174" s="11" t="s">
        <v>8700</v>
      </c>
      <c r="B174" s="123" t="s">
        <v>6968</v>
      </c>
      <c r="C174" s="15">
        <v>2014</v>
      </c>
      <c r="D174" s="15">
        <v>2014</v>
      </c>
      <c r="E174" s="15">
        <v>2014</v>
      </c>
      <c r="F174" s="15">
        <v>2014</v>
      </c>
      <c r="G174" s="15">
        <v>2014</v>
      </c>
      <c r="H174" s="15">
        <v>2014</v>
      </c>
      <c r="I174" s="15">
        <v>2014</v>
      </c>
      <c r="J174" s="15">
        <v>2015</v>
      </c>
      <c r="K174" s="15">
        <v>2015</v>
      </c>
      <c r="L174" s="15">
        <v>2015</v>
      </c>
      <c r="M174" s="17">
        <v>2016</v>
      </c>
      <c r="N174" s="17">
        <v>2016</v>
      </c>
      <c r="O174" s="17">
        <v>2015</v>
      </c>
      <c r="P174" s="17">
        <v>2015</v>
      </c>
      <c r="Q174" s="17">
        <v>2014</v>
      </c>
      <c r="R174" s="17">
        <v>2010</v>
      </c>
      <c r="S174" s="17">
        <v>2016</v>
      </c>
      <c r="T174" s="17">
        <v>2013</v>
      </c>
      <c r="U174" s="17">
        <v>2014</v>
      </c>
      <c r="V174" s="17">
        <v>2014</v>
      </c>
      <c r="W174" s="17">
        <v>2015</v>
      </c>
      <c r="X174" s="17">
        <v>2009</v>
      </c>
      <c r="Y174" s="17">
        <v>2011</v>
      </c>
      <c r="Z174" s="17">
        <v>2014</v>
      </c>
      <c r="AA174" s="17">
        <v>2014</v>
      </c>
      <c r="AB174" s="17" t="s">
        <v>230</v>
      </c>
      <c r="AC174" s="17">
        <v>2014</v>
      </c>
      <c r="AD174" s="17">
        <v>2015</v>
      </c>
      <c r="AE174" s="17">
        <v>2012</v>
      </c>
      <c r="AF174" s="17" t="s">
        <v>230</v>
      </c>
      <c r="AG174" s="16">
        <v>2007</v>
      </c>
      <c r="AH174" s="17">
        <v>2014</v>
      </c>
      <c r="AI174" s="17">
        <v>2015</v>
      </c>
      <c r="AJ174" s="17">
        <v>2016</v>
      </c>
      <c r="AK174" s="18">
        <v>2015</v>
      </c>
      <c r="AL174" s="18">
        <v>2015</v>
      </c>
      <c r="AM174" s="17">
        <v>2015</v>
      </c>
      <c r="AN174" s="17">
        <v>2014</v>
      </c>
      <c r="AO174" s="17">
        <v>2014</v>
      </c>
      <c r="AP174" s="17" t="s">
        <v>230</v>
      </c>
      <c r="AQ174" s="17" t="s">
        <v>230</v>
      </c>
      <c r="AR174" s="17">
        <v>2009</v>
      </c>
      <c r="AS174" s="17">
        <v>2014</v>
      </c>
      <c r="AT174" s="17">
        <v>2015</v>
      </c>
      <c r="AU174" s="17">
        <v>2012</v>
      </c>
      <c r="AV174" s="17">
        <v>2010</v>
      </c>
      <c r="AW174" s="17">
        <v>2014</v>
      </c>
      <c r="AX174" s="17">
        <v>2014</v>
      </c>
      <c r="AY174" s="17">
        <v>2014</v>
      </c>
      <c r="AZ174" s="17">
        <v>2015</v>
      </c>
      <c r="BA174" s="17">
        <v>2015</v>
      </c>
      <c r="BB174" s="17">
        <v>2015</v>
      </c>
      <c r="BC174" s="17">
        <v>2015</v>
      </c>
      <c r="BD174" s="17">
        <v>2014</v>
      </c>
      <c r="BE174" s="17">
        <v>2014</v>
      </c>
      <c r="BF174" s="8"/>
    </row>
    <row r="175" spans="1:58">
      <c r="A175" s="11" t="s">
        <v>8244</v>
      </c>
      <c r="B175" s="123" t="s">
        <v>8245</v>
      </c>
      <c r="C175" s="15">
        <v>2014</v>
      </c>
      <c r="D175" s="15">
        <v>2014</v>
      </c>
      <c r="E175" s="15">
        <v>2014</v>
      </c>
      <c r="F175" s="15">
        <v>2014</v>
      </c>
      <c r="G175" s="15">
        <v>2014</v>
      </c>
      <c r="H175" s="15">
        <v>2014</v>
      </c>
      <c r="I175" s="15">
        <v>2014</v>
      </c>
      <c r="J175" s="15">
        <v>2015</v>
      </c>
      <c r="K175" s="15">
        <v>2015</v>
      </c>
      <c r="L175" s="15">
        <v>2015</v>
      </c>
      <c r="M175" s="17">
        <v>2016</v>
      </c>
      <c r="N175" s="17">
        <v>2016</v>
      </c>
      <c r="O175" s="17">
        <v>2015</v>
      </c>
      <c r="P175" s="17">
        <v>2015</v>
      </c>
      <c r="Q175" s="17">
        <v>2014</v>
      </c>
      <c r="R175" s="17">
        <v>2014</v>
      </c>
      <c r="S175" s="17">
        <v>2016</v>
      </c>
      <c r="T175" s="17">
        <v>2013</v>
      </c>
      <c r="U175" s="17">
        <v>2014</v>
      </c>
      <c r="V175" s="17">
        <v>2014</v>
      </c>
      <c r="W175" s="17">
        <v>2015</v>
      </c>
      <c r="X175" s="17">
        <v>2014</v>
      </c>
      <c r="Y175" s="17">
        <v>2010</v>
      </c>
      <c r="Z175" s="17">
        <v>2014</v>
      </c>
      <c r="AA175" s="17">
        <v>2014</v>
      </c>
      <c r="AB175" s="17">
        <v>2014</v>
      </c>
      <c r="AC175" s="17">
        <v>2014</v>
      </c>
      <c r="AD175" s="17">
        <v>2015</v>
      </c>
      <c r="AE175" s="17">
        <v>2012</v>
      </c>
      <c r="AF175" s="17">
        <v>2014</v>
      </c>
      <c r="AG175" s="16">
        <v>2011</v>
      </c>
      <c r="AH175" s="17">
        <v>2014</v>
      </c>
      <c r="AI175" s="17">
        <v>2015</v>
      </c>
      <c r="AJ175" s="17">
        <v>2016</v>
      </c>
      <c r="AK175" s="18">
        <v>2015</v>
      </c>
      <c r="AL175" s="18">
        <v>2015</v>
      </c>
      <c r="AM175" s="17">
        <v>2015</v>
      </c>
      <c r="AN175" s="17">
        <v>2014</v>
      </c>
      <c r="AO175" s="17">
        <v>2014</v>
      </c>
      <c r="AP175" s="17">
        <v>2014</v>
      </c>
      <c r="AQ175" s="17">
        <v>2014</v>
      </c>
      <c r="AR175" s="17">
        <v>2015</v>
      </c>
      <c r="AS175" s="17">
        <v>2014</v>
      </c>
      <c r="AT175" s="17">
        <v>2015</v>
      </c>
      <c r="AU175" s="17">
        <v>2012</v>
      </c>
      <c r="AV175" s="17">
        <v>2011</v>
      </c>
      <c r="AW175" s="17">
        <v>2014</v>
      </c>
      <c r="AX175" s="17">
        <v>2014</v>
      </c>
      <c r="AY175" s="17">
        <v>2014</v>
      </c>
      <c r="AZ175" s="17">
        <v>2015</v>
      </c>
      <c r="BA175" s="17">
        <v>2015</v>
      </c>
      <c r="BB175" s="17">
        <v>2015</v>
      </c>
      <c r="BC175" s="17">
        <v>2015</v>
      </c>
      <c r="BD175" s="17">
        <v>2014</v>
      </c>
      <c r="BE175" s="17">
        <v>2014</v>
      </c>
      <c r="BF175" s="8"/>
    </row>
    <row r="176" spans="1:58">
      <c r="A176" s="11" t="s">
        <v>8246</v>
      </c>
      <c r="B176" s="123" t="s">
        <v>8247</v>
      </c>
      <c r="C176" s="15">
        <v>2014</v>
      </c>
      <c r="D176" s="15">
        <v>2014</v>
      </c>
      <c r="E176" s="15">
        <v>2014</v>
      </c>
      <c r="F176" s="15">
        <v>2014</v>
      </c>
      <c r="G176" s="15">
        <v>2014</v>
      </c>
      <c r="H176" s="15">
        <v>2014</v>
      </c>
      <c r="I176" s="15">
        <v>2014</v>
      </c>
      <c r="J176" s="15">
        <v>2015</v>
      </c>
      <c r="K176" s="15">
        <v>2015</v>
      </c>
      <c r="L176" s="15">
        <v>2015</v>
      </c>
      <c r="M176" s="17">
        <v>2016</v>
      </c>
      <c r="N176" s="17">
        <v>2016</v>
      </c>
      <c r="O176" s="17">
        <v>2015</v>
      </c>
      <c r="P176" s="17">
        <v>2015</v>
      </c>
      <c r="Q176" s="17">
        <v>2014</v>
      </c>
      <c r="R176" s="17" t="s">
        <v>230</v>
      </c>
      <c r="S176" s="17">
        <v>2016</v>
      </c>
      <c r="T176" s="17">
        <v>2013</v>
      </c>
      <c r="U176" s="17">
        <v>2014</v>
      </c>
      <c r="V176" s="17">
        <v>2014</v>
      </c>
      <c r="W176" s="17">
        <v>2015</v>
      </c>
      <c r="X176" s="17">
        <v>2012</v>
      </c>
      <c r="Y176" s="17">
        <v>2010</v>
      </c>
      <c r="Z176" s="17">
        <v>2014</v>
      </c>
      <c r="AA176" s="17">
        <v>2014</v>
      </c>
      <c r="AB176" s="17" t="s">
        <v>230</v>
      </c>
      <c r="AC176" s="17">
        <v>2014</v>
      </c>
      <c r="AD176" s="17">
        <v>2015</v>
      </c>
      <c r="AE176" s="17" t="s">
        <v>230</v>
      </c>
      <c r="AF176" s="17">
        <v>2014</v>
      </c>
      <c r="AG176" s="16">
        <v>2009</v>
      </c>
      <c r="AH176" s="17">
        <v>2014</v>
      </c>
      <c r="AI176" s="17">
        <v>2015</v>
      </c>
      <c r="AJ176" s="17">
        <v>2016</v>
      </c>
      <c r="AK176" s="18" t="s">
        <v>230</v>
      </c>
      <c r="AL176" s="18">
        <v>2015</v>
      </c>
      <c r="AM176" s="17">
        <v>2015</v>
      </c>
      <c r="AN176" s="17">
        <v>2014</v>
      </c>
      <c r="AO176" s="17">
        <v>2014</v>
      </c>
      <c r="AP176" s="17" t="s">
        <v>230</v>
      </c>
      <c r="AQ176" s="17" t="s">
        <v>230</v>
      </c>
      <c r="AR176" s="17">
        <v>2011</v>
      </c>
      <c r="AS176" s="17">
        <v>2014</v>
      </c>
      <c r="AT176" s="17" t="s">
        <v>230</v>
      </c>
      <c r="AU176" s="17">
        <v>2012</v>
      </c>
      <c r="AV176" s="17">
        <v>2011</v>
      </c>
      <c r="AW176" s="17">
        <v>2014</v>
      </c>
      <c r="AX176" s="17">
        <v>2014</v>
      </c>
      <c r="AY176" s="17">
        <v>2014</v>
      </c>
      <c r="AZ176" s="17">
        <v>2015</v>
      </c>
      <c r="BA176" s="17">
        <v>2015</v>
      </c>
      <c r="BB176" s="17">
        <v>2014</v>
      </c>
      <c r="BC176" s="17">
        <v>2015</v>
      </c>
      <c r="BD176" s="17">
        <v>2014</v>
      </c>
      <c r="BE176" s="17">
        <v>2014</v>
      </c>
      <c r="BF176" s="8"/>
    </row>
    <row r="177" spans="1:58">
      <c r="A177" s="11" t="s">
        <v>7022</v>
      </c>
      <c r="B177" s="123" t="s">
        <v>7023</v>
      </c>
      <c r="C177" s="15">
        <v>2014</v>
      </c>
      <c r="D177" s="15">
        <v>2014</v>
      </c>
      <c r="E177" s="15">
        <v>2014</v>
      </c>
      <c r="F177" s="15">
        <v>2014</v>
      </c>
      <c r="G177" s="15">
        <v>2014</v>
      </c>
      <c r="H177" s="15">
        <v>2014</v>
      </c>
      <c r="I177" s="15">
        <v>2014</v>
      </c>
      <c r="J177" s="15">
        <v>2015</v>
      </c>
      <c r="K177" s="15">
        <v>2015</v>
      </c>
      <c r="L177" s="15">
        <v>2015</v>
      </c>
      <c r="M177" s="17">
        <v>2016</v>
      </c>
      <c r="N177" s="17">
        <v>2016</v>
      </c>
      <c r="O177" s="17">
        <v>2015</v>
      </c>
      <c r="P177" s="17">
        <v>2015</v>
      </c>
      <c r="Q177" s="17">
        <v>2014</v>
      </c>
      <c r="R177" s="17">
        <v>2006</v>
      </c>
      <c r="S177" s="17">
        <v>2016</v>
      </c>
      <c r="T177" s="17">
        <v>2013</v>
      </c>
      <c r="U177" s="17">
        <v>2014</v>
      </c>
      <c r="V177" s="17" t="s">
        <v>230</v>
      </c>
      <c r="W177" s="17">
        <v>2015</v>
      </c>
      <c r="X177" s="17" t="s">
        <v>230</v>
      </c>
      <c r="Y177" s="17">
        <v>2010</v>
      </c>
      <c r="Z177" s="17">
        <v>2014</v>
      </c>
      <c r="AA177" s="17">
        <v>2014</v>
      </c>
      <c r="AB177" s="17">
        <v>2013</v>
      </c>
      <c r="AC177" s="17">
        <v>2014</v>
      </c>
      <c r="AD177" s="17">
        <v>2015</v>
      </c>
      <c r="AE177" s="17" t="s">
        <v>230</v>
      </c>
      <c r="AF177" s="17">
        <v>2014</v>
      </c>
      <c r="AG177" s="16" t="s">
        <v>230</v>
      </c>
      <c r="AH177" s="17">
        <v>2014</v>
      </c>
      <c r="AI177" s="17">
        <v>2015</v>
      </c>
      <c r="AJ177" s="17">
        <v>2016</v>
      </c>
      <c r="AK177" s="18" t="s">
        <v>230</v>
      </c>
      <c r="AL177" s="18">
        <v>2015</v>
      </c>
      <c r="AM177" s="17">
        <v>2015</v>
      </c>
      <c r="AN177" s="17">
        <v>2014</v>
      </c>
      <c r="AO177" s="17">
        <v>2014</v>
      </c>
      <c r="AP177" s="17">
        <v>2013</v>
      </c>
      <c r="AQ177" s="17">
        <v>2013</v>
      </c>
      <c r="AR177" s="17">
        <v>2011</v>
      </c>
      <c r="AS177" s="17">
        <v>2014</v>
      </c>
      <c r="AT177" s="17">
        <v>2015</v>
      </c>
      <c r="AU177" s="17">
        <v>2012</v>
      </c>
      <c r="AV177" s="17">
        <v>2013</v>
      </c>
      <c r="AW177" s="17">
        <v>2014</v>
      </c>
      <c r="AX177" s="17">
        <v>2014</v>
      </c>
      <c r="AY177" s="17">
        <v>2014</v>
      </c>
      <c r="AZ177" s="17">
        <v>2015</v>
      </c>
      <c r="BA177" s="17">
        <v>2015</v>
      </c>
      <c r="BB177" s="17">
        <v>2015</v>
      </c>
      <c r="BC177" s="17">
        <v>2015</v>
      </c>
      <c r="BD177" s="17">
        <v>2014</v>
      </c>
      <c r="BE177" s="17">
        <v>2014</v>
      </c>
      <c r="BF177" s="8"/>
    </row>
    <row r="178" spans="1:58">
      <c r="A178" s="11" t="s">
        <v>7078</v>
      </c>
      <c r="B178" s="123" t="s">
        <v>7079</v>
      </c>
      <c r="C178" s="15">
        <v>2014</v>
      </c>
      <c r="D178" s="15">
        <v>2014</v>
      </c>
      <c r="E178" s="15">
        <v>2014</v>
      </c>
      <c r="F178" s="15">
        <v>2014</v>
      </c>
      <c r="G178" s="15">
        <v>2014</v>
      </c>
      <c r="H178" s="15">
        <v>2014</v>
      </c>
      <c r="I178" s="15">
        <v>2014</v>
      </c>
      <c r="J178" s="15">
        <v>2015</v>
      </c>
      <c r="K178" s="15">
        <v>2015</v>
      </c>
      <c r="L178" s="15">
        <v>2015</v>
      </c>
      <c r="M178" s="17">
        <v>2016</v>
      </c>
      <c r="N178" s="17">
        <v>2016</v>
      </c>
      <c r="O178" s="17">
        <v>2015</v>
      </c>
      <c r="P178" s="17">
        <v>2015</v>
      </c>
      <c r="Q178" s="17">
        <v>2014</v>
      </c>
      <c r="R178" s="17">
        <v>2012</v>
      </c>
      <c r="S178" s="17">
        <v>2016</v>
      </c>
      <c r="T178" s="17">
        <v>2013</v>
      </c>
      <c r="U178" s="17">
        <v>2014</v>
      </c>
      <c r="V178" s="17">
        <v>2014</v>
      </c>
      <c r="W178" s="17">
        <v>2015</v>
      </c>
      <c r="X178" s="17">
        <v>2012</v>
      </c>
      <c r="Y178" s="17">
        <v>2010</v>
      </c>
      <c r="Z178" s="17">
        <v>2014</v>
      </c>
      <c r="AA178" s="17">
        <v>2014</v>
      </c>
      <c r="AB178" s="17">
        <v>2014</v>
      </c>
      <c r="AC178" s="17">
        <v>2014</v>
      </c>
      <c r="AD178" s="17">
        <v>2015</v>
      </c>
      <c r="AE178" s="17" t="s">
        <v>230</v>
      </c>
      <c r="AF178" s="17">
        <v>2014</v>
      </c>
      <c r="AG178" s="16">
        <v>2010</v>
      </c>
      <c r="AH178" s="17">
        <v>2014</v>
      </c>
      <c r="AI178" s="17">
        <v>2015</v>
      </c>
      <c r="AJ178" s="17">
        <v>2016</v>
      </c>
      <c r="AK178" s="18" t="s">
        <v>230</v>
      </c>
      <c r="AL178" s="18">
        <v>2015</v>
      </c>
      <c r="AM178" s="17">
        <v>2015</v>
      </c>
      <c r="AN178" s="17">
        <v>2014</v>
      </c>
      <c r="AO178" s="17">
        <v>2014</v>
      </c>
      <c r="AP178" s="17">
        <v>2014</v>
      </c>
      <c r="AQ178" s="17">
        <v>2014</v>
      </c>
      <c r="AR178" s="17">
        <v>2011</v>
      </c>
      <c r="AS178" s="17">
        <v>2014</v>
      </c>
      <c r="AT178" s="17">
        <v>2015</v>
      </c>
      <c r="AU178" s="17">
        <v>2012</v>
      </c>
      <c r="AV178" s="17">
        <v>2011</v>
      </c>
      <c r="AW178" s="17">
        <v>2014</v>
      </c>
      <c r="AX178" s="17">
        <v>2014</v>
      </c>
      <c r="AY178" s="17">
        <v>2014</v>
      </c>
      <c r="AZ178" s="17">
        <v>2015</v>
      </c>
      <c r="BA178" s="17">
        <v>2015</v>
      </c>
      <c r="BB178" s="17">
        <v>2015</v>
      </c>
      <c r="BC178" s="17">
        <v>2015</v>
      </c>
      <c r="BD178" s="17">
        <v>2014</v>
      </c>
      <c r="BE178" s="17">
        <v>2014</v>
      </c>
      <c r="BF178" s="8"/>
    </row>
    <row r="179" spans="1:58">
      <c r="A179" s="11" t="s">
        <v>7128</v>
      </c>
      <c r="B179" s="123" t="s">
        <v>7129</v>
      </c>
      <c r="C179" s="15">
        <v>2014</v>
      </c>
      <c r="D179" s="15">
        <v>2014</v>
      </c>
      <c r="E179" s="15">
        <v>2014</v>
      </c>
      <c r="F179" s="15">
        <v>2014</v>
      </c>
      <c r="G179" s="15">
        <v>2014</v>
      </c>
      <c r="H179" s="15">
        <v>2014</v>
      </c>
      <c r="I179" s="15">
        <v>2014</v>
      </c>
      <c r="J179" s="15">
        <v>2015</v>
      </c>
      <c r="K179" s="15">
        <v>2015</v>
      </c>
      <c r="L179" s="15">
        <v>2015</v>
      </c>
      <c r="M179" s="17">
        <v>2016</v>
      </c>
      <c r="N179" s="17">
        <v>2016</v>
      </c>
      <c r="O179" s="17">
        <v>2015</v>
      </c>
      <c r="P179" s="17">
        <v>2015</v>
      </c>
      <c r="Q179" s="17">
        <v>2014</v>
      </c>
      <c r="R179" s="17" t="s">
        <v>230</v>
      </c>
      <c r="S179" s="17">
        <v>2016</v>
      </c>
      <c r="T179" s="17">
        <v>2013</v>
      </c>
      <c r="U179" s="17">
        <v>2014</v>
      </c>
      <c r="V179" s="17">
        <v>2014</v>
      </c>
      <c r="W179" s="17">
        <v>2015</v>
      </c>
      <c r="X179" s="17">
        <v>2013</v>
      </c>
      <c r="Y179" s="17">
        <v>2011</v>
      </c>
      <c r="Z179" s="17">
        <v>2014</v>
      </c>
      <c r="AA179" s="17">
        <v>2014</v>
      </c>
      <c r="AB179" s="17" t="s">
        <v>230</v>
      </c>
      <c r="AC179" s="17">
        <v>2014</v>
      </c>
      <c r="AD179" s="17">
        <v>2015</v>
      </c>
      <c r="AE179" s="17">
        <v>2012</v>
      </c>
      <c r="AF179" s="17">
        <v>2014</v>
      </c>
      <c r="AG179" s="16">
        <v>2012</v>
      </c>
      <c r="AH179" s="17">
        <v>2014</v>
      </c>
      <c r="AI179" s="17">
        <v>2015</v>
      </c>
      <c r="AJ179" s="17">
        <v>2016</v>
      </c>
      <c r="AK179" s="18">
        <v>2015</v>
      </c>
      <c r="AL179" s="18">
        <v>2016</v>
      </c>
      <c r="AM179" s="17">
        <v>2015</v>
      </c>
      <c r="AN179" s="17">
        <v>2014</v>
      </c>
      <c r="AO179" s="17">
        <v>2014</v>
      </c>
      <c r="AP179" s="17">
        <v>2014</v>
      </c>
      <c r="AQ179" s="17">
        <v>2014</v>
      </c>
      <c r="AR179" s="17">
        <v>2015</v>
      </c>
      <c r="AS179" s="17">
        <v>2014</v>
      </c>
      <c r="AT179" s="17">
        <v>2015</v>
      </c>
      <c r="AU179" s="17">
        <v>2012</v>
      </c>
      <c r="AV179" s="17">
        <v>2013</v>
      </c>
      <c r="AW179" s="17">
        <v>2014</v>
      </c>
      <c r="AX179" s="17">
        <v>2014</v>
      </c>
      <c r="AY179" s="17">
        <v>2014</v>
      </c>
      <c r="AZ179" s="17">
        <v>2015</v>
      </c>
      <c r="BA179" s="17">
        <v>2015</v>
      </c>
      <c r="BB179" s="17">
        <v>2015</v>
      </c>
      <c r="BC179" s="17">
        <v>2015</v>
      </c>
      <c r="BD179" s="17">
        <v>2014</v>
      </c>
      <c r="BE179" s="17">
        <v>2014</v>
      </c>
      <c r="BF179" s="8"/>
    </row>
    <row r="180" spans="1:58">
      <c r="A180" s="11" t="s">
        <v>8248</v>
      </c>
      <c r="B180" s="123" t="s">
        <v>8249</v>
      </c>
      <c r="C180" s="15">
        <v>2014</v>
      </c>
      <c r="D180" s="15">
        <v>2014</v>
      </c>
      <c r="E180" s="15">
        <v>2014</v>
      </c>
      <c r="F180" s="15">
        <v>2014</v>
      </c>
      <c r="G180" s="15">
        <v>2014</v>
      </c>
      <c r="H180" s="15">
        <v>2014</v>
      </c>
      <c r="I180" s="15">
        <v>2014</v>
      </c>
      <c r="J180" s="15">
        <v>2015</v>
      </c>
      <c r="K180" s="15">
        <v>2015</v>
      </c>
      <c r="L180" s="15">
        <v>2015</v>
      </c>
      <c r="M180" s="17">
        <v>2016</v>
      </c>
      <c r="N180" s="17">
        <v>2016</v>
      </c>
      <c r="O180" s="17">
        <v>2015</v>
      </c>
      <c r="P180" s="17">
        <v>2015</v>
      </c>
      <c r="Q180" s="17">
        <v>2014</v>
      </c>
      <c r="R180" s="17" t="s">
        <v>230</v>
      </c>
      <c r="S180" s="17">
        <v>2016</v>
      </c>
      <c r="T180" s="17">
        <v>2013</v>
      </c>
      <c r="U180" s="17">
        <v>2014</v>
      </c>
      <c r="V180" s="17">
        <v>2014</v>
      </c>
      <c r="W180" s="17">
        <v>2015</v>
      </c>
      <c r="X180" s="17" t="s">
        <v>230</v>
      </c>
      <c r="Y180" s="17">
        <v>2010</v>
      </c>
      <c r="Z180" s="17">
        <v>2014</v>
      </c>
      <c r="AA180" s="17">
        <v>2014</v>
      </c>
      <c r="AB180" s="17" t="s">
        <v>230</v>
      </c>
      <c r="AC180" s="17">
        <v>2014</v>
      </c>
      <c r="AD180" s="17">
        <v>2015</v>
      </c>
      <c r="AE180" s="17" t="s">
        <v>230</v>
      </c>
      <c r="AF180" s="17" t="s">
        <v>230</v>
      </c>
      <c r="AG180" s="16" t="s">
        <v>230</v>
      </c>
      <c r="AH180" s="17">
        <v>2014</v>
      </c>
      <c r="AI180" s="17">
        <v>2015</v>
      </c>
      <c r="AJ180" s="17">
        <v>2016</v>
      </c>
      <c r="AK180" s="18" t="s">
        <v>230</v>
      </c>
      <c r="AL180" s="18">
        <v>2015</v>
      </c>
      <c r="AM180" s="17">
        <v>2015</v>
      </c>
      <c r="AN180" s="17">
        <v>2014</v>
      </c>
      <c r="AO180" s="17">
        <v>2014</v>
      </c>
      <c r="AP180" s="17" t="s">
        <v>230</v>
      </c>
      <c r="AQ180" s="17" t="s">
        <v>230</v>
      </c>
      <c r="AR180" s="17" t="s">
        <v>230</v>
      </c>
      <c r="AS180" s="17">
        <v>2014</v>
      </c>
      <c r="AT180" s="17">
        <v>2015</v>
      </c>
      <c r="AU180" s="17">
        <v>2012</v>
      </c>
      <c r="AV180" s="17">
        <v>2013</v>
      </c>
      <c r="AW180" s="17">
        <v>2014</v>
      </c>
      <c r="AX180" s="17">
        <v>2014</v>
      </c>
      <c r="AY180" s="17">
        <v>2014</v>
      </c>
      <c r="AZ180" s="17">
        <v>2006</v>
      </c>
      <c r="BA180" s="17">
        <v>2006</v>
      </c>
      <c r="BB180" s="17">
        <v>2015</v>
      </c>
      <c r="BC180" s="17">
        <v>2015</v>
      </c>
      <c r="BD180" s="17">
        <v>2014</v>
      </c>
      <c r="BE180" s="17">
        <v>2014</v>
      </c>
      <c r="BF180" s="8"/>
    </row>
    <row r="181" spans="1:58">
      <c r="A181" s="11" t="s">
        <v>8250</v>
      </c>
      <c r="B181" s="123" t="s">
        <v>8251</v>
      </c>
      <c r="C181" s="15">
        <v>2014</v>
      </c>
      <c r="D181" s="15">
        <v>2014</v>
      </c>
      <c r="E181" s="15">
        <v>2014</v>
      </c>
      <c r="F181" s="15">
        <v>2014</v>
      </c>
      <c r="G181" s="15">
        <v>2014</v>
      </c>
      <c r="H181" s="15">
        <v>2014</v>
      </c>
      <c r="I181" s="15">
        <v>2014</v>
      </c>
      <c r="J181" s="15">
        <v>2015</v>
      </c>
      <c r="K181" s="15">
        <v>2015</v>
      </c>
      <c r="L181" s="15">
        <v>2015</v>
      </c>
      <c r="M181" s="17">
        <v>2016</v>
      </c>
      <c r="N181" s="17">
        <v>2016</v>
      </c>
      <c r="O181" s="17">
        <v>2015</v>
      </c>
      <c r="P181" s="17">
        <v>2015</v>
      </c>
      <c r="Q181" s="17" t="s">
        <v>230</v>
      </c>
      <c r="R181" s="17" t="s">
        <v>230</v>
      </c>
      <c r="S181" s="17">
        <v>2016</v>
      </c>
      <c r="T181" s="17">
        <v>2013</v>
      </c>
      <c r="U181" s="17">
        <v>2014</v>
      </c>
      <c r="V181" s="17">
        <v>2014</v>
      </c>
      <c r="W181" s="17">
        <v>2015</v>
      </c>
      <c r="X181" s="17">
        <v>2007</v>
      </c>
      <c r="Y181" s="17">
        <v>2010</v>
      </c>
      <c r="Z181" s="17">
        <v>2014</v>
      </c>
      <c r="AA181" s="17">
        <v>2014</v>
      </c>
      <c r="AB181" s="17" t="s">
        <v>230</v>
      </c>
      <c r="AC181" s="17">
        <v>2014</v>
      </c>
      <c r="AD181" s="17">
        <v>2015</v>
      </c>
      <c r="AE181" s="17" t="s">
        <v>230</v>
      </c>
      <c r="AF181" s="17" t="s">
        <v>230</v>
      </c>
      <c r="AG181" s="16" t="s">
        <v>230</v>
      </c>
      <c r="AH181" s="17">
        <v>2014</v>
      </c>
      <c r="AI181" s="17">
        <v>2015</v>
      </c>
      <c r="AJ181" s="17">
        <v>2016</v>
      </c>
      <c r="AK181" s="18" t="s">
        <v>230</v>
      </c>
      <c r="AL181" s="18" t="s">
        <v>230</v>
      </c>
      <c r="AM181" s="17">
        <v>2015</v>
      </c>
      <c r="AN181" s="17">
        <v>2014</v>
      </c>
      <c r="AO181" s="17">
        <v>2014</v>
      </c>
      <c r="AP181" s="17" t="s">
        <v>230</v>
      </c>
      <c r="AQ181" s="17" t="s">
        <v>230</v>
      </c>
      <c r="AR181" s="17" t="s">
        <v>230</v>
      </c>
      <c r="AS181" s="17">
        <v>2014</v>
      </c>
      <c r="AT181" s="17" t="s">
        <v>230</v>
      </c>
      <c r="AU181" s="17">
        <v>2012</v>
      </c>
      <c r="AV181" s="17" t="s">
        <v>230</v>
      </c>
      <c r="AW181" s="17">
        <v>2013</v>
      </c>
      <c r="AX181" s="17">
        <v>2014</v>
      </c>
      <c r="AY181" s="17">
        <v>2014</v>
      </c>
      <c r="AZ181" s="17">
        <v>2013</v>
      </c>
      <c r="BA181" s="17">
        <v>2015</v>
      </c>
      <c r="BB181" s="17">
        <v>2014</v>
      </c>
      <c r="BC181" s="17">
        <v>2015</v>
      </c>
      <c r="BD181" s="17">
        <v>2014</v>
      </c>
      <c r="BE181" s="17">
        <v>2014</v>
      </c>
      <c r="BF181" s="8"/>
    </row>
    <row r="182" spans="1:58">
      <c r="A182" s="11" t="s">
        <v>7383</v>
      </c>
      <c r="B182" s="123" t="s">
        <v>7384</v>
      </c>
      <c r="C182" s="15">
        <v>2014</v>
      </c>
      <c r="D182" s="15">
        <v>2014</v>
      </c>
      <c r="E182" s="15">
        <v>2014</v>
      </c>
      <c r="F182" s="15">
        <v>2014</v>
      </c>
      <c r="G182" s="15">
        <v>2014</v>
      </c>
      <c r="H182" s="15">
        <v>2014</v>
      </c>
      <c r="I182" s="15">
        <v>2014</v>
      </c>
      <c r="J182" s="15">
        <v>2015</v>
      </c>
      <c r="K182" s="15">
        <v>2015</v>
      </c>
      <c r="L182" s="15">
        <v>2015</v>
      </c>
      <c r="M182" s="17">
        <v>2016</v>
      </c>
      <c r="N182" s="17">
        <v>2016</v>
      </c>
      <c r="O182" s="17">
        <v>2015</v>
      </c>
      <c r="P182" s="17">
        <v>2015</v>
      </c>
      <c r="Q182" s="17">
        <v>2014</v>
      </c>
      <c r="R182" s="17">
        <v>2011</v>
      </c>
      <c r="S182" s="17">
        <v>2016</v>
      </c>
      <c r="T182" s="17">
        <v>2013</v>
      </c>
      <c r="U182" s="17">
        <v>2014</v>
      </c>
      <c r="V182" s="17">
        <v>2014</v>
      </c>
      <c r="W182" s="17">
        <v>2015</v>
      </c>
      <c r="X182" s="17">
        <v>2011</v>
      </c>
      <c r="Y182" s="17">
        <v>2010</v>
      </c>
      <c r="Z182" s="17">
        <v>2014</v>
      </c>
      <c r="AA182" s="17">
        <v>2014</v>
      </c>
      <c r="AB182" s="17">
        <v>2014</v>
      </c>
      <c r="AC182" s="17">
        <v>2014</v>
      </c>
      <c r="AD182" s="17">
        <v>2015</v>
      </c>
      <c r="AE182" s="17">
        <v>2012</v>
      </c>
      <c r="AF182" s="17">
        <v>2014</v>
      </c>
      <c r="AG182" s="16">
        <v>2012</v>
      </c>
      <c r="AH182" s="17">
        <v>2014</v>
      </c>
      <c r="AI182" s="17">
        <v>2015</v>
      </c>
      <c r="AJ182" s="17">
        <v>2016</v>
      </c>
      <c r="AK182" s="18">
        <v>2015</v>
      </c>
      <c r="AL182" s="18">
        <v>2016</v>
      </c>
      <c r="AM182" s="17">
        <v>2015</v>
      </c>
      <c r="AN182" s="17">
        <v>2014</v>
      </c>
      <c r="AO182" s="17">
        <v>2014</v>
      </c>
      <c r="AP182" s="17">
        <v>2013</v>
      </c>
      <c r="AQ182" s="17">
        <v>2014</v>
      </c>
      <c r="AR182" s="17" t="s">
        <v>230</v>
      </c>
      <c r="AS182" s="17">
        <v>2014</v>
      </c>
      <c r="AT182" s="17">
        <v>2015</v>
      </c>
      <c r="AU182" s="17">
        <v>2012</v>
      </c>
      <c r="AV182" s="17">
        <v>2012</v>
      </c>
      <c r="AW182" s="17">
        <v>2014</v>
      </c>
      <c r="AX182" s="17">
        <v>2014</v>
      </c>
      <c r="AY182" s="17">
        <v>2014</v>
      </c>
      <c r="AZ182" s="17">
        <v>2015</v>
      </c>
      <c r="BA182" s="17">
        <v>2015</v>
      </c>
      <c r="BB182" s="17">
        <v>2015</v>
      </c>
      <c r="BC182" s="17">
        <v>2015</v>
      </c>
      <c r="BD182" s="17">
        <v>2014</v>
      </c>
      <c r="BE182" s="17">
        <v>2014</v>
      </c>
      <c r="BF182" s="8"/>
    </row>
    <row r="183" spans="1:58">
      <c r="A183" s="11" t="s">
        <v>7484</v>
      </c>
      <c r="B183" s="123" t="s">
        <v>7485</v>
      </c>
      <c r="C183" s="15">
        <v>2014</v>
      </c>
      <c r="D183" s="15">
        <v>2014</v>
      </c>
      <c r="E183" s="15">
        <v>2014</v>
      </c>
      <c r="F183" s="15">
        <v>2014</v>
      </c>
      <c r="G183" s="15">
        <v>2014</v>
      </c>
      <c r="H183" s="15">
        <v>2014</v>
      </c>
      <c r="I183" s="15">
        <v>2014</v>
      </c>
      <c r="J183" s="15">
        <v>2015</v>
      </c>
      <c r="K183" s="15">
        <v>2015</v>
      </c>
      <c r="L183" s="15">
        <v>2015</v>
      </c>
      <c r="M183" s="17">
        <v>2016</v>
      </c>
      <c r="N183" s="17">
        <v>2016</v>
      </c>
      <c r="O183" s="17">
        <v>2015</v>
      </c>
      <c r="P183" s="17">
        <v>2015</v>
      </c>
      <c r="Q183" s="17">
        <v>2014</v>
      </c>
      <c r="R183" s="17">
        <v>2012</v>
      </c>
      <c r="S183" s="17">
        <v>2016</v>
      </c>
      <c r="T183" s="17">
        <v>2013</v>
      </c>
      <c r="U183" s="17">
        <v>2014</v>
      </c>
      <c r="V183" s="17">
        <v>2014</v>
      </c>
      <c r="W183" s="17">
        <v>2015</v>
      </c>
      <c r="X183" s="17" t="s">
        <v>230</v>
      </c>
      <c r="Y183" s="17">
        <v>2013</v>
      </c>
      <c r="Z183" s="17">
        <v>2014</v>
      </c>
      <c r="AA183" s="17">
        <v>2014</v>
      </c>
      <c r="AB183" s="17">
        <v>2014</v>
      </c>
      <c r="AC183" s="17">
        <v>2014</v>
      </c>
      <c r="AD183" s="17">
        <v>2015</v>
      </c>
      <c r="AE183" s="17" t="s">
        <v>230</v>
      </c>
      <c r="AF183" s="17">
        <v>2014</v>
      </c>
      <c r="AG183" s="16">
        <v>2013</v>
      </c>
      <c r="AH183" s="17">
        <v>2014</v>
      </c>
      <c r="AI183" s="17">
        <v>2015</v>
      </c>
      <c r="AJ183" s="17">
        <v>2016</v>
      </c>
      <c r="AK183" s="18">
        <v>2015</v>
      </c>
      <c r="AL183" s="18">
        <v>2015</v>
      </c>
      <c r="AM183" s="17">
        <v>2015</v>
      </c>
      <c r="AN183" s="17">
        <v>2014</v>
      </c>
      <c r="AO183" s="17">
        <v>2014</v>
      </c>
      <c r="AP183" s="17">
        <v>2013</v>
      </c>
      <c r="AQ183" s="17">
        <v>2014</v>
      </c>
      <c r="AR183" s="17" t="s">
        <v>230</v>
      </c>
      <c r="AS183" s="17">
        <v>2014</v>
      </c>
      <c r="AT183" s="17">
        <v>2015</v>
      </c>
      <c r="AU183" s="17">
        <v>2012</v>
      </c>
      <c r="AV183" s="17">
        <v>2013</v>
      </c>
      <c r="AW183" s="17">
        <v>2014</v>
      </c>
      <c r="AX183" s="17">
        <v>2014</v>
      </c>
      <c r="AY183" s="17">
        <v>2014</v>
      </c>
      <c r="AZ183" s="17">
        <v>2015</v>
      </c>
      <c r="BA183" s="17">
        <v>2015</v>
      </c>
      <c r="BB183" s="17">
        <v>2015</v>
      </c>
      <c r="BC183" s="17">
        <v>2015</v>
      </c>
      <c r="BD183" s="17">
        <v>2014</v>
      </c>
      <c r="BE183" s="17">
        <v>2014</v>
      </c>
      <c r="BF183" s="8"/>
    </row>
    <row r="184" spans="1:58">
      <c r="A184" s="11" t="s">
        <v>8252</v>
      </c>
      <c r="B184" s="123" t="s">
        <v>8253</v>
      </c>
      <c r="C184" s="15">
        <v>2014</v>
      </c>
      <c r="D184" s="15">
        <v>2014</v>
      </c>
      <c r="E184" s="15">
        <v>2014</v>
      </c>
      <c r="F184" s="15">
        <v>2014</v>
      </c>
      <c r="G184" s="15">
        <v>2014</v>
      </c>
      <c r="H184" s="15">
        <v>2014</v>
      </c>
      <c r="I184" s="15">
        <v>2014</v>
      </c>
      <c r="J184" s="15">
        <v>2015</v>
      </c>
      <c r="K184" s="15">
        <v>2015</v>
      </c>
      <c r="L184" s="15">
        <v>2015</v>
      </c>
      <c r="M184" s="17">
        <v>2016</v>
      </c>
      <c r="N184" s="17">
        <v>2016</v>
      </c>
      <c r="O184" s="17">
        <v>2015</v>
      </c>
      <c r="P184" s="17">
        <v>2015</v>
      </c>
      <c r="Q184" s="17">
        <v>2014</v>
      </c>
      <c r="R184" s="17" t="s">
        <v>230</v>
      </c>
      <c r="S184" s="17">
        <v>2016</v>
      </c>
      <c r="T184" s="17">
        <v>2013</v>
      </c>
      <c r="U184" s="17">
        <v>2014</v>
      </c>
      <c r="V184" s="17" t="s">
        <v>230</v>
      </c>
      <c r="W184" s="17">
        <v>2015</v>
      </c>
      <c r="X184" s="17" t="s">
        <v>230</v>
      </c>
      <c r="Y184" s="17">
        <v>2010</v>
      </c>
      <c r="Z184" s="17">
        <v>2014</v>
      </c>
      <c r="AA184" s="17">
        <v>2014</v>
      </c>
      <c r="AB184" s="17" t="s">
        <v>230</v>
      </c>
      <c r="AC184" s="17">
        <v>2014</v>
      </c>
      <c r="AD184" s="17">
        <v>2015</v>
      </c>
      <c r="AE184" s="17" t="s">
        <v>230</v>
      </c>
      <c r="AF184" s="17">
        <v>2014</v>
      </c>
      <c r="AG184" s="16" t="s">
        <v>230</v>
      </c>
      <c r="AH184" s="17">
        <v>2014</v>
      </c>
      <c r="AI184" s="17">
        <v>2015</v>
      </c>
      <c r="AJ184" s="17">
        <v>2016</v>
      </c>
      <c r="AK184" s="18" t="s">
        <v>230</v>
      </c>
      <c r="AL184" s="18">
        <v>2015</v>
      </c>
      <c r="AM184" s="17">
        <v>2015</v>
      </c>
      <c r="AN184" s="17">
        <v>2014</v>
      </c>
      <c r="AO184" s="17">
        <v>2014</v>
      </c>
      <c r="AP184" s="17" t="s">
        <v>230</v>
      </c>
      <c r="AQ184" s="17" t="s">
        <v>230</v>
      </c>
      <c r="AR184" s="17">
        <v>2015</v>
      </c>
      <c r="AS184" s="17">
        <v>2014</v>
      </c>
      <c r="AT184" s="17">
        <v>2015</v>
      </c>
      <c r="AU184" s="17">
        <v>2012</v>
      </c>
      <c r="AV184" s="17" t="s">
        <v>230</v>
      </c>
      <c r="AW184" s="17">
        <v>2014</v>
      </c>
      <c r="AX184" s="17">
        <v>2014</v>
      </c>
      <c r="AY184" s="17">
        <v>2014</v>
      </c>
      <c r="AZ184" s="17">
        <v>2015</v>
      </c>
      <c r="BA184" s="17">
        <v>2015</v>
      </c>
      <c r="BB184" s="17">
        <v>2015</v>
      </c>
      <c r="BC184" s="17">
        <v>2015</v>
      </c>
      <c r="BD184" s="17">
        <v>2014</v>
      </c>
      <c r="BE184" s="17">
        <v>2014</v>
      </c>
      <c r="BF184" s="8"/>
    </row>
    <row r="185" spans="1:58">
      <c r="A185" s="11" t="s">
        <v>8254</v>
      </c>
      <c r="B185" s="123" t="s">
        <v>8255</v>
      </c>
      <c r="C185" s="15">
        <v>2014</v>
      </c>
      <c r="D185" s="15">
        <v>2014</v>
      </c>
      <c r="E185" s="15">
        <v>2014</v>
      </c>
      <c r="F185" s="15">
        <v>2014</v>
      </c>
      <c r="G185" s="15">
        <v>2014</v>
      </c>
      <c r="H185" s="15">
        <v>2014</v>
      </c>
      <c r="I185" s="15">
        <v>2014</v>
      </c>
      <c r="J185" s="15">
        <v>2015</v>
      </c>
      <c r="K185" s="15">
        <v>2015</v>
      </c>
      <c r="L185" s="15">
        <v>2015</v>
      </c>
      <c r="M185" s="17">
        <v>2016</v>
      </c>
      <c r="N185" s="17">
        <v>2016</v>
      </c>
      <c r="O185" s="17">
        <v>2015</v>
      </c>
      <c r="P185" s="17">
        <v>2015</v>
      </c>
      <c r="Q185" s="17">
        <v>2014</v>
      </c>
      <c r="R185" s="17" t="s">
        <v>230</v>
      </c>
      <c r="S185" s="17">
        <v>2016</v>
      </c>
      <c r="T185" s="17">
        <v>2013</v>
      </c>
      <c r="U185" s="17">
        <v>2014</v>
      </c>
      <c r="V185" s="17" t="s">
        <v>230</v>
      </c>
      <c r="W185" s="17">
        <v>2015</v>
      </c>
      <c r="X185" s="17" t="s">
        <v>230</v>
      </c>
      <c r="Y185" s="17">
        <v>2013</v>
      </c>
      <c r="Z185" s="17">
        <v>2014</v>
      </c>
      <c r="AA185" s="17">
        <v>2014</v>
      </c>
      <c r="AB185" s="17">
        <v>2013</v>
      </c>
      <c r="AC185" s="17">
        <v>2014</v>
      </c>
      <c r="AD185" s="17">
        <v>2015</v>
      </c>
      <c r="AE185" s="17" t="s">
        <v>230</v>
      </c>
      <c r="AF185" s="17">
        <v>2014</v>
      </c>
      <c r="AG185" s="16">
        <v>2012</v>
      </c>
      <c r="AH185" s="17">
        <v>2014</v>
      </c>
      <c r="AI185" s="17">
        <v>2015</v>
      </c>
      <c r="AJ185" s="17">
        <v>2016</v>
      </c>
      <c r="AK185" s="18" t="s">
        <v>230</v>
      </c>
      <c r="AL185" s="18">
        <v>2015</v>
      </c>
      <c r="AM185" s="17">
        <v>2015</v>
      </c>
      <c r="AN185" s="17">
        <v>2014</v>
      </c>
      <c r="AO185" s="17">
        <v>2014</v>
      </c>
      <c r="AP185" s="17">
        <v>2014</v>
      </c>
      <c r="AQ185" s="17">
        <v>2014</v>
      </c>
      <c r="AR185" s="17">
        <v>2015</v>
      </c>
      <c r="AS185" s="17">
        <v>2014</v>
      </c>
      <c r="AT185" s="17">
        <v>2015</v>
      </c>
      <c r="AU185" s="17">
        <v>2012</v>
      </c>
      <c r="AV185" s="17" t="s">
        <v>230</v>
      </c>
      <c r="AW185" s="17">
        <v>2014</v>
      </c>
      <c r="AX185" s="17">
        <v>2014</v>
      </c>
      <c r="AY185" s="17">
        <v>2014</v>
      </c>
      <c r="AZ185" s="17">
        <v>2015</v>
      </c>
      <c r="BA185" s="17">
        <v>2015</v>
      </c>
      <c r="BB185" s="17">
        <v>2015</v>
      </c>
      <c r="BC185" s="17">
        <v>2015</v>
      </c>
      <c r="BD185" s="17">
        <v>2014</v>
      </c>
      <c r="BE185" s="17">
        <v>2014</v>
      </c>
      <c r="BF185" s="8"/>
    </row>
    <row r="186" spans="1:58">
      <c r="A186" s="11" t="s">
        <v>8701</v>
      </c>
      <c r="B186" s="123" t="s">
        <v>8257</v>
      </c>
      <c r="C186" s="15">
        <v>2014</v>
      </c>
      <c r="D186" s="15">
        <v>2014</v>
      </c>
      <c r="E186" s="15">
        <v>2014</v>
      </c>
      <c r="F186" s="15">
        <v>2014</v>
      </c>
      <c r="G186" s="15">
        <v>2014</v>
      </c>
      <c r="H186" s="15">
        <v>2014</v>
      </c>
      <c r="I186" s="15">
        <v>2014</v>
      </c>
      <c r="J186" s="15">
        <v>2015</v>
      </c>
      <c r="K186" s="15">
        <v>2015</v>
      </c>
      <c r="L186" s="15">
        <v>2015</v>
      </c>
      <c r="M186" s="17">
        <v>2016</v>
      </c>
      <c r="N186" s="17">
        <v>2016</v>
      </c>
      <c r="O186" s="17">
        <v>2015</v>
      </c>
      <c r="P186" s="17">
        <v>2015</v>
      </c>
      <c r="Q186" s="17">
        <v>2014</v>
      </c>
      <c r="R186" s="17" t="s">
        <v>230</v>
      </c>
      <c r="S186" s="17">
        <v>2016</v>
      </c>
      <c r="T186" s="17">
        <v>2013</v>
      </c>
      <c r="U186" s="17">
        <v>2014</v>
      </c>
      <c r="V186" s="17" t="s">
        <v>230</v>
      </c>
      <c r="W186" s="17">
        <v>2015</v>
      </c>
      <c r="X186" s="17">
        <v>2012</v>
      </c>
      <c r="Y186" s="17">
        <v>2011</v>
      </c>
      <c r="Z186" s="17">
        <v>2014</v>
      </c>
      <c r="AA186" s="17">
        <v>2014</v>
      </c>
      <c r="AB186" s="17" t="s">
        <v>230</v>
      </c>
      <c r="AC186" s="17">
        <v>2014</v>
      </c>
      <c r="AD186" s="17">
        <v>2015</v>
      </c>
      <c r="AE186" s="17" t="s">
        <v>230</v>
      </c>
      <c r="AF186" s="17">
        <v>2014</v>
      </c>
      <c r="AG186" s="16">
        <v>2013</v>
      </c>
      <c r="AH186" s="17">
        <v>2014</v>
      </c>
      <c r="AI186" s="17">
        <v>2015</v>
      </c>
      <c r="AJ186" s="17">
        <v>2016</v>
      </c>
      <c r="AK186" s="18" t="s">
        <v>230</v>
      </c>
      <c r="AL186" s="18">
        <v>2015</v>
      </c>
      <c r="AM186" s="17">
        <v>2015</v>
      </c>
      <c r="AN186" s="17">
        <v>2014</v>
      </c>
      <c r="AO186" s="17">
        <v>2014</v>
      </c>
      <c r="AP186" s="17">
        <v>2014</v>
      </c>
      <c r="AQ186" s="17">
        <v>2014</v>
      </c>
      <c r="AR186" s="17">
        <v>2011</v>
      </c>
      <c r="AS186" s="17">
        <v>2014</v>
      </c>
      <c r="AT186" s="17">
        <v>2015</v>
      </c>
      <c r="AU186" s="17">
        <v>2012</v>
      </c>
      <c r="AV186" s="17" t="s">
        <v>230</v>
      </c>
      <c r="AW186" s="17">
        <v>2014</v>
      </c>
      <c r="AX186" s="17">
        <v>2014</v>
      </c>
      <c r="AY186" s="17">
        <v>2013</v>
      </c>
      <c r="AZ186" s="17">
        <v>2015</v>
      </c>
      <c r="BA186" s="17">
        <v>2015</v>
      </c>
      <c r="BB186" s="17">
        <v>2015</v>
      </c>
      <c r="BC186" s="17">
        <v>2015</v>
      </c>
      <c r="BD186" s="17">
        <v>2014</v>
      </c>
      <c r="BE186" s="17">
        <v>2014</v>
      </c>
      <c r="BF186" s="8"/>
    </row>
    <row r="187" spans="1:58">
      <c r="A187" s="11" t="s">
        <v>8258</v>
      </c>
      <c r="B187" s="123" t="s">
        <v>8259</v>
      </c>
      <c r="C187" s="15">
        <v>2014</v>
      </c>
      <c r="D187" s="15">
        <v>2014</v>
      </c>
      <c r="E187" s="15">
        <v>2014</v>
      </c>
      <c r="F187" s="15">
        <v>2014</v>
      </c>
      <c r="G187" s="15">
        <v>2014</v>
      </c>
      <c r="H187" s="15">
        <v>2014</v>
      </c>
      <c r="I187" s="15">
        <v>2014</v>
      </c>
      <c r="J187" s="15">
        <v>2015</v>
      </c>
      <c r="K187" s="15">
        <v>2015</v>
      </c>
      <c r="L187" s="15">
        <v>2015</v>
      </c>
      <c r="M187" s="17">
        <v>2016</v>
      </c>
      <c r="N187" s="17">
        <v>2016</v>
      </c>
      <c r="O187" s="17">
        <v>2015</v>
      </c>
      <c r="P187" s="17">
        <v>2015</v>
      </c>
      <c r="Q187" s="17">
        <v>2014</v>
      </c>
      <c r="R187" s="17" t="s">
        <v>230</v>
      </c>
      <c r="S187" s="17">
        <v>2016</v>
      </c>
      <c r="T187" s="17">
        <v>2013</v>
      </c>
      <c r="U187" s="17">
        <v>2014</v>
      </c>
      <c r="V187" s="17">
        <v>2014</v>
      </c>
      <c r="W187" s="17">
        <v>2015</v>
      </c>
      <c r="X187" s="17">
        <v>2011</v>
      </c>
      <c r="Y187" s="17">
        <v>2010</v>
      </c>
      <c r="Z187" s="17">
        <v>2014</v>
      </c>
      <c r="AA187" s="17">
        <v>2014</v>
      </c>
      <c r="AB187" s="17">
        <v>2014</v>
      </c>
      <c r="AC187" s="17">
        <v>2014</v>
      </c>
      <c r="AD187" s="17">
        <v>2015</v>
      </c>
      <c r="AE187" s="17" t="s">
        <v>230</v>
      </c>
      <c r="AF187" s="17">
        <v>2014</v>
      </c>
      <c r="AG187" s="16">
        <v>2013</v>
      </c>
      <c r="AH187" s="17">
        <v>2014</v>
      </c>
      <c r="AI187" s="17">
        <v>2015</v>
      </c>
      <c r="AJ187" s="17">
        <v>2016</v>
      </c>
      <c r="AK187" s="18" t="s">
        <v>230</v>
      </c>
      <c r="AL187" s="18">
        <v>2015</v>
      </c>
      <c r="AM187" s="17">
        <v>2015</v>
      </c>
      <c r="AN187" s="17">
        <v>2014</v>
      </c>
      <c r="AO187" s="17">
        <v>2014</v>
      </c>
      <c r="AP187" s="17">
        <v>2014</v>
      </c>
      <c r="AQ187" s="17">
        <v>2014</v>
      </c>
      <c r="AR187" s="17">
        <v>2011</v>
      </c>
      <c r="AS187" s="17">
        <v>2014</v>
      </c>
      <c r="AT187" s="17">
        <v>2015</v>
      </c>
      <c r="AU187" s="17">
        <v>2012</v>
      </c>
      <c r="AV187" s="17">
        <v>2013</v>
      </c>
      <c r="AW187" s="17">
        <v>2014</v>
      </c>
      <c r="AX187" s="17">
        <v>2014</v>
      </c>
      <c r="AY187" s="17">
        <v>2014</v>
      </c>
      <c r="AZ187" s="17">
        <v>2015</v>
      </c>
      <c r="BA187" s="17">
        <v>2015</v>
      </c>
      <c r="BB187" s="17">
        <v>2015</v>
      </c>
      <c r="BC187" s="17">
        <v>2015</v>
      </c>
      <c r="BD187" s="17">
        <v>2014</v>
      </c>
      <c r="BE187" s="17">
        <v>2014</v>
      </c>
      <c r="BF187" s="8"/>
    </row>
    <row r="188" spans="1:58">
      <c r="A188" s="11" t="s">
        <v>8260</v>
      </c>
      <c r="B188" s="123" t="s">
        <v>8261</v>
      </c>
      <c r="C188" s="15">
        <v>2014</v>
      </c>
      <c r="D188" s="15">
        <v>2014</v>
      </c>
      <c r="E188" s="15">
        <v>2014</v>
      </c>
      <c r="F188" s="15">
        <v>2014</v>
      </c>
      <c r="G188" s="15">
        <v>2014</v>
      </c>
      <c r="H188" s="15">
        <v>2014</v>
      </c>
      <c r="I188" s="15">
        <v>2014</v>
      </c>
      <c r="J188" s="15">
        <v>2015</v>
      </c>
      <c r="K188" s="15">
        <v>2015</v>
      </c>
      <c r="L188" s="15">
        <v>2015</v>
      </c>
      <c r="M188" s="17">
        <v>2016</v>
      </c>
      <c r="N188" s="17">
        <v>2016</v>
      </c>
      <c r="O188" s="17">
        <v>2015</v>
      </c>
      <c r="P188" s="17">
        <v>2015</v>
      </c>
      <c r="Q188" s="17">
        <v>2014</v>
      </c>
      <c r="R188" s="17">
        <v>2006</v>
      </c>
      <c r="S188" s="17">
        <v>2016</v>
      </c>
      <c r="T188" s="17">
        <v>2013</v>
      </c>
      <c r="U188" s="17">
        <v>2014</v>
      </c>
      <c r="V188" s="17">
        <v>2014</v>
      </c>
      <c r="W188" s="17">
        <v>2015</v>
      </c>
      <c r="X188" s="17">
        <v>2006</v>
      </c>
      <c r="Y188" s="17">
        <v>2013</v>
      </c>
      <c r="Z188" s="17">
        <v>2014</v>
      </c>
      <c r="AA188" s="17">
        <v>2014</v>
      </c>
      <c r="AB188" s="17">
        <v>2014</v>
      </c>
      <c r="AC188" s="17">
        <v>2014</v>
      </c>
      <c r="AD188" s="17">
        <v>2015</v>
      </c>
      <c r="AE188" s="17" t="s">
        <v>230</v>
      </c>
      <c r="AF188" s="17" t="s">
        <v>230</v>
      </c>
      <c r="AG188" s="16">
        <v>2003</v>
      </c>
      <c r="AH188" s="17">
        <v>2014</v>
      </c>
      <c r="AI188" s="17">
        <v>2015</v>
      </c>
      <c r="AJ188" s="17">
        <v>2016</v>
      </c>
      <c r="AK188" s="18" t="s">
        <v>230</v>
      </c>
      <c r="AL188" s="18">
        <v>2015</v>
      </c>
      <c r="AM188" s="17">
        <v>2015</v>
      </c>
      <c r="AN188" s="17">
        <v>2014</v>
      </c>
      <c r="AO188" s="17">
        <v>2014</v>
      </c>
      <c r="AP188" s="17" t="s">
        <v>230</v>
      </c>
      <c r="AQ188" s="17" t="s">
        <v>230</v>
      </c>
      <c r="AR188" s="17">
        <v>2007</v>
      </c>
      <c r="AS188" s="17">
        <v>2014</v>
      </c>
      <c r="AT188" s="17">
        <v>2015</v>
      </c>
      <c r="AU188" s="17">
        <v>2012</v>
      </c>
      <c r="AV188" s="17">
        <v>2013</v>
      </c>
      <c r="AW188" s="17">
        <v>2014</v>
      </c>
      <c r="AX188" s="17">
        <v>2014</v>
      </c>
      <c r="AY188" s="17">
        <v>2014</v>
      </c>
      <c r="AZ188" s="17">
        <v>2015</v>
      </c>
      <c r="BA188" s="17">
        <v>2012</v>
      </c>
      <c r="BB188" s="17">
        <v>2015</v>
      </c>
      <c r="BC188" s="17">
        <v>2015</v>
      </c>
      <c r="BD188" s="17">
        <v>2014</v>
      </c>
      <c r="BE188" s="17">
        <v>2014</v>
      </c>
      <c r="BF188" s="8"/>
    </row>
    <row r="189" spans="1:58">
      <c r="A189" s="11" t="s">
        <v>7707</v>
      </c>
      <c r="B189" s="123" t="s">
        <v>7708</v>
      </c>
      <c r="C189" s="15">
        <v>2014</v>
      </c>
      <c r="D189" s="15">
        <v>2014</v>
      </c>
      <c r="E189" s="15">
        <v>2014</v>
      </c>
      <c r="F189" s="15">
        <v>2014</v>
      </c>
      <c r="G189" s="15">
        <v>2014</v>
      </c>
      <c r="H189" s="15">
        <v>2014</v>
      </c>
      <c r="I189" s="15">
        <v>2014</v>
      </c>
      <c r="J189" s="15">
        <v>2015</v>
      </c>
      <c r="K189" s="15">
        <v>2015</v>
      </c>
      <c r="L189" s="15">
        <v>2015</v>
      </c>
      <c r="M189" s="17">
        <v>2016</v>
      </c>
      <c r="N189" s="17">
        <v>2016</v>
      </c>
      <c r="O189" s="17">
        <v>2015</v>
      </c>
      <c r="P189" s="17">
        <v>2015</v>
      </c>
      <c r="Q189" s="17">
        <v>2014</v>
      </c>
      <c r="R189" s="17">
        <v>2007</v>
      </c>
      <c r="S189" s="17">
        <v>2016</v>
      </c>
      <c r="T189" s="17">
        <v>2013</v>
      </c>
      <c r="U189" s="17">
        <v>2014</v>
      </c>
      <c r="V189" s="17">
        <v>2014</v>
      </c>
      <c r="W189" s="17">
        <v>2015</v>
      </c>
      <c r="X189" s="17">
        <v>2013</v>
      </c>
      <c r="Y189" s="17">
        <v>2010</v>
      </c>
      <c r="Z189" s="17">
        <v>2014</v>
      </c>
      <c r="AA189" s="17">
        <v>2014</v>
      </c>
      <c r="AB189" s="17" t="s">
        <v>230</v>
      </c>
      <c r="AC189" s="17">
        <v>2014</v>
      </c>
      <c r="AD189" s="17">
        <v>2015</v>
      </c>
      <c r="AE189" s="17">
        <v>2012</v>
      </c>
      <c r="AF189" s="17" t="s">
        <v>230</v>
      </c>
      <c r="AG189" s="16">
        <v>2010</v>
      </c>
      <c r="AH189" s="17">
        <v>2014</v>
      </c>
      <c r="AI189" s="17">
        <v>2015</v>
      </c>
      <c r="AJ189" s="17">
        <v>2016</v>
      </c>
      <c r="AK189" s="18" t="s">
        <v>230</v>
      </c>
      <c r="AL189" s="18">
        <v>2015</v>
      </c>
      <c r="AM189" s="17">
        <v>2015</v>
      </c>
      <c r="AN189" s="17">
        <v>2014</v>
      </c>
      <c r="AO189" s="17">
        <v>2014</v>
      </c>
      <c r="AP189" s="17" t="s">
        <v>230</v>
      </c>
      <c r="AQ189" s="17" t="s">
        <v>230</v>
      </c>
      <c r="AR189" s="17">
        <v>2011</v>
      </c>
      <c r="AS189" s="17">
        <v>2014</v>
      </c>
      <c r="AT189" s="17" t="s">
        <v>230</v>
      </c>
      <c r="AU189" s="17">
        <v>2012</v>
      </c>
      <c r="AV189" s="17">
        <v>2013</v>
      </c>
      <c r="AW189" s="17">
        <v>2014</v>
      </c>
      <c r="AX189" s="17">
        <v>2014</v>
      </c>
      <c r="AY189" s="17">
        <v>2014</v>
      </c>
      <c r="AZ189" s="17">
        <v>2015</v>
      </c>
      <c r="BA189" s="17">
        <v>2015</v>
      </c>
      <c r="BB189" s="17">
        <v>2014</v>
      </c>
      <c r="BC189" s="17">
        <v>2015</v>
      </c>
      <c r="BD189" s="17">
        <v>2014</v>
      </c>
      <c r="BE189" s="17">
        <v>2014</v>
      </c>
      <c r="BF189" s="8"/>
    </row>
    <row r="190" spans="1:58">
      <c r="A190" s="11" t="s">
        <v>7592</v>
      </c>
      <c r="B190" s="123" t="s">
        <v>7593</v>
      </c>
      <c r="C190" s="15">
        <v>2014</v>
      </c>
      <c r="D190" s="15">
        <v>2014</v>
      </c>
      <c r="E190" s="15">
        <v>2014</v>
      </c>
      <c r="F190" s="15">
        <v>2014</v>
      </c>
      <c r="G190" s="15">
        <v>2014</v>
      </c>
      <c r="H190" s="15">
        <v>2014</v>
      </c>
      <c r="I190" s="15">
        <v>2014</v>
      </c>
      <c r="J190" s="15">
        <v>2015</v>
      </c>
      <c r="K190" s="15">
        <v>2015</v>
      </c>
      <c r="L190" s="15">
        <v>2015</v>
      </c>
      <c r="M190" s="17">
        <v>2016</v>
      </c>
      <c r="N190" s="17">
        <v>2016</v>
      </c>
      <c r="O190" s="17">
        <v>2015</v>
      </c>
      <c r="P190" s="17">
        <v>2015</v>
      </c>
      <c r="Q190" s="17">
        <v>2014</v>
      </c>
      <c r="R190" s="17" t="s">
        <v>230</v>
      </c>
      <c r="S190" s="17">
        <v>2016</v>
      </c>
      <c r="T190" s="17">
        <v>2013</v>
      </c>
      <c r="U190" s="17">
        <v>2014</v>
      </c>
      <c r="V190" s="17" t="s">
        <v>230</v>
      </c>
      <c r="W190" s="17">
        <v>2015</v>
      </c>
      <c r="X190" s="17">
        <v>2009</v>
      </c>
      <c r="Y190" s="17" t="s">
        <v>230</v>
      </c>
      <c r="Z190" s="17">
        <v>2014</v>
      </c>
      <c r="AA190" s="17">
        <v>2014</v>
      </c>
      <c r="AB190" s="17">
        <v>2014</v>
      </c>
      <c r="AC190" s="17">
        <v>2014</v>
      </c>
      <c r="AD190" s="17">
        <v>2015</v>
      </c>
      <c r="AE190" s="17">
        <v>2012</v>
      </c>
      <c r="AF190" s="17">
        <v>2014</v>
      </c>
      <c r="AG190" s="16">
        <v>2006</v>
      </c>
      <c r="AH190" s="17">
        <v>2014</v>
      </c>
      <c r="AI190" s="17">
        <v>2015</v>
      </c>
      <c r="AJ190" s="17">
        <v>2016</v>
      </c>
      <c r="AK190" s="18" t="s">
        <v>230</v>
      </c>
      <c r="AL190" s="18">
        <v>2015</v>
      </c>
      <c r="AM190" s="17">
        <v>2015</v>
      </c>
      <c r="AN190" s="17">
        <v>2014</v>
      </c>
      <c r="AO190" s="17">
        <v>2014</v>
      </c>
      <c r="AP190" s="17">
        <v>2014</v>
      </c>
      <c r="AQ190" s="17">
        <v>2014</v>
      </c>
      <c r="AR190" s="17">
        <v>2015</v>
      </c>
      <c r="AS190" s="17">
        <v>2014</v>
      </c>
      <c r="AT190" s="17">
        <v>2015</v>
      </c>
      <c r="AU190" s="17">
        <v>2012</v>
      </c>
      <c r="AV190" s="17">
        <v>2011</v>
      </c>
      <c r="AW190" s="17">
        <v>2014</v>
      </c>
      <c r="AX190" s="17">
        <v>2014</v>
      </c>
      <c r="AY190" s="17">
        <v>2014</v>
      </c>
      <c r="AZ190" s="17">
        <v>2015</v>
      </c>
      <c r="BA190" s="17">
        <v>2015</v>
      </c>
      <c r="BB190" s="17">
        <v>2013</v>
      </c>
      <c r="BC190" s="17">
        <v>2015</v>
      </c>
      <c r="BD190" s="17">
        <v>2014</v>
      </c>
      <c r="BE190" s="17">
        <v>2014</v>
      </c>
      <c r="BF190" s="8"/>
    </row>
    <row r="191" spans="1:58">
      <c r="A191" s="11" t="s">
        <v>8702</v>
      </c>
      <c r="B191" s="123" t="s">
        <v>7655</v>
      </c>
      <c r="C191" s="15">
        <v>2014</v>
      </c>
      <c r="D191" s="15">
        <v>2014</v>
      </c>
      <c r="E191" s="15">
        <v>2014</v>
      </c>
      <c r="F191" s="15">
        <v>2014</v>
      </c>
      <c r="G191" s="15">
        <v>2014</v>
      </c>
      <c r="H191" s="15">
        <v>2014</v>
      </c>
      <c r="I191" s="15">
        <v>2014</v>
      </c>
      <c r="J191" s="15">
        <v>2015</v>
      </c>
      <c r="K191" s="15">
        <v>2015</v>
      </c>
      <c r="L191" s="15">
        <v>2015</v>
      </c>
      <c r="M191" s="17">
        <v>2016</v>
      </c>
      <c r="N191" s="17">
        <v>2016</v>
      </c>
      <c r="O191" s="17">
        <v>2015</v>
      </c>
      <c r="P191" s="17">
        <v>2015</v>
      </c>
      <c r="Q191" s="17">
        <v>2014</v>
      </c>
      <c r="R191" s="17">
        <v>2011</v>
      </c>
      <c r="S191" s="17">
        <v>2016</v>
      </c>
      <c r="T191" s="17">
        <v>2013</v>
      </c>
      <c r="U191" s="17">
        <v>2014</v>
      </c>
      <c r="V191" s="17">
        <v>2014</v>
      </c>
      <c r="W191" s="17">
        <v>2015</v>
      </c>
      <c r="X191" s="17">
        <v>2013</v>
      </c>
      <c r="Y191" s="17">
        <v>2013</v>
      </c>
      <c r="Z191" s="17">
        <v>2014</v>
      </c>
      <c r="AA191" s="17">
        <v>2014</v>
      </c>
      <c r="AB191" s="17">
        <v>2014</v>
      </c>
      <c r="AC191" s="17">
        <v>2014</v>
      </c>
      <c r="AD191" s="17">
        <v>2015</v>
      </c>
      <c r="AE191" s="17">
        <v>2012</v>
      </c>
      <c r="AF191" s="17">
        <v>2014</v>
      </c>
      <c r="AG191" s="16">
        <v>2012</v>
      </c>
      <c r="AH191" s="17">
        <v>2014</v>
      </c>
      <c r="AI191" s="17">
        <v>2015</v>
      </c>
      <c r="AJ191" s="17">
        <v>2016</v>
      </c>
      <c r="AK191" s="18" t="s">
        <v>230</v>
      </c>
      <c r="AL191" s="18">
        <v>2015</v>
      </c>
      <c r="AM191" s="17">
        <v>2015</v>
      </c>
      <c r="AN191" s="17">
        <v>2014</v>
      </c>
      <c r="AO191" s="17">
        <v>2014</v>
      </c>
      <c r="AP191" s="17" t="s">
        <v>230</v>
      </c>
      <c r="AQ191" s="17" t="s">
        <v>230</v>
      </c>
      <c r="AR191" s="17">
        <v>2015</v>
      </c>
      <c r="AS191" s="17">
        <v>2014</v>
      </c>
      <c r="AT191" s="17">
        <v>2015</v>
      </c>
      <c r="AU191" s="17">
        <v>2012</v>
      </c>
      <c r="AV191" s="17">
        <v>2009</v>
      </c>
      <c r="AW191" s="17">
        <v>2014</v>
      </c>
      <c r="AX191" s="17">
        <v>2014</v>
      </c>
      <c r="AY191" s="17">
        <v>2014</v>
      </c>
      <c r="AZ191" s="17">
        <v>2015</v>
      </c>
      <c r="BA191" s="17">
        <v>2015</v>
      </c>
      <c r="BB191" s="17">
        <v>2015</v>
      </c>
      <c r="BC191" s="17">
        <v>2015</v>
      </c>
      <c r="BD191" s="17">
        <v>2014</v>
      </c>
      <c r="BE191" s="17">
        <v>2014</v>
      </c>
      <c r="BF191" s="8"/>
    </row>
    <row r="192" spans="1:58">
      <c r="A192" s="11" t="s">
        <v>7767</v>
      </c>
      <c r="B192" s="123" t="s">
        <v>7768</v>
      </c>
      <c r="C192" s="15">
        <v>2014</v>
      </c>
      <c r="D192" s="15">
        <v>2014</v>
      </c>
      <c r="E192" s="15">
        <v>2014</v>
      </c>
      <c r="F192" s="15">
        <v>2014</v>
      </c>
      <c r="G192" s="15">
        <v>2014</v>
      </c>
      <c r="H192" s="15">
        <v>2014</v>
      </c>
      <c r="I192" s="15">
        <v>2014</v>
      </c>
      <c r="J192" s="15">
        <v>2015</v>
      </c>
      <c r="K192" s="15">
        <v>2015</v>
      </c>
      <c r="L192" s="15">
        <v>2015</v>
      </c>
      <c r="M192" s="17">
        <v>2016</v>
      </c>
      <c r="N192" s="17">
        <v>2016</v>
      </c>
      <c r="O192" s="17">
        <v>2015</v>
      </c>
      <c r="P192" s="17">
        <v>2015</v>
      </c>
      <c r="Q192" s="17">
        <v>2014</v>
      </c>
      <c r="R192" s="17">
        <v>2013</v>
      </c>
      <c r="S192" s="17">
        <v>2016</v>
      </c>
      <c r="T192" s="17">
        <v>2013</v>
      </c>
      <c r="U192" s="17">
        <v>2014</v>
      </c>
      <c r="V192" s="17" t="s">
        <v>230</v>
      </c>
      <c r="W192" s="17">
        <v>2015</v>
      </c>
      <c r="X192" s="17">
        <v>2013</v>
      </c>
      <c r="Y192" s="17">
        <v>2010</v>
      </c>
      <c r="Z192" s="17">
        <v>2014</v>
      </c>
      <c r="AA192" s="17">
        <v>2014</v>
      </c>
      <c r="AB192" s="17">
        <v>2014</v>
      </c>
      <c r="AC192" s="17">
        <v>2014</v>
      </c>
      <c r="AD192" s="17">
        <v>2015</v>
      </c>
      <c r="AE192" s="17">
        <v>2012</v>
      </c>
      <c r="AF192" s="17">
        <v>2014</v>
      </c>
      <c r="AG192" s="16">
        <v>2005</v>
      </c>
      <c r="AH192" s="17">
        <v>2014</v>
      </c>
      <c r="AI192" s="17">
        <v>2015</v>
      </c>
      <c r="AJ192" s="17">
        <v>2016</v>
      </c>
      <c r="AK192" s="18">
        <v>2016</v>
      </c>
      <c r="AL192" s="18">
        <v>2016</v>
      </c>
      <c r="AM192" s="17">
        <v>2015</v>
      </c>
      <c r="AN192" s="17">
        <v>2014</v>
      </c>
      <c r="AO192" s="17">
        <v>2014</v>
      </c>
      <c r="AP192" s="17">
        <v>2013</v>
      </c>
      <c r="AQ192" s="17">
        <v>2013</v>
      </c>
      <c r="AR192" s="17">
        <v>2015</v>
      </c>
      <c r="AS192" s="17">
        <v>2014</v>
      </c>
      <c r="AT192" s="17">
        <v>2015</v>
      </c>
      <c r="AU192" s="17">
        <v>2012</v>
      </c>
      <c r="AV192" s="17">
        <v>2013</v>
      </c>
      <c r="AW192" s="17">
        <v>2014</v>
      </c>
      <c r="AX192" s="17">
        <v>2014</v>
      </c>
      <c r="AY192" s="17">
        <v>2014</v>
      </c>
      <c r="AZ192" s="17">
        <v>2012</v>
      </c>
      <c r="BA192" s="17">
        <v>2012</v>
      </c>
      <c r="BB192" s="17">
        <v>2013</v>
      </c>
      <c r="BC192" s="17">
        <v>2015</v>
      </c>
      <c r="BD192" s="17">
        <v>2014</v>
      </c>
      <c r="BE192" s="17">
        <v>2014</v>
      </c>
      <c r="BF192" s="8"/>
    </row>
    <row r="193" spans="1:58">
      <c r="A193" s="11" t="s">
        <v>7887</v>
      </c>
      <c r="B193" s="123" t="s">
        <v>7888</v>
      </c>
      <c r="C193" s="15">
        <v>2014</v>
      </c>
      <c r="D193" s="15">
        <v>2014</v>
      </c>
      <c r="E193" s="15">
        <v>2014</v>
      </c>
      <c r="F193" s="15">
        <v>2014</v>
      </c>
      <c r="G193" s="15">
        <v>2014</v>
      </c>
      <c r="H193" s="15">
        <v>2014</v>
      </c>
      <c r="I193" s="15">
        <v>2014</v>
      </c>
      <c r="J193" s="15">
        <v>2015</v>
      </c>
      <c r="K193" s="15">
        <v>2015</v>
      </c>
      <c r="L193" s="15">
        <v>2015</v>
      </c>
      <c r="M193" s="17">
        <v>2016</v>
      </c>
      <c r="N193" s="17">
        <v>2016</v>
      </c>
      <c r="O193" s="17">
        <v>2015</v>
      </c>
      <c r="P193" s="17">
        <v>2015</v>
      </c>
      <c r="Q193" s="17">
        <v>2014</v>
      </c>
      <c r="R193" s="17">
        <v>2014</v>
      </c>
      <c r="S193" s="17">
        <v>2016</v>
      </c>
      <c r="T193" s="17">
        <v>2013</v>
      </c>
      <c r="U193" s="17">
        <v>2014</v>
      </c>
      <c r="V193" s="17">
        <v>2014</v>
      </c>
      <c r="W193" s="17">
        <v>2015</v>
      </c>
      <c r="X193" s="17">
        <v>2013</v>
      </c>
      <c r="Y193" s="17">
        <v>2012</v>
      </c>
      <c r="Z193" s="17">
        <v>2014</v>
      </c>
      <c r="AA193" s="17">
        <v>2014</v>
      </c>
      <c r="AB193" s="17">
        <v>2014</v>
      </c>
      <c r="AC193" s="17">
        <v>2014</v>
      </c>
      <c r="AD193" s="17">
        <v>2015</v>
      </c>
      <c r="AE193" s="17">
        <v>2012</v>
      </c>
      <c r="AF193" s="17">
        <v>2014</v>
      </c>
      <c r="AG193" s="16">
        <v>2010</v>
      </c>
      <c r="AH193" s="17">
        <v>2014</v>
      </c>
      <c r="AI193" s="17">
        <v>2015</v>
      </c>
      <c r="AJ193" s="17">
        <v>2016</v>
      </c>
      <c r="AK193" s="18" t="s">
        <v>230</v>
      </c>
      <c r="AL193" s="18">
        <v>2015</v>
      </c>
      <c r="AM193" s="17">
        <v>2015</v>
      </c>
      <c r="AN193" s="17">
        <v>2014</v>
      </c>
      <c r="AO193" s="17">
        <v>2014</v>
      </c>
      <c r="AP193" s="17">
        <v>2013</v>
      </c>
      <c r="AQ193" s="17">
        <v>2013</v>
      </c>
      <c r="AR193" s="17">
        <v>2009</v>
      </c>
      <c r="AS193" s="17">
        <v>2014</v>
      </c>
      <c r="AT193" s="17">
        <v>2015</v>
      </c>
      <c r="AU193" s="17">
        <v>2012</v>
      </c>
      <c r="AV193" s="17">
        <v>2007</v>
      </c>
      <c r="AW193" s="17">
        <v>2014</v>
      </c>
      <c r="AX193" s="17">
        <v>2014</v>
      </c>
      <c r="AY193" s="17">
        <v>2014</v>
      </c>
      <c r="AZ193" s="17">
        <v>2015</v>
      </c>
      <c r="BA193" s="17">
        <v>2015</v>
      </c>
      <c r="BB193" s="17">
        <v>2015</v>
      </c>
      <c r="BC193" s="17">
        <v>2015</v>
      </c>
      <c r="BD193" s="17">
        <v>2014</v>
      </c>
      <c r="BE193" s="17">
        <v>2014</v>
      </c>
      <c r="BF193" s="8"/>
    </row>
    <row r="194" spans="1:58">
      <c r="A194" s="11" t="s">
        <v>7936</v>
      </c>
      <c r="B194" s="123" t="s">
        <v>7937</v>
      </c>
      <c r="C194" s="15">
        <v>2014</v>
      </c>
      <c r="D194" s="15">
        <v>2014</v>
      </c>
      <c r="E194" s="15">
        <v>2014</v>
      </c>
      <c r="F194" s="15">
        <v>2014</v>
      </c>
      <c r="G194" s="15">
        <v>2014</v>
      </c>
      <c r="H194" s="15">
        <v>2014</v>
      </c>
      <c r="I194" s="15">
        <v>2014</v>
      </c>
      <c r="J194" s="15">
        <v>2015</v>
      </c>
      <c r="K194" s="15">
        <v>2015</v>
      </c>
      <c r="L194" s="15">
        <v>2015</v>
      </c>
      <c r="M194" s="17">
        <v>2016</v>
      </c>
      <c r="N194" s="17">
        <v>2016</v>
      </c>
      <c r="O194" s="17">
        <v>2015</v>
      </c>
      <c r="P194" s="17">
        <v>2015</v>
      </c>
      <c r="Q194" s="17">
        <v>2014</v>
      </c>
      <c r="R194" s="17">
        <v>2014</v>
      </c>
      <c r="S194" s="17">
        <v>2016</v>
      </c>
      <c r="T194" s="17">
        <v>2013</v>
      </c>
      <c r="U194" s="17">
        <v>2014</v>
      </c>
      <c r="V194" s="17">
        <v>2014</v>
      </c>
      <c r="W194" s="17">
        <v>2015</v>
      </c>
      <c r="X194" s="17">
        <v>2014</v>
      </c>
      <c r="Y194" s="17">
        <v>2011</v>
      </c>
      <c r="Z194" s="17">
        <v>2014</v>
      </c>
      <c r="AA194" s="17">
        <v>2014</v>
      </c>
      <c r="AB194" s="17">
        <v>2014</v>
      </c>
      <c r="AC194" s="17">
        <v>2014</v>
      </c>
      <c r="AD194" s="17">
        <v>2015</v>
      </c>
      <c r="AE194" s="17">
        <v>2012</v>
      </c>
      <c r="AF194" s="17">
        <v>2014</v>
      </c>
      <c r="AG194" s="16" t="s">
        <v>230</v>
      </c>
      <c r="AH194" s="17">
        <v>2014</v>
      </c>
      <c r="AI194" s="17">
        <v>2015</v>
      </c>
      <c r="AJ194" s="17">
        <v>2016</v>
      </c>
      <c r="AK194" s="18">
        <v>2015</v>
      </c>
      <c r="AL194" s="18">
        <v>2015</v>
      </c>
      <c r="AM194" s="17">
        <v>2015</v>
      </c>
      <c r="AN194" s="17">
        <v>2014</v>
      </c>
      <c r="AO194" s="17">
        <v>2014</v>
      </c>
      <c r="AP194" s="17" t="s">
        <v>230</v>
      </c>
      <c r="AQ194" s="17" t="s">
        <v>230</v>
      </c>
      <c r="AR194" s="17">
        <v>2015</v>
      </c>
      <c r="AS194" s="17">
        <v>2014</v>
      </c>
      <c r="AT194" s="17">
        <v>2015</v>
      </c>
      <c r="AU194" s="17">
        <v>2012</v>
      </c>
      <c r="AV194" s="17">
        <v>2011</v>
      </c>
      <c r="AW194" s="17">
        <v>2014</v>
      </c>
      <c r="AX194" s="17">
        <v>2014</v>
      </c>
      <c r="AY194" s="17">
        <v>2014</v>
      </c>
      <c r="AZ194" s="17">
        <v>2015</v>
      </c>
      <c r="BA194" s="17">
        <v>2015</v>
      </c>
      <c r="BB194" s="17">
        <v>2015</v>
      </c>
      <c r="BC194" s="17">
        <v>2015</v>
      </c>
      <c r="BD194" s="17">
        <v>2014</v>
      </c>
      <c r="BE194" s="17">
        <v>2014</v>
      </c>
      <c r="BF194" s="8"/>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55"/>
  <sheetViews>
    <sheetView workbookViewId="0">
      <selection activeCell="J141" sqref="J141"/>
    </sheetView>
    <sheetView topLeftCell="B1" workbookViewId="1">
      <selection activeCell="V5" sqref="V5:V155"/>
    </sheetView>
  </sheetViews>
  <sheetFormatPr defaultColWidth="9.42578125" defaultRowHeight="14.45"/>
  <cols>
    <col min="1" max="1" width="37.5703125" style="34" customWidth="1"/>
    <col min="2" max="2" width="23.7109375" style="34" customWidth="1"/>
    <col min="3" max="3" width="11" style="34" bestFit="1" customWidth="1"/>
    <col min="4" max="4" width="15.42578125" style="34" customWidth="1"/>
    <col min="5" max="5" width="9.42578125" style="34" customWidth="1"/>
    <col min="6" max="6" width="26.42578125" style="34" customWidth="1"/>
    <col min="7" max="7" width="8.7109375" style="34" bestFit="1" customWidth="1"/>
    <col min="8" max="8" width="8.42578125" style="34" bestFit="1" customWidth="1"/>
    <col min="9" max="9" width="11.42578125" style="34" customWidth="1"/>
    <col min="10" max="10" width="12.5703125" style="34" customWidth="1"/>
    <col min="11" max="11" width="10.5703125" style="34" customWidth="1"/>
    <col min="12" max="15" width="8.42578125" style="34" customWidth="1"/>
    <col min="16" max="17" width="8.42578125" style="35" customWidth="1"/>
    <col min="18" max="20" width="8.42578125" style="34" customWidth="1"/>
    <col min="21" max="21" width="9.42578125" style="34" customWidth="1"/>
    <col min="22" max="22" width="12" style="34" customWidth="1"/>
    <col min="23" max="23" width="9.42578125" style="34" customWidth="1"/>
    <col min="24" max="16384" width="9.42578125" style="34"/>
  </cols>
  <sheetData>
    <row r="1" spans="1:22" s="38" customFormat="1" ht="15.75" customHeight="1">
      <c r="A1" s="218"/>
      <c r="B1" s="237"/>
      <c r="C1" s="237"/>
      <c r="D1" s="237"/>
      <c r="E1" s="237"/>
      <c r="F1" s="237"/>
      <c r="G1" s="237"/>
      <c r="H1" s="237"/>
      <c r="I1" s="237"/>
      <c r="J1" s="237"/>
      <c r="K1" s="237"/>
      <c r="L1" s="237"/>
      <c r="M1" s="237"/>
      <c r="N1" s="237"/>
      <c r="O1" s="237"/>
      <c r="P1" s="237"/>
      <c r="Q1" s="237"/>
      <c r="R1" s="237"/>
      <c r="S1" s="237"/>
      <c r="T1" s="237"/>
      <c r="U1" s="39"/>
      <c r="V1" s="39"/>
    </row>
    <row r="2" spans="1:22" s="1" customFormat="1" ht="107.25" customHeight="1" thickBot="1">
      <c r="A2" s="10" t="s">
        <v>16</v>
      </c>
      <c r="B2" s="10" t="s">
        <v>17</v>
      </c>
      <c r="C2" s="10" t="s">
        <v>18</v>
      </c>
      <c r="D2" s="10" t="s">
        <v>19</v>
      </c>
      <c r="E2" s="5" t="s">
        <v>20</v>
      </c>
      <c r="F2" s="10" t="s">
        <v>21</v>
      </c>
      <c r="G2" s="73" t="s">
        <v>22</v>
      </c>
      <c r="H2" s="57" t="s">
        <v>23</v>
      </c>
      <c r="I2" s="56" t="s">
        <v>23</v>
      </c>
      <c r="J2" s="192" t="s">
        <v>24</v>
      </c>
      <c r="K2" s="192" t="s">
        <v>25</v>
      </c>
      <c r="L2" s="59" t="s">
        <v>26</v>
      </c>
      <c r="M2" s="58" t="s">
        <v>27</v>
      </c>
      <c r="N2" s="58" t="s">
        <v>28</v>
      </c>
      <c r="O2" s="40" t="s">
        <v>29</v>
      </c>
      <c r="P2" s="60" t="s">
        <v>30</v>
      </c>
      <c r="Q2" s="60" t="s">
        <v>31</v>
      </c>
      <c r="R2" s="61" t="s">
        <v>32</v>
      </c>
      <c r="S2" s="62" t="s">
        <v>33</v>
      </c>
      <c r="T2" s="62" t="s">
        <v>34</v>
      </c>
      <c r="U2" s="43" t="s">
        <v>35</v>
      </c>
      <c r="V2" s="193" t="s">
        <v>36</v>
      </c>
    </row>
    <row r="3" spans="1:22" s="1" customFormat="1" ht="16.5" hidden="1" customHeight="1" thickTop="1">
      <c r="A3" s="37" t="s">
        <v>37</v>
      </c>
      <c r="B3" s="37"/>
      <c r="C3" s="37"/>
      <c r="D3" s="37"/>
      <c r="E3" s="37"/>
      <c r="F3" s="37"/>
      <c r="G3" s="194"/>
      <c r="H3" s="194"/>
      <c r="I3" s="194"/>
      <c r="J3" s="194"/>
      <c r="K3" s="194"/>
      <c r="L3" s="195"/>
      <c r="M3" s="196"/>
      <c r="N3" s="196"/>
      <c r="O3" s="195"/>
      <c r="P3" s="194"/>
      <c r="Q3" s="194"/>
      <c r="R3" s="195">
        <v>0.3</v>
      </c>
      <c r="S3" s="196"/>
      <c r="T3" s="196"/>
      <c r="U3" s="197"/>
      <c r="V3" s="78"/>
    </row>
    <row r="4" spans="1:22" s="1" customFormat="1" ht="15" customHeight="1" thickTop="1">
      <c r="A4" s="198" t="s">
        <v>38</v>
      </c>
      <c r="B4" s="198"/>
      <c r="C4" s="198"/>
      <c r="D4" s="198"/>
      <c r="E4" s="199" t="s">
        <v>38</v>
      </c>
      <c r="F4" s="198"/>
      <c r="G4" s="200" t="s">
        <v>39</v>
      </c>
      <c r="H4" s="200" t="s">
        <v>39</v>
      </c>
      <c r="I4" s="200" t="s">
        <v>40</v>
      </c>
      <c r="J4" s="200" t="s">
        <v>41</v>
      </c>
      <c r="K4" s="200" t="s">
        <v>40</v>
      </c>
      <c r="L4" s="200" t="s">
        <v>39</v>
      </c>
      <c r="M4" s="200" t="s">
        <v>39</v>
      </c>
      <c r="N4" s="200" t="s">
        <v>39</v>
      </c>
      <c r="O4" s="200" t="s">
        <v>39</v>
      </c>
      <c r="P4" s="200" t="s">
        <v>39</v>
      </c>
      <c r="Q4" s="200" t="s">
        <v>39</v>
      </c>
      <c r="R4" s="200" t="s">
        <v>39</v>
      </c>
      <c r="S4" s="200" t="s">
        <v>39</v>
      </c>
      <c r="T4" s="200" t="s">
        <v>39</v>
      </c>
      <c r="U4" s="197"/>
      <c r="V4" s="78"/>
    </row>
    <row r="5" spans="1:22" ht="15.75" customHeight="1">
      <c r="A5" s="36" t="str">
        <f>'Crisis Indicator Data'!A3</f>
        <v>Complex crisis in Afghanistan</v>
      </c>
      <c r="B5" s="36" t="str">
        <f>Lists!G3</f>
        <v>Complex crisis</v>
      </c>
      <c r="C5" s="36" t="str">
        <f>'Crisis Indicator Data'!C3</f>
        <v>AFG001</v>
      </c>
      <c r="D5" s="36" t="str">
        <f>'Crisis Indicator Data'!D3</f>
        <v>Afghanistan</v>
      </c>
      <c r="E5" s="36" t="str">
        <f>'Crisis Indicator Data'!E3</f>
        <v>AFG</v>
      </c>
      <c r="F5" s="36" t="str">
        <f>'Crisis Indicator Data'!B3</f>
        <v>Complex crisis</v>
      </c>
      <c r="G5" s="238">
        <f t="shared" ref="G5:G36" si="0">IF(OR(O5="x",L5="x"),"x",ROUND((5-GEOMEAN(((5-L5)/5*4+1),((5-O5)/5*4+1),((5-O5)/5*4+1)))/4*3.5+R5*0.3,1))</f>
        <v>4.5999999999999996</v>
      </c>
      <c r="H5" s="239">
        <f t="shared" ref="H5:H36" si="1">IF(G5="x","x",ROUNDUP(G5,0))</f>
        <v>5</v>
      </c>
      <c r="I5" s="201" t="str">
        <f t="shared" ref="I5:I36" si="2">IF(O5="x","x",IF(L5="x","x",(IF(H5=5,"Very High",IF(H5=4,"High",IF(H5=3,"Medium",IF(H5=2,"Low","Very Low")))))))</f>
        <v>Very High</v>
      </c>
      <c r="J5" s="159" t="str">
        <f>INDEX(Trends!$D$3:$D$405,MATCH(C5,Trends!$C$3:$C$405,0))</f>
        <v>Stable</v>
      </c>
      <c r="K5" s="239" t="str">
        <f>IF(Reliability!B3="x","x",(IF(ROUNDUP(Reliability!B3,0)=1,"Very High",IF(ROUNDUP(Reliability!B3,0)=2,"High",IF(ROUNDUP(Reliability!B3,0)=3,"Medium",IF(ROUNDUP(Reliability!B3,0)=4,"Low","Very Low"))))))</f>
        <v>High</v>
      </c>
      <c r="L5" s="240">
        <f t="shared" ref="L5:L36" si="3">IF(OR(N5="x",M5="x"),"x",ROUND((5-GEOMEAN(((5-M5)/5*4+1),((5-N5)/5*4+1),((5-N5)/5*4+1)))/4*5,1))</f>
        <v>5</v>
      </c>
      <c r="M5" s="202">
        <f>'Impact of the crisis'!N6</f>
        <v>4.9000000000000004</v>
      </c>
      <c r="N5" s="202">
        <f>'Impact of the crisis'!AB6</f>
        <v>5</v>
      </c>
      <c r="O5" s="240">
        <f>'Conditions of people affected'!R6</f>
        <v>4.5</v>
      </c>
      <c r="P5" s="202">
        <f>'Conditions of people affected'!K6</f>
        <v>5</v>
      </c>
      <c r="Q5" s="202">
        <f>'Conditions of people affected'!Q6</f>
        <v>4</v>
      </c>
      <c r="R5" s="202">
        <f t="shared" ref="R5:R36" si="4">IF(OR(T5="x",S5="x"),S5,ROUND((5-GEOMEAN(((5-S5)/5*4+1),((5-T5)/5*4+1)))/4*5,1))</f>
        <v>4.3</v>
      </c>
      <c r="S5" s="202">
        <f>'Complexity of the crisis'!X6</f>
        <v>4</v>
      </c>
      <c r="T5" s="202">
        <f>'Complexity of the crisis'!AN6</f>
        <v>4.5</v>
      </c>
      <c r="U5" s="79" t="str">
        <f>VLOOKUP(C5,Lists!$C$3:$E$160,3,FALSE)</f>
        <v>Asia</v>
      </c>
      <c r="V5" s="80" t="s">
        <v>42</v>
      </c>
    </row>
    <row r="6" spans="1:22" ht="15.75" customHeight="1">
      <c r="A6" s="36" t="str">
        <f>'Crisis Indicator Data'!A4</f>
        <v>Nagorno-Karabakh Conflict in Armenia</v>
      </c>
      <c r="B6" s="36" t="str">
        <f>Lists!G4</f>
        <v>Nagorno-Karabakh Conflict in Armenia</v>
      </c>
      <c r="C6" s="36" t="str">
        <f>'Crisis Indicator Data'!C4</f>
        <v>ARM002</v>
      </c>
      <c r="D6" s="36" t="str">
        <f>'Crisis Indicator Data'!D4</f>
        <v>Armenia</v>
      </c>
      <c r="E6" s="36" t="str">
        <f>'Crisis Indicator Data'!E4</f>
        <v>ARM</v>
      </c>
      <c r="F6" s="36" t="str">
        <f>'Crisis Indicator Data'!B4</f>
        <v>Conflict</v>
      </c>
      <c r="G6" s="238">
        <f t="shared" si="0"/>
        <v>1.7</v>
      </c>
      <c r="H6" s="239">
        <f t="shared" si="1"/>
        <v>2</v>
      </c>
      <c r="I6" s="201" t="str">
        <f t="shared" si="2"/>
        <v>Low</v>
      </c>
      <c r="J6" s="159" t="str">
        <f>INDEX(Trends!$D$3:$D$405,MATCH(C6,Trends!$C$3:$C$405,0))</f>
        <v>Stable</v>
      </c>
      <c r="K6" s="239" t="str">
        <f>IF(Reliability!B4="x","x",(IF(ROUNDUP(Reliability!B4,0)=1,"Very High",IF(ROUNDUP(Reliability!B4,0)=2,"High",IF(ROUNDUP(Reliability!B4,0)=3,"Medium",IF(ROUNDUP(Reliability!B4,0)=4,"Low","Very Low"))))))</f>
        <v>Very High</v>
      </c>
      <c r="L6" s="240">
        <f t="shared" si="3"/>
        <v>2.2999999999999998</v>
      </c>
      <c r="M6" s="202">
        <f>'Impact of the crisis'!N7</f>
        <v>3.5</v>
      </c>
      <c r="N6" s="202">
        <f>'Impact of the crisis'!AB7</f>
        <v>1.6</v>
      </c>
      <c r="O6" s="240">
        <f>'Conditions of people affected'!R7</f>
        <v>1.2</v>
      </c>
      <c r="P6" s="202">
        <f>'Conditions of people affected'!K7</f>
        <v>1.4</v>
      </c>
      <c r="Q6" s="202">
        <f>'Conditions of people affected'!Q7</f>
        <v>1</v>
      </c>
      <c r="R6" s="202">
        <f t="shared" si="4"/>
        <v>1.8</v>
      </c>
      <c r="S6" s="202">
        <f>'Complexity of the crisis'!X7</f>
        <v>2</v>
      </c>
      <c r="T6" s="202">
        <f>'Complexity of the crisis'!AN7</f>
        <v>1.5</v>
      </c>
      <c r="U6" s="79" t="str">
        <f>VLOOKUP(C6,Lists!$C$3:$E$160,3,FALSE)</f>
        <v>Middle east</v>
      </c>
      <c r="V6" s="80" t="s">
        <v>43</v>
      </c>
    </row>
    <row r="7" spans="1:22" ht="15.75" customHeight="1">
      <c r="A7" s="36" t="str">
        <f>'Crisis Indicator Data'!A5</f>
        <v>Nagorno-Karabakh conflict in Azerbaijan</v>
      </c>
      <c r="B7" s="36" t="str">
        <f>Lists!G5</f>
        <v>Nagorno-Karabakh conflict in Azerbaijan</v>
      </c>
      <c r="C7" s="36" t="str">
        <f>'Crisis Indicator Data'!C5</f>
        <v>AZE002</v>
      </c>
      <c r="D7" s="36" t="str">
        <f>'Crisis Indicator Data'!D5</f>
        <v>Azerbaijan</v>
      </c>
      <c r="E7" s="36" t="str">
        <f>'Crisis Indicator Data'!E5</f>
        <v>AZE</v>
      </c>
      <c r="F7" s="36" t="str">
        <f>'Crisis Indicator Data'!B5</f>
        <v>Conflict</v>
      </c>
      <c r="G7" s="238" t="str">
        <f t="shared" si="0"/>
        <v>x</v>
      </c>
      <c r="H7" s="239" t="str">
        <f t="shared" si="1"/>
        <v>x</v>
      </c>
      <c r="I7" s="201" t="str">
        <f t="shared" si="2"/>
        <v>x</v>
      </c>
      <c r="J7" s="159" t="str">
        <f>INDEX(Trends!$D$3:$D$405,MATCH(C7,Trends!$C$3:$C$405,0))</f>
        <v>-</v>
      </c>
      <c r="K7" s="239" t="str">
        <f>IF(Reliability!B5="x","x",(IF(ROUNDUP(Reliability!B5,0)=1,"Very High",IF(ROUNDUP(Reliability!B5,0)=2,"High",IF(ROUNDUP(Reliability!B5,0)=3,"Medium",IF(ROUNDUP(Reliability!B5,0)=4,"Low","Very Low"))))))</f>
        <v>Medium</v>
      </c>
      <c r="L7" s="240">
        <f t="shared" si="3"/>
        <v>3.1</v>
      </c>
      <c r="M7" s="202">
        <f>'Impact of the crisis'!N8</f>
        <v>2.5</v>
      </c>
      <c r="N7" s="202">
        <f>'Impact of the crisis'!AB8</f>
        <v>3.4</v>
      </c>
      <c r="O7" s="240" t="str">
        <f>'Conditions of people affected'!R8</f>
        <v>x</v>
      </c>
      <c r="P7" s="202" t="str">
        <f>'Conditions of people affected'!K8</f>
        <v>x</v>
      </c>
      <c r="Q7" s="202" t="str">
        <f>'Conditions of people affected'!Q8</f>
        <v>x</v>
      </c>
      <c r="R7" s="202">
        <f t="shared" si="4"/>
        <v>3</v>
      </c>
      <c r="S7" s="202">
        <f>'Complexity of the crisis'!X8</f>
        <v>2.9</v>
      </c>
      <c r="T7" s="202">
        <f>'Complexity of the crisis'!AN8</f>
        <v>3</v>
      </c>
      <c r="U7" s="79" t="str">
        <f>VLOOKUP(C7,Lists!$C$3:$E$160,3,FALSE)</f>
        <v>Middle east</v>
      </c>
      <c r="V7" s="80" t="s">
        <v>44</v>
      </c>
    </row>
    <row r="8" spans="1:22" ht="15.75" customHeight="1">
      <c r="A8" s="36" t="str">
        <f>'Crisis Indicator Data'!A6</f>
        <v>Complex in Burundi</v>
      </c>
      <c r="B8" s="36" t="str">
        <f>Lists!G6</f>
        <v xml:space="preserve">Complex crisis </v>
      </c>
      <c r="C8" s="36" t="str">
        <f>'Crisis Indicator Data'!C6</f>
        <v>BDI001</v>
      </c>
      <c r="D8" s="36" t="str">
        <f>'Crisis Indicator Data'!D6</f>
        <v>Burundi</v>
      </c>
      <c r="E8" s="36" t="str">
        <f>'Crisis Indicator Data'!E6</f>
        <v>BDI</v>
      </c>
      <c r="F8" s="36" t="str">
        <f>'Crisis Indicator Data'!B6</f>
        <v>Complex crisis</v>
      </c>
      <c r="G8" s="238">
        <f t="shared" si="0"/>
        <v>3.8</v>
      </c>
      <c r="H8" s="239">
        <f t="shared" si="1"/>
        <v>4</v>
      </c>
      <c r="I8" s="201" t="str">
        <f t="shared" si="2"/>
        <v>High</v>
      </c>
      <c r="J8" s="159" t="str">
        <f>INDEX(Trends!$D$3:$D$405,MATCH(C8,Trends!$C$3:$C$405,0))</f>
        <v>Increasing</v>
      </c>
      <c r="K8" s="239" t="str">
        <f>IF(Reliability!B6="x","x",(IF(ROUNDUP(Reliability!B6,0)=1,"Very High",IF(ROUNDUP(Reliability!B6,0)=2,"High",IF(ROUNDUP(Reliability!B6,0)=3,"Medium",IF(ROUNDUP(Reliability!B6,0)=4,"Low","Very Low"))))))</f>
        <v>High</v>
      </c>
      <c r="L8" s="240">
        <f t="shared" si="3"/>
        <v>3.9</v>
      </c>
      <c r="M8" s="202">
        <f>'Impact of the crisis'!N9</f>
        <v>4</v>
      </c>
      <c r="N8" s="202">
        <f>'Impact of the crisis'!AB9</f>
        <v>3.8</v>
      </c>
      <c r="O8" s="240">
        <f>'Conditions of people affected'!R9</f>
        <v>4</v>
      </c>
      <c r="P8" s="202">
        <f>'Conditions of people affected'!K9</f>
        <v>4</v>
      </c>
      <c r="Q8" s="202">
        <f>'Conditions of people affected'!Q9</f>
        <v>4</v>
      </c>
      <c r="R8" s="202">
        <f t="shared" si="4"/>
        <v>3.3</v>
      </c>
      <c r="S8" s="202">
        <f>'Complexity of the crisis'!X9</f>
        <v>3.1</v>
      </c>
      <c r="T8" s="202">
        <f>'Complexity of the crisis'!AN9</f>
        <v>3.5</v>
      </c>
      <c r="U8" s="79" t="str">
        <f>VLOOKUP(C8,Lists!$C$3:$E$160,3,FALSE)</f>
        <v>Africa</v>
      </c>
      <c r="V8" s="80" t="s">
        <v>45</v>
      </c>
    </row>
    <row r="9" spans="1:22" ht="15.75" customHeight="1">
      <c r="A9" s="36" t="str">
        <f>'Crisis Indicator Data'!A7</f>
        <v>Conflict in Burkina Faso</v>
      </c>
      <c r="B9" s="36" t="str">
        <f>Lists!G7</f>
        <v>Conflict</v>
      </c>
      <c r="C9" s="36" t="str">
        <f>'Crisis Indicator Data'!C7</f>
        <v>BFA002</v>
      </c>
      <c r="D9" s="36" t="str">
        <f>'Crisis Indicator Data'!D7</f>
        <v>Burkina Faso</v>
      </c>
      <c r="E9" s="36" t="str">
        <f>'Crisis Indicator Data'!E7</f>
        <v>BFA</v>
      </c>
      <c r="F9" s="36" t="str">
        <f>'Crisis Indicator Data'!B7</f>
        <v>Conflict</v>
      </c>
      <c r="G9" s="238">
        <f t="shared" si="0"/>
        <v>3.9</v>
      </c>
      <c r="H9" s="239">
        <f t="shared" si="1"/>
        <v>4</v>
      </c>
      <c r="I9" s="201" t="str">
        <f t="shared" si="2"/>
        <v>High</v>
      </c>
      <c r="J9" s="159" t="str">
        <f>INDEX(Trends!$D$3:$D$405,MATCH(C9,Trends!$C$3:$C$405,0))</f>
        <v>Stable</v>
      </c>
      <c r="K9" s="239" t="str">
        <f>IF(Reliability!B7="x","x",(IF(ROUNDUP(Reliability!B7,0)=1,"Very High",IF(ROUNDUP(Reliability!B7,0)=2,"High",IF(ROUNDUP(Reliability!B7,0)=3,"Medium",IF(ROUNDUP(Reliability!B7,0)=4,"Low","Very Low"))))))</f>
        <v>High</v>
      </c>
      <c r="L9" s="240">
        <f t="shared" si="3"/>
        <v>3.8</v>
      </c>
      <c r="M9" s="202">
        <f>'Impact of the crisis'!N10</f>
        <v>2.9</v>
      </c>
      <c r="N9" s="202">
        <f>'Impact of the crisis'!AB10</f>
        <v>4.0999999999999996</v>
      </c>
      <c r="O9" s="240">
        <f>'Conditions of people affected'!R10</f>
        <v>4.45</v>
      </c>
      <c r="P9" s="202">
        <f>'Conditions of people affected'!K10</f>
        <v>3.9</v>
      </c>
      <c r="Q9" s="202">
        <f>'Conditions of people affected'!Q10</f>
        <v>5</v>
      </c>
      <c r="R9" s="202">
        <f t="shared" si="4"/>
        <v>3.1</v>
      </c>
      <c r="S9" s="202">
        <f>'Complexity of the crisis'!X10</f>
        <v>2.7</v>
      </c>
      <c r="T9" s="202">
        <f>'Complexity of the crisis'!AN10</f>
        <v>3.5</v>
      </c>
      <c r="U9" s="79" t="str">
        <f>VLOOKUP(C9,Lists!$C$3:$E$160,3,FALSE)</f>
        <v>Africa</v>
      </c>
      <c r="V9" s="80" t="s">
        <v>46</v>
      </c>
    </row>
    <row r="10" spans="1:22" ht="15.75" customHeight="1">
      <c r="A10" s="36" t="str">
        <f>'Crisis Indicator Data'!A8</f>
        <v>Rohingya refugee crisis</v>
      </c>
      <c r="B10" s="36" t="str">
        <f>Lists!G8</f>
        <v>Rohingya Refugees</v>
      </c>
      <c r="C10" s="36" t="str">
        <f>'Crisis Indicator Data'!C8</f>
        <v>BGD002</v>
      </c>
      <c r="D10" s="36" t="str">
        <f>'Crisis Indicator Data'!D8</f>
        <v>Bangladesh</v>
      </c>
      <c r="E10" s="36" t="str">
        <f>'Crisis Indicator Data'!E8</f>
        <v>BGD</v>
      </c>
      <c r="F10" s="36" t="str">
        <f>'Crisis Indicator Data'!B8</f>
        <v>International displacement</v>
      </c>
      <c r="G10" s="238">
        <f t="shared" si="0"/>
        <v>3.2</v>
      </c>
      <c r="H10" s="239">
        <f t="shared" si="1"/>
        <v>4</v>
      </c>
      <c r="I10" s="201" t="str">
        <f t="shared" si="2"/>
        <v>High</v>
      </c>
      <c r="J10" s="159" t="str">
        <f>INDEX(Trends!$D$3:$D$405,MATCH(C10,Trends!$C$3:$C$405,0))</f>
        <v>Decreasing</v>
      </c>
      <c r="K10" s="239" t="str">
        <f>IF(Reliability!B8="x","x",(IF(ROUNDUP(Reliability!B8,0)=1,"Very High",IF(ROUNDUP(Reliability!B8,0)=2,"High",IF(ROUNDUP(Reliability!B8,0)=3,"Medium",IF(ROUNDUP(Reliability!B8,0)=4,"Low","Very Low"))))))</f>
        <v>High</v>
      </c>
      <c r="L10" s="240">
        <f t="shared" si="3"/>
        <v>2.7</v>
      </c>
      <c r="M10" s="202">
        <f>'Impact of the crisis'!N11</f>
        <v>0.1</v>
      </c>
      <c r="N10" s="202">
        <f>'Impact of the crisis'!AB11</f>
        <v>3.6</v>
      </c>
      <c r="O10" s="240">
        <f>'Conditions of people affected'!R11</f>
        <v>3.6</v>
      </c>
      <c r="P10" s="202">
        <f>'Conditions of people affected'!K11</f>
        <v>3.2</v>
      </c>
      <c r="Q10" s="202">
        <f>'Conditions of people affected'!Q11</f>
        <v>4</v>
      </c>
      <c r="R10" s="202">
        <f t="shared" si="4"/>
        <v>3</v>
      </c>
      <c r="S10" s="202">
        <f>'Complexity of the crisis'!X11</f>
        <v>2.5</v>
      </c>
      <c r="T10" s="202">
        <f>'Complexity of the crisis'!AN11</f>
        <v>3.5</v>
      </c>
      <c r="U10" s="79" t="str">
        <f>VLOOKUP(C10,Lists!$C$3:$E$160,3,FALSE)</f>
        <v>Asia</v>
      </c>
      <c r="V10" s="80" t="s">
        <v>46</v>
      </c>
    </row>
    <row r="11" spans="1:22" ht="15.75" customHeight="1">
      <c r="A11" s="36" t="str">
        <f>'Crisis Indicator Data'!A9</f>
        <v>Venezuela displacement in Brazil</v>
      </c>
      <c r="B11" s="36" t="str">
        <f>Lists!G9</f>
        <v>Venezuelan refugees</v>
      </c>
      <c r="C11" s="36" t="str">
        <f>'Crisis Indicator Data'!C9</f>
        <v>BRA002</v>
      </c>
      <c r="D11" s="36" t="str">
        <f>'Crisis Indicator Data'!D9</f>
        <v>Brazil</v>
      </c>
      <c r="E11" s="36" t="str">
        <f>'Crisis Indicator Data'!E9</f>
        <v>BRA</v>
      </c>
      <c r="F11" s="36" t="str">
        <f>'Crisis Indicator Data'!B9</f>
        <v>International displacement</v>
      </c>
      <c r="G11" s="238">
        <f t="shared" si="0"/>
        <v>2.4</v>
      </c>
      <c r="H11" s="239">
        <f t="shared" si="1"/>
        <v>3</v>
      </c>
      <c r="I11" s="201" t="str">
        <f t="shared" si="2"/>
        <v>Medium</v>
      </c>
      <c r="J11" s="159" t="str">
        <f>INDEX(Trends!$D$3:$D$405,MATCH(C11,Trends!$C$3:$C$405,0))</f>
        <v>Increasing</v>
      </c>
      <c r="K11" s="239" t="str">
        <f>IF(Reliability!B9="x","x",(IF(ROUNDUP(Reliability!B9,0)=1,"Very High",IF(ROUNDUP(Reliability!B9,0)=2,"High",IF(ROUNDUP(Reliability!B9,0)=3,"Medium",IF(ROUNDUP(Reliability!B9,0)=4,"Low","Very Low"))))))</f>
        <v>Medium</v>
      </c>
      <c r="L11" s="240">
        <f t="shared" si="3"/>
        <v>2.2999999999999998</v>
      </c>
      <c r="M11" s="202">
        <f>'Impact of the crisis'!N12</f>
        <v>1.2</v>
      </c>
      <c r="N11" s="202">
        <f>'Impact of the crisis'!AB12</f>
        <v>2.8</v>
      </c>
      <c r="O11" s="240">
        <f>'Conditions of people affected'!R12</f>
        <v>2.9</v>
      </c>
      <c r="P11" s="202">
        <f>'Conditions of people affected'!K12</f>
        <v>2.8</v>
      </c>
      <c r="Q11" s="202">
        <f>'Conditions of people affected'!Q12</f>
        <v>3</v>
      </c>
      <c r="R11" s="202">
        <f t="shared" si="4"/>
        <v>1.6</v>
      </c>
      <c r="S11" s="202">
        <f>'Complexity of the crisis'!X12</f>
        <v>2.2000000000000002</v>
      </c>
      <c r="T11" s="202">
        <f>'Complexity of the crisis'!AN12</f>
        <v>1</v>
      </c>
      <c r="U11" s="79" t="str">
        <f>VLOOKUP(C11,Lists!$C$3:$E$160,3,FALSE)</f>
        <v>Americas</v>
      </c>
      <c r="V11" s="80" t="s">
        <v>47</v>
      </c>
    </row>
    <row r="12" spans="1:22" ht="15.75" customHeight="1">
      <c r="A12" s="36" t="str">
        <f>'Crisis Indicator Data'!A10</f>
        <v>Complex crisis in CAR</v>
      </c>
      <c r="B12" s="36" t="str">
        <f>Lists!G10</f>
        <v>Complex crisis</v>
      </c>
      <c r="C12" s="36" t="str">
        <f>'Crisis Indicator Data'!C10</f>
        <v>CAF001</v>
      </c>
      <c r="D12" s="36" t="str">
        <f>'Crisis Indicator Data'!D10</f>
        <v>CAR</v>
      </c>
      <c r="E12" s="36" t="str">
        <f>'Crisis Indicator Data'!E10</f>
        <v>CAF</v>
      </c>
      <c r="F12" s="36" t="str">
        <f>'Crisis Indicator Data'!B10</f>
        <v>Complex crisis</v>
      </c>
      <c r="G12" s="238">
        <f t="shared" si="0"/>
        <v>4.0999999999999996</v>
      </c>
      <c r="H12" s="239">
        <f t="shared" si="1"/>
        <v>5</v>
      </c>
      <c r="I12" s="201" t="str">
        <f t="shared" si="2"/>
        <v>Very High</v>
      </c>
      <c r="J12" s="159" t="str">
        <f>INDEX(Trends!$D$3:$D$405,MATCH(C12,Trends!$C$3:$C$405,0))</f>
        <v>Increasing</v>
      </c>
      <c r="K12" s="239" t="str">
        <f>IF(Reliability!B10="x","x",(IF(ROUNDUP(Reliability!B10,0)=1,"Very High",IF(ROUNDUP(Reliability!B10,0)=2,"High",IF(ROUNDUP(Reliability!B10,0)=3,"Medium",IF(ROUNDUP(Reliability!B10,0)=4,"Low","Very Low"))))))</f>
        <v>High</v>
      </c>
      <c r="L12" s="240">
        <f t="shared" si="3"/>
        <v>4.3</v>
      </c>
      <c r="M12" s="202">
        <f>'Impact of the crisis'!N13</f>
        <v>4.3</v>
      </c>
      <c r="N12" s="202">
        <f>'Impact of the crisis'!AB13</f>
        <v>4.3</v>
      </c>
      <c r="O12" s="240">
        <f>'Conditions of people affected'!R13</f>
        <v>4.05</v>
      </c>
      <c r="P12" s="202">
        <f>'Conditions of people affected'!K13</f>
        <v>4.0999999999999996</v>
      </c>
      <c r="Q12" s="202">
        <f>'Conditions of people affected'!Q13</f>
        <v>4</v>
      </c>
      <c r="R12" s="202">
        <f t="shared" si="4"/>
        <v>3.9</v>
      </c>
      <c r="S12" s="202">
        <f>'Complexity of the crisis'!X13</f>
        <v>3.8</v>
      </c>
      <c r="T12" s="202">
        <f>'Complexity of the crisis'!AN13</f>
        <v>4</v>
      </c>
      <c r="U12" s="79" t="str">
        <f>VLOOKUP(C12,Lists!$C$3:$E$160,3,FALSE)</f>
        <v>Africa</v>
      </c>
      <c r="V12" s="80" t="s">
        <v>48</v>
      </c>
    </row>
    <row r="13" spans="1:22" ht="15.75" customHeight="1">
      <c r="A13" s="36" t="str">
        <f>'Crisis Indicator Data'!A11</f>
        <v>Multiple crises in Cameroon</v>
      </c>
      <c r="B13" s="36" t="str">
        <f>Lists!G11</f>
        <v>Country level</v>
      </c>
      <c r="C13" s="36" t="str">
        <f>'Crisis Indicator Data'!C11</f>
        <v>CMR001</v>
      </c>
      <c r="D13" s="36" t="str">
        <f>'Crisis Indicator Data'!D11</f>
        <v>Cameroon</v>
      </c>
      <c r="E13" s="36" t="str">
        <f>'Crisis Indicator Data'!E11</f>
        <v>CMR</v>
      </c>
      <c r="F13" s="36" t="str">
        <f>'Crisis Indicator Data'!B11</f>
        <v>Multiple crises country</v>
      </c>
      <c r="G13" s="238">
        <f t="shared" si="0"/>
        <v>3.7</v>
      </c>
      <c r="H13" s="239">
        <f t="shared" si="1"/>
        <v>4</v>
      </c>
      <c r="I13" s="201" t="str">
        <f t="shared" si="2"/>
        <v>High</v>
      </c>
      <c r="J13" s="159" t="str">
        <f>INDEX(Trends!$D$3:$D$405,MATCH(C13,Trends!$C$3:$C$405,0))</f>
        <v>Stable</v>
      </c>
      <c r="K13" s="239" t="str">
        <f>IF(Reliability!B11="x","x",(IF(ROUNDUP(Reliability!B11,0)=1,"Very High",IF(ROUNDUP(Reliability!B11,0)=2,"High",IF(ROUNDUP(Reliability!B11,0)=3,"Medium",IF(ROUNDUP(Reliability!B11,0)=4,"Low","Very Low"))))))</f>
        <v>High</v>
      </c>
      <c r="L13" s="240">
        <f t="shared" si="3"/>
        <v>3.8</v>
      </c>
      <c r="M13" s="202">
        <f>'Impact of the crisis'!N14</f>
        <v>3.2</v>
      </c>
      <c r="N13" s="202">
        <f>'Impact of the crisis'!AB14</f>
        <v>4</v>
      </c>
      <c r="O13" s="240">
        <f>'Conditions of people affected'!R14</f>
        <v>3.4</v>
      </c>
      <c r="P13" s="202">
        <f>'Conditions of people affected'!K14</f>
        <v>3.8</v>
      </c>
      <c r="Q13" s="202">
        <f>'Conditions of people affected'!Q14</f>
        <v>3</v>
      </c>
      <c r="R13" s="202">
        <f t="shared" si="4"/>
        <v>4.0999999999999996</v>
      </c>
      <c r="S13" s="202">
        <f>'Complexity of the crisis'!X14</f>
        <v>3.5</v>
      </c>
      <c r="T13" s="202">
        <f>'Complexity of the crisis'!AN14</f>
        <v>4.5</v>
      </c>
      <c r="U13" s="79" t="str">
        <f>VLOOKUP(C13,Lists!$C$3:$E$160,3,FALSE)</f>
        <v>Africa</v>
      </c>
      <c r="V13" s="80" t="s">
        <v>48</v>
      </c>
    </row>
    <row r="14" spans="1:22" ht="15.75" customHeight="1">
      <c r="A14" s="36" t="str">
        <f>'Crisis Indicator Data'!A12</f>
        <v>Boko Haram in Cameroon</v>
      </c>
      <c r="B14" s="36" t="str">
        <f>Lists!G12</f>
        <v>Boko Haram</v>
      </c>
      <c r="C14" s="36" t="str">
        <f>'Crisis Indicator Data'!C12</f>
        <v>CMR002</v>
      </c>
      <c r="D14" s="36" t="str">
        <f>'Crisis Indicator Data'!D12</f>
        <v>Cameroon</v>
      </c>
      <c r="E14" s="36" t="str">
        <f>'Crisis Indicator Data'!E12</f>
        <v>CMR</v>
      </c>
      <c r="F14" s="36" t="str">
        <f>'Crisis Indicator Data'!B12</f>
        <v>Conflict</v>
      </c>
      <c r="G14" s="238">
        <f t="shared" si="0"/>
        <v>3.2</v>
      </c>
      <c r="H14" s="239">
        <f t="shared" si="1"/>
        <v>4</v>
      </c>
      <c r="I14" s="201" t="str">
        <f t="shared" si="2"/>
        <v>High</v>
      </c>
      <c r="J14" s="159" t="str">
        <f>INDEX(Trends!$D$3:$D$405,MATCH(C14,Trends!$C$3:$C$405,0))</f>
        <v>Stable</v>
      </c>
      <c r="K14" s="239" t="str">
        <f>IF(Reliability!B12="x","x",(IF(ROUNDUP(Reliability!B12,0)=1,"Very High",IF(ROUNDUP(Reliability!B12,0)=2,"High",IF(ROUNDUP(Reliability!B12,0)=3,"Medium",IF(ROUNDUP(Reliability!B12,0)=4,"Low","Very Low"))))))</f>
        <v>High</v>
      </c>
      <c r="L14" s="240">
        <f t="shared" si="3"/>
        <v>3.1</v>
      </c>
      <c r="M14" s="202">
        <f>'Impact of the crisis'!N15</f>
        <v>1.5</v>
      </c>
      <c r="N14" s="202">
        <f>'Impact of the crisis'!AB15</f>
        <v>3.7</v>
      </c>
      <c r="O14" s="240">
        <f>'Conditions of people affected'!R15</f>
        <v>3</v>
      </c>
      <c r="P14" s="202">
        <f>'Conditions of people affected'!K15</f>
        <v>3</v>
      </c>
      <c r="Q14" s="202">
        <f>'Conditions of people affected'!Q15</f>
        <v>3</v>
      </c>
      <c r="R14" s="202">
        <f t="shared" si="4"/>
        <v>3.5</v>
      </c>
      <c r="S14" s="202">
        <f>'Complexity of the crisis'!X15</f>
        <v>3.5</v>
      </c>
      <c r="T14" s="202">
        <f>'Complexity of the crisis'!AN15</f>
        <v>3.5</v>
      </c>
      <c r="U14" s="79" t="str">
        <f>VLOOKUP(C14,Lists!$C$3:$E$160,3,FALSE)</f>
        <v>Africa</v>
      </c>
      <c r="V14" s="80" t="s">
        <v>48</v>
      </c>
    </row>
    <row r="15" spans="1:22" ht="15.75" customHeight="1">
      <c r="A15" s="36" t="str">
        <f>'Crisis Indicator Data'!A13</f>
        <v>Anglophone Crisis in Cameroon</v>
      </c>
      <c r="B15" s="36" t="str">
        <f>Lists!G13</f>
        <v>Anglophone crisis</v>
      </c>
      <c r="C15" s="36" t="str">
        <f>'Crisis Indicator Data'!C13</f>
        <v>CMR003</v>
      </c>
      <c r="D15" s="36" t="str">
        <f>'Crisis Indicator Data'!D13</f>
        <v>Cameroon</v>
      </c>
      <c r="E15" s="36" t="str">
        <f>'Crisis Indicator Data'!E13</f>
        <v>CMR</v>
      </c>
      <c r="F15" s="36" t="str">
        <f>'Crisis Indicator Data'!B13</f>
        <v>Conflict</v>
      </c>
      <c r="G15" s="238">
        <f t="shared" si="0"/>
        <v>3.4</v>
      </c>
      <c r="H15" s="239">
        <f t="shared" si="1"/>
        <v>4</v>
      </c>
      <c r="I15" s="201" t="str">
        <f t="shared" si="2"/>
        <v>High</v>
      </c>
      <c r="J15" s="159" t="str">
        <f>INDEX(Trends!$D$3:$D$405,MATCH(C15,Trends!$C$3:$C$405,0))</f>
        <v>Stable</v>
      </c>
      <c r="K15" s="239" t="str">
        <f>IF(Reliability!B13="x","x",(IF(ROUNDUP(Reliability!B13,0)=1,"Very High",IF(ROUNDUP(Reliability!B13,0)=2,"High",IF(ROUNDUP(Reliability!B13,0)=3,"Medium",IF(ROUNDUP(Reliability!B13,0)=4,"Low","Very Low"))))))</f>
        <v>High</v>
      </c>
      <c r="L15" s="240">
        <f t="shared" si="3"/>
        <v>3.2</v>
      </c>
      <c r="M15" s="202">
        <f>'Impact of the crisis'!N16</f>
        <v>1.7</v>
      </c>
      <c r="N15" s="202">
        <f>'Impact of the crisis'!AB16</f>
        <v>3.8</v>
      </c>
      <c r="O15" s="240">
        <f>'Conditions of people affected'!R16</f>
        <v>3.15</v>
      </c>
      <c r="P15" s="202">
        <f>'Conditions of people affected'!K16</f>
        <v>3.3</v>
      </c>
      <c r="Q15" s="202">
        <f>'Conditions of people affected'!Q16</f>
        <v>3</v>
      </c>
      <c r="R15" s="202">
        <f t="shared" si="4"/>
        <v>3.8</v>
      </c>
      <c r="S15" s="202">
        <f>'Complexity of the crisis'!X16</f>
        <v>3.5</v>
      </c>
      <c r="T15" s="202">
        <f>'Complexity of the crisis'!AN16</f>
        <v>4</v>
      </c>
      <c r="U15" s="79" t="str">
        <f>VLOOKUP(C15,Lists!$C$3:$E$160,3,FALSE)</f>
        <v>Africa</v>
      </c>
      <c r="V15" s="80" t="s">
        <v>48</v>
      </c>
    </row>
    <row r="16" spans="1:22" ht="15.75" customHeight="1">
      <c r="A16" s="36" t="str">
        <f>'Crisis Indicator Data'!A14</f>
        <v>CAR refugees in Cameroon</v>
      </c>
      <c r="B16" s="36" t="str">
        <f>Lists!G14</f>
        <v>CAR refugees</v>
      </c>
      <c r="C16" s="36" t="str">
        <f>'Crisis Indicator Data'!C14</f>
        <v>CMR004</v>
      </c>
      <c r="D16" s="36" t="str">
        <f>'Crisis Indicator Data'!D14</f>
        <v>Cameroon</v>
      </c>
      <c r="E16" s="36" t="str">
        <f>'Crisis Indicator Data'!E14</f>
        <v>CMR</v>
      </c>
      <c r="F16" s="36" t="str">
        <f>'Crisis Indicator Data'!B14</f>
        <v>International displacement</v>
      </c>
      <c r="G16" s="238">
        <f t="shared" si="0"/>
        <v>2.8</v>
      </c>
      <c r="H16" s="239">
        <f t="shared" si="1"/>
        <v>3</v>
      </c>
      <c r="I16" s="201" t="str">
        <f t="shared" si="2"/>
        <v>Medium</v>
      </c>
      <c r="J16" s="159" t="str">
        <f>INDEX(Trends!$D$3:$D$405,MATCH(C16,Trends!$C$3:$C$405,0))</f>
        <v>Increasing</v>
      </c>
      <c r="K16" s="239" t="str">
        <f>IF(Reliability!B14="x","x",(IF(ROUNDUP(Reliability!B14,0)=1,"Very High",IF(ROUNDUP(Reliability!B14,0)=2,"High",IF(ROUNDUP(Reliability!B14,0)=3,"Medium",IF(ROUNDUP(Reliability!B14,0)=4,"Low","Very Low"))))))</f>
        <v>Medium</v>
      </c>
      <c r="L16" s="240">
        <f t="shared" si="3"/>
        <v>2.8</v>
      </c>
      <c r="M16" s="202">
        <f>'Impact of the crisis'!N17</f>
        <v>1.7</v>
      </c>
      <c r="N16" s="202">
        <f>'Impact of the crisis'!AB17</f>
        <v>3.2</v>
      </c>
      <c r="O16" s="240">
        <f>'Conditions of people affected'!R17</f>
        <v>2.75</v>
      </c>
      <c r="P16" s="202">
        <f>'Conditions of people affected'!K17</f>
        <v>2.5</v>
      </c>
      <c r="Q16" s="202">
        <f>'Conditions of people affected'!Q17</f>
        <v>3</v>
      </c>
      <c r="R16" s="202">
        <f t="shared" si="4"/>
        <v>3</v>
      </c>
      <c r="S16" s="202">
        <f>'Complexity of the crisis'!X17</f>
        <v>3.5</v>
      </c>
      <c r="T16" s="202">
        <f>'Complexity of the crisis'!AN17</f>
        <v>2.5</v>
      </c>
      <c r="U16" s="79" t="str">
        <f>VLOOKUP(C16,Lists!$C$3:$E$160,3,FALSE)</f>
        <v>Africa</v>
      </c>
      <c r="V16" s="80" t="s">
        <v>48</v>
      </c>
    </row>
    <row r="17" spans="1:22" ht="15.75" customHeight="1">
      <c r="A17" s="36" t="str">
        <f>'Crisis Indicator Data'!A15</f>
        <v>Complex crisis in DRC</v>
      </c>
      <c r="B17" s="36" t="str">
        <f>Lists!G15</f>
        <v>Complex crisis</v>
      </c>
      <c r="C17" s="36" t="str">
        <f>'Crisis Indicator Data'!C15</f>
        <v>COD001</v>
      </c>
      <c r="D17" s="36" t="str">
        <f>'Crisis Indicator Data'!D15</f>
        <v>DRC</v>
      </c>
      <c r="E17" s="36" t="str">
        <f>'Crisis Indicator Data'!E15</f>
        <v>COD</v>
      </c>
      <c r="F17" s="36" t="str">
        <f>'Crisis Indicator Data'!B15</f>
        <v>Complex crisis</v>
      </c>
      <c r="G17" s="238">
        <f t="shared" si="0"/>
        <v>4.5</v>
      </c>
      <c r="H17" s="239">
        <f t="shared" si="1"/>
        <v>5</v>
      </c>
      <c r="I17" s="201" t="str">
        <f t="shared" si="2"/>
        <v>Very High</v>
      </c>
      <c r="J17" s="159" t="str">
        <f>INDEX(Trends!$D$3:$D$405,MATCH(C17,Trends!$C$3:$C$405,0))</f>
        <v>Stable</v>
      </c>
      <c r="K17" s="239" t="str">
        <f>IF(Reliability!B15="x","x",(IF(ROUNDUP(Reliability!B15,0)=1,"Very High",IF(ROUNDUP(Reliability!B15,0)=2,"High",IF(ROUNDUP(Reliability!B15,0)=3,"Medium",IF(ROUNDUP(Reliability!B15,0)=4,"Low","Very Low"))))))</f>
        <v>High</v>
      </c>
      <c r="L17" s="240">
        <f t="shared" si="3"/>
        <v>4.5</v>
      </c>
      <c r="M17" s="202">
        <f>'Impact of the crisis'!N18</f>
        <v>5</v>
      </c>
      <c r="N17" s="202">
        <f>'Impact of the crisis'!AB18</f>
        <v>4.0999999999999996</v>
      </c>
      <c r="O17" s="240">
        <f>'Conditions of people affected'!R18</f>
        <v>4.5</v>
      </c>
      <c r="P17" s="202">
        <f>'Conditions of people affected'!K18</f>
        <v>5</v>
      </c>
      <c r="Q17" s="202">
        <f>'Conditions of people affected'!Q18</f>
        <v>4</v>
      </c>
      <c r="R17" s="202">
        <f t="shared" si="4"/>
        <v>4.4000000000000004</v>
      </c>
      <c r="S17" s="202">
        <f>'Complexity of the crisis'!X18</f>
        <v>4.3</v>
      </c>
      <c r="T17" s="202">
        <f>'Complexity of the crisis'!AN18</f>
        <v>4.5</v>
      </c>
      <c r="U17" s="79" t="str">
        <f>VLOOKUP(C17,Lists!$C$3:$E$160,3,FALSE)</f>
        <v>Africa</v>
      </c>
      <c r="V17" s="80" t="s">
        <v>48</v>
      </c>
    </row>
    <row r="18" spans="1:22" ht="15.75" customHeight="1">
      <c r="A18" s="36" t="str">
        <f>'Crisis Indicator Data'!A16</f>
        <v>Complex crisis in Congo</v>
      </c>
      <c r="B18" s="36" t="str">
        <f>Lists!G16</f>
        <v>Complex crisis</v>
      </c>
      <c r="C18" s="36" t="str">
        <f>'Crisis Indicator Data'!C16</f>
        <v>COG001</v>
      </c>
      <c r="D18" s="36" t="str">
        <f>'Crisis Indicator Data'!D16</f>
        <v>Congo</v>
      </c>
      <c r="E18" s="36" t="str">
        <f>'Crisis Indicator Data'!E16</f>
        <v>COG</v>
      </c>
      <c r="F18" s="36" t="str">
        <f>'Crisis Indicator Data'!B16</f>
        <v>Complex crisis</v>
      </c>
      <c r="G18" s="238">
        <f t="shared" si="0"/>
        <v>3.2</v>
      </c>
      <c r="H18" s="239">
        <f t="shared" si="1"/>
        <v>4</v>
      </c>
      <c r="I18" s="201" t="str">
        <f t="shared" si="2"/>
        <v>High</v>
      </c>
      <c r="J18" s="159" t="str">
        <f>INDEX(Trends!$D$3:$D$405,MATCH(C18,Trends!$C$3:$C$405,0))</f>
        <v>Stable</v>
      </c>
      <c r="K18" s="239" t="str">
        <f>IF(Reliability!B16="x","x",(IF(ROUNDUP(Reliability!B16,0)=1,"Very High",IF(ROUNDUP(Reliability!B16,0)=2,"High",IF(ROUNDUP(Reliability!B16,0)=3,"Medium",IF(ROUNDUP(Reliability!B16,0)=4,"Low","Very Low"))))))</f>
        <v>Medium</v>
      </c>
      <c r="L18" s="240">
        <f t="shared" si="3"/>
        <v>3.6</v>
      </c>
      <c r="M18" s="202">
        <f>'Impact of the crisis'!N19</f>
        <v>4.2</v>
      </c>
      <c r="N18" s="202">
        <f>'Impact of the crisis'!AB19</f>
        <v>3.3</v>
      </c>
      <c r="O18" s="240">
        <f>'Conditions of people affected'!R19</f>
        <v>3.25</v>
      </c>
      <c r="P18" s="202">
        <f>'Conditions of people affected'!K19</f>
        <v>3.5</v>
      </c>
      <c r="Q18" s="202">
        <f>'Conditions of people affected'!Q19</f>
        <v>3</v>
      </c>
      <c r="R18" s="202">
        <f t="shared" si="4"/>
        <v>2.7</v>
      </c>
      <c r="S18" s="202">
        <f>'Complexity of the crisis'!X19</f>
        <v>2.8</v>
      </c>
      <c r="T18" s="202">
        <f>'Complexity of the crisis'!AN19</f>
        <v>2.5</v>
      </c>
      <c r="U18" s="79" t="str">
        <f>VLOOKUP(C18,Lists!$C$3:$E$160,3,FALSE)</f>
        <v>Africa</v>
      </c>
      <c r="V18" s="80" t="s">
        <v>49</v>
      </c>
    </row>
    <row r="19" spans="1:22" ht="15.75" customHeight="1">
      <c r="A19" s="36" t="str">
        <f>'Crisis Indicator Data'!A17</f>
        <v>Complex crisis in Colombia</v>
      </c>
      <c r="B19" s="36" t="str">
        <f>Lists!G17</f>
        <v>Complex crisis</v>
      </c>
      <c r="C19" s="36" t="str">
        <f>'Crisis Indicator Data'!C17</f>
        <v>COL001</v>
      </c>
      <c r="D19" s="36" t="str">
        <f>'Crisis Indicator Data'!D17</f>
        <v>Colombia</v>
      </c>
      <c r="E19" s="36" t="str">
        <f>'Crisis Indicator Data'!E17</f>
        <v>COL</v>
      </c>
      <c r="F19" s="36" t="str">
        <f>'Crisis Indicator Data'!B17</f>
        <v>Complex crisis</v>
      </c>
      <c r="G19" s="238">
        <f t="shared" si="0"/>
        <v>3.9</v>
      </c>
      <c r="H19" s="239">
        <f t="shared" si="1"/>
        <v>4</v>
      </c>
      <c r="I19" s="201" t="str">
        <f t="shared" si="2"/>
        <v>High</v>
      </c>
      <c r="J19" s="159" t="str">
        <f>INDEX(Trends!$D$3:$D$405,MATCH(C19,Trends!$C$3:$C$405,0))</f>
        <v>Decreasing</v>
      </c>
      <c r="K19" s="239" t="str">
        <f>IF(Reliability!B17="x","x",(IF(ROUNDUP(Reliability!B17,0)=1,"Very High",IF(ROUNDUP(Reliability!B17,0)=2,"High",IF(ROUNDUP(Reliability!B17,0)=3,"Medium",IF(ROUNDUP(Reliability!B17,0)=4,"Low","Very Low"))))))</f>
        <v>Medium</v>
      </c>
      <c r="L19" s="240">
        <f t="shared" si="3"/>
        <v>4.2</v>
      </c>
      <c r="M19" s="202">
        <f>'Impact of the crisis'!N20</f>
        <v>5</v>
      </c>
      <c r="N19" s="202">
        <f>'Impact of the crisis'!AB20</f>
        <v>3.6</v>
      </c>
      <c r="O19" s="240">
        <f>'Conditions of people affected'!R20</f>
        <v>3.95</v>
      </c>
      <c r="P19" s="202">
        <f>'Conditions of people affected'!K20</f>
        <v>4.9000000000000004</v>
      </c>
      <c r="Q19" s="202">
        <f>'Conditions of people affected'!Q20</f>
        <v>3</v>
      </c>
      <c r="R19" s="202">
        <f t="shared" si="4"/>
        <v>3.5</v>
      </c>
      <c r="S19" s="202">
        <f>'Complexity of the crisis'!X20</f>
        <v>2.9</v>
      </c>
      <c r="T19" s="202">
        <f>'Complexity of the crisis'!AN20</f>
        <v>4</v>
      </c>
      <c r="U19" s="79" t="str">
        <f>VLOOKUP(C19,Lists!$C$3:$E$160,3,FALSE)</f>
        <v>Americas</v>
      </c>
      <c r="V19" s="80" t="s">
        <v>50</v>
      </c>
    </row>
    <row r="20" spans="1:22" ht="15.75" customHeight="1">
      <c r="A20" s="36" t="str">
        <f>'Crisis Indicator Data'!A18</f>
        <v>Venezuela displacement in Colombia</v>
      </c>
      <c r="B20" s="36" t="str">
        <f>Lists!G18</f>
        <v xml:space="preserve">Venezuelan refugees </v>
      </c>
      <c r="C20" s="36" t="str">
        <f>'Crisis Indicator Data'!C18</f>
        <v>COL002</v>
      </c>
      <c r="D20" s="36" t="str">
        <f>'Crisis Indicator Data'!D18</f>
        <v>Colombia</v>
      </c>
      <c r="E20" s="36" t="str">
        <f>'Crisis Indicator Data'!E18</f>
        <v>COL</v>
      </c>
      <c r="F20" s="36" t="str">
        <f>'Crisis Indicator Data'!B18</f>
        <v>International displacement</v>
      </c>
      <c r="G20" s="238">
        <f t="shared" si="0"/>
        <v>3.4</v>
      </c>
      <c r="H20" s="239">
        <f t="shared" si="1"/>
        <v>4</v>
      </c>
      <c r="I20" s="201" t="str">
        <f t="shared" si="2"/>
        <v>High</v>
      </c>
      <c r="J20" s="159" t="str">
        <f>INDEX(Trends!$D$3:$D$405,MATCH(C20,Trends!$C$3:$C$405,0))</f>
        <v>Stable</v>
      </c>
      <c r="K20" s="239" t="str">
        <f>IF(Reliability!B18="x","x",(IF(ROUNDUP(Reliability!B18,0)=1,"Very High",IF(ROUNDUP(Reliability!B18,0)=2,"High",IF(ROUNDUP(Reliability!B18,0)=3,"Medium",IF(ROUNDUP(Reliability!B18,0)=4,"Low","Very Low"))))))</f>
        <v>Medium</v>
      </c>
      <c r="L20" s="240">
        <f t="shared" si="3"/>
        <v>3.6</v>
      </c>
      <c r="M20" s="202">
        <f>'Impact of the crisis'!N21</f>
        <v>2.7</v>
      </c>
      <c r="N20" s="202">
        <f>'Impact of the crisis'!AB21</f>
        <v>4</v>
      </c>
      <c r="O20" s="240">
        <f>'Conditions of people affected'!R21</f>
        <v>3.65</v>
      </c>
      <c r="P20" s="202">
        <f>'Conditions of people affected'!K21</f>
        <v>4.3</v>
      </c>
      <c r="Q20" s="202">
        <f>'Conditions of people affected'!Q21</f>
        <v>3</v>
      </c>
      <c r="R20" s="202">
        <f t="shared" si="4"/>
        <v>3</v>
      </c>
      <c r="S20" s="202">
        <f>'Complexity of the crisis'!X21</f>
        <v>2.9</v>
      </c>
      <c r="T20" s="202">
        <f>'Complexity of the crisis'!AN21</f>
        <v>3</v>
      </c>
      <c r="U20" s="79" t="str">
        <f>VLOOKUP(C20,Lists!$C$3:$E$160,3,FALSE)</f>
        <v>Americas</v>
      </c>
      <c r="V20" s="80" t="s">
        <v>50</v>
      </c>
    </row>
    <row r="21" spans="1:22" ht="15.75" customHeight="1">
      <c r="A21" s="36" t="str">
        <f>'Crisis Indicator Data'!A19</f>
        <v>Hurricane Eta and Iota in Colombia</v>
      </c>
      <c r="B21" s="36" t="str">
        <f>Lists!G19</f>
        <v>Hurricane Eta and Iota</v>
      </c>
      <c r="C21" s="36" t="str">
        <f>'Crisis Indicator Data'!C19</f>
        <v>COL003</v>
      </c>
      <c r="D21" s="36" t="str">
        <f>'Crisis Indicator Data'!D19</f>
        <v>Colombia</v>
      </c>
      <c r="E21" s="36" t="str">
        <f>'Crisis Indicator Data'!E19</f>
        <v>COL</v>
      </c>
      <c r="F21" s="36" t="str">
        <f>'Crisis Indicator Data'!B19</f>
        <v>Tropical cyclone</v>
      </c>
      <c r="G21" s="238">
        <f t="shared" si="0"/>
        <v>2.1</v>
      </c>
      <c r="H21" s="239">
        <f t="shared" si="1"/>
        <v>3</v>
      </c>
      <c r="I21" s="201" t="str">
        <f t="shared" si="2"/>
        <v>Medium</v>
      </c>
      <c r="J21" s="159" t="str">
        <f>INDEX(Trends!$D$3:$D$405,MATCH(C21,Trends!$C$3:$C$405,0))</f>
        <v>Stable</v>
      </c>
      <c r="K21" s="239" t="str">
        <f>IF(Reliability!B19="x","x",(IF(ROUNDUP(Reliability!B19,0)=1,"Very High",IF(ROUNDUP(Reliability!B19,0)=2,"High",IF(ROUNDUP(Reliability!B19,0)=3,"Medium",IF(ROUNDUP(Reliability!B19,0)=4,"Low","Very Low"))))))</f>
        <v>Medium</v>
      </c>
      <c r="L21" s="240">
        <f t="shared" si="3"/>
        <v>2.5</v>
      </c>
      <c r="M21" s="202">
        <f>'Impact of the crisis'!N22</f>
        <v>3.3</v>
      </c>
      <c r="N21" s="202">
        <f>'Impact of the crisis'!AB22</f>
        <v>2.1</v>
      </c>
      <c r="O21" s="240">
        <f>'Conditions of people affected'!R22</f>
        <v>1.2</v>
      </c>
      <c r="P21" s="202">
        <f>'Conditions of people affected'!K22</f>
        <v>1.4</v>
      </c>
      <c r="Q21" s="202">
        <f>'Conditions of people affected'!Q22</f>
        <v>1</v>
      </c>
      <c r="R21" s="202">
        <f t="shared" si="4"/>
        <v>3</v>
      </c>
      <c r="S21" s="202">
        <f>'Complexity of the crisis'!X22</f>
        <v>2.9</v>
      </c>
      <c r="T21" s="202">
        <f>'Complexity of the crisis'!AN22</f>
        <v>3</v>
      </c>
      <c r="U21" s="79" t="str">
        <f>VLOOKUP(C21,Lists!$C$3:$E$160,3,FALSE)</f>
        <v>Americas</v>
      </c>
      <c r="V21" s="80" t="s">
        <v>50</v>
      </c>
    </row>
    <row r="22" spans="1:22" ht="15.75" customHeight="1">
      <c r="A22" s="36" t="str">
        <f>'Crisis Indicator Data'!A20</f>
        <v>Nicaraguan refugees in Costa Rica</v>
      </c>
      <c r="B22" s="36" t="str">
        <f>Lists!G20</f>
        <v>Nicaraguan refugees</v>
      </c>
      <c r="C22" s="36" t="str">
        <f>'Crisis Indicator Data'!C20</f>
        <v>CRI002</v>
      </c>
      <c r="D22" s="36" t="str">
        <f>'Crisis Indicator Data'!D20</f>
        <v>Costa Rica</v>
      </c>
      <c r="E22" s="36" t="str">
        <f>'Crisis Indicator Data'!E20</f>
        <v>CRI</v>
      </c>
      <c r="F22" s="36" t="str">
        <f>'Crisis Indicator Data'!B20</f>
        <v>International displacement</v>
      </c>
      <c r="G22" s="238">
        <f t="shared" si="0"/>
        <v>1.1000000000000001</v>
      </c>
      <c r="H22" s="239">
        <f t="shared" si="1"/>
        <v>2</v>
      </c>
      <c r="I22" s="201" t="str">
        <f t="shared" si="2"/>
        <v>Low</v>
      </c>
      <c r="J22" s="159" t="str">
        <f>INDEX(Trends!$D$3:$D$405,MATCH(C22,Trends!$C$3:$C$405,0))</f>
        <v>Stable</v>
      </c>
      <c r="K22" s="239" t="str">
        <f>IF(Reliability!B20="x","x",(IF(ROUNDUP(Reliability!B20,0)=1,"Very High",IF(ROUNDUP(Reliability!B20,0)=2,"High",IF(ROUNDUP(Reliability!B20,0)=3,"Medium",IF(ROUNDUP(Reliability!B20,0)=4,"Low","Very Low"))))))</f>
        <v>Medium</v>
      </c>
      <c r="L22" s="240">
        <f t="shared" si="3"/>
        <v>1.3</v>
      </c>
      <c r="M22" s="202">
        <f>'Impact of the crisis'!N23</f>
        <v>1</v>
      </c>
      <c r="N22" s="202">
        <f>'Impact of the crisis'!AB23</f>
        <v>1.5</v>
      </c>
      <c r="O22" s="240">
        <f>'Conditions of people affected'!R23</f>
        <v>1.05</v>
      </c>
      <c r="P22" s="202">
        <f>'Conditions of people affected'!K23</f>
        <v>1.1000000000000001</v>
      </c>
      <c r="Q22" s="202">
        <f>'Conditions of people affected'!Q23</f>
        <v>1</v>
      </c>
      <c r="R22" s="202">
        <f t="shared" si="4"/>
        <v>1</v>
      </c>
      <c r="S22" s="202">
        <f>'Complexity of the crisis'!X23</f>
        <v>0.9</v>
      </c>
      <c r="T22" s="202">
        <f>'Complexity of the crisis'!AN23</f>
        <v>1</v>
      </c>
      <c r="U22" s="79" t="str">
        <f>VLOOKUP(C22,Lists!$C$3:$E$160,3,FALSE)</f>
        <v>Americas</v>
      </c>
      <c r="V22" s="80" t="s">
        <v>50</v>
      </c>
    </row>
    <row r="23" spans="1:22" ht="15.75" customHeight="1">
      <c r="A23" s="36" t="str">
        <f>'Crisis Indicator Data'!A21</f>
        <v>Multiple crises in Djibouti</v>
      </c>
      <c r="B23" s="36" t="str">
        <f>Lists!G21</f>
        <v>Country level</v>
      </c>
      <c r="C23" s="36" t="str">
        <f>'Crisis Indicator Data'!C21</f>
        <v>DJI001</v>
      </c>
      <c r="D23" s="36" t="str">
        <f>'Crisis Indicator Data'!D21</f>
        <v>Djibouti</v>
      </c>
      <c r="E23" s="36" t="str">
        <f>'Crisis Indicator Data'!E21</f>
        <v>DJI</v>
      </c>
      <c r="F23" s="36" t="str">
        <f>'Crisis Indicator Data'!B21</f>
        <v>Multiple crises country</v>
      </c>
      <c r="G23" s="238">
        <f t="shared" si="0"/>
        <v>2.7</v>
      </c>
      <c r="H23" s="239">
        <f t="shared" si="1"/>
        <v>3</v>
      </c>
      <c r="I23" s="201" t="str">
        <f t="shared" si="2"/>
        <v>Medium</v>
      </c>
      <c r="J23" s="159" t="str">
        <f>INDEX(Trends!$D$3:$D$405,MATCH(C23,Trends!$C$3:$C$405,0))</f>
        <v>Decreasing</v>
      </c>
      <c r="K23" s="239" t="str">
        <f>IF(Reliability!B21="x","x",(IF(ROUNDUP(Reliability!B21,0)=1,"Very High",IF(ROUNDUP(Reliability!B21,0)=2,"High",IF(ROUNDUP(Reliability!B21,0)=3,"Medium",IF(ROUNDUP(Reliability!B21,0)=4,"Low","Very Low"))))))</f>
        <v>Medium</v>
      </c>
      <c r="L23" s="240">
        <f t="shared" si="3"/>
        <v>2.2000000000000002</v>
      </c>
      <c r="M23" s="202">
        <f>'Impact of the crisis'!N24</f>
        <v>3.1</v>
      </c>
      <c r="N23" s="202">
        <f>'Impact of the crisis'!AB24</f>
        <v>1.6</v>
      </c>
      <c r="O23" s="240">
        <f>'Conditions of people affected'!R24</f>
        <v>2.65</v>
      </c>
      <c r="P23" s="202">
        <f>'Conditions of people affected'!K24</f>
        <v>2.2999999999999998</v>
      </c>
      <c r="Q23" s="202">
        <f>'Conditions of people affected'!Q24</f>
        <v>3</v>
      </c>
      <c r="R23" s="202">
        <f t="shared" si="4"/>
        <v>3.2</v>
      </c>
      <c r="S23" s="202">
        <f>'Complexity of the crisis'!X24</f>
        <v>2.8</v>
      </c>
      <c r="T23" s="202">
        <f>'Complexity of the crisis'!AN24</f>
        <v>3.5</v>
      </c>
      <c r="U23" s="79" t="str">
        <f>VLOOKUP(C23,Lists!$C$3:$E$160,3,FALSE)</f>
        <v>Africa</v>
      </c>
      <c r="V23" s="80" t="s">
        <v>51</v>
      </c>
    </row>
    <row r="24" spans="1:22" ht="15.75" customHeight="1">
      <c r="A24" s="36" t="str">
        <f>'Crisis Indicator Data'!A22</f>
        <v>Mixed migration in Djibouti</v>
      </c>
      <c r="B24" s="36" t="str">
        <f>Lists!G22</f>
        <v>Mixed Migration</v>
      </c>
      <c r="C24" s="36" t="str">
        <f>'Crisis Indicator Data'!C22</f>
        <v>DJI002</v>
      </c>
      <c r="D24" s="36" t="str">
        <f>'Crisis Indicator Data'!D22</f>
        <v>Djibouti</v>
      </c>
      <c r="E24" s="36" t="str">
        <f>'Crisis Indicator Data'!E22</f>
        <v>DJI</v>
      </c>
      <c r="F24" s="36" t="str">
        <f>'Crisis Indicator Data'!B22</f>
        <v>International displacement</v>
      </c>
      <c r="G24" s="238">
        <f t="shared" si="0"/>
        <v>1.7</v>
      </c>
      <c r="H24" s="239">
        <f t="shared" si="1"/>
        <v>2</v>
      </c>
      <c r="I24" s="201" t="str">
        <f t="shared" si="2"/>
        <v>Low</v>
      </c>
      <c r="J24" s="159" t="str">
        <f>INDEX(Trends!$D$3:$D$405,MATCH(C24,Trends!$C$3:$C$405,0))</f>
        <v>Stable</v>
      </c>
      <c r="K24" s="239" t="str">
        <f>IF(Reliability!B22="x","x",(IF(ROUNDUP(Reliability!B22,0)=1,"Very High",IF(ROUNDUP(Reliability!B22,0)=2,"High",IF(ROUNDUP(Reliability!B22,0)=3,"Medium",IF(ROUNDUP(Reliability!B22,0)=4,"Low","Very Low"))))))</f>
        <v>Medium</v>
      </c>
      <c r="L24" s="240">
        <f t="shared" si="3"/>
        <v>2.6</v>
      </c>
      <c r="M24" s="202">
        <f>'Impact of the crisis'!N25</f>
        <v>3.1</v>
      </c>
      <c r="N24" s="202">
        <f>'Impact of the crisis'!AB25</f>
        <v>2.2999999999999998</v>
      </c>
      <c r="O24" s="240">
        <f>'Conditions of people affected'!R25</f>
        <v>0.9</v>
      </c>
      <c r="P24" s="202">
        <f>'Conditions of people affected'!K25</f>
        <v>0.8</v>
      </c>
      <c r="Q24" s="202">
        <f>'Conditions of people affected'!Q25</f>
        <v>1</v>
      </c>
      <c r="R24" s="202">
        <f t="shared" si="4"/>
        <v>2.2000000000000002</v>
      </c>
      <c r="S24" s="202">
        <f>'Complexity of the crisis'!X25</f>
        <v>2.8</v>
      </c>
      <c r="T24" s="202">
        <f>'Complexity of the crisis'!AN25</f>
        <v>1.5</v>
      </c>
      <c r="U24" s="79" t="str">
        <f>VLOOKUP(C24,Lists!$C$3:$E$160,3,FALSE)</f>
        <v>Africa</v>
      </c>
      <c r="V24" s="80" t="s">
        <v>51</v>
      </c>
    </row>
    <row r="25" spans="1:22" ht="15.75" customHeight="1">
      <c r="A25" s="36" t="str">
        <f>'Crisis Indicator Data'!A23</f>
        <v>Drought in Djibouti</v>
      </c>
      <c r="B25" s="36" t="str">
        <f>Lists!G23</f>
        <v>Drought</v>
      </c>
      <c r="C25" s="36" t="str">
        <f>'Crisis Indicator Data'!C23</f>
        <v>DJI003</v>
      </c>
      <c r="D25" s="36" t="str">
        <f>'Crisis Indicator Data'!D23</f>
        <v>Djibouti</v>
      </c>
      <c r="E25" s="36" t="str">
        <f>'Crisis Indicator Data'!E23</f>
        <v>DJI</v>
      </c>
      <c r="F25" s="36" t="str">
        <f>'Crisis Indicator Data'!B23</f>
        <v>Drought</v>
      </c>
      <c r="G25" s="238">
        <f t="shared" si="0"/>
        <v>2.7</v>
      </c>
      <c r="H25" s="239">
        <f t="shared" si="1"/>
        <v>3</v>
      </c>
      <c r="I25" s="201" t="str">
        <f t="shared" si="2"/>
        <v>Medium</v>
      </c>
      <c r="J25" s="159" t="str">
        <f>INDEX(Trends!$D$3:$D$405,MATCH(C25,Trends!$C$3:$C$405,0))</f>
        <v>Decreasing</v>
      </c>
      <c r="K25" s="239" t="str">
        <f>IF(Reliability!B23="x","x",(IF(ROUNDUP(Reliability!B23,0)=1,"Very High",IF(ROUNDUP(Reliability!B23,0)=2,"High",IF(ROUNDUP(Reliability!B23,0)=3,"Medium",IF(ROUNDUP(Reliability!B23,0)=4,"Low","Very Low"))))))</f>
        <v>Medium</v>
      </c>
      <c r="L25" s="240">
        <f t="shared" si="3"/>
        <v>2.7</v>
      </c>
      <c r="M25" s="202">
        <f>'Impact of the crisis'!N26</f>
        <v>3.1</v>
      </c>
      <c r="N25" s="202">
        <f>'Impact of the crisis'!AB26</f>
        <v>2.5</v>
      </c>
      <c r="O25" s="240">
        <f>'Conditions of people affected'!R26</f>
        <v>2.5499999999999998</v>
      </c>
      <c r="P25" s="202">
        <f>'Conditions of people affected'!K26</f>
        <v>2.1</v>
      </c>
      <c r="Q25" s="202">
        <f>'Conditions of people affected'!Q26</f>
        <v>3</v>
      </c>
      <c r="R25" s="202">
        <f t="shared" si="4"/>
        <v>2.9</v>
      </c>
      <c r="S25" s="202">
        <f>'Complexity of the crisis'!X26</f>
        <v>2.8</v>
      </c>
      <c r="T25" s="202">
        <f>'Complexity of the crisis'!AN26</f>
        <v>3</v>
      </c>
      <c r="U25" s="79" t="str">
        <f>VLOOKUP(C25,Lists!$C$3:$E$160,3,FALSE)</f>
        <v>Africa</v>
      </c>
      <c r="V25" s="80" t="s">
        <v>51</v>
      </c>
    </row>
    <row r="26" spans="1:22" ht="15.75" customHeight="1">
      <c r="A26" s="36" t="str">
        <f>'Crisis Indicator Data'!A24</f>
        <v>Mixed migration flows in Algeria</v>
      </c>
      <c r="B26" s="36" t="str">
        <f>Lists!G24</f>
        <v>Mixed Migration</v>
      </c>
      <c r="C26" s="36" t="str">
        <f>'Crisis Indicator Data'!C24</f>
        <v>DZA002</v>
      </c>
      <c r="D26" s="36" t="str">
        <f>'Crisis Indicator Data'!D24</f>
        <v>Algeria</v>
      </c>
      <c r="E26" s="36" t="str">
        <f>'Crisis Indicator Data'!E24</f>
        <v>DZA</v>
      </c>
      <c r="F26" s="36" t="str">
        <f>'Crisis Indicator Data'!B24</f>
        <v>International displacement</v>
      </c>
      <c r="G26" s="238" t="str">
        <f t="shared" si="0"/>
        <v>x</v>
      </c>
      <c r="H26" s="239" t="str">
        <f t="shared" si="1"/>
        <v>x</v>
      </c>
      <c r="I26" s="201" t="str">
        <f t="shared" si="2"/>
        <v>x</v>
      </c>
      <c r="J26" s="159" t="str">
        <f>INDEX(Trends!$D$3:$D$405,MATCH(C26,Trends!$C$3:$C$405,0))</f>
        <v>-</v>
      </c>
      <c r="K26" s="239" t="str">
        <f>IF(Reliability!B24="x","x",(IF(ROUNDUP(Reliability!B24,0)=1,"Very High",IF(ROUNDUP(Reliability!B24,0)=2,"High",IF(ROUNDUP(Reliability!B24,0)=3,"Medium",IF(ROUNDUP(Reliability!B24,0)=4,"Low","Very Low"))))))</f>
        <v>Very Low</v>
      </c>
      <c r="L26" s="240">
        <f t="shared" si="3"/>
        <v>4.4000000000000004</v>
      </c>
      <c r="M26" s="202">
        <f>'Impact of the crisis'!N27</f>
        <v>5</v>
      </c>
      <c r="N26" s="202">
        <f>'Impact of the crisis'!AB27</f>
        <v>4</v>
      </c>
      <c r="O26" s="240" t="str">
        <f>'Conditions of people affected'!R27</f>
        <v>x</v>
      </c>
      <c r="P26" s="202" t="str">
        <f>'Conditions of people affected'!K27</f>
        <v>x</v>
      </c>
      <c r="Q26" s="202" t="str">
        <f>'Conditions of people affected'!Q27</f>
        <v>x</v>
      </c>
      <c r="R26" s="202">
        <f t="shared" si="4"/>
        <v>2.5</v>
      </c>
      <c r="S26" s="202">
        <f>'Complexity of the crisis'!X27</f>
        <v>3</v>
      </c>
      <c r="T26" s="202">
        <f>'Complexity of the crisis'!AN27</f>
        <v>2</v>
      </c>
      <c r="U26" s="79" t="str">
        <f>VLOOKUP(C26,Lists!$C$3:$E$160,3,FALSE)</f>
        <v>Africa</v>
      </c>
      <c r="V26" s="80" t="s">
        <v>52</v>
      </c>
    </row>
    <row r="27" spans="1:22" ht="15.75" customHeight="1">
      <c r="A27" s="36" t="str">
        <f>'Crisis Indicator Data'!A25</f>
        <v>Sahrawi refugees in Algeria</v>
      </c>
      <c r="B27" s="36" t="str">
        <f>Lists!G25</f>
        <v>Sahrawi refugees</v>
      </c>
      <c r="C27" s="36" t="str">
        <f>'Crisis Indicator Data'!C25</f>
        <v>DZA003</v>
      </c>
      <c r="D27" s="36" t="str">
        <f>'Crisis Indicator Data'!D25</f>
        <v>Algeria</v>
      </c>
      <c r="E27" s="36" t="str">
        <f>'Crisis Indicator Data'!E25</f>
        <v>DZA</v>
      </c>
      <c r="F27" s="36" t="str">
        <f>'Crisis Indicator Data'!B25</f>
        <v>International displacement</v>
      </c>
      <c r="G27" s="238">
        <f t="shared" si="0"/>
        <v>2.2999999999999998</v>
      </c>
      <c r="H27" s="239">
        <f t="shared" si="1"/>
        <v>3</v>
      </c>
      <c r="I27" s="201" t="str">
        <f t="shared" si="2"/>
        <v>Medium</v>
      </c>
      <c r="J27" s="159" t="str">
        <f>INDEX(Trends!$D$3:$D$405,MATCH(C27,Trends!$C$3:$C$405,0))</f>
        <v>Stable</v>
      </c>
      <c r="K27" s="239" t="str">
        <f>IF(Reliability!B25="x","x",(IF(ROUNDUP(Reliability!B25,0)=1,"Very High",IF(ROUNDUP(Reliability!B25,0)=2,"High",IF(ROUNDUP(Reliability!B25,0)=3,"Medium",IF(ROUNDUP(Reliability!B25,0)=4,"Low","Very Low"))))))</f>
        <v>Medium</v>
      </c>
      <c r="L27" s="240">
        <f t="shared" si="3"/>
        <v>2.2000000000000002</v>
      </c>
      <c r="M27" s="202">
        <f>'Impact of the crisis'!N28</f>
        <v>1.1000000000000001</v>
      </c>
      <c r="N27" s="202">
        <f>'Impact of the crisis'!AB28</f>
        <v>2.6</v>
      </c>
      <c r="O27" s="240">
        <f>'Conditions of people affected'!R28</f>
        <v>2.2999999999999998</v>
      </c>
      <c r="P27" s="202">
        <f>'Conditions of people affected'!K28</f>
        <v>1.6</v>
      </c>
      <c r="Q27" s="202">
        <f>'Conditions of people affected'!Q28</f>
        <v>3</v>
      </c>
      <c r="R27" s="202">
        <f t="shared" si="4"/>
        <v>2.2999999999999998</v>
      </c>
      <c r="S27" s="202">
        <f>'Complexity of the crisis'!X28</f>
        <v>3</v>
      </c>
      <c r="T27" s="202">
        <f>'Complexity of the crisis'!AN28</f>
        <v>1.5</v>
      </c>
      <c r="U27" s="79" t="str">
        <f>VLOOKUP(C27,Lists!$C$3:$E$160,3,FALSE)</f>
        <v>Africa</v>
      </c>
      <c r="V27" s="80" t="s">
        <v>52</v>
      </c>
    </row>
    <row r="28" spans="1:22" ht="15.75" customHeight="1">
      <c r="A28" s="36" t="str">
        <f>'Crisis Indicator Data'!A26</f>
        <v>Multiple crises in Algeria</v>
      </c>
      <c r="B28" s="36" t="str">
        <f>Lists!G26</f>
        <v>Country level</v>
      </c>
      <c r="C28" s="36" t="str">
        <f>'Crisis Indicator Data'!C26</f>
        <v>DZA004</v>
      </c>
      <c r="D28" s="36" t="str">
        <f>'Crisis Indicator Data'!D26</f>
        <v>Algeria</v>
      </c>
      <c r="E28" s="36" t="str">
        <f>'Crisis Indicator Data'!E26</f>
        <v>DZA</v>
      </c>
      <c r="F28" s="36" t="str">
        <f>'Crisis Indicator Data'!B26</f>
        <v>Multiple crises country</v>
      </c>
      <c r="G28" s="238" t="str">
        <f t="shared" si="0"/>
        <v>x</v>
      </c>
      <c r="H28" s="239" t="str">
        <f t="shared" si="1"/>
        <v>x</v>
      </c>
      <c r="I28" s="201" t="str">
        <f t="shared" si="2"/>
        <v>x</v>
      </c>
      <c r="J28" s="159" t="str">
        <f>INDEX(Trends!$D$3:$D$405,MATCH(C28,Trends!$C$3:$C$405,0))</f>
        <v>-</v>
      </c>
      <c r="K28" s="239" t="str">
        <f>IF(Reliability!B26="x","x",(IF(ROUNDUP(Reliability!B26,0)=1,"Very High",IF(ROUNDUP(Reliability!B26,0)=2,"High",IF(ROUNDUP(Reliability!B26,0)=3,"Medium",IF(ROUNDUP(Reliability!B26,0)=4,"Low","Very Low"))))))</f>
        <v>Very Low</v>
      </c>
      <c r="L28" s="240">
        <f t="shared" si="3"/>
        <v>4.4000000000000004</v>
      </c>
      <c r="M28" s="202">
        <f>'Impact of the crisis'!N29</f>
        <v>5</v>
      </c>
      <c r="N28" s="202">
        <f>'Impact of the crisis'!AB29</f>
        <v>4</v>
      </c>
      <c r="O28" s="240" t="str">
        <f>'Conditions of people affected'!R29</f>
        <v>x</v>
      </c>
      <c r="P28" s="202" t="str">
        <f>'Conditions of people affected'!K29</f>
        <v>x</v>
      </c>
      <c r="Q28" s="202" t="str">
        <f>'Conditions of people affected'!Q29</f>
        <v>x</v>
      </c>
      <c r="R28" s="202">
        <f t="shared" si="4"/>
        <v>2.5</v>
      </c>
      <c r="S28" s="202">
        <f>'Complexity of the crisis'!X29</f>
        <v>3</v>
      </c>
      <c r="T28" s="202">
        <f>'Complexity of the crisis'!AN29</f>
        <v>2</v>
      </c>
      <c r="U28" s="79" t="str">
        <f>VLOOKUP(C28,Lists!$C$3:$E$160,3,FALSE)</f>
        <v>Africa</v>
      </c>
      <c r="V28" s="80" t="s">
        <v>52</v>
      </c>
    </row>
    <row r="29" spans="1:22" ht="15.75" customHeight="1">
      <c r="A29" s="36" t="str">
        <f>'Crisis Indicator Data'!A27</f>
        <v>Venezuela displacement in Ecuador</v>
      </c>
      <c r="B29" s="36" t="str">
        <f>Lists!G27</f>
        <v xml:space="preserve">Venezuelan refugees </v>
      </c>
      <c r="C29" s="36" t="str">
        <f>'Crisis Indicator Data'!C27</f>
        <v>ECU002</v>
      </c>
      <c r="D29" s="36" t="str">
        <f>'Crisis Indicator Data'!D27</f>
        <v>Ecuador</v>
      </c>
      <c r="E29" s="36" t="str">
        <f>'Crisis Indicator Data'!E27</f>
        <v>ECU</v>
      </c>
      <c r="F29" s="36" t="str">
        <f>'Crisis Indicator Data'!B27</f>
        <v>International displacement</v>
      </c>
      <c r="G29" s="238">
        <f t="shared" si="0"/>
        <v>2.2999999999999998</v>
      </c>
      <c r="H29" s="239">
        <f t="shared" si="1"/>
        <v>3</v>
      </c>
      <c r="I29" s="201" t="str">
        <f t="shared" si="2"/>
        <v>Medium</v>
      </c>
      <c r="J29" s="159" t="str">
        <f>INDEX(Trends!$D$3:$D$405,MATCH(C29,Trends!$C$3:$C$405,0))</f>
        <v>Decreasing</v>
      </c>
      <c r="K29" s="239" t="str">
        <f>IF(Reliability!B27="x","x",(IF(ROUNDUP(Reliability!B27,0)=1,"Very High",IF(ROUNDUP(Reliability!B27,0)=2,"High",IF(ROUNDUP(Reliability!B27,0)=3,"Medium",IF(ROUNDUP(Reliability!B27,0)=4,"Low","Very Low"))))))</f>
        <v>Medium</v>
      </c>
      <c r="L29" s="240">
        <f t="shared" si="3"/>
        <v>1.9</v>
      </c>
      <c r="M29" s="202">
        <f>'Impact of the crisis'!N30</f>
        <v>1.4</v>
      </c>
      <c r="N29" s="202">
        <f>'Impact of the crisis'!AB30</f>
        <v>2.2000000000000002</v>
      </c>
      <c r="O29" s="240">
        <f>'Conditions of people affected'!R30</f>
        <v>2.85</v>
      </c>
      <c r="P29" s="202">
        <f>'Conditions of people affected'!K30</f>
        <v>2.7</v>
      </c>
      <c r="Q29" s="202">
        <f>'Conditions of people affected'!Q30</f>
        <v>3</v>
      </c>
      <c r="R29" s="202">
        <f t="shared" si="4"/>
        <v>1.8</v>
      </c>
      <c r="S29" s="202">
        <f>'Complexity of the crisis'!X30</f>
        <v>2.1</v>
      </c>
      <c r="T29" s="202">
        <f>'Complexity of the crisis'!AN30</f>
        <v>1.5</v>
      </c>
      <c r="U29" s="79" t="str">
        <f>VLOOKUP(C29,Lists!$C$3:$E$160,3,FALSE)</f>
        <v>Americas</v>
      </c>
      <c r="V29" s="80" t="s">
        <v>47</v>
      </c>
    </row>
    <row r="30" spans="1:22" ht="15.75" customHeight="1">
      <c r="A30" s="36" t="str">
        <f>'Crisis Indicator Data'!A28</f>
        <v>Refugee Crisis in Egypt</v>
      </c>
      <c r="B30" s="36" t="str">
        <f>Lists!G28</f>
        <v>Refugee crisis</v>
      </c>
      <c r="C30" s="36" t="str">
        <f>'Crisis Indicator Data'!C28</f>
        <v>EGY002</v>
      </c>
      <c r="D30" s="36" t="str">
        <f>'Crisis Indicator Data'!D28</f>
        <v>Egypt</v>
      </c>
      <c r="E30" s="36" t="str">
        <f>'Crisis Indicator Data'!E28</f>
        <v>EGY</v>
      </c>
      <c r="F30" s="36" t="str">
        <f>'Crisis Indicator Data'!B28</f>
        <v>International displacement</v>
      </c>
      <c r="G30" s="238">
        <f t="shared" si="0"/>
        <v>2.4</v>
      </c>
      <c r="H30" s="239">
        <f t="shared" si="1"/>
        <v>3</v>
      </c>
      <c r="I30" s="201" t="str">
        <f t="shared" si="2"/>
        <v>Medium</v>
      </c>
      <c r="J30" s="159" t="str">
        <f>INDEX(Trends!$D$3:$D$405,MATCH(C30,Trends!$C$3:$C$405,0))</f>
        <v>Increasing</v>
      </c>
      <c r="K30" s="239" t="str">
        <f>IF(Reliability!B28="x","x",(IF(ROUNDUP(Reliability!B28,0)=1,"Very High",IF(ROUNDUP(Reliability!B28,0)=2,"High",IF(ROUNDUP(Reliability!B28,0)=3,"Medium",IF(ROUNDUP(Reliability!B28,0)=4,"Low","Very Low"))))))</f>
        <v>High</v>
      </c>
      <c r="L30" s="240">
        <f t="shared" si="3"/>
        <v>2.2999999999999998</v>
      </c>
      <c r="M30" s="202">
        <f>'Impact of the crisis'!N31</f>
        <v>2.4</v>
      </c>
      <c r="N30" s="202">
        <f>'Impact of the crisis'!AB31</f>
        <v>2.2999999999999998</v>
      </c>
      <c r="O30" s="240">
        <f>'Conditions of people affected'!R31</f>
        <v>2.4</v>
      </c>
      <c r="P30" s="202">
        <f>'Conditions of people affected'!K31</f>
        <v>2.8</v>
      </c>
      <c r="Q30" s="202">
        <f>'Conditions of people affected'!Q31</f>
        <v>2</v>
      </c>
      <c r="R30" s="202">
        <f t="shared" si="4"/>
        <v>2.6</v>
      </c>
      <c r="S30" s="202">
        <f>'Complexity of the crisis'!X31</f>
        <v>3.2</v>
      </c>
      <c r="T30" s="202">
        <f>'Complexity of the crisis'!AN31</f>
        <v>2</v>
      </c>
      <c r="U30" s="79" t="str">
        <f>VLOOKUP(C30,Lists!$C$3:$E$160,3,FALSE)</f>
        <v>Africa</v>
      </c>
      <c r="V30" s="80" t="s">
        <v>53</v>
      </c>
    </row>
    <row r="31" spans="1:22">
      <c r="A31" s="36" t="str">
        <f>'Crisis Indicator Data'!A29</f>
        <v>Complex crisis in Eritrea</v>
      </c>
      <c r="B31" s="36" t="str">
        <f>Lists!G29</f>
        <v>Complex crisis</v>
      </c>
      <c r="C31" s="36" t="str">
        <f>'Crisis Indicator Data'!C29</f>
        <v>ERI001</v>
      </c>
      <c r="D31" s="36" t="str">
        <f>'Crisis Indicator Data'!D29</f>
        <v>Eritrea</v>
      </c>
      <c r="E31" s="36" t="str">
        <f>'Crisis Indicator Data'!E29</f>
        <v>ERI</v>
      </c>
      <c r="F31" s="36" t="str">
        <f>'Crisis Indicator Data'!B29</f>
        <v>Complex crisis</v>
      </c>
      <c r="G31" s="238">
        <f t="shared" si="0"/>
        <v>3.7</v>
      </c>
      <c r="H31" s="239">
        <f t="shared" si="1"/>
        <v>4</v>
      </c>
      <c r="I31" s="201" t="str">
        <f t="shared" si="2"/>
        <v>High</v>
      </c>
      <c r="J31" s="159" t="str">
        <f>INDEX(Trends!$D$3:$D$405,MATCH(C31,Trends!$C$3:$C$405,0))</f>
        <v>Stable</v>
      </c>
      <c r="K31" s="239" t="str">
        <f>IF(Reliability!B29="x","x",(IF(ROUNDUP(Reliability!B29,0)=1,"Very High",IF(ROUNDUP(Reliability!B29,0)=2,"High",IF(ROUNDUP(Reliability!B29,0)=3,"Medium",IF(ROUNDUP(Reliability!B29,0)=4,"Low","Very Low"))))))</f>
        <v>Medium</v>
      </c>
      <c r="L31" s="240">
        <f t="shared" si="3"/>
        <v>3.4</v>
      </c>
      <c r="M31" s="202">
        <f>'Impact of the crisis'!N32</f>
        <v>3.8</v>
      </c>
      <c r="N31" s="202">
        <f>'Impact of the crisis'!AB32</f>
        <v>3.1</v>
      </c>
      <c r="O31" s="240">
        <f>'Conditions of people affected'!R32</f>
        <v>3.5</v>
      </c>
      <c r="P31" s="202">
        <f>'Conditions of people affected'!K32</f>
        <v>4</v>
      </c>
      <c r="Q31" s="202">
        <f>'Conditions of people affected'!Q32</f>
        <v>3</v>
      </c>
      <c r="R31" s="202">
        <f t="shared" si="4"/>
        <v>4.0999999999999996</v>
      </c>
      <c r="S31" s="202">
        <f>'Complexity of the crisis'!X32</f>
        <v>2.6</v>
      </c>
      <c r="T31" s="202">
        <f>'Complexity of the crisis'!AN32</f>
        <v>5</v>
      </c>
      <c r="U31" s="79" t="str">
        <f>VLOOKUP(C31,Lists!$C$3:$E$160,3,FALSE)</f>
        <v>Africa</v>
      </c>
      <c r="V31" s="80" t="s">
        <v>47</v>
      </c>
    </row>
    <row r="32" spans="1:22">
      <c r="A32" s="36" t="str">
        <f>'Crisis Indicator Data'!A30</f>
        <v>Mixed migration flows in spain</v>
      </c>
      <c r="B32" s="36" t="str">
        <f>Lists!G30</f>
        <v>Mixed Migration</v>
      </c>
      <c r="C32" s="36" t="str">
        <f>'Crisis Indicator Data'!C30</f>
        <v>ESP002</v>
      </c>
      <c r="D32" s="36" t="str">
        <f>'Crisis Indicator Data'!D30</f>
        <v>Spain</v>
      </c>
      <c r="E32" s="36" t="str">
        <f>'Crisis Indicator Data'!E30</f>
        <v>ESP</v>
      </c>
      <c r="F32" s="36" t="str">
        <f>'Crisis Indicator Data'!B30</f>
        <v>International displacement</v>
      </c>
      <c r="G32" s="238">
        <f t="shared" si="0"/>
        <v>1.5</v>
      </c>
      <c r="H32" s="239">
        <f t="shared" si="1"/>
        <v>2</v>
      </c>
      <c r="I32" s="201" t="str">
        <f t="shared" si="2"/>
        <v>Low</v>
      </c>
      <c r="J32" s="159" t="str">
        <f>INDEX(Trends!$D$3:$D$405,MATCH(C32,Trends!$C$3:$C$405,0))</f>
        <v>Stable</v>
      </c>
      <c r="K32" s="239" t="str">
        <f>IF(Reliability!B30="x","x",(IF(ROUNDUP(Reliability!B30,0)=1,"Very High",IF(ROUNDUP(Reliability!B30,0)=2,"High",IF(ROUNDUP(Reliability!B30,0)=3,"Medium",IF(ROUNDUP(Reliability!B30,0)=4,"Low","Very Low"))))))</f>
        <v>Medium</v>
      </c>
      <c r="L32" s="240">
        <f t="shared" si="3"/>
        <v>2.4</v>
      </c>
      <c r="M32" s="202">
        <f>'Impact of the crisis'!N33</f>
        <v>2.2000000000000002</v>
      </c>
      <c r="N32" s="202">
        <f>'Impact of the crisis'!AB33</f>
        <v>2.5</v>
      </c>
      <c r="O32" s="240">
        <f>'Conditions of people affected'!R33</f>
        <v>1</v>
      </c>
      <c r="P32" s="202">
        <f>'Conditions of people affected'!K33</f>
        <v>1</v>
      </c>
      <c r="Q32" s="202">
        <f>'Conditions of people affected'!Q33</f>
        <v>1</v>
      </c>
      <c r="R32" s="202">
        <f t="shared" si="4"/>
        <v>1.5</v>
      </c>
      <c r="S32" s="202">
        <f>'Complexity of the crisis'!X33</f>
        <v>2</v>
      </c>
      <c r="T32" s="202">
        <f>'Complexity of the crisis'!AN33</f>
        <v>1</v>
      </c>
      <c r="U32" s="79" t="str">
        <f>VLOOKUP(C32,Lists!$C$3:$E$160,3,FALSE)</f>
        <v>Europe</v>
      </c>
      <c r="V32" s="80" t="s">
        <v>50</v>
      </c>
    </row>
    <row r="33" spans="1:22">
      <c r="A33" s="36" t="str">
        <f>'Crisis Indicator Data'!A31</f>
        <v>Complex crisis in Ethiopia</v>
      </c>
      <c r="B33" s="36" t="str">
        <f>Lists!G31</f>
        <v>Complex crisis</v>
      </c>
      <c r="C33" s="36" t="str">
        <f>'Crisis Indicator Data'!C31</f>
        <v>ETH001</v>
      </c>
      <c r="D33" s="36" t="str">
        <f>'Crisis Indicator Data'!D31</f>
        <v>Ethiopia</v>
      </c>
      <c r="E33" s="36" t="str">
        <f>'Crisis Indicator Data'!E31</f>
        <v>ETH</v>
      </c>
      <c r="F33" s="36" t="str">
        <f>'Crisis Indicator Data'!B31</f>
        <v>Complex crisis</v>
      </c>
      <c r="G33" s="238">
        <f t="shared" si="0"/>
        <v>4.5</v>
      </c>
      <c r="H33" s="239">
        <f t="shared" si="1"/>
        <v>5</v>
      </c>
      <c r="I33" s="201" t="str">
        <f t="shared" si="2"/>
        <v>Very High</v>
      </c>
      <c r="J33" s="159" t="str">
        <f>INDEX(Trends!$D$3:$D$405,MATCH(C33,Trends!$C$3:$C$405,0))</f>
        <v>Increasing</v>
      </c>
      <c r="K33" s="239" t="str">
        <f>IF(Reliability!B31="x","x",(IF(ROUNDUP(Reliability!B31,0)=1,"Very High",IF(ROUNDUP(Reliability!B31,0)=2,"High",IF(ROUNDUP(Reliability!B31,0)=3,"Medium",IF(ROUNDUP(Reliability!B31,0)=4,"Low","Very Low"))))))</f>
        <v>High</v>
      </c>
      <c r="L33" s="240">
        <f t="shared" si="3"/>
        <v>4.5999999999999996</v>
      </c>
      <c r="M33" s="202">
        <f>'Impact of the crisis'!N34</f>
        <v>5</v>
      </c>
      <c r="N33" s="202">
        <f>'Impact of the crisis'!AB34</f>
        <v>4.3</v>
      </c>
      <c r="O33" s="240">
        <f>'Conditions of people affected'!R34</f>
        <v>5</v>
      </c>
      <c r="P33" s="202">
        <f>'Conditions of people affected'!K34</f>
        <v>5</v>
      </c>
      <c r="Q33" s="202">
        <f>'Conditions of people affected'!Q34</f>
        <v>5</v>
      </c>
      <c r="R33" s="202">
        <f t="shared" si="4"/>
        <v>3.7</v>
      </c>
      <c r="S33" s="202">
        <f>'Complexity of the crisis'!X34</f>
        <v>3.4</v>
      </c>
      <c r="T33" s="202">
        <f>'Complexity of the crisis'!AN34</f>
        <v>4</v>
      </c>
      <c r="U33" s="79" t="str">
        <f>VLOOKUP(C33,Lists!$C$3:$E$160,3,FALSE)</f>
        <v>Africa</v>
      </c>
      <c r="V33" s="80" t="s">
        <v>45</v>
      </c>
    </row>
    <row r="34" spans="1:22">
      <c r="A34" s="36" t="str">
        <f>'Crisis Indicator Data'!A32</f>
        <v>Flood Crisis in Ethiopia</v>
      </c>
      <c r="B34" s="36" t="str">
        <f>Lists!G32</f>
        <v>Floods</v>
      </c>
      <c r="C34" s="36" t="str">
        <f>'Crisis Indicator Data'!C32</f>
        <v>ETH002</v>
      </c>
      <c r="D34" s="36" t="str">
        <f>'Crisis Indicator Data'!D32</f>
        <v>Ethiopia</v>
      </c>
      <c r="E34" s="36" t="str">
        <f>'Crisis Indicator Data'!E32</f>
        <v>ETH</v>
      </c>
      <c r="F34" s="36" t="str">
        <f>'Crisis Indicator Data'!B32</f>
        <v>Flood</v>
      </c>
      <c r="G34" s="238">
        <f t="shared" si="0"/>
        <v>2.4</v>
      </c>
      <c r="H34" s="239">
        <f t="shared" si="1"/>
        <v>3</v>
      </c>
      <c r="I34" s="201" t="str">
        <f t="shared" si="2"/>
        <v>Medium</v>
      </c>
      <c r="J34" s="159" t="str">
        <f>INDEX(Trends!$D$3:$D$405,MATCH(C34,Trends!$C$3:$C$405,0))</f>
        <v>Stable</v>
      </c>
      <c r="K34" s="239" t="str">
        <f>IF(Reliability!B32="x","x",(IF(ROUNDUP(Reliability!B32,0)=1,"Very High",IF(ROUNDUP(Reliability!B32,0)=2,"High",IF(ROUNDUP(Reliability!B32,0)=3,"Medium",IF(ROUNDUP(Reliability!B32,0)=4,"Low","Very Low"))))))</f>
        <v>High</v>
      </c>
      <c r="L34" s="240">
        <f t="shared" si="3"/>
        <v>3</v>
      </c>
      <c r="M34" s="202">
        <f>'Impact of the crisis'!N35</f>
        <v>4.0999999999999996</v>
      </c>
      <c r="N34" s="202">
        <f>'Impact of the crisis'!AB35</f>
        <v>2.2999999999999998</v>
      </c>
      <c r="O34" s="240">
        <f>'Conditions of people affected'!R35</f>
        <v>1.85</v>
      </c>
      <c r="P34" s="202">
        <f>'Conditions of people affected'!K35</f>
        <v>2.7</v>
      </c>
      <c r="Q34" s="202">
        <f>'Conditions of people affected'!Q35</f>
        <v>1</v>
      </c>
      <c r="R34" s="202">
        <f t="shared" si="4"/>
        <v>2.8</v>
      </c>
      <c r="S34" s="202">
        <f>'Complexity of the crisis'!X35</f>
        <v>3.4</v>
      </c>
      <c r="T34" s="202">
        <f>'Complexity of the crisis'!AN35</f>
        <v>2</v>
      </c>
      <c r="U34" s="79" t="str">
        <f>VLOOKUP(C34,Lists!$C$3:$E$160,3,FALSE)</f>
        <v>Africa</v>
      </c>
      <c r="V34" s="80" t="s">
        <v>54</v>
      </c>
    </row>
    <row r="35" spans="1:22">
      <c r="A35" s="36" t="str">
        <f>'Crisis Indicator Data'!A33</f>
        <v>International Displacement</v>
      </c>
      <c r="B35" s="36" t="str">
        <f>Lists!G33</f>
        <v>International Displacement</v>
      </c>
      <c r="C35" s="36" t="str">
        <f>'Crisis Indicator Data'!C33</f>
        <v>ETH003</v>
      </c>
      <c r="D35" s="36" t="str">
        <f>'Crisis Indicator Data'!D33</f>
        <v>Ethiopia</v>
      </c>
      <c r="E35" s="36" t="str">
        <f>'Crisis Indicator Data'!E33</f>
        <v>ETH</v>
      </c>
      <c r="F35" s="36" t="str">
        <f>'Crisis Indicator Data'!B33</f>
        <v>International displacement</v>
      </c>
      <c r="G35" s="238">
        <f t="shared" si="0"/>
        <v>2.9</v>
      </c>
      <c r="H35" s="239">
        <f t="shared" si="1"/>
        <v>3</v>
      </c>
      <c r="I35" s="201" t="str">
        <f t="shared" si="2"/>
        <v>Medium</v>
      </c>
      <c r="J35" s="159" t="str">
        <f>INDEX(Trends!$D$3:$D$405,MATCH(C35,Trends!$C$3:$C$405,0))</f>
        <v>Increasing</v>
      </c>
      <c r="K35" s="239" t="str">
        <f>IF(Reliability!B33="x","x",(IF(ROUNDUP(Reliability!B33,0)=1,"Very High",IF(ROUNDUP(Reliability!B33,0)=2,"High",IF(ROUNDUP(Reliability!B33,0)=3,"Medium",IF(ROUNDUP(Reliability!B33,0)=4,"Low","Very Low"))))))</f>
        <v>Medium</v>
      </c>
      <c r="L35" s="240">
        <f t="shared" si="3"/>
        <v>3.8</v>
      </c>
      <c r="M35" s="202">
        <f>'Impact of the crisis'!N36</f>
        <v>4.5</v>
      </c>
      <c r="N35" s="202">
        <f>'Impact of the crisis'!AB36</f>
        <v>3.3</v>
      </c>
      <c r="O35" s="240">
        <f>'Conditions of people affected'!R36</f>
        <v>2.0499999999999998</v>
      </c>
      <c r="P35" s="202">
        <f>'Conditions of people affected'!K36</f>
        <v>3.1</v>
      </c>
      <c r="Q35" s="202">
        <f>'Conditions of people affected'!Q36</f>
        <v>1</v>
      </c>
      <c r="R35" s="202">
        <f t="shared" si="4"/>
        <v>3.2</v>
      </c>
      <c r="S35" s="202">
        <f>'Complexity of the crisis'!X36</f>
        <v>3.4</v>
      </c>
      <c r="T35" s="202">
        <f>'Complexity of the crisis'!AN36</f>
        <v>3</v>
      </c>
      <c r="U35" s="79" t="str">
        <f>VLOOKUP(C35,Lists!$C$3:$E$160,3,FALSE)</f>
        <v>Africa</v>
      </c>
      <c r="V35" s="80" t="s">
        <v>54</v>
      </c>
    </row>
    <row r="36" spans="1:22">
      <c r="A36" s="36" t="str">
        <f>'Crisis Indicator Data'!A34</f>
        <v>Crisis in Tigray</v>
      </c>
      <c r="B36" s="36" t="str">
        <f>Lists!G34</f>
        <v>Crisis in Tigray</v>
      </c>
      <c r="C36" s="36" t="str">
        <f>'Crisis Indicator Data'!C34</f>
        <v>ETH004</v>
      </c>
      <c r="D36" s="36" t="str">
        <f>'Crisis Indicator Data'!D34</f>
        <v>Ethiopia</v>
      </c>
      <c r="E36" s="36" t="str">
        <f>'Crisis Indicator Data'!E34</f>
        <v>ETH</v>
      </c>
      <c r="F36" s="36" t="str">
        <f>'Crisis Indicator Data'!B34</f>
        <v>Conflict</v>
      </c>
      <c r="G36" s="238">
        <f t="shared" si="0"/>
        <v>3.6</v>
      </c>
      <c r="H36" s="239">
        <f t="shared" si="1"/>
        <v>4</v>
      </c>
      <c r="I36" s="201" t="str">
        <f t="shared" si="2"/>
        <v>High</v>
      </c>
      <c r="J36" s="159" t="str">
        <f>INDEX(Trends!$D$3:$D$405,MATCH(C36,Trends!$C$3:$C$405,0))</f>
        <v>Decreasing</v>
      </c>
      <c r="K36" s="239" t="str">
        <f>IF(Reliability!B34="x","x",(IF(ROUNDUP(Reliability!B34,0)=1,"Very High",IF(ROUNDUP(Reliability!B34,0)=2,"High",IF(ROUNDUP(Reliability!B34,0)=3,"Medium",IF(ROUNDUP(Reliability!B34,0)=4,"Low","Very Low"))))))</f>
        <v>High</v>
      </c>
      <c r="L36" s="240">
        <f t="shared" si="3"/>
        <v>3.1</v>
      </c>
      <c r="M36" s="202">
        <f>'Impact of the crisis'!N37</f>
        <v>1.4</v>
      </c>
      <c r="N36" s="202">
        <f>'Impact of the crisis'!AB37</f>
        <v>3.7</v>
      </c>
      <c r="O36" s="240">
        <f>'Conditions of people affected'!R37</f>
        <v>3.75</v>
      </c>
      <c r="P36" s="202">
        <f>'Conditions of people affected'!K37</f>
        <v>4.5</v>
      </c>
      <c r="Q36" s="202">
        <f>'Conditions of people affected'!Q37</f>
        <v>3</v>
      </c>
      <c r="R36" s="202">
        <f t="shared" si="4"/>
        <v>3.7</v>
      </c>
      <c r="S36" s="202">
        <f>'Complexity of the crisis'!X37</f>
        <v>3.4</v>
      </c>
      <c r="T36" s="202">
        <f>'Complexity of the crisis'!AN37</f>
        <v>4</v>
      </c>
      <c r="U36" s="79" t="str">
        <f>VLOOKUP(C36,Lists!$C$3:$E$160,3,FALSE)</f>
        <v>Africa</v>
      </c>
      <c r="V36" s="80" t="s">
        <v>55</v>
      </c>
    </row>
    <row r="37" spans="1:22" s="155" customFormat="1">
      <c r="A37" s="152" t="str">
        <f>'Crisis Indicator Data'!A35</f>
        <v>Tropical cyclone Yasa in Fiji</v>
      </c>
      <c r="B37" s="152" t="str">
        <f>Lists!G35</f>
        <v>Tropical cyclone Yasa</v>
      </c>
      <c r="C37" s="152" t="str">
        <f>'Crisis Indicator Data'!C35</f>
        <v>FJI002</v>
      </c>
      <c r="D37" s="152" t="str">
        <f>'Crisis Indicator Data'!D35</f>
        <v>Fiji</v>
      </c>
      <c r="E37" s="152" t="str">
        <f>'Crisis Indicator Data'!E35</f>
        <v>FJI</v>
      </c>
      <c r="F37" s="152" t="str">
        <f>'Crisis Indicator Data'!B35</f>
        <v>Tropical cyclone</v>
      </c>
      <c r="G37" s="241">
        <f t="shared" ref="G37:G68" si="5">IF(OR(O37="x",L37="x"),"x",ROUND((5-GEOMEAN(((5-L37)/5*4+1),((5-O37)/5*4+1),((5-O37)/5*4+1)))/4*3.5+R37*0.3,1))</f>
        <v>1.4</v>
      </c>
      <c r="H37" s="242">
        <f t="shared" ref="H37:H68" si="6">IF(G37="x","x",ROUNDUP(G37,0))</f>
        <v>2</v>
      </c>
      <c r="I37" s="203" t="str">
        <f t="shared" ref="I37:I68" si="7">IF(O37="x","x",IF(L37="x","x",(IF(H37=5,"Very High",IF(H37=4,"High",IF(H37=3,"Medium",IF(H37=2,"Low","Very Low")))))))</f>
        <v>Low</v>
      </c>
      <c r="J37" s="160" t="str">
        <f>INDEX(Trends!$D$3:$D$405,MATCH(C37,Trends!$C$3:$C$405,0))</f>
        <v>Stable</v>
      </c>
      <c r="K37" s="242" t="str">
        <f>IF(Reliability!B35="x","x",(IF(ROUNDUP(Reliability!B35,0)=1,"Very High",IF(ROUNDUP(Reliability!B35,0)=2,"High",IF(ROUNDUP(Reliability!B35,0)=3,"Medium",IF(ROUNDUP(Reliability!B35,0)=4,"Low","Very Low"))))))</f>
        <v>High</v>
      </c>
      <c r="L37" s="204">
        <f t="shared" ref="L37:L68" si="8">IF(OR(N37="x",M37="x"),"x",ROUND((5-GEOMEAN(((5-M37)/5*4+1),((5-N37)/5*4+1),((5-N37)/5*4+1)))/4*5,1))</f>
        <v>1.7</v>
      </c>
      <c r="M37" s="205">
        <f>'Impact of the crisis'!N38</f>
        <v>3.1</v>
      </c>
      <c r="N37" s="205">
        <f>'Impact of the crisis'!AB38</f>
        <v>0.8</v>
      </c>
      <c r="O37" s="204">
        <f>'Conditions of people affected'!R38</f>
        <v>1.1000000000000001</v>
      </c>
      <c r="P37" s="205">
        <f>'Conditions of people affected'!K38</f>
        <v>0.2</v>
      </c>
      <c r="Q37" s="205">
        <f>'Conditions of people affected'!Q38</f>
        <v>2</v>
      </c>
      <c r="R37" s="205">
        <f t="shared" ref="R37:R68" si="9">IF(OR(T37="x",S37="x"),S37,ROUND((5-GEOMEAN(((5-S37)/5*4+1),((5-T37)/5*4+1)))/4*5,1))</f>
        <v>1.7</v>
      </c>
      <c r="S37" s="205">
        <f>'Complexity of the crisis'!X38</f>
        <v>1.9</v>
      </c>
      <c r="T37" s="205">
        <f>'Complexity of the crisis'!AN38</f>
        <v>1.5</v>
      </c>
      <c r="U37" s="153" t="str">
        <f>VLOOKUP(C37,Lists!$C$3:$E$160,3,FALSE)</f>
        <v>Pacific</v>
      </c>
      <c r="V37" s="154" t="s">
        <v>47</v>
      </c>
    </row>
    <row r="38" spans="1:22">
      <c r="A38" s="36" t="str">
        <f>'Crisis Indicator Data'!A36</f>
        <v>Mixed migration flows in Greece</v>
      </c>
      <c r="B38" s="36" t="str">
        <f>Lists!G36</f>
        <v>Mixed Migration</v>
      </c>
      <c r="C38" s="36" t="str">
        <f>'Crisis Indicator Data'!C36</f>
        <v>GRC002</v>
      </c>
      <c r="D38" s="36" t="str">
        <f>'Crisis Indicator Data'!D36</f>
        <v>Greece</v>
      </c>
      <c r="E38" s="36" t="str">
        <f>'Crisis Indicator Data'!E36</f>
        <v>GRC</v>
      </c>
      <c r="F38" s="36" t="str">
        <f>'Crisis Indicator Data'!B36</f>
        <v>International displacement</v>
      </c>
      <c r="G38" s="238">
        <f t="shared" si="5"/>
        <v>1.5</v>
      </c>
      <c r="H38" s="239">
        <f t="shared" si="6"/>
        <v>2</v>
      </c>
      <c r="I38" s="201" t="str">
        <f t="shared" si="7"/>
        <v>Low</v>
      </c>
      <c r="J38" s="159" t="str">
        <f>INDEX(Trends!$D$3:$D$405,MATCH(C38,Trends!$C$3:$C$405,0))</f>
        <v>Decreasing</v>
      </c>
      <c r="K38" s="239" t="str">
        <f>IF(Reliability!B36="x","x",(IF(ROUNDUP(Reliability!B36,0)=1,"Very High",IF(ROUNDUP(Reliability!B36,0)=2,"High",IF(ROUNDUP(Reliability!B36,0)=3,"Medium",IF(ROUNDUP(Reliability!B36,0)=4,"Low","Very Low"))))))</f>
        <v>High</v>
      </c>
      <c r="L38" s="240">
        <f t="shared" si="8"/>
        <v>2</v>
      </c>
      <c r="M38" s="202">
        <f>'Impact of the crisis'!N39</f>
        <v>0.3</v>
      </c>
      <c r="N38" s="202">
        <f>'Impact of the crisis'!AB39</f>
        <v>2.7</v>
      </c>
      <c r="O38" s="240">
        <f>'Conditions of people affected'!R39</f>
        <v>1.2</v>
      </c>
      <c r="P38" s="202">
        <f>'Conditions of people affected'!K39</f>
        <v>0.4</v>
      </c>
      <c r="Q38" s="202">
        <f>'Conditions of people affected'!Q39</f>
        <v>2</v>
      </c>
      <c r="R38" s="202">
        <f t="shared" si="9"/>
        <v>1.7</v>
      </c>
      <c r="S38" s="202">
        <f>'Complexity of the crisis'!X39</f>
        <v>1.8</v>
      </c>
      <c r="T38" s="202">
        <f>'Complexity of the crisis'!AN39</f>
        <v>1.5</v>
      </c>
      <c r="U38" s="79" t="str">
        <f>VLOOKUP(C38,Lists!$C$3:$E$160,3,FALSE)</f>
        <v>Europe</v>
      </c>
      <c r="V38" s="80" t="s">
        <v>42</v>
      </c>
    </row>
    <row r="39" spans="1:22">
      <c r="A39" s="36" t="str">
        <f>'Crisis Indicator Data'!A37</f>
        <v>Complex crisis in Guatemala</v>
      </c>
      <c r="B39" s="36" t="str">
        <f>Lists!G37</f>
        <v>Complex crisis</v>
      </c>
      <c r="C39" s="36" t="str">
        <f>'Crisis Indicator Data'!C37</f>
        <v>GTM001</v>
      </c>
      <c r="D39" s="36" t="str">
        <f>'Crisis Indicator Data'!D37</f>
        <v>Guatemala</v>
      </c>
      <c r="E39" s="36" t="str">
        <f>'Crisis Indicator Data'!E37</f>
        <v>GTM</v>
      </c>
      <c r="F39" s="36" t="str">
        <f>'Crisis Indicator Data'!B37</f>
        <v>Complex crisis</v>
      </c>
      <c r="G39" s="238">
        <f t="shared" si="5"/>
        <v>3.4</v>
      </c>
      <c r="H39" s="239">
        <f t="shared" si="6"/>
        <v>4</v>
      </c>
      <c r="I39" s="201" t="str">
        <f t="shared" si="7"/>
        <v>High</v>
      </c>
      <c r="J39" s="159" t="str">
        <f>INDEX(Trends!$D$3:$D$405,MATCH(C39,Trends!$C$3:$C$405,0))</f>
        <v>Stable</v>
      </c>
      <c r="K39" s="239" t="str">
        <f>IF(Reliability!B37="x","x",(IF(ROUNDUP(Reliability!B37,0)=1,"Very High",IF(ROUNDUP(Reliability!B37,0)=2,"High",IF(ROUNDUP(Reliability!B37,0)=3,"Medium",IF(ROUNDUP(Reliability!B37,0)=4,"Low","Very Low"))))))</f>
        <v>High</v>
      </c>
      <c r="L39" s="240">
        <f t="shared" si="8"/>
        <v>3.7</v>
      </c>
      <c r="M39" s="202">
        <f>'Impact of the crisis'!N40</f>
        <v>4.3</v>
      </c>
      <c r="N39" s="202">
        <f>'Impact of the crisis'!AB40</f>
        <v>3.4</v>
      </c>
      <c r="O39" s="240">
        <f>'Conditions of people affected'!R40</f>
        <v>3.6</v>
      </c>
      <c r="P39" s="202">
        <f>'Conditions of people affected'!K40</f>
        <v>4.2</v>
      </c>
      <c r="Q39" s="202">
        <f>'Conditions of people affected'!Q40</f>
        <v>3</v>
      </c>
      <c r="R39" s="202">
        <f t="shared" si="9"/>
        <v>2.9</v>
      </c>
      <c r="S39" s="202">
        <f>'Complexity of the crisis'!X40</f>
        <v>3.3</v>
      </c>
      <c r="T39" s="202">
        <f>'Complexity of the crisis'!AN40</f>
        <v>2.5</v>
      </c>
      <c r="U39" s="79" t="str">
        <f>VLOOKUP(C39,Lists!$C$3:$E$160,3,FALSE)</f>
        <v>Americas</v>
      </c>
      <c r="V39" s="80" t="s">
        <v>50</v>
      </c>
    </row>
    <row r="40" spans="1:22">
      <c r="A40" s="36" t="str">
        <f>'Crisis Indicator Data'!A38</f>
        <v>Hurricane Eta and Iota in Guatemala</v>
      </c>
      <c r="B40" s="36" t="str">
        <f>Lists!G38</f>
        <v>Hurricane Eta and Iota</v>
      </c>
      <c r="C40" s="36" t="str">
        <f>'Crisis Indicator Data'!C38</f>
        <v>GTM003</v>
      </c>
      <c r="D40" s="36" t="str">
        <f>'Crisis Indicator Data'!D38</f>
        <v>Guatemala</v>
      </c>
      <c r="E40" s="36" t="str">
        <f>'Crisis Indicator Data'!E38</f>
        <v>GTM</v>
      </c>
      <c r="F40" s="36" t="str">
        <f>'Crisis Indicator Data'!B38</f>
        <v>Tropical cyclone</v>
      </c>
      <c r="G40" s="238">
        <f t="shared" si="5"/>
        <v>3.1</v>
      </c>
      <c r="H40" s="239">
        <f t="shared" si="6"/>
        <v>4</v>
      </c>
      <c r="I40" s="201" t="str">
        <f t="shared" si="7"/>
        <v>High</v>
      </c>
      <c r="J40" s="159" t="str">
        <f>INDEX(Trends!$D$3:$D$405,MATCH(C40,Trends!$C$3:$C$405,0))</f>
        <v>Increasing</v>
      </c>
      <c r="K40" s="239" t="str">
        <f>IF(Reliability!B38="x","x",(IF(ROUNDUP(Reliability!B38,0)=1,"Very High",IF(ROUNDUP(Reliability!B38,0)=2,"High",IF(ROUNDUP(Reliability!B38,0)=3,"Medium",IF(ROUNDUP(Reliability!B38,0)=4,"Low","Very Low"))))))</f>
        <v>High</v>
      </c>
      <c r="L40" s="240">
        <f t="shared" si="8"/>
        <v>2.9</v>
      </c>
      <c r="M40" s="202">
        <f>'Impact of the crisis'!N41</f>
        <v>3.6</v>
      </c>
      <c r="N40" s="202">
        <f>'Impact of the crisis'!AB41</f>
        <v>2.4</v>
      </c>
      <c r="O40" s="240">
        <f>'Conditions of people affected'!R41</f>
        <v>3.4</v>
      </c>
      <c r="P40" s="202">
        <f>'Conditions of people affected'!K41</f>
        <v>3.8</v>
      </c>
      <c r="Q40" s="202">
        <f>'Conditions of people affected'!Q41</f>
        <v>3</v>
      </c>
      <c r="R40" s="202">
        <f t="shared" si="9"/>
        <v>2.7</v>
      </c>
      <c r="S40" s="202">
        <f>'Complexity of the crisis'!X41</f>
        <v>3.3</v>
      </c>
      <c r="T40" s="202">
        <f>'Complexity of the crisis'!AN41</f>
        <v>2</v>
      </c>
      <c r="U40" s="79" t="str">
        <f>VLOOKUP(C40,Lists!$C$3:$E$160,3,FALSE)</f>
        <v>Americas</v>
      </c>
      <c r="V40" s="80" t="s">
        <v>50</v>
      </c>
    </row>
    <row r="41" spans="1:22">
      <c r="A41" s="36" t="str">
        <f>'Crisis Indicator Data'!A39</f>
        <v>Complex crisis in Honduras</v>
      </c>
      <c r="B41" s="36" t="str">
        <f>Lists!G39</f>
        <v>Complex crisis</v>
      </c>
      <c r="C41" s="36" t="str">
        <f>'Crisis Indicator Data'!C39</f>
        <v>HND001</v>
      </c>
      <c r="D41" s="36" t="str">
        <f>'Crisis Indicator Data'!D39</f>
        <v>Honduras</v>
      </c>
      <c r="E41" s="36" t="str">
        <f>'Crisis Indicator Data'!E39</f>
        <v>HND</v>
      </c>
      <c r="F41" s="36" t="str">
        <f>'Crisis Indicator Data'!B39</f>
        <v>Complex crisis</v>
      </c>
      <c r="G41" s="238">
        <f t="shared" si="5"/>
        <v>3.2</v>
      </c>
      <c r="H41" s="239">
        <f t="shared" si="6"/>
        <v>4</v>
      </c>
      <c r="I41" s="201" t="str">
        <f t="shared" si="7"/>
        <v>High</v>
      </c>
      <c r="J41" s="159" t="str">
        <f>INDEX(Trends!$D$3:$D$405,MATCH(C41,Trends!$C$3:$C$405,0))</f>
        <v>Stable</v>
      </c>
      <c r="K41" s="239" t="str">
        <f>IF(Reliability!B39="x","x",(IF(ROUNDUP(Reliability!B39,0)=1,"Very High",IF(ROUNDUP(Reliability!B39,0)=2,"High",IF(ROUNDUP(Reliability!B39,0)=3,"Medium",IF(ROUNDUP(Reliability!B39,0)=4,"Low","Very Low"))))))</f>
        <v>High</v>
      </c>
      <c r="L41" s="240">
        <f t="shared" si="8"/>
        <v>3.7</v>
      </c>
      <c r="M41" s="202">
        <f>'Impact of the crisis'!N42</f>
        <v>4.2</v>
      </c>
      <c r="N41" s="202">
        <f>'Impact of the crisis'!AB42</f>
        <v>3.4</v>
      </c>
      <c r="O41" s="240">
        <f>'Conditions of people affected'!R42</f>
        <v>3.25</v>
      </c>
      <c r="P41" s="202">
        <f>'Conditions of people affected'!K42</f>
        <v>3.5</v>
      </c>
      <c r="Q41" s="202">
        <f>'Conditions of people affected'!Q42</f>
        <v>3</v>
      </c>
      <c r="R41" s="202">
        <f t="shared" si="9"/>
        <v>2.8</v>
      </c>
      <c r="S41" s="202">
        <f>'Complexity of the crisis'!X42</f>
        <v>3.1</v>
      </c>
      <c r="T41" s="202">
        <f>'Complexity of the crisis'!AN42</f>
        <v>2.5</v>
      </c>
      <c r="U41" s="79" t="str">
        <f>VLOOKUP(C41,Lists!$C$3:$E$160,3,FALSE)</f>
        <v>Americas</v>
      </c>
      <c r="V41" s="80" t="s">
        <v>50</v>
      </c>
    </row>
    <row r="42" spans="1:22">
      <c r="A42" s="36" t="str">
        <f>'Crisis Indicator Data'!A40</f>
        <v>Hurricane Eta and Iota in Honduras</v>
      </c>
      <c r="B42" s="36" t="str">
        <f>Lists!G40</f>
        <v>Hurricane Eta and Iota</v>
      </c>
      <c r="C42" s="36" t="str">
        <f>'Crisis Indicator Data'!C40</f>
        <v>HND002</v>
      </c>
      <c r="D42" s="36" t="str">
        <f>'Crisis Indicator Data'!D40</f>
        <v>Honduras</v>
      </c>
      <c r="E42" s="36" t="str">
        <f>'Crisis Indicator Data'!E40</f>
        <v>HND</v>
      </c>
      <c r="F42" s="36" t="str">
        <f>'Crisis Indicator Data'!B40</f>
        <v>Tropical cyclone</v>
      </c>
      <c r="G42" s="238">
        <f t="shared" si="5"/>
        <v>3.3</v>
      </c>
      <c r="H42" s="239">
        <f t="shared" si="6"/>
        <v>4</v>
      </c>
      <c r="I42" s="201" t="str">
        <f t="shared" si="7"/>
        <v>High</v>
      </c>
      <c r="J42" s="159" t="str">
        <f>INDEX(Trends!$D$3:$D$405,MATCH(C42,Trends!$C$3:$C$405,0))</f>
        <v>Increasing</v>
      </c>
      <c r="K42" s="239" t="str">
        <f>IF(Reliability!B40="x","x",(IF(ROUNDUP(Reliability!B40,0)=1,"Very High",IF(ROUNDUP(Reliability!B40,0)=2,"High",IF(ROUNDUP(Reliability!B40,0)=3,"Medium",IF(ROUNDUP(Reliability!B40,0)=4,"Low","Very Low"))))))</f>
        <v>High</v>
      </c>
      <c r="L42" s="240">
        <f t="shared" si="8"/>
        <v>3.2</v>
      </c>
      <c r="M42" s="202">
        <f>'Impact of the crisis'!N43</f>
        <v>3.9</v>
      </c>
      <c r="N42" s="202">
        <f>'Impact of the crisis'!AB43</f>
        <v>2.7</v>
      </c>
      <c r="O42" s="240">
        <f>'Conditions of people affected'!R43</f>
        <v>3.55</v>
      </c>
      <c r="P42" s="202">
        <f>'Conditions of people affected'!K43</f>
        <v>4.0999999999999996</v>
      </c>
      <c r="Q42" s="202">
        <f>'Conditions of people affected'!Q43</f>
        <v>3</v>
      </c>
      <c r="R42" s="202">
        <f t="shared" si="9"/>
        <v>3.1</v>
      </c>
      <c r="S42" s="202">
        <f>'Complexity of the crisis'!X43</f>
        <v>3.1</v>
      </c>
      <c r="T42" s="202">
        <f>'Complexity of the crisis'!AN43</f>
        <v>3</v>
      </c>
      <c r="U42" s="79" t="str">
        <f>VLOOKUP(C42,Lists!$C$3:$E$160,3,FALSE)</f>
        <v>Americas</v>
      </c>
      <c r="V42" s="80" t="s">
        <v>50</v>
      </c>
    </row>
    <row r="43" spans="1:22">
      <c r="A43" s="36" t="str">
        <f>'Crisis Indicator Data'!A41</f>
        <v>Complex crisis in Haiti</v>
      </c>
      <c r="B43" s="36" t="str">
        <f>Lists!G41</f>
        <v>Complex crisis</v>
      </c>
      <c r="C43" s="36" t="str">
        <f>'Crisis Indicator Data'!C41</f>
        <v>HTI001</v>
      </c>
      <c r="D43" s="36" t="str">
        <f>'Crisis Indicator Data'!D41</f>
        <v>Haiti</v>
      </c>
      <c r="E43" s="36" t="str">
        <f>'Crisis Indicator Data'!E41</f>
        <v>HTI</v>
      </c>
      <c r="F43" s="36" t="str">
        <f>'Crisis Indicator Data'!B41</f>
        <v>Complex crisis</v>
      </c>
      <c r="G43" s="238">
        <f t="shared" si="5"/>
        <v>3.8</v>
      </c>
      <c r="H43" s="239">
        <f t="shared" si="6"/>
        <v>4</v>
      </c>
      <c r="I43" s="201" t="str">
        <f t="shared" si="7"/>
        <v>High</v>
      </c>
      <c r="J43" s="159" t="str">
        <f>INDEX(Trends!$D$3:$D$405,MATCH(C43,Trends!$C$3:$C$405,0))</f>
        <v>Increasing</v>
      </c>
      <c r="K43" s="239" t="str">
        <f>IF(Reliability!B41="x","x",(IF(ROUNDUP(Reliability!B41,0)=1,"Very High",IF(ROUNDUP(Reliability!B41,0)=2,"High",IF(ROUNDUP(Reliability!B41,0)=3,"Medium",IF(ROUNDUP(Reliability!B41,0)=4,"Low","Very Low"))))))</f>
        <v>High</v>
      </c>
      <c r="L43" s="240">
        <f t="shared" si="8"/>
        <v>3.2</v>
      </c>
      <c r="M43" s="202">
        <f>'Impact of the crisis'!N44</f>
        <v>4</v>
      </c>
      <c r="N43" s="202">
        <f>'Impact of the crisis'!AB44</f>
        <v>2.7</v>
      </c>
      <c r="O43" s="240">
        <f>'Conditions of people affected'!R44</f>
        <v>4.7</v>
      </c>
      <c r="P43" s="202">
        <f>'Conditions of people affected'!K44</f>
        <v>4.4000000000000004</v>
      </c>
      <c r="Q43" s="202">
        <f>'Conditions of people affected'!Q44</f>
        <v>5</v>
      </c>
      <c r="R43" s="202">
        <f t="shared" si="9"/>
        <v>2.5</v>
      </c>
      <c r="S43" s="202">
        <f>'Complexity of the crisis'!X44</f>
        <v>2.9</v>
      </c>
      <c r="T43" s="202">
        <f>'Complexity of the crisis'!AN44</f>
        <v>2</v>
      </c>
      <c r="U43" s="79" t="str">
        <f>VLOOKUP(C43,Lists!$C$3:$E$160,3,FALSE)</f>
        <v>Americas</v>
      </c>
      <c r="V43" s="80" t="s">
        <v>56</v>
      </c>
    </row>
    <row r="44" spans="1:22">
      <c r="A44" s="36" t="str">
        <f>'Crisis Indicator Data'!A42</f>
        <v>Papua Conflict</v>
      </c>
      <c r="B44" s="36" t="str">
        <f>Lists!G42</f>
        <v>Papua Conflict</v>
      </c>
      <c r="C44" s="36" t="str">
        <f>'Crisis Indicator Data'!C42</f>
        <v>IDN002</v>
      </c>
      <c r="D44" s="36" t="str">
        <f>'Crisis Indicator Data'!D42</f>
        <v>Indonesia</v>
      </c>
      <c r="E44" s="36" t="str">
        <f>'Crisis Indicator Data'!E42</f>
        <v>IDN</v>
      </c>
      <c r="F44" s="36" t="str">
        <f>'Crisis Indicator Data'!B42</f>
        <v>Conflict</v>
      </c>
      <c r="G44" s="238" t="str">
        <f t="shared" si="5"/>
        <v>x</v>
      </c>
      <c r="H44" s="239" t="str">
        <f t="shared" si="6"/>
        <v>x</v>
      </c>
      <c r="I44" s="201" t="str">
        <f t="shared" si="7"/>
        <v>x</v>
      </c>
      <c r="J44" s="159" t="str">
        <f>INDEX(Trends!$D$3:$D$405,MATCH(C44,Trends!$C$3:$C$405,0))</f>
        <v>-</v>
      </c>
      <c r="K44" s="239" t="str">
        <f>IF(Reliability!B42="x","x",(IF(ROUNDUP(Reliability!B42,0)=1,"Very High",IF(ROUNDUP(Reliability!B42,0)=2,"High",IF(ROUNDUP(Reliability!B42,0)=3,"Medium",IF(ROUNDUP(Reliability!B42,0)=4,"Low","Very Low"))))))</f>
        <v>Very Low</v>
      </c>
      <c r="L44" s="240">
        <f t="shared" si="8"/>
        <v>2.7</v>
      </c>
      <c r="M44" s="202">
        <f>'Impact of the crisis'!N45</f>
        <v>1.9</v>
      </c>
      <c r="N44" s="202">
        <f>'Impact of the crisis'!AB45</f>
        <v>3</v>
      </c>
      <c r="O44" s="240" t="str">
        <f>'Conditions of people affected'!R45</f>
        <v>x</v>
      </c>
      <c r="P44" s="202" t="str">
        <f>'Conditions of people affected'!K45</f>
        <v>x</v>
      </c>
      <c r="Q44" s="202" t="str">
        <f>'Conditions of people affected'!Q45</f>
        <v>x</v>
      </c>
      <c r="R44" s="202">
        <f t="shared" si="9"/>
        <v>2.9</v>
      </c>
      <c r="S44" s="202">
        <f>'Complexity of the crisis'!X45</f>
        <v>2.8</v>
      </c>
      <c r="T44" s="202">
        <f>'Complexity of the crisis'!AN45</f>
        <v>3</v>
      </c>
      <c r="U44" s="79" t="str">
        <f>VLOOKUP(C44,Lists!$C$3:$E$160,3,FALSE)</f>
        <v>Asia</v>
      </c>
      <c r="V44" s="80" t="s">
        <v>46</v>
      </c>
    </row>
    <row r="45" spans="1:22">
      <c r="A45" s="36" t="str">
        <f>'Crisis Indicator Data'!A43</f>
        <v>Sulawesi Earthquake</v>
      </c>
      <c r="B45" s="36" t="str">
        <f>Lists!G43</f>
        <v>Sulawesi Earthquake</v>
      </c>
      <c r="C45" s="36" t="str">
        <f>'Crisis Indicator Data'!C43</f>
        <v>IDN006</v>
      </c>
      <c r="D45" s="36" t="str">
        <f>'Crisis Indicator Data'!D43</f>
        <v>Indonesia</v>
      </c>
      <c r="E45" s="36" t="str">
        <f>'Crisis Indicator Data'!E43</f>
        <v>IDN</v>
      </c>
      <c r="F45" s="36" t="str">
        <f>'Crisis Indicator Data'!B43</f>
        <v>Earthquake</v>
      </c>
      <c r="G45" s="238">
        <f t="shared" si="5"/>
        <v>2.1</v>
      </c>
      <c r="H45" s="239">
        <f t="shared" si="6"/>
        <v>3</v>
      </c>
      <c r="I45" s="201" t="str">
        <f t="shared" si="7"/>
        <v>Medium</v>
      </c>
      <c r="J45" s="159" t="str">
        <f>INDEX(Trends!$D$3:$D$405,MATCH(C45,Trends!$C$3:$C$405,0))</f>
        <v>Stable</v>
      </c>
      <c r="K45" s="239" t="str">
        <f>IF(Reliability!B43="x","x",(IF(ROUNDUP(Reliability!B43,0)=1,"Very High",IF(ROUNDUP(Reliability!B43,0)=2,"High",IF(ROUNDUP(Reliability!B43,0)=3,"Medium",IF(ROUNDUP(Reliability!B43,0)=4,"Low","Very Low"))))))</f>
        <v>High</v>
      </c>
      <c r="L45" s="240">
        <f t="shared" si="8"/>
        <v>2.1</v>
      </c>
      <c r="M45" s="202">
        <f>'Impact of the crisis'!N46</f>
        <v>0.4</v>
      </c>
      <c r="N45" s="202">
        <f>'Impact of the crisis'!AB46</f>
        <v>2.7</v>
      </c>
      <c r="O45" s="240">
        <f>'Conditions of people affected'!R46</f>
        <v>2.2999999999999998</v>
      </c>
      <c r="P45" s="202">
        <f>'Conditions of people affected'!K46</f>
        <v>1.6</v>
      </c>
      <c r="Q45" s="202">
        <f>'Conditions of people affected'!Q46</f>
        <v>3</v>
      </c>
      <c r="R45" s="202">
        <f t="shared" si="9"/>
        <v>1.8</v>
      </c>
      <c r="S45" s="202">
        <f>'Complexity of the crisis'!X46</f>
        <v>2.8</v>
      </c>
      <c r="T45" s="202">
        <f>'Complexity of the crisis'!AN46</f>
        <v>0.5</v>
      </c>
      <c r="U45" s="79" t="str">
        <f>VLOOKUP(C45,Lists!$C$3:$E$160,3,FALSE)</f>
        <v>Asia</v>
      </c>
      <c r="V45" s="80" t="s">
        <v>46</v>
      </c>
    </row>
    <row r="46" spans="1:22">
      <c r="A46" s="36" t="str">
        <f>'Crisis Indicator Data'!A44</f>
        <v>Country Level</v>
      </c>
      <c r="B46" s="36" t="str">
        <f>Lists!G44</f>
        <v>Country Level</v>
      </c>
      <c r="C46" s="36" t="str">
        <f>'Crisis Indicator Data'!C44</f>
        <v>IDN007</v>
      </c>
      <c r="D46" s="36" t="str">
        <f>'Crisis Indicator Data'!D44</f>
        <v>Indonesia</v>
      </c>
      <c r="E46" s="36" t="str">
        <f>'Crisis Indicator Data'!E44</f>
        <v>IDN</v>
      </c>
      <c r="F46" s="36" t="str">
        <f>'Crisis Indicator Data'!B44</f>
        <v>Multiple crises country</v>
      </c>
      <c r="G46" s="238">
        <f t="shared" si="5"/>
        <v>2.1</v>
      </c>
      <c r="H46" s="239">
        <f t="shared" si="6"/>
        <v>3</v>
      </c>
      <c r="I46" s="201" t="str">
        <f t="shared" si="7"/>
        <v>Medium</v>
      </c>
      <c r="J46" s="159" t="str">
        <f>INDEX(Trends!$D$3:$D$405,MATCH(C46,Trends!$C$3:$C$405,0))</f>
        <v>Stable</v>
      </c>
      <c r="K46" s="239" t="str">
        <f>IF(Reliability!B44="x","x",(IF(ROUNDUP(Reliability!B44,0)=1,"Very High",IF(ROUNDUP(Reliability!B44,0)=2,"High",IF(ROUNDUP(Reliability!B44,0)=3,"Medium",IF(ROUNDUP(Reliability!B44,0)=4,"Low","Very Low"))))))</f>
        <v>High</v>
      </c>
      <c r="L46" s="240">
        <f t="shared" si="8"/>
        <v>2.8</v>
      </c>
      <c r="M46" s="202">
        <f>'Impact of the crisis'!N47</f>
        <v>2</v>
      </c>
      <c r="N46" s="202">
        <f>'Impact of the crisis'!AB47</f>
        <v>3.1</v>
      </c>
      <c r="O46" s="240">
        <f>'Conditions of people affected'!R47</f>
        <v>1.8</v>
      </c>
      <c r="P46" s="202">
        <f>'Conditions of people affected'!K47</f>
        <v>1.6</v>
      </c>
      <c r="Q46" s="202">
        <f>'Conditions of people affected'!Q47</f>
        <v>2</v>
      </c>
      <c r="R46" s="202">
        <f t="shared" si="9"/>
        <v>2</v>
      </c>
      <c r="S46" s="202">
        <f>'Complexity of the crisis'!X47</f>
        <v>2.8</v>
      </c>
      <c r="T46" s="202">
        <f>'Complexity of the crisis'!AN47</f>
        <v>1</v>
      </c>
      <c r="U46" s="79" t="str">
        <f>VLOOKUP(C46,Lists!$C$3:$E$160,3,FALSE)</f>
        <v>Asia</v>
      </c>
      <c r="V46" s="80" t="s">
        <v>46</v>
      </c>
    </row>
    <row r="47" spans="1:22">
      <c r="A47" s="36" t="str">
        <f>'Crisis Indicator Data'!A45</f>
        <v>Conflict in Jammu and Kashmir</v>
      </c>
      <c r="B47" s="36" t="str">
        <f>Lists!G45</f>
        <v xml:space="preserve">Kashmir conflict </v>
      </c>
      <c r="C47" s="36" t="str">
        <f>'Crisis Indicator Data'!C45</f>
        <v>IND002</v>
      </c>
      <c r="D47" s="36" t="str">
        <f>'Crisis Indicator Data'!D45</f>
        <v>India</v>
      </c>
      <c r="E47" s="36" t="str">
        <f>'Crisis Indicator Data'!E45</f>
        <v>IND</v>
      </c>
      <c r="F47" s="36" t="str">
        <f>'Crisis Indicator Data'!B45</f>
        <v>Conflict</v>
      </c>
      <c r="G47" s="238" t="str">
        <f t="shared" si="5"/>
        <v>x</v>
      </c>
      <c r="H47" s="239" t="str">
        <f t="shared" si="6"/>
        <v>x</v>
      </c>
      <c r="I47" s="201" t="str">
        <f t="shared" si="7"/>
        <v>x</v>
      </c>
      <c r="J47" s="159" t="str">
        <f>INDEX(Trends!$D$3:$D$405,MATCH(C47,Trends!$C$3:$C$405,0))</f>
        <v>-</v>
      </c>
      <c r="K47" s="239" t="str">
        <f>IF(Reliability!B45="x","x",(IF(ROUNDUP(Reliability!B45,0)=1,"Very High",IF(ROUNDUP(Reliability!B45,0)=2,"High",IF(ROUNDUP(Reliability!B45,0)=3,"Medium",IF(ROUNDUP(Reliability!B45,0)=4,"Low","Very Low"))))))</f>
        <v>Low</v>
      </c>
      <c r="L47" s="240">
        <f t="shared" si="8"/>
        <v>2.6</v>
      </c>
      <c r="M47" s="202">
        <f>'Impact of the crisis'!N48</f>
        <v>2</v>
      </c>
      <c r="N47" s="202">
        <f>'Impact of the crisis'!AB48</f>
        <v>2.9</v>
      </c>
      <c r="O47" s="240" t="str">
        <f>'Conditions of people affected'!R48</f>
        <v>x</v>
      </c>
      <c r="P47" s="202" t="str">
        <f>'Conditions of people affected'!K48</f>
        <v>x</v>
      </c>
      <c r="Q47" s="202" t="str">
        <f>'Conditions of people affected'!Q48</f>
        <v>x</v>
      </c>
      <c r="R47" s="202">
        <f t="shared" si="9"/>
        <v>2.8</v>
      </c>
      <c r="S47" s="202">
        <f>'Complexity of the crisis'!X48</f>
        <v>2.6</v>
      </c>
      <c r="T47" s="202">
        <f>'Complexity of the crisis'!AN48</f>
        <v>3</v>
      </c>
      <c r="U47" s="79" t="str">
        <f>VLOOKUP(C47,Lists!$C$3:$E$160,3,FALSE)</f>
        <v>Asia</v>
      </c>
      <c r="V47" s="80" t="s">
        <v>46</v>
      </c>
    </row>
    <row r="48" spans="1:22">
      <c r="A48" s="36" t="str">
        <f>'Crisis Indicator Data'!A46</f>
        <v>Afghan Refugees in Iran</v>
      </c>
      <c r="B48" s="36" t="str">
        <f>Lists!G46</f>
        <v>Afghan Refugees</v>
      </c>
      <c r="C48" s="36" t="str">
        <f>'Crisis Indicator Data'!C46</f>
        <v>IRN004</v>
      </c>
      <c r="D48" s="36" t="str">
        <f>'Crisis Indicator Data'!D46</f>
        <v>Iran</v>
      </c>
      <c r="E48" s="36" t="str">
        <f>'Crisis Indicator Data'!E46</f>
        <v>IRN</v>
      </c>
      <c r="F48" s="36" t="str">
        <f>'Crisis Indicator Data'!B46</f>
        <v>International displacement</v>
      </c>
      <c r="G48" s="238">
        <f t="shared" si="5"/>
        <v>3.4</v>
      </c>
      <c r="H48" s="239">
        <f t="shared" si="6"/>
        <v>4</v>
      </c>
      <c r="I48" s="201" t="str">
        <f t="shared" si="7"/>
        <v>High</v>
      </c>
      <c r="J48" s="159" t="str">
        <f>INDEX(Trends!$D$3:$D$405,MATCH(C48,Trends!$C$3:$C$405,0))</f>
        <v>Stable</v>
      </c>
      <c r="K48" s="239" t="str">
        <f>IF(Reliability!B46="x","x",(IF(ROUNDUP(Reliability!B46,0)=1,"Very High",IF(ROUNDUP(Reliability!B46,0)=2,"High",IF(ROUNDUP(Reliability!B46,0)=3,"Medium",IF(ROUNDUP(Reliability!B46,0)=4,"Low","Very Low"))))))</f>
        <v>High</v>
      </c>
      <c r="L48" s="240">
        <f t="shared" si="8"/>
        <v>2.8</v>
      </c>
      <c r="M48" s="202">
        <f>'Impact of the crisis'!N49</f>
        <v>2.7</v>
      </c>
      <c r="N48" s="202">
        <f>'Impact of the crisis'!AB49</f>
        <v>2.8</v>
      </c>
      <c r="O48" s="240">
        <f>'Conditions of people affected'!R49</f>
        <v>4.05</v>
      </c>
      <c r="P48" s="202">
        <f>'Conditions of people affected'!K49</f>
        <v>4.0999999999999996</v>
      </c>
      <c r="Q48" s="202">
        <f>'Conditions of people affected'!Q49</f>
        <v>4</v>
      </c>
      <c r="R48" s="202">
        <f t="shared" si="9"/>
        <v>2.7</v>
      </c>
      <c r="S48" s="202">
        <f>'Complexity of the crisis'!X49</f>
        <v>2.8</v>
      </c>
      <c r="T48" s="202">
        <f>'Complexity of the crisis'!AN49</f>
        <v>2.5</v>
      </c>
      <c r="U48" s="79" t="str">
        <f>VLOOKUP(C48,Lists!$C$3:$E$160,3,FALSE)</f>
        <v>Middle east</v>
      </c>
      <c r="V48" s="80" t="s">
        <v>57</v>
      </c>
    </row>
    <row r="49" spans="1:22">
      <c r="A49" s="36" t="str">
        <f>'Crisis Indicator Data'!A47</f>
        <v>Multiple crises in Iraq</v>
      </c>
      <c r="B49" s="36" t="str">
        <f>Lists!G47</f>
        <v>Country level</v>
      </c>
      <c r="C49" s="36" t="str">
        <f>'Crisis Indicator Data'!C47</f>
        <v>IRQ001</v>
      </c>
      <c r="D49" s="36" t="str">
        <f>'Crisis Indicator Data'!D47</f>
        <v>Iraq</v>
      </c>
      <c r="E49" s="36" t="str">
        <f>'Crisis Indicator Data'!E47</f>
        <v>IRQ</v>
      </c>
      <c r="F49" s="36" t="str">
        <f>'Crisis Indicator Data'!B47</f>
        <v>Multiple crises country</v>
      </c>
      <c r="G49" s="238">
        <f t="shared" si="5"/>
        <v>4.2</v>
      </c>
      <c r="H49" s="239">
        <f t="shared" si="6"/>
        <v>5</v>
      </c>
      <c r="I49" s="201" t="str">
        <f t="shared" si="7"/>
        <v>Very High</v>
      </c>
      <c r="J49" s="159" t="str">
        <f>INDEX(Trends!$D$3:$D$405,MATCH(C49,Trends!$C$3:$C$405,0))</f>
        <v>Increasing</v>
      </c>
      <c r="K49" s="239" t="str">
        <f>IF(Reliability!B47="x","x",(IF(ROUNDUP(Reliability!B47,0)=1,"Very High",IF(ROUNDUP(Reliability!B47,0)=2,"High",IF(ROUNDUP(Reliability!B47,0)=3,"Medium",IF(ROUNDUP(Reliability!B47,0)=4,"Low","Very Low"))))))</f>
        <v>Very High</v>
      </c>
      <c r="L49" s="240">
        <f t="shared" si="8"/>
        <v>4.3</v>
      </c>
      <c r="M49" s="202">
        <f>'Impact of the crisis'!N50</f>
        <v>4.9000000000000004</v>
      </c>
      <c r="N49" s="202">
        <f>'Impact of the crisis'!AB50</f>
        <v>3.9</v>
      </c>
      <c r="O49" s="240">
        <f>'Conditions of people affected'!R50</f>
        <v>4.2</v>
      </c>
      <c r="P49" s="202">
        <f>'Conditions of people affected'!K50</f>
        <v>4.4000000000000004</v>
      </c>
      <c r="Q49" s="202">
        <f>'Conditions of people affected'!Q50</f>
        <v>4</v>
      </c>
      <c r="R49" s="202">
        <f t="shared" si="9"/>
        <v>4</v>
      </c>
      <c r="S49" s="202">
        <f>'Complexity of the crisis'!X50</f>
        <v>3.4</v>
      </c>
      <c r="T49" s="202">
        <f>'Complexity of the crisis'!AN50</f>
        <v>4.5</v>
      </c>
      <c r="U49" s="79" t="str">
        <f>VLOOKUP(C49,Lists!$C$3:$E$160,3,FALSE)</f>
        <v>Middle east</v>
      </c>
      <c r="V49" s="80" t="s">
        <v>42</v>
      </c>
    </row>
    <row r="50" spans="1:22">
      <c r="A50" s="36" t="str">
        <f>'Crisis Indicator Data'!A48</f>
        <v>Conflict  in Iraq</v>
      </c>
      <c r="B50" s="36" t="str">
        <f>Lists!G48</f>
        <v>Conflict</v>
      </c>
      <c r="C50" s="36" t="str">
        <f>'Crisis Indicator Data'!C48</f>
        <v>IRQ002</v>
      </c>
      <c r="D50" s="36" t="str">
        <f>'Crisis Indicator Data'!D48</f>
        <v>Iraq</v>
      </c>
      <c r="E50" s="36" t="str">
        <f>'Crisis Indicator Data'!E48</f>
        <v>IRQ</v>
      </c>
      <c r="F50" s="36" t="str">
        <f>'Crisis Indicator Data'!B48</f>
        <v>Conflict</v>
      </c>
      <c r="G50" s="238">
        <f t="shared" si="5"/>
        <v>4.4000000000000004</v>
      </c>
      <c r="H50" s="239">
        <f t="shared" si="6"/>
        <v>5</v>
      </c>
      <c r="I50" s="201" t="str">
        <f t="shared" si="7"/>
        <v>Very High</v>
      </c>
      <c r="J50" s="159" t="str">
        <f>INDEX(Trends!$D$3:$D$405,MATCH(C50,Trends!$C$3:$C$405,0))</f>
        <v>Increasing</v>
      </c>
      <c r="K50" s="239" t="str">
        <f>IF(Reliability!B48="x","x",(IF(ROUNDUP(Reliability!B48,0)=1,"Very High",IF(ROUNDUP(Reliability!B48,0)=2,"High",IF(ROUNDUP(Reliability!B48,0)=3,"Medium",IF(ROUNDUP(Reliability!B48,0)=4,"Low","Very Low"))))))</f>
        <v>Very High</v>
      </c>
      <c r="L50" s="240">
        <f t="shared" si="8"/>
        <v>4.3</v>
      </c>
      <c r="M50" s="202">
        <f>'Impact of the crisis'!N51</f>
        <v>3.6</v>
      </c>
      <c r="N50" s="202">
        <f>'Impact of the crisis'!AB51</f>
        <v>4.5999999999999996</v>
      </c>
      <c r="O50" s="240">
        <f>'Conditions of people affected'!R51</f>
        <v>4.7</v>
      </c>
      <c r="P50" s="202">
        <f>'Conditions of people affected'!K51</f>
        <v>4.4000000000000004</v>
      </c>
      <c r="Q50" s="202">
        <f>'Conditions of people affected'!Q51</f>
        <v>5</v>
      </c>
      <c r="R50" s="202">
        <f t="shared" si="9"/>
        <v>4</v>
      </c>
      <c r="S50" s="202">
        <f>'Complexity of the crisis'!X51</f>
        <v>3.4</v>
      </c>
      <c r="T50" s="202">
        <f>'Complexity of the crisis'!AN51</f>
        <v>4.5</v>
      </c>
      <c r="U50" s="79" t="str">
        <f>VLOOKUP(C50,Lists!$C$3:$E$160,3,FALSE)</f>
        <v>Middle east</v>
      </c>
      <c r="V50" s="80" t="s">
        <v>42</v>
      </c>
    </row>
    <row r="51" spans="1:22" ht="14.1" customHeight="1">
      <c r="A51" s="36" t="str">
        <f>'Crisis Indicator Data'!A49</f>
        <v>Syrian and Palestinian refugees in iraq</v>
      </c>
      <c r="B51" s="36" t="str">
        <f>Lists!G49</f>
        <v>Syrian Refugees</v>
      </c>
      <c r="C51" s="36" t="str">
        <f>'Crisis Indicator Data'!C49</f>
        <v>IRQ003</v>
      </c>
      <c r="D51" s="36" t="str">
        <f>'Crisis Indicator Data'!D49</f>
        <v>Iraq</v>
      </c>
      <c r="E51" s="36" t="str">
        <f>'Crisis Indicator Data'!E49</f>
        <v>IRQ</v>
      </c>
      <c r="F51" s="36" t="str">
        <f>'Crisis Indicator Data'!B49</f>
        <v>International displacement</v>
      </c>
      <c r="G51" s="238">
        <f t="shared" si="5"/>
        <v>2.8</v>
      </c>
      <c r="H51" s="239">
        <f t="shared" si="6"/>
        <v>3</v>
      </c>
      <c r="I51" s="201" t="str">
        <f t="shared" si="7"/>
        <v>Medium</v>
      </c>
      <c r="J51" s="159" t="str">
        <f>INDEX(Trends!$D$3:$D$405,MATCH(C51,Trends!$C$3:$C$405,0))</f>
        <v>Stable</v>
      </c>
      <c r="K51" s="239" t="str">
        <f>IF(Reliability!B49="x","x",(IF(ROUNDUP(Reliability!B49,0)=1,"Very High",IF(ROUNDUP(Reliability!B49,0)=2,"High",IF(ROUNDUP(Reliability!B49,0)=3,"Medium",IF(ROUNDUP(Reliability!B49,0)=4,"Low","Very Low"))))))</f>
        <v>High</v>
      </c>
      <c r="L51" s="240">
        <f t="shared" si="8"/>
        <v>1.8</v>
      </c>
      <c r="M51" s="202">
        <f>'Impact of the crisis'!N52</f>
        <v>1.5</v>
      </c>
      <c r="N51" s="202">
        <f>'Impact of the crisis'!AB52</f>
        <v>2</v>
      </c>
      <c r="O51" s="240">
        <f>'Conditions of people affected'!R52</f>
        <v>2.9</v>
      </c>
      <c r="P51" s="202">
        <f>'Conditions of people affected'!K52</f>
        <v>2.8</v>
      </c>
      <c r="Q51" s="202">
        <f>'Conditions of people affected'!Q52</f>
        <v>3</v>
      </c>
      <c r="R51" s="202">
        <f t="shared" si="9"/>
        <v>3.5</v>
      </c>
      <c r="S51" s="202">
        <f>'Complexity of the crisis'!X52</f>
        <v>3.4</v>
      </c>
      <c r="T51" s="202">
        <f>'Complexity of the crisis'!AN52</f>
        <v>3.5</v>
      </c>
      <c r="U51" s="79" t="str">
        <f>VLOOKUP(C51,Lists!$C$3:$E$160,3,FALSE)</f>
        <v>Middle east</v>
      </c>
      <c r="V51" s="80" t="s">
        <v>42</v>
      </c>
    </row>
    <row r="52" spans="1:22" ht="14.1" customHeight="1">
      <c r="A52" s="36" t="str">
        <f>'Crisis Indicator Data'!A50</f>
        <v>Mixed migration flows in Italy</v>
      </c>
      <c r="B52" s="36" t="str">
        <f>Lists!G50</f>
        <v>Mixed Migration</v>
      </c>
      <c r="C52" s="36" t="str">
        <f>'Crisis Indicator Data'!C50</f>
        <v>ITA002</v>
      </c>
      <c r="D52" s="36" t="str">
        <f>'Crisis Indicator Data'!D50</f>
        <v>Italy</v>
      </c>
      <c r="E52" s="36" t="str">
        <f>'Crisis Indicator Data'!E50</f>
        <v>ITA</v>
      </c>
      <c r="F52" s="36" t="str">
        <f>'Crisis Indicator Data'!B50</f>
        <v>International displacement</v>
      </c>
      <c r="G52" s="238" t="str">
        <f t="shared" si="5"/>
        <v>x</v>
      </c>
      <c r="H52" s="239" t="str">
        <f t="shared" si="6"/>
        <v>x</v>
      </c>
      <c r="I52" s="201" t="str">
        <f t="shared" si="7"/>
        <v>x</v>
      </c>
      <c r="J52" s="159" t="str">
        <f>INDEX(Trends!$D$3:$D$405,MATCH(C52,Trends!$C$3:$C$405,0))</f>
        <v>-</v>
      </c>
      <c r="K52" s="239" t="str">
        <f>IF(Reliability!B50="x","x",(IF(ROUNDUP(Reliability!B50,0)=1,"Very High",IF(ROUNDUP(Reliability!B50,0)=2,"High",IF(ROUNDUP(Reliability!B50,0)=3,"Medium",IF(ROUNDUP(Reliability!B50,0)=4,"Low","Very Low"))))))</f>
        <v>Low</v>
      </c>
      <c r="L52" s="240">
        <f t="shared" si="8"/>
        <v>2.9</v>
      </c>
      <c r="M52" s="202">
        <f>'Impact of the crisis'!N53</f>
        <v>1.7</v>
      </c>
      <c r="N52" s="202">
        <f>'Impact of the crisis'!AB53</f>
        <v>3.4</v>
      </c>
      <c r="O52" s="240" t="str">
        <f>'Conditions of people affected'!R53</f>
        <v>x</v>
      </c>
      <c r="P52" s="202" t="str">
        <f>'Conditions of people affected'!K53</f>
        <v>x</v>
      </c>
      <c r="Q52" s="202" t="str">
        <f>'Conditions of people affected'!Q53</f>
        <v>x</v>
      </c>
      <c r="R52" s="202">
        <f t="shared" si="9"/>
        <v>1.5</v>
      </c>
      <c r="S52" s="202">
        <f>'Complexity of the crisis'!X53</f>
        <v>1.4</v>
      </c>
      <c r="T52" s="202">
        <f>'Complexity of the crisis'!AN53</f>
        <v>1.5</v>
      </c>
      <c r="U52" s="79" t="str">
        <f>VLOOKUP(C52,Lists!$C$3:$E$160,3,FALSE)</f>
        <v>Europe</v>
      </c>
      <c r="V52" s="80" t="s">
        <v>58</v>
      </c>
    </row>
    <row r="53" spans="1:22">
      <c r="A53" s="36" t="str">
        <f>'Crisis Indicator Data'!A51</f>
        <v>Syrian refugees in Jordan</v>
      </c>
      <c r="B53" s="36" t="str">
        <f>Lists!G51</f>
        <v>Syrian refugees</v>
      </c>
      <c r="C53" s="36" t="str">
        <f>'Crisis Indicator Data'!C51</f>
        <v>JOR002</v>
      </c>
      <c r="D53" s="36" t="str">
        <f>'Crisis Indicator Data'!D51</f>
        <v>Jordan</v>
      </c>
      <c r="E53" s="36" t="str">
        <f>'Crisis Indicator Data'!E51</f>
        <v>JOR</v>
      </c>
      <c r="F53" s="36" t="str">
        <f>'Crisis Indicator Data'!B51</f>
        <v>International displacement</v>
      </c>
      <c r="G53" s="238">
        <f t="shared" si="5"/>
        <v>3.2</v>
      </c>
      <c r="H53" s="239">
        <f t="shared" si="6"/>
        <v>4</v>
      </c>
      <c r="I53" s="201" t="str">
        <f t="shared" si="7"/>
        <v>High</v>
      </c>
      <c r="J53" s="159" t="str">
        <f>INDEX(Trends!$D$3:$D$405,MATCH(C53,Trends!$C$3:$C$405,0))</f>
        <v>Increasing</v>
      </c>
      <c r="K53" s="239" t="str">
        <f>IF(Reliability!B51="x","x",(IF(ROUNDUP(Reliability!B51,0)=1,"Very High",IF(ROUNDUP(Reliability!B51,0)=2,"High",IF(ROUNDUP(Reliability!B51,0)=3,"Medium",IF(ROUNDUP(Reliability!B51,0)=4,"Low","Very Low"))))))</f>
        <v>High</v>
      </c>
      <c r="L53" s="240">
        <f t="shared" si="8"/>
        <v>2.8</v>
      </c>
      <c r="M53" s="202">
        <f>'Impact of the crisis'!N54</f>
        <v>3</v>
      </c>
      <c r="N53" s="202">
        <f>'Impact of the crisis'!AB54</f>
        <v>2.7</v>
      </c>
      <c r="O53" s="240">
        <f>'Conditions of people affected'!R54</f>
        <v>3.75</v>
      </c>
      <c r="P53" s="202">
        <f>'Conditions of people affected'!K54</f>
        <v>3.5</v>
      </c>
      <c r="Q53" s="202">
        <f>'Conditions of people affected'!Q54</f>
        <v>4</v>
      </c>
      <c r="R53" s="202">
        <f t="shared" si="9"/>
        <v>2.5</v>
      </c>
      <c r="S53" s="202">
        <f>'Complexity of the crisis'!X54</f>
        <v>2.5</v>
      </c>
      <c r="T53" s="202">
        <f>'Complexity of the crisis'!AN54</f>
        <v>2.5</v>
      </c>
      <c r="U53" s="79" t="str">
        <f>VLOOKUP(C53,Lists!$C$3:$E$160,3,FALSE)</f>
        <v>Middle east</v>
      </c>
      <c r="V53" s="80" t="s">
        <v>42</v>
      </c>
    </row>
    <row r="54" spans="1:22">
      <c r="A54" s="36" t="str">
        <f>'Crisis Indicator Data'!A52</f>
        <v>Refugee situation in Kenya</v>
      </c>
      <c r="B54" s="36" t="str">
        <f>Lists!G52</f>
        <v>Refugee situation</v>
      </c>
      <c r="C54" s="36" t="str">
        <f>'Crisis Indicator Data'!C52</f>
        <v>KEN002</v>
      </c>
      <c r="D54" s="36" t="str">
        <f>'Crisis Indicator Data'!D52</f>
        <v>Kenya</v>
      </c>
      <c r="E54" s="36" t="str">
        <f>'Crisis Indicator Data'!E52</f>
        <v>KEN</v>
      </c>
      <c r="F54" s="36" t="str">
        <f>'Crisis Indicator Data'!B52</f>
        <v>International displacement</v>
      </c>
      <c r="G54" s="238">
        <f t="shared" si="5"/>
        <v>2.7</v>
      </c>
      <c r="H54" s="239">
        <f t="shared" si="6"/>
        <v>3</v>
      </c>
      <c r="I54" s="201" t="str">
        <f t="shared" si="7"/>
        <v>Medium</v>
      </c>
      <c r="J54" s="159" t="str">
        <f>INDEX(Trends!$D$3:$D$405,MATCH(C54,Trends!$C$3:$C$405,0))</f>
        <v>Stable</v>
      </c>
      <c r="K54" s="239" t="str">
        <f>IF(Reliability!B52="x","x",(IF(ROUNDUP(Reliability!B52,0)=1,"Very High",IF(ROUNDUP(Reliability!B52,0)=2,"High",IF(ROUNDUP(Reliability!B52,0)=3,"Medium",IF(ROUNDUP(Reliability!B52,0)=4,"Low","Very Low"))))))</f>
        <v>Medium</v>
      </c>
      <c r="L54" s="240">
        <f t="shared" si="8"/>
        <v>2.9</v>
      </c>
      <c r="M54" s="202">
        <f>'Impact of the crisis'!N55</f>
        <v>1.9</v>
      </c>
      <c r="N54" s="202">
        <f>'Impact of the crisis'!AB55</f>
        <v>3.3</v>
      </c>
      <c r="O54" s="240">
        <f>'Conditions of people affected'!R55</f>
        <v>2.95</v>
      </c>
      <c r="P54" s="202">
        <f>'Conditions of people affected'!K55</f>
        <v>2.9</v>
      </c>
      <c r="Q54" s="202">
        <f>'Conditions of people affected'!Q55</f>
        <v>3</v>
      </c>
      <c r="R54" s="202">
        <f t="shared" si="9"/>
        <v>2.1</v>
      </c>
      <c r="S54" s="202">
        <f>'Complexity of the crisis'!X55</f>
        <v>2.9</v>
      </c>
      <c r="T54" s="202">
        <f>'Complexity of the crisis'!AN55</f>
        <v>1</v>
      </c>
      <c r="U54" s="79" t="str">
        <f>VLOOKUP(C54,Lists!$C$3:$E$160,3,FALSE)</f>
        <v>Africa</v>
      </c>
      <c r="V54" s="80" t="s">
        <v>59</v>
      </c>
    </row>
    <row r="55" spans="1:22">
      <c r="A55" s="36" t="str">
        <f>'Crisis Indicator Data'!A53</f>
        <v>Syrian refugees in Lebanon</v>
      </c>
      <c r="B55" s="36" t="str">
        <f>Lists!G53</f>
        <v>Syrian refugees</v>
      </c>
      <c r="C55" s="36" t="str">
        <f>'Crisis Indicator Data'!C53</f>
        <v>LBN002</v>
      </c>
      <c r="D55" s="36" t="str">
        <f>'Crisis Indicator Data'!D53</f>
        <v>Lebanon</v>
      </c>
      <c r="E55" s="36" t="str">
        <f>'Crisis Indicator Data'!E53</f>
        <v>LBN</v>
      </c>
      <c r="F55" s="36" t="str">
        <f>'Crisis Indicator Data'!B53</f>
        <v>International displacement</v>
      </c>
      <c r="G55" s="238">
        <f t="shared" si="5"/>
        <v>3.5</v>
      </c>
      <c r="H55" s="239">
        <f t="shared" si="6"/>
        <v>4</v>
      </c>
      <c r="I55" s="201" t="str">
        <f t="shared" si="7"/>
        <v>High</v>
      </c>
      <c r="J55" s="159" t="str">
        <f>INDEX(Trends!$D$3:$D$405,MATCH(C55,Trends!$C$3:$C$405,0))</f>
        <v>Increasing</v>
      </c>
      <c r="K55" s="239" t="str">
        <f>IF(Reliability!B53="x","x",(IF(ROUNDUP(Reliability!B53,0)=1,"Very High",IF(ROUNDUP(Reliability!B53,0)=2,"High",IF(ROUNDUP(Reliability!B53,0)=3,"Medium",IF(ROUNDUP(Reliability!B53,0)=4,"Low","Very Low"))))))</f>
        <v>High</v>
      </c>
      <c r="L55" s="240">
        <f t="shared" si="8"/>
        <v>3.3</v>
      </c>
      <c r="M55" s="202">
        <f>'Impact of the crisis'!N56</f>
        <v>3.6</v>
      </c>
      <c r="N55" s="202">
        <f>'Impact of the crisis'!AB56</f>
        <v>3.2</v>
      </c>
      <c r="O55" s="240">
        <f>'Conditions of people affected'!R56</f>
        <v>4.0999999999999996</v>
      </c>
      <c r="P55" s="202">
        <f>'Conditions of people affected'!K56</f>
        <v>4.2</v>
      </c>
      <c r="Q55" s="202">
        <f>'Conditions of people affected'!Q56</f>
        <v>4</v>
      </c>
      <c r="R55" s="202">
        <f t="shared" si="9"/>
        <v>2.7</v>
      </c>
      <c r="S55" s="202">
        <f>'Complexity of the crisis'!X56</f>
        <v>2.8</v>
      </c>
      <c r="T55" s="202">
        <f>'Complexity of the crisis'!AN56</f>
        <v>2.5</v>
      </c>
      <c r="U55" s="79" t="str">
        <f>VLOOKUP(C55,Lists!$C$3:$E$160,3,FALSE)</f>
        <v>Middle east</v>
      </c>
      <c r="V55" s="80" t="s">
        <v>42</v>
      </c>
    </row>
    <row r="56" spans="1:22">
      <c r="A56" s="36" t="str">
        <f>'Crisis Indicator Data'!A54</f>
        <v>Socioeconomic crisis in Lebanon</v>
      </c>
      <c r="B56" s="36" t="str">
        <f>Lists!G54</f>
        <v>Socioeconomic crisis</v>
      </c>
      <c r="C56" s="36" t="str">
        <f>'Crisis Indicator Data'!C54</f>
        <v>LBN004</v>
      </c>
      <c r="D56" s="36" t="str">
        <f>'Crisis Indicator Data'!D54</f>
        <v>Lebanon</v>
      </c>
      <c r="E56" s="36" t="str">
        <f>'Crisis Indicator Data'!E54</f>
        <v>LBN</v>
      </c>
      <c r="F56" s="36" t="str">
        <f>'Crisis Indicator Data'!B54</f>
        <v>Political and economic crisis</v>
      </c>
      <c r="G56" s="238">
        <f t="shared" si="5"/>
        <v>3.7</v>
      </c>
      <c r="H56" s="239">
        <f t="shared" si="6"/>
        <v>4</v>
      </c>
      <c r="I56" s="201" t="str">
        <f t="shared" si="7"/>
        <v>High</v>
      </c>
      <c r="J56" s="159" t="str">
        <f>INDEX(Trends!$D$3:$D$405,MATCH(C56,Trends!$C$3:$C$405,0))</f>
        <v>Increasing</v>
      </c>
      <c r="K56" s="239" t="str">
        <f>IF(Reliability!B54="x","x",(IF(ROUNDUP(Reliability!B54,0)=1,"Very High",IF(ROUNDUP(Reliability!B54,0)=2,"High",IF(ROUNDUP(Reliability!B54,0)=3,"Medium",IF(ROUNDUP(Reliability!B54,0)=4,"Low","Very Low"))))))</f>
        <v>High</v>
      </c>
      <c r="L56" s="240">
        <f t="shared" si="8"/>
        <v>3.3</v>
      </c>
      <c r="M56" s="202">
        <f>'Impact of the crisis'!N57</f>
        <v>3.6</v>
      </c>
      <c r="N56" s="202">
        <f>'Impact of the crisis'!AB57</f>
        <v>3.1</v>
      </c>
      <c r="O56" s="240">
        <f>'Conditions of people affected'!R57</f>
        <v>4.25</v>
      </c>
      <c r="P56" s="202">
        <f>'Conditions of people affected'!K57</f>
        <v>4.5</v>
      </c>
      <c r="Q56" s="202">
        <f>'Conditions of people affected'!Q57</f>
        <v>4</v>
      </c>
      <c r="R56" s="202">
        <f t="shared" si="9"/>
        <v>2.9</v>
      </c>
      <c r="S56" s="202">
        <f>'Complexity of the crisis'!X57</f>
        <v>2.8</v>
      </c>
      <c r="T56" s="202">
        <f>'Complexity of the crisis'!AN57</f>
        <v>3</v>
      </c>
      <c r="U56" s="79" t="str">
        <f>VLOOKUP(C56,Lists!$C$3:$E$160,3,FALSE)</f>
        <v>Middle east</v>
      </c>
      <c r="V56" s="80" t="s">
        <v>42</v>
      </c>
    </row>
    <row r="57" spans="1:22">
      <c r="A57" s="36" t="str">
        <f>'Crisis Indicator Data'!A55</f>
        <v>Complex crisis in Libya</v>
      </c>
      <c r="B57" s="36" t="str">
        <f>Lists!G55</f>
        <v>Complex crisis</v>
      </c>
      <c r="C57" s="36" t="str">
        <f>'Crisis Indicator Data'!C55</f>
        <v>LBY001</v>
      </c>
      <c r="D57" s="36" t="str">
        <f>'Crisis Indicator Data'!D55</f>
        <v>Libya</v>
      </c>
      <c r="E57" s="36" t="str">
        <f>'Crisis Indicator Data'!E55</f>
        <v>LBY</v>
      </c>
      <c r="F57" s="36" t="str">
        <f>'Crisis Indicator Data'!B55</f>
        <v>Multiple crises country</v>
      </c>
      <c r="G57" s="238">
        <f t="shared" si="5"/>
        <v>4</v>
      </c>
      <c r="H57" s="239">
        <f t="shared" si="6"/>
        <v>4</v>
      </c>
      <c r="I57" s="201" t="str">
        <f t="shared" si="7"/>
        <v>High</v>
      </c>
      <c r="J57" s="159" t="str">
        <f>INDEX(Trends!$D$3:$D$405,MATCH(C57,Trends!$C$3:$C$405,0))</f>
        <v>Decreasing</v>
      </c>
      <c r="K57" s="239" t="str">
        <f>IF(Reliability!B55="x","x",(IF(ROUNDUP(Reliability!B55,0)=1,"Very High",IF(ROUNDUP(Reliability!B55,0)=2,"High",IF(ROUNDUP(Reliability!B55,0)=3,"Medium",IF(ROUNDUP(Reliability!B55,0)=4,"Low","Very Low"))))))</f>
        <v>High</v>
      </c>
      <c r="L57" s="240">
        <f t="shared" si="8"/>
        <v>4</v>
      </c>
      <c r="M57" s="202">
        <f>'Impact of the crisis'!N58</f>
        <v>4.5999999999999996</v>
      </c>
      <c r="N57" s="202">
        <f>'Impact of the crisis'!AB58</f>
        <v>3.7</v>
      </c>
      <c r="O57" s="240">
        <f>'Conditions of people affected'!R58</f>
        <v>3.75</v>
      </c>
      <c r="P57" s="202">
        <f>'Conditions of people affected'!K58</f>
        <v>3.5</v>
      </c>
      <c r="Q57" s="202">
        <f>'Conditions of people affected'!Q58</f>
        <v>4</v>
      </c>
      <c r="R57" s="202">
        <f t="shared" si="9"/>
        <v>4.4000000000000004</v>
      </c>
      <c r="S57" s="202">
        <f>'Complexity of the crisis'!X58</f>
        <v>3.6</v>
      </c>
      <c r="T57" s="202">
        <f>'Complexity of the crisis'!AN58</f>
        <v>5</v>
      </c>
      <c r="U57" s="79" t="str">
        <f>VLOOKUP(C57,Lists!$C$3:$E$160,3,FALSE)</f>
        <v>Africa</v>
      </c>
      <c r="V57" s="80" t="s">
        <v>43</v>
      </c>
    </row>
    <row r="58" spans="1:22">
      <c r="A58" s="36" t="str">
        <f>'Crisis Indicator Data'!A56</f>
        <v>Mixed migration flows in Libya</v>
      </c>
      <c r="B58" s="36" t="str">
        <f>Lists!G56</f>
        <v>Mixed Migration</v>
      </c>
      <c r="C58" s="36" t="str">
        <f>'Crisis Indicator Data'!C56</f>
        <v>LBY002</v>
      </c>
      <c r="D58" s="36" t="str">
        <f>'Crisis Indicator Data'!D56</f>
        <v>Libya</v>
      </c>
      <c r="E58" s="36" t="str">
        <f>'Crisis Indicator Data'!E56</f>
        <v>LBY</v>
      </c>
      <c r="F58" s="36" t="str">
        <f>'Crisis Indicator Data'!B56</f>
        <v>International displacement</v>
      </c>
      <c r="G58" s="238">
        <f t="shared" si="5"/>
        <v>2.6</v>
      </c>
      <c r="H58" s="239">
        <f t="shared" si="6"/>
        <v>3</v>
      </c>
      <c r="I58" s="201" t="str">
        <f t="shared" si="7"/>
        <v>Medium</v>
      </c>
      <c r="J58" s="159" t="str">
        <f>INDEX(Trends!$D$3:$D$405,MATCH(C58,Trends!$C$3:$C$405,0))</f>
        <v>Decreasing</v>
      </c>
      <c r="K58" s="239" t="str">
        <f>IF(Reliability!B56="x","x",(IF(ROUNDUP(Reliability!B56,0)=1,"Very High",IF(ROUNDUP(Reliability!B56,0)=2,"High",IF(ROUNDUP(Reliability!B56,0)=3,"Medium",IF(ROUNDUP(Reliability!B56,0)=4,"Low","Very Low"))))))</f>
        <v>Very High</v>
      </c>
      <c r="L58" s="240">
        <f t="shared" si="8"/>
        <v>3.8</v>
      </c>
      <c r="M58" s="202">
        <f>'Impact of the crisis'!N59</f>
        <v>4.5999999999999996</v>
      </c>
      <c r="N58" s="202">
        <f>'Impact of the crisis'!AB59</f>
        <v>3.3</v>
      </c>
      <c r="O58" s="240">
        <f>'Conditions of people affected'!R59</f>
        <v>1.2</v>
      </c>
      <c r="P58" s="202">
        <f>'Conditions of people affected'!K59</f>
        <v>1.4</v>
      </c>
      <c r="Q58" s="202">
        <f>'Conditions of people affected'!Q59</f>
        <v>1</v>
      </c>
      <c r="R58" s="202">
        <f t="shared" si="9"/>
        <v>3.3</v>
      </c>
      <c r="S58" s="202">
        <f>'Complexity of the crisis'!X59</f>
        <v>3.6</v>
      </c>
      <c r="T58" s="202">
        <f>'Complexity of the crisis'!AN59</f>
        <v>3</v>
      </c>
      <c r="U58" s="79" t="str">
        <f>VLOOKUP(C58,Lists!$C$3:$E$160,3,FALSE)</f>
        <v>Africa</v>
      </c>
      <c r="V58" s="80" t="s">
        <v>42</v>
      </c>
    </row>
    <row r="59" spans="1:22">
      <c r="A59" s="36" t="str">
        <f>'Crisis Indicator Data'!A57</f>
        <v>Drought in Lesotho</v>
      </c>
      <c r="B59" s="36" t="str">
        <f>Lists!G57</f>
        <v>Drought</v>
      </c>
      <c r="C59" s="36" t="str">
        <f>'Crisis Indicator Data'!C57</f>
        <v>LSO002</v>
      </c>
      <c r="D59" s="36" t="str">
        <f>'Crisis Indicator Data'!D57</f>
        <v>Lesotho</v>
      </c>
      <c r="E59" s="36" t="str">
        <f>'Crisis Indicator Data'!E57</f>
        <v>LSO</v>
      </c>
      <c r="F59" s="36" t="str">
        <f>'Crisis Indicator Data'!B57</f>
        <v>Drought</v>
      </c>
      <c r="G59" s="238">
        <f t="shared" si="5"/>
        <v>2.5</v>
      </c>
      <c r="H59" s="239">
        <f t="shared" si="6"/>
        <v>3</v>
      </c>
      <c r="I59" s="201" t="str">
        <f t="shared" si="7"/>
        <v>Medium</v>
      </c>
      <c r="J59" s="159" t="str">
        <f>INDEX(Trends!$D$3:$D$405,MATCH(C59,Trends!$C$3:$C$405,0))</f>
        <v>Stable</v>
      </c>
      <c r="K59" s="239" t="str">
        <f>IF(Reliability!B57="x","x",(IF(ROUNDUP(Reliability!B57,0)=1,"Very High",IF(ROUNDUP(Reliability!B57,0)=2,"High",IF(ROUNDUP(Reliability!B57,0)=3,"Medium",IF(ROUNDUP(Reliability!B57,0)=4,"Low","Very Low"))))))</f>
        <v>Medium</v>
      </c>
      <c r="L59" s="240">
        <f t="shared" si="8"/>
        <v>2.2000000000000002</v>
      </c>
      <c r="M59" s="202">
        <f>'Impact of the crisis'!N60</f>
        <v>3</v>
      </c>
      <c r="N59" s="202">
        <f>'Impact of the crisis'!AB60</f>
        <v>1.8</v>
      </c>
      <c r="O59" s="240">
        <f>'Conditions of people affected'!R60</f>
        <v>3.45</v>
      </c>
      <c r="P59" s="202">
        <f>'Conditions of people affected'!K60</f>
        <v>2.9</v>
      </c>
      <c r="Q59" s="202">
        <f>'Conditions of people affected'!Q60</f>
        <v>4</v>
      </c>
      <c r="R59" s="202">
        <f t="shared" si="9"/>
        <v>1.2</v>
      </c>
      <c r="S59" s="202">
        <f>'Complexity of the crisis'!X60</f>
        <v>1.4</v>
      </c>
      <c r="T59" s="202">
        <f>'Complexity of the crisis'!AN60</f>
        <v>1</v>
      </c>
      <c r="U59" s="79" t="str">
        <f>VLOOKUP(C59,Lists!$C$3:$E$160,3,FALSE)</f>
        <v>Africa</v>
      </c>
      <c r="V59" s="80" t="s">
        <v>60</v>
      </c>
    </row>
    <row r="60" spans="1:22">
      <c r="A60" s="36" t="str">
        <f>'Crisis Indicator Data'!A58</f>
        <v>Mixed migration flows in Morocco</v>
      </c>
      <c r="B60" s="36" t="str">
        <f>Lists!G58</f>
        <v>Mixed Migration</v>
      </c>
      <c r="C60" s="36" t="str">
        <f>'Crisis Indicator Data'!C58</f>
        <v>MAR002</v>
      </c>
      <c r="D60" s="36" t="str">
        <f>'Crisis Indicator Data'!D58</f>
        <v>Morocco</v>
      </c>
      <c r="E60" s="36" t="str">
        <f>'Crisis Indicator Data'!E58</f>
        <v>MAR</v>
      </c>
      <c r="F60" s="36" t="str">
        <f>'Crisis Indicator Data'!B58</f>
        <v>International displacement</v>
      </c>
      <c r="G60" s="238" t="str">
        <f t="shared" si="5"/>
        <v>x</v>
      </c>
      <c r="H60" s="239" t="str">
        <f t="shared" si="6"/>
        <v>x</v>
      </c>
      <c r="I60" s="201" t="str">
        <f t="shared" si="7"/>
        <v>x</v>
      </c>
      <c r="J60" s="159" t="str">
        <f>INDEX(Trends!$D$3:$D$405,MATCH(C60,Trends!$C$3:$C$405,0))</f>
        <v>-</v>
      </c>
      <c r="K60" s="239" t="str">
        <f>IF(Reliability!B58="x","x",(IF(ROUNDUP(Reliability!B58,0)=1,"Very High",IF(ROUNDUP(Reliability!B58,0)=2,"High",IF(ROUNDUP(Reliability!B58,0)=3,"Medium",IF(ROUNDUP(Reliability!B58,0)=4,"Low","Very Low"))))))</f>
        <v>Very Low</v>
      </c>
      <c r="L60" s="240">
        <f t="shared" si="8"/>
        <v>3.9</v>
      </c>
      <c r="M60" s="202">
        <f>'Impact of the crisis'!N61</f>
        <v>4.8</v>
      </c>
      <c r="N60" s="202">
        <f>'Impact of the crisis'!AB61</f>
        <v>3.2</v>
      </c>
      <c r="O60" s="240" t="str">
        <f>'Conditions of people affected'!R61</f>
        <v>x</v>
      </c>
      <c r="P60" s="202" t="str">
        <f>'Conditions of people affected'!K61</f>
        <v>x</v>
      </c>
      <c r="Q60" s="202" t="str">
        <f>'Conditions of people affected'!Q61</f>
        <v>x</v>
      </c>
      <c r="R60" s="202">
        <f t="shared" si="9"/>
        <v>2.2000000000000002</v>
      </c>
      <c r="S60" s="202">
        <f>'Complexity of the crisis'!X61</f>
        <v>3.1</v>
      </c>
      <c r="T60" s="202">
        <f>'Complexity of the crisis'!AN61</f>
        <v>1</v>
      </c>
      <c r="U60" s="79" t="str">
        <f>VLOOKUP(C60,Lists!$C$3:$E$160,3,FALSE)</f>
        <v>Africa</v>
      </c>
      <c r="V60" s="80" t="s">
        <v>61</v>
      </c>
    </row>
    <row r="61" spans="1:22">
      <c r="A61" s="36" t="str">
        <f>'Crisis Indicator Data'!A59</f>
        <v>Drought in Madagascar</v>
      </c>
      <c r="B61" s="36" t="str">
        <f>Lists!G59</f>
        <v>Drought</v>
      </c>
      <c r="C61" s="36" t="str">
        <f>'Crisis Indicator Data'!C59</f>
        <v>MDG002</v>
      </c>
      <c r="D61" s="36" t="str">
        <f>'Crisis Indicator Data'!D59</f>
        <v>Madagascar</v>
      </c>
      <c r="E61" s="36" t="str">
        <f>'Crisis Indicator Data'!E59</f>
        <v>MDG</v>
      </c>
      <c r="F61" s="36" t="str">
        <f>'Crisis Indicator Data'!B59</f>
        <v>Drought</v>
      </c>
      <c r="G61" s="238">
        <f t="shared" si="5"/>
        <v>3</v>
      </c>
      <c r="H61" s="239">
        <f t="shared" si="6"/>
        <v>3</v>
      </c>
      <c r="I61" s="201" t="str">
        <f t="shared" si="7"/>
        <v>Medium</v>
      </c>
      <c r="J61" s="159" t="str">
        <f>INDEX(Trends!$D$3:$D$405,MATCH(C61,Trends!$C$3:$C$405,0))</f>
        <v>Increasing</v>
      </c>
      <c r="K61" s="239" t="str">
        <f>IF(Reliability!B59="x","x",(IF(ROUNDUP(Reliability!B59,0)=1,"Very High",IF(ROUNDUP(Reliability!B59,0)=2,"High",IF(ROUNDUP(Reliability!B59,0)=3,"Medium",IF(ROUNDUP(Reliability!B59,0)=4,"Low","Very Low"))))))</f>
        <v>High</v>
      </c>
      <c r="L61" s="240">
        <f t="shared" si="8"/>
        <v>3</v>
      </c>
      <c r="M61" s="202">
        <f>'Impact of the crisis'!N62</f>
        <v>1.6</v>
      </c>
      <c r="N61" s="202">
        <f>'Impact of the crisis'!AB62</f>
        <v>3.55</v>
      </c>
      <c r="O61" s="240">
        <f>'Conditions of people affected'!R62</f>
        <v>3.8</v>
      </c>
      <c r="P61" s="202">
        <f>'Conditions of people affected'!K62</f>
        <v>3.6</v>
      </c>
      <c r="Q61" s="202">
        <f>'Conditions of people affected'!Q62</f>
        <v>4</v>
      </c>
      <c r="R61" s="202">
        <f t="shared" si="9"/>
        <v>1.7</v>
      </c>
      <c r="S61" s="202">
        <f>'Complexity of the crisis'!X62</f>
        <v>2.2999999999999998</v>
      </c>
      <c r="T61" s="202">
        <f>'Complexity of the crisis'!AN62</f>
        <v>1</v>
      </c>
      <c r="U61" s="79" t="str">
        <f>VLOOKUP(C61,Lists!$C$3:$E$160,3,FALSE)</f>
        <v>Africa</v>
      </c>
      <c r="V61" s="80" t="s">
        <v>47</v>
      </c>
    </row>
    <row r="62" spans="1:22" ht="13.35" customHeight="1">
      <c r="A62" s="36" t="str">
        <f>'Crisis Indicator Data'!A60</f>
        <v>Multiple crisis in Mexico</v>
      </c>
      <c r="B62" s="36" t="str">
        <f>Lists!G60</f>
        <v>Country Level</v>
      </c>
      <c r="C62" s="36" t="str">
        <f>'Crisis Indicator Data'!C60</f>
        <v>MEX001</v>
      </c>
      <c r="D62" s="36" t="str">
        <f>'Crisis Indicator Data'!D60</f>
        <v>Mexico</v>
      </c>
      <c r="E62" s="36" t="str">
        <f>'Crisis Indicator Data'!E60</f>
        <v>MEX</v>
      </c>
      <c r="F62" s="36" t="str">
        <f>'Crisis Indicator Data'!B60</f>
        <v>Multiple crises country</v>
      </c>
      <c r="G62" s="238" t="str">
        <f t="shared" si="5"/>
        <v>x</v>
      </c>
      <c r="H62" s="239" t="str">
        <f t="shared" si="6"/>
        <v>x</v>
      </c>
      <c r="I62" s="201" t="str">
        <f t="shared" si="7"/>
        <v>x</v>
      </c>
      <c r="J62" s="159" t="str">
        <f>INDEX(Trends!$D$3:$D$405,MATCH(C62,Trends!$C$3:$C$405,0))</f>
        <v>-</v>
      </c>
      <c r="K62" s="239" t="str">
        <f>IF(Reliability!B60="x","x",(IF(ROUNDUP(Reliability!B60,0)=1,"Very High",IF(ROUNDUP(Reliability!B60,0)=2,"High",IF(ROUNDUP(Reliability!B60,0)=3,"Medium",IF(ROUNDUP(Reliability!B60,0)=4,"Low","Very Low"))))))</f>
        <v>Very Low</v>
      </c>
      <c r="L62" s="240">
        <f t="shared" si="8"/>
        <v>4.5999999999999996</v>
      </c>
      <c r="M62" s="202">
        <f>'Impact of the crisis'!N63</f>
        <v>4.5999999999999996</v>
      </c>
      <c r="N62" s="202">
        <f>'Impact of the crisis'!AB63</f>
        <v>4.5999999999999996</v>
      </c>
      <c r="O62" s="240" t="str">
        <f>'Conditions of people affected'!R63</f>
        <v>x</v>
      </c>
      <c r="P62" s="202" t="str">
        <f>'Conditions of people affected'!K63</f>
        <v>x</v>
      </c>
      <c r="Q62" s="202" t="str">
        <f>'Conditions of people affected'!Q63</f>
        <v>x</v>
      </c>
      <c r="R62" s="202">
        <f t="shared" si="9"/>
        <v>3.1</v>
      </c>
      <c r="S62" s="202">
        <f>'Complexity of the crisis'!X63</f>
        <v>3.2</v>
      </c>
      <c r="T62" s="202">
        <f>'Complexity of the crisis'!AN63</f>
        <v>3</v>
      </c>
      <c r="U62" s="79" t="str">
        <f>VLOOKUP(C62,Lists!$C$3:$E$160,3,FALSE)</f>
        <v>Americas</v>
      </c>
      <c r="V62" s="80" t="s">
        <v>50</v>
      </c>
    </row>
    <row r="63" spans="1:22">
      <c r="A63" s="36" t="str">
        <f>'Crisis Indicator Data'!A61</f>
        <v>Criminal Violence in Mexico</v>
      </c>
      <c r="B63" s="36" t="str">
        <f>Lists!G61</f>
        <v>Criminal Violence</v>
      </c>
      <c r="C63" s="36" t="str">
        <f>'Crisis Indicator Data'!C61</f>
        <v>MEX002</v>
      </c>
      <c r="D63" s="36" t="str">
        <f>'Crisis Indicator Data'!D61</f>
        <v>Mexico</v>
      </c>
      <c r="E63" s="36" t="str">
        <f>'Crisis Indicator Data'!E61</f>
        <v>MEX</v>
      </c>
      <c r="F63" s="36" t="str">
        <f>'Crisis Indicator Data'!B61</f>
        <v>Other type of violence</v>
      </c>
      <c r="G63" s="238" t="str">
        <f t="shared" si="5"/>
        <v>x</v>
      </c>
      <c r="H63" s="239" t="str">
        <f t="shared" si="6"/>
        <v>x</v>
      </c>
      <c r="I63" s="201" t="str">
        <f t="shared" si="7"/>
        <v>x</v>
      </c>
      <c r="J63" s="159" t="str">
        <f>INDEX(Trends!$D$3:$D$405,MATCH(C63,Trends!$C$3:$C$405,0))</f>
        <v>-</v>
      </c>
      <c r="K63" s="239" t="str">
        <f>IF(Reliability!B61="x","x",(IF(ROUNDUP(Reliability!B61,0)=1,"Very High",IF(ROUNDUP(Reliability!B61,0)=2,"High",IF(ROUNDUP(Reliability!B61,0)=3,"Medium",IF(ROUNDUP(Reliability!B61,0)=4,"Low","Very Low"))))))</f>
        <v>Very Low</v>
      </c>
      <c r="L63" s="240">
        <f t="shared" si="8"/>
        <v>4.2</v>
      </c>
      <c r="M63" s="202">
        <f>'Impact of the crisis'!N64</f>
        <v>3.9</v>
      </c>
      <c r="N63" s="202">
        <f>'Impact of the crisis'!AB64</f>
        <v>4.4000000000000004</v>
      </c>
      <c r="O63" s="240" t="str">
        <f>'Conditions of people affected'!R64</f>
        <v>x</v>
      </c>
      <c r="P63" s="202" t="str">
        <f>'Conditions of people affected'!K64</f>
        <v>x</v>
      </c>
      <c r="Q63" s="202" t="str">
        <f>'Conditions of people affected'!Q64</f>
        <v>x</v>
      </c>
      <c r="R63" s="202">
        <f t="shared" si="9"/>
        <v>2.9</v>
      </c>
      <c r="S63" s="202">
        <f>'Complexity of the crisis'!X64</f>
        <v>3.2</v>
      </c>
      <c r="T63" s="202">
        <f>'Complexity of the crisis'!AN64</f>
        <v>2.5</v>
      </c>
      <c r="U63" s="79" t="str">
        <f>VLOOKUP(C63,Lists!$C$3:$E$160,3,FALSE)</f>
        <v>Americas</v>
      </c>
      <c r="V63" s="80" t="s">
        <v>50</v>
      </c>
    </row>
    <row r="64" spans="1:22">
      <c r="A64" s="36" t="str">
        <f>'Crisis Indicator Data'!A62</f>
        <v>Mixed Migration in Mexico</v>
      </c>
      <c r="B64" s="36" t="str">
        <f>Lists!G62</f>
        <v>Mixed Migration</v>
      </c>
      <c r="C64" s="36" t="str">
        <f>'Crisis Indicator Data'!C62</f>
        <v>MEX003</v>
      </c>
      <c r="D64" s="36" t="str">
        <f>'Crisis Indicator Data'!D62</f>
        <v>Mexico</v>
      </c>
      <c r="E64" s="36" t="str">
        <f>'Crisis Indicator Data'!E62</f>
        <v>MEX</v>
      </c>
      <c r="F64" s="36" t="str">
        <f>'Crisis Indicator Data'!B62</f>
        <v>International displacement</v>
      </c>
      <c r="G64" s="238" t="str">
        <f t="shared" si="5"/>
        <v>x</v>
      </c>
      <c r="H64" s="239" t="str">
        <f t="shared" si="6"/>
        <v>x</v>
      </c>
      <c r="I64" s="201" t="str">
        <f t="shared" si="7"/>
        <v>x</v>
      </c>
      <c r="J64" s="159" t="str">
        <f>INDEX(Trends!$D$3:$D$405,MATCH(C64,Trends!$C$3:$C$405,0))</f>
        <v>-</v>
      </c>
      <c r="K64" s="239" t="str">
        <f>IF(Reliability!B62="x","x",(IF(ROUNDUP(Reliability!B62,0)=1,"Very High",IF(ROUNDUP(Reliability!B62,0)=2,"High",IF(ROUNDUP(Reliability!B62,0)=3,"Medium",IF(ROUNDUP(Reliability!B62,0)=4,"Low","Very Low"))))))</f>
        <v>Low</v>
      </c>
      <c r="L64" s="240">
        <f t="shared" si="8"/>
        <v>3.5</v>
      </c>
      <c r="M64" s="202">
        <f>'Impact of the crisis'!N65</f>
        <v>4.2</v>
      </c>
      <c r="N64" s="202">
        <f>'Impact of the crisis'!AB65</f>
        <v>3</v>
      </c>
      <c r="O64" s="240" t="str">
        <f>'Conditions of people affected'!R65</f>
        <v>x</v>
      </c>
      <c r="P64" s="202" t="str">
        <f>'Conditions of people affected'!K65</f>
        <v>x</v>
      </c>
      <c r="Q64" s="202" t="str">
        <f>'Conditions of people affected'!Q65</f>
        <v>x</v>
      </c>
      <c r="R64" s="202">
        <f t="shared" si="9"/>
        <v>2.9</v>
      </c>
      <c r="S64" s="202">
        <f>'Complexity of the crisis'!X65</f>
        <v>3.2</v>
      </c>
      <c r="T64" s="202">
        <f>'Complexity of the crisis'!AN65</f>
        <v>2.5</v>
      </c>
      <c r="U64" s="79" t="str">
        <f>VLOOKUP(C64,Lists!$C$3:$E$160,3,FALSE)</f>
        <v>Americas</v>
      </c>
      <c r="V64" s="80" t="s">
        <v>50</v>
      </c>
    </row>
    <row r="65" spans="1:22">
      <c r="A65" s="36" t="str">
        <f>'Crisis Indicator Data'!A63</f>
        <v>Complex crisis in Mali</v>
      </c>
      <c r="B65" s="36" t="str">
        <f>Lists!G63</f>
        <v>Complex crisis</v>
      </c>
      <c r="C65" s="36" t="str">
        <f>'Crisis Indicator Data'!C63</f>
        <v>MLI001</v>
      </c>
      <c r="D65" s="36" t="str">
        <f>'Crisis Indicator Data'!D63</f>
        <v>Mali</v>
      </c>
      <c r="E65" s="36" t="str">
        <f>'Crisis Indicator Data'!E63</f>
        <v>MLI</v>
      </c>
      <c r="F65" s="36" t="str">
        <f>'Crisis Indicator Data'!B63</f>
        <v>Complex crisis</v>
      </c>
      <c r="G65" s="238">
        <f t="shared" si="5"/>
        <v>4.0999999999999996</v>
      </c>
      <c r="H65" s="239">
        <f t="shared" si="6"/>
        <v>5</v>
      </c>
      <c r="I65" s="201" t="str">
        <f t="shared" si="7"/>
        <v>Very High</v>
      </c>
      <c r="J65" s="159" t="str">
        <f>INDEX(Trends!$D$3:$D$405,MATCH(C65,Trends!$C$3:$C$405,0))</f>
        <v>Increasing</v>
      </c>
      <c r="K65" s="239" t="str">
        <f>IF(Reliability!B63="x","x",(IF(ROUNDUP(Reliability!B63,0)=1,"Very High",IF(ROUNDUP(Reliability!B63,0)=2,"High",IF(ROUNDUP(Reliability!B63,0)=3,"Medium",IF(ROUNDUP(Reliability!B63,0)=4,"Low","Very Low"))))))</f>
        <v>High</v>
      </c>
      <c r="L65" s="240">
        <f t="shared" si="8"/>
        <v>4.0999999999999996</v>
      </c>
      <c r="M65" s="202">
        <f>'Impact of the crisis'!N66</f>
        <v>4.9000000000000004</v>
      </c>
      <c r="N65" s="202">
        <f>'Impact of the crisis'!AB66</f>
        <v>3.6</v>
      </c>
      <c r="O65" s="240">
        <f>'Conditions of people affected'!R66</f>
        <v>4.3</v>
      </c>
      <c r="P65" s="202">
        <f>'Conditions of people affected'!K66</f>
        <v>4.5999999999999996</v>
      </c>
      <c r="Q65" s="202">
        <f>'Conditions of people affected'!Q66</f>
        <v>4</v>
      </c>
      <c r="R65" s="202">
        <f t="shared" si="9"/>
        <v>3.9</v>
      </c>
      <c r="S65" s="202">
        <f>'Complexity of the crisis'!X66</f>
        <v>3.1</v>
      </c>
      <c r="T65" s="202">
        <f>'Complexity of the crisis'!AN66</f>
        <v>4.5</v>
      </c>
      <c r="U65" s="79" t="str">
        <f>VLOOKUP(C65,Lists!$C$3:$E$160,3,FALSE)</f>
        <v>Africa</v>
      </c>
      <c r="V65" s="80" t="s">
        <v>48</v>
      </c>
    </row>
    <row r="66" spans="1:22">
      <c r="A66" s="36" t="str">
        <f>'Crisis Indicator Data'!A64</f>
        <v>Multiple crises in Myanmar</v>
      </c>
      <c r="B66" s="36" t="str">
        <f>Lists!G64</f>
        <v>Country level</v>
      </c>
      <c r="C66" s="36" t="str">
        <f>'Crisis Indicator Data'!C64</f>
        <v>MMR001</v>
      </c>
      <c r="D66" s="36" t="str">
        <f>'Crisis Indicator Data'!D64</f>
        <v>Myanmar</v>
      </c>
      <c r="E66" s="36" t="str">
        <f>'Crisis Indicator Data'!E64</f>
        <v>MMR</v>
      </c>
      <c r="F66" s="36" t="str">
        <f>'Crisis Indicator Data'!B64</f>
        <v>Multiple crises country</v>
      </c>
      <c r="G66" s="238">
        <f t="shared" si="5"/>
        <v>3.7</v>
      </c>
      <c r="H66" s="239">
        <f t="shared" si="6"/>
        <v>4</v>
      </c>
      <c r="I66" s="201" t="str">
        <f t="shared" si="7"/>
        <v>High</v>
      </c>
      <c r="J66" s="159" t="str">
        <f>INDEX(Trends!$D$3:$D$405,MATCH(C66,Trends!$C$3:$C$405,0))</f>
        <v>Increasing</v>
      </c>
      <c r="K66" s="239" t="str">
        <f>IF(Reliability!B64="x","x",(IF(ROUNDUP(Reliability!B64,0)=1,"Very High",IF(ROUNDUP(Reliability!B64,0)=2,"High",IF(ROUNDUP(Reliability!B64,0)=3,"Medium",IF(ROUNDUP(Reliability!B64,0)=4,"Low","Very Low"))))))</f>
        <v>High</v>
      </c>
      <c r="L66" s="240">
        <f t="shared" si="8"/>
        <v>3.3</v>
      </c>
      <c r="M66" s="202">
        <f>'Impact of the crisis'!N67</f>
        <v>2.7</v>
      </c>
      <c r="N66" s="202">
        <f>'Impact of the crisis'!AB67</f>
        <v>3.5</v>
      </c>
      <c r="O66" s="240">
        <f>'Conditions of people affected'!R67</f>
        <v>3.85</v>
      </c>
      <c r="P66" s="202">
        <f>'Conditions of people affected'!K67</f>
        <v>3.7</v>
      </c>
      <c r="Q66" s="202">
        <f>'Conditions of people affected'!Q67</f>
        <v>4</v>
      </c>
      <c r="R66" s="202">
        <f t="shared" si="9"/>
        <v>3.7</v>
      </c>
      <c r="S66" s="202">
        <f>'Complexity of the crisis'!X67</f>
        <v>3.4</v>
      </c>
      <c r="T66" s="202">
        <f>'Complexity of the crisis'!AN67</f>
        <v>4</v>
      </c>
      <c r="U66" s="79" t="str">
        <f>VLOOKUP(C66,Lists!$C$3:$E$160,3,FALSE)</f>
        <v>Asia</v>
      </c>
      <c r="V66" s="80" t="s">
        <v>46</v>
      </c>
    </row>
    <row r="67" spans="1:22">
      <c r="A67" s="36" t="str">
        <f>'Crisis Indicator Data'!A65</f>
        <v>Rakhine Conflict</v>
      </c>
      <c r="B67" s="36" t="str">
        <f>Lists!G65</f>
        <v>Rakhine conflict</v>
      </c>
      <c r="C67" s="36" t="str">
        <f>'Crisis Indicator Data'!C65</f>
        <v>MMR002</v>
      </c>
      <c r="D67" s="36" t="str">
        <f>'Crisis Indicator Data'!D65</f>
        <v>Myanmar</v>
      </c>
      <c r="E67" s="36" t="str">
        <f>'Crisis Indicator Data'!E65</f>
        <v>MMR</v>
      </c>
      <c r="F67" s="36" t="str">
        <f>'Crisis Indicator Data'!B65</f>
        <v>Conflict</v>
      </c>
      <c r="G67" s="238">
        <f t="shared" si="5"/>
        <v>3.5</v>
      </c>
      <c r="H67" s="239">
        <f t="shared" si="6"/>
        <v>4</v>
      </c>
      <c r="I67" s="201" t="str">
        <f t="shared" si="7"/>
        <v>High</v>
      </c>
      <c r="J67" s="159" t="str">
        <f>INDEX(Trends!$D$3:$D$405,MATCH(C67,Trends!$C$3:$C$405,0))</f>
        <v>Stable</v>
      </c>
      <c r="K67" s="239" t="str">
        <f>IF(Reliability!B65="x","x",(IF(ROUNDUP(Reliability!B65,0)=1,"Very High",IF(ROUNDUP(Reliability!B65,0)=2,"High",IF(ROUNDUP(Reliability!B65,0)=3,"Medium",IF(ROUNDUP(Reliability!B65,0)=4,"Low","Very Low"))))))</f>
        <v>High</v>
      </c>
      <c r="L67" s="240">
        <f t="shared" si="8"/>
        <v>2.8</v>
      </c>
      <c r="M67" s="202">
        <f>'Impact of the crisis'!N68</f>
        <v>1.3</v>
      </c>
      <c r="N67" s="202">
        <f>'Impact of the crisis'!AB68</f>
        <v>3.4</v>
      </c>
      <c r="O67" s="240">
        <f>'Conditions of people affected'!R68</f>
        <v>3.6</v>
      </c>
      <c r="P67" s="202">
        <f>'Conditions of people affected'!K68</f>
        <v>3.2</v>
      </c>
      <c r="Q67" s="202">
        <f>'Conditions of people affected'!Q68</f>
        <v>4</v>
      </c>
      <c r="R67" s="202">
        <f t="shared" si="9"/>
        <v>3.7</v>
      </c>
      <c r="S67" s="202">
        <f>'Complexity of the crisis'!X68</f>
        <v>3.4</v>
      </c>
      <c r="T67" s="202">
        <f>'Complexity of the crisis'!AN68</f>
        <v>4</v>
      </c>
      <c r="U67" s="79" t="str">
        <f>VLOOKUP(C67,Lists!$C$3:$E$160,3,FALSE)</f>
        <v>Asia</v>
      </c>
      <c r="V67" s="80" t="s">
        <v>46</v>
      </c>
    </row>
    <row r="68" spans="1:22">
      <c r="A68" s="36" t="str">
        <f>'Crisis Indicator Data'!A66</f>
        <v>Kachin and Shan Conflict</v>
      </c>
      <c r="B68" s="36" t="str">
        <f>Lists!G66</f>
        <v>Kachin and Shan conflict</v>
      </c>
      <c r="C68" s="36" t="str">
        <f>'Crisis Indicator Data'!C66</f>
        <v>MMR003</v>
      </c>
      <c r="D68" s="36" t="str">
        <f>'Crisis Indicator Data'!D66</f>
        <v>Myanmar</v>
      </c>
      <c r="E68" s="36" t="str">
        <f>'Crisis Indicator Data'!E66</f>
        <v>MMR</v>
      </c>
      <c r="F68" s="36" t="str">
        <f>'Crisis Indicator Data'!B66</f>
        <v>Conflict</v>
      </c>
      <c r="G68" s="238">
        <f t="shared" si="5"/>
        <v>3.1</v>
      </c>
      <c r="H68" s="239">
        <f t="shared" si="6"/>
        <v>4</v>
      </c>
      <c r="I68" s="201" t="str">
        <f t="shared" si="7"/>
        <v>High</v>
      </c>
      <c r="J68" s="159" t="str">
        <f>INDEX(Trends!$D$3:$D$405,MATCH(C68,Trends!$C$3:$C$405,0))</f>
        <v>Increasing</v>
      </c>
      <c r="K68" s="239" t="str">
        <f>IF(Reliability!B66="x","x",(IF(ROUNDUP(Reliability!B66,0)=1,"Very High",IF(ROUNDUP(Reliability!B66,0)=2,"High",IF(ROUNDUP(Reliability!B66,0)=3,"Medium",IF(ROUNDUP(Reliability!B66,0)=4,"Low","Very Low"))))))</f>
        <v>High</v>
      </c>
      <c r="L68" s="240">
        <f t="shared" si="8"/>
        <v>2.5</v>
      </c>
      <c r="M68" s="202">
        <f>'Impact of the crisis'!N69</f>
        <v>2.2999999999999998</v>
      </c>
      <c r="N68" s="202">
        <f>'Impact of the crisis'!AB69</f>
        <v>2.6</v>
      </c>
      <c r="O68" s="240">
        <f>'Conditions of people affected'!R69</f>
        <v>3.1</v>
      </c>
      <c r="P68" s="202">
        <f>'Conditions of people affected'!K69</f>
        <v>3.2</v>
      </c>
      <c r="Q68" s="202">
        <f>'Conditions of people affected'!Q69</f>
        <v>3</v>
      </c>
      <c r="R68" s="202">
        <f t="shared" si="9"/>
        <v>3.5</v>
      </c>
      <c r="S68" s="202">
        <f>'Complexity of the crisis'!X69</f>
        <v>3.4</v>
      </c>
      <c r="T68" s="202">
        <f>'Complexity of the crisis'!AN69</f>
        <v>3.5</v>
      </c>
      <c r="U68" s="79" t="str">
        <f>VLOOKUP(C68,Lists!$C$3:$E$160,3,FALSE)</f>
        <v>Asia</v>
      </c>
      <c r="V68" s="80" t="s">
        <v>46</v>
      </c>
    </row>
    <row r="69" spans="1:22">
      <c r="A69" s="36" t="str">
        <f>'Crisis Indicator Data'!A67</f>
        <v>Complex crisis in Mozambique</v>
      </c>
      <c r="B69" s="36" t="str">
        <f>Lists!G67</f>
        <v>Complex crisis</v>
      </c>
      <c r="C69" s="36" t="str">
        <f>'Crisis Indicator Data'!C67</f>
        <v>MOZ001</v>
      </c>
      <c r="D69" s="36" t="str">
        <f>'Crisis Indicator Data'!D67</f>
        <v>Mozambique</v>
      </c>
      <c r="E69" s="36" t="str">
        <f>'Crisis Indicator Data'!E67</f>
        <v>MOZ</v>
      </c>
      <c r="F69" s="36" t="str">
        <f>'Crisis Indicator Data'!B67</f>
        <v>Complex crisis</v>
      </c>
      <c r="G69" s="238">
        <f t="shared" ref="G69:G100" si="10">IF(OR(O69="x",L69="x"),"x",ROUND((5-GEOMEAN(((5-L69)/5*4+1),((5-O69)/5*4+1),((5-O69)/5*4+1)))/4*3.5+R69*0.3,1))</f>
        <v>3.6</v>
      </c>
      <c r="H69" s="239">
        <f t="shared" ref="H69:H100" si="11">IF(G69="x","x",ROUNDUP(G69,0))</f>
        <v>4</v>
      </c>
      <c r="I69" s="201" t="str">
        <f t="shared" ref="I69:I100" si="12">IF(O69="x","x",IF(L69="x","x",(IF(H69=5,"Very High",IF(H69=4,"High",IF(H69=3,"Medium",IF(H69=2,"Low","Very Low")))))))</f>
        <v>High</v>
      </c>
      <c r="J69" s="159" t="str">
        <f>INDEX(Trends!$D$3:$D$405,MATCH(C69,Trends!$C$3:$C$405,0))</f>
        <v>Increasing</v>
      </c>
      <c r="K69" s="239" t="str">
        <f>IF(Reliability!B67="x","x",(IF(ROUNDUP(Reliability!B67,0)=1,"Very High",IF(ROUNDUP(Reliability!B67,0)=2,"High",IF(ROUNDUP(Reliability!B67,0)=3,"Medium",IF(ROUNDUP(Reliability!B67,0)=4,"Low","Very Low"))))))</f>
        <v>High</v>
      </c>
      <c r="L69" s="240">
        <f t="shared" ref="L69:L100" si="13">IF(OR(N69="x",M69="x"),"x",ROUND((5-GEOMEAN(((5-M69)/5*4+1),((5-N69)/5*4+1),((5-N69)/5*4+1)))/4*5,1))</f>
        <v>4</v>
      </c>
      <c r="M69" s="202">
        <f>'Impact of the crisis'!N70</f>
        <v>4.5</v>
      </c>
      <c r="N69" s="202">
        <f>'Impact of the crisis'!AB70</f>
        <v>3.7</v>
      </c>
      <c r="O69" s="240">
        <f>'Conditions of people affected'!R70</f>
        <v>3.5</v>
      </c>
      <c r="P69" s="202">
        <f>'Conditions of people affected'!K70</f>
        <v>4</v>
      </c>
      <c r="Q69" s="202">
        <f>'Conditions of people affected'!Q70</f>
        <v>3</v>
      </c>
      <c r="R69" s="202">
        <f t="shared" ref="R69:R100" si="14">IF(OR(T69="x",S69="x"),S69,ROUND((5-GEOMEAN(((5-S69)/5*4+1),((5-T69)/5*4+1)))/4*5,1))</f>
        <v>3.3</v>
      </c>
      <c r="S69" s="202">
        <f>'Complexity of the crisis'!X70</f>
        <v>3.5</v>
      </c>
      <c r="T69" s="202">
        <f>'Complexity of the crisis'!AN70</f>
        <v>3</v>
      </c>
      <c r="U69" s="79" t="str">
        <f>VLOOKUP(C69,Lists!$C$3:$E$160,3,FALSE)</f>
        <v>Africa</v>
      </c>
      <c r="V69" s="80" t="s">
        <v>59</v>
      </c>
    </row>
    <row r="70" spans="1:22">
      <c r="A70" s="36" t="str">
        <f>'Crisis Indicator Data'!A68</f>
        <v>Cabo Delgado Islamist Insurgency</v>
      </c>
      <c r="B70" s="36" t="str">
        <f>Lists!G68</f>
        <v>Violent Insurgency in Cabo Delgado</v>
      </c>
      <c r="C70" s="36" t="str">
        <f>'Crisis Indicator Data'!C68</f>
        <v>MOZ004</v>
      </c>
      <c r="D70" s="36" t="str">
        <f>'Crisis Indicator Data'!D68</f>
        <v>Mozambique</v>
      </c>
      <c r="E70" s="36" t="str">
        <f>'Crisis Indicator Data'!E68</f>
        <v>MOZ</v>
      </c>
      <c r="F70" s="36" t="str">
        <f>'Crisis Indicator Data'!B68</f>
        <v>Other type of violence</v>
      </c>
      <c r="G70" s="238">
        <f t="shared" si="10"/>
        <v>3.4</v>
      </c>
      <c r="H70" s="239">
        <f t="shared" si="11"/>
        <v>4</v>
      </c>
      <c r="I70" s="201" t="str">
        <f t="shared" si="12"/>
        <v>High</v>
      </c>
      <c r="J70" s="159" t="str">
        <f>INDEX(Trends!$D$3:$D$405,MATCH(C70,Trends!$C$3:$C$405,0))</f>
        <v>Increasing</v>
      </c>
      <c r="K70" s="239" t="str">
        <f>IF(Reliability!B68="x","x",(IF(ROUNDUP(Reliability!B68,0)=1,"Very High",IF(ROUNDUP(Reliability!B68,0)=2,"High",IF(ROUNDUP(Reliability!B68,0)=3,"Medium",IF(ROUNDUP(Reliability!B68,0)=4,"Low","Very Low"))))))</f>
        <v>High</v>
      </c>
      <c r="L70" s="240">
        <f t="shared" si="13"/>
        <v>3.5</v>
      </c>
      <c r="M70" s="202">
        <f>'Impact of the crisis'!N71</f>
        <v>2.2999999999999998</v>
      </c>
      <c r="N70" s="202">
        <f>'Impact of the crisis'!AB71</f>
        <v>3.9</v>
      </c>
      <c r="O70" s="240">
        <f>'Conditions of people affected'!R71</f>
        <v>3.35</v>
      </c>
      <c r="P70" s="202">
        <f>'Conditions of people affected'!K71</f>
        <v>3.7</v>
      </c>
      <c r="Q70" s="202">
        <f>'Conditions of people affected'!Q71</f>
        <v>3</v>
      </c>
      <c r="R70" s="202">
        <f t="shared" si="14"/>
        <v>3.5</v>
      </c>
      <c r="S70" s="202">
        <f>'Complexity of the crisis'!X71</f>
        <v>3.5</v>
      </c>
      <c r="T70" s="202">
        <f>'Complexity of the crisis'!AN71</f>
        <v>3.5</v>
      </c>
      <c r="U70" s="79" t="str">
        <f>VLOOKUP(C70,Lists!$C$3:$E$160,3,FALSE)</f>
        <v>Africa</v>
      </c>
      <c r="V70" s="80" t="s">
        <v>59</v>
      </c>
    </row>
    <row r="71" spans="1:22">
      <c r="A71" s="36" t="str">
        <f>'Crisis Indicator Data'!A69</f>
        <v>Food Security Crisis in Mozambique</v>
      </c>
      <c r="B71" s="36" t="str">
        <f>Lists!G69</f>
        <v>Food Security Crisis</v>
      </c>
      <c r="C71" s="36" t="str">
        <f>'Crisis Indicator Data'!C69</f>
        <v>MOZ006</v>
      </c>
      <c r="D71" s="36" t="str">
        <f>'Crisis Indicator Data'!D69</f>
        <v>Mozambique</v>
      </c>
      <c r="E71" s="36" t="str">
        <f>'Crisis Indicator Data'!E69</f>
        <v>MOZ</v>
      </c>
      <c r="F71" s="36" t="str">
        <f>'Crisis Indicator Data'!B69</f>
        <v>Food Security</v>
      </c>
      <c r="G71" s="238">
        <f t="shared" si="10"/>
        <v>3.3</v>
      </c>
      <c r="H71" s="239">
        <f t="shared" si="11"/>
        <v>4</v>
      </c>
      <c r="I71" s="201" t="str">
        <f t="shared" si="12"/>
        <v>High</v>
      </c>
      <c r="J71" s="159" t="str">
        <f>INDEX(Trends!$D$3:$D$405,MATCH(C71,Trends!$C$3:$C$405,0))</f>
        <v>Increasing</v>
      </c>
      <c r="K71" s="239" t="str">
        <f>IF(Reliability!B69="x","x",(IF(ROUNDUP(Reliability!B69,0)=1,"Very High",IF(ROUNDUP(Reliability!B69,0)=2,"High",IF(ROUNDUP(Reliability!B69,0)=3,"Medium",IF(ROUNDUP(Reliability!B69,0)=4,"Low","Very Low"))))))</f>
        <v>Medium</v>
      </c>
      <c r="L71" s="240">
        <f t="shared" si="13"/>
        <v>3.4</v>
      </c>
      <c r="M71" s="202">
        <f>'Impact of the crisis'!N72</f>
        <v>4.4000000000000004</v>
      </c>
      <c r="N71" s="202">
        <f>'Impact of the crisis'!AB72</f>
        <v>2.8</v>
      </c>
      <c r="O71" s="240">
        <f>'Conditions of people affected'!R72</f>
        <v>3.55</v>
      </c>
      <c r="P71" s="202">
        <f>'Conditions of people affected'!K72</f>
        <v>4.0999999999999996</v>
      </c>
      <c r="Q71" s="202">
        <f>'Conditions of people affected'!Q72</f>
        <v>3</v>
      </c>
      <c r="R71" s="202">
        <f t="shared" si="14"/>
        <v>2.8</v>
      </c>
      <c r="S71" s="202">
        <f>'Complexity of the crisis'!X72</f>
        <v>3.5</v>
      </c>
      <c r="T71" s="202">
        <f>'Complexity of the crisis'!AN72</f>
        <v>2</v>
      </c>
      <c r="U71" s="79" t="str">
        <f>VLOOKUP(C71,Lists!$C$3:$E$160,3,FALSE)</f>
        <v>Africa</v>
      </c>
      <c r="V71" s="80" t="s">
        <v>59</v>
      </c>
    </row>
    <row r="72" spans="1:22">
      <c r="A72" s="36" t="str">
        <f>'Crisis Indicator Data'!A70</f>
        <v>Tropical Cyclone Eloise in Mozambique</v>
      </c>
      <c r="B72" s="36" t="str">
        <f>Lists!G70</f>
        <v>Tropical Cyclone Eloise</v>
      </c>
      <c r="C72" s="36" t="str">
        <f>'Crisis Indicator Data'!C70</f>
        <v>MOZ007</v>
      </c>
      <c r="D72" s="36" t="str">
        <f>'Crisis Indicator Data'!D70</f>
        <v>Mozambique</v>
      </c>
      <c r="E72" s="36" t="str">
        <f>'Crisis Indicator Data'!E70</f>
        <v>MOZ</v>
      </c>
      <c r="F72" s="36" t="str">
        <f>'Crisis Indicator Data'!B70</f>
        <v>Tropical cyclone</v>
      </c>
      <c r="G72" s="238">
        <f t="shared" si="10"/>
        <v>2.2000000000000002</v>
      </c>
      <c r="H72" s="239">
        <f t="shared" si="11"/>
        <v>3</v>
      </c>
      <c r="I72" s="201" t="str">
        <f t="shared" si="12"/>
        <v>Medium</v>
      </c>
      <c r="J72" s="159" t="str">
        <f>INDEX(Trends!$D$3:$D$405,MATCH(C72,Trends!$C$3:$C$405,0))</f>
        <v>-</v>
      </c>
      <c r="K72" s="239" t="str">
        <f>IF(Reliability!B70="x","x",(IF(ROUNDUP(Reliability!B70,0)=1,"Very High",IF(ROUNDUP(Reliability!B70,0)=2,"High",IF(ROUNDUP(Reliability!B70,0)=3,"Medium",IF(ROUNDUP(Reliability!B70,0)=4,"Low","Very Low"))))))</f>
        <v>High</v>
      </c>
      <c r="L72" s="240">
        <f t="shared" si="13"/>
        <v>2.2000000000000002</v>
      </c>
      <c r="M72" s="202">
        <f>'Impact of the crisis'!N73</f>
        <v>3.1</v>
      </c>
      <c r="N72" s="202">
        <f>'Impact of the crisis'!AB73</f>
        <v>1.6</v>
      </c>
      <c r="O72" s="240">
        <f>'Conditions of people affected'!R73</f>
        <v>1.7</v>
      </c>
      <c r="P72" s="202">
        <f>'Conditions of people affected'!K73</f>
        <v>2.4</v>
      </c>
      <c r="Q72" s="202">
        <f>'Conditions of people affected'!Q73</f>
        <v>1</v>
      </c>
      <c r="R72" s="202">
        <f t="shared" si="14"/>
        <v>3</v>
      </c>
      <c r="S72" s="202">
        <f>'Complexity of the crisis'!X73</f>
        <v>3.5</v>
      </c>
      <c r="T72" s="202">
        <f>'Complexity of the crisis'!AN73</f>
        <v>2.5</v>
      </c>
      <c r="U72" s="79" t="str">
        <f>VLOOKUP(C72,Lists!$C$3:$E$160,3,FALSE)</f>
        <v>Africa</v>
      </c>
      <c r="V72" s="80" t="s">
        <v>59</v>
      </c>
    </row>
    <row r="73" spans="1:22">
      <c r="A73" s="36" t="str">
        <f>'Crisis Indicator Data'!A71</f>
        <v>Refugees from Mali in Mauritania</v>
      </c>
      <c r="B73" s="36" t="str">
        <f>Lists!G71</f>
        <v>Malian refugees</v>
      </c>
      <c r="C73" s="36" t="str">
        <f>'Crisis Indicator Data'!C71</f>
        <v>MRT002</v>
      </c>
      <c r="D73" s="36" t="str">
        <f>'Crisis Indicator Data'!D71</f>
        <v>Mauritania</v>
      </c>
      <c r="E73" s="36" t="str">
        <f>'Crisis Indicator Data'!E71</f>
        <v>MRT</v>
      </c>
      <c r="F73" s="36" t="str">
        <f>'Crisis Indicator Data'!B71</f>
        <v>International displacement</v>
      </c>
      <c r="G73" s="238">
        <f t="shared" si="10"/>
        <v>2.2000000000000002</v>
      </c>
      <c r="H73" s="239">
        <f t="shared" si="11"/>
        <v>3</v>
      </c>
      <c r="I73" s="201" t="str">
        <f t="shared" si="12"/>
        <v>Medium</v>
      </c>
      <c r="J73" s="159" t="str">
        <f>INDEX(Trends!$D$3:$D$405,MATCH(C73,Trends!$C$3:$C$405,0))</f>
        <v>Stable</v>
      </c>
      <c r="K73" s="239" t="str">
        <f>IF(Reliability!B71="x","x",(IF(ROUNDUP(Reliability!B71,0)=1,"Very High",IF(ROUNDUP(Reliability!B71,0)=2,"High",IF(ROUNDUP(Reliability!B71,0)=3,"Medium",IF(ROUNDUP(Reliability!B71,0)=4,"Low","Very Low"))))))</f>
        <v>Medium</v>
      </c>
      <c r="L73" s="240">
        <f t="shared" si="13"/>
        <v>2.4</v>
      </c>
      <c r="M73" s="202">
        <f>'Impact of the crisis'!N74</f>
        <v>0</v>
      </c>
      <c r="N73" s="202">
        <f>'Impact of the crisis'!AB74</f>
        <v>3.2</v>
      </c>
      <c r="O73" s="240">
        <f>'Conditions of people affected'!R74</f>
        <v>2.15</v>
      </c>
      <c r="P73" s="202">
        <f>'Conditions of people affected'!K74</f>
        <v>1.3</v>
      </c>
      <c r="Q73" s="202">
        <f>'Conditions of people affected'!Q74</f>
        <v>3</v>
      </c>
      <c r="R73" s="202">
        <f t="shared" si="14"/>
        <v>2.1</v>
      </c>
      <c r="S73" s="202">
        <f>'Complexity of the crisis'!X74</f>
        <v>2.6</v>
      </c>
      <c r="T73" s="202">
        <f>'Complexity of the crisis'!AN74</f>
        <v>1.5</v>
      </c>
      <c r="U73" s="79" t="str">
        <f>VLOOKUP(C73,Lists!$C$3:$E$160,3,FALSE)</f>
        <v>Africa</v>
      </c>
      <c r="V73" s="80" t="s">
        <v>51</v>
      </c>
    </row>
    <row r="74" spans="1:22">
      <c r="A74" s="36" t="str">
        <f>'Crisis Indicator Data'!A72</f>
        <v>Food Security in Mauritania</v>
      </c>
      <c r="B74" s="36" t="str">
        <f>Lists!G72</f>
        <v>Food security</v>
      </c>
      <c r="C74" s="36" t="str">
        <f>'Crisis Indicator Data'!C72</f>
        <v>MRT003</v>
      </c>
      <c r="D74" s="36" t="str">
        <f>'Crisis Indicator Data'!D72</f>
        <v>Mauritania</v>
      </c>
      <c r="E74" s="36" t="str">
        <f>'Crisis Indicator Data'!E72</f>
        <v>MRT</v>
      </c>
      <c r="F74" s="36" t="str">
        <f>'Crisis Indicator Data'!B72</f>
        <v>Drought</v>
      </c>
      <c r="G74" s="238">
        <f t="shared" si="10"/>
        <v>2.8</v>
      </c>
      <c r="H74" s="239">
        <f t="shared" si="11"/>
        <v>3</v>
      </c>
      <c r="I74" s="201" t="str">
        <f t="shared" si="12"/>
        <v>Medium</v>
      </c>
      <c r="J74" s="159" t="str">
        <f>INDEX(Trends!$D$3:$D$405,MATCH(C74,Trends!$C$3:$C$405,0))</f>
        <v>Stable</v>
      </c>
      <c r="K74" s="239" t="str">
        <f>IF(Reliability!B72="x","x",(IF(ROUNDUP(Reliability!B72,0)=1,"Very High",IF(ROUNDUP(Reliability!B72,0)=2,"High",IF(ROUNDUP(Reliability!B72,0)=3,"Medium",IF(ROUNDUP(Reliability!B72,0)=4,"Low","Very Low"))))))</f>
        <v>Low</v>
      </c>
      <c r="L74" s="240">
        <f t="shared" si="13"/>
        <v>3.2</v>
      </c>
      <c r="M74" s="202">
        <f>'Impact of the crisis'!N75</f>
        <v>4.4000000000000004</v>
      </c>
      <c r="N74" s="202">
        <f>'Impact of the crisis'!AB75</f>
        <v>2.2999999999999998</v>
      </c>
      <c r="O74" s="240">
        <f>'Conditions of people affected'!R75</f>
        <v>2.9</v>
      </c>
      <c r="P74" s="202">
        <f>'Conditions of people affected'!K75</f>
        <v>2.8</v>
      </c>
      <c r="Q74" s="202">
        <f>'Conditions of people affected'!Q75</f>
        <v>3</v>
      </c>
      <c r="R74" s="202">
        <f t="shared" si="14"/>
        <v>2.2999999999999998</v>
      </c>
      <c r="S74" s="202">
        <f>'Complexity of the crisis'!X75</f>
        <v>2.6</v>
      </c>
      <c r="T74" s="202">
        <f>'Complexity of the crisis'!AN75</f>
        <v>2</v>
      </c>
      <c r="U74" s="79" t="str">
        <f>VLOOKUP(C74,Lists!$C$3:$E$160,3,FALSE)</f>
        <v>Africa</v>
      </c>
      <c r="V74" s="80" t="s">
        <v>51</v>
      </c>
    </row>
    <row r="75" spans="1:22">
      <c r="A75" s="36" t="str">
        <f>'Crisis Indicator Data'!A73</f>
        <v>Complex crisis in Malawi</v>
      </c>
      <c r="B75" s="36" t="str">
        <f>Lists!G73</f>
        <v>Complex</v>
      </c>
      <c r="C75" s="36" t="str">
        <f>'Crisis Indicator Data'!C73</f>
        <v>MWI002</v>
      </c>
      <c r="D75" s="36" t="str">
        <f>'Crisis Indicator Data'!D73</f>
        <v>Malawi</v>
      </c>
      <c r="E75" s="36" t="str">
        <f>'Crisis Indicator Data'!E73</f>
        <v>MWI</v>
      </c>
      <c r="F75" s="36" t="str">
        <f>'Crisis Indicator Data'!B73</f>
        <v>Complex crisis</v>
      </c>
      <c r="G75" s="238">
        <f t="shared" si="10"/>
        <v>2.8</v>
      </c>
      <c r="H75" s="239">
        <f t="shared" si="11"/>
        <v>3</v>
      </c>
      <c r="I75" s="201" t="str">
        <f t="shared" si="12"/>
        <v>Medium</v>
      </c>
      <c r="J75" s="159" t="str">
        <f>INDEX(Trends!$D$3:$D$405,MATCH(C75,Trends!$C$3:$C$405,0))</f>
        <v>Stable</v>
      </c>
      <c r="K75" s="239" t="str">
        <f>IF(Reliability!B73="x","x",(IF(ROUNDUP(Reliability!B73,0)=1,"Very High",IF(ROUNDUP(Reliability!B73,0)=2,"High",IF(ROUNDUP(Reliability!B73,0)=3,"Medium",IF(ROUNDUP(Reliability!B73,0)=4,"Low","Very Low"))))))</f>
        <v>Medium</v>
      </c>
      <c r="L75" s="240">
        <f t="shared" si="13"/>
        <v>3.1</v>
      </c>
      <c r="M75" s="202">
        <f>'Impact of the crisis'!N76</f>
        <v>4.3</v>
      </c>
      <c r="N75" s="202">
        <f>'Impact of the crisis'!AB76</f>
        <v>2.2000000000000002</v>
      </c>
      <c r="O75" s="240">
        <f>'Conditions of people affected'!R76</f>
        <v>3.5</v>
      </c>
      <c r="P75" s="202">
        <f>'Conditions of people affected'!K76</f>
        <v>4</v>
      </c>
      <c r="Q75" s="202">
        <f>'Conditions of people affected'!Q76</f>
        <v>3</v>
      </c>
      <c r="R75" s="202">
        <f t="shared" si="14"/>
        <v>1.5</v>
      </c>
      <c r="S75" s="202">
        <f>'Complexity of the crisis'!X76</f>
        <v>2</v>
      </c>
      <c r="T75" s="202">
        <f>'Complexity of the crisis'!AN76</f>
        <v>1</v>
      </c>
      <c r="U75" s="79" t="str">
        <f>VLOOKUP(C75,Lists!$C$3:$E$160,3,FALSE)</f>
        <v>Africa</v>
      </c>
      <c r="V75" s="80" t="s">
        <v>47</v>
      </c>
    </row>
    <row r="76" spans="1:22">
      <c r="A76" s="36" t="str">
        <f>'Crisis Indicator Data'!A74</f>
        <v>International Refugees in Malaysia</v>
      </c>
      <c r="B76" s="36" t="str">
        <f>Lists!G74</f>
        <v>International Refugees</v>
      </c>
      <c r="C76" s="36" t="str">
        <f>'Crisis Indicator Data'!C74</f>
        <v>MYS001</v>
      </c>
      <c r="D76" s="36" t="str">
        <f>'Crisis Indicator Data'!D74</f>
        <v>Malaysia</v>
      </c>
      <c r="E76" s="36" t="str">
        <f>'Crisis Indicator Data'!E74</f>
        <v>MYS</v>
      </c>
      <c r="F76" s="36" t="str">
        <f>'Crisis Indicator Data'!B74</f>
        <v>International displacement</v>
      </c>
      <c r="G76" s="238">
        <f t="shared" si="10"/>
        <v>1.6</v>
      </c>
      <c r="H76" s="239">
        <f t="shared" si="11"/>
        <v>2</v>
      </c>
      <c r="I76" s="201" t="str">
        <f t="shared" si="12"/>
        <v>Low</v>
      </c>
      <c r="J76" s="159" t="str">
        <f>INDEX(Trends!$D$3:$D$405,MATCH(C76,Trends!$C$3:$C$405,0))</f>
        <v>-</v>
      </c>
      <c r="K76" s="239" t="str">
        <f>IF(Reliability!B74="x","x",(IF(ROUNDUP(Reliability!B74,0)=1,"Very High",IF(ROUNDUP(Reliability!B74,0)=2,"High",IF(ROUNDUP(Reliability!B74,0)=3,"Medium",IF(ROUNDUP(Reliability!B74,0)=4,"Low","Very Low"))))))</f>
        <v>Very High</v>
      </c>
      <c r="L76" s="240">
        <f t="shared" si="13"/>
        <v>1.5</v>
      </c>
      <c r="M76" s="202">
        <f>'Impact of the crisis'!N77</f>
        <v>1</v>
      </c>
      <c r="N76" s="202">
        <f>'Impact of the crisis'!AB77</f>
        <v>1.8</v>
      </c>
      <c r="O76" s="240">
        <f>'Conditions of people affected'!R77</f>
        <v>1.55</v>
      </c>
      <c r="P76" s="202">
        <f>'Conditions of people affected'!K77</f>
        <v>2.1</v>
      </c>
      <c r="Q76" s="202">
        <f>'Conditions of people affected'!Q77</f>
        <v>1</v>
      </c>
      <c r="R76" s="202">
        <f t="shared" si="14"/>
        <v>1.9</v>
      </c>
      <c r="S76" s="202">
        <f>'Complexity of the crisis'!X77</f>
        <v>1.7</v>
      </c>
      <c r="T76" s="202">
        <f>'Complexity of the crisis'!AN77</f>
        <v>2</v>
      </c>
      <c r="U76" s="79" t="str">
        <f>VLOOKUP(C76,Lists!$C$3:$E$160,3,FALSE)</f>
        <v>Asia</v>
      </c>
      <c r="V76" s="80" t="s">
        <v>62</v>
      </c>
    </row>
    <row r="77" spans="1:22">
      <c r="A77" s="36" t="str">
        <f>'Crisis Indicator Data'!A75</f>
        <v>Food Security Crisis in Namibia</v>
      </c>
      <c r="B77" s="36" t="str">
        <f>Lists!G75</f>
        <v>Food Security Crisis</v>
      </c>
      <c r="C77" s="36" t="str">
        <f>'Crisis Indicator Data'!C75</f>
        <v>NAM002</v>
      </c>
      <c r="D77" s="36" t="str">
        <f>'Crisis Indicator Data'!D75</f>
        <v>Namibia</v>
      </c>
      <c r="E77" s="36" t="str">
        <f>'Crisis Indicator Data'!E75</f>
        <v>NAM</v>
      </c>
      <c r="F77" s="36" t="str">
        <f>'Crisis Indicator Data'!B75</f>
        <v>Food Security</v>
      </c>
      <c r="G77" s="238">
        <f t="shared" si="10"/>
        <v>2.1</v>
      </c>
      <c r="H77" s="239">
        <f t="shared" si="11"/>
        <v>3</v>
      </c>
      <c r="I77" s="201" t="str">
        <f t="shared" si="12"/>
        <v>Medium</v>
      </c>
      <c r="J77" s="159" t="str">
        <f>INDEX(Trends!$D$3:$D$405,MATCH(C77,Trends!$C$3:$C$405,0))</f>
        <v>Stable</v>
      </c>
      <c r="K77" s="239" t="str">
        <f>IF(Reliability!B75="x","x",(IF(ROUNDUP(Reliability!B75,0)=1,"Very High",IF(ROUNDUP(Reliability!B75,0)=2,"High",IF(ROUNDUP(Reliability!B75,0)=3,"Medium",IF(ROUNDUP(Reliability!B75,0)=4,"Low","Very Low"))))))</f>
        <v>Low</v>
      </c>
      <c r="L77" s="240">
        <f t="shared" si="13"/>
        <v>1.5</v>
      </c>
      <c r="M77" s="202">
        <f>'Impact of the crisis'!N78</f>
        <v>1.6</v>
      </c>
      <c r="N77" s="202">
        <f>'Impact of the crisis'!AB78</f>
        <v>1.4</v>
      </c>
      <c r="O77" s="240">
        <f>'Conditions of people affected'!R78</f>
        <v>2.85</v>
      </c>
      <c r="P77" s="202">
        <f>'Conditions of people affected'!K78</f>
        <v>2.7</v>
      </c>
      <c r="Q77" s="202">
        <f>'Conditions of people affected'!Q78</f>
        <v>3</v>
      </c>
      <c r="R77" s="202">
        <f t="shared" si="14"/>
        <v>1.3</v>
      </c>
      <c r="S77" s="202">
        <f>'Complexity of the crisis'!X78</f>
        <v>1.5</v>
      </c>
      <c r="T77" s="202">
        <f>'Complexity of the crisis'!AN78</f>
        <v>1</v>
      </c>
      <c r="U77" s="79" t="str">
        <f>VLOOKUP(C77,Lists!$C$3:$E$160,3,FALSE)</f>
        <v>Africa</v>
      </c>
      <c r="V77" s="80" t="s">
        <v>60</v>
      </c>
    </row>
    <row r="78" spans="1:22">
      <c r="A78" s="36" t="str">
        <f>'Crisis Indicator Data'!A76</f>
        <v>Multiple crises in Niger</v>
      </c>
      <c r="B78" s="36" t="str">
        <f>Lists!G76</f>
        <v>Country level</v>
      </c>
      <c r="C78" s="36" t="str">
        <f>'Crisis Indicator Data'!C76</f>
        <v>NER001</v>
      </c>
      <c r="D78" s="36" t="str">
        <f>'Crisis Indicator Data'!D76</f>
        <v>Niger</v>
      </c>
      <c r="E78" s="36" t="str">
        <f>'Crisis Indicator Data'!E76</f>
        <v>NER</v>
      </c>
      <c r="F78" s="36" t="str">
        <f>'Crisis Indicator Data'!B76</f>
        <v>Multiple crises country</v>
      </c>
      <c r="G78" s="238">
        <f t="shared" si="10"/>
        <v>3.7</v>
      </c>
      <c r="H78" s="239">
        <f t="shared" si="11"/>
        <v>4</v>
      </c>
      <c r="I78" s="201" t="str">
        <f t="shared" si="12"/>
        <v>High</v>
      </c>
      <c r="J78" s="159" t="str">
        <f>INDEX(Trends!$D$3:$D$405,MATCH(C78,Trends!$C$3:$C$405,0))</f>
        <v>Stable</v>
      </c>
      <c r="K78" s="239" t="str">
        <f>IF(Reliability!B76="x","x",(IF(ROUNDUP(Reliability!B76,0)=1,"Very High",IF(ROUNDUP(Reliability!B76,0)=2,"High",IF(ROUNDUP(Reliability!B76,0)=3,"Medium",IF(ROUNDUP(Reliability!B76,0)=4,"Low","Very Low"))))))</f>
        <v>High</v>
      </c>
      <c r="L78" s="240">
        <f t="shared" si="13"/>
        <v>4.0999999999999996</v>
      </c>
      <c r="M78" s="202">
        <f>'Impact of the crisis'!N79</f>
        <v>4.9000000000000004</v>
      </c>
      <c r="N78" s="202">
        <f>'Impact of the crisis'!AB79</f>
        <v>3.6</v>
      </c>
      <c r="O78" s="240">
        <f>'Conditions of people affected'!R79</f>
        <v>3.65</v>
      </c>
      <c r="P78" s="202">
        <f>'Conditions of people affected'!K79</f>
        <v>4.3</v>
      </c>
      <c r="Q78" s="202">
        <f>'Conditions of people affected'!Q79</f>
        <v>3</v>
      </c>
      <c r="R78" s="202">
        <f t="shared" si="14"/>
        <v>3.4</v>
      </c>
      <c r="S78" s="202">
        <f>'Complexity of the crisis'!X79</f>
        <v>2.6</v>
      </c>
      <c r="T78" s="202">
        <f>'Complexity of the crisis'!AN79</f>
        <v>4</v>
      </c>
      <c r="U78" s="79" t="str">
        <f>VLOOKUP(C78,Lists!$C$3:$E$160,3,FALSE)</f>
        <v>Africa</v>
      </c>
      <c r="V78" s="80" t="s">
        <v>48</v>
      </c>
    </row>
    <row r="79" spans="1:22">
      <c r="A79" s="36" t="str">
        <f>'Crisis Indicator Data'!A77</f>
        <v>Boko Haram in Niger</v>
      </c>
      <c r="B79" s="36" t="str">
        <f>Lists!G77</f>
        <v>Boko Haram</v>
      </c>
      <c r="C79" s="36" t="str">
        <f>'Crisis Indicator Data'!C77</f>
        <v>NER002</v>
      </c>
      <c r="D79" s="36" t="str">
        <f>'Crisis Indicator Data'!D77</f>
        <v>Niger</v>
      </c>
      <c r="E79" s="36" t="str">
        <f>'Crisis Indicator Data'!E77</f>
        <v>NER</v>
      </c>
      <c r="F79" s="36" t="str">
        <f>'Crisis Indicator Data'!B77</f>
        <v>Conflict</v>
      </c>
      <c r="G79" s="238">
        <f t="shared" si="10"/>
        <v>2.9</v>
      </c>
      <c r="H79" s="239">
        <f t="shared" si="11"/>
        <v>3</v>
      </c>
      <c r="I79" s="201" t="str">
        <f t="shared" si="12"/>
        <v>Medium</v>
      </c>
      <c r="J79" s="159" t="str">
        <f>INDEX(Trends!$D$3:$D$405,MATCH(C79,Trends!$C$3:$C$405,0))</f>
        <v>Decreasing</v>
      </c>
      <c r="K79" s="239" t="str">
        <f>IF(Reliability!B77="x","x",(IF(ROUNDUP(Reliability!B77,0)=1,"Very High",IF(ROUNDUP(Reliability!B77,0)=2,"High",IF(ROUNDUP(Reliability!B77,0)=3,"Medium",IF(ROUNDUP(Reliability!B77,0)=4,"Low","Very Low"))))))</f>
        <v>High</v>
      </c>
      <c r="L79" s="240">
        <f t="shared" si="13"/>
        <v>2.6</v>
      </c>
      <c r="M79" s="202">
        <f>'Impact of the crisis'!N80</f>
        <v>1.2</v>
      </c>
      <c r="N79" s="202">
        <f>'Impact of the crisis'!AB80</f>
        <v>3.1</v>
      </c>
      <c r="O79" s="240">
        <f>'Conditions of people affected'!R80</f>
        <v>2.7</v>
      </c>
      <c r="P79" s="202">
        <f>'Conditions of people affected'!K80</f>
        <v>2.4</v>
      </c>
      <c r="Q79" s="202">
        <f>'Conditions of people affected'!Q80</f>
        <v>3</v>
      </c>
      <c r="R79" s="202">
        <f t="shared" si="14"/>
        <v>3.4</v>
      </c>
      <c r="S79" s="202">
        <f>'Complexity of the crisis'!X80</f>
        <v>2.6</v>
      </c>
      <c r="T79" s="202">
        <f>'Complexity of the crisis'!AN80</f>
        <v>4</v>
      </c>
      <c r="U79" s="79" t="str">
        <f>VLOOKUP(C79,Lists!$C$3:$E$160,3,FALSE)</f>
        <v>Africa</v>
      </c>
      <c r="V79" s="80" t="s">
        <v>48</v>
      </c>
    </row>
    <row r="80" spans="1:22">
      <c r="A80" s="36" t="str">
        <f>'Crisis Indicator Data'!A78</f>
        <v>Mali/Burkina Faso conflict</v>
      </c>
      <c r="B80" s="36" t="str">
        <f>Lists!G78</f>
        <v xml:space="preserve">Cross-border violence </v>
      </c>
      <c r="C80" s="36" t="str">
        <f>'Crisis Indicator Data'!C78</f>
        <v>NER003</v>
      </c>
      <c r="D80" s="36" t="str">
        <f>'Crisis Indicator Data'!D78</f>
        <v>Niger</v>
      </c>
      <c r="E80" s="36" t="str">
        <f>'Crisis Indicator Data'!E78</f>
        <v>NER</v>
      </c>
      <c r="F80" s="36" t="str">
        <f>'Crisis Indicator Data'!B78</f>
        <v>Conflict</v>
      </c>
      <c r="G80" s="238">
        <f t="shared" si="10"/>
        <v>3.2</v>
      </c>
      <c r="H80" s="239">
        <f t="shared" si="11"/>
        <v>4</v>
      </c>
      <c r="I80" s="201" t="str">
        <f t="shared" si="12"/>
        <v>High</v>
      </c>
      <c r="J80" s="159" t="str">
        <f>INDEX(Trends!$D$3:$D$405,MATCH(C80,Trends!$C$3:$C$405,0))</f>
        <v>Stable</v>
      </c>
      <c r="K80" s="239" t="str">
        <f>IF(Reliability!B78="x","x",(IF(ROUNDUP(Reliability!B78,0)=1,"Very High",IF(ROUNDUP(Reliability!B78,0)=2,"High",IF(ROUNDUP(Reliability!B78,0)=3,"Medium",IF(ROUNDUP(Reliability!B78,0)=4,"Low","Very Low"))))))</f>
        <v>High</v>
      </c>
      <c r="L80" s="240">
        <f t="shared" si="13"/>
        <v>3</v>
      </c>
      <c r="M80" s="202">
        <f>'Impact of the crisis'!N81</f>
        <v>2.4</v>
      </c>
      <c r="N80" s="202">
        <f>'Impact of the crisis'!AB81</f>
        <v>3.2</v>
      </c>
      <c r="O80" s="240">
        <f>'Conditions of people affected'!R81</f>
        <v>3.25</v>
      </c>
      <c r="P80" s="202">
        <f>'Conditions of people affected'!K81</f>
        <v>3.5</v>
      </c>
      <c r="Q80" s="202">
        <f>'Conditions of people affected'!Q81</f>
        <v>3</v>
      </c>
      <c r="R80" s="202">
        <f t="shared" si="14"/>
        <v>3.4</v>
      </c>
      <c r="S80" s="202">
        <f>'Complexity of the crisis'!X81</f>
        <v>2.6</v>
      </c>
      <c r="T80" s="202">
        <f>'Complexity of the crisis'!AN81</f>
        <v>4</v>
      </c>
      <c r="U80" s="79" t="str">
        <f>VLOOKUP(C80,Lists!$C$3:$E$160,3,FALSE)</f>
        <v>Africa</v>
      </c>
      <c r="V80" s="80" t="s">
        <v>48</v>
      </c>
    </row>
    <row r="81" spans="1:22">
      <c r="A81" s="36" t="str">
        <f>'Crisis Indicator Data'!A79</f>
        <v>Nigerian Refugees</v>
      </c>
      <c r="B81" s="36" t="str">
        <f>Lists!G79</f>
        <v>Nigerian Refugees</v>
      </c>
      <c r="C81" s="36" t="str">
        <f>'Crisis Indicator Data'!C79</f>
        <v>NER004</v>
      </c>
      <c r="D81" s="36" t="str">
        <f>'Crisis Indicator Data'!D79</f>
        <v>Niger</v>
      </c>
      <c r="E81" s="36" t="str">
        <f>'Crisis Indicator Data'!E79</f>
        <v>NER</v>
      </c>
      <c r="F81" s="36" t="str">
        <f>'Crisis Indicator Data'!B79</f>
        <v>International displacement</v>
      </c>
      <c r="G81" s="238">
        <f t="shared" si="10"/>
        <v>2.6</v>
      </c>
      <c r="H81" s="239">
        <f t="shared" si="11"/>
        <v>3</v>
      </c>
      <c r="I81" s="201" t="str">
        <f t="shared" si="12"/>
        <v>Medium</v>
      </c>
      <c r="J81" s="159" t="str">
        <f>INDEX(Trends!$D$3:$D$405,MATCH(C81,Trends!$C$3:$C$405,0))</f>
        <v>Increasing</v>
      </c>
      <c r="K81" s="239" t="str">
        <f>IF(Reliability!B79="x","x",(IF(ROUNDUP(Reliability!B79,0)=1,"Very High",IF(ROUNDUP(Reliability!B79,0)=2,"High",IF(ROUNDUP(Reliability!B79,0)=3,"Medium",IF(ROUNDUP(Reliability!B79,0)=4,"Low","Very Low"))))))</f>
        <v>High</v>
      </c>
      <c r="L81" s="240">
        <f t="shared" si="13"/>
        <v>2</v>
      </c>
      <c r="M81" s="202">
        <f>'Impact of the crisis'!N82</f>
        <v>0.6</v>
      </c>
      <c r="N81" s="202">
        <f>'Impact of the crisis'!AB82</f>
        <v>2.6</v>
      </c>
      <c r="O81" s="240">
        <f>'Conditions of people affected'!R82</f>
        <v>3.05</v>
      </c>
      <c r="P81" s="202">
        <f>'Conditions of people affected'!K82</f>
        <v>3.1</v>
      </c>
      <c r="Q81" s="202">
        <f>'Conditions of people affected'!Q82</f>
        <v>3</v>
      </c>
      <c r="R81" s="202">
        <f t="shared" si="14"/>
        <v>2.2999999999999998</v>
      </c>
      <c r="S81" s="202">
        <f>'Complexity of the crisis'!X82</f>
        <v>2.6</v>
      </c>
      <c r="T81" s="202">
        <f>'Complexity of the crisis'!AN82</f>
        <v>2</v>
      </c>
      <c r="U81" s="79" t="str">
        <f>VLOOKUP(C81,Lists!$C$3:$E$160,3,FALSE)</f>
        <v>Africa</v>
      </c>
      <c r="V81" s="80" t="s">
        <v>48</v>
      </c>
    </row>
    <row r="82" spans="1:22">
      <c r="A82" s="36" t="str">
        <f>'Crisis Indicator Data'!A80</f>
        <v>Complex crisis in Nigeria</v>
      </c>
      <c r="B82" s="36" t="str">
        <f>Lists!G80</f>
        <v>Complex crisis</v>
      </c>
      <c r="C82" s="36" t="str">
        <f>'Crisis Indicator Data'!C80</f>
        <v>NGA001</v>
      </c>
      <c r="D82" s="36" t="str">
        <f>'Crisis Indicator Data'!D80</f>
        <v>Nigeria</v>
      </c>
      <c r="E82" s="36" t="str">
        <f>'Crisis Indicator Data'!E80</f>
        <v>NGA</v>
      </c>
      <c r="F82" s="36" t="str">
        <f>'Crisis Indicator Data'!B80</f>
        <v>Complex crisis</v>
      </c>
      <c r="G82" s="238">
        <f t="shared" si="10"/>
        <v>4.0999999999999996</v>
      </c>
      <c r="H82" s="239">
        <f t="shared" si="11"/>
        <v>5</v>
      </c>
      <c r="I82" s="201" t="str">
        <f t="shared" si="12"/>
        <v>Very High</v>
      </c>
      <c r="J82" s="159" t="str">
        <f>INDEX(Trends!$D$3:$D$405,MATCH(C82,Trends!$C$3:$C$405,0))</f>
        <v>Increasing</v>
      </c>
      <c r="K82" s="239" t="str">
        <f>IF(Reliability!B80="x","x",(IF(ROUNDUP(Reliability!B80,0)=1,"Very High",IF(ROUNDUP(Reliability!B80,0)=2,"High",IF(ROUNDUP(Reliability!B80,0)=3,"Medium",IF(ROUNDUP(Reliability!B80,0)=4,"Low","Very Low"))))))</f>
        <v>High</v>
      </c>
      <c r="L82" s="240">
        <f t="shared" si="13"/>
        <v>4.0999999999999996</v>
      </c>
      <c r="M82" s="202">
        <f>'Impact of the crisis'!N83</f>
        <v>4.3</v>
      </c>
      <c r="N82" s="202">
        <f>'Impact of the crisis'!AB83</f>
        <v>4</v>
      </c>
      <c r="O82" s="240">
        <f>'Conditions of people affected'!R83</f>
        <v>4</v>
      </c>
      <c r="P82" s="202">
        <f>'Conditions of people affected'!K83</f>
        <v>5</v>
      </c>
      <c r="Q82" s="202">
        <f>'Conditions of people affected'!Q83</f>
        <v>3</v>
      </c>
      <c r="R82" s="202">
        <f t="shared" si="14"/>
        <v>4.0999999999999996</v>
      </c>
      <c r="S82" s="202">
        <f>'Complexity of the crisis'!X83</f>
        <v>3.5</v>
      </c>
      <c r="T82" s="202">
        <f>'Complexity of the crisis'!AN83</f>
        <v>4.5</v>
      </c>
      <c r="U82" s="79" t="str">
        <f>VLOOKUP(C82,Lists!$C$3:$E$160,3,FALSE)</f>
        <v>Africa</v>
      </c>
      <c r="V82" s="80" t="s">
        <v>48</v>
      </c>
    </row>
    <row r="83" spans="1:22">
      <c r="A83" s="36" t="str">
        <f>'Crisis Indicator Data'!A81</f>
        <v>Middle belt conflict</v>
      </c>
      <c r="B83" s="36" t="str">
        <f>Lists!G81</f>
        <v>Middle Belt</v>
      </c>
      <c r="C83" s="36" t="str">
        <f>'Crisis Indicator Data'!C81</f>
        <v>NGA003</v>
      </c>
      <c r="D83" s="36" t="str">
        <f>'Crisis Indicator Data'!D81</f>
        <v>Nigeria</v>
      </c>
      <c r="E83" s="36" t="str">
        <f>'Crisis Indicator Data'!E81</f>
        <v>NGA</v>
      </c>
      <c r="F83" s="36" t="str">
        <f>'Crisis Indicator Data'!B81</f>
        <v>Conflict</v>
      </c>
      <c r="G83" s="238">
        <f t="shared" si="10"/>
        <v>2.5</v>
      </c>
      <c r="H83" s="239">
        <f t="shared" si="11"/>
        <v>3</v>
      </c>
      <c r="I83" s="201" t="str">
        <f t="shared" si="12"/>
        <v>Medium</v>
      </c>
      <c r="J83" s="159" t="str">
        <f>INDEX(Trends!$D$3:$D$405,MATCH(C83,Trends!$C$3:$C$405,0))</f>
        <v>Stable</v>
      </c>
      <c r="K83" s="239" t="str">
        <f>IF(Reliability!B81="x","x",(IF(ROUNDUP(Reliability!B81,0)=1,"Very High",IF(ROUNDUP(Reliability!B81,0)=2,"High",IF(ROUNDUP(Reliability!B81,0)=3,"Medium",IF(ROUNDUP(Reliability!B81,0)=4,"Low","Very Low"))))))</f>
        <v>High</v>
      </c>
      <c r="L83" s="240">
        <f t="shared" si="13"/>
        <v>2.8</v>
      </c>
      <c r="M83" s="202">
        <f>'Impact of the crisis'!N84</f>
        <v>2.2000000000000002</v>
      </c>
      <c r="N83" s="202">
        <f>'Impact of the crisis'!AB84</f>
        <v>3</v>
      </c>
      <c r="O83" s="240">
        <f>'Conditions of people affected'!R84</f>
        <v>1.85</v>
      </c>
      <c r="P83" s="202">
        <f>'Conditions of people affected'!K84</f>
        <v>2.7</v>
      </c>
      <c r="Q83" s="202">
        <f>'Conditions of people affected'!Q84</f>
        <v>1</v>
      </c>
      <c r="R83" s="202">
        <f t="shared" si="14"/>
        <v>3.3</v>
      </c>
      <c r="S83" s="202">
        <f>'Complexity of the crisis'!X84</f>
        <v>3.5</v>
      </c>
      <c r="T83" s="202">
        <f>'Complexity of the crisis'!AN84</f>
        <v>3</v>
      </c>
      <c r="U83" s="79" t="str">
        <f>VLOOKUP(C83,Lists!$C$3:$E$160,3,FALSE)</f>
        <v>Africa</v>
      </c>
      <c r="V83" s="80" t="s">
        <v>48</v>
      </c>
    </row>
    <row r="84" spans="1:22">
      <c r="A84" s="36" t="str">
        <f>'Crisis Indicator Data'!A82</f>
        <v>Boko Haram crisis in Nigeria</v>
      </c>
      <c r="B84" s="36" t="str">
        <f>Lists!G82</f>
        <v xml:space="preserve">Boko Haram </v>
      </c>
      <c r="C84" s="36" t="str">
        <f>'Crisis Indicator Data'!C82</f>
        <v>NGA004</v>
      </c>
      <c r="D84" s="36" t="str">
        <f>'Crisis Indicator Data'!D82</f>
        <v>Nigeria</v>
      </c>
      <c r="E84" s="36" t="str">
        <f>'Crisis Indicator Data'!E82</f>
        <v>NGA</v>
      </c>
      <c r="F84" s="36" t="str">
        <f>'Crisis Indicator Data'!B82</f>
        <v>Conflict</v>
      </c>
      <c r="G84" s="238">
        <f t="shared" si="10"/>
        <v>4.0999999999999996</v>
      </c>
      <c r="H84" s="239">
        <f t="shared" si="11"/>
        <v>5</v>
      </c>
      <c r="I84" s="201" t="str">
        <f t="shared" si="12"/>
        <v>Very High</v>
      </c>
      <c r="J84" s="159" t="str">
        <f>INDEX(Trends!$D$3:$D$405,MATCH(C84,Trends!$C$3:$C$405,0))</f>
        <v>Stable</v>
      </c>
      <c r="K84" s="239" t="str">
        <f>IF(Reliability!B82="x","x",(IF(ROUNDUP(Reliability!B82,0)=1,"Very High",IF(ROUNDUP(Reliability!B82,0)=2,"High",IF(ROUNDUP(Reliability!B82,0)=3,"Medium",IF(ROUNDUP(Reliability!B82,0)=4,"Low","Very Low"))))))</f>
        <v>Medium</v>
      </c>
      <c r="L84" s="240">
        <f t="shared" si="13"/>
        <v>3.9</v>
      </c>
      <c r="M84" s="202">
        <f>'Impact of the crisis'!N85</f>
        <v>2.1</v>
      </c>
      <c r="N84" s="202">
        <f>'Impact of the crisis'!AB85</f>
        <v>4.5</v>
      </c>
      <c r="O84" s="240">
        <f>'Conditions of people affected'!R85</f>
        <v>4.4000000000000004</v>
      </c>
      <c r="P84" s="202">
        <f>'Conditions of people affected'!K85</f>
        <v>4.8</v>
      </c>
      <c r="Q84" s="202">
        <f>'Conditions of people affected'!Q85</f>
        <v>4</v>
      </c>
      <c r="R84" s="202">
        <f t="shared" si="14"/>
        <v>3.8</v>
      </c>
      <c r="S84" s="202">
        <f>'Complexity of the crisis'!X85</f>
        <v>3.5</v>
      </c>
      <c r="T84" s="202">
        <f>'Complexity of the crisis'!AN85</f>
        <v>4</v>
      </c>
      <c r="U84" s="79" t="str">
        <f>VLOOKUP(C84,Lists!$C$3:$E$160,3,FALSE)</f>
        <v>Africa</v>
      </c>
      <c r="V84" s="80" t="s">
        <v>48</v>
      </c>
    </row>
    <row r="85" spans="1:22">
      <c r="A85" s="36" t="str">
        <f>'Crisis Indicator Data'!A83</f>
        <v>Northwest Banditry</v>
      </c>
      <c r="B85" s="36" t="str">
        <f>Lists!G83</f>
        <v>Northwest Banditry</v>
      </c>
      <c r="C85" s="36" t="str">
        <f>'Crisis Indicator Data'!C83</f>
        <v>NGA007</v>
      </c>
      <c r="D85" s="36" t="str">
        <f>'Crisis Indicator Data'!D83</f>
        <v>Nigeria</v>
      </c>
      <c r="E85" s="36" t="str">
        <f>'Crisis Indicator Data'!E83</f>
        <v>NGA</v>
      </c>
      <c r="F85" s="36" t="str">
        <f>'Crisis Indicator Data'!B83</f>
        <v>Other type of violence</v>
      </c>
      <c r="G85" s="238">
        <f t="shared" si="10"/>
        <v>2.7</v>
      </c>
      <c r="H85" s="239">
        <f t="shared" si="11"/>
        <v>3</v>
      </c>
      <c r="I85" s="201" t="str">
        <f t="shared" si="12"/>
        <v>Medium</v>
      </c>
      <c r="J85" s="159" t="str">
        <f>INDEX(Trends!$D$3:$D$405,MATCH(C85,Trends!$C$3:$C$405,0))</f>
        <v>Increasing</v>
      </c>
      <c r="K85" s="239" t="str">
        <f>IF(Reliability!B83="x","x",(IF(ROUNDUP(Reliability!B83,0)=1,"Very High",IF(ROUNDUP(Reliability!B83,0)=2,"High",IF(ROUNDUP(Reliability!B83,0)=3,"Medium",IF(ROUNDUP(Reliability!B83,0)=4,"Low","Very Low"))))))</f>
        <v>High</v>
      </c>
      <c r="L85" s="240">
        <f t="shared" si="13"/>
        <v>3.1</v>
      </c>
      <c r="M85" s="202">
        <f>'Impact of the crisis'!N86</f>
        <v>2.7</v>
      </c>
      <c r="N85" s="202">
        <f>'Impact of the crisis'!AB86</f>
        <v>3.3</v>
      </c>
      <c r="O85" s="240">
        <f>'Conditions of people affected'!R86</f>
        <v>1.85</v>
      </c>
      <c r="P85" s="202">
        <f>'Conditions of people affected'!K86</f>
        <v>2.7</v>
      </c>
      <c r="Q85" s="202">
        <f>'Conditions of people affected'!Q86</f>
        <v>1</v>
      </c>
      <c r="R85" s="202">
        <f t="shared" si="14"/>
        <v>3.5</v>
      </c>
      <c r="S85" s="202">
        <f>'Complexity of the crisis'!X86</f>
        <v>3.5</v>
      </c>
      <c r="T85" s="202">
        <f>'Complexity of the crisis'!AN86</f>
        <v>3.5</v>
      </c>
      <c r="U85" s="79" t="str">
        <f>VLOOKUP(C85,Lists!$C$3:$E$160,3,FALSE)</f>
        <v>Africa</v>
      </c>
      <c r="V85" s="80" t="s">
        <v>48</v>
      </c>
    </row>
    <row r="86" spans="1:22">
      <c r="A86" s="36" t="str">
        <f>'Crisis Indicator Data'!A84</f>
        <v>Cameroonian Refugees in Nigeria</v>
      </c>
      <c r="B86" s="36" t="str">
        <f>Lists!G84</f>
        <v>Cameroonian Refugees</v>
      </c>
      <c r="C86" s="36" t="str">
        <f>'Crisis Indicator Data'!C84</f>
        <v>NGA008</v>
      </c>
      <c r="D86" s="36" t="str">
        <f>'Crisis Indicator Data'!D84</f>
        <v>Nigeria</v>
      </c>
      <c r="E86" s="36" t="str">
        <f>'Crisis Indicator Data'!E84</f>
        <v>NGA</v>
      </c>
      <c r="F86" s="36" t="str">
        <f>'Crisis Indicator Data'!B84</f>
        <v>International displacement</v>
      </c>
      <c r="G86" s="238">
        <f t="shared" si="10"/>
        <v>2.1</v>
      </c>
      <c r="H86" s="239">
        <f t="shared" si="11"/>
        <v>3</v>
      </c>
      <c r="I86" s="201" t="str">
        <f t="shared" si="12"/>
        <v>Medium</v>
      </c>
      <c r="J86" s="159" t="str">
        <f>INDEX(Trends!$D$3:$D$405,MATCH(C86,Trends!$C$3:$C$405,0))</f>
        <v>Stable</v>
      </c>
      <c r="K86" s="239" t="str">
        <f>IF(Reliability!B84="x","x",(IF(ROUNDUP(Reliability!B84,0)=1,"Very High",IF(ROUNDUP(Reliability!B84,0)=2,"High",IF(ROUNDUP(Reliability!B84,0)=3,"Medium",IF(ROUNDUP(Reliability!B84,0)=4,"Low","Very Low"))))))</f>
        <v>Medium</v>
      </c>
      <c r="L86" s="240">
        <f t="shared" si="13"/>
        <v>2.2999999999999998</v>
      </c>
      <c r="M86" s="202">
        <f>'Impact of the crisis'!N87</f>
        <v>2.1</v>
      </c>
      <c r="N86" s="202">
        <f>'Impact of the crisis'!AB87</f>
        <v>2.4</v>
      </c>
      <c r="O86" s="240">
        <f>'Conditions of people affected'!R87</f>
        <v>1.1499999999999999</v>
      </c>
      <c r="P86" s="202">
        <f>'Conditions of people affected'!K87</f>
        <v>1.3</v>
      </c>
      <c r="Q86" s="202">
        <f>'Conditions of people affected'!Q87</f>
        <v>1</v>
      </c>
      <c r="R86" s="202">
        <f t="shared" si="14"/>
        <v>3.3</v>
      </c>
      <c r="S86" s="202">
        <f>'Complexity of the crisis'!X87</f>
        <v>3.5</v>
      </c>
      <c r="T86" s="202">
        <f>'Complexity of the crisis'!AN87</f>
        <v>3</v>
      </c>
      <c r="U86" s="79" t="str">
        <f>VLOOKUP(C86,Lists!$C$3:$E$160,3,FALSE)</f>
        <v>Africa</v>
      </c>
      <c r="V86" s="80" t="s">
        <v>47</v>
      </c>
    </row>
    <row r="87" spans="1:22">
      <c r="A87" s="36" t="str">
        <f>'Crisis Indicator Data'!A85</f>
        <v>Socioeconomic crisis in Nicaragua</v>
      </c>
      <c r="B87" s="36" t="str">
        <f>Lists!G85</f>
        <v>Socioeconomic crisis</v>
      </c>
      <c r="C87" s="36" t="str">
        <f>'Crisis Indicator Data'!C85</f>
        <v>NIC001</v>
      </c>
      <c r="D87" s="36" t="str">
        <f>'Crisis Indicator Data'!D85</f>
        <v>Nicaragua</v>
      </c>
      <c r="E87" s="36" t="str">
        <f>'Crisis Indicator Data'!E85</f>
        <v>NIC</v>
      </c>
      <c r="F87" s="36" t="str">
        <f>'Crisis Indicator Data'!B85</f>
        <v>Political and economic crisis</v>
      </c>
      <c r="G87" s="238" t="str">
        <f t="shared" si="10"/>
        <v>x</v>
      </c>
      <c r="H87" s="239" t="str">
        <f t="shared" si="11"/>
        <v>x</v>
      </c>
      <c r="I87" s="201" t="str">
        <f t="shared" si="12"/>
        <v>x</v>
      </c>
      <c r="J87" s="159" t="str">
        <f>INDEX(Trends!$D$3:$D$405,MATCH(C87,Trends!$C$3:$C$405,0))</f>
        <v>-</v>
      </c>
      <c r="K87" s="239" t="str">
        <f>IF(Reliability!B85="x","x",(IF(ROUNDUP(Reliability!B85,0)=1,"Very High",IF(ROUNDUP(Reliability!B85,0)=2,"High",IF(ROUNDUP(Reliability!B85,0)=3,"Medium",IF(ROUNDUP(Reliability!B85,0)=4,"Low","Very Low"))))))</f>
        <v>Low</v>
      </c>
      <c r="L87" s="240">
        <f t="shared" si="13"/>
        <v>2.9</v>
      </c>
      <c r="M87" s="202">
        <f>'Impact of the crisis'!N88</f>
        <v>4.0999999999999996</v>
      </c>
      <c r="N87" s="202">
        <f>'Impact of the crisis'!AB88</f>
        <v>2</v>
      </c>
      <c r="O87" s="240" t="str">
        <f>'Conditions of people affected'!R88</f>
        <v>x</v>
      </c>
      <c r="P87" s="202" t="str">
        <f>'Conditions of people affected'!K88</f>
        <v>x</v>
      </c>
      <c r="Q87" s="202" t="str">
        <f>'Conditions of people affected'!Q88</f>
        <v>x</v>
      </c>
      <c r="R87" s="202">
        <f t="shared" si="14"/>
        <v>2.2999999999999998</v>
      </c>
      <c r="S87" s="202">
        <f>'Complexity of the crisis'!X88</f>
        <v>2.9</v>
      </c>
      <c r="T87" s="202">
        <f>'Complexity of the crisis'!AN88</f>
        <v>1.5</v>
      </c>
      <c r="U87" s="79" t="str">
        <f>VLOOKUP(C87,Lists!$C$3:$E$160,3,FALSE)</f>
        <v>Americas</v>
      </c>
      <c r="V87" s="80" t="s">
        <v>50</v>
      </c>
    </row>
    <row r="88" spans="1:22">
      <c r="A88" s="36" t="str">
        <f>'Crisis Indicator Data'!A86</f>
        <v>Hurricane Eta and Iota in Nicaragua</v>
      </c>
      <c r="B88" s="36" t="str">
        <f>Lists!G86</f>
        <v>Hurricane Eta and Iota</v>
      </c>
      <c r="C88" s="36" t="str">
        <f>'Crisis Indicator Data'!C86</f>
        <v>NIC002</v>
      </c>
      <c r="D88" s="36" t="str">
        <f>'Crisis Indicator Data'!D86</f>
        <v>Nicaragua</v>
      </c>
      <c r="E88" s="36" t="str">
        <f>'Crisis Indicator Data'!E86</f>
        <v>NIC</v>
      </c>
      <c r="F88" s="36" t="str">
        <f>'Crisis Indicator Data'!B86</f>
        <v>Tropical cyclone</v>
      </c>
      <c r="G88" s="238">
        <f t="shared" si="10"/>
        <v>2.2000000000000002</v>
      </c>
      <c r="H88" s="239">
        <f t="shared" si="11"/>
        <v>3</v>
      </c>
      <c r="I88" s="201" t="str">
        <f t="shared" si="12"/>
        <v>Medium</v>
      </c>
      <c r="J88" s="159" t="str">
        <f>INDEX(Trends!$D$3:$D$405,MATCH(C88,Trends!$C$3:$C$405,0))</f>
        <v>Stable</v>
      </c>
      <c r="K88" s="239" t="str">
        <f>IF(Reliability!B86="x","x",(IF(ROUNDUP(Reliability!B86,0)=1,"Very High",IF(ROUNDUP(Reliability!B86,0)=2,"High",IF(ROUNDUP(Reliability!B86,0)=3,"Medium",IF(ROUNDUP(Reliability!B86,0)=4,"Low","Very Low"))))))</f>
        <v>High</v>
      </c>
      <c r="L88" s="240">
        <f t="shared" si="13"/>
        <v>2.6</v>
      </c>
      <c r="M88" s="202">
        <f>'Impact of the crisis'!N89</f>
        <v>2.7</v>
      </c>
      <c r="N88" s="202">
        <f>'Impact of the crisis'!AB89</f>
        <v>2.5</v>
      </c>
      <c r="O88" s="240">
        <f>'Conditions of people affected'!R89</f>
        <v>1.7</v>
      </c>
      <c r="P88" s="202">
        <f>'Conditions of people affected'!K89</f>
        <v>1.4</v>
      </c>
      <c r="Q88" s="202">
        <f>'Conditions of people affected'!Q89</f>
        <v>2</v>
      </c>
      <c r="R88" s="202">
        <f t="shared" si="14"/>
        <v>2.7</v>
      </c>
      <c r="S88" s="202">
        <f>'Complexity of the crisis'!X89</f>
        <v>2.9</v>
      </c>
      <c r="T88" s="202">
        <f>'Complexity of the crisis'!AN89</f>
        <v>2.5</v>
      </c>
      <c r="U88" s="79" t="str">
        <f>VLOOKUP(C88,Lists!$C$3:$E$160,3,FALSE)</f>
        <v>Americas</v>
      </c>
      <c r="V88" s="80" t="s">
        <v>50</v>
      </c>
    </row>
    <row r="89" spans="1:22">
      <c r="A89" s="36" t="str">
        <f>'Crisis Indicator Data'!A87</f>
        <v>Complex crisis in Pakistan</v>
      </c>
      <c r="B89" s="36" t="str">
        <f>Lists!G87</f>
        <v>Complex crisis</v>
      </c>
      <c r="C89" s="36" t="str">
        <f>'Crisis Indicator Data'!C87</f>
        <v>PAK001</v>
      </c>
      <c r="D89" s="36" t="str">
        <f>'Crisis Indicator Data'!D87</f>
        <v>Pakistan</v>
      </c>
      <c r="E89" s="36" t="str">
        <f>'Crisis Indicator Data'!E87</f>
        <v>PAK</v>
      </c>
      <c r="F89" s="36" t="str">
        <f>'Crisis Indicator Data'!B87</f>
        <v>Complex crisis</v>
      </c>
      <c r="G89" s="238">
        <f t="shared" si="10"/>
        <v>3.4</v>
      </c>
      <c r="H89" s="239">
        <f t="shared" si="11"/>
        <v>4</v>
      </c>
      <c r="I89" s="201" t="str">
        <f t="shared" si="12"/>
        <v>High</v>
      </c>
      <c r="J89" s="159" t="str">
        <f>INDEX(Trends!$D$3:$D$405,MATCH(C89,Trends!$C$3:$C$405,0))</f>
        <v>Stable</v>
      </c>
      <c r="K89" s="239" t="str">
        <f>IF(Reliability!B87="x","x",(IF(ROUNDUP(Reliability!B87,0)=1,"Very High",IF(ROUNDUP(Reliability!B87,0)=2,"High",IF(ROUNDUP(Reliability!B87,0)=3,"Medium",IF(ROUNDUP(Reliability!B87,0)=4,"Low","Very Low"))))))</f>
        <v>High</v>
      </c>
      <c r="L89" s="240">
        <f t="shared" si="13"/>
        <v>3.7</v>
      </c>
      <c r="M89" s="202">
        <f>'Impact of the crisis'!N90</f>
        <v>5</v>
      </c>
      <c r="N89" s="202">
        <f>'Impact of the crisis'!AB90</f>
        <v>2.6</v>
      </c>
      <c r="O89" s="240">
        <f>'Conditions of people affected'!R90</f>
        <v>3.05</v>
      </c>
      <c r="P89" s="202">
        <f>'Conditions of people affected'!K90</f>
        <v>4.0999999999999996</v>
      </c>
      <c r="Q89" s="202">
        <f>'Conditions of people affected'!Q90</f>
        <v>2</v>
      </c>
      <c r="R89" s="202">
        <f t="shared" si="14"/>
        <v>3.6</v>
      </c>
      <c r="S89" s="202">
        <f>'Complexity of the crisis'!X90</f>
        <v>3.2</v>
      </c>
      <c r="T89" s="202">
        <f>'Complexity of the crisis'!AN90</f>
        <v>4</v>
      </c>
      <c r="U89" s="79" t="str">
        <f>VLOOKUP(C89,Lists!$C$3:$E$160,3,FALSE)</f>
        <v>Asia</v>
      </c>
      <c r="V89" s="80" t="s">
        <v>42</v>
      </c>
    </row>
    <row r="90" spans="1:22">
      <c r="A90" s="36" t="str">
        <f>'Crisis Indicator Data'!A88</f>
        <v>Kashmir conflict in Pakistan</v>
      </c>
      <c r="B90" s="36" t="str">
        <f>Lists!G88</f>
        <v>Kashmir conflict</v>
      </c>
      <c r="C90" s="36" t="str">
        <f>'Crisis Indicator Data'!C88</f>
        <v>PAK004</v>
      </c>
      <c r="D90" s="36" t="str">
        <f>'Crisis Indicator Data'!D88</f>
        <v>Pakistan</v>
      </c>
      <c r="E90" s="36" t="str">
        <f>'Crisis Indicator Data'!E88</f>
        <v>PAK</v>
      </c>
      <c r="F90" s="36" t="str">
        <f>'Crisis Indicator Data'!B88</f>
        <v>Conflict</v>
      </c>
      <c r="G90" s="238" t="str">
        <f t="shared" si="10"/>
        <v>x</v>
      </c>
      <c r="H90" s="239" t="str">
        <f t="shared" si="11"/>
        <v>x</v>
      </c>
      <c r="I90" s="201" t="str">
        <f t="shared" si="12"/>
        <v>x</v>
      </c>
      <c r="J90" s="159" t="str">
        <f>INDEX(Trends!$D$3:$D$405,MATCH(C90,Trends!$C$3:$C$405,0))</f>
        <v>-</v>
      </c>
      <c r="K90" s="239" t="str">
        <f>IF(Reliability!B88="x","x",(IF(ROUNDUP(Reliability!B88,0)=1,"Very High",IF(ROUNDUP(Reliability!B88,0)=2,"High",IF(ROUNDUP(Reliability!B88,0)=3,"Medium",IF(ROUNDUP(Reliability!B88,0)=4,"Low","Very Low"))))))</f>
        <v>Low</v>
      </c>
      <c r="L90" s="240">
        <f t="shared" si="13"/>
        <v>2.2999999999999998</v>
      </c>
      <c r="M90" s="202">
        <f>'Impact of the crisis'!N91</f>
        <v>1.1000000000000001</v>
      </c>
      <c r="N90" s="202">
        <f>'Impact of the crisis'!AB91</f>
        <v>2.8</v>
      </c>
      <c r="O90" s="240" t="str">
        <f>'Conditions of people affected'!R91</f>
        <v>x</v>
      </c>
      <c r="P90" s="202" t="str">
        <f>'Conditions of people affected'!K91</f>
        <v>x</v>
      </c>
      <c r="Q90" s="202" t="str">
        <f>'Conditions of people affected'!Q91</f>
        <v>x</v>
      </c>
      <c r="R90" s="202">
        <f t="shared" si="14"/>
        <v>3.1</v>
      </c>
      <c r="S90" s="202">
        <f>'Complexity of the crisis'!X91</f>
        <v>3.2</v>
      </c>
      <c r="T90" s="202">
        <f>'Complexity of the crisis'!AN91</f>
        <v>3</v>
      </c>
      <c r="U90" s="79" t="str">
        <f>VLOOKUP(C90,Lists!$C$3:$E$160,3,FALSE)</f>
        <v>Asia</v>
      </c>
      <c r="V90" s="80" t="s">
        <v>42</v>
      </c>
    </row>
    <row r="91" spans="1:22">
      <c r="A91" s="36" t="str">
        <f>'Crisis Indicator Data'!A89</f>
        <v>Venezuela displacement in Peru</v>
      </c>
      <c r="B91" s="36" t="str">
        <f>Lists!G89</f>
        <v>Venezuelan refugees</v>
      </c>
      <c r="C91" s="36" t="str">
        <f>'Crisis Indicator Data'!C89</f>
        <v>PER002</v>
      </c>
      <c r="D91" s="36" t="str">
        <f>'Crisis Indicator Data'!D89</f>
        <v>Peru</v>
      </c>
      <c r="E91" s="36" t="str">
        <f>'Crisis Indicator Data'!E89</f>
        <v>PER</v>
      </c>
      <c r="F91" s="36" t="str">
        <f>'Crisis Indicator Data'!B89</f>
        <v>International displacement</v>
      </c>
      <c r="G91" s="238">
        <f t="shared" si="10"/>
        <v>2.7</v>
      </c>
      <c r="H91" s="239">
        <f t="shared" si="11"/>
        <v>3</v>
      </c>
      <c r="I91" s="201" t="str">
        <f t="shared" si="12"/>
        <v>Medium</v>
      </c>
      <c r="J91" s="159" t="str">
        <f>INDEX(Trends!$D$3:$D$405,MATCH(C91,Trends!$C$3:$C$405,0))</f>
        <v>Stable</v>
      </c>
      <c r="K91" s="239" t="str">
        <f>IF(Reliability!B89="x","x",(IF(ROUNDUP(Reliability!B89,0)=1,"Very High",IF(ROUNDUP(Reliability!B89,0)=2,"High",IF(ROUNDUP(Reliability!B89,0)=3,"Medium",IF(ROUNDUP(Reliability!B89,0)=4,"Low","Very Low"))))))</f>
        <v>Medium</v>
      </c>
      <c r="L91" s="240">
        <f t="shared" si="13"/>
        <v>2.6</v>
      </c>
      <c r="M91" s="202">
        <f>'Impact of the crisis'!N92</f>
        <v>2.8</v>
      </c>
      <c r="N91" s="202">
        <f>'Impact of the crisis'!AB92</f>
        <v>2.5</v>
      </c>
      <c r="O91" s="240">
        <f>'Conditions of people affected'!R92</f>
        <v>3.25</v>
      </c>
      <c r="P91" s="202">
        <f>'Conditions of people affected'!K92</f>
        <v>3.5</v>
      </c>
      <c r="Q91" s="202">
        <f>'Conditions of people affected'!Q92</f>
        <v>3</v>
      </c>
      <c r="R91" s="202">
        <f t="shared" si="14"/>
        <v>1.9</v>
      </c>
      <c r="S91" s="202">
        <f>'Complexity of the crisis'!X92</f>
        <v>2.2999999999999998</v>
      </c>
      <c r="T91" s="202">
        <f>'Complexity of the crisis'!AN92</f>
        <v>1.5</v>
      </c>
      <c r="U91" s="79" t="str">
        <f>VLOOKUP(C91,Lists!$C$3:$E$160,3,FALSE)</f>
        <v>Americas</v>
      </c>
      <c r="V91" s="80" t="s">
        <v>47</v>
      </c>
    </row>
    <row r="92" spans="1:22">
      <c r="A92" s="36" t="str">
        <f>'Crisis Indicator Data'!A90</f>
        <v>Multiple crises in the Philippines</v>
      </c>
      <c r="B92" s="36" t="str">
        <f>Lists!G90</f>
        <v>Country level</v>
      </c>
      <c r="C92" s="36" t="str">
        <f>'Crisis Indicator Data'!C90</f>
        <v>PHL001</v>
      </c>
      <c r="D92" s="36" t="str">
        <f>'Crisis Indicator Data'!D90</f>
        <v>Philippines</v>
      </c>
      <c r="E92" s="36" t="str">
        <f>'Crisis Indicator Data'!E90</f>
        <v>PHL</v>
      </c>
      <c r="F92" s="36" t="str">
        <f>'Crisis Indicator Data'!B90</f>
        <v>Multiple crises country</v>
      </c>
      <c r="G92" s="238">
        <f t="shared" si="10"/>
        <v>3</v>
      </c>
      <c r="H92" s="239">
        <f t="shared" si="11"/>
        <v>3</v>
      </c>
      <c r="I92" s="201" t="str">
        <f t="shared" si="12"/>
        <v>Medium</v>
      </c>
      <c r="J92" s="159" t="str">
        <f>INDEX(Trends!$D$3:$D$405,MATCH(C92,Trends!$C$3:$C$405,0))</f>
        <v>Stable</v>
      </c>
      <c r="K92" s="239" t="str">
        <f>IF(Reliability!B90="x","x",(IF(ROUNDUP(Reliability!B90,0)=1,"Very High",IF(ROUNDUP(Reliability!B90,0)=2,"High",IF(ROUNDUP(Reliability!B90,0)=3,"Medium",IF(ROUNDUP(Reliability!B90,0)=4,"Low","Very Low"))))))</f>
        <v>High</v>
      </c>
      <c r="L92" s="240">
        <f t="shared" si="13"/>
        <v>3.4</v>
      </c>
      <c r="M92" s="202">
        <f>'Impact of the crisis'!N93</f>
        <v>4.5999999999999996</v>
      </c>
      <c r="N92" s="202">
        <f>'Impact of the crisis'!AB93</f>
        <v>2.5</v>
      </c>
      <c r="O92" s="240">
        <f>'Conditions of people affected'!R93</f>
        <v>2.75</v>
      </c>
      <c r="P92" s="202">
        <f>'Conditions of people affected'!K93</f>
        <v>3.5</v>
      </c>
      <c r="Q92" s="202">
        <f>'Conditions of people affected'!Q93</f>
        <v>2</v>
      </c>
      <c r="R92" s="202">
        <f t="shared" si="14"/>
        <v>3</v>
      </c>
      <c r="S92" s="202">
        <f>'Complexity of the crisis'!X93</f>
        <v>2.9</v>
      </c>
      <c r="T92" s="202">
        <f>'Complexity of the crisis'!AN93</f>
        <v>3</v>
      </c>
      <c r="U92" s="79" t="str">
        <f>VLOOKUP(C92,Lists!$C$3:$E$160,3,FALSE)</f>
        <v>Asia</v>
      </c>
      <c r="V92" s="80" t="s">
        <v>48</v>
      </c>
    </row>
    <row r="93" spans="1:22">
      <c r="A93" s="36" t="str">
        <f>'Crisis Indicator Data'!A91</f>
        <v>Mindanao conflict</v>
      </c>
      <c r="B93" s="36" t="str">
        <f>Lists!G91</f>
        <v>Mindanao Conflict</v>
      </c>
      <c r="C93" s="36" t="str">
        <f>'Crisis Indicator Data'!C91</f>
        <v>PHL003</v>
      </c>
      <c r="D93" s="36" t="str">
        <f>'Crisis Indicator Data'!D91</f>
        <v>Philippines</v>
      </c>
      <c r="E93" s="36" t="str">
        <f>'Crisis Indicator Data'!E91</f>
        <v>PHL</v>
      </c>
      <c r="F93" s="36" t="str">
        <f>'Crisis Indicator Data'!B91</f>
        <v>Conflict</v>
      </c>
      <c r="G93" s="238">
        <f t="shared" si="10"/>
        <v>2.4</v>
      </c>
      <c r="H93" s="239">
        <f t="shared" si="11"/>
        <v>3</v>
      </c>
      <c r="I93" s="201" t="str">
        <f t="shared" si="12"/>
        <v>Medium</v>
      </c>
      <c r="J93" s="159" t="str">
        <f>INDEX(Trends!$D$3:$D$405,MATCH(C93,Trends!$C$3:$C$405,0))</f>
        <v>Increasing</v>
      </c>
      <c r="K93" s="239" t="str">
        <f>IF(Reliability!B91="x","x",(IF(ROUNDUP(Reliability!B91,0)=1,"Very High",IF(ROUNDUP(Reliability!B91,0)=2,"High",IF(ROUNDUP(Reliability!B91,0)=3,"Medium",IF(ROUNDUP(Reliability!B91,0)=4,"Low","Very Low"))))))</f>
        <v>High</v>
      </c>
      <c r="L93" s="240">
        <f t="shared" si="13"/>
        <v>2.9</v>
      </c>
      <c r="M93" s="202">
        <f>'Impact of the crisis'!N94</f>
        <v>2.9</v>
      </c>
      <c r="N93" s="202">
        <f>'Impact of the crisis'!AB94</f>
        <v>2.9</v>
      </c>
      <c r="O93" s="240">
        <f>'Conditions of people affected'!R94</f>
        <v>1.65</v>
      </c>
      <c r="P93" s="202">
        <f>'Conditions of people affected'!K94</f>
        <v>2.2999999999999998</v>
      </c>
      <c r="Q93" s="202">
        <f>'Conditions of people affected'!Q94</f>
        <v>1</v>
      </c>
      <c r="R93" s="202">
        <f t="shared" si="14"/>
        <v>3</v>
      </c>
      <c r="S93" s="202">
        <f>'Complexity of the crisis'!X94</f>
        <v>2.9</v>
      </c>
      <c r="T93" s="202">
        <f>'Complexity of the crisis'!AN94</f>
        <v>3</v>
      </c>
      <c r="U93" s="79" t="str">
        <f>VLOOKUP(C93,Lists!$C$3:$E$160,3,FALSE)</f>
        <v>Asia</v>
      </c>
      <c r="V93" s="80" t="s">
        <v>46</v>
      </c>
    </row>
    <row r="94" spans="1:22">
      <c r="A94" s="36" t="str">
        <f>'Crisis Indicator Data'!A92</f>
        <v>Mindanao Earthquake</v>
      </c>
      <c r="B94" s="36" t="str">
        <f>Lists!G92</f>
        <v>Mindanao Earthquake</v>
      </c>
      <c r="C94" s="36" t="str">
        <f>'Crisis Indicator Data'!C92</f>
        <v>PHL004</v>
      </c>
      <c r="D94" s="36" t="str">
        <f>'Crisis Indicator Data'!D92</f>
        <v>Philippines</v>
      </c>
      <c r="E94" s="36" t="str">
        <f>'Crisis Indicator Data'!E92</f>
        <v>PHL</v>
      </c>
      <c r="F94" s="36" t="str">
        <f>'Crisis Indicator Data'!B92</f>
        <v>Earthquake</v>
      </c>
      <c r="G94" s="238">
        <f t="shared" si="10"/>
        <v>1.8</v>
      </c>
      <c r="H94" s="239">
        <f t="shared" si="11"/>
        <v>2</v>
      </c>
      <c r="I94" s="201" t="str">
        <f t="shared" si="12"/>
        <v>Low</v>
      </c>
      <c r="J94" s="159" t="str">
        <f>INDEX(Trends!$D$3:$D$405,MATCH(C94,Trends!$C$3:$C$405,0))</f>
        <v>Stable</v>
      </c>
      <c r="K94" s="239" t="str">
        <f>IF(Reliability!B92="x","x",(IF(ROUNDUP(Reliability!B92,0)=1,"Very High",IF(ROUNDUP(Reliability!B92,0)=2,"High",IF(ROUNDUP(Reliability!B92,0)=3,"Medium",IF(ROUNDUP(Reliability!B92,0)=4,"Low","Very Low"))))))</f>
        <v>High</v>
      </c>
      <c r="L94" s="240">
        <f t="shared" si="13"/>
        <v>1.9</v>
      </c>
      <c r="M94" s="202">
        <f>'Impact of the crisis'!N95</f>
        <v>2.5</v>
      </c>
      <c r="N94" s="202">
        <f>'Impact of the crisis'!AB95</f>
        <v>1.5</v>
      </c>
      <c r="O94" s="240">
        <f>'Conditions of people affected'!R95</f>
        <v>1.25</v>
      </c>
      <c r="P94" s="202">
        <f>'Conditions of people affected'!K95</f>
        <v>1.5</v>
      </c>
      <c r="Q94" s="202">
        <f>'Conditions of people affected'!Q95</f>
        <v>1</v>
      </c>
      <c r="R94" s="202">
        <f t="shared" si="14"/>
        <v>2.7</v>
      </c>
      <c r="S94" s="202">
        <f>'Complexity of the crisis'!X95</f>
        <v>2.9</v>
      </c>
      <c r="T94" s="202">
        <f>'Complexity of the crisis'!AN95</f>
        <v>2.5</v>
      </c>
      <c r="U94" s="79" t="str">
        <f>VLOOKUP(C94,Lists!$C$3:$E$160,3,FALSE)</f>
        <v>Asia</v>
      </c>
      <c r="V94" s="80" t="s">
        <v>46</v>
      </c>
    </row>
    <row r="95" spans="1:22">
      <c r="A95" s="36" t="str">
        <f>'Crisis Indicator Data'!A93</f>
        <v>Typhoon Goni (Rolly) and Typhoon Vamco (Ulysses)</v>
      </c>
      <c r="B95" s="36" t="str">
        <f>Lists!G93</f>
        <v>Typhoon Goni (Rolly) and Typhoon Vamco (Ulysses)</v>
      </c>
      <c r="C95" s="36" t="str">
        <f>'Crisis Indicator Data'!C93</f>
        <v>PHL009</v>
      </c>
      <c r="D95" s="36" t="str">
        <f>'Crisis Indicator Data'!D93</f>
        <v>Philippines</v>
      </c>
      <c r="E95" s="36" t="str">
        <f>'Crisis Indicator Data'!E93</f>
        <v>PHL</v>
      </c>
      <c r="F95" s="36" t="str">
        <f>'Crisis Indicator Data'!B93</f>
        <v>Tropical cyclone</v>
      </c>
      <c r="G95" s="238">
        <f t="shared" si="10"/>
        <v>2.5</v>
      </c>
      <c r="H95" s="239">
        <f t="shared" si="11"/>
        <v>3</v>
      </c>
      <c r="I95" s="201" t="str">
        <f t="shared" si="12"/>
        <v>Medium</v>
      </c>
      <c r="J95" s="159" t="str">
        <f>INDEX(Trends!$D$3:$D$405,MATCH(C95,Trends!$C$3:$C$405,0))</f>
        <v>Stable</v>
      </c>
      <c r="K95" s="239" t="str">
        <f>IF(Reliability!B93="x","x",(IF(ROUNDUP(Reliability!B93,0)=1,"Very High",IF(ROUNDUP(Reliability!B93,0)=2,"High",IF(ROUNDUP(Reliability!B93,0)=3,"Medium",IF(ROUNDUP(Reliability!B93,0)=4,"Low","Very Low"))))))</f>
        <v>High</v>
      </c>
      <c r="L95" s="240">
        <f t="shared" si="13"/>
        <v>2.5</v>
      </c>
      <c r="M95" s="202">
        <f>'Impact of the crisis'!N96</f>
        <v>3.5</v>
      </c>
      <c r="N95" s="202">
        <f>'Impact of the crisis'!AB96</f>
        <v>1.9</v>
      </c>
      <c r="O95" s="240">
        <f>'Conditions of people affected'!R96</f>
        <v>2.65</v>
      </c>
      <c r="P95" s="202">
        <f>'Conditions of people affected'!K96</f>
        <v>3.3</v>
      </c>
      <c r="Q95" s="202">
        <f>'Conditions of people affected'!Q96</f>
        <v>2</v>
      </c>
      <c r="R95" s="202">
        <f t="shared" si="14"/>
        <v>2.2999999999999998</v>
      </c>
      <c r="S95" s="202">
        <f>'Complexity of the crisis'!X96</f>
        <v>2.9</v>
      </c>
      <c r="T95" s="202">
        <f>'Complexity of the crisis'!AN96</f>
        <v>1.5</v>
      </c>
      <c r="U95" s="79" t="str">
        <f>VLOOKUP(C95,Lists!$C$3:$E$160,3,FALSE)</f>
        <v>Asia</v>
      </c>
      <c r="V95" s="80" t="s">
        <v>46</v>
      </c>
    </row>
    <row r="96" spans="1:22">
      <c r="A96" s="36" t="str">
        <f>'Crisis Indicator Data'!A94</f>
        <v>Complex crisis in DPRK</v>
      </c>
      <c r="B96" s="36" t="str">
        <f>Lists!G94</f>
        <v>Complex crisis</v>
      </c>
      <c r="C96" s="36" t="str">
        <f>'Crisis Indicator Data'!C94</f>
        <v>PRK001</v>
      </c>
      <c r="D96" s="36" t="str">
        <f>'Crisis Indicator Data'!D94</f>
        <v>DPRK</v>
      </c>
      <c r="E96" s="36" t="str">
        <f>'Crisis Indicator Data'!E94</f>
        <v>PRK</v>
      </c>
      <c r="F96" s="36" t="str">
        <f>'Crisis Indicator Data'!B94</f>
        <v>Complex crisis</v>
      </c>
      <c r="G96" s="238">
        <f t="shared" si="10"/>
        <v>3.8</v>
      </c>
      <c r="H96" s="239">
        <f t="shared" si="11"/>
        <v>4</v>
      </c>
      <c r="I96" s="201" t="str">
        <f t="shared" si="12"/>
        <v>High</v>
      </c>
      <c r="J96" s="159" t="str">
        <f>INDEX(Trends!$D$3:$D$405,MATCH(C96,Trends!$C$3:$C$405,0))</f>
        <v>Increasing</v>
      </c>
      <c r="K96" s="239" t="str">
        <f>IF(Reliability!B94="x","x",(IF(ROUNDUP(Reliability!B94,0)=1,"Very High",IF(ROUNDUP(Reliability!B94,0)=2,"High",IF(ROUNDUP(Reliability!B94,0)=3,"Medium",IF(ROUNDUP(Reliability!B94,0)=4,"Low","Very Low"))))))</f>
        <v>Medium</v>
      </c>
      <c r="L96" s="240">
        <f t="shared" si="13"/>
        <v>3.9</v>
      </c>
      <c r="M96" s="202">
        <f>'Impact of the crisis'!N97</f>
        <v>4.5999999999999996</v>
      </c>
      <c r="N96" s="202">
        <f>'Impact of the crisis'!AB97</f>
        <v>3.5</v>
      </c>
      <c r="O96" s="240">
        <f>'Conditions of people affected'!R97</f>
        <v>4.5</v>
      </c>
      <c r="P96" s="202">
        <f>'Conditions of people affected'!K97</f>
        <v>5</v>
      </c>
      <c r="Q96" s="202">
        <f>'Conditions of people affected'!Q97</f>
        <v>4</v>
      </c>
      <c r="R96" s="202">
        <f t="shared" si="14"/>
        <v>2.5</v>
      </c>
      <c r="S96" s="202">
        <f>'Complexity of the crisis'!X97</f>
        <v>2.9</v>
      </c>
      <c r="T96" s="202">
        <f>'Complexity of the crisis'!AN97</f>
        <v>2</v>
      </c>
      <c r="U96" s="79" t="str">
        <f>VLOOKUP(C96,Lists!$C$3:$E$160,3,FALSE)</f>
        <v>Asia</v>
      </c>
      <c r="V96" s="80" t="s">
        <v>46</v>
      </c>
    </row>
    <row r="97" spans="1:22">
      <c r="A97" s="36" t="str">
        <f>'Crisis Indicator Data'!A95</f>
        <v>Conflict in Palestine</v>
      </c>
      <c r="B97" s="36" t="str">
        <f>Lists!G95</f>
        <v>Conflict</v>
      </c>
      <c r="C97" s="36" t="str">
        <f>'Crisis Indicator Data'!C95</f>
        <v>PSE002</v>
      </c>
      <c r="D97" s="36" t="str">
        <f>'Crisis Indicator Data'!D95</f>
        <v>Palestine</v>
      </c>
      <c r="E97" s="36" t="str">
        <f>'Crisis Indicator Data'!E95</f>
        <v>PSE</v>
      </c>
      <c r="F97" s="36" t="str">
        <f>'Crisis Indicator Data'!B95</f>
        <v>Conflict</v>
      </c>
      <c r="G97" s="238">
        <f t="shared" si="10"/>
        <v>4</v>
      </c>
      <c r="H97" s="239">
        <f t="shared" si="11"/>
        <v>4</v>
      </c>
      <c r="I97" s="201" t="str">
        <f t="shared" si="12"/>
        <v>High</v>
      </c>
      <c r="J97" s="159" t="str">
        <f>INDEX(Trends!$D$3:$D$405,MATCH(C97,Trends!$C$3:$C$405,0))</f>
        <v>Increasing</v>
      </c>
      <c r="K97" s="239" t="str">
        <f>IF(Reliability!B95="x","x",(IF(ROUNDUP(Reliability!B95,0)=1,"Very High",IF(ROUNDUP(Reliability!B95,0)=2,"High",IF(ROUNDUP(Reliability!B95,0)=3,"Medium",IF(ROUNDUP(Reliability!B95,0)=4,"Low","Very Low"))))))</f>
        <v>Very High</v>
      </c>
      <c r="L97" s="240">
        <f t="shared" si="13"/>
        <v>3.8</v>
      </c>
      <c r="M97" s="202">
        <f>'Impact of the crisis'!N98</f>
        <v>3.4</v>
      </c>
      <c r="N97" s="202">
        <f>'Impact of the crisis'!AB98</f>
        <v>4</v>
      </c>
      <c r="O97" s="240">
        <f>'Conditions of people affected'!R98</f>
        <v>4.5</v>
      </c>
      <c r="P97" s="202">
        <f>'Conditions of people affected'!K98</f>
        <v>4</v>
      </c>
      <c r="Q97" s="202">
        <f>'Conditions of people affected'!Q98</f>
        <v>5</v>
      </c>
      <c r="R97" s="202">
        <f t="shared" si="14"/>
        <v>3.2</v>
      </c>
      <c r="S97" s="202">
        <f>'Complexity of the crisis'!X98</f>
        <v>2.2000000000000002</v>
      </c>
      <c r="T97" s="202">
        <f>'Complexity of the crisis'!AN98</f>
        <v>4</v>
      </c>
      <c r="U97" s="79" t="str">
        <f>VLOOKUP(C97,Lists!$C$3:$E$160,3,FALSE)</f>
        <v>Middle east</v>
      </c>
      <c r="V97" s="80" t="s">
        <v>42</v>
      </c>
    </row>
    <row r="98" spans="1:22">
      <c r="A98" s="36" t="str">
        <f>'Crisis Indicator Data'!A96</f>
        <v>Regional Boko Haram Crisis</v>
      </c>
      <c r="B98" s="36" t="str">
        <f>Lists!G96</f>
        <v>Regional Boko Haram</v>
      </c>
      <c r="C98" s="36" t="str">
        <f>'Crisis Indicator Data'!C96</f>
        <v>REG001</v>
      </c>
      <c r="D98" s="36" t="str">
        <f>'Crisis Indicator Data'!D96</f>
        <v>Nigeria,Niger,Chad,Cameroon</v>
      </c>
      <c r="E98" s="36" t="str">
        <f>'Crisis Indicator Data'!E96</f>
        <v>NGA,NER,TCD,CMR</v>
      </c>
      <c r="F98" s="36" t="str">
        <f>'Crisis Indicator Data'!B96</f>
        <v>Regional crisis</v>
      </c>
      <c r="G98" s="238">
        <f t="shared" si="10"/>
        <v>4.2</v>
      </c>
      <c r="H98" s="239">
        <f t="shared" si="11"/>
        <v>5</v>
      </c>
      <c r="I98" s="201" t="str">
        <f t="shared" si="12"/>
        <v>Very High</v>
      </c>
      <c r="J98" s="159" t="str">
        <f>INDEX(Trends!$D$3:$D$405,MATCH(C98,Trends!$C$3:$C$405,0))</f>
        <v>Increasing</v>
      </c>
      <c r="K98" s="239" t="str">
        <f>IF(Reliability!B96="x","x",(IF(ROUNDUP(Reliability!B96,0)=1,"Very High",IF(ROUNDUP(Reliability!B96,0)=2,"High",IF(ROUNDUP(Reliability!B96,0)=3,"Medium",IF(ROUNDUP(Reliability!B96,0)=4,"Low","Very Low"))))))</f>
        <v>High</v>
      </c>
      <c r="L98" s="240">
        <f t="shared" si="13"/>
        <v>4</v>
      </c>
      <c r="M98" s="202">
        <f>'Impact of the crisis'!N99</f>
        <v>2.2999999999999998</v>
      </c>
      <c r="N98" s="202">
        <f>'Impact of the crisis'!AB99</f>
        <v>4.5</v>
      </c>
      <c r="O98" s="240">
        <f>'Conditions of people affected'!R99</f>
        <v>4.45</v>
      </c>
      <c r="P98" s="202">
        <f>'Conditions of people affected'!K99</f>
        <v>4.9000000000000004</v>
      </c>
      <c r="Q98" s="202">
        <f>'Conditions of people affected'!Q99</f>
        <v>4</v>
      </c>
      <c r="R98" s="202">
        <f t="shared" si="14"/>
        <v>3.8</v>
      </c>
      <c r="S98" s="202">
        <f>'Complexity of the crisis'!X99</f>
        <v>3.5</v>
      </c>
      <c r="T98" s="202">
        <f>'Complexity of the crisis'!AN99</f>
        <v>4</v>
      </c>
      <c r="U98" s="79" t="str">
        <f>VLOOKUP(C98,Lists!$C$3:$E$160,3,FALSE)</f>
        <v>Africa,Africa,Africa,Africa</v>
      </c>
      <c r="V98" s="80" t="s">
        <v>48</v>
      </c>
    </row>
    <row r="99" spans="1:22">
      <c r="A99" s="36" t="str">
        <f>'Crisis Indicator Data'!A97</f>
        <v>Venezuela Regional Crisis</v>
      </c>
      <c r="B99" s="36" t="str">
        <f>Lists!G97</f>
        <v>Venezuela Regional Crisis</v>
      </c>
      <c r="C99" s="36" t="str">
        <f>'Crisis Indicator Data'!C97</f>
        <v>REG002</v>
      </c>
      <c r="D99" s="36" t="str">
        <f>'Crisis Indicator Data'!D97</f>
        <v>Venezuela,Brazil,Colombia,Ecuador,Peru,Trinidad and Tobago</v>
      </c>
      <c r="E99" s="36" t="str">
        <f>'Crisis Indicator Data'!E97</f>
        <v>VEN,BRA,COL,ECU,PER,TTO</v>
      </c>
      <c r="F99" s="36" t="str">
        <f>'Crisis Indicator Data'!B97</f>
        <v>Regional crisis</v>
      </c>
      <c r="G99" s="238">
        <f t="shared" si="10"/>
        <v>3.6</v>
      </c>
      <c r="H99" s="239">
        <f t="shared" si="11"/>
        <v>4</v>
      </c>
      <c r="I99" s="201" t="str">
        <f t="shared" si="12"/>
        <v>High</v>
      </c>
      <c r="J99" s="159" t="str">
        <f>INDEX(Trends!$D$3:$D$405,MATCH(C99,Trends!$C$3:$C$405,0))</f>
        <v>Stable</v>
      </c>
      <c r="K99" s="239" t="str">
        <f>IF(Reliability!B97="x","x",(IF(ROUNDUP(Reliability!B97,0)=1,"Very High",IF(ROUNDUP(Reliability!B97,0)=2,"High",IF(ROUNDUP(Reliability!B97,0)=3,"Medium",IF(ROUNDUP(Reliability!B97,0)=4,"Low","Very Low"))))))</f>
        <v>Low</v>
      </c>
      <c r="L99" s="240">
        <f t="shared" si="13"/>
        <v>4.0999999999999996</v>
      </c>
      <c r="M99" s="202">
        <f>'Impact of the crisis'!N100</f>
        <v>2.9</v>
      </c>
      <c r="N99" s="202">
        <f>'Impact of the crisis'!AB100</f>
        <v>4.5</v>
      </c>
      <c r="O99" s="240">
        <f>'Conditions of people affected'!R100</f>
        <v>4</v>
      </c>
      <c r="P99" s="202">
        <f>'Conditions of people affected'!K100</f>
        <v>5</v>
      </c>
      <c r="Q99" s="202">
        <f>'Conditions of people affected'!Q100</f>
        <v>3</v>
      </c>
      <c r="R99" s="202">
        <f t="shared" si="14"/>
        <v>2.6</v>
      </c>
      <c r="S99" s="202">
        <f>'Complexity of the crisis'!X100</f>
        <v>2.6</v>
      </c>
      <c r="T99" s="202">
        <f>'Complexity of the crisis'!AN100</f>
        <v>2.5</v>
      </c>
      <c r="U99" s="79" t="str">
        <f>VLOOKUP(C99,Lists!$C$3:$E$160,3,FALSE)</f>
        <v>Americas,Americas,Americas,Americas,Americas,Americas</v>
      </c>
      <c r="V99" s="80" t="s">
        <v>50</v>
      </c>
    </row>
    <row r="100" spans="1:22">
      <c r="A100" s="36" t="str">
        <f>'Crisis Indicator Data'!A98</f>
        <v>Regional Kashmir conflict</v>
      </c>
      <c r="B100" s="36" t="str">
        <f>Lists!G98</f>
        <v>Regional Kashmir conflict</v>
      </c>
      <c r="C100" s="36" t="str">
        <f>'Crisis Indicator Data'!C98</f>
        <v>REG003</v>
      </c>
      <c r="D100" s="36" t="str">
        <f>'Crisis Indicator Data'!D98</f>
        <v>India,Pakistan</v>
      </c>
      <c r="E100" s="36" t="str">
        <f>'Crisis Indicator Data'!E98</f>
        <v>IND,PAK</v>
      </c>
      <c r="F100" s="36" t="str">
        <f>'Crisis Indicator Data'!B98</f>
        <v>Regional crisis</v>
      </c>
      <c r="G100" s="238" t="str">
        <f t="shared" si="10"/>
        <v>x</v>
      </c>
      <c r="H100" s="239" t="str">
        <f t="shared" si="11"/>
        <v>x</v>
      </c>
      <c r="I100" s="201" t="str">
        <f t="shared" si="12"/>
        <v>x</v>
      </c>
      <c r="J100" s="159" t="str">
        <f>INDEX(Trends!$D$3:$D$405,MATCH(C100,Trends!$C$3:$C$405,0))</f>
        <v>-</v>
      </c>
      <c r="K100" s="239" t="str">
        <f>IF(Reliability!B98="x","x",(IF(ROUNDUP(Reliability!B98,0)=1,"Very High",IF(ROUNDUP(Reliability!B98,0)=2,"High",IF(ROUNDUP(Reliability!B98,0)=3,"Medium",IF(ROUNDUP(Reliability!B98,0)=4,"Low","Very Low"))))))</f>
        <v>Very Low</v>
      </c>
      <c r="L100" s="240">
        <f t="shared" si="13"/>
        <v>3.5</v>
      </c>
      <c r="M100" s="202">
        <f>'Impact of the crisis'!N101</f>
        <v>2.1</v>
      </c>
      <c r="N100" s="202">
        <f>'Impact of the crisis'!AB101</f>
        <v>4</v>
      </c>
      <c r="O100" s="240" t="str">
        <f>'Conditions of people affected'!R101</f>
        <v>x</v>
      </c>
      <c r="P100" s="202" t="str">
        <f>'Conditions of people affected'!K101</f>
        <v>x</v>
      </c>
      <c r="Q100" s="202" t="str">
        <f>'Conditions of people affected'!Q101</f>
        <v>x</v>
      </c>
      <c r="R100" s="202">
        <f t="shared" si="14"/>
        <v>2.9</v>
      </c>
      <c r="S100" s="202">
        <f>'Complexity of the crisis'!X101</f>
        <v>2.8</v>
      </c>
      <c r="T100" s="202">
        <f>'Complexity of the crisis'!AN101</f>
        <v>3</v>
      </c>
      <c r="U100" s="79" t="str">
        <f>VLOOKUP(C100,Lists!$C$3:$E$160,3,FALSE)</f>
        <v>Asia,Asia</v>
      </c>
      <c r="V100" s="80" t="s">
        <v>46</v>
      </c>
    </row>
    <row r="101" spans="1:22">
      <c r="A101" s="36" t="str">
        <f>'Crisis Indicator Data'!A99</f>
        <v>Syrian Regional Crisis</v>
      </c>
      <c r="B101" s="36" t="str">
        <f>Lists!G99</f>
        <v>Syrian Regional Crisis</v>
      </c>
      <c r="C101" s="36" t="str">
        <f>'Crisis Indicator Data'!C99</f>
        <v>REG004</v>
      </c>
      <c r="D101" s="36" t="str">
        <f>'Crisis Indicator Data'!D99</f>
        <v>Syria,Turkey,Iraq,Egypt,Jordan,Lebanon</v>
      </c>
      <c r="E101" s="36" t="str">
        <f>'Crisis Indicator Data'!E99</f>
        <v>SYR,TUR,IRQ,EGY,JOR,LBN</v>
      </c>
      <c r="F101" s="36" t="str">
        <f>'Crisis Indicator Data'!B99</f>
        <v>Regional crisis</v>
      </c>
      <c r="G101" s="238">
        <f t="shared" ref="G101:G132" si="15">IF(OR(O101="x",L101="x"),"x",ROUND((5-GEOMEAN(((5-L101)/5*4+1),((5-O101)/5*4+1),((5-O101)/5*4+1)))/4*3.5+R101*0.3,1))</f>
        <v>4.5</v>
      </c>
      <c r="H101" s="239">
        <f t="shared" ref="H101:H132" si="16">IF(G101="x","x",ROUNDUP(G101,0))</f>
        <v>5</v>
      </c>
      <c r="I101" s="201" t="str">
        <f t="shared" ref="I101:I132" si="17">IF(O101="x","x",IF(L101="x","x",(IF(H101=5,"Very High",IF(H101=4,"High",IF(H101=3,"Medium",IF(H101=2,"Low","Very Low")))))))</f>
        <v>Very High</v>
      </c>
      <c r="J101" s="159" t="str">
        <f>INDEX(Trends!$D$3:$D$405,MATCH(C101,Trends!$C$3:$C$405,0))</f>
        <v>Increasing</v>
      </c>
      <c r="K101" s="239" t="str">
        <f>IF(Reliability!B99="x","x",(IF(ROUNDUP(Reliability!B99,0)=1,"Very High",IF(ROUNDUP(Reliability!B99,0)=2,"High",IF(ROUNDUP(Reliability!B99,0)=3,"Medium",IF(ROUNDUP(Reliability!B99,0)=4,"Low","Very Low"))))))</f>
        <v>High</v>
      </c>
      <c r="L101" s="240">
        <f t="shared" ref="L101:L132" si="18">IF(OR(N101="x",M101="x"),"x",ROUND((5-GEOMEAN(((5-M101)/5*4+1),((5-N101)/5*4+1),((5-N101)/5*4+1)))/4*5,1))</f>
        <v>4</v>
      </c>
      <c r="M101" s="202">
        <f>'Impact of the crisis'!N102</f>
        <v>3.1</v>
      </c>
      <c r="N101" s="202">
        <f>'Impact of the crisis'!AB102</f>
        <v>4.3</v>
      </c>
      <c r="O101" s="240">
        <f>'Conditions of people affected'!R102</f>
        <v>5</v>
      </c>
      <c r="P101" s="202">
        <f>'Conditions of people affected'!K102</f>
        <v>5</v>
      </c>
      <c r="Q101" s="202">
        <f>'Conditions of people affected'!Q102</f>
        <v>5</v>
      </c>
      <c r="R101" s="202">
        <f t="shared" ref="R101:R132" si="19">IF(OR(T101="x",S101="x"),S101,ROUND((5-GEOMEAN(((5-S101)/5*4+1),((5-T101)/5*4+1)))/4*5,1))</f>
        <v>4.0999999999999996</v>
      </c>
      <c r="S101" s="202">
        <f>'Complexity of the crisis'!X102</f>
        <v>3.6</v>
      </c>
      <c r="T101" s="202">
        <f>'Complexity of the crisis'!AN102</f>
        <v>4.5</v>
      </c>
      <c r="U101" s="79" t="str">
        <f>VLOOKUP(C101,Lists!$C$3:$E$160,3,FALSE)</f>
        <v>Middle east,Middle east,Middle east,Africa,Middle east,Middle east</v>
      </c>
      <c r="V101" s="80" t="s">
        <v>42</v>
      </c>
    </row>
    <row r="102" spans="1:22">
      <c r="A102" s="36" t="str">
        <f>'Crisis Indicator Data'!A100</f>
        <v xml:space="preserve">Eastern Mediterranean Route </v>
      </c>
      <c r="B102" s="36" t="str">
        <f>Lists!G100</f>
        <v xml:space="preserve">Eastern Mediterranean Route </v>
      </c>
      <c r="C102" s="36" t="str">
        <f>'Crisis Indicator Data'!C100</f>
        <v>REG006</v>
      </c>
      <c r="D102" s="36" t="str">
        <f>'Crisis Indicator Data'!D100</f>
        <v>Turkey,Greece</v>
      </c>
      <c r="E102" s="36" t="str">
        <f>'Crisis Indicator Data'!E100</f>
        <v>TUR,GRC</v>
      </c>
      <c r="F102" s="36" t="str">
        <f>'Crisis Indicator Data'!B100</f>
        <v>Regional crisis</v>
      </c>
      <c r="G102" s="238" t="str">
        <f t="shared" si="15"/>
        <v>x</v>
      </c>
      <c r="H102" s="239" t="str">
        <f t="shared" si="16"/>
        <v>x</v>
      </c>
      <c r="I102" s="201" t="str">
        <f t="shared" si="17"/>
        <v>x</v>
      </c>
      <c r="J102" s="159" t="str">
        <f>INDEX(Trends!$D$3:$D$405,MATCH(C102,Trends!$C$3:$C$405,0))</f>
        <v>-</v>
      </c>
      <c r="K102" s="239" t="str">
        <f>IF(Reliability!B100="x","x",(IF(ROUNDUP(Reliability!B100,0)=1,"Very High",IF(ROUNDUP(Reliability!B100,0)=2,"High",IF(ROUNDUP(Reliability!B100,0)=3,"Medium",IF(ROUNDUP(Reliability!B100,0)=4,"Low","Very Low"))))))</f>
        <v>Very Low</v>
      </c>
      <c r="L102" s="240" t="str">
        <f t="shared" si="18"/>
        <v>x</v>
      </c>
      <c r="M102" s="202" t="str">
        <f>'Impact of the crisis'!N103</f>
        <v>x</v>
      </c>
      <c r="N102" s="202">
        <f>'Impact of the crisis'!AB103</f>
        <v>2.4</v>
      </c>
      <c r="O102" s="240" t="str">
        <f>'Conditions of people affected'!R103</f>
        <v>x</v>
      </c>
      <c r="P102" s="202" t="str">
        <f>'Conditions of people affected'!K103</f>
        <v>x</v>
      </c>
      <c r="Q102" s="202" t="str">
        <f>'Conditions of people affected'!Q103</f>
        <v>x</v>
      </c>
      <c r="R102" s="202">
        <f t="shared" si="19"/>
        <v>2.5</v>
      </c>
      <c r="S102" s="202">
        <f>'Complexity of the crisis'!X103</f>
        <v>2.5</v>
      </c>
      <c r="T102" s="202">
        <f>'Complexity of the crisis'!AN103</f>
        <v>2.5</v>
      </c>
      <c r="U102" s="79" t="str">
        <f>VLOOKUP(C102,Lists!$C$3:$E$160,3,FALSE)</f>
        <v>Middle east,Europe</v>
      </c>
      <c r="V102" s="80" t="s">
        <v>42</v>
      </c>
    </row>
    <row r="103" spans="1:22">
      <c r="A103" s="36" t="str">
        <f>'Crisis Indicator Data'!A101</f>
        <v>Central Mediterranean Route</v>
      </c>
      <c r="B103" s="36" t="str">
        <f>Lists!G101</f>
        <v>Central Mediterranean Route</v>
      </c>
      <c r="C103" s="36" t="str">
        <f>'Crisis Indicator Data'!C101</f>
        <v>REG007</v>
      </c>
      <c r="D103" s="36" t="str">
        <f>'Crisis Indicator Data'!D101</f>
        <v>Algeria,Tunisia,Libya,Italy</v>
      </c>
      <c r="E103" s="36" t="str">
        <f>'Crisis Indicator Data'!E101</f>
        <v>DZA,TUN,LBY,ITA</v>
      </c>
      <c r="F103" s="36" t="str">
        <f>'Crisis Indicator Data'!B101</f>
        <v>Regional crisis</v>
      </c>
      <c r="G103" s="238" t="str">
        <f t="shared" si="15"/>
        <v>x</v>
      </c>
      <c r="H103" s="239" t="str">
        <f t="shared" si="16"/>
        <v>x</v>
      </c>
      <c r="I103" s="201" t="str">
        <f t="shared" si="17"/>
        <v>x</v>
      </c>
      <c r="J103" s="159" t="str">
        <f>INDEX(Trends!$D$3:$D$405,MATCH(C103,Trends!$C$3:$C$405,0))</f>
        <v>-</v>
      </c>
      <c r="K103" s="239" t="str">
        <f>IF(Reliability!B101="x","x",(IF(ROUNDUP(Reliability!B101,0)=1,"Very High",IF(ROUNDUP(Reliability!B101,0)=2,"High",IF(ROUNDUP(Reliability!B101,0)=3,"Medium",IF(ROUNDUP(Reliability!B101,0)=4,"Low","Very Low"))))))</f>
        <v>Very Low</v>
      </c>
      <c r="L103" s="240" t="str">
        <f t="shared" si="18"/>
        <v>x</v>
      </c>
      <c r="M103" s="202" t="str">
        <f>'Impact of the crisis'!N104</f>
        <v>x</v>
      </c>
      <c r="N103" s="202">
        <f>'Impact of the crisis'!AB104</f>
        <v>4</v>
      </c>
      <c r="O103" s="240" t="str">
        <f>'Conditions of people affected'!R104</f>
        <v>x</v>
      </c>
      <c r="P103" s="202" t="str">
        <f>'Conditions of people affected'!K104</f>
        <v>x</v>
      </c>
      <c r="Q103" s="202" t="str">
        <f>'Conditions of people affected'!Q104</f>
        <v>x</v>
      </c>
      <c r="R103" s="202">
        <f t="shared" si="19"/>
        <v>3.1</v>
      </c>
      <c r="S103" s="202">
        <f>'Complexity of the crisis'!X104</f>
        <v>2.6</v>
      </c>
      <c r="T103" s="202">
        <f>'Complexity of the crisis'!AN104</f>
        <v>3.5</v>
      </c>
      <c r="U103" s="79" t="str">
        <f>VLOOKUP(C103,Lists!$C$3:$E$160,3,FALSE)</f>
        <v>Africa,Africa,Africa,Europe</v>
      </c>
      <c r="V103" s="80" t="s">
        <v>61</v>
      </c>
    </row>
    <row r="104" spans="1:22">
      <c r="A104" s="36" t="str">
        <f>'Crisis Indicator Data'!A102</f>
        <v>Western Mediterranean Route</v>
      </c>
      <c r="B104" s="36" t="str">
        <f>Lists!G102</f>
        <v>Western Mediterranean Route</v>
      </c>
      <c r="C104" s="36" t="str">
        <f>'Crisis Indicator Data'!C102</f>
        <v>REG008</v>
      </c>
      <c r="D104" s="36" t="str">
        <f>'Crisis Indicator Data'!D102</f>
        <v>Algeria,Morocco,Spain</v>
      </c>
      <c r="E104" s="36" t="str">
        <f>'Crisis Indicator Data'!E102</f>
        <v>DZA,MAR,ESP</v>
      </c>
      <c r="F104" s="36" t="str">
        <f>'Crisis Indicator Data'!B102</f>
        <v>Regional crisis</v>
      </c>
      <c r="G104" s="238" t="str">
        <f t="shared" si="15"/>
        <v>x</v>
      </c>
      <c r="H104" s="239" t="str">
        <f t="shared" si="16"/>
        <v>x</v>
      </c>
      <c r="I104" s="201" t="str">
        <f t="shared" si="17"/>
        <v>x</v>
      </c>
      <c r="J104" s="159" t="str">
        <f>INDEX(Trends!$D$3:$D$405,MATCH(C104,Trends!$C$3:$C$405,0))</f>
        <v>-</v>
      </c>
      <c r="K104" s="239" t="str">
        <f>IF(Reliability!B102="x","x",(IF(ROUNDUP(Reliability!B102,0)=1,"Very High",IF(ROUNDUP(Reliability!B102,0)=2,"High",IF(ROUNDUP(Reliability!B102,0)=3,"Medium",IF(ROUNDUP(Reliability!B102,0)=4,"Low","Very Low"))))))</f>
        <v>Very Low</v>
      </c>
      <c r="L104" s="240" t="str">
        <f t="shared" si="18"/>
        <v>x</v>
      </c>
      <c r="M104" s="202" t="str">
        <f>'Impact of the crisis'!N105</f>
        <v>x</v>
      </c>
      <c r="N104" s="202">
        <f>'Impact of the crisis'!AB105</f>
        <v>3.2</v>
      </c>
      <c r="O104" s="240" t="str">
        <f>'Conditions of people affected'!R105</f>
        <v>x</v>
      </c>
      <c r="P104" s="202" t="str">
        <f>'Conditions of people affected'!K105</f>
        <v>x</v>
      </c>
      <c r="Q104" s="202" t="str">
        <f>'Conditions of people affected'!Q105</f>
        <v>x</v>
      </c>
      <c r="R104" s="202">
        <f t="shared" si="19"/>
        <v>2.4</v>
      </c>
      <c r="S104" s="202">
        <f>'Complexity of the crisis'!X105</f>
        <v>2.7</v>
      </c>
      <c r="T104" s="202">
        <f>'Complexity of the crisis'!AN105</f>
        <v>2</v>
      </c>
      <c r="U104" s="79" t="str">
        <f>VLOOKUP(C104,Lists!$C$3:$E$160,3,FALSE)</f>
        <v>Africa,Africa,Europe</v>
      </c>
      <c r="V104" s="80" t="s">
        <v>61</v>
      </c>
    </row>
    <row r="105" spans="1:22">
      <c r="A105" s="36" t="str">
        <f>'Crisis Indicator Data'!A103</f>
        <v>Rohingya Regional Crisis</v>
      </c>
      <c r="B105" s="36" t="str">
        <f>Lists!G103</f>
        <v>Rohingya Regional Crisis</v>
      </c>
      <c r="C105" s="36" t="str">
        <f>'Crisis Indicator Data'!C103</f>
        <v>REG011</v>
      </c>
      <c r="D105" s="36" t="str">
        <f>'Crisis Indicator Data'!D103</f>
        <v>Bangladesh,Myanmar</v>
      </c>
      <c r="E105" s="36" t="str">
        <f>'Crisis Indicator Data'!E103</f>
        <v>BGD,MMR</v>
      </c>
      <c r="F105" s="36" t="str">
        <f>'Crisis Indicator Data'!B103</f>
        <v>Regional crisis</v>
      </c>
      <c r="G105" s="238">
        <f t="shared" si="15"/>
        <v>3.6</v>
      </c>
      <c r="H105" s="239">
        <f t="shared" si="16"/>
        <v>4</v>
      </c>
      <c r="I105" s="201" t="str">
        <f t="shared" si="17"/>
        <v>High</v>
      </c>
      <c r="J105" s="159" t="str">
        <f>INDEX(Trends!$D$3:$D$405,MATCH(C105,Trends!$C$3:$C$405,0))</f>
        <v>Stable</v>
      </c>
      <c r="K105" s="239" t="str">
        <f>IF(Reliability!B103="x","x",(IF(ROUNDUP(Reliability!B103,0)=1,"Very High",IF(ROUNDUP(Reliability!B103,0)=2,"High",IF(ROUNDUP(Reliability!B103,0)=3,"Medium",IF(ROUNDUP(Reliability!B103,0)=4,"Low","Very Low"))))))</f>
        <v>Very High</v>
      </c>
      <c r="L105" s="240">
        <f t="shared" si="18"/>
        <v>3.1</v>
      </c>
      <c r="M105" s="202">
        <f>'Impact of the crisis'!N106</f>
        <v>1.4</v>
      </c>
      <c r="N105" s="202">
        <f>'Impact of the crisis'!AB106</f>
        <v>3.7</v>
      </c>
      <c r="O105" s="240">
        <f>'Conditions of people affected'!R106</f>
        <v>3.85</v>
      </c>
      <c r="P105" s="202">
        <f>'Conditions of people affected'!K106</f>
        <v>3.7</v>
      </c>
      <c r="Q105" s="202">
        <f>'Conditions of people affected'!Q106</f>
        <v>4</v>
      </c>
      <c r="R105" s="202">
        <f t="shared" si="19"/>
        <v>3.5</v>
      </c>
      <c r="S105" s="202">
        <f>'Complexity of the crisis'!X106</f>
        <v>3</v>
      </c>
      <c r="T105" s="202">
        <f>'Complexity of the crisis'!AN106</f>
        <v>4</v>
      </c>
      <c r="U105" s="79" t="str">
        <f>VLOOKUP(C105,Lists!$C$3:$E$160,3,FALSE)</f>
        <v>Asia,Asia</v>
      </c>
      <c r="V105" s="80" t="s">
        <v>46</v>
      </c>
    </row>
    <row r="106" spans="1:22">
      <c r="A106" s="36" t="str">
        <f>'Crisis Indicator Data'!A104</f>
        <v>Southern Africa Regional Food Security Crisis</v>
      </c>
      <c r="B106" s="36" t="str">
        <f>Lists!G104</f>
        <v>Southern Africa Regional Food Security Crisis</v>
      </c>
      <c r="C106" s="36" t="str">
        <f>'Crisis Indicator Data'!C104</f>
        <v>REG012</v>
      </c>
      <c r="D106" s="36" t="str">
        <f>'Crisis Indicator Data'!D104</f>
        <v>Lesotho,Madagascar,Malawi,Mozambique,Namibia,Eswatini,Zambia,Zimbabwe</v>
      </c>
      <c r="E106" s="36" t="str">
        <f>'Crisis Indicator Data'!E104</f>
        <v>LSO,MDG,MWI,MOZ,NAM,SWZ,ZMB,ZWE</v>
      </c>
      <c r="F106" s="36" t="str">
        <f>'Crisis Indicator Data'!B104</f>
        <v>Regional crisis</v>
      </c>
      <c r="G106" s="238">
        <f t="shared" si="15"/>
        <v>3.6</v>
      </c>
      <c r="H106" s="239">
        <f t="shared" si="16"/>
        <v>4</v>
      </c>
      <c r="I106" s="201" t="str">
        <f t="shared" si="17"/>
        <v>High</v>
      </c>
      <c r="J106" s="159" t="str">
        <f>INDEX(Trends!$D$3:$D$405,MATCH(C106,Trends!$C$3:$C$405,0))</f>
        <v>Increasing</v>
      </c>
      <c r="K106" s="239" t="str">
        <f>IF(Reliability!B104="x","x",(IF(ROUNDUP(Reliability!B104,0)=1,"Very High",IF(ROUNDUP(Reliability!B104,0)=2,"High",IF(ROUNDUP(Reliability!B104,0)=3,"Medium",IF(ROUNDUP(Reliability!B104,0)=4,"Low","Very Low"))))))</f>
        <v>High</v>
      </c>
      <c r="L106" s="240">
        <f t="shared" si="18"/>
        <v>3.2</v>
      </c>
      <c r="M106" s="202">
        <f>'Impact of the crisis'!N107</f>
        <v>3.8</v>
      </c>
      <c r="N106" s="202">
        <f>'Impact of the crisis'!AB107</f>
        <v>2.9</v>
      </c>
      <c r="O106" s="240">
        <f>'Conditions of people affected'!R107</f>
        <v>4</v>
      </c>
      <c r="P106" s="202">
        <f>'Conditions of people affected'!K107</f>
        <v>5</v>
      </c>
      <c r="Q106" s="202">
        <f>'Conditions of people affected'!Q107</f>
        <v>3</v>
      </c>
      <c r="R106" s="202">
        <f t="shared" si="19"/>
        <v>3.1</v>
      </c>
      <c r="S106" s="202">
        <f>'Complexity of the crisis'!X107</f>
        <v>2.7</v>
      </c>
      <c r="T106" s="202">
        <f>'Complexity of the crisis'!AN107</f>
        <v>3.5</v>
      </c>
      <c r="U106" s="79" t="str">
        <f>VLOOKUP(C106,Lists!$C$3:$E$160,3,FALSE)</f>
        <v>Africa,Africa,Africa,Africa,Africa,Africa,Africa,Africa</v>
      </c>
      <c r="V106" s="80" t="s">
        <v>48</v>
      </c>
    </row>
    <row r="107" spans="1:22">
      <c r="A107" s="36" t="str">
        <f>'Crisis Indicator Data'!A105</f>
        <v>Nagorno-Karabakh Conflict</v>
      </c>
      <c r="B107" s="36" t="str">
        <f>Lists!G105</f>
        <v>Regional Nagorno-Karabakh Conflict</v>
      </c>
      <c r="C107" s="36" t="str">
        <f>'Crisis Indicator Data'!C105</f>
        <v>REG013</v>
      </c>
      <c r="D107" s="36" t="str">
        <f>'Crisis Indicator Data'!D105</f>
        <v>Armenia,Azerbaijan</v>
      </c>
      <c r="E107" s="36" t="str">
        <f>'Crisis Indicator Data'!E105</f>
        <v>ARM,AZE</v>
      </c>
      <c r="F107" s="36" t="str">
        <f>'Crisis Indicator Data'!B105</f>
        <v>Regional crisis</v>
      </c>
      <c r="G107" s="238" t="str">
        <f t="shared" si="15"/>
        <v>x</v>
      </c>
      <c r="H107" s="239" t="str">
        <f t="shared" si="16"/>
        <v>x</v>
      </c>
      <c r="I107" s="201" t="str">
        <f t="shared" si="17"/>
        <v>x</v>
      </c>
      <c r="J107" s="159" t="str">
        <f>INDEX(Trends!$D$3:$D$405,MATCH(C107,Trends!$C$3:$C$405,0))</f>
        <v>-</v>
      </c>
      <c r="K107" s="239" t="str">
        <f>IF(Reliability!B105="x","x",(IF(ROUNDUP(Reliability!B105,0)=1,"Very High",IF(ROUNDUP(Reliability!B105,0)=2,"High",IF(ROUNDUP(Reliability!B105,0)=3,"Medium",IF(ROUNDUP(Reliability!B105,0)=4,"Low","Very Low"))))))</f>
        <v>Medium</v>
      </c>
      <c r="L107" s="240">
        <f t="shared" si="18"/>
        <v>2.7</v>
      </c>
      <c r="M107" s="202">
        <f>'Impact of the crisis'!N108</f>
        <v>2.6</v>
      </c>
      <c r="N107" s="202">
        <f>'Impact of the crisis'!AB108</f>
        <v>2.7</v>
      </c>
      <c r="O107" s="240" t="str">
        <f>'Conditions of people affected'!R108</f>
        <v>x</v>
      </c>
      <c r="P107" s="202" t="str">
        <f>'Conditions of people affected'!K108</f>
        <v>x</v>
      </c>
      <c r="Q107" s="202" t="str">
        <f>'Conditions of people affected'!Q108</f>
        <v>x</v>
      </c>
      <c r="R107" s="202">
        <f t="shared" si="19"/>
        <v>2.8</v>
      </c>
      <c r="S107" s="202">
        <f>'Complexity of the crisis'!X108</f>
        <v>2.6</v>
      </c>
      <c r="T107" s="202">
        <f>'Complexity of the crisis'!AN108</f>
        <v>3</v>
      </c>
      <c r="U107" s="79" t="str">
        <f>VLOOKUP(C107,Lists!$C$3:$E$160,3,FALSE)</f>
        <v>Middle east,Middle east</v>
      </c>
      <c r="V107" s="80" t="s">
        <v>63</v>
      </c>
    </row>
    <row r="108" spans="1:22">
      <c r="A108" s="36" t="str">
        <f>'Crisis Indicator Data'!A106</f>
        <v>Burundi and DRC refugees in Rwanda</v>
      </c>
      <c r="B108" s="36" t="str">
        <f>Lists!G106</f>
        <v>Refugees</v>
      </c>
      <c r="C108" s="36" t="str">
        <f>'Crisis Indicator Data'!C106</f>
        <v>RWA002</v>
      </c>
      <c r="D108" s="36" t="str">
        <f>'Crisis Indicator Data'!D106</f>
        <v>Rwanda</v>
      </c>
      <c r="E108" s="36" t="str">
        <f>'Crisis Indicator Data'!E106</f>
        <v>RWA</v>
      </c>
      <c r="F108" s="36" t="str">
        <f>'Crisis Indicator Data'!B106</f>
        <v>International displacement</v>
      </c>
      <c r="G108" s="238">
        <f t="shared" si="15"/>
        <v>1.9</v>
      </c>
      <c r="H108" s="239">
        <f t="shared" si="16"/>
        <v>2</v>
      </c>
      <c r="I108" s="201" t="str">
        <f t="shared" si="17"/>
        <v>Low</v>
      </c>
      <c r="J108" s="159" t="str">
        <f>INDEX(Trends!$D$3:$D$405,MATCH(C108,Trends!$C$3:$C$405,0))</f>
        <v>Decreasing</v>
      </c>
      <c r="K108" s="239" t="str">
        <f>IF(Reliability!B106="x","x",(IF(ROUNDUP(Reliability!B106,0)=1,"Very High",IF(ROUNDUP(Reliability!B106,0)=2,"High",IF(ROUNDUP(Reliability!B106,0)=3,"Medium",IF(ROUNDUP(Reliability!B106,0)=4,"Low","Very Low"))))))</f>
        <v>Medium</v>
      </c>
      <c r="L108" s="240">
        <f t="shared" si="18"/>
        <v>2.6</v>
      </c>
      <c r="M108" s="202">
        <f>'Impact of the crisis'!N109</f>
        <v>2.1</v>
      </c>
      <c r="N108" s="202">
        <f>'Impact of the crisis'!AB109</f>
        <v>2.8</v>
      </c>
      <c r="O108" s="240">
        <f>'Conditions of people affected'!R109</f>
        <v>1.45</v>
      </c>
      <c r="P108" s="202">
        <f>'Conditions of people affected'!K109</f>
        <v>1.9</v>
      </c>
      <c r="Q108" s="202">
        <f>'Conditions of people affected'!Q109</f>
        <v>1</v>
      </c>
      <c r="R108" s="202">
        <f t="shared" si="19"/>
        <v>2.1</v>
      </c>
      <c r="S108" s="202">
        <f>'Complexity of the crisis'!X109</f>
        <v>2.6</v>
      </c>
      <c r="T108" s="202">
        <f>'Complexity of the crisis'!AN109</f>
        <v>1.5</v>
      </c>
      <c r="U108" s="79" t="str">
        <f>VLOOKUP(C108,Lists!$C$3:$E$160,3,FALSE)</f>
        <v>Africa</v>
      </c>
      <c r="V108" s="80" t="s">
        <v>47</v>
      </c>
    </row>
    <row r="109" spans="1:22">
      <c r="A109" s="36" t="str">
        <f>'Crisis Indicator Data'!A107</f>
        <v>Complex crisis in Sudan</v>
      </c>
      <c r="B109" s="36" t="str">
        <f>Lists!G107</f>
        <v>Complex crisis</v>
      </c>
      <c r="C109" s="36" t="str">
        <f>'Crisis Indicator Data'!C107</f>
        <v>SDN001</v>
      </c>
      <c r="D109" s="36" t="str">
        <f>'Crisis Indicator Data'!D107</f>
        <v>Sudan</v>
      </c>
      <c r="E109" s="36" t="str">
        <f>'Crisis Indicator Data'!E107</f>
        <v>SDN</v>
      </c>
      <c r="F109" s="36" t="str">
        <f>'Crisis Indicator Data'!B107</f>
        <v>Multiple crises country</v>
      </c>
      <c r="G109" s="238">
        <f t="shared" si="15"/>
        <v>4.2</v>
      </c>
      <c r="H109" s="239">
        <f t="shared" si="16"/>
        <v>5</v>
      </c>
      <c r="I109" s="201" t="str">
        <f t="shared" si="17"/>
        <v>Very High</v>
      </c>
      <c r="J109" s="159" t="str">
        <f>INDEX(Trends!$D$3:$D$405,MATCH(C109,Trends!$C$3:$C$405,0))</f>
        <v>Decreasing</v>
      </c>
      <c r="K109" s="239" t="str">
        <f>IF(Reliability!B107="x","x",(IF(ROUNDUP(Reliability!B107,0)=1,"Very High",IF(ROUNDUP(Reliability!B107,0)=2,"High",IF(ROUNDUP(Reliability!B107,0)=3,"Medium",IF(ROUNDUP(Reliability!B107,0)=4,"Low","Very Low"))))))</f>
        <v>Medium</v>
      </c>
      <c r="L109" s="240">
        <f t="shared" si="18"/>
        <v>4.0999999999999996</v>
      </c>
      <c r="M109" s="202">
        <f>'Impact of the crisis'!N110</f>
        <v>4.8</v>
      </c>
      <c r="N109" s="202">
        <f>'Impact of the crisis'!AB110</f>
        <v>3.7</v>
      </c>
      <c r="O109" s="240">
        <f>'Conditions of people affected'!R110</f>
        <v>4.5</v>
      </c>
      <c r="P109" s="202">
        <f>'Conditions of people affected'!K110</f>
        <v>5</v>
      </c>
      <c r="Q109" s="202">
        <f>'Conditions of people affected'!Q110</f>
        <v>4</v>
      </c>
      <c r="R109" s="202">
        <f t="shared" si="19"/>
        <v>3.7</v>
      </c>
      <c r="S109" s="202">
        <f>'Complexity of the crisis'!X110</f>
        <v>3.3</v>
      </c>
      <c r="T109" s="202">
        <f>'Complexity of the crisis'!AN110</f>
        <v>4</v>
      </c>
      <c r="U109" s="79" t="str">
        <f>VLOOKUP(C109,Lists!$C$3:$E$160,3,FALSE)</f>
        <v>Africa</v>
      </c>
      <c r="V109" s="80" t="s">
        <v>64</v>
      </c>
    </row>
    <row r="110" spans="1:22">
      <c r="A110" s="36" t="str">
        <f>'Crisis Indicator Data'!A108</f>
        <v>Refugees in Sudan</v>
      </c>
      <c r="B110" s="36" t="str">
        <f>Lists!G108</f>
        <v>Refugees</v>
      </c>
      <c r="C110" s="36" t="str">
        <f>'Crisis Indicator Data'!C108</f>
        <v>SDN005</v>
      </c>
      <c r="D110" s="36" t="str">
        <f>'Crisis Indicator Data'!D108</f>
        <v>Sudan</v>
      </c>
      <c r="E110" s="36" t="str">
        <f>'Crisis Indicator Data'!E108</f>
        <v>SDN</v>
      </c>
      <c r="F110" s="36" t="str">
        <f>'Crisis Indicator Data'!B108</f>
        <v>International displacement</v>
      </c>
      <c r="G110" s="238">
        <f t="shared" si="15"/>
        <v>3.8</v>
      </c>
      <c r="H110" s="239">
        <f t="shared" si="16"/>
        <v>4</v>
      </c>
      <c r="I110" s="201" t="str">
        <f t="shared" si="17"/>
        <v>High</v>
      </c>
      <c r="J110" s="159" t="str">
        <f>INDEX(Trends!$D$3:$D$405,MATCH(C110,Trends!$C$3:$C$405,0))</f>
        <v>Decreasing</v>
      </c>
      <c r="K110" s="239" t="str">
        <f>IF(Reliability!B108="x","x",(IF(ROUNDUP(Reliability!B108,0)=1,"Very High",IF(ROUNDUP(Reliability!B108,0)=2,"High",IF(ROUNDUP(Reliability!B108,0)=3,"Medium",IF(ROUNDUP(Reliability!B108,0)=4,"Low","Very Low"))))))</f>
        <v>High</v>
      </c>
      <c r="L110" s="240">
        <f t="shared" si="18"/>
        <v>4.0999999999999996</v>
      </c>
      <c r="M110" s="202">
        <f>'Impact of the crisis'!N111</f>
        <v>1.8</v>
      </c>
      <c r="N110" s="202">
        <f>'Impact of the crisis'!AB111</f>
        <v>4.8</v>
      </c>
      <c r="O110" s="240">
        <f>'Conditions of people affected'!R111</f>
        <v>3.7</v>
      </c>
      <c r="P110" s="202">
        <f>'Conditions of people affected'!K111</f>
        <v>3.4</v>
      </c>
      <c r="Q110" s="202">
        <f>'Conditions of people affected'!Q111</f>
        <v>4</v>
      </c>
      <c r="R110" s="202">
        <f t="shared" si="19"/>
        <v>3.7</v>
      </c>
      <c r="S110" s="202">
        <f>'Complexity of the crisis'!X111</f>
        <v>3.3</v>
      </c>
      <c r="T110" s="202">
        <f>'Complexity of the crisis'!AN111</f>
        <v>4</v>
      </c>
      <c r="U110" s="79" t="str">
        <f>VLOOKUP(C110,Lists!$C$3:$E$160,3,FALSE)</f>
        <v>Africa</v>
      </c>
      <c r="V110" s="80" t="s">
        <v>64</v>
      </c>
    </row>
    <row r="111" spans="1:22">
      <c r="A111" s="36" t="str">
        <f>'Crisis Indicator Data'!A109</f>
        <v xml:space="preserve">Floods in Sudan </v>
      </c>
      <c r="B111" s="36" t="str">
        <f>Lists!G109</f>
        <v>Floods</v>
      </c>
      <c r="C111" s="36" t="str">
        <f>'Crisis Indicator Data'!C109</f>
        <v>SDN006</v>
      </c>
      <c r="D111" s="36" t="str">
        <f>'Crisis Indicator Data'!D109</f>
        <v>Sudan</v>
      </c>
      <c r="E111" s="36" t="str">
        <f>'Crisis Indicator Data'!E109</f>
        <v>SDN</v>
      </c>
      <c r="F111" s="36" t="str">
        <f>'Crisis Indicator Data'!B109</f>
        <v>Flood</v>
      </c>
      <c r="G111" s="238">
        <f t="shared" si="15"/>
        <v>2.5</v>
      </c>
      <c r="H111" s="239">
        <f t="shared" si="16"/>
        <v>3</v>
      </c>
      <c r="I111" s="201" t="str">
        <f t="shared" si="17"/>
        <v>Medium</v>
      </c>
      <c r="J111" s="159" t="str">
        <f>INDEX(Trends!$D$3:$D$405,MATCH(C111,Trends!$C$3:$C$405,0))</f>
        <v>Stable</v>
      </c>
      <c r="K111" s="239" t="str">
        <f>IF(Reliability!B109="x","x",(IF(ROUNDUP(Reliability!B109,0)=1,"Very High",IF(ROUNDUP(Reliability!B109,0)=2,"High",IF(ROUNDUP(Reliability!B109,0)=3,"Medium",IF(ROUNDUP(Reliability!B109,0)=4,"Low","Very Low"))))))</f>
        <v>Medium</v>
      </c>
      <c r="L111" s="240">
        <f t="shared" si="18"/>
        <v>3.8</v>
      </c>
      <c r="M111" s="202">
        <f>'Impact of the crisis'!N112</f>
        <v>4.8</v>
      </c>
      <c r="N111" s="202">
        <f>'Impact of the crisis'!AB112</f>
        <v>3.1</v>
      </c>
      <c r="O111" s="240">
        <f>'Conditions of people affected'!R112</f>
        <v>1.1000000000000001</v>
      </c>
      <c r="P111" s="202">
        <f>'Conditions of people affected'!K112</f>
        <v>1.2</v>
      </c>
      <c r="Q111" s="202">
        <f>'Conditions of people affected'!Q112</f>
        <v>1</v>
      </c>
      <c r="R111" s="202">
        <f t="shared" si="19"/>
        <v>3.2</v>
      </c>
      <c r="S111" s="202">
        <f>'Complexity of the crisis'!X112</f>
        <v>3.3</v>
      </c>
      <c r="T111" s="202">
        <f>'Complexity of the crisis'!AN112</f>
        <v>3</v>
      </c>
      <c r="U111" s="79" t="str">
        <f>VLOOKUP(C111,Lists!$C$3:$E$160,3,FALSE)</f>
        <v>Africa</v>
      </c>
      <c r="V111" s="80" t="s">
        <v>50</v>
      </c>
    </row>
    <row r="112" spans="1:22">
      <c r="A112" s="36" t="str">
        <f>'Crisis Indicator Data'!A110</f>
        <v>Refugees from Ethiopia</v>
      </c>
      <c r="B112" s="36" t="str">
        <f>Lists!G110</f>
        <v>Refugee influx from Tigray</v>
      </c>
      <c r="C112" s="36" t="str">
        <f>'Crisis Indicator Data'!C110</f>
        <v>SDN007</v>
      </c>
      <c r="D112" s="36" t="str">
        <f>'Crisis Indicator Data'!D110</f>
        <v>Sudan</v>
      </c>
      <c r="E112" s="36" t="str">
        <f>'Crisis Indicator Data'!E110</f>
        <v>SDN</v>
      </c>
      <c r="F112" s="36" t="str">
        <f>'Crisis Indicator Data'!B110</f>
        <v>International displacement</v>
      </c>
      <c r="G112" s="238">
        <f t="shared" si="15"/>
        <v>2.4</v>
      </c>
      <c r="H112" s="239">
        <f t="shared" si="16"/>
        <v>3</v>
      </c>
      <c r="I112" s="201" t="str">
        <f t="shared" si="17"/>
        <v>Medium</v>
      </c>
      <c r="J112" s="159" t="str">
        <f>INDEX(Trends!$D$3:$D$405,MATCH(C112,Trends!$C$3:$C$405,0))</f>
        <v>Decreasing</v>
      </c>
      <c r="K112" s="239" t="str">
        <f>IF(Reliability!B110="x","x",(IF(ROUNDUP(Reliability!B110,0)=1,"Very High",IF(ROUNDUP(Reliability!B110,0)=2,"High",IF(ROUNDUP(Reliability!B110,0)=3,"Medium",IF(ROUNDUP(Reliability!B110,0)=4,"Low","Very Low"))))))</f>
        <v>High</v>
      </c>
      <c r="L112" s="240">
        <f t="shared" si="18"/>
        <v>3</v>
      </c>
      <c r="M112" s="202">
        <f>'Impact of the crisis'!N113</f>
        <v>2.7</v>
      </c>
      <c r="N112" s="202">
        <f>'Impact of the crisis'!AB113</f>
        <v>3.2</v>
      </c>
      <c r="O112" s="240">
        <f>'Conditions of people affected'!R113</f>
        <v>1.65</v>
      </c>
      <c r="P112" s="202">
        <f>'Conditions of people affected'!K113</f>
        <v>1.3</v>
      </c>
      <c r="Q112" s="202">
        <f>'Conditions of people affected'!Q113</f>
        <v>2</v>
      </c>
      <c r="R112" s="202">
        <f t="shared" si="19"/>
        <v>2.9</v>
      </c>
      <c r="S112" s="202">
        <f>'Complexity of the crisis'!X113</f>
        <v>3.3</v>
      </c>
      <c r="T112" s="202">
        <f>'Complexity of the crisis'!AN113</f>
        <v>2.5</v>
      </c>
      <c r="U112" s="79" t="str">
        <f>VLOOKUP(C112,Lists!$C$3:$E$160,3,FALSE)</f>
        <v>Africa</v>
      </c>
      <c r="V112" s="80" t="s">
        <v>64</v>
      </c>
    </row>
    <row r="113" spans="1:22">
      <c r="A113" s="36" t="str">
        <f>'Crisis Indicator Data'!A111</f>
        <v>Violence West-Darfur</v>
      </c>
      <c r="B113" s="36" t="str">
        <f>Lists!G111</f>
        <v>West-Darfur Violence</v>
      </c>
      <c r="C113" s="36" t="str">
        <f>'Crisis Indicator Data'!C111</f>
        <v>SDN008</v>
      </c>
      <c r="D113" s="36" t="str">
        <f>'Crisis Indicator Data'!D111</f>
        <v>Sudan</v>
      </c>
      <c r="E113" s="36" t="str">
        <f>'Crisis Indicator Data'!E111</f>
        <v>SDN</v>
      </c>
      <c r="F113" s="36" t="str">
        <f>'Crisis Indicator Data'!B111</f>
        <v>Other type of violence</v>
      </c>
      <c r="G113" s="238">
        <f t="shared" si="15"/>
        <v>2.8</v>
      </c>
      <c r="H113" s="239">
        <f t="shared" si="16"/>
        <v>3</v>
      </c>
      <c r="I113" s="201" t="str">
        <f t="shared" si="17"/>
        <v>Medium</v>
      </c>
      <c r="J113" s="159" t="str">
        <f>INDEX(Trends!$D$3:$D$405,MATCH(C113,Trends!$C$3:$C$405,0))</f>
        <v>-</v>
      </c>
      <c r="K113" s="239" t="str">
        <f>IF(Reliability!B111="x","x",(IF(ROUNDUP(Reliability!B111,0)=1,"Very High",IF(ROUNDUP(Reliability!B111,0)=2,"High",IF(ROUNDUP(Reliability!B111,0)=3,"Medium",IF(ROUNDUP(Reliability!B111,0)=4,"Low","Very Low"))))))</f>
        <v>High</v>
      </c>
      <c r="L113" s="240">
        <f t="shared" si="18"/>
        <v>3.3</v>
      </c>
      <c r="M113" s="202">
        <f>'Impact of the crisis'!N114</f>
        <v>1.1000000000000001</v>
      </c>
      <c r="N113" s="202">
        <f>'Impact of the crisis'!AB114</f>
        <v>4</v>
      </c>
      <c r="O113" s="240">
        <f>'Conditions of people affected'!R114</f>
        <v>2.5</v>
      </c>
      <c r="P113" s="202">
        <f>'Conditions of people affected'!K114</f>
        <v>2</v>
      </c>
      <c r="Q113" s="202">
        <f>'Conditions of people affected'!Q114</f>
        <v>3</v>
      </c>
      <c r="R113" s="202">
        <f t="shared" si="19"/>
        <v>2.7</v>
      </c>
      <c r="S113" s="202">
        <f>'Complexity of the crisis'!X114</f>
        <v>3.3</v>
      </c>
      <c r="T113" s="202">
        <f>'Complexity of the crisis'!AN114</f>
        <v>2</v>
      </c>
      <c r="U113" s="79" t="str">
        <f>VLOOKUP(C113,Lists!$C$3:$E$160,3,FALSE)</f>
        <v>Africa</v>
      </c>
      <c r="V113" s="80" t="s">
        <v>64</v>
      </c>
    </row>
    <row r="114" spans="1:22">
      <c r="A114" s="36" t="str">
        <f>'Crisis Indicator Data'!A112</f>
        <v>Drought in Senegal</v>
      </c>
      <c r="B114" s="36" t="str">
        <f>Lists!G112</f>
        <v>Drought</v>
      </c>
      <c r="C114" s="36" t="str">
        <f>'Crisis Indicator Data'!C112</f>
        <v>SEN002</v>
      </c>
      <c r="D114" s="36" t="str">
        <f>'Crisis Indicator Data'!D112</f>
        <v>Senegal</v>
      </c>
      <c r="E114" s="36" t="str">
        <f>'Crisis Indicator Data'!E112</f>
        <v>SEN</v>
      </c>
      <c r="F114" s="36" t="str">
        <f>'Crisis Indicator Data'!B112</f>
        <v>Drought</v>
      </c>
      <c r="G114" s="238">
        <f t="shared" si="15"/>
        <v>2.4</v>
      </c>
      <c r="H114" s="239">
        <f t="shared" si="16"/>
        <v>3</v>
      </c>
      <c r="I114" s="201" t="str">
        <f t="shared" si="17"/>
        <v>Medium</v>
      </c>
      <c r="J114" s="159" t="str">
        <f>INDEX(Trends!$D$3:$D$405,MATCH(C114,Trends!$C$3:$C$405,0))</f>
        <v>Stable</v>
      </c>
      <c r="K114" s="239" t="str">
        <f>IF(Reliability!B112="x","x",(IF(ROUNDUP(Reliability!B112,0)=1,"Very High",IF(ROUNDUP(Reliability!B112,0)=2,"High",IF(ROUNDUP(Reliability!B112,0)=3,"Medium",IF(ROUNDUP(Reliability!B112,0)=4,"Low","Very Low"))))))</f>
        <v>Medium</v>
      </c>
      <c r="L114" s="240">
        <f t="shared" si="18"/>
        <v>2.7</v>
      </c>
      <c r="M114" s="202">
        <f>'Impact of the crisis'!N115</f>
        <v>4.5</v>
      </c>
      <c r="N114" s="202">
        <f>'Impact of the crisis'!AB115</f>
        <v>1.2</v>
      </c>
      <c r="O114" s="240">
        <f>'Conditions of people affected'!R115</f>
        <v>2.4</v>
      </c>
      <c r="P114" s="202">
        <f>'Conditions of people affected'!K115</f>
        <v>2.8</v>
      </c>
      <c r="Q114" s="202">
        <f>'Conditions of people affected'!Q115</f>
        <v>2</v>
      </c>
      <c r="R114" s="202">
        <f t="shared" si="19"/>
        <v>2.2000000000000002</v>
      </c>
      <c r="S114" s="202">
        <f>'Complexity of the crisis'!X115</f>
        <v>1.8</v>
      </c>
      <c r="T114" s="202">
        <f>'Complexity of the crisis'!AN115</f>
        <v>2.5</v>
      </c>
      <c r="U114" s="79" t="str">
        <f>VLOOKUP(C114,Lists!$C$3:$E$160,3,FALSE)</f>
        <v>Africa</v>
      </c>
      <c r="V114" s="80" t="s">
        <v>47</v>
      </c>
    </row>
    <row r="115" spans="1:22">
      <c r="A115" s="36" t="str">
        <f>'Crisis Indicator Data'!A113</f>
        <v>Complex crisis in El Salvador</v>
      </c>
      <c r="B115" s="36" t="str">
        <f>Lists!G113</f>
        <v>Complex crisis</v>
      </c>
      <c r="C115" s="36" t="str">
        <f>'Crisis Indicator Data'!C113</f>
        <v>SLV001</v>
      </c>
      <c r="D115" s="36" t="str">
        <f>'Crisis Indicator Data'!D113</f>
        <v>El Salvador</v>
      </c>
      <c r="E115" s="36" t="str">
        <f>'Crisis Indicator Data'!E113</f>
        <v>SLV</v>
      </c>
      <c r="F115" s="36" t="str">
        <f>'Crisis Indicator Data'!B113</f>
        <v>Complex crisis</v>
      </c>
      <c r="G115" s="238">
        <f t="shared" si="15"/>
        <v>3</v>
      </c>
      <c r="H115" s="239">
        <f t="shared" si="16"/>
        <v>3</v>
      </c>
      <c r="I115" s="201" t="str">
        <f t="shared" si="17"/>
        <v>Medium</v>
      </c>
      <c r="J115" s="159" t="str">
        <f>INDEX(Trends!$D$3:$D$405,MATCH(C115,Trends!$C$3:$C$405,0))</f>
        <v>Stable</v>
      </c>
      <c r="K115" s="239" t="str">
        <f>IF(Reliability!B113="x","x",(IF(ROUNDUP(Reliability!B113,0)=1,"Very High",IF(ROUNDUP(Reliability!B113,0)=2,"High",IF(ROUNDUP(Reliability!B113,0)=3,"Medium",IF(ROUNDUP(Reliability!B113,0)=4,"Low","Very Low"))))))</f>
        <v>High</v>
      </c>
      <c r="L115" s="240">
        <f t="shared" si="18"/>
        <v>3.6</v>
      </c>
      <c r="M115" s="202">
        <f>'Impact of the crisis'!N116</f>
        <v>3.8</v>
      </c>
      <c r="N115" s="202">
        <f>'Impact of the crisis'!AB116</f>
        <v>3.5</v>
      </c>
      <c r="O115" s="240">
        <f>'Conditions of people affected'!R116</f>
        <v>3</v>
      </c>
      <c r="P115" s="202">
        <f>'Conditions of people affected'!K116</f>
        <v>3</v>
      </c>
      <c r="Q115" s="202">
        <f>'Conditions of people affected'!Q116</f>
        <v>3</v>
      </c>
      <c r="R115" s="202">
        <f t="shared" si="19"/>
        <v>2.5</v>
      </c>
      <c r="S115" s="202">
        <f>'Complexity of the crisis'!X116</f>
        <v>2.4</v>
      </c>
      <c r="T115" s="202">
        <f>'Complexity of the crisis'!AN116</f>
        <v>2.5</v>
      </c>
      <c r="U115" s="79" t="str">
        <f>VLOOKUP(C115,Lists!$C$3:$E$160,3,FALSE)</f>
        <v>Americas</v>
      </c>
      <c r="V115" s="80" t="s">
        <v>50</v>
      </c>
    </row>
    <row r="116" spans="1:22">
      <c r="A116" s="36" t="str">
        <f>'Crisis Indicator Data'!A114</f>
        <v>Complex crisis in Somalia</v>
      </c>
      <c r="B116" s="36" t="str">
        <f>Lists!G114</f>
        <v>Complex crisis</v>
      </c>
      <c r="C116" s="36" t="str">
        <f>'Crisis Indicator Data'!C114</f>
        <v>SOM001</v>
      </c>
      <c r="D116" s="36" t="str">
        <f>'Crisis Indicator Data'!D114</f>
        <v>Somalia</v>
      </c>
      <c r="E116" s="36" t="str">
        <f>'Crisis Indicator Data'!E114</f>
        <v>SOM</v>
      </c>
      <c r="F116" s="36" t="str">
        <f>'Crisis Indicator Data'!B114</f>
        <v>Complex crisis</v>
      </c>
      <c r="G116" s="238">
        <f t="shared" si="15"/>
        <v>4.4000000000000004</v>
      </c>
      <c r="H116" s="239">
        <f t="shared" si="16"/>
        <v>5</v>
      </c>
      <c r="I116" s="201" t="str">
        <f t="shared" si="17"/>
        <v>Very High</v>
      </c>
      <c r="J116" s="159" t="str">
        <f>INDEX(Trends!$D$3:$D$405,MATCH(C116,Trends!$C$3:$C$405,0))</f>
        <v>Increasing</v>
      </c>
      <c r="K116" s="239" t="str">
        <f>IF(Reliability!B114="x","x",(IF(ROUNDUP(Reliability!B114,0)=1,"Very High",IF(ROUNDUP(Reliability!B114,0)=2,"High",IF(ROUNDUP(Reliability!B114,0)=3,"Medium",IF(ROUNDUP(Reliability!B114,0)=4,"Low","Very Low"))))))</f>
        <v>High</v>
      </c>
      <c r="L116" s="240">
        <f t="shared" si="18"/>
        <v>4.7</v>
      </c>
      <c r="M116" s="202">
        <f>'Impact of the crisis'!N117</f>
        <v>4.5999999999999996</v>
      </c>
      <c r="N116" s="202">
        <f>'Impact of the crisis'!AB117</f>
        <v>4.8</v>
      </c>
      <c r="O116" s="240">
        <f>'Conditions of people affected'!R117</f>
        <v>4.3</v>
      </c>
      <c r="P116" s="202">
        <f>'Conditions of people affected'!K117</f>
        <v>4.5999999999999996</v>
      </c>
      <c r="Q116" s="202">
        <f>'Conditions of people affected'!Q117</f>
        <v>4</v>
      </c>
      <c r="R116" s="202">
        <f t="shared" si="19"/>
        <v>4.2</v>
      </c>
      <c r="S116" s="202">
        <f>'Complexity of the crisis'!X117</f>
        <v>3.9</v>
      </c>
      <c r="T116" s="202">
        <f>'Complexity of the crisis'!AN117</f>
        <v>4.5</v>
      </c>
      <c r="U116" s="79" t="str">
        <f>VLOOKUP(C116,Lists!$C$3:$E$160,3,FALSE)</f>
        <v>Africa</v>
      </c>
      <c r="V116" s="80" t="s">
        <v>45</v>
      </c>
    </row>
    <row r="117" spans="1:22">
      <c r="A117" s="36" t="str">
        <f>'Crisis Indicator Data'!A115</f>
        <v>Mixed Migration Flows in Somalia</v>
      </c>
      <c r="B117" s="36" t="str">
        <f>Lists!G115</f>
        <v>Mixed Migration</v>
      </c>
      <c r="C117" s="36" t="str">
        <f>'Crisis Indicator Data'!C115</f>
        <v>SOM002</v>
      </c>
      <c r="D117" s="36" t="str">
        <f>'Crisis Indicator Data'!D115</f>
        <v>Somalia</v>
      </c>
      <c r="E117" s="36" t="str">
        <f>'Crisis Indicator Data'!E115</f>
        <v>SOM</v>
      </c>
      <c r="F117" s="36" t="str">
        <f>'Crisis Indicator Data'!B115</f>
        <v>International displacement</v>
      </c>
      <c r="G117" s="238">
        <f t="shared" si="15"/>
        <v>1.9</v>
      </c>
      <c r="H117" s="239">
        <f t="shared" si="16"/>
        <v>2</v>
      </c>
      <c r="I117" s="201" t="str">
        <f t="shared" si="17"/>
        <v>Low</v>
      </c>
      <c r="J117" s="159" t="str">
        <f>INDEX(Trends!$D$3:$D$405,MATCH(C117,Trends!$C$3:$C$405,0))</f>
        <v>Stable</v>
      </c>
      <c r="K117" s="239" t="str">
        <f>IF(Reliability!B115="x","x",(IF(ROUNDUP(Reliability!B115,0)=1,"Very High",IF(ROUNDUP(Reliability!B115,0)=2,"High",IF(ROUNDUP(Reliability!B115,0)=3,"Medium",IF(ROUNDUP(Reliability!B115,0)=4,"Low","Very Low"))))))</f>
        <v>Medium</v>
      </c>
      <c r="L117" s="240">
        <f t="shared" si="18"/>
        <v>1.8</v>
      </c>
      <c r="M117" s="202">
        <f>'Impact of the crisis'!N118</f>
        <v>0.8</v>
      </c>
      <c r="N117" s="202">
        <f>'Impact of the crisis'!AB118</f>
        <v>2.2000000000000002</v>
      </c>
      <c r="O117" s="240">
        <f>'Conditions of people affected'!R118</f>
        <v>0.95</v>
      </c>
      <c r="P117" s="202">
        <f>'Conditions of people affected'!K118</f>
        <v>0.9</v>
      </c>
      <c r="Q117" s="202">
        <f>'Conditions of people affected'!Q118</f>
        <v>1</v>
      </c>
      <c r="R117" s="202">
        <f t="shared" si="19"/>
        <v>3.5</v>
      </c>
      <c r="S117" s="202">
        <f>'Complexity of the crisis'!X118</f>
        <v>3.9</v>
      </c>
      <c r="T117" s="202">
        <f>'Complexity of the crisis'!AN118</f>
        <v>3</v>
      </c>
      <c r="U117" s="79" t="str">
        <f>VLOOKUP(C117,Lists!$C$3:$E$160,3,FALSE)</f>
        <v>Africa</v>
      </c>
      <c r="V117" s="80" t="s">
        <v>65</v>
      </c>
    </row>
    <row r="118" spans="1:22">
      <c r="A118" s="36" t="str">
        <f>'Crisis Indicator Data'!A116</f>
        <v>Floods in Somalia</v>
      </c>
      <c r="B118" s="36" t="str">
        <f>Lists!G116</f>
        <v>Floods</v>
      </c>
      <c r="C118" s="36" t="str">
        <f>'Crisis Indicator Data'!C116</f>
        <v>SOM004</v>
      </c>
      <c r="D118" s="36" t="str">
        <f>'Crisis Indicator Data'!D116</f>
        <v>Somalia</v>
      </c>
      <c r="E118" s="36" t="str">
        <f>'Crisis Indicator Data'!E116</f>
        <v>SOM</v>
      </c>
      <c r="F118" s="36" t="str">
        <f>'Crisis Indicator Data'!B116</f>
        <v>Flood</v>
      </c>
      <c r="G118" s="238">
        <f t="shared" si="15"/>
        <v>3.2</v>
      </c>
      <c r="H118" s="239">
        <f t="shared" si="16"/>
        <v>4</v>
      </c>
      <c r="I118" s="201" t="str">
        <f t="shared" si="17"/>
        <v>High</v>
      </c>
      <c r="J118" s="159" t="str">
        <f>INDEX(Trends!$D$3:$D$405,MATCH(C118,Trends!$C$3:$C$405,0))</f>
        <v>Stable</v>
      </c>
      <c r="K118" s="239" t="str">
        <f>IF(Reliability!B116="x","x",(IF(ROUNDUP(Reliability!B116,0)=1,"Very High",IF(ROUNDUP(Reliability!B116,0)=2,"High",IF(ROUNDUP(Reliability!B116,0)=3,"Medium",IF(ROUNDUP(Reliability!B116,0)=4,"Low","Very Low"))))))</f>
        <v>Medium</v>
      </c>
      <c r="L118" s="240">
        <f t="shared" si="18"/>
        <v>2.9</v>
      </c>
      <c r="M118" s="202">
        <f>'Impact of the crisis'!N119</f>
        <v>3.4</v>
      </c>
      <c r="N118" s="202">
        <f>'Impact of the crisis'!AB119</f>
        <v>2.6</v>
      </c>
      <c r="O118" s="240">
        <f>'Conditions of people affected'!R119</f>
        <v>3</v>
      </c>
      <c r="P118" s="202">
        <f>'Conditions of people affected'!K119</f>
        <v>3</v>
      </c>
      <c r="Q118" s="202">
        <f>'Conditions of people affected'!Q119</f>
        <v>3</v>
      </c>
      <c r="R118" s="202">
        <f t="shared" si="19"/>
        <v>3.7</v>
      </c>
      <c r="S118" s="202">
        <f>'Complexity of the crisis'!X119</f>
        <v>3.9</v>
      </c>
      <c r="T118" s="202">
        <f>'Complexity of the crisis'!AN119</f>
        <v>3.5</v>
      </c>
      <c r="U118" s="79" t="str">
        <f>VLOOKUP(C118,Lists!$C$3:$E$160,3,FALSE)</f>
        <v>Africa</v>
      </c>
      <c r="V118" s="80" t="s">
        <v>65</v>
      </c>
    </row>
    <row r="119" spans="1:22" ht="13.5" customHeight="1">
      <c r="A119" s="36" t="str">
        <f>'Crisis Indicator Data'!A117</f>
        <v>Complex crisis in South Sudan</v>
      </c>
      <c r="B119" s="36" t="str">
        <f>Lists!G117</f>
        <v>Complex crisis</v>
      </c>
      <c r="C119" s="36" t="str">
        <f>'Crisis Indicator Data'!C117</f>
        <v>SSD001</v>
      </c>
      <c r="D119" s="36" t="str">
        <f>'Crisis Indicator Data'!D117</f>
        <v>South Sudan</v>
      </c>
      <c r="E119" s="36" t="str">
        <f>'Crisis Indicator Data'!E117</f>
        <v>SSD</v>
      </c>
      <c r="F119" s="36" t="str">
        <f>'Crisis Indicator Data'!B117</f>
        <v>Complex crisis</v>
      </c>
      <c r="G119" s="238">
        <f t="shared" si="15"/>
        <v>4.3</v>
      </c>
      <c r="H119" s="239">
        <f t="shared" si="16"/>
        <v>5</v>
      </c>
      <c r="I119" s="201" t="str">
        <f t="shared" si="17"/>
        <v>Very High</v>
      </c>
      <c r="J119" s="159" t="str">
        <f>INDEX(Trends!$D$3:$D$405,MATCH(C119,Trends!$C$3:$C$405,0))</f>
        <v>Increasing</v>
      </c>
      <c r="K119" s="239" t="str">
        <f>IF(Reliability!B117="x","x",(IF(ROUNDUP(Reliability!B117,0)=1,"Very High",IF(ROUNDUP(Reliability!B117,0)=2,"High",IF(ROUNDUP(Reliability!B117,0)=3,"Medium",IF(ROUNDUP(Reliability!B117,0)=4,"Low","Very Low"))))))</f>
        <v>High</v>
      </c>
      <c r="L119" s="240">
        <f t="shared" si="18"/>
        <v>4.7</v>
      </c>
      <c r="M119" s="202">
        <f>'Impact of the crisis'!N120</f>
        <v>4.5999999999999996</v>
      </c>
      <c r="N119" s="202">
        <f>'Impact of the crisis'!AB120</f>
        <v>4.7</v>
      </c>
      <c r="O119" s="240">
        <f>'Conditions of people affected'!R120</f>
        <v>4.45</v>
      </c>
      <c r="P119" s="202">
        <f>'Conditions of people affected'!K120</f>
        <v>4.9000000000000004</v>
      </c>
      <c r="Q119" s="202">
        <f>'Conditions of people affected'!Q120</f>
        <v>4</v>
      </c>
      <c r="R119" s="202">
        <f t="shared" si="19"/>
        <v>3.6</v>
      </c>
      <c r="S119" s="202">
        <f>'Complexity of the crisis'!X120</f>
        <v>3.7</v>
      </c>
      <c r="T119" s="202">
        <f>'Complexity of the crisis'!AN120</f>
        <v>3.5</v>
      </c>
      <c r="U119" s="79" t="str">
        <f>VLOOKUP(C119,Lists!$C$3:$E$160,3,FALSE)</f>
        <v>Africa</v>
      </c>
      <c r="V119" s="80" t="s">
        <v>55</v>
      </c>
    </row>
    <row r="120" spans="1:22">
      <c r="A120" s="36" t="str">
        <f>'Crisis Indicator Data'!A118</f>
        <v>Food Security Crisis in Eswatini</v>
      </c>
      <c r="B120" s="36" t="str">
        <f>Lists!G118</f>
        <v>Food Security Crisis</v>
      </c>
      <c r="C120" s="36" t="str">
        <f>'Crisis Indicator Data'!C118</f>
        <v>SWZ001</v>
      </c>
      <c r="D120" s="36" t="str">
        <f>'Crisis Indicator Data'!D118</f>
        <v>Eswatini</v>
      </c>
      <c r="E120" s="36" t="str">
        <f>'Crisis Indicator Data'!E118</f>
        <v>SWZ</v>
      </c>
      <c r="F120" s="36" t="str">
        <f>'Crisis Indicator Data'!B118</f>
        <v>Food Security</v>
      </c>
      <c r="G120" s="238">
        <f t="shared" si="15"/>
        <v>2.7</v>
      </c>
      <c r="H120" s="239">
        <f t="shared" si="16"/>
        <v>3</v>
      </c>
      <c r="I120" s="201" t="str">
        <f t="shared" si="17"/>
        <v>Medium</v>
      </c>
      <c r="J120" s="159" t="str">
        <f>INDEX(Trends!$D$3:$D$405,MATCH(C120,Trends!$C$3:$C$405,0))</f>
        <v>Stable</v>
      </c>
      <c r="K120" s="239" t="str">
        <f>IF(Reliability!B118="x","x",(IF(ROUNDUP(Reliability!B118,0)=1,"Very High",IF(ROUNDUP(Reliability!B118,0)=2,"High",IF(ROUNDUP(Reliability!B118,0)=3,"Medium",IF(ROUNDUP(Reliability!B118,0)=4,"Low","Very Low"))))))</f>
        <v>Low</v>
      </c>
      <c r="L120" s="240">
        <f t="shared" si="18"/>
        <v>2.2000000000000002</v>
      </c>
      <c r="M120" s="202">
        <f>'Impact of the crisis'!N121</f>
        <v>3.1</v>
      </c>
      <c r="N120" s="202">
        <f>'Impact of the crisis'!AB121</f>
        <v>1.6</v>
      </c>
      <c r="O120" s="240">
        <f>'Conditions of people affected'!R121</f>
        <v>3.3</v>
      </c>
      <c r="P120" s="202">
        <f>'Conditions of people affected'!K121</f>
        <v>2.6</v>
      </c>
      <c r="Q120" s="202">
        <f>'Conditions of people affected'!Q121</f>
        <v>4</v>
      </c>
      <c r="R120" s="202">
        <f t="shared" si="19"/>
        <v>2.1</v>
      </c>
      <c r="S120" s="202">
        <f>'Complexity of the crisis'!X121</f>
        <v>3</v>
      </c>
      <c r="T120" s="202">
        <f>'Complexity of the crisis'!AN121</f>
        <v>1</v>
      </c>
      <c r="U120" s="79" t="str">
        <f>VLOOKUP(C120,Lists!$C$3:$E$160,3,FALSE)</f>
        <v>Africa</v>
      </c>
      <c r="V120" s="80" t="s">
        <v>66</v>
      </c>
    </row>
    <row r="121" spans="1:22">
      <c r="A121" s="36" t="str">
        <f>'Crisis Indicator Data'!A119</f>
        <v>Syrian conflict</v>
      </c>
      <c r="B121" s="36" t="str">
        <f>Lists!G119</f>
        <v>Conflict</v>
      </c>
      <c r="C121" s="36" t="str">
        <f>'Crisis Indicator Data'!C119</f>
        <v>SYR001</v>
      </c>
      <c r="D121" s="36" t="str">
        <f>'Crisis Indicator Data'!D119</f>
        <v>Syria</v>
      </c>
      <c r="E121" s="36" t="str">
        <f>'Crisis Indicator Data'!E119</f>
        <v>SYR</v>
      </c>
      <c r="F121" s="36" t="str">
        <f>'Crisis Indicator Data'!B119</f>
        <v>Complex crisis</v>
      </c>
      <c r="G121" s="238">
        <f t="shared" si="15"/>
        <v>4.9000000000000004</v>
      </c>
      <c r="H121" s="239">
        <f t="shared" si="16"/>
        <v>5</v>
      </c>
      <c r="I121" s="201" t="str">
        <f t="shared" si="17"/>
        <v>Very High</v>
      </c>
      <c r="J121" s="159" t="str">
        <f>INDEX(Trends!$D$3:$D$405,MATCH(C121,Trends!$C$3:$C$405,0))</f>
        <v>Increasing</v>
      </c>
      <c r="K121" s="239" t="str">
        <f>IF(Reliability!B119="x","x",(IF(ROUNDUP(Reliability!B119,0)=1,"Very High",IF(ROUNDUP(Reliability!B119,0)=2,"High",IF(ROUNDUP(Reliability!B119,0)=3,"Medium",IF(ROUNDUP(Reliability!B119,0)=4,"Low","Very Low"))))))</f>
        <v>Very High</v>
      </c>
      <c r="L121" s="240">
        <f t="shared" si="18"/>
        <v>4.8</v>
      </c>
      <c r="M121" s="202">
        <f>'Impact of the crisis'!N122</f>
        <v>4.5</v>
      </c>
      <c r="N121" s="202">
        <f>'Impact of the crisis'!AB122</f>
        <v>4.9000000000000004</v>
      </c>
      <c r="O121" s="240">
        <f>'Conditions of people affected'!R122</f>
        <v>5</v>
      </c>
      <c r="P121" s="202">
        <f>'Conditions of people affected'!K122</f>
        <v>5</v>
      </c>
      <c r="Q121" s="202">
        <f>'Conditions of people affected'!Q122</f>
        <v>5</v>
      </c>
      <c r="R121" s="202">
        <f t="shared" si="19"/>
        <v>4.8</v>
      </c>
      <c r="S121" s="202">
        <f>'Complexity of the crisis'!X122</f>
        <v>4.5</v>
      </c>
      <c r="T121" s="202">
        <f>'Complexity of the crisis'!AN122</f>
        <v>5</v>
      </c>
      <c r="U121" s="79" t="str">
        <f>VLOOKUP(C121,Lists!$C$3:$E$160,3,FALSE)</f>
        <v>Middle east</v>
      </c>
      <c r="V121" s="80" t="s">
        <v>42</v>
      </c>
    </row>
    <row r="122" spans="1:22">
      <c r="A122" s="36" t="str">
        <f>'Crisis Indicator Data'!A120</f>
        <v>Complex crisis in Chad</v>
      </c>
      <c r="B122" s="36" t="str">
        <f>Lists!G120</f>
        <v>Complex crisis</v>
      </c>
      <c r="C122" s="36" t="str">
        <f>'Crisis Indicator Data'!C120</f>
        <v>TCD001</v>
      </c>
      <c r="D122" s="36" t="str">
        <f>'Crisis Indicator Data'!D120</f>
        <v>Chad</v>
      </c>
      <c r="E122" s="36" t="str">
        <f>'Crisis Indicator Data'!E120</f>
        <v>TCD</v>
      </c>
      <c r="F122" s="36" t="str">
        <f>'Crisis Indicator Data'!B120</f>
        <v>Multiple crises country</v>
      </c>
      <c r="G122" s="238">
        <f t="shared" si="15"/>
        <v>4.0999999999999996</v>
      </c>
      <c r="H122" s="239">
        <f t="shared" si="16"/>
        <v>5</v>
      </c>
      <c r="I122" s="201" t="str">
        <f t="shared" si="17"/>
        <v>Very High</v>
      </c>
      <c r="J122" s="159" t="str">
        <f>INDEX(Trends!$D$3:$D$405,MATCH(C122,Trends!$C$3:$C$405,0))</f>
        <v>Stable</v>
      </c>
      <c r="K122" s="239" t="str">
        <f>IF(Reliability!B120="x","x",(IF(ROUNDUP(Reliability!B120,0)=1,"Very High",IF(ROUNDUP(Reliability!B120,0)=2,"High",IF(ROUNDUP(Reliability!B120,0)=3,"Medium",IF(ROUNDUP(Reliability!B120,0)=4,"Low","Very Low"))))))</f>
        <v>High</v>
      </c>
      <c r="L122" s="240">
        <f t="shared" si="18"/>
        <v>3.9</v>
      </c>
      <c r="M122" s="202">
        <f>'Impact of the crisis'!N123</f>
        <v>4.8</v>
      </c>
      <c r="N122" s="202">
        <f>'Impact of the crisis'!AB123</f>
        <v>3.3</v>
      </c>
      <c r="O122" s="240">
        <f>'Conditions of people affected'!R123</f>
        <v>4.3499999999999996</v>
      </c>
      <c r="P122" s="202">
        <f>'Conditions of people affected'!K123</f>
        <v>4.7</v>
      </c>
      <c r="Q122" s="202">
        <f>'Conditions of people affected'!Q123</f>
        <v>4</v>
      </c>
      <c r="R122" s="202">
        <f t="shared" si="19"/>
        <v>3.7</v>
      </c>
      <c r="S122" s="202">
        <f>'Complexity of the crisis'!X123</f>
        <v>3.4</v>
      </c>
      <c r="T122" s="202">
        <f>'Complexity of the crisis'!AN123</f>
        <v>4</v>
      </c>
      <c r="U122" s="79" t="str">
        <f>VLOOKUP(C122,Lists!$C$3:$E$160,3,FALSE)</f>
        <v>Africa</v>
      </c>
      <c r="V122" s="80" t="s">
        <v>48</v>
      </c>
    </row>
    <row r="123" spans="1:22">
      <c r="A123" s="36" t="str">
        <f>'Crisis Indicator Data'!A121</f>
        <v>Boko Haram in Chad</v>
      </c>
      <c r="B123" s="36" t="str">
        <f>Lists!G121</f>
        <v xml:space="preserve">Boko Haram </v>
      </c>
      <c r="C123" s="36" t="str">
        <f>'Crisis Indicator Data'!C121</f>
        <v>TCD003</v>
      </c>
      <c r="D123" s="36" t="str">
        <f>'Crisis Indicator Data'!D121</f>
        <v>Chad</v>
      </c>
      <c r="E123" s="36" t="str">
        <f>'Crisis Indicator Data'!E121</f>
        <v>TCD</v>
      </c>
      <c r="F123" s="36" t="str">
        <f>'Crisis Indicator Data'!B121</f>
        <v>Conflict</v>
      </c>
      <c r="G123" s="238">
        <f t="shared" si="15"/>
        <v>3.6</v>
      </c>
      <c r="H123" s="239">
        <f t="shared" si="16"/>
        <v>4</v>
      </c>
      <c r="I123" s="201" t="str">
        <f t="shared" si="17"/>
        <v>High</v>
      </c>
      <c r="J123" s="159" t="str">
        <f>INDEX(Trends!$D$3:$D$405,MATCH(C123,Trends!$C$3:$C$405,0))</f>
        <v>Stable</v>
      </c>
      <c r="K123" s="239" t="str">
        <f>IF(Reliability!B121="x","x",(IF(ROUNDUP(Reliability!B121,0)=1,"Very High",IF(ROUNDUP(Reliability!B121,0)=2,"High",IF(ROUNDUP(Reliability!B121,0)=3,"Medium",IF(ROUNDUP(Reliability!B121,0)=4,"Low","Very Low"))))))</f>
        <v>Medium</v>
      </c>
      <c r="L123" s="240">
        <f t="shared" si="18"/>
        <v>3.1</v>
      </c>
      <c r="M123" s="202">
        <f>'Impact of the crisis'!N124</f>
        <v>0.6</v>
      </c>
      <c r="N123" s="202">
        <f>'Impact of the crisis'!AB124</f>
        <v>3.9</v>
      </c>
      <c r="O123" s="240">
        <f>'Conditions of people affected'!R124</f>
        <v>3.8</v>
      </c>
      <c r="P123" s="202">
        <f>'Conditions of people affected'!K124</f>
        <v>2.6</v>
      </c>
      <c r="Q123" s="202">
        <f>'Conditions of people affected'!Q124</f>
        <v>5</v>
      </c>
      <c r="R123" s="202">
        <f t="shared" si="19"/>
        <v>3.7</v>
      </c>
      <c r="S123" s="202">
        <f>'Complexity of the crisis'!X124</f>
        <v>3.4</v>
      </c>
      <c r="T123" s="202">
        <f>'Complexity of the crisis'!AN124</f>
        <v>4</v>
      </c>
      <c r="U123" s="79" t="str">
        <f>VLOOKUP(C123,Lists!$C$3:$E$160,3,FALSE)</f>
        <v>Africa</v>
      </c>
      <c r="V123" s="80" t="s">
        <v>48</v>
      </c>
    </row>
    <row r="124" spans="1:22">
      <c r="A124" s="36" t="str">
        <f>'Crisis Indicator Data'!A122</f>
        <v>CAR refugees in Chad</v>
      </c>
      <c r="B124" s="36" t="str">
        <f>Lists!G122</f>
        <v>CAR refugees</v>
      </c>
      <c r="C124" s="36" t="str">
        <f>'Crisis Indicator Data'!C122</f>
        <v>TCD004</v>
      </c>
      <c r="D124" s="36" t="str">
        <f>'Crisis Indicator Data'!D122</f>
        <v>Chad</v>
      </c>
      <c r="E124" s="36" t="str">
        <f>'Crisis Indicator Data'!E122</f>
        <v>TCD</v>
      </c>
      <c r="F124" s="36" t="str">
        <f>'Crisis Indicator Data'!B122</f>
        <v>International displacement</v>
      </c>
      <c r="G124" s="238">
        <f t="shared" si="15"/>
        <v>3.3</v>
      </c>
      <c r="H124" s="239">
        <f t="shared" si="16"/>
        <v>4</v>
      </c>
      <c r="I124" s="201" t="str">
        <f t="shared" si="17"/>
        <v>High</v>
      </c>
      <c r="J124" s="159" t="str">
        <f>INDEX(Trends!$D$3:$D$405,MATCH(C124,Trends!$C$3:$C$405,0))</f>
        <v>Stable</v>
      </c>
      <c r="K124" s="239" t="str">
        <f>IF(Reliability!B122="x","x",(IF(ROUNDUP(Reliability!B122,0)=1,"Very High",IF(ROUNDUP(Reliability!B122,0)=2,"High",IF(ROUNDUP(Reliability!B122,0)=3,"Medium",IF(ROUNDUP(Reliability!B122,0)=4,"Low","Very Low"))))))</f>
        <v>Medium</v>
      </c>
      <c r="L124" s="240">
        <f t="shared" si="18"/>
        <v>2.8</v>
      </c>
      <c r="M124" s="202">
        <f>'Impact of the crisis'!N125</f>
        <v>1.9</v>
      </c>
      <c r="N124" s="202">
        <f>'Impact of the crisis'!AB125</f>
        <v>3.2</v>
      </c>
      <c r="O124" s="240">
        <f>'Conditions of people affected'!R125</f>
        <v>3.65</v>
      </c>
      <c r="P124" s="202">
        <f>'Conditions of people affected'!K125</f>
        <v>3.3</v>
      </c>
      <c r="Q124" s="202">
        <f>'Conditions of people affected'!Q125</f>
        <v>4</v>
      </c>
      <c r="R124" s="202">
        <f t="shared" si="19"/>
        <v>3.2</v>
      </c>
      <c r="S124" s="202">
        <f>'Complexity of the crisis'!X125</f>
        <v>3.4</v>
      </c>
      <c r="T124" s="202">
        <f>'Complexity of the crisis'!AN125</f>
        <v>3</v>
      </c>
      <c r="U124" s="79" t="str">
        <f>VLOOKUP(C124,Lists!$C$3:$E$160,3,FALSE)</f>
        <v>Africa</v>
      </c>
      <c r="V124" s="80" t="s">
        <v>48</v>
      </c>
    </row>
    <row r="125" spans="1:22">
      <c r="A125" s="36" t="str">
        <f>'Crisis Indicator Data'!A123</f>
        <v>Darfur refugees in Chad</v>
      </c>
      <c r="B125" s="36" t="str">
        <f>Lists!G123</f>
        <v>Darfur refugees</v>
      </c>
      <c r="C125" s="36" t="str">
        <f>'Crisis Indicator Data'!C123</f>
        <v>TCD005</v>
      </c>
      <c r="D125" s="36" t="str">
        <f>'Crisis Indicator Data'!D123</f>
        <v>Chad</v>
      </c>
      <c r="E125" s="36" t="str">
        <f>'Crisis Indicator Data'!E123</f>
        <v>TCD</v>
      </c>
      <c r="F125" s="36" t="str">
        <f>'Crisis Indicator Data'!B123</f>
        <v>International displacement</v>
      </c>
      <c r="G125" s="238">
        <f t="shared" si="15"/>
        <v>3.2</v>
      </c>
      <c r="H125" s="239">
        <f t="shared" si="16"/>
        <v>4</v>
      </c>
      <c r="I125" s="201" t="str">
        <f t="shared" si="17"/>
        <v>High</v>
      </c>
      <c r="J125" s="159" t="str">
        <f>INDEX(Trends!$D$3:$D$405,MATCH(C125,Trends!$C$3:$C$405,0))</f>
        <v>Stable</v>
      </c>
      <c r="K125" s="239" t="str">
        <f>IF(Reliability!B123="x","x",(IF(ROUNDUP(Reliability!B123,0)=1,"Very High",IF(ROUNDUP(Reliability!B123,0)=2,"High",IF(ROUNDUP(Reliability!B123,0)=3,"Medium",IF(ROUNDUP(Reliability!B123,0)=4,"Low","Very Low"))))))</f>
        <v>Medium</v>
      </c>
      <c r="L125" s="240">
        <f t="shared" si="18"/>
        <v>2.5</v>
      </c>
      <c r="M125" s="202">
        <f>'Impact of the crisis'!N126</f>
        <v>1.7</v>
      </c>
      <c r="N125" s="202">
        <f>'Impact of the crisis'!AB126</f>
        <v>2.9</v>
      </c>
      <c r="O125" s="240">
        <f>'Conditions of people affected'!R126</f>
        <v>3.7</v>
      </c>
      <c r="P125" s="202">
        <f>'Conditions of people affected'!K126</f>
        <v>3.4</v>
      </c>
      <c r="Q125" s="202">
        <f>'Conditions of people affected'!Q126</f>
        <v>4</v>
      </c>
      <c r="R125" s="202">
        <f t="shared" si="19"/>
        <v>3</v>
      </c>
      <c r="S125" s="202">
        <f>'Complexity of the crisis'!X126</f>
        <v>3.4</v>
      </c>
      <c r="T125" s="202">
        <f>'Complexity of the crisis'!AN126</f>
        <v>2.5</v>
      </c>
      <c r="U125" s="79" t="str">
        <f>VLOOKUP(C125,Lists!$C$3:$E$160,3,FALSE)</f>
        <v>Africa</v>
      </c>
      <c r="V125" s="80" t="s">
        <v>48</v>
      </c>
    </row>
    <row r="126" spans="1:22">
      <c r="A126" s="36" t="str">
        <f>'Crisis Indicator Data'!A124</f>
        <v>Tibesti Conflict in Chad</v>
      </c>
      <c r="B126" s="36" t="str">
        <f>Lists!G124</f>
        <v>Tibesti conflict</v>
      </c>
      <c r="C126" s="36" t="str">
        <f>'Crisis Indicator Data'!C124</f>
        <v>TCD006</v>
      </c>
      <c r="D126" s="36" t="str">
        <f>'Crisis Indicator Data'!D124</f>
        <v>Chad</v>
      </c>
      <c r="E126" s="36" t="str">
        <f>'Crisis Indicator Data'!E124</f>
        <v>TCD</v>
      </c>
      <c r="F126" s="36" t="str">
        <f>'Crisis Indicator Data'!B124</f>
        <v>Conflict</v>
      </c>
      <c r="G126" s="238">
        <f t="shared" si="15"/>
        <v>2.5</v>
      </c>
      <c r="H126" s="239">
        <f t="shared" si="16"/>
        <v>3</v>
      </c>
      <c r="I126" s="201" t="str">
        <f t="shared" si="17"/>
        <v>Medium</v>
      </c>
      <c r="J126" s="159" t="str">
        <f>INDEX(Trends!$D$3:$D$405,MATCH(C126,Trends!$C$3:$C$405,0))</f>
        <v>Stable</v>
      </c>
      <c r="K126" s="239" t="str">
        <f>IF(Reliability!B124="x","x",(IF(ROUNDUP(Reliability!B124,0)=1,"Very High",IF(ROUNDUP(Reliability!B124,0)=2,"High",IF(ROUNDUP(Reliability!B124,0)=3,"Medium",IF(ROUNDUP(Reliability!B124,0)=4,"Low","Very Low"))))))</f>
        <v>Medium</v>
      </c>
      <c r="L126" s="240">
        <f t="shared" si="18"/>
        <v>2.4</v>
      </c>
      <c r="M126" s="202">
        <f>'Impact of the crisis'!N127</f>
        <v>1.3</v>
      </c>
      <c r="N126" s="202">
        <f>'Impact of the crisis'!AB127</f>
        <v>2.8</v>
      </c>
      <c r="O126" s="240">
        <f>'Conditions of people affected'!R127</f>
        <v>2.2000000000000002</v>
      </c>
      <c r="P126" s="202">
        <f>'Conditions of people affected'!K127</f>
        <v>0.4</v>
      </c>
      <c r="Q126" s="202">
        <f>'Conditions of people affected'!Q127</f>
        <v>4</v>
      </c>
      <c r="R126" s="202">
        <f t="shared" si="19"/>
        <v>3</v>
      </c>
      <c r="S126" s="202">
        <f>'Complexity of the crisis'!X127</f>
        <v>3.4</v>
      </c>
      <c r="T126" s="202">
        <f>'Complexity of the crisis'!AN127</f>
        <v>2.5</v>
      </c>
      <c r="U126" s="79" t="str">
        <f>VLOOKUP(C126,Lists!$C$3:$E$160,3,FALSE)</f>
        <v>Africa</v>
      </c>
      <c r="V126" s="80" t="s">
        <v>48</v>
      </c>
    </row>
    <row r="127" spans="1:22">
      <c r="A127" s="36" t="str">
        <f>'Crisis Indicator Data'!A125</f>
        <v>Multiple situations in Thailand</v>
      </c>
      <c r="B127" s="36" t="str">
        <f>Lists!G125</f>
        <v>Country level</v>
      </c>
      <c r="C127" s="36" t="str">
        <f>'Crisis Indicator Data'!C125</f>
        <v>THA001</v>
      </c>
      <c r="D127" s="36" t="str">
        <f>'Crisis Indicator Data'!D125</f>
        <v>Thailand</v>
      </c>
      <c r="E127" s="36" t="str">
        <f>'Crisis Indicator Data'!E125</f>
        <v>THA</v>
      </c>
      <c r="F127" s="36" t="str">
        <f>'Crisis Indicator Data'!B125</f>
        <v>Multiple crises country</v>
      </c>
      <c r="G127" s="238">
        <f t="shared" si="15"/>
        <v>2</v>
      </c>
      <c r="H127" s="239">
        <f t="shared" si="16"/>
        <v>2</v>
      </c>
      <c r="I127" s="201" t="str">
        <f t="shared" si="17"/>
        <v>Low</v>
      </c>
      <c r="J127" s="159" t="str">
        <f>INDEX(Trends!$D$3:$D$405,MATCH(C127,Trends!$C$3:$C$405,0))</f>
        <v>Stable</v>
      </c>
      <c r="K127" s="239" t="str">
        <f>IF(Reliability!B125="x","x",(IF(ROUNDUP(Reliability!B125,0)=1,"Very High",IF(ROUNDUP(Reliability!B125,0)=2,"High",IF(ROUNDUP(Reliability!B125,0)=3,"Medium",IF(ROUNDUP(Reliability!B125,0)=4,"Low","Very Low"))))))</f>
        <v>High</v>
      </c>
      <c r="L127" s="240">
        <f t="shared" si="18"/>
        <v>2.7</v>
      </c>
      <c r="M127" s="202">
        <f>'Impact of the crisis'!N128</f>
        <v>1.2</v>
      </c>
      <c r="N127" s="202">
        <f>'Impact of the crisis'!AB128</f>
        <v>3.3</v>
      </c>
      <c r="O127" s="240">
        <f>'Conditions of people affected'!R128</f>
        <v>1.3</v>
      </c>
      <c r="P127" s="202">
        <f>'Conditions of people affected'!K128</f>
        <v>1.6</v>
      </c>
      <c r="Q127" s="202">
        <f>'Conditions of people affected'!Q128</f>
        <v>1</v>
      </c>
      <c r="R127" s="202">
        <f t="shared" si="19"/>
        <v>2.2999999999999998</v>
      </c>
      <c r="S127" s="202">
        <f>'Complexity of the crisis'!X128</f>
        <v>2.6</v>
      </c>
      <c r="T127" s="202">
        <f>'Complexity of the crisis'!AN128</f>
        <v>2</v>
      </c>
      <c r="U127" s="79" t="str">
        <f>VLOOKUP(C127,Lists!$C$3:$E$160,3,FALSE)</f>
        <v>Asia</v>
      </c>
      <c r="V127" s="80" t="s">
        <v>67</v>
      </c>
    </row>
    <row r="128" spans="1:22">
      <c r="A128" s="36" t="str">
        <f>'Crisis Indicator Data'!A126</f>
        <v xml:space="preserve">Conflict in southern Thailand </v>
      </c>
      <c r="B128" s="36" t="str">
        <f>Lists!G126</f>
        <v>Conflict</v>
      </c>
      <c r="C128" s="36" t="str">
        <f>'Crisis Indicator Data'!C126</f>
        <v>THA002</v>
      </c>
      <c r="D128" s="36" t="str">
        <f>'Crisis Indicator Data'!D126</f>
        <v>Thailand</v>
      </c>
      <c r="E128" s="36" t="str">
        <f>'Crisis Indicator Data'!E126</f>
        <v>THA</v>
      </c>
      <c r="F128" s="36" t="str">
        <f>'Crisis Indicator Data'!B126</f>
        <v>Conflict</v>
      </c>
      <c r="G128" s="238" t="str">
        <f t="shared" si="15"/>
        <v>x</v>
      </c>
      <c r="H128" s="239" t="str">
        <f t="shared" si="16"/>
        <v>x</v>
      </c>
      <c r="I128" s="201" t="str">
        <f t="shared" si="17"/>
        <v>x</v>
      </c>
      <c r="J128" s="159" t="str">
        <f>INDEX(Trends!$D$3:$D$405,MATCH(C128,Trends!$C$3:$C$405,0))</f>
        <v>-</v>
      </c>
      <c r="K128" s="239" t="str">
        <f>IF(Reliability!B126="x","x",(IF(ROUNDUP(Reliability!B126,0)=1,"Very High",IF(ROUNDUP(Reliability!B126,0)=2,"High",IF(ROUNDUP(Reliability!B126,0)=3,"Medium",IF(ROUNDUP(Reliability!B126,0)=4,"Low","Very Low"))))))</f>
        <v>Very Low</v>
      </c>
      <c r="L128" s="240">
        <f t="shared" si="18"/>
        <v>2.6</v>
      </c>
      <c r="M128" s="202">
        <f>'Impact of the crisis'!N129</f>
        <v>1.1000000000000001</v>
      </c>
      <c r="N128" s="202">
        <f>'Impact of the crisis'!AB129</f>
        <v>3.2</v>
      </c>
      <c r="O128" s="240" t="str">
        <f>'Conditions of people affected'!R129</f>
        <v>x</v>
      </c>
      <c r="P128" s="202" t="str">
        <f>'Conditions of people affected'!K129</f>
        <v>x</v>
      </c>
      <c r="Q128" s="202" t="str">
        <f>'Conditions of people affected'!Q129</f>
        <v>x</v>
      </c>
      <c r="R128" s="202">
        <f t="shared" si="19"/>
        <v>2.1</v>
      </c>
      <c r="S128" s="202">
        <f>'Complexity of the crisis'!X129</f>
        <v>2.6</v>
      </c>
      <c r="T128" s="202">
        <f>'Complexity of the crisis'!AN129</f>
        <v>1.5</v>
      </c>
      <c r="U128" s="79" t="str">
        <f>VLOOKUP(C128,Lists!$C$3:$E$160,3,FALSE)</f>
        <v>Asia</v>
      </c>
      <c r="V128" s="80" t="s">
        <v>67</v>
      </c>
    </row>
    <row r="129" spans="1:22">
      <c r="A129" s="36" t="str">
        <f>'Crisis Indicator Data'!A127</f>
        <v>Myanmar refugees in Thailand</v>
      </c>
      <c r="B129" s="36" t="str">
        <f>Lists!G127</f>
        <v>Refugees</v>
      </c>
      <c r="C129" s="36" t="str">
        <f>'Crisis Indicator Data'!C127</f>
        <v>THA003</v>
      </c>
      <c r="D129" s="36" t="str">
        <f>'Crisis Indicator Data'!D127</f>
        <v>Thailand</v>
      </c>
      <c r="E129" s="36" t="str">
        <f>'Crisis Indicator Data'!E127</f>
        <v>THA</v>
      </c>
      <c r="F129" s="36" t="str">
        <f>'Crisis Indicator Data'!B127</f>
        <v>International displacement</v>
      </c>
      <c r="G129" s="238">
        <f t="shared" si="15"/>
        <v>2.2999999999999998</v>
      </c>
      <c r="H129" s="239">
        <f t="shared" si="16"/>
        <v>3</v>
      </c>
      <c r="I129" s="201" t="str">
        <f t="shared" si="17"/>
        <v>Medium</v>
      </c>
      <c r="J129" s="159" t="str">
        <f>INDEX(Trends!$D$3:$D$405,MATCH(C129,Trends!$C$3:$C$405,0))</f>
        <v>Stable</v>
      </c>
      <c r="K129" s="239" t="str">
        <f>IF(Reliability!B127="x","x",(IF(ROUNDUP(Reliability!B127,0)=1,"Very High",IF(ROUNDUP(Reliability!B127,0)=2,"High",IF(ROUNDUP(Reliability!B127,0)=3,"Medium",IF(ROUNDUP(Reliability!B127,0)=4,"Low","Very Low"))))))</f>
        <v>Medium</v>
      </c>
      <c r="L129" s="240">
        <f t="shared" si="18"/>
        <v>2.5</v>
      </c>
      <c r="M129" s="202">
        <f>'Impact of the crisis'!N130</f>
        <v>0</v>
      </c>
      <c r="N129" s="202">
        <f>'Impact of the crisis'!AB130</f>
        <v>3.4</v>
      </c>
      <c r="O129" s="240">
        <f>'Conditions of people affected'!R130</f>
        <v>2.2999999999999998</v>
      </c>
      <c r="P129" s="202">
        <f>'Conditions of people affected'!K130</f>
        <v>1.6</v>
      </c>
      <c r="Q129" s="202">
        <f>'Conditions of people affected'!Q130</f>
        <v>3</v>
      </c>
      <c r="R129" s="202">
        <f t="shared" si="19"/>
        <v>2.1</v>
      </c>
      <c r="S129" s="202">
        <f>'Complexity of the crisis'!X130</f>
        <v>2.6</v>
      </c>
      <c r="T129" s="202">
        <f>'Complexity of the crisis'!AN130</f>
        <v>1.5</v>
      </c>
      <c r="U129" s="79" t="str">
        <f>VLOOKUP(C129,Lists!$C$3:$E$160,3,FALSE)</f>
        <v>Asia</v>
      </c>
      <c r="V129" s="80" t="s">
        <v>67</v>
      </c>
    </row>
    <row r="130" spans="1:22">
      <c r="A130" s="36" t="str">
        <f>'Crisis Indicator Data'!A128</f>
        <v>Tropical Cyclone Seroja</v>
      </c>
      <c r="B130" s="36" t="str">
        <f>Lists!G128</f>
        <v>Tropical Cyclone Seroja</v>
      </c>
      <c r="C130" s="36" t="str">
        <f>'Crisis Indicator Data'!C128</f>
        <v>TLS002</v>
      </c>
      <c r="D130" s="36" t="str">
        <f>'Crisis Indicator Data'!D128</f>
        <v>Timor Leste</v>
      </c>
      <c r="E130" s="36" t="str">
        <f>'Crisis Indicator Data'!E128</f>
        <v>TLS</v>
      </c>
      <c r="F130" s="36" t="str">
        <f>'Crisis Indicator Data'!B128</f>
        <v>Tropical cyclone</v>
      </c>
      <c r="G130" s="238">
        <f t="shared" si="15"/>
        <v>1.4</v>
      </c>
      <c r="H130" s="239">
        <f t="shared" si="16"/>
        <v>2</v>
      </c>
      <c r="I130" s="201" t="str">
        <f t="shared" si="17"/>
        <v>Low</v>
      </c>
      <c r="J130" s="159" t="str">
        <f>INDEX(Trends!$D$3:$D$405,MATCH(C130,Trends!$C$3:$C$405,0))</f>
        <v>-</v>
      </c>
      <c r="K130" s="239" t="str">
        <f>IF(Reliability!B128="x","x",(IF(ROUNDUP(Reliability!B128,0)=1,"Very High",IF(ROUNDUP(Reliability!B128,0)=2,"High",IF(ROUNDUP(Reliability!B128,0)=3,"Medium",IF(ROUNDUP(Reliability!B128,0)=4,"Low","Very Low"))))))</f>
        <v>Very High</v>
      </c>
      <c r="L130" s="240">
        <f t="shared" si="18"/>
        <v>2.5</v>
      </c>
      <c r="M130" s="202">
        <f>'Impact of the crisis'!N131</f>
        <v>3.1</v>
      </c>
      <c r="N130" s="202">
        <f>'Impact of the crisis'!AB131</f>
        <v>2.1</v>
      </c>
      <c r="O130" s="240">
        <f>'Conditions of people affected'!R131</f>
        <v>0.5</v>
      </c>
      <c r="P130" s="202">
        <f>'Conditions of people affected'!K131</f>
        <v>0</v>
      </c>
      <c r="Q130" s="202">
        <f>'Conditions of people affected'!Q131</f>
        <v>1</v>
      </c>
      <c r="R130" s="202">
        <f t="shared" si="19"/>
        <v>1.7</v>
      </c>
      <c r="S130" s="202">
        <f>'Complexity of the crisis'!X131</f>
        <v>1.3</v>
      </c>
      <c r="T130" s="202">
        <f>'Complexity of the crisis'!AN131</f>
        <v>2</v>
      </c>
      <c r="U130" s="79" t="str">
        <f>VLOOKUP(C130,Lists!$C$3:$E$160,3,FALSE)</f>
        <v>Asia</v>
      </c>
      <c r="V130" s="80" t="s">
        <v>42</v>
      </c>
    </row>
    <row r="131" spans="1:22">
      <c r="A131" s="36" t="str">
        <f>'Crisis Indicator Data'!A129</f>
        <v>Venezuelan refugees in Trinidad and Tobago</v>
      </c>
      <c r="B131" s="36" t="str">
        <f>Lists!G129</f>
        <v>Venezuelan refugees</v>
      </c>
      <c r="C131" s="36" t="str">
        <f>'Crisis Indicator Data'!C129</f>
        <v>TTO002</v>
      </c>
      <c r="D131" s="36" t="str">
        <f>'Crisis Indicator Data'!D129</f>
        <v>Trinidad and Tobago</v>
      </c>
      <c r="E131" s="36" t="str">
        <f>'Crisis Indicator Data'!E129</f>
        <v>TTO</v>
      </c>
      <c r="F131" s="36" t="str">
        <f>'Crisis Indicator Data'!B129</f>
        <v>International displacement</v>
      </c>
      <c r="G131" s="238">
        <f t="shared" si="15"/>
        <v>1.8</v>
      </c>
      <c r="H131" s="239">
        <f t="shared" si="16"/>
        <v>2</v>
      </c>
      <c r="I131" s="201" t="str">
        <f t="shared" si="17"/>
        <v>Low</v>
      </c>
      <c r="J131" s="159" t="str">
        <f>INDEX(Trends!$D$3:$D$405,MATCH(C131,Trends!$C$3:$C$405,0))</f>
        <v>Stable</v>
      </c>
      <c r="K131" s="239" t="str">
        <f>IF(Reliability!B129="x","x",(IF(ROUNDUP(Reliability!B129,0)=1,"Very High",IF(ROUNDUP(Reliability!B129,0)=2,"High",IF(ROUNDUP(Reliability!B129,0)=3,"Medium",IF(ROUNDUP(Reliability!B129,0)=4,"Low","Very Low"))))))</f>
        <v>Medium</v>
      </c>
      <c r="L131" s="240">
        <f t="shared" si="18"/>
        <v>2.6</v>
      </c>
      <c r="M131" s="202">
        <f>'Impact of the crisis'!N132</f>
        <v>2.9</v>
      </c>
      <c r="N131" s="202">
        <f>'Impact of the crisis'!AB132</f>
        <v>2.4</v>
      </c>
      <c r="O131" s="240">
        <f>'Conditions of people affected'!R132</f>
        <v>1.1499999999999999</v>
      </c>
      <c r="P131" s="202">
        <f>'Conditions of people affected'!K132</f>
        <v>1.3</v>
      </c>
      <c r="Q131" s="202">
        <f>'Conditions of people affected'!Q132</f>
        <v>1</v>
      </c>
      <c r="R131" s="202">
        <f t="shared" si="19"/>
        <v>2</v>
      </c>
      <c r="S131" s="202">
        <f>'Complexity of the crisis'!X132</f>
        <v>1.9</v>
      </c>
      <c r="T131" s="202">
        <f>'Complexity of the crisis'!AN132</f>
        <v>2</v>
      </c>
      <c r="U131" s="79" t="str">
        <f>VLOOKUP(C131,Lists!$C$3:$E$160,3,FALSE)</f>
        <v>Americas</v>
      </c>
      <c r="V131" s="80" t="s">
        <v>68</v>
      </c>
    </row>
    <row r="132" spans="1:22">
      <c r="A132" s="36" t="str">
        <f>'Crisis Indicator Data'!A130</f>
        <v>Mixed migration flows in Tunisia</v>
      </c>
      <c r="B132" s="36" t="str">
        <f>Lists!G130</f>
        <v>Mixed Migration</v>
      </c>
      <c r="C132" s="36" t="str">
        <f>'Crisis Indicator Data'!C130</f>
        <v>TUN002</v>
      </c>
      <c r="D132" s="36" t="str">
        <f>'Crisis Indicator Data'!D130</f>
        <v>Tunisia</v>
      </c>
      <c r="E132" s="36" t="str">
        <f>'Crisis Indicator Data'!E130</f>
        <v>TUN</v>
      </c>
      <c r="F132" s="36" t="str">
        <f>'Crisis Indicator Data'!B130</f>
        <v>International displacement</v>
      </c>
      <c r="G132" s="238" t="str">
        <f t="shared" si="15"/>
        <v>x</v>
      </c>
      <c r="H132" s="239" t="str">
        <f t="shared" si="16"/>
        <v>x</v>
      </c>
      <c r="I132" s="201" t="str">
        <f t="shared" si="17"/>
        <v>x</v>
      </c>
      <c r="J132" s="159" t="str">
        <f>INDEX(Trends!$D$3:$D$405,MATCH(C132,Trends!$C$3:$C$405,0))</f>
        <v>-</v>
      </c>
      <c r="K132" s="239" t="str">
        <f>IF(Reliability!B130="x","x",(IF(ROUNDUP(Reliability!B130,0)=1,"Very High",IF(ROUNDUP(Reliability!B130,0)=2,"High",IF(ROUNDUP(Reliability!B130,0)=3,"Medium",IF(ROUNDUP(Reliability!B130,0)=4,"Low","Very Low"))))))</f>
        <v>Low</v>
      </c>
      <c r="L132" s="240">
        <f t="shared" si="18"/>
        <v>4</v>
      </c>
      <c r="M132" s="202">
        <f>'Impact of the crisis'!N133</f>
        <v>4.3</v>
      </c>
      <c r="N132" s="202">
        <f>'Impact of the crisis'!AB133</f>
        <v>3.9</v>
      </c>
      <c r="O132" s="240" t="str">
        <f>'Conditions of people affected'!R133</f>
        <v>x</v>
      </c>
      <c r="P132" s="202" t="str">
        <f>'Conditions of people affected'!K133</f>
        <v>x</v>
      </c>
      <c r="Q132" s="202" t="str">
        <f>'Conditions of people affected'!Q133</f>
        <v>x</v>
      </c>
      <c r="R132" s="202">
        <f t="shared" si="19"/>
        <v>1.7</v>
      </c>
      <c r="S132" s="202">
        <f>'Complexity of the crisis'!X133</f>
        <v>2.2999999999999998</v>
      </c>
      <c r="T132" s="202">
        <f>'Complexity of the crisis'!AN133</f>
        <v>1</v>
      </c>
      <c r="U132" s="79" t="str">
        <f>VLOOKUP(C132,Lists!$C$3:$E$160,3,FALSE)</f>
        <v>Africa</v>
      </c>
      <c r="V132" s="80" t="s">
        <v>52</v>
      </c>
    </row>
    <row r="133" spans="1:22">
      <c r="A133" s="36" t="str">
        <f>'Crisis Indicator Data'!A131</f>
        <v>Complex situation in Turkey</v>
      </c>
      <c r="B133" s="36" t="str">
        <f>Lists!G131</f>
        <v>Country level</v>
      </c>
      <c r="C133" s="36" t="str">
        <f>'Crisis Indicator Data'!C131</f>
        <v>TUR001</v>
      </c>
      <c r="D133" s="36" t="str">
        <f>'Crisis Indicator Data'!D131</f>
        <v>Turkey</v>
      </c>
      <c r="E133" s="36" t="str">
        <f>'Crisis Indicator Data'!E131</f>
        <v>TUR</v>
      </c>
      <c r="F133" s="36" t="str">
        <f>'Crisis Indicator Data'!B131</f>
        <v>Multiple crises country</v>
      </c>
      <c r="G133" s="238">
        <f t="shared" ref="G133:G155" si="20">IF(OR(O133="x",L133="x"),"x",ROUND((5-GEOMEAN(((5-L133)/5*4+1),((5-O133)/5*4+1),((5-O133)/5*4+1)))/4*3.5+R133*0.3,1))</f>
        <v>3.2</v>
      </c>
      <c r="H133" s="239">
        <f t="shared" ref="H133:H155" si="21">IF(G133="x","x",ROUNDUP(G133,0))</f>
        <v>4</v>
      </c>
      <c r="I133" s="201" t="str">
        <f t="shared" ref="I133:I155" si="22">IF(O133="x","x",IF(L133="x","x",(IF(H133=5,"Very High",IF(H133=4,"High",IF(H133=3,"Medium",IF(H133=2,"Low","Very Low")))))))</f>
        <v>High</v>
      </c>
      <c r="J133" s="159" t="str">
        <f>INDEX(Trends!$D$3:$D$405,MATCH(C133,Trends!$C$3:$C$405,0))</f>
        <v>Decreasing</v>
      </c>
      <c r="K133" s="239" t="str">
        <f>IF(Reliability!B131="x","x",(IF(ROUNDUP(Reliability!B131,0)=1,"Very High",IF(ROUNDUP(Reliability!B131,0)=2,"High",IF(ROUNDUP(Reliability!B131,0)=3,"Medium",IF(ROUNDUP(Reliability!B131,0)=4,"Low","Very Low"))))))</f>
        <v>High</v>
      </c>
      <c r="L133" s="240">
        <f t="shared" ref="L133:L155" si="23">IF(OR(N133="x",M133="x"),"x",ROUND((5-GEOMEAN(((5-M133)/5*4+1),((5-N133)/5*4+1),((5-N133)/5*4+1)))/4*5,1))</f>
        <v>3.4</v>
      </c>
      <c r="M133" s="202">
        <f>'Impact of the crisis'!N134</f>
        <v>3.8</v>
      </c>
      <c r="N133" s="202">
        <f>'Impact of the crisis'!AB134</f>
        <v>3.1</v>
      </c>
      <c r="O133" s="240">
        <f>'Conditions of people affected'!R134</f>
        <v>2.95</v>
      </c>
      <c r="P133" s="202">
        <f>'Conditions of people affected'!K134</f>
        <v>3.9</v>
      </c>
      <c r="Q133" s="202">
        <f>'Conditions of people affected'!Q134</f>
        <v>2</v>
      </c>
      <c r="R133" s="202">
        <f t="shared" ref="R133:R155" si="24">IF(OR(T133="x",S133="x"),S133,ROUND((5-GEOMEAN(((5-S133)/5*4+1),((5-T133)/5*4+1)))/4*5,1))</f>
        <v>3.4</v>
      </c>
      <c r="S133" s="202">
        <f>'Complexity of the crisis'!X134</f>
        <v>3.3</v>
      </c>
      <c r="T133" s="202">
        <f>'Complexity of the crisis'!AN134</f>
        <v>3.5</v>
      </c>
      <c r="U133" s="79" t="str">
        <f>VLOOKUP(C133,Lists!$C$3:$E$160,3,FALSE)</f>
        <v>Middle east</v>
      </c>
      <c r="V133" s="80" t="s">
        <v>42</v>
      </c>
    </row>
    <row r="134" spans="1:22">
      <c r="A134" s="36" t="str">
        <f>'Crisis Indicator Data'!A132</f>
        <v>Syrian Refugees in Turkey</v>
      </c>
      <c r="B134" s="36" t="str">
        <f>Lists!G132</f>
        <v>Syrian refugees</v>
      </c>
      <c r="C134" s="36" t="str">
        <f>'Crisis Indicator Data'!C132</f>
        <v>TUR002</v>
      </c>
      <c r="D134" s="36" t="str">
        <f>'Crisis Indicator Data'!D132</f>
        <v>Turkey</v>
      </c>
      <c r="E134" s="36" t="str">
        <f>'Crisis Indicator Data'!E132</f>
        <v>TUR</v>
      </c>
      <c r="F134" s="36" t="str">
        <f>'Crisis Indicator Data'!B132</f>
        <v>International displacement</v>
      </c>
      <c r="G134" s="238">
        <f t="shared" si="20"/>
        <v>3.3</v>
      </c>
      <c r="H134" s="239">
        <f t="shared" si="21"/>
        <v>4</v>
      </c>
      <c r="I134" s="201" t="str">
        <f t="shared" si="22"/>
        <v>High</v>
      </c>
      <c r="J134" s="159" t="str">
        <f>INDEX(Trends!$D$3:$D$405,MATCH(C134,Trends!$C$3:$C$405,0))</f>
        <v>Stable</v>
      </c>
      <c r="K134" s="239" t="str">
        <f>IF(Reliability!B132="x","x",(IF(ROUNDUP(Reliability!B132,0)=1,"Very High",IF(ROUNDUP(Reliability!B132,0)=2,"High",IF(ROUNDUP(Reliability!B132,0)=3,"Medium",IF(ROUNDUP(Reliability!B132,0)=4,"Low","Very Low"))))))</f>
        <v>High</v>
      </c>
      <c r="L134" s="240">
        <f t="shared" si="23"/>
        <v>3.7</v>
      </c>
      <c r="M134" s="202">
        <f>'Impact of the crisis'!N135</f>
        <v>2.9</v>
      </c>
      <c r="N134" s="202">
        <f>'Impact of the crisis'!AB135</f>
        <v>4</v>
      </c>
      <c r="O134" s="240">
        <f>'Conditions of people affected'!R135</f>
        <v>3.4</v>
      </c>
      <c r="P134" s="202">
        <f>'Conditions of people affected'!K135</f>
        <v>3.8</v>
      </c>
      <c r="Q134" s="202">
        <f>'Conditions of people affected'!Q135</f>
        <v>3</v>
      </c>
      <c r="R134" s="202">
        <f t="shared" si="24"/>
        <v>2.9</v>
      </c>
      <c r="S134" s="202">
        <f>'Complexity of the crisis'!X135</f>
        <v>3.3</v>
      </c>
      <c r="T134" s="202">
        <f>'Complexity of the crisis'!AN135</f>
        <v>2.5</v>
      </c>
      <c r="U134" s="79" t="str">
        <f>VLOOKUP(C134,Lists!$C$3:$E$160,3,FALSE)</f>
        <v>Middle east</v>
      </c>
      <c r="V134" s="80" t="s">
        <v>42</v>
      </c>
    </row>
    <row r="135" spans="1:22">
      <c r="A135" s="36" t="str">
        <f>'Crisis Indicator Data'!A133</f>
        <v>Mixed Migration Flows in Turkey</v>
      </c>
      <c r="B135" s="36" t="str">
        <f>Lists!G133</f>
        <v>Mixed Migration</v>
      </c>
      <c r="C135" s="36" t="str">
        <f>'Crisis Indicator Data'!C133</f>
        <v>TUR003</v>
      </c>
      <c r="D135" s="36" t="str">
        <f>'Crisis Indicator Data'!D133</f>
        <v>Turkey</v>
      </c>
      <c r="E135" s="36" t="str">
        <f>'Crisis Indicator Data'!E133</f>
        <v>TUR</v>
      </c>
      <c r="F135" s="36" t="str">
        <f>'Crisis Indicator Data'!B133</f>
        <v>International displacement</v>
      </c>
      <c r="G135" s="238">
        <f t="shared" si="20"/>
        <v>3.2</v>
      </c>
      <c r="H135" s="239">
        <f t="shared" si="21"/>
        <v>4</v>
      </c>
      <c r="I135" s="201" t="str">
        <f t="shared" si="22"/>
        <v>High</v>
      </c>
      <c r="J135" s="159" t="str">
        <f>INDEX(Trends!$D$3:$D$405,MATCH(C135,Trends!$C$3:$C$405,0))</f>
        <v>Stable</v>
      </c>
      <c r="K135" s="239" t="str">
        <f>IF(Reliability!B133="x","x",(IF(ROUNDUP(Reliability!B133,0)=1,"Very High",IF(ROUNDUP(Reliability!B133,0)=2,"High",IF(ROUNDUP(Reliability!B133,0)=3,"Medium",IF(ROUNDUP(Reliability!B133,0)=4,"Low","Very Low"))))))</f>
        <v>High</v>
      </c>
      <c r="L135" s="240">
        <f t="shared" si="23"/>
        <v>3.1</v>
      </c>
      <c r="M135" s="202">
        <f>'Impact of the crisis'!N136</f>
        <v>3.1</v>
      </c>
      <c r="N135" s="202">
        <f>'Impact of the crisis'!AB136</f>
        <v>3.1</v>
      </c>
      <c r="O135" s="240">
        <f>'Conditions of people affected'!R136</f>
        <v>3.45</v>
      </c>
      <c r="P135" s="202">
        <f>'Conditions of people affected'!K136</f>
        <v>3.9</v>
      </c>
      <c r="Q135" s="202">
        <f>'Conditions of people affected'!Q136</f>
        <v>3</v>
      </c>
      <c r="R135" s="202">
        <f t="shared" si="24"/>
        <v>2.9</v>
      </c>
      <c r="S135" s="202">
        <f>'Complexity of the crisis'!X136</f>
        <v>3.3</v>
      </c>
      <c r="T135" s="202">
        <f>'Complexity of the crisis'!AN136</f>
        <v>2.5</v>
      </c>
      <c r="U135" s="79" t="str">
        <f>VLOOKUP(C135,Lists!$C$3:$E$160,3,FALSE)</f>
        <v>Middle east</v>
      </c>
      <c r="V135" s="80" t="s">
        <v>42</v>
      </c>
    </row>
    <row r="136" spans="1:22">
      <c r="A136" s="36" t="str">
        <f>'Crisis Indicator Data'!A134</f>
        <v>Kurdish Conflict</v>
      </c>
      <c r="B136" s="36" t="str">
        <f>Lists!G134</f>
        <v>Kurdish conflict</v>
      </c>
      <c r="C136" s="36" t="str">
        <f>'Crisis Indicator Data'!C134</f>
        <v>TUR004</v>
      </c>
      <c r="D136" s="36" t="str">
        <f>'Crisis Indicator Data'!D134</f>
        <v>Turkey</v>
      </c>
      <c r="E136" s="36" t="str">
        <f>'Crisis Indicator Data'!E134</f>
        <v>TUR</v>
      </c>
      <c r="F136" s="36" t="str">
        <f>'Crisis Indicator Data'!B134</f>
        <v>Conflict</v>
      </c>
      <c r="G136" s="238" t="str">
        <f t="shared" si="20"/>
        <v>x</v>
      </c>
      <c r="H136" s="239" t="str">
        <f t="shared" si="21"/>
        <v>x</v>
      </c>
      <c r="I136" s="201" t="str">
        <f t="shared" si="22"/>
        <v>x</v>
      </c>
      <c r="J136" s="159" t="str">
        <f>INDEX(Trends!$D$3:$D$405,MATCH(C136,Trends!$C$3:$C$405,0))</f>
        <v>-</v>
      </c>
      <c r="K136" s="239" t="str">
        <f>IF(Reliability!B134="x","x",(IF(ROUNDUP(Reliability!B134,0)=1,"Very High",IF(ROUNDUP(Reliability!B134,0)=2,"High",IF(ROUNDUP(Reliability!B134,0)=3,"Medium",IF(ROUNDUP(Reliability!B134,0)=4,"Low","Very Low"))))))</f>
        <v>Medium</v>
      </c>
      <c r="L136" s="240">
        <f t="shared" si="23"/>
        <v>2.7</v>
      </c>
      <c r="M136" s="202">
        <f>'Impact of the crisis'!N137</f>
        <v>2.4</v>
      </c>
      <c r="N136" s="202">
        <f>'Impact of the crisis'!AB137</f>
        <v>2.8</v>
      </c>
      <c r="O136" s="240" t="str">
        <f>'Conditions of people affected'!R137</f>
        <v>x</v>
      </c>
      <c r="P136" s="202" t="str">
        <f>'Conditions of people affected'!K137</f>
        <v>x</v>
      </c>
      <c r="Q136" s="202" t="str">
        <f>'Conditions of people affected'!Q137</f>
        <v>x</v>
      </c>
      <c r="R136" s="202">
        <f t="shared" si="24"/>
        <v>3.2</v>
      </c>
      <c r="S136" s="202">
        <f>'Complexity of the crisis'!X137</f>
        <v>3.3</v>
      </c>
      <c r="T136" s="202">
        <f>'Complexity of the crisis'!AN137</f>
        <v>3</v>
      </c>
      <c r="U136" s="79" t="str">
        <f>VLOOKUP(C136,Lists!$C$3:$E$160,3,FALSE)</f>
        <v>Middle east</v>
      </c>
      <c r="V136" s="80" t="s">
        <v>42</v>
      </c>
    </row>
    <row r="137" spans="1:22">
      <c r="A137" s="36" t="str">
        <f>'Crisis Indicator Data'!A135</f>
        <v>International Displacement in Tanzania</v>
      </c>
      <c r="B137" s="36" t="str">
        <f>Lists!G135</f>
        <v>Refugees</v>
      </c>
      <c r="C137" s="36" t="str">
        <f>'Crisis Indicator Data'!C135</f>
        <v>TZA002</v>
      </c>
      <c r="D137" s="36" t="str">
        <f>'Crisis Indicator Data'!D135</f>
        <v>Tanzania</v>
      </c>
      <c r="E137" s="36" t="str">
        <f>'Crisis Indicator Data'!E135</f>
        <v>TZA</v>
      </c>
      <c r="F137" s="36" t="str">
        <f>'Crisis Indicator Data'!B135</f>
        <v>International displacement</v>
      </c>
      <c r="G137" s="238">
        <f t="shared" si="20"/>
        <v>1.7</v>
      </c>
      <c r="H137" s="239">
        <f t="shared" si="21"/>
        <v>2</v>
      </c>
      <c r="I137" s="201" t="str">
        <f t="shared" si="22"/>
        <v>Low</v>
      </c>
      <c r="J137" s="159" t="str">
        <f>INDEX(Trends!$D$3:$D$405,MATCH(C137,Trends!$C$3:$C$405,0))</f>
        <v>Stable</v>
      </c>
      <c r="K137" s="239" t="str">
        <f>IF(Reliability!B135="x","x",(IF(ROUNDUP(Reliability!B135,0)=1,"Very High",IF(ROUNDUP(Reliability!B135,0)=2,"High",IF(ROUNDUP(Reliability!B135,0)=3,"Medium",IF(ROUNDUP(Reliability!B135,0)=4,"Low","Very Low"))))))</f>
        <v>High</v>
      </c>
      <c r="L137" s="240">
        <f t="shared" si="23"/>
        <v>2</v>
      </c>
      <c r="M137" s="202">
        <f>'Impact of the crisis'!N138</f>
        <v>2.2999999999999998</v>
      </c>
      <c r="N137" s="202">
        <f>'Impact of the crisis'!AB138</f>
        <v>1.9</v>
      </c>
      <c r="O137" s="240">
        <f>'Conditions of people affected'!R138</f>
        <v>1.7</v>
      </c>
      <c r="P137" s="202">
        <f>'Conditions of people affected'!K138</f>
        <v>2.4</v>
      </c>
      <c r="Q137" s="202">
        <f>'Conditions of people affected'!Q138</f>
        <v>1</v>
      </c>
      <c r="R137" s="202">
        <f t="shared" si="24"/>
        <v>1.6</v>
      </c>
      <c r="S137" s="202">
        <f>'Complexity of the crisis'!X138</f>
        <v>1.7</v>
      </c>
      <c r="T137" s="202">
        <f>'Complexity of the crisis'!AN138</f>
        <v>1.5</v>
      </c>
      <c r="U137" s="79" t="str">
        <f>VLOOKUP(C137,Lists!$C$3:$E$160,3,FALSE)</f>
        <v>Africa</v>
      </c>
      <c r="V137" s="80" t="s">
        <v>47</v>
      </c>
    </row>
    <row r="138" spans="1:22">
      <c r="A138" s="36" t="str">
        <f>'Crisis Indicator Data'!A136</f>
        <v>Multiple crises in Uganda</v>
      </c>
      <c r="B138" s="36" t="str">
        <f>Lists!G136</f>
        <v>Country level</v>
      </c>
      <c r="C138" s="36" t="str">
        <f>'Crisis Indicator Data'!C136</f>
        <v>UGA001</v>
      </c>
      <c r="D138" s="36" t="str">
        <f>'Crisis Indicator Data'!D136</f>
        <v>Uganda</v>
      </c>
      <c r="E138" s="36" t="str">
        <f>'Crisis Indicator Data'!E136</f>
        <v>UGA</v>
      </c>
      <c r="F138" s="36" t="str">
        <f>'Crisis Indicator Data'!B136</f>
        <v>Multiple crises country</v>
      </c>
      <c r="G138" s="238">
        <f t="shared" si="20"/>
        <v>3.1</v>
      </c>
      <c r="H138" s="239">
        <f t="shared" si="21"/>
        <v>4</v>
      </c>
      <c r="I138" s="201" t="str">
        <f t="shared" si="22"/>
        <v>High</v>
      </c>
      <c r="J138" s="159" t="str">
        <f>INDEX(Trends!$D$3:$D$405,MATCH(C138,Trends!$C$3:$C$405,0))</f>
        <v>Stable</v>
      </c>
      <c r="K138" s="239" t="str">
        <f>IF(Reliability!B136="x","x",(IF(ROUNDUP(Reliability!B136,0)=1,"Very High",IF(ROUNDUP(Reliability!B136,0)=2,"High",IF(ROUNDUP(Reliability!B136,0)=3,"Medium",IF(ROUNDUP(Reliability!B136,0)=4,"Low","Very Low"))))))</f>
        <v>High</v>
      </c>
      <c r="L138" s="240">
        <f t="shared" si="23"/>
        <v>3.1</v>
      </c>
      <c r="M138" s="202">
        <f>'Impact of the crisis'!N139</f>
        <v>2.9</v>
      </c>
      <c r="N138" s="202">
        <f>'Impact of the crisis'!AB139</f>
        <v>3.2</v>
      </c>
      <c r="O138" s="240">
        <f>'Conditions of people affected'!R139</f>
        <v>3.3</v>
      </c>
      <c r="P138" s="202">
        <f>'Conditions of people affected'!K139</f>
        <v>3.6</v>
      </c>
      <c r="Q138" s="202">
        <f>'Conditions of people affected'!Q139</f>
        <v>3</v>
      </c>
      <c r="R138" s="202">
        <f t="shared" si="24"/>
        <v>2.8</v>
      </c>
      <c r="S138" s="202">
        <f>'Complexity of the crisis'!X139</f>
        <v>3</v>
      </c>
      <c r="T138" s="202">
        <f>'Complexity of the crisis'!AN139</f>
        <v>2.5</v>
      </c>
      <c r="U138" s="79" t="str">
        <f>VLOOKUP(C138,Lists!$C$3:$E$160,3,FALSE)</f>
        <v>Africa</v>
      </c>
      <c r="V138" s="80" t="s">
        <v>68</v>
      </c>
    </row>
    <row r="139" spans="1:22">
      <c r="A139" s="36" t="str">
        <f>'Crisis Indicator Data'!A137</f>
        <v>International Displacement in Uganda</v>
      </c>
      <c r="B139" s="36" t="str">
        <f>Lists!G137</f>
        <v>Refugees</v>
      </c>
      <c r="C139" s="36" t="str">
        <f>'Crisis Indicator Data'!C137</f>
        <v>UGA005</v>
      </c>
      <c r="D139" s="36" t="str">
        <f>'Crisis Indicator Data'!D137</f>
        <v>Uganda</v>
      </c>
      <c r="E139" s="36" t="str">
        <f>'Crisis Indicator Data'!E137</f>
        <v>UGA</v>
      </c>
      <c r="F139" s="36" t="str">
        <f>'Crisis Indicator Data'!B137</f>
        <v>International displacement</v>
      </c>
      <c r="G139" s="238">
        <f t="shared" si="20"/>
        <v>3</v>
      </c>
      <c r="H139" s="239">
        <f t="shared" si="21"/>
        <v>3</v>
      </c>
      <c r="I139" s="201" t="str">
        <f t="shared" si="22"/>
        <v>Medium</v>
      </c>
      <c r="J139" s="159" t="str">
        <f>INDEX(Trends!$D$3:$D$405,MATCH(C139,Trends!$C$3:$C$405,0))</f>
        <v>Stable</v>
      </c>
      <c r="K139" s="239" t="str">
        <f>IF(Reliability!B137="x","x",(IF(ROUNDUP(Reliability!B137,0)=1,"Very High",IF(ROUNDUP(Reliability!B137,0)=2,"High",IF(ROUNDUP(Reliability!B137,0)=3,"Medium",IF(ROUNDUP(Reliability!B137,0)=4,"Low","Very Low"))))))</f>
        <v>Medium</v>
      </c>
      <c r="L139" s="240">
        <f t="shared" si="23"/>
        <v>3.3</v>
      </c>
      <c r="M139" s="202">
        <f>'Impact of the crisis'!N140</f>
        <v>2.1</v>
      </c>
      <c r="N139" s="202">
        <f>'Impact of the crisis'!AB140</f>
        <v>3.7</v>
      </c>
      <c r="O139" s="240">
        <f>'Conditions of people affected'!R140</f>
        <v>3.3</v>
      </c>
      <c r="P139" s="202">
        <f>'Conditions of people affected'!K140</f>
        <v>3.6</v>
      </c>
      <c r="Q139" s="202">
        <f>'Conditions of people affected'!Q140</f>
        <v>3</v>
      </c>
      <c r="R139" s="202">
        <f t="shared" si="24"/>
        <v>2.2999999999999998</v>
      </c>
      <c r="S139" s="202">
        <f>'Complexity of the crisis'!X140</f>
        <v>3</v>
      </c>
      <c r="T139" s="202">
        <f>'Complexity of the crisis'!AN140</f>
        <v>1.5</v>
      </c>
      <c r="U139" s="79" t="str">
        <f>VLOOKUP(C139,Lists!$C$3:$E$160,3,FALSE)</f>
        <v>Africa</v>
      </c>
      <c r="V139" s="80" t="s">
        <v>68</v>
      </c>
    </row>
    <row r="140" spans="1:22">
      <c r="A140" s="36" t="str">
        <f>'Crisis Indicator Data'!A138</f>
        <v>Conflict in Ukraine</v>
      </c>
      <c r="B140" s="36" t="str">
        <f>Lists!G138</f>
        <v>Conflict</v>
      </c>
      <c r="C140" s="36" t="str">
        <f>'Crisis Indicator Data'!C138</f>
        <v>UKR002</v>
      </c>
      <c r="D140" s="36" t="str">
        <f>'Crisis Indicator Data'!D138</f>
        <v>Ukraine</v>
      </c>
      <c r="E140" s="36" t="str">
        <f>'Crisis Indicator Data'!E138</f>
        <v>UKR</v>
      </c>
      <c r="F140" s="36" t="str">
        <f>'Crisis Indicator Data'!B138</f>
        <v>Conflict</v>
      </c>
      <c r="G140" s="238">
        <f t="shared" si="20"/>
        <v>3.5</v>
      </c>
      <c r="H140" s="239">
        <f t="shared" si="21"/>
        <v>4</v>
      </c>
      <c r="I140" s="201" t="str">
        <f t="shared" si="22"/>
        <v>High</v>
      </c>
      <c r="J140" s="159" t="str">
        <f>INDEX(Trends!$D$3:$D$405,MATCH(C140,Trends!$C$3:$C$405,0))</f>
        <v>Stable</v>
      </c>
      <c r="K140" s="239" t="str">
        <f>IF(Reliability!B138="x","x",(IF(ROUNDUP(Reliability!B138,0)=1,"Very High",IF(ROUNDUP(Reliability!B138,0)=2,"High",IF(ROUNDUP(Reliability!B138,0)=3,"Medium",IF(ROUNDUP(Reliability!B138,0)=4,"Low","Very Low"))))))</f>
        <v>High</v>
      </c>
      <c r="L140" s="240">
        <f t="shared" si="23"/>
        <v>3.2</v>
      </c>
      <c r="M140" s="202">
        <f>'Impact of the crisis'!N141</f>
        <v>1.7</v>
      </c>
      <c r="N140" s="202">
        <f>'Impact of the crisis'!AB141</f>
        <v>3.7</v>
      </c>
      <c r="O140" s="240">
        <f>'Conditions of people affected'!R141</f>
        <v>4.0999999999999996</v>
      </c>
      <c r="P140" s="202">
        <f>'Conditions of people affected'!K141</f>
        <v>4.2</v>
      </c>
      <c r="Q140" s="202">
        <f>'Conditions of people affected'!Q141</f>
        <v>4</v>
      </c>
      <c r="R140" s="202">
        <f t="shared" si="24"/>
        <v>2.7</v>
      </c>
      <c r="S140" s="202">
        <f>'Complexity of the crisis'!X141</f>
        <v>2.2999999999999998</v>
      </c>
      <c r="T140" s="202">
        <f>'Complexity of the crisis'!AN141</f>
        <v>3</v>
      </c>
      <c r="U140" s="79" t="str">
        <f>VLOOKUP(C140,Lists!$C$3:$E$160,3,FALSE)</f>
        <v>Europe</v>
      </c>
      <c r="V140" s="80" t="s">
        <v>61</v>
      </c>
    </row>
    <row r="141" spans="1:22">
      <c r="A141" s="36" t="str">
        <f>'Crisis Indicator Data'!A139</f>
        <v>La Soufrière Volcano Eruption</v>
      </c>
      <c r="B141" s="36" t="str">
        <f>Lists!G139</f>
        <v>La Soufrière Volcano Eruption</v>
      </c>
      <c r="C141" s="36" t="str">
        <f>'Crisis Indicator Data'!C139</f>
        <v>VCT002</v>
      </c>
      <c r="D141" s="36" t="str">
        <f>'Crisis Indicator Data'!D139</f>
        <v>St. Vincent and the Grenadines</v>
      </c>
      <c r="E141" s="36" t="str">
        <f>'Crisis Indicator Data'!E139</f>
        <v>VCT</v>
      </c>
      <c r="F141" s="36" t="str">
        <f>'Crisis Indicator Data'!B139</f>
        <v>Volcano</v>
      </c>
      <c r="G141" s="238">
        <f t="shared" si="20"/>
        <v>1.5</v>
      </c>
      <c r="H141" s="239">
        <f t="shared" si="21"/>
        <v>2</v>
      </c>
      <c r="I141" s="201" t="str">
        <f t="shared" si="22"/>
        <v>Low</v>
      </c>
      <c r="J141" s="159" t="str">
        <f>INDEX(Trends!$D$3:$D$405,MATCH(C141,Trends!$C$3:$C$405,0))</f>
        <v>-</v>
      </c>
      <c r="K141" s="239" t="str">
        <f>IF(Reliability!B139="x","x",(IF(ROUNDUP(Reliability!B139,0)=1,"Very High",IF(ROUNDUP(Reliability!B139,0)=2,"High",IF(ROUNDUP(Reliability!B139,0)=3,"Medium",IF(ROUNDUP(Reliability!B139,0)=4,"Low","Very Low"))))))</f>
        <v>Very High</v>
      </c>
      <c r="L141" s="240">
        <f t="shared" si="23"/>
        <v>1.5</v>
      </c>
      <c r="M141" s="202">
        <f>'Impact of the crisis'!N142</f>
        <v>1.1000000000000001</v>
      </c>
      <c r="N141" s="202">
        <f>'Impact of the crisis'!AB142</f>
        <v>1.7</v>
      </c>
      <c r="O141" s="240">
        <f>'Conditions of people affected'!R142</f>
        <v>1.6</v>
      </c>
      <c r="P141" s="202">
        <f>'Conditions of people affected'!K142</f>
        <v>0.2</v>
      </c>
      <c r="Q141" s="202">
        <f>'Conditions of people affected'!Q142</f>
        <v>3</v>
      </c>
      <c r="R141" s="202">
        <f t="shared" si="24"/>
        <v>1.4</v>
      </c>
      <c r="S141" s="202">
        <f>'Complexity of the crisis'!X142</f>
        <v>0.7</v>
      </c>
      <c r="T141" s="202">
        <f>'Complexity of the crisis'!AN142</f>
        <v>2</v>
      </c>
      <c r="U141" s="79" t="str">
        <f>VLOOKUP(C141,Lists!$C$3:$E$160,3,FALSE)</f>
        <v>Americas</v>
      </c>
      <c r="V141" s="80" t="s">
        <v>42</v>
      </c>
    </row>
    <row r="142" spans="1:22">
      <c r="A142" s="36" t="str">
        <f>'Crisis Indicator Data'!A140</f>
        <v>Complex crisis in Venezuela</v>
      </c>
      <c r="B142" s="36" t="str">
        <f>Lists!G140</f>
        <v>Complex crisis</v>
      </c>
      <c r="C142" s="36" t="str">
        <f>'Crisis Indicator Data'!C140</f>
        <v>VEN001</v>
      </c>
      <c r="D142" s="36" t="str">
        <f>'Crisis Indicator Data'!D140</f>
        <v>Venezuela</v>
      </c>
      <c r="E142" s="36" t="str">
        <f>'Crisis Indicator Data'!E140</f>
        <v>VEN</v>
      </c>
      <c r="F142" s="36" t="str">
        <f>'Crisis Indicator Data'!B140</f>
        <v>Complex crisis</v>
      </c>
      <c r="G142" s="238">
        <f t="shared" si="20"/>
        <v>4.0999999999999996</v>
      </c>
      <c r="H142" s="239">
        <f t="shared" si="21"/>
        <v>5</v>
      </c>
      <c r="I142" s="201" t="str">
        <f t="shared" si="22"/>
        <v>Very High</v>
      </c>
      <c r="J142" s="159" t="str">
        <f>INDEX(Trends!$D$3:$D$405,MATCH(C142,Trends!$C$3:$C$405,0))</f>
        <v>Stable</v>
      </c>
      <c r="K142" s="239" t="str">
        <f>IF(Reliability!B140="x","x",(IF(ROUNDUP(Reliability!B140,0)=1,"Very High",IF(ROUNDUP(Reliability!B140,0)=2,"High",IF(ROUNDUP(Reliability!B140,0)=3,"Medium",IF(ROUNDUP(Reliability!B140,0)=4,"Low","Very Low"))))))</f>
        <v>Medium</v>
      </c>
      <c r="L142" s="240">
        <f t="shared" si="23"/>
        <v>5</v>
      </c>
      <c r="M142" s="202">
        <f>'Impact of the crisis'!N143</f>
        <v>4.9000000000000004</v>
      </c>
      <c r="N142" s="202">
        <f>'Impact of the crisis'!AB143</f>
        <v>5</v>
      </c>
      <c r="O142" s="240">
        <f>'Conditions of people affected'!R143</f>
        <v>4</v>
      </c>
      <c r="P142" s="202">
        <f>'Conditions of people affected'!K143</f>
        <v>5</v>
      </c>
      <c r="Q142" s="202">
        <f>'Conditions of people affected'!Q143</f>
        <v>3</v>
      </c>
      <c r="R142" s="202">
        <f t="shared" si="24"/>
        <v>3.3</v>
      </c>
      <c r="S142" s="202">
        <f>'Complexity of the crisis'!X143</f>
        <v>3.6</v>
      </c>
      <c r="T142" s="202">
        <f>'Complexity of the crisis'!AN143</f>
        <v>3</v>
      </c>
      <c r="U142" s="79" t="str">
        <f>VLOOKUP(C142,Lists!$C$3:$E$160,3,FALSE)</f>
        <v>Americas</v>
      </c>
      <c r="V142" s="80" t="s">
        <v>50</v>
      </c>
    </row>
    <row r="143" spans="1:22">
      <c r="A143" s="36" t="str">
        <f>'Crisis Indicator Data'!A141</f>
        <v>Floods in central Vietnam</v>
      </c>
      <c r="B143" s="36" t="str">
        <f>Lists!G141</f>
        <v>Floods in central Vietnam</v>
      </c>
      <c r="C143" s="36" t="str">
        <f>'Crisis Indicator Data'!C141</f>
        <v>VNM002</v>
      </c>
      <c r="D143" s="36" t="str">
        <f>'Crisis Indicator Data'!D141</f>
        <v>Vietnam</v>
      </c>
      <c r="E143" s="36" t="str">
        <f>'Crisis Indicator Data'!E141</f>
        <v>VNM</v>
      </c>
      <c r="F143" s="36" t="str">
        <f>'Crisis Indicator Data'!B141</f>
        <v>Flood</v>
      </c>
      <c r="G143" s="238">
        <f t="shared" si="20"/>
        <v>2.9</v>
      </c>
      <c r="H143" s="239">
        <f t="shared" si="21"/>
        <v>3</v>
      </c>
      <c r="I143" s="201" t="str">
        <f t="shared" si="22"/>
        <v>Medium</v>
      </c>
      <c r="J143" s="159" t="str">
        <f>INDEX(Trends!$D$3:$D$405,MATCH(C143,Trends!$C$3:$C$405,0))</f>
        <v>Increasing</v>
      </c>
      <c r="K143" s="239" t="str">
        <f>IF(Reliability!B141="x","x",(IF(ROUNDUP(Reliability!B141,0)=1,"Very High",IF(ROUNDUP(Reliability!B141,0)=2,"High",IF(ROUNDUP(Reliability!B141,0)=3,"Medium",IF(ROUNDUP(Reliability!B141,0)=4,"Low","Very Low"))))))</f>
        <v>High</v>
      </c>
      <c r="L143" s="240">
        <f t="shared" si="23"/>
        <v>2.9</v>
      </c>
      <c r="M143" s="202">
        <f>'Impact of the crisis'!N144</f>
        <v>1.9</v>
      </c>
      <c r="N143" s="202">
        <f>'Impact of the crisis'!AB144</f>
        <v>3.3</v>
      </c>
      <c r="O143" s="240">
        <f>'Conditions of people affected'!R144</f>
        <v>3.15</v>
      </c>
      <c r="P143" s="202">
        <f>'Conditions of people affected'!K144</f>
        <v>3.3</v>
      </c>
      <c r="Q143" s="202">
        <f>'Conditions of people affected'!Q144</f>
        <v>3</v>
      </c>
      <c r="R143" s="202">
        <f t="shared" si="24"/>
        <v>2.5</v>
      </c>
      <c r="S143" s="202">
        <f>'Complexity of the crisis'!X144</f>
        <v>3.3</v>
      </c>
      <c r="T143" s="202">
        <f>'Complexity of the crisis'!AN144</f>
        <v>1.5</v>
      </c>
      <c r="U143" s="79" t="str">
        <f>VLOOKUP(C143,Lists!$C$3:$E$160,3,FALSE)</f>
        <v>Asia</v>
      </c>
      <c r="V143" s="80" t="s">
        <v>48</v>
      </c>
    </row>
    <row r="144" spans="1:22">
      <c r="A144" s="36" t="str">
        <f>'Crisis Indicator Data'!A142</f>
        <v>Cyclone Harold in Vanuatu</v>
      </c>
      <c r="B144" s="36" t="str">
        <f>Lists!G142</f>
        <v>Cyclone Harold</v>
      </c>
      <c r="C144" s="36" t="str">
        <f>'Crisis Indicator Data'!C142</f>
        <v>VUT002</v>
      </c>
      <c r="D144" s="36" t="str">
        <f>'Crisis Indicator Data'!D142</f>
        <v>Vanuatu</v>
      </c>
      <c r="E144" s="36" t="str">
        <f>'Crisis Indicator Data'!E142</f>
        <v>VUT</v>
      </c>
      <c r="F144" s="36" t="str">
        <f>'Crisis Indicator Data'!B142</f>
        <v>Tropical cyclone</v>
      </c>
      <c r="G144" s="238">
        <f t="shared" si="20"/>
        <v>2</v>
      </c>
      <c r="H144" s="239">
        <f t="shared" si="21"/>
        <v>2</v>
      </c>
      <c r="I144" s="201" t="str">
        <f t="shared" si="22"/>
        <v>Low</v>
      </c>
      <c r="J144" s="159" t="str">
        <f>INDEX(Trends!$D$3:$D$405,MATCH(C144,Trends!$C$3:$C$405,0))</f>
        <v>Stable</v>
      </c>
      <c r="K144" s="239" t="str">
        <f>IF(Reliability!B142="x","x",(IF(ROUNDUP(Reliability!B142,0)=1,"Very High",IF(ROUNDUP(Reliability!B142,0)=2,"High",IF(ROUNDUP(Reliability!B142,0)=3,"Medium",IF(ROUNDUP(Reliability!B142,0)=4,"Low","Very Low"))))))</f>
        <v>Medium</v>
      </c>
      <c r="L144" s="240">
        <f t="shared" si="23"/>
        <v>2.2999999999999998</v>
      </c>
      <c r="M144" s="202">
        <f>'Impact of the crisis'!N145</f>
        <v>2.6</v>
      </c>
      <c r="N144" s="202">
        <f>'Impact of the crisis'!AB145</f>
        <v>2.2000000000000002</v>
      </c>
      <c r="O144" s="240">
        <f>'Conditions of people affected'!R145</f>
        <v>2.4</v>
      </c>
      <c r="P144" s="202">
        <f>'Conditions of people affected'!K145</f>
        <v>1.8</v>
      </c>
      <c r="Q144" s="202">
        <f>'Conditions of people affected'!Q145</f>
        <v>3</v>
      </c>
      <c r="R144" s="202">
        <f t="shared" si="24"/>
        <v>1.1000000000000001</v>
      </c>
      <c r="S144" s="202">
        <f>'Complexity of the crisis'!X145</f>
        <v>1.1000000000000001</v>
      </c>
      <c r="T144" s="202">
        <f>'Complexity of the crisis'!AN145</f>
        <v>1</v>
      </c>
      <c r="U144" s="79" t="str">
        <f>VLOOKUP(C144,Lists!$C$3:$E$160,3,FALSE)</f>
        <v>Pacific</v>
      </c>
      <c r="V144" s="80" t="s">
        <v>69</v>
      </c>
    </row>
    <row r="145" spans="1:22">
      <c r="A145" s="36" t="str">
        <f>'Crisis Indicator Data'!A143</f>
        <v>Conflict in Yemen</v>
      </c>
      <c r="B145" s="36" t="str">
        <f>Lists!G143</f>
        <v>Complex crisis</v>
      </c>
      <c r="C145" s="36" t="str">
        <f>'Crisis Indicator Data'!C143</f>
        <v>YEM001</v>
      </c>
      <c r="D145" s="36" t="str">
        <f>'Crisis Indicator Data'!D143</f>
        <v>Yemen</v>
      </c>
      <c r="E145" s="36" t="str">
        <f>'Crisis Indicator Data'!E143</f>
        <v>YEM</v>
      </c>
      <c r="F145" s="36" t="str">
        <f>'Crisis Indicator Data'!B143</f>
        <v>Complex crisis</v>
      </c>
      <c r="G145" s="238">
        <f t="shared" si="20"/>
        <v>4.5999999999999996</v>
      </c>
      <c r="H145" s="239">
        <f t="shared" si="21"/>
        <v>5</v>
      </c>
      <c r="I145" s="201" t="str">
        <f t="shared" si="22"/>
        <v>Very High</v>
      </c>
      <c r="J145" s="159" t="str">
        <f>INDEX(Trends!$D$3:$D$405,MATCH(C145,Trends!$C$3:$C$405,0))</f>
        <v>Stable</v>
      </c>
      <c r="K145" s="239" t="str">
        <f>IF(Reliability!B143="x","x",(IF(ROUNDUP(Reliability!B143,0)=1,"Very High",IF(ROUNDUP(Reliability!B143,0)=2,"High",IF(ROUNDUP(Reliability!B143,0)=3,"Medium",IF(ROUNDUP(Reliability!B143,0)=4,"Low","Very Low"))))))</f>
        <v>Medium</v>
      </c>
      <c r="L145" s="240">
        <f t="shared" si="23"/>
        <v>4.9000000000000004</v>
      </c>
      <c r="M145" s="202">
        <f>'Impact of the crisis'!N146</f>
        <v>4.9000000000000004</v>
      </c>
      <c r="N145" s="202">
        <f>'Impact of the crisis'!AB146</f>
        <v>4.9000000000000004</v>
      </c>
      <c r="O145" s="240">
        <f>'Conditions of people affected'!R146</f>
        <v>4.5</v>
      </c>
      <c r="P145" s="202">
        <f>'Conditions of people affected'!K146</f>
        <v>5</v>
      </c>
      <c r="Q145" s="202">
        <f>'Conditions of people affected'!Q146</f>
        <v>4</v>
      </c>
      <c r="R145" s="202">
        <f t="shared" si="24"/>
        <v>4.5</v>
      </c>
      <c r="S145" s="202">
        <f>'Complexity of the crisis'!X146</f>
        <v>3.8</v>
      </c>
      <c r="T145" s="202">
        <f>'Complexity of the crisis'!AN146</f>
        <v>5</v>
      </c>
      <c r="U145" s="79" t="str">
        <f>VLOOKUP(C145,Lists!$C$3:$E$160,3,FALSE)</f>
        <v>Middle east</v>
      </c>
      <c r="V145" s="80" t="s">
        <v>70</v>
      </c>
    </row>
    <row r="146" spans="1:22">
      <c r="A146" s="36" t="str">
        <f>'Crisis Indicator Data'!A144</f>
        <v>Mixed migration flows in Yemen</v>
      </c>
      <c r="B146" s="36" t="str">
        <f>Lists!G144</f>
        <v>Mixed Migration</v>
      </c>
      <c r="C146" s="36" t="str">
        <f>'Crisis Indicator Data'!C144</f>
        <v>YEM002</v>
      </c>
      <c r="D146" s="36" t="str">
        <f>'Crisis Indicator Data'!D144</f>
        <v>Yemen</v>
      </c>
      <c r="E146" s="36" t="str">
        <f>'Crisis Indicator Data'!E144</f>
        <v>YEM</v>
      </c>
      <c r="F146" s="36" t="str">
        <f>'Crisis Indicator Data'!B144</f>
        <v>International displacement</v>
      </c>
      <c r="G146" s="238">
        <f t="shared" si="20"/>
        <v>2.9</v>
      </c>
      <c r="H146" s="239">
        <f t="shared" si="21"/>
        <v>3</v>
      </c>
      <c r="I146" s="201" t="str">
        <f t="shared" si="22"/>
        <v>Medium</v>
      </c>
      <c r="J146" s="159" t="str">
        <f>INDEX(Trends!$D$3:$D$405,MATCH(C146,Trends!$C$3:$C$405,0))</f>
        <v>Stable</v>
      </c>
      <c r="K146" s="239" t="str">
        <f>IF(Reliability!B144="x","x",(IF(ROUNDUP(Reliability!B144,0)=1,"Very High",IF(ROUNDUP(Reliability!B144,0)=2,"High",IF(ROUNDUP(Reliability!B144,0)=3,"Medium",IF(ROUNDUP(Reliability!B144,0)=4,"Low","Very Low"))))))</f>
        <v>Medium</v>
      </c>
      <c r="L146" s="240">
        <f t="shared" si="23"/>
        <v>2</v>
      </c>
      <c r="M146" s="202">
        <f>'Impact of the crisis'!N147</f>
        <v>0.7</v>
      </c>
      <c r="N146" s="202">
        <f>'Impact of the crisis'!AB147</f>
        <v>2.5</v>
      </c>
      <c r="O146" s="240">
        <f>'Conditions of people affected'!R147</f>
        <v>2.85</v>
      </c>
      <c r="P146" s="202">
        <f>'Conditions of people affected'!K147</f>
        <v>2.7</v>
      </c>
      <c r="Q146" s="202">
        <f>'Conditions of people affected'!Q147</f>
        <v>3</v>
      </c>
      <c r="R146" s="202">
        <f t="shared" si="24"/>
        <v>3.7</v>
      </c>
      <c r="S146" s="202">
        <f>'Complexity of the crisis'!X147</f>
        <v>3.8</v>
      </c>
      <c r="T146" s="202">
        <f>'Complexity of the crisis'!AN147</f>
        <v>3.5</v>
      </c>
      <c r="U146" s="79" t="str">
        <f>VLOOKUP(C146,Lists!$C$3:$E$160,3,FALSE)</f>
        <v>Middle east</v>
      </c>
      <c r="V146" s="80" t="s">
        <v>70</v>
      </c>
    </row>
    <row r="147" spans="1:22">
      <c r="A147" s="36" t="str">
        <f>'Crisis Indicator Data'!A145</f>
        <v>Drought in Zambia</v>
      </c>
      <c r="B147" s="36" t="str">
        <f>Lists!G145</f>
        <v>Drought</v>
      </c>
      <c r="C147" s="36" t="str">
        <f>'Crisis Indicator Data'!C145</f>
        <v>ZMB002</v>
      </c>
      <c r="D147" s="36" t="str">
        <f>'Crisis Indicator Data'!D145</f>
        <v>Zambia</v>
      </c>
      <c r="E147" s="36" t="str">
        <f>'Crisis Indicator Data'!E145</f>
        <v>ZMB</v>
      </c>
      <c r="F147" s="36" t="str">
        <f>'Crisis Indicator Data'!B145</f>
        <v>Drought</v>
      </c>
      <c r="G147" s="238">
        <f t="shared" si="20"/>
        <v>2.7</v>
      </c>
      <c r="H147" s="239">
        <f t="shared" si="21"/>
        <v>3</v>
      </c>
      <c r="I147" s="201" t="str">
        <f t="shared" si="22"/>
        <v>Medium</v>
      </c>
      <c r="J147" s="159" t="str">
        <f>INDEX(Trends!$D$3:$D$405,MATCH(C147,Trends!$C$3:$C$405,0))</f>
        <v>Stable</v>
      </c>
      <c r="K147" s="239" t="str">
        <f>IF(Reliability!B145="x","x",(IF(ROUNDUP(Reliability!B145,0)=1,"Very High",IF(ROUNDUP(Reliability!B145,0)=2,"High",IF(ROUNDUP(Reliability!B145,0)=3,"Medium",IF(ROUNDUP(Reliability!B145,0)=4,"Low","Very Low"))))))</f>
        <v>Medium</v>
      </c>
      <c r="L147" s="240">
        <f t="shared" si="23"/>
        <v>2.4</v>
      </c>
      <c r="M147" s="202">
        <f>'Impact of the crisis'!N148</f>
        <v>3.1</v>
      </c>
      <c r="N147" s="202">
        <f>'Impact of the crisis'!AB148</f>
        <v>2</v>
      </c>
      <c r="O147" s="240">
        <f>'Conditions of people affected'!R148</f>
        <v>3.35</v>
      </c>
      <c r="P147" s="202">
        <f>'Conditions of people affected'!K148</f>
        <v>3.7</v>
      </c>
      <c r="Q147" s="202">
        <f>'Conditions of people affected'!Q148</f>
        <v>3</v>
      </c>
      <c r="R147" s="202">
        <f t="shared" si="24"/>
        <v>1.7</v>
      </c>
      <c r="S147" s="202">
        <f>'Complexity of the crisis'!X148</f>
        <v>1.8</v>
      </c>
      <c r="T147" s="202">
        <f>'Complexity of the crisis'!AN148</f>
        <v>1.5</v>
      </c>
      <c r="U147" s="79" t="str">
        <f>VLOOKUP(C147,Lists!$C$3:$E$160,3,FALSE)</f>
        <v>Africa</v>
      </c>
      <c r="V147" s="80" t="s">
        <v>71</v>
      </c>
    </row>
    <row r="148" spans="1:22">
      <c r="A148" s="36" t="str">
        <f>'Crisis Indicator Data'!A146</f>
        <v>Complex crisis in Zimbabwe</v>
      </c>
      <c r="B148" s="36" t="str">
        <f>Lists!G146</f>
        <v>Complex crisis</v>
      </c>
      <c r="C148" s="36" t="str">
        <f>'Crisis Indicator Data'!C146</f>
        <v>ZWE001</v>
      </c>
      <c r="D148" s="36" t="str">
        <f>'Crisis Indicator Data'!D146</f>
        <v>Zimbabwe</v>
      </c>
      <c r="E148" s="36" t="str">
        <f>'Crisis Indicator Data'!E146</f>
        <v>ZWE</v>
      </c>
      <c r="F148" s="36" t="str">
        <f>'Crisis Indicator Data'!B146</f>
        <v>Complex crisis</v>
      </c>
      <c r="G148" s="238">
        <f t="shared" si="20"/>
        <v>3.5</v>
      </c>
      <c r="H148" s="239">
        <f t="shared" si="21"/>
        <v>4</v>
      </c>
      <c r="I148" s="201" t="str">
        <f t="shared" si="22"/>
        <v>High</v>
      </c>
      <c r="J148" s="159" t="str">
        <f>INDEX(Trends!$D$3:$D$405,MATCH(C148,Trends!$C$3:$C$405,0))</f>
        <v>Stable</v>
      </c>
      <c r="K148" s="239" t="str">
        <f>IF(Reliability!B146="x","x",(IF(ROUNDUP(Reliability!B146,0)=1,"Very High",IF(ROUNDUP(Reliability!B146,0)=2,"High",IF(ROUNDUP(Reliability!B146,0)=3,"Medium",IF(ROUNDUP(Reliability!B146,0)=4,"Low","Very Low"))))))</f>
        <v>High</v>
      </c>
      <c r="L148" s="240">
        <f t="shared" si="23"/>
        <v>3.2</v>
      </c>
      <c r="M148" s="202">
        <f>'Impact of the crisis'!N149</f>
        <v>4.5999999999999996</v>
      </c>
      <c r="N148" s="202">
        <f>'Impact of the crisis'!AB149</f>
        <v>2.2000000000000002</v>
      </c>
      <c r="O148" s="240">
        <f>'Conditions of people affected'!R149</f>
        <v>3.85</v>
      </c>
      <c r="P148" s="202">
        <f>'Conditions of people affected'!K149</f>
        <v>4.7</v>
      </c>
      <c r="Q148" s="202">
        <f>'Conditions of people affected'!Q149</f>
        <v>3</v>
      </c>
      <c r="R148" s="202">
        <f t="shared" si="24"/>
        <v>3.2</v>
      </c>
      <c r="S148" s="202">
        <f>'Complexity of the crisis'!X149</f>
        <v>2.9</v>
      </c>
      <c r="T148" s="202">
        <f>'Complexity of the crisis'!AN149</f>
        <v>3.5</v>
      </c>
      <c r="U148" s="79" t="str">
        <f>VLOOKUP(C148,Lists!$C$3:$E$160,3,FALSE)</f>
        <v>Africa</v>
      </c>
      <c r="V148" s="80" t="s">
        <v>48</v>
      </c>
    </row>
    <row r="149" spans="1:22">
      <c r="A149" s="36">
        <f>'Crisis Indicator Data'!A147</f>
        <v>0</v>
      </c>
      <c r="B149" s="36">
        <f>Lists!G147</f>
        <v>0</v>
      </c>
      <c r="C149" s="36">
        <f>'Crisis Indicator Data'!C147</f>
        <v>0</v>
      </c>
      <c r="D149" s="36">
        <f>'Crisis Indicator Data'!D147</f>
        <v>0</v>
      </c>
      <c r="E149" s="36">
        <f>'Crisis Indicator Data'!E147</f>
        <v>0</v>
      </c>
      <c r="F149" s="36">
        <f>'Crisis Indicator Data'!B147</f>
        <v>0</v>
      </c>
      <c r="G149" s="238">
        <f t="shared" si="20"/>
        <v>0</v>
      </c>
      <c r="H149" s="239">
        <f t="shared" si="21"/>
        <v>0</v>
      </c>
      <c r="I149" s="201" t="str">
        <f t="shared" si="22"/>
        <v>Very Low</v>
      </c>
      <c r="J149" s="159" t="e">
        <f>INDEX(Trends!$D$3:$D$405,MATCH(C149,Trends!$C$3:$C$405,0))</f>
        <v>#N/A</v>
      </c>
      <c r="K149" s="239" t="str">
        <f>IF(Reliability!B147="x","x",(IF(ROUNDUP(Reliability!B147,0)=1,"Very High",IF(ROUNDUP(Reliability!B147,0)=2,"High",IF(ROUNDUP(Reliability!B147,0)=3,"Medium",IF(ROUNDUP(Reliability!B147,0)=4,"Low","Very Low"))))))</f>
        <v>Very High</v>
      </c>
      <c r="L149" s="240">
        <f t="shared" si="23"/>
        <v>0</v>
      </c>
      <c r="M149" s="202">
        <f>'Impact of the crisis'!N150</f>
        <v>0</v>
      </c>
      <c r="N149" s="202">
        <f>'Impact of the crisis'!AB150</f>
        <v>0</v>
      </c>
      <c r="O149" s="240">
        <f>'Conditions of people affected'!R150</f>
        <v>0</v>
      </c>
      <c r="P149" s="202">
        <f>'Conditions of people affected'!K150</f>
        <v>0</v>
      </c>
      <c r="Q149" s="202">
        <f>'Conditions of people affected'!Q150</f>
        <v>0</v>
      </c>
      <c r="R149" s="202">
        <f t="shared" si="24"/>
        <v>0</v>
      </c>
      <c r="S149" s="202">
        <f>'Complexity of the crisis'!X150</f>
        <v>0</v>
      </c>
      <c r="T149" s="202">
        <f>'Complexity of the crisis'!AN150</f>
        <v>0</v>
      </c>
      <c r="U149" s="79" t="e">
        <f>VLOOKUP(C149,Lists!$C$3:$E$160,3,FALSE)</f>
        <v>#N/A</v>
      </c>
      <c r="V149" s="80">
        <v>0</v>
      </c>
    </row>
    <row r="150" spans="1:22">
      <c r="A150" s="36">
        <f>'Crisis Indicator Data'!A148</f>
        <v>0</v>
      </c>
      <c r="B150" s="36">
        <f>Lists!G148</f>
        <v>0</v>
      </c>
      <c r="C150" s="36">
        <f>'Crisis Indicator Data'!C148</f>
        <v>0</v>
      </c>
      <c r="D150" s="36">
        <f>'Crisis Indicator Data'!D148</f>
        <v>0</v>
      </c>
      <c r="E150" s="36">
        <f>'Crisis Indicator Data'!E148</f>
        <v>0</v>
      </c>
      <c r="F150" s="36">
        <f>'Crisis Indicator Data'!B148</f>
        <v>0</v>
      </c>
      <c r="G150" s="238">
        <f t="shared" si="20"/>
        <v>0</v>
      </c>
      <c r="H150" s="239">
        <f t="shared" si="21"/>
        <v>0</v>
      </c>
      <c r="I150" s="201" t="str">
        <f t="shared" si="22"/>
        <v>Very Low</v>
      </c>
      <c r="J150" s="159" t="e">
        <f>INDEX(Trends!$D$3:$D$405,MATCH(C150,Trends!$C$3:$C$405,0))</f>
        <v>#N/A</v>
      </c>
      <c r="K150" s="239" t="str">
        <f>IF(Reliability!B148="x","x",(IF(ROUNDUP(Reliability!B148,0)=1,"Very High",IF(ROUNDUP(Reliability!B148,0)=2,"High",IF(ROUNDUP(Reliability!B148,0)=3,"Medium",IF(ROUNDUP(Reliability!B148,0)=4,"Low","Very Low"))))))</f>
        <v>Very High</v>
      </c>
      <c r="L150" s="240">
        <f t="shared" si="23"/>
        <v>0</v>
      </c>
      <c r="M150" s="202">
        <f>'Impact of the crisis'!N151</f>
        <v>0</v>
      </c>
      <c r="N150" s="202">
        <f>'Impact of the crisis'!AB151</f>
        <v>0</v>
      </c>
      <c r="O150" s="240">
        <f>'Conditions of people affected'!R151</f>
        <v>0</v>
      </c>
      <c r="P150" s="202">
        <f>'Conditions of people affected'!K151</f>
        <v>0</v>
      </c>
      <c r="Q150" s="202">
        <f>'Conditions of people affected'!Q151</f>
        <v>0</v>
      </c>
      <c r="R150" s="202">
        <f t="shared" si="24"/>
        <v>0</v>
      </c>
      <c r="S150" s="202">
        <f>'Complexity of the crisis'!X151</f>
        <v>0</v>
      </c>
      <c r="T150" s="202">
        <f>'Complexity of the crisis'!AN151</f>
        <v>0</v>
      </c>
      <c r="U150" s="79" t="e">
        <f>VLOOKUP(C150,Lists!$C$3:$E$160,3,FALSE)</f>
        <v>#N/A</v>
      </c>
      <c r="V150" s="80">
        <v>0</v>
      </c>
    </row>
    <row r="151" spans="1:22">
      <c r="A151" s="36">
        <f>'Crisis Indicator Data'!A149</f>
        <v>0</v>
      </c>
      <c r="B151" s="36">
        <f>Lists!G149</f>
        <v>0</v>
      </c>
      <c r="C151" s="36">
        <f>'Crisis Indicator Data'!C149</f>
        <v>0</v>
      </c>
      <c r="D151" s="36">
        <f>'Crisis Indicator Data'!D149</f>
        <v>0</v>
      </c>
      <c r="E151" s="36">
        <f>'Crisis Indicator Data'!E149</f>
        <v>0</v>
      </c>
      <c r="F151" s="36">
        <f>'Crisis Indicator Data'!B149</f>
        <v>0</v>
      </c>
      <c r="G151" s="238">
        <f t="shared" si="20"/>
        <v>0</v>
      </c>
      <c r="H151" s="239">
        <f t="shared" si="21"/>
        <v>0</v>
      </c>
      <c r="I151" s="201" t="str">
        <f t="shared" si="22"/>
        <v>Very Low</v>
      </c>
      <c r="J151" s="159" t="e">
        <f>INDEX(Trends!$D$3:$D$405,MATCH(C151,Trends!$C$3:$C$405,0))</f>
        <v>#N/A</v>
      </c>
      <c r="K151" s="239" t="str">
        <f>IF(Reliability!B149="x","x",(IF(ROUNDUP(Reliability!B149,0)=1,"Very High",IF(ROUNDUP(Reliability!B149,0)=2,"High",IF(ROUNDUP(Reliability!B149,0)=3,"Medium",IF(ROUNDUP(Reliability!B149,0)=4,"Low","Very Low"))))))</f>
        <v>Very High</v>
      </c>
      <c r="L151" s="240">
        <f t="shared" si="23"/>
        <v>0</v>
      </c>
      <c r="M151" s="202">
        <f>'Impact of the crisis'!N152</f>
        <v>0</v>
      </c>
      <c r="N151" s="202">
        <f>'Impact of the crisis'!AB152</f>
        <v>0</v>
      </c>
      <c r="O151" s="240">
        <f>'Conditions of people affected'!R152</f>
        <v>0</v>
      </c>
      <c r="P151" s="202">
        <f>'Conditions of people affected'!K152</f>
        <v>0</v>
      </c>
      <c r="Q151" s="202">
        <f>'Conditions of people affected'!Q152</f>
        <v>0</v>
      </c>
      <c r="R151" s="202">
        <f t="shared" si="24"/>
        <v>0</v>
      </c>
      <c r="S151" s="202">
        <f>'Complexity of the crisis'!X152</f>
        <v>0</v>
      </c>
      <c r="T151" s="202">
        <f>'Complexity of the crisis'!AN152</f>
        <v>0</v>
      </c>
      <c r="U151" s="79" t="e">
        <f>VLOOKUP(C151,Lists!$C$3:$E$160,3,FALSE)</f>
        <v>#N/A</v>
      </c>
      <c r="V151" s="80">
        <v>0</v>
      </c>
    </row>
    <row r="152" spans="1:22">
      <c r="A152" s="36">
        <f>'Crisis Indicator Data'!A150</f>
        <v>0</v>
      </c>
      <c r="B152" s="36">
        <f>Lists!G150</f>
        <v>0</v>
      </c>
      <c r="C152" s="36">
        <f>'Crisis Indicator Data'!C150</f>
        <v>0</v>
      </c>
      <c r="D152" s="36">
        <f>'Crisis Indicator Data'!D150</f>
        <v>0</v>
      </c>
      <c r="E152" s="36">
        <f>'Crisis Indicator Data'!E150</f>
        <v>0</v>
      </c>
      <c r="F152" s="36">
        <f>'Crisis Indicator Data'!B150</f>
        <v>0</v>
      </c>
      <c r="G152" s="238">
        <f t="shared" si="20"/>
        <v>0</v>
      </c>
      <c r="H152" s="239">
        <f t="shared" si="21"/>
        <v>0</v>
      </c>
      <c r="I152" s="201" t="str">
        <f t="shared" si="22"/>
        <v>Very Low</v>
      </c>
      <c r="J152" s="159" t="e">
        <f>INDEX(Trends!$D$3:$D$405,MATCH(C152,Trends!$C$3:$C$405,0))</f>
        <v>#N/A</v>
      </c>
      <c r="K152" s="239" t="str">
        <f>IF(Reliability!B150="x","x",(IF(ROUNDUP(Reliability!B150,0)=1,"Very High",IF(ROUNDUP(Reliability!B150,0)=2,"High",IF(ROUNDUP(Reliability!B150,0)=3,"Medium",IF(ROUNDUP(Reliability!B150,0)=4,"Low","Very Low"))))))</f>
        <v>Very High</v>
      </c>
      <c r="L152" s="240">
        <f t="shared" si="23"/>
        <v>0</v>
      </c>
      <c r="M152" s="202">
        <f>'Impact of the crisis'!N153</f>
        <v>0</v>
      </c>
      <c r="N152" s="202">
        <f>'Impact of the crisis'!AB153</f>
        <v>0</v>
      </c>
      <c r="O152" s="240">
        <f>'Conditions of people affected'!R153</f>
        <v>0</v>
      </c>
      <c r="P152" s="202">
        <f>'Conditions of people affected'!K153</f>
        <v>0</v>
      </c>
      <c r="Q152" s="202">
        <f>'Conditions of people affected'!Q153</f>
        <v>0</v>
      </c>
      <c r="R152" s="202">
        <f t="shared" si="24"/>
        <v>0</v>
      </c>
      <c r="S152" s="202">
        <f>'Complexity of the crisis'!X153</f>
        <v>0</v>
      </c>
      <c r="T152" s="202">
        <f>'Complexity of the crisis'!AN153</f>
        <v>0</v>
      </c>
      <c r="U152" s="79" t="e">
        <f>VLOOKUP(C152,Lists!$C$3:$E$160,3,FALSE)</f>
        <v>#N/A</v>
      </c>
      <c r="V152" s="80">
        <v>0</v>
      </c>
    </row>
    <row r="153" spans="1:22">
      <c r="A153" s="36">
        <f>'Crisis Indicator Data'!A151</f>
        <v>0</v>
      </c>
      <c r="B153" s="36">
        <f>Lists!G151</f>
        <v>0</v>
      </c>
      <c r="C153" s="36">
        <f>'Crisis Indicator Data'!C151</f>
        <v>0</v>
      </c>
      <c r="D153" s="36">
        <f>'Crisis Indicator Data'!D151</f>
        <v>0</v>
      </c>
      <c r="E153" s="36">
        <f>'Crisis Indicator Data'!E151</f>
        <v>0</v>
      </c>
      <c r="F153" s="36">
        <f>'Crisis Indicator Data'!B151</f>
        <v>0</v>
      </c>
      <c r="G153" s="238">
        <f t="shared" si="20"/>
        <v>0</v>
      </c>
      <c r="H153" s="239">
        <f t="shared" si="21"/>
        <v>0</v>
      </c>
      <c r="I153" s="201" t="str">
        <f t="shared" si="22"/>
        <v>Very Low</v>
      </c>
      <c r="J153" s="159" t="e">
        <f>INDEX(Trends!$D$3:$D$405,MATCH(C153,Trends!$C$3:$C$405,0))</f>
        <v>#N/A</v>
      </c>
      <c r="K153" s="239" t="str">
        <f>IF(Reliability!B151="x","x",(IF(ROUNDUP(Reliability!B151,0)=1,"Very High",IF(ROUNDUP(Reliability!B151,0)=2,"High",IF(ROUNDUP(Reliability!B151,0)=3,"Medium",IF(ROUNDUP(Reliability!B151,0)=4,"Low","Very Low"))))))</f>
        <v>Very High</v>
      </c>
      <c r="L153" s="240">
        <f t="shared" si="23"/>
        <v>0</v>
      </c>
      <c r="M153" s="202">
        <f>'Impact of the crisis'!N154</f>
        <v>0</v>
      </c>
      <c r="N153" s="202">
        <f>'Impact of the crisis'!AB154</f>
        <v>0</v>
      </c>
      <c r="O153" s="240">
        <f>'Conditions of people affected'!R154</f>
        <v>0</v>
      </c>
      <c r="P153" s="202">
        <f>'Conditions of people affected'!K154</f>
        <v>0</v>
      </c>
      <c r="Q153" s="202">
        <f>'Conditions of people affected'!Q154</f>
        <v>0</v>
      </c>
      <c r="R153" s="202">
        <f t="shared" si="24"/>
        <v>0</v>
      </c>
      <c r="S153" s="202">
        <f>'Complexity of the crisis'!X154</f>
        <v>0</v>
      </c>
      <c r="T153" s="202">
        <f>'Complexity of the crisis'!AN154</f>
        <v>0</v>
      </c>
      <c r="U153" s="79" t="e">
        <f>VLOOKUP(C153,Lists!$C$3:$E$160,3,FALSE)</f>
        <v>#N/A</v>
      </c>
      <c r="V153" s="80">
        <v>0</v>
      </c>
    </row>
    <row r="154" spans="1:22">
      <c r="A154" s="36">
        <f>'Crisis Indicator Data'!A152</f>
        <v>0</v>
      </c>
      <c r="B154" s="36">
        <f>Lists!G152</f>
        <v>0</v>
      </c>
      <c r="C154" s="36">
        <f>'Crisis Indicator Data'!C152</f>
        <v>0</v>
      </c>
      <c r="D154" s="36">
        <f>'Crisis Indicator Data'!D152</f>
        <v>0</v>
      </c>
      <c r="E154" s="36">
        <f>'Crisis Indicator Data'!E152</f>
        <v>0</v>
      </c>
      <c r="F154" s="36">
        <f>'Crisis Indicator Data'!B152</f>
        <v>0</v>
      </c>
      <c r="G154" s="238">
        <f t="shared" si="20"/>
        <v>0</v>
      </c>
      <c r="H154" s="239">
        <f t="shared" si="21"/>
        <v>0</v>
      </c>
      <c r="I154" s="201" t="str">
        <f t="shared" si="22"/>
        <v>Very Low</v>
      </c>
      <c r="J154" s="159" t="e">
        <f>INDEX(Trends!$D$3:$D$405,MATCH(C154,Trends!$C$3:$C$405,0))</f>
        <v>#N/A</v>
      </c>
      <c r="K154" s="239" t="str">
        <f>IF(Reliability!B152="x","x",(IF(ROUNDUP(Reliability!B152,0)=1,"Very High",IF(ROUNDUP(Reliability!B152,0)=2,"High",IF(ROUNDUP(Reliability!B152,0)=3,"Medium",IF(ROUNDUP(Reliability!B152,0)=4,"Low","Very Low"))))))</f>
        <v>Very Low</v>
      </c>
      <c r="L154" s="240">
        <f t="shared" si="23"/>
        <v>0</v>
      </c>
      <c r="M154" s="202">
        <f>'Impact of the crisis'!N155</f>
        <v>0</v>
      </c>
      <c r="N154" s="202">
        <f>'Impact of the crisis'!AB155</f>
        <v>0</v>
      </c>
      <c r="O154" s="240">
        <f>'Conditions of people affected'!R155</f>
        <v>0</v>
      </c>
      <c r="P154" s="202">
        <f>'Conditions of people affected'!K155</f>
        <v>0</v>
      </c>
      <c r="Q154" s="202">
        <f>'Conditions of people affected'!Q155</f>
        <v>0</v>
      </c>
      <c r="R154" s="202">
        <f t="shared" si="24"/>
        <v>0</v>
      </c>
      <c r="S154" s="202">
        <f>'Complexity of the crisis'!X155</f>
        <v>0</v>
      </c>
      <c r="T154" s="202">
        <f>'Complexity of the crisis'!AN155</f>
        <v>0</v>
      </c>
      <c r="U154" s="79" t="e">
        <f>VLOOKUP(C154,Lists!$C$3:$E$160,3,FALSE)</f>
        <v>#N/A</v>
      </c>
      <c r="V154" s="80">
        <v>0</v>
      </c>
    </row>
    <row r="155" spans="1:22">
      <c r="A155" s="36">
        <f>'Crisis Indicator Data'!A153</f>
        <v>0</v>
      </c>
      <c r="B155" s="36">
        <f>Lists!G153</f>
        <v>0</v>
      </c>
      <c r="C155" s="36">
        <f>'Crisis Indicator Data'!C153</f>
        <v>0</v>
      </c>
      <c r="D155" s="36">
        <f>'Crisis Indicator Data'!D153</f>
        <v>0</v>
      </c>
      <c r="E155" s="36">
        <f>'Crisis Indicator Data'!E153</f>
        <v>0</v>
      </c>
      <c r="F155" s="36">
        <f>'Crisis Indicator Data'!B153</f>
        <v>0</v>
      </c>
      <c r="G155" s="238">
        <f t="shared" si="20"/>
        <v>0</v>
      </c>
      <c r="H155" s="239">
        <f t="shared" si="21"/>
        <v>0</v>
      </c>
      <c r="I155" s="201" t="str">
        <f t="shared" si="22"/>
        <v>Very Low</v>
      </c>
      <c r="J155" s="159" t="e">
        <f>INDEX(Trends!$D$3:$D$405,MATCH(C155,Trends!$C$3:$C$405,0))</f>
        <v>#N/A</v>
      </c>
      <c r="K155" s="239" t="str">
        <f>IF(Reliability!B153="x","x",(IF(ROUNDUP(Reliability!B153,0)=1,"Very High",IF(ROUNDUP(Reliability!B153,0)=2,"High",IF(ROUNDUP(Reliability!B153,0)=3,"Medium",IF(ROUNDUP(Reliability!B153,0)=4,"Low","Very Low"))))))</f>
        <v>Very Low</v>
      </c>
      <c r="L155" s="240">
        <f t="shared" si="23"/>
        <v>0</v>
      </c>
      <c r="M155" s="202">
        <f>'Impact of the crisis'!N156</f>
        <v>0</v>
      </c>
      <c r="N155" s="202">
        <f>'Impact of the crisis'!AB156</f>
        <v>0</v>
      </c>
      <c r="O155" s="240">
        <f>'Conditions of people affected'!R156</f>
        <v>0</v>
      </c>
      <c r="P155" s="202">
        <f>'Conditions of people affected'!K156</f>
        <v>0</v>
      </c>
      <c r="Q155" s="202">
        <f>'Conditions of people affected'!Q156</f>
        <v>0</v>
      </c>
      <c r="R155" s="202">
        <f t="shared" si="24"/>
        <v>0</v>
      </c>
      <c r="S155" s="202">
        <f>'Complexity of the crisis'!X156</f>
        <v>0</v>
      </c>
      <c r="T155" s="202">
        <f>'Complexity of the crisis'!AN156</f>
        <v>0</v>
      </c>
      <c r="U155" s="79" t="e">
        <f>VLOOKUP(C155,Lists!$C$3:$E$160,3,FALSE)</f>
        <v>#N/A</v>
      </c>
      <c r="V155" s="80">
        <v>0</v>
      </c>
    </row>
  </sheetData>
  <autoFilter ref="A4:T155" xr:uid="{00000000-0009-0000-0000-000002000000}"/>
  <mergeCells count="1">
    <mergeCell ref="A1:T1"/>
  </mergeCells>
  <conditionalFormatting sqref="L5:L155">
    <cfRule type="cellIs" dxfId="414" priority="81" stopIfTrue="1" operator="between">
      <formula>4</formula>
      <formula>5</formula>
    </cfRule>
    <cfRule type="cellIs" dxfId="413" priority="92" stopIfTrue="1" operator="between">
      <formula>3</formula>
      <formula>4</formula>
    </cfRule>
    <cfRule type="cellIs" dxfId="412" priority="93" stopIfTrue="1" operator="between">
      <formula>2</formula>
      <formula>3</formula>
    </cfRule>
    <cfRule type="cellIs" dxfId="411" priority="94" stopIfTrue="1" operator="between">
      <formula>1</formula>
      <formula>2</formula>
    </cfRule>
    <cfRule type="cellIs" dxfId="410" priority="95" stopIfTrue="1" operator="between">
      <formula>0</formula>
      <formula>1</formula>
    </cfRule>
  </conditionalFormatting>
  <conditionalFormatting sqref="M5:N155">
    <cfRule type="cellIs" dxfId="409" priority="82" stopIfTrue="1" operator="between">
      <formula>4</formula>
      <formula>5</formula>
    </cfRule>
    <cfRule type="cellIs" dxfId="408" priority="88" stopIfTrue="1" operator="between">
      <formula>3</formula>
      <formula>4</formula>
    </cfRule>
    <cfRule type="cellIs" dxfId="407" priority="89" stopIfTrue="1" operator="between">
      <formula>2</formula>
      <formula>3</formula>
    </cfRule>
    <cfRule type="cellIs" dxfId="406" priority="90" stopIfTrue="1" operator="between">
      <formula>1</formula>
      <formula>2</formula>
    </cfRule>
    <cfRule type="cellIs" dxfId="405" priority="91" stopIfTrue="1" operator="between">
      <formula>0</formula>
      <formula>1</formula>
    </cfRule>
  </conditionalFormatting>
  <conditionalFormatting sqref="H5:H155">
    <cfRule type="cellIs" dxfId="404" priority="76" stopIfTrue="1" operator="equal">
      <formula>5</formula>
    </cfRule>
    <cfRule type="cellIs" dxfId="403" priority="77" stopIfTrue="1" operator="equal">
      <formula>4</formula>
    </cfRule>
    <cfRule type="cellIs" dxfId="402" priority="78" stopIfTrue="1" operator="equal">
      <formula>3</formula>
    </cfRule>
    <cfRule type="cellIs" dxfId="401" priority="79" stopIfTrue="1" operator="equal">
      <formula>2</formula>
    </cfRule>
    <cfRule type="cellIs" dxfId="400" priority="80" stopIfTrue="1" operator="equal">
      <formula>1</formula>
    </cfRule>
  </conditionalFormatting>
  <conditionalFormatting sqref="P5:Q155">
    <cfRule type="cellIs" dxfId="399" priority="71" stopIfTrue="1" operator="between">
      <formula>7.1</formula>
      <formula>10</formula>
    </cfRule>
    <cfRule type="cellIs" dxfId="398" priority="72" stopIfTrue="1" operator="between">
      <formula>5.4</formula>
      <formula>7</formula>
    </cfRule>
    <cfRule type="cellIs" dxfId="397" priority="73" stopIfTrue="1" operator="between">
      <formula>3.5</formula>
      <formula>5.3</formula>
    </cfRule>
    <cfRule type="cellIs" dxfId="396" priority="74" stopIfTrue="1" operator="between">
      <formula>1.8</formula>
      <formula>3.4</formula>
    </cfRule>
    <cfRule type="cellIs" dxfId="395" priority="75" stopIfTrue="1" operator="between">
      <formula>0</formula>
      <formula>1.7</formula>
    </cfRule>
  </conditionalFormatting>
  <conditionalFormatting sqref="T5:T155">
    <cfRule type="cellIs" dxfId="394" priority="61" stopIfTrue="1" operator="between">
      <formula>4</formula>
      <formula>5</formula>
    </cfRule>
    <cfRule type="cellIs" dxfId="393" priority="62" stopIfTrue="1" operator="between">
      <formula>3</formula>
      <formula>4</formula>
    </cfRule>
    <cfRule type="cellIs" dxfId="392" priority="63" stopIfTrue="1" operator="between">
      <formula>2</formula>
      <formula>3</formula>
    </cfRule>
    <cfRule type="cellIs" dxfId="391" priority="64" stopIfTrue="1" operator="between">
      <formula>1</formula>
      <formula>2</formula>
    </cfRule>
    <cfRule type="cellIs" dxfId="390" priority="65" stopIfTrue="1" operator="between">
      <formula>0</formula>
      <formula>1</formula>
    </cfRule>
  </conditionalFormatting>
  <conditionalFormatting sqref="R5:R155">
    <cfRule type="cellIs" dxfId="389" priority="31" stopIfTrue="1" operator="between">
      <formula>4</formula>
      <formula>5</formula>
    </cfRule>
    <cfRule type="cellIs" dxfId="388" priority="32" stopIfTrue="1" operator="between">
      <formula>3</formula>
      <formula>4</formula>
    </cfRule>
    <cfRule type="cellIs" dxfId="387" priority="33" stopIfTrue="1" operator="between">
      <formula>2</formula>
      <formula>3</formula>
    </cfRule>
    <cfRule type="cellIs" dxfId="386" priority="34" stopIfTrue="1" operator="between">
      <formula>1</formula>
      <formula>2</formula>
    </cfRule>
    <cfRule type="cellIs" dxfId="385" priority="35" stopIfTrue="1" operator="between">
      <formula>0</formula>
      <formula>1</formula>
    </cfRule>
  </conditionalFormatting>
  <conditionalFormatting sqref="J5:J155">
    <cfRule type="cellIs" dxfId="384" priority="11" operator="equal">
      <formula>"Increasing"</formula>
    </cfRule>
    <cfRule type="cellIs" dxfId="383" priority="12" operator="equal">
      <formula>"Stable"</formula>
    </cfRule>
    <cfRule type="cellIs" dxfId="382" priority="13" operator="equal">
      <formula>"Decreasing"</formula>
    </cfRule>
  </conditionalFormatting>
  <conditionalFormatting sqref="I5:I155">
    <cfRule type="cellIs" dxfId="381" priority="41" stopIfTrue="1" operator="equal">
      <formula>"Very High"</formula>
    </cfRule>
    <cfRule type="cellIs" dxfId="380" priority="42" stopIfTrue="1" operator="equal">
      <formula>"High"</formula>
    </cfRule>
    <cfRule type="cellIs" dxfId="379" priority="43" stopIfTrue="1" operator="equal">
      <formula>"Medium"</formula>
    </cfRule>
    <cfRule type="cellIs" dxfId="378" priority="44" stopIfTrue="1" operator="equal">
      <formula>"Low"</formula>
    </cfRule>
    <cfRule type="cellIs" dxfId="377" priority="45" stopIfTrue="1" operator="equal">
      <formula>"Very Low"</formula>
    </cfRule>
  </conditionalFormatting>
  <conditionalFormatting sqref="O5:O155">
    <cfRule type="cellIs" dxfId="376" priority="6" stopIfTrue="1" operator="between">
      <formula>5</formula>
      <formula>5.9</formula>
    </cfRule>
    <cfRule type="cellIs" dxfId="375" priority="7" stopIfTrue="1" operator="between">
      <formula>4</formula>
      <formula>4.9</formula>
    </cfRule>
    <cfRule type="cellIs" dxfId="374" priority="8" stopIfTrue="1" operator="between">
      <formula>3</formula>
      <formula>3.9</formula>
    </cfRule>
    <cfRule type="cellIs" dxfId="373" priority="9" stopIfTrue="1" operator="between">
      <formula>2</formula>
      <formula>2.9</formula>
    </cfRule>
    <cfRule type="cellIs" dxfId="372" priority="10" stopIfTrue="1" operator="between">
      <formula>0</formula>
      <formula>1.9</formula>
    </cfRule>
  </conditionalFormatting>
  <conditionalFormatting sqref="S5:T155">
    <cfRule type="cellIs" dxfId="371" priority="51" stopIfTrue="1" operator="between">
      <formula>4</formula>
      <formula>5</formula>
    </cfRule>
    <cfRule type="cellIs" dxfId="370" priority="52" stopIfTrue="1" operator="between">
      <formula>3</formula>
      <formula>4</formula>
    </cfRule>
    <cfRule type="cellIs" dxfId="369" priority="53" stopIfTrue="1" operator="between">
      <formula>2</formula>
      <formula>3</formula>
    </cfRule>
    <cfRule type="cellIs" dxfId="368" priority="54" stopIfTrue="1" operator="between">
      <formula>1</formula>
      <formula>2</formula>
    </cfRule>
    <cfRule type="cellIs" dxfId="367" priority="55" stopIfTrue="1" operator="between">
      <formula>0</formula>
      <formula>1</formula>
    </cfRule>
  </conditionalFormatting>
  <conditionalFormatting sqref="K5:K155">
    <cfRule type="cellIs" dxfId="366" priority="1" stopIfTrue="1" operator="equal">
      <formula>"Very Low"</formula>
    </cfRule>
    <cfRule type="cellIs" dxfId="365" priority="2" stopIfTrue="1" operator="equal">
      <formula>"Low"</formula>
    </cfRule>
    <cfRule type="cellIs" dxfId="364" priority="3" stopIfTrue="1" operator="equal">
      <formula>"Medium"</formula>
    </cfRule>
    <cfRule type="cellIs" dxfId="363" priority="4" stopIfTrue="1" operator="equal">
      <formula>"High"</formula>
    </cfRule>
    <cfRule type="cellIs" dxfId="362"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 workbookViewId="1"/>
  </sheetViews>
  <sheetFormatPr defaultColWidth="9.42578125" defaultRowHeight="14.45"/>
  <cols>
    <col min="2" max="52" width="5" bestFit="1" customWidth="1"/>
  </cols>
  <sheetData>
    <row r="1" spans="1:57" ht="278.64999999999998" customHeight="1">
      <c r="A1" t="s">
        <v>20</v>
      </c>
      <c r="B1" s="146" t="s">
        <v>8637</v>
      </c>
      <c r="C1" s="146" t="s">
        <v>8638</v>
      </c>
      <c r="D1" s="146" t="s">
        <v>8639</v>
      </c>
      <c r="E1" s="146" t="s">
        <v>8640</v>
      </c>
      <c r="F1" s="146" t="s">
        <v>8641</v>
      </c>
      <c r="G1" s="146" t="s">
        <v>8642</v>
      </c>
      <c r="H1" s="146" t="s">
        <v>8643</v>
      </c>
      <c r="I1" s="146" t="s">
        <v>8644</v>
      </c>
      <c r="J1" s="146" t="s">
        <v>8645</v>
      </c>
      <c r="K1" s="146" t="s">
        <v>8646</v>
      </c>
      <c r="L1" s="146" t="s">
        <v>8647</v>
      </c>
      <c r="M1" s="146" t="s">
        <v>8648</v>
      </c>
      <c r="N1" s="146" t="s">
        <v>8649</v>
      </c>
      <c r="O1" s="146" t="s">
        <v>8650</v>
      </c>
      <c r="P1" s="146" t="s">
        <v>8651</v>
      </c>
      <c r="Q1" s="146" t="s">
        <v>8652</v>
      </c>
      <c r="R1" s="146" t="s">
        <v>8653</v>
      </c>
      <c r="S1" s="146" t="s">
        <v>8654</v>
      </c>
      <c r="T1" s="146" t="s">
        <v>8654</v>
      </c>
      <c r="U1" s="146" t="s">
        <v>8655</v>
      </c>
      <c r="V1" s="146" t="s">
        <v>8656</v>
      </c>
      <c r="W1" s="146" t="s">
        <v>8657</v>
      </c>
      <c r="X1" s="146" t="s">
        <v>8658</v>
      </c>
      <c r="Y1" s="146" t="s">
        <v>8659</v>
      </c>
      <c r="Z1" s="146" t="s">
        <v>8660</v>
      </c>
      <c r="AA1" s="146" t="s">
        <v>8661</v>
      </c>
      <c r="AB1" s="146" t="s">
        <v>8662</v>
      </c>
      <c r="AC1" s="146" t="s">
        <v>8663</v>
      </c>
      <c r="AD1" s="146" t="s">
        <v>8664</v>
      </c>
      <c r="AE1" s="146" t="s">
        <v>8016</v>
      </c>
      <c r="AF1" s="146" t="s">
        <v>116</v>
      </c>
      <c r="AG1" s="146" t="s">
        <v>8665</v>
      </c>
      <c r="AH1" s="146" t="s">
        <v>8665</v>
      </c>
      <c r="AI1" s="146" t="s">
        <v>8665</v>
      </c>
      <c r="AJ1" s="146" t="s">
        <v>8666</v>
      </c>
      <c r="AK1" s="146" t="s">
        <v>8667</v>
      </c>
      <c r="AL1" s="146" t="s">
        <v>8668</v>
      </c>
      <c r="AM1" s="146" t="s">
        <v>8669</v>
      </c>
      <c r="AN1" s="146" t="s">
        <v>8670</v>
      </c>
      <c r="AO1" s="146" t="s">
        <v>8671</v>
      </c>
      <c r="AP1" s="146" t="s">
        <v>8672</v>
      </c>
      <c r="AQ1" s="146" t="s">
        <v>8673</v>
      </c>
      <c r="AR1" s="146" t="s">
        <v>8674</v>
      </c>
      <c r="AS1" s="146" t="s">
        <v>8675</v>
      </c>
      <c r="AT1" s="146" t="s">
        <v>8676</v>
      </c>
      <c r="AU1" s="146" t="s">
        <v>8677</v>
      </c>
      <c r="AV1" s="146" t="s">
        <v>8678</v>
      </c>
      <c r="AW1" s="146" t="s">
        <v>8679</v>
      </c>
      <c r="AX1" s="146" t="s">
        <v>8680</v>
      </c>
      <c r="AY1" s="146" t="s">
        <v>8681</v>
      </c>
      <c r="AZ1" s="146" t="s">
        <v>8682</v>
      </c>
    </row>
    <row r="2" spans="1:57">
      <c r="A2" t="s">
        <v>8685</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8703</v>
      </c>
      <c r="BB2" t="s">
        <v>8704</v>
      </c>
      <c r="BC2" t="s">
        <v>8705</v>
      </c>
      <c r="BD2" t="s">
        <v>8706</v>
      </c>
      <c r="BE2" t="s">
        <v>8707</v>
      </c>
    </row>
    <row r="3" spans="1:57">
      <c r="A3" t="s">
        <v>210</v>
      </c>
      <c r="B3" s="148">
        <f>IF('Indicator Date hidden'!C4="x","x",$B$2-'Indicator Date hidden'!C4)</f>
        <v>0</v>
      </c>
      <c r="C3" s="148">
        <f>IF('Indicator Date hidden'!D4="x","x",$C$2-'Indicator Date hidden'!D4)</f>
        <v>0</v>
      </c>
      <c r="D3" s="148">
        <f>IF('Indicator Date hidden'!E4="x","x",$D$2-'Indicator Date hidden'!E4)</f>
        <v>0</v>
      </c>
      <c r="E3" s="148">
        <f>IF('Indicator Date hidden'!F4="x","x",$E$2-'Indicator Date hidden'!F4)</f>
        <v>0</v>
      </c>
      <c r="F3" s="148">
        <f>IF('Indicator Date hidden'!G4="x","x",$F$2-'Indicator Date hidden'!G4)</f>
        <v>0</v>
      </c>
      <c r="G3" s="148">
        <f>IF('Indicator Date hidden'!H4="x","x",$G$2-'Indicator Date hidden'!H4)</f>
        <v>0</v>
      </c>
      <c r="H3" s="148">
        <f>IF('Indicator Date hidden'!I4="x","x",$H$2-'Indicator Date hidden'!I4)</f>
        <v>0</v>
      </c>
      <c r="I3" s="148">
        <f>IF('Indicator Date hidden'!J4="x","x",$I$2-'Indicator Date hidden'!J4)</f>
        <v>0</v>
      </c>
      <c r="J3" s="148">
        <f>IF('Indicator Date hidden'!K4="x","x",$J$2-'Indicator Date hidden'!K4)</f>
        <v>0</v>
      </c>
      <c r="K3" s="148">
        <f>IF('Indicator Date hidden'!L4="x","x",$K$2-'Indicator Date hidden'!L4)</f>
        <v>0</v>
      </c>
      <c r="L3" s="148">
        <f>IF('Indicator Date hidden'!M4="x","x",$L$2-'Indicator Date hidden'!M4)</f>
        <v>0</v>
      </c>
      <c r="M3" s="148">
        <f>IF('Indicator Date hidden'!N4="x","x",$M$2-'Indicator Date hidden'!N4)</f>
        <v>0</v>
      </c>
      <c r="N3" s="148">
        <f>IF('Indicator Date hidden'!O4="x","x",$N$2-'Indicator Date hidden'!O4)</f>
        <v>0</v>
      </c>
      <c r="O3" s="148">
        <f>IF('Indicator Date hidden'!P4="x","x",$O$2-'Indicator Date hidden'!P4)</f>
        <v>0</v>
      </c>
      <c r="P3" s="148">
        <f>IF('Indicator Date hidden'!Q4="x","x",$P$2-'Indicator Date hidden'!Q4)</f>
        <v>0</v>
      </c>
      <c r="Q3" s="148">
        <f>IF('Indicator Date hidden'!R4="x","x",$Q$2-'Indicator Date hidden'!R4)</f>
        <v>3</v>
      </c>
      <c r="R3" s="148">
        <f>IF('Indicator Date hidden'!S4="x","x",$R$2-'Indicator Date hidden'!S4)</f>
        <v>0</v>
      </c>
      <c r="S3" s="148">
        <f>IF('Indicator Date hidden'!T4="x","x",$S$2-'Indicator Date hidden'!T4)</f>
        <v>0</v>
      </c>
      <c r="T3" s="148">
        <f>IF('Indicator Date hidden'!U4="x","x",$T$2-'Indicator Date hidden'!U4)</f>
        <v>0</v>
      </c>
      <c r="U3" s="148">
        <f>IF('Indicator Date hidden'!V4="x","x",$U$2-'Indicator Date hidden'!V4)</f>
        <v>0</v>
      </c>
      <c r="V3" s="148">
        <f>IF('Indicator Date hidden'!W4="x","x",$V$2-'Indicator Date hidden'!W4)</f>
        <v>0</v>
      </c>
      <c r="W3" s="148">
        <f>IF('Indicator Date hidden'!X4="x","x",$W$2-'Indicator Date hidden'!X4)</f>
        <v>10</v>
      </c>
      <c r="X3" s="148">
        <f>IF('Indicator Date hidden'!Y4="x","x",$X$2-'Indicator Date hidden'!Y4)</f>
        <v>1</v>
      </c>
      <c r="Y3" s="148">
        <f>IF('Indicator Date hidden'!Z4="x","x",$Y$2-'Indicator Date hidden'!Z4)</f>
        <v>0</v>
      </c>
      <c r="Z3" s="148">
        <f>IF('Indicator Date hidden'!AA4="x","x",$Z$2-'Indicator Date hidden'!AA4)</f>
        <v>0</v>
      </c>
      <c r="AA3" s="148">
        <f>IF('Indicator Date hidden'!AB4="x","x",$AA$2-'Indicator Date hidden'!AB4)</f>
        <v>0</v>
      </c>
      <c r="AB3" s="148">
        <f>IF('Indicator Date hidden'!AC4="x","x",$AB$2-'Indicator Date hidden'!AC4)</f>
        <v>0</v>
      </c>
      <c r="AC3" s="148">
        <f>IF('Indicator Date hidden'!AD4="x","x",$AC$2-'Indicator Date hidden'!AD4)</f>
        <v>0</v>
      </c>
      <c r="AD3" s="148">
        <f>IF('Indicator Date hidden'!AE4="x","x",$AD$2-'Indicator Date hidden'!AE4)</f>
        <v>0</v>
      </c>
      <c r="AE3" s="148">
        <f>IF('Indicator Date hidden'!AF4="x","x",$AE$2-'Indicator Date hidden'!AF4)</f>
        <v>0</v>
      </c>
      <c r="AF3" s="148">
        <f>IF('Indicator Date hidden'!AG4="x","x",$AF$2-'Indicator Date hidden'!AG4)</f>
        <v>6</v>
      </c>
      <c r="AG3" s="148">
        <f>IF('Indicator Date hidden'!AH4="x","x",$AG$2-'Indicator Date hidden'!AH4)</f>
        <v>0</v>
      </c>
      <c r="AH3" s="148">
        <f>IF('Indicator Date hidden'!AI4="x","x",$AH$2-'Indicator Date hidden'!AI4)</f>
        <v>0</v>
      </c>
      <c r="AI3" s="148">
        <f>IF('Indicator Date hidden'!AJ4="x","x",$AI$2-'Indicator Date hidden'!AJ4)</f>
        <v>0</v>
      </c>
      <c r="AJ3" s="148">
        <f>IF('Indicator Date hidden'!AK4="x","x",$AJ$2-'Indicator Date hidden'!AK4)</f>
        <v>1</v>
      </c>
      <c r="AK3" s="148">
        <f>IF('Indicator Date hidden'!AL4="x","x",$AK$2-'Indicator Date hidden'!AL4)</f>
        <v>1</v>
      </c>
      <c r="AL3" s="148">
        <f>IF('Indicator Date hidden'!AM4="x","x",$AL$2-'Indicator Date hidden'!AM4)</f>
        <v>0</v>
      </c>
      <c r="AM3" s="148">
        <f>IF('Indicator Date hidden'!AN4="x","x",$AM$2-'Indicator Date hidden'!AN4)</f>
        <v>0</v>
      </c>
      <c r="AN3" s="148">
        <f>IF('Indicator Date hidden'!AO4="x","x",$AN$2-'Indicator Date hidden'!AO4)</f>
        <v>0</v>
      </c>
      <c r="AO3" s="148" t="str">
        <f>IF('Indicator Date hidden'!AP4="x","x",$AO$2-'Indicator Date hidden'!AP4)</f>
        <v>x</v>
      </c>
      <c r="AP3" s="148" t="str">
        <f>IF('Indicator Date hidden'!AQ4="x","x",$AP$2-'Indicator Date hidden'!AQ4)</f>
        <v>x</v>
      </c>
      <c r="AQ3" s="148">
        <f>IF('Indicator Date hidden'!AR4="x","x",$AQ$2-'Indicator Date hidden'!AR4)</f>
        <v>0</v>
      </c>
      <c r="AR3" s="148">
        <f>IF('Indicator Date hidden'!AS4="x","x",$AR$2-'Indicator Date hidden'!AS4)</f>
        <v>0</v>
      </c>
      <c r="AS3" s="148">
        <f>IF('Indicator Date hidden'!AT4="x","x",$AS$2-'Indicator Date hidden'!AT4)</f>
        <v>0</v>
      </c>
      <c r="AT3" s="148">
        <f>IF('Indicator Date hidden'!AU4="x","x",$AT$2-'Indicator Date hidden'!AU4)</f>
        <v>0</v>
      </c>
      <c r="AU3" s="148">
        <f>IF('Indicator Date hidden'!AV4="x","x",$AU$2-'Indicator Date hidden'!AV4)</f>
        <v>3</v>
      </c>
      <c r="AV3" s="148">
        <f>IF('Indicator Date hidden'!AW4="x","x",$AV$2-'Indicator Date hidden'!AW4)</f>
        <v>0</v>
      </c>
      <c r="AW3" s="148">
        <f>IF('Indicator Date hidden'!AX4="x","x",$AW$2-'Indicator Date hidden'!AX4)</f>
        <v>0</v>
      </c>
      <c r="AX3" s="148">
        <f>IF('Indicator Date hidden'!AY4="x","x",$AX$2-'Indicator Date hidden'!AY4)</f>
        <v>0</v>
      </c>
      <c r="AY3" s="148">
        <f>IF('Indicator Date hidden'!AZ4="x","x",$AY$2-'Indicator Date hidden'!AZ4)</f>
        <v>0</v>
      </c>
      <c r="AZ3" s="148">
        <f>IF('Indicator Date hidden'!BA4="x","x",$AZ$2-'Indicator Date hidden'!BA4)</f>
        <v>0</v>
      </c>
      <c r="BA3">
        <f t="shared" ref="BA3:BA34" si="0">SUM(B3:AZ3)</f>
        <v>25</v>
      </c>
      <c r="BB3" s="19">
        <f t="shared" ref="BB3:BB34" si="1">BA3/COUNT(B3:AZ3)</f>
        <v>0.51020408163265307</v>
      </c>
      <c r="BC3">
        <f t="shared" ref="BC3:BC34" si="2">COUNTIF(B3:AZ3,"&gt;0")</f>
        <v>7</v>
      </c>
      <c r="BD3" s="19">
        <f t="shared" ref="BD3:BD34" si="3">_xlfn.STDEV.P(B3:AZ3)</f>
        <v>1.7157428209782613</v>
      </c>
      <c r="BE3" s="182">
        <f t="shared" ref="BE3:BE34" si="4">MEDIAN(B3:AZ3)</f>
        <v>0</v>
      </c>
    </row>
    <row r="4" spans="1:57">
      <c r="A4" t="s">
        <v>8035</v>
      </c>
      <c r="B4" s="148">
        <f>IF('Indicator Date hidden'!C5="x","x",$B$2-'Indicator Date hidden'!C5)</f>
        <v>0</v>
      </c>
      <c r="C4" s="148">
        <f>IF('Indicator Date hidden'!D5="x","x",$C$2-'Indicator Date hidden'!D5)</f>
        <v>0</v>
      </c>
      <c r="D4" s="148">
        <f>IF('Indicator Date hidden'!E5="x","x",$D$2-'Indicator Date hidden'!E5)</f>
        <v>0</v>
      </c>
      <c r="E4" s="148">
        <f>IF('Indicator Date hidden'!F5="x","x",$E$2-'Indicator Date hidden'!F5)</f>
        <v>0</v>
      </c>
      <c r="F4" s="148">
        <f>IF('Indicator Date hidden'!G5="x","x",$F$2-'Indicator Date hidden'!G5)</f>
        <v>0</v>
      </c>
      <c r="G4" s="148">
        <f>IF('Indicator Date hidden'!H5="x","x",$G$2-'Indicator Date hidden'!H5)</f>
        <v>0</v>
      </c>
      <c r="H4" s="148">
        <f>IF('Indicator Date hidden'!I5="x","x",$H$2-'Indicator Date hidden'!I5)</f>
        <v>0</v>
      </c>
      <c r="I4" s="148">
        <f>IF('Indicator Date hidden'!J5="x","x",$I$2-'Indicator Date hidden'!J5)</f>
        <v>0</v>
      </c>
      <c r="J4" s="148">
        <f>IF('Indicator Date hidden'!K5="x","x",$J$2-'Indicator Date hidden'!K5)</f>
        <v>0</v>
      </c>
      <c r="K4" s="148">
        <f>IF('Indicator Date hidden'!L5="x","x",$K$2-'Indicator Date hidden'!L5)</f>
        <v>0</v>
      </c>
      <c r="L4" s="148">
        <f>IF('Indicator Date hidden'!M5="x","x",$L$2-'Indicator Date hidden'!M5)</f>
        <v>0</v>
      </c>
      <c r="M4" s="148">
        <f>IF('Indicator Date hidden'!N5="x","x",$M$2-'Indicator Date hidden'!N5)</f>
        <v>0</v>
      </c>
      <c r="N4" s="148">
        <f>IF('Indicator Date hidden'!O5="x","x",$N$2-'Indicator Date hidden'!O5)</f>
        <v>0</v>
      </c>
      <c r="O4" s="148">
        <f>IF('Indicator Date hidden'!P5="x","x",$O$2-'Indicator Date hidden'!P5)</f>
        <v>0</v>
      </c>
      <c r="P4" s="148">
        <f>IF('Indicator Date hidden'!Q5="x","x",$P$2-'Indicator Date hidden'!Q5)</f>
        <v>0</v>
      </c>
      <c r="Q4" s="148">
        <f>IF('Indicator Date hidden'!R5="x","x",$Q$2-'Indicator Date hidden'!R5)</f>
        <v>5</v>
      </c>
      <c r="R4" s="148">
        <f>IF('Indicator Date hidden'!S5="x","x",$R$2-'Indicator Date hidden'!S5)</f>
        <v>0</v>
      </c>
      <c r="S4" s="148">
        <f>IF('Indicator Date hidden'!T5="x","x",$S$2-'Indicator Date hidden'!T5)</f>
        <v>0</v>
      </c>
      <c r="T4" s="148">
        <f>IF('Indicator Date hidden'!U5="x","x",$T$2-'Indicator Date hidden'!U5)</f>
        <v>0</v>
      </c>
      <c r="U4" s="148">
        <f>IF('Indicator Date hidden'!V5="x","x",$U$2-'Indicator Date hidden'!V5)</f>
        <v>0</v>
      </c>
      <c r="V4" s="148">
        <f>IF('Indicator Date hidden'!W5="x","x",$V$2-'Indicator Date hidden'!W5)</f>
        <v>0</v>
      </c>
      <c r="W4" s="148">
        <f>IF('Indicator Date hidden'!X5="x","x",$W$2-'Indicator Date hidden'!X5)</f>
        <v>5</v>
      </c>
      <c r="X4" s="148">
        <f>IF('Indicator Date hidden'!Y5="x","x",$X$2-'Indicator Date hidden'!Y5)</f>
        <v>1</v>
      </c>
      <c r="Y4" s="148">
        <f>IF('Indicator Date hidden'!Z5="x","x",$Y$2-'Indicator Date hidden'!Z5)</f>
        <v>0</v>
      </c>
      <c r="Z4" s="148">
        <f>IF('Indicator Date hidden'!AA5="x","x",$Z$2-'Indicator Date hidden'!AA5)</f>
        <v>0</v>
      </c>
      <c r="AA4" s="148">
        <f>IF('Indicator Date hidden'!AB5="x","x",$AA$2-'Indicator Date hidden'!AB5)</f>
        <v>1</v>
      </c>
      <c r="AB4" s="148">
        <f>IF('Indicator Date hidden'!AC5="x","x",$AB$2-'Indicator Date hidden'!AC5)</f>
        <v>0</v>
      </c>
      <c r="AC4" s="148">
        <f>IF('Indicator Date hidden'!AD5="x","x",$AC$2-'Indicator Date hidden'!AD5)</f>
        <v>0</v>
      </c>
      <c r="AD4" s="148" t="str">
        <f>IF('Indicator Date hidden'!AE5="x","x",$AD$2-'Indicator Date hidden'!AE5)</f>
        <v>x</v>
      </c>
      <c r="AE4" s="148">
        <f>IF('Indicator Date hidden'!AF5="x","x",$AE$2-'Indicator Date hidden'!AF5)</f>
        <v>0</v>
      </c>
      <c r="AF4" s="148">
        <f>IF('Indicator Date hidden'!AG5="x","x",$AF$2-'Indicator Date hidden'!AG5)</f>
        <v>1</v>
      </c>
      <c r="AG4" s="148">
        <f>IF('Indicator Date hidden'!AH5="x","x",$AG$2-'Indicator Date hidden'!AH5)</f>
        <v>0</v>
      </c>
      <c r="AH4" s="148">
        <f>IF('Indicator Date hidden'!AI5="x","x",$AH$2-'Indicator Date hidden'!AI5)</f>
        <v>0</v>
      </c>
      <c r="AI4" s="148">
        <f>IF('Indicator Date hidden'!AJ5="x","x",$AI$2-'Indicator Date hidden'!AJ5)</f>
        <v>0</v>
      </c>
      <c r="AJ4" s="148" t="str">
        <f>IF('Indicator Date hidden'!AK5="x","x",$AJ$2-'Indicator Date hidden'!AK5)</f>
        <v>x</v>
      </c>
      <c r="AK4" s="148">
        <f>IF('Indicator Date hidden'!AL5="x","x",$AK$2-'Indicator Date hidden'!AL5)</f>
        <v>1</v>
      </c>
      <c r="AL4" s="148">
        <f>IF('Indicator Date hidden'!AM5="x","x",$AL$2-'Indicator Date hidden'!AM5)</f>
        <v>0</v>
      </c>
      <c r="AM4" s="148">
        <f>IF('Indicator Date hidden'!AN5="x","x",$AM$2-'Indicator Date hidden'!AN5)</f>
        <v>0</v>
      </c>
      <c r="AN4" s="148">
        <f>IF('Indicator Date hidden'!AO5="x","x",$AN$2-'Indicator Date hidden'!AO5)</f>
        <v>0</v>
      </c>
      <c r="AO4" s="148">
        <f>IF('Indicator Date hidden'!AP5="x","x",$AO$2-'Indicator Date hidden'!AP5)</f>
        <v>0</v>
      </c>
      <c r="AP4" s="148">
        <f>IF('Indicator Date hidden'!AQ5="x","x",$AP$2-'Indicator Date hidden'!AQ5)</f>
        <v>0</v>
      </c>
      <c r="AQ4" s="148" t="str">
        <f>IF('Indicator Date hidden'!AR5="x","x",$AQ$2-'Indicator Date hidden'!AR5)</f>
        <v>x</v>
      </c>
      <c r="AR4" s="148">
        <f>IF('Indicator Date hidden'!AS5="x","x",$AR$2-'Indicator Date hidden'!AS5)</f>
        <v>0</v>
      </c>
      <c r="AS4" s="148">
        <f>IF('Indicator Date hidden'!AT5="x","x",$AS$2-'Indicator Date hidden'!AT5)</f>
        <v>0</v>
      </c>
      <c r="AT4" s="148">
        <f>IF('Indicator Date hidden'!AU5="x","x",$AT$2-'Indicator Date hidden'!AU5)</f>
        <v>0</v>
      </c>
      <c r="AU4" s="148">
        <f>IF('Indicator Date hidden'!AV5="x","x",$AU$2-'Indicator Date hidden'!AV5)</f>
        <v>2</v>
      </c>
      <c r="AV4" s="148">
        <f>IF('Indicator Date hidden'!AW5="x","x",$AV$2-'Indicator Date hidden'!AW5)</f>
        <v>0</v>
      </c>
      <c r="AW4" s="148">
        <f>IF('Indicator Date hidden'!AX5="x","x",$AW$2-'Indicator Date hidden'!AX5)</f>
        <v>0</v>
      </c>
      <c r="AX4" s="148">
        <f>IF('Indicator Date hidden'!AY5="x","x",$AX$2-'Indicator Date hidden'!AY5)</f>
        <v>0</v>
      </c>
      <c r="AY4" s="148">
        <f>IF('Indicator Date hidden'!AZ5="x","x",$AY$2-'Indicator Date hidden'!AZ5)</f>
        <v>0</v>
      </c>
      <c r="AZ4" s="148">
        <f>IF('Indicator Date hidden'!BA5="x","x",$AZ$2-'Indicator Date hidden'!BA5)</f>
        <v>0</v>
      </c>
      <c r="BA4">
        <f t="shared" si="0"/>
        <v>16</v>
      </c>
      <c r="BB4" s="19">
        <f t="shared" si="1"/>
        <v>0.33333333333333331</v>
      </c>
      <c r="BC4">
        <f t="shared" si="2"/>
        <v>7</v>
      </c>
      <c r="BD4" s="19">
        <f t="shared" si="3"/>
        <v>1.0474837574980447</v>
      </c>
      <c r="BE4" s="182">
        <f t="shared" si="4"/>
        <v>0</v>
      </c>
    </row>
    <row r="5" spans="1:57">
      <c r="A5" t="s">
        <v>1395</v>
      </c>
      <c r="B5" s="148">
        <f>IF('Indicator Date hidden'!C6="x","x",$B$2-'Indicator Date hidden'!C6)</f>
        <v>0</v>
      </c>
      <c r="C5" s="148">
        <f>IF('Indicator Date hidden'!D6="x","x",$C$2-'Indicator Date hidden'!D6)</f>
        <v>0</v>
      </c>
      <c r="D5" s="148">
        <f>IF('Indicator Date hidden'!E6="x","x",$D$2-'Indicator Date hidden'!E6)</f>
        <v>0</v>
      </c>
      <c r="E5" s="148">
        <f>IF('Indicator Date hidden'!F6="x","x",$E$2-'Indicator Date hidden'!F6)</f>
        <v>0</v>
      </c>
      <c r="F5" s="148">
        <f>IF('Indicator Date hidden'!G6="x","x",$F$2-'Indicator Date hidden'!G6)</f>
        <v>0</v>
      </c>
      <c r="G5" s="148">
        <f>IF('Indicator Date hidden'!H6="x","x",$G$2-'Indicator Date hidden'!H6)</f>
        <v>0</v>
      </c>
      <c r="H5" s="148">
        <f>IF('Indicator Date hidden'!I6="x","x",$H$2-'Indicator Date hidden'!I6)</f>
        <v>0</v>
      </c>
      <c r="I5" s="148">
        <f>IF('Indicator Date hidden'!J6="x","x",$I$2-'Indicator Date hidden'!J6)</f>
        <v>0</v>
      </c>
      <c r="J5" s="148">
        <f>IF('Indicator Date hidden'!K6="x","x",$J$2-'Indicator Date hidden'!K6)</f>
        <v>0</v>
      </c>
      <c r="K5" s="148">
        <f>IF('Indicator Date hidden'!L6="x","x",$K$2-'Indicator Date hidden'!L6)</f>
        <v>0</v>
      </c>
      <c r="L5" s="148">
        <f>IF('Indicator Date hidden'!M6="x","x",$L$2-'Indicator Date hidden'!M6)</f>
        <v>0</v>
      </c>
      <c r="M5" s="148">
        <f>IF('Indicator Date hidden'!N6="x","x",$M$2-'Indicator Date hidden'!N6)</f>
        <v>0</v>
      </c>
      <c r="N5" s="148">
        <f>IF('Indicator Date hidden'!O6="x","x",$N$2-'Indicator Date hidden'!O6)</f>
        <v>0</v>
      </c>
      <c r="O5" s="148">
        <f>IF('Indicator Date hidden'!P6="x","x",$O$2-'Indicator Date hidden'!P6)</f>
        <v>0</v>
      </c>
      <c r="P5" s="148">
        <f>IF('Indicator Date hidden'!Q6="x","x",$P$2-'Indicator Date hidden'!Q6)</f>
        <v>0</v>
      </c>
      <c r="Q5" s="148" t="str">
        <f>IF('Indicator Date hidden'!R6="x","x",$Q$2-'Indicator Date hidden'!R6)</f>
        <v>x</v>
      </c>
      <c r="R5" s="148">
        <f>IF('Indicator Date hidden'!S6="x","x",$R$2-'Indicator Date hidden'!S6)</f>
        <v>0</v>
      </c>
      <c r="S5" s="148">
        <f>IF('Indicator Date hidden'!T6="x","x",$S$2-'Indicator Date hidden'!T6)</f>
        <v>0</v>
      </c>
      <c r="T5" s="148">
        <f>IF('Indicator Date hidden'!U6="x","x",$T$2-'Indicator Date hidden'!U6)</f>
        <v>0</v>
      </c>
      <c r="U5" s="148">
        <f>IF('Indicator Date hidden'!V6="x","x",$U$2-'Indicator Date hidden'!V6)</f>
        <v>0</v>
      </c>
      <c r="V5" s="148">
        <f>IF('Indicator Date hidden'!W6="x","x",$V$2-'Indicator Date hidden'!W6)</f>
        <v>0</v>
      </c>
      <c r="W5" s="148">
        <f>IF('Indicator Date hidden'!X6="x","x",$W$2-'Indicator Date hidden'!X6)</f>
        <v>2</v>
      </c>
      <c r="X5" s="148">
        <f>IF('Indicator Date hidden'!Y6="x","x",$X$2-'Indicator Date hidden'!Y6)</f>
        <v>4</v>
      </c>
      <c r="Y5" s="148">
        <f>IF('Indicator Date hidden'!Z6="x","x",$Y$2-'Indicator Date hidden'!Z6)</f>
        <v>0</v>
      </c>
      <c r="Z5" s="148">
        <f>IF('Indicator Date hidden'!AA6="x","x",$Z$2-'Indicator Date hidden'!AA6)</f>
        <v>0</v>
      </c>
      <c r="AA5" s="148">
        <f>IF('Indicator Date hidden'!AB6="x","x",$AA$2-'Indicator Date hidden'!AB6)</f>
        <v>0</v>
      </c>
      <c r="AB5" s="148">
        <f>IF('Indicator Date hidden'!AC6="x","x",$AB$2-'Indicator Date hidden'!AC6)</f>
        <v>0</v>
      </c>
      <c r="AC5" s="148">
        <f>IF('Indicator Date hidden'!AD6="x","x",$AC$2-'Indicator Date hidden'!AD6)</f>
        <v>0</v>
      </c>
      <c r="AD5" s="148">
        <f>IF('Indicator Date hidden'!AE6="x","x",$AD$2-'Indicator Date hidden'!AE6)</f>
        <v>0</v>
      </c>
      <c r="AE5" s="148">
        <f>IF('Indicator Date hidden'!AF6="x","x",$AE$2-'Indicator Date hidden'!AF6)</f>
        <v>0</v>
      </c>
      <c r="AF5" s="148" t="str">
        <f>IF('Indicator Date hidden'!AG6="x","x",$AF$2-'Indicator Date hidden'!AG6)</f>
        <v>x</v>
      </c>
      <c r="AG5" s="148">
        <f>IF('Indicator Date hidden'!AH6="x","x",$AG$2-'Indicator Date hidden'!AH6)</f>
        <v>0</v>
      </c>
      <c r="AH5" s="148">
        <f>IF('Indicator Date hidden'!AI6="x","x",$AH$2-'Indicator Date hidden'!AI6)</f>
        <v>0</v>
      </c>
      <c r="AI5" s="148">
        <f>IF('Indicator Date hidden'!AJ6="x","x",$AI$2-'Indicator Date hidden'!AJ6)</f>
        <v>0</v>
      </c>
      <c r="AJ5" s="148">
        <f>IF('Indicator Date hidden'!AK6="x","x",$AJ$2-'Indicator Date hidden'!AK6)</f>
        <v>1</v>
      </c>
      <c r="AK5" s="148">
        <f>IF('Indicator Date hidden'!AL6="x","x",$AK$2-'Indicator Date hidden'!AL6)</f>
        <v>1</v>
      </c>
      <c r="AL5" s="148">
        <f>IF('Indicator Date hidden'!AM6="x","x",$AL$2-'Indicator Date hidden'!AM6)</f>
        <v>0</v>
      </c>
      <c r="AM5" s="148">
        <f>IF('Indicator Date hidden'!AN6="x","x",$AM$2-'Indicator Date hidden'!AN6)</f>
        <v>0</v>
      </c>
      <c r="AN5" s="148">
        <f>IF('Indicator Date hidden'!AO6="x","x",$AN$2-'Indicator Date hidden'!AO6)</f>
        <v>0</v>
      </c>
      <c r="AO5" s="148">
        <f>IF('Indicator Date hidden'!AP6="x","x",$AO$2-'Indicator Date hidden'!AP6)</f>
        <v>0</v>
      </c>
      <c r="AP5" s="148">
        <f>IF('Indicator Date hidden'!AQ6="x","x",$AP$2-'Indicator Date hidden'!AQ6)</f>
        <v>0</v>
      </c>
      <c r="AQ5" s="148">
        <f>IF('Indicator Date hidden'!AR6="x","x",$AQ$2-'Indicator Date hidden'!AR6)</f>
        <v>4</v>
      </c>
      <c r="AR5" s="148">
        <f>IF('Indicator Date hidden'!AS6="x","x",$AR$2-'Indicator Date hidden'!AS6)</f>
        <v>0</v>
      </c>
      <c r="AS5" s="148">
        <f>IF('Indicator Date hidden'!AT6="x","x",$AS$2-'Indicator Date hidden'!AT6)</f>
        <v>0</v>
      </c>
      <c r="AT5" s="148">
        <f>IF('Indicator Date hidden'!AU6="x","x",$AT$2-'Indicator Date hidden'!AU6)</f>
        <v>0</v>
      </c>
      <c r="AU5" s="148">
        <f>IF('Indicator Date hidden'!AV6="x","x",$AU$2-'Indicator Date hidden'!AV6)</f>
        <v>8</v>
      </c>
      <c r="AV5" s="148">
        <f>IF('Indicator Date hidden'!AW6="x","x",$AV$2-'Indicator Date hidden'!AW6)</f>
        <v>0</v>
      </c>
      <c r="AW5" s="148">
        <f>IF('Indicator Date hidden'!AX6="x","x",$AW$2-'Indicator Date hidden'!AX6)</f>
        <v>0</v>
      </c>
      <c r="AX5" s="148">
        <f>IF('Indicator Date hidden'!AY6="x","x",$AX$2-'Indicator Date hidden'!AY6)</f>
        <v>0</v>
      </c>
      <c r="AY5" s="148">
        <f>IF('Indicator Date hidden'!AZ6="x","x",$AY$2-'Indicator Date hidden'!AZ6)</f>
        <v>0</v>
      </c>
      <c r="AZ5" s="148">
        <f>IF('Indicator Date hidden'!BA6="x","x",$AZ$2-'Indicator Date hidden'!BA6)</f>
        <v>0</v>
      </c>
      <c r="BA5">
        <f t="shared" si="0"/>
        <v>20</v>
      </c>
      <c r="BB5" s="19">
        <f t="shared" si="1"/>
        <v>0.40816326530612246</v>
      </c>
      <c r="BC5">
        <f t="shared" si="2"/>
        <v>6</v>
      </c>
      <c r="BD5" s="19">
        <f t="shared" si="3"/>
        <v>1.3838480414828314</v>
      </c>
      <c r="BE5" s="182">
        <f t="shared" si="4"/>
        <v>0</v>
      </c>
    </row>
    <row r="6" spans="1:57">
      <c r="A6" t="s">
        <v>8037</v>
      </c>
      <c r="B6" s="148">
        <f>IF('Indicator Date hidden'!C7="x","x",$B$2-'Indicator Date hidden'!C7)</f>
        <v>0</v>
      </c>
      <c r="C6" s="148">
        <f>IF('Indicator Date hidden'!D7="x","x",$C$2-'Indicator Date hidden'!D7)</f>
        <v>0</v>
      </c>
      <c r="D6" s="148">
        <f>IF('Indicator Date hidden'!E7="x","x",$D$2-'Indicator Date hidden'!E7)</f>
        <v>0</v>
      </c>
      <c r="E6" s="148">
        <f>IF('Indicator Date hidden'!F7="x","x",$E$2-'Indicator Date hidden'!F7)</f>
        <v>0</v>
      </c>
      <c r="F6" s="148">
        <f>IF('Indicator Date hidden'!G7="x","x",$F$2-'Indicator Date hidden'!G7)</f>
        <v>0</v>
      </c>
      <c r="G6" s="148">
        <f>IF('Indicator Date hidden'!H7="x","x",$G$2-'Indicator Date hidden'!H7)</f>
        <v>0</v>
      </c>
      <c r="H6" s="148">
        <f>IF('Indicator Date hidden'!I7="x","x",$H$2-'Indicator Date hidden'!I7)</f>
        <v>0</v>
      </c>
      <c r="I6" s="148">
        <f>IF('Indicator Date hidden'!J7="x","x",$I$2-'Indicator Date hidden'!J7)</f>
        <v>0</v>
      </c>
      <c r="J6" s="148">
        <f>IF('Indicator Date hidden'!K7="x","x",$J$2-'Indicator Date hidden'!K7)</f>
        <v>0</v>
      </c>
      <c r="K6" s="148">
        <f>IF('Indicator Date hidden'!L7="x","x",$K$2-'Indicator Date hidden'!L7)</f>
        <v>0</v>
      </c>
      <c r="L6" s="148">
        <f>IF('Indicator Date hidden'!M7="x","x",$L$2-'Indicator Date hidden'!M7)</f>
        <v>0</v>
      </c>
      <c r="M6" s="148">
        <f>IF('Indicator Date hidden'!N7="x","x",$M$2-'Indicator Date hidden'!N7)</f>
        <v>0</v>
      </c>
      <c r="N6" s="148">
        <f>IF('Indicator Date hidden'!O7="x","x",$N$2-'Indicator Date hidden'!O7)</f>
        <v>0</v>
      </c>
      <c r="O6" s="148">
        <f>IF('Indicator Date hidden'!P7="x","x",$O$2-'Indicator Date hidden'!P7)</f>
        <v>0</v>
      </c>
      <c r="P6" s="148">
        <f>IF('Indicator Date hidden'!Q7="x","x",$P$2-'Indicator Date hidden'!Q7)</f>
        <v>0</v>
      </c>
      <c r="Q6" s="148" t="str">
        <f>IF('Indicator Date hidden'!R7="x","x",$Q$2-'Indicator Date hidden'!R7)</f>
        <v>x</v>
      </c>
      <c r="R6" s="148">
        <f>IF('Indicator Date hidden'!S7="x","x",$R$2-'Indicator Date hidden'!S7)</f>
        <v>0</v>
      </c>
      <c r="S6" s="148">
        <f>IF('Indicator Date hidden'!T7="x","x",$S$2-'Indicator Date hidden'!T7)</f>
        <v>0</v>
      </c>
      <c r="T6" s="148">
        <f>IF('Indicator Date hidden'!U7="x","x",$T$2-'Indicator Date hidden'!U7)</f>
        <v>0</v>
      </c>
      <c r="U6" s="148">
        <f>IF('Indicator Date hidden'!V7="x","x",$U$2-'Indicator Date hidden'!V7)</f>
        <v>0</v>
      </c>
      <c r="V6" s="148">
        <f>IF('Indicator Date hidden'!W7="x","x",$V$2-'Indicator Date hidden'!W7)</f>
        <v>0</v>
      </c>
      <c r="W6" s="148">
        <f>IF('Indicator Date hidden'!X7="x","x",$W$2-'Indicator Date hidden'!X7)</f>
        <v>7</v>
      </c>
      <c r="X6" s="148">
        <f>IF('Indicator Date hidden'!Y7="x","x",$X$2-'Indicator Date hidden'!Y7)</f>
        <v>5</v>
      </c>
      <c r="Y6" s="148">
        <f>IF('Indicator Date hidden'!Z7="x","x",$Y$2-'Indicator Date hidden'!Z7)</f>
        <v>0</v>
      </c>
      <c r="Z6" s="148">
        <f>IF('Indicator Date hidden'!AA7="x","x",$Z$2-'Indicator Date hidden'!AA7)</f>
        <v>0</v>
      </c>
      <c r="AA6" s="148">
        <f>IF('Indicator Date hidden'!AB7="x","x",$AA$2-'Indicator Date hidden'!AB7)</f>
        <v>0</v>
      </c>
      <c r="AB6" s="148">
        <f>IF('Indicator Date hidden'!AC7="x","x",$AB$2-'Indicator Date hidden'!AC7)</f>
        <v>0</v>
      </c>
      <c r="AC6" s="148">
        <f>IF('Indicator Date hidden'!AD7="x","x",$AC$2-'Indicator Date hidden'!AD7)</f>
        <v>0</v>
      </c>
      <c r="AD6" s="148">
        <f>IF('Indicator Date hidden'!AE7="x","x",$AD$2-'Indicator Date hidden'!AE7)</f>
        <v>0</v>
      </c>
      <c r="AE6" s="148" t="str">
        <f>IF('Indicator Date hidden'!AF7="x","x",$AE$2-'Indicator Date hidden'!AF7)</f>
        <v>x</v>
      </c>
      <c r="AF6" s="148">
        <f>IF('Indicator Date hidden'!AG7="x","x",$AF$2-'Indicator Date hidden'!AG7)</f>
        <v>5</v>
      </c>
      <c r="AG6" s="148">
        <f>IF('Indicator Date hidden'!AH7="x","x",$AG$2-'Indicator Date hidden'!AH7)</f>
        <v>0</v>
      </c>
      <c r="AH6" s="148">
        <f>IF('Indicator Date hidden'!AI7="x","x",$AH$2-'Indicator Date hidden'!AI7)</f>
        <v>0</v>
      </c>
      <c r="AI6" s="148">
        <f>IF('Indicator Date hidden'!AJ7="x","x",$AI$2-'Indicator Date hidden'!AJ7)</f>
        <v>0</v>
      </c>
      <c r="AJ6" s="148" t="str">
        <f>IF('Indicator Date hidden'!AK7="x","x",$AJ$2-'Indicator Date hidden'!AK7)</f>
        <v>x</v>
      </c>
      <c r="AK6" s="148">
        <f>IF('Indicator Date hidden'!AL7="x","x",$AK$2-'Indicator Date hidden'!AL7)</f>
        <v>1</v>
      </c>
      <c r="AL6" s="148">
        <f>IF('Indicator Date hidden'!AM7="x","x",$AL$2-'Indicator Date hidden'!AM7)</f>
        <v>0</v>
      </c>
      <c r="AM6" s="148">
        <f>IF('Indicator Date hidden'!AN7="x","x",$AM$2-'Indicator Date hidden'!AN7)</f>
        <v>0</v>
      </c>
      <c r="AN6" s="148">
        <f>IF('Indicator Date hidden'!AO7="x","x",$AN$2-'Indicator Date hidden'!AO7)</f>
        <v>0</v>
      </c>
      <c r="AO6" s="148">
        <f>IF('Indicator Date hidden'!AP7="x","x",$AO$2-'Indicator Date hidden'!AP7)</f>
        <v>1</v>
      </c>
      <c r="AP6" s="148">
        <f>IF('Indicator Date hidden'!AQ7="x","x",$AP$2-'Indicator Date hidden'!AQ7)</f>
        <v>1</v>
      </c>
      <c r="AQ6" s="148">
        <f>IF('Indicator Date hidden'!AR7="x","x",$AQ$2-'Indicator Date hidden'!AR7)</f>
        <v>8</v>
      </c>
      <c r="AR6" s="148">
        <f>IF('Indicator Date hidden'!AS7="x","x",$AR$2-'Indicator Date hidden'!AS7)</f>
        <v>0</v>
      </c>
      <c r="AS6" s="148">
        <f>IF('Indicator Date hidden'!AT7="x","x",$AS$2-'Indicator Date hidden'!AT7)</f>
        <v>0</v>
      </c>
      <c r="AT6" s="148">
        <f>IF('Indicator Date hidden'!AU7="x","x",$AT$2-'Indicator Date hidden'!AU7)</f>
        <v>0</v>
      </c>
      <c r="AU6" s="148">
        <f>IF('Indicator Date hidden'!AV7="x","x",$AU$2-'Indicator Date hidden'!AV7)</f>
        <v>1</v>
      </c>
      <c r="AV6" s="148">
        <f>IF('Indicator Date hidden'!AW7="x","x",$AV$2-'Indicator Date hidden'!AW7)</f>
        <v>0</v>
      </c>
      <c r="AW6" s="148">
        <f>IF('Indicator Date hidden'!AX7="x","x",$AW$2-'Indicator Date hidden'!AX7)</f>
        <v>0</v>
      </c>
      <c r="AX6" s="148">
        <f>IF('Indicator Date hidden'!AY7="x","x",$AX$2-'Indicator Date hidden'!AY7)</f>
        <v>0</v>
      </c>
      <c r="AY6" s="148">
        <f>IF('Indicator Date hidden'!AZ7="x","x",$AY$2-'Indicator Date hidden'!AZ7)</f>
        <v>0</v>
      </c>
      <c r="AZ6" s="148">
        <f>IF('Indicator Date hidden'!BA7="x","x",$AZ$2-'Indicator Date hidden'!BA7)</f>
        <v>0</v>
      </c>
      <c r="BA6">
        <f t="shared" si="0"/>
        <v>29</v>
      </c>
      <c r="BB6" s="19">
        <f t="shared" si="1"/>
        <v>0.60416666666666663</v>
      </c>
      <c r="BC6">
        <f t="shared" si="2"/>
        <v>8</v>
      </c>
      <c r="BD6" s="19">
        <f t="shared" si="3"/>
        <v>1.7646952443851476</v>
      </c>
      <c r="BE6" s="182">
        <f t="shared" si="4"/>
        <v>0</v>
      </c>
    </row>
    <row r="7" spans="1:57">
      <c r="A7" t="s">
        <v>8039</v>
      </c>
      <c r="B7" s="148">
        <f>IF('Indicator Date hidden'!C8="x","x",$B$2-'Indicator Date hidden'!C8)</f>
        <v>0</v>
      </c>
      <c r="C7" s="148">
        <f>IF('Indicator Date hidden'!D8="x","x",$C$2-'Indicator Date hidden'!D8)</f>
        <v>0</v>
      </c>
      <c r="D7" s="148">
        <f>IF('Indicator Date hidden'!E8="x","x",$D$2-'Indicator Date hidden'!E8)</f>
        <v>0</v>
      </c>
      <c r="E7" s="148">
        <f>IF('Indicator Date hidden'!F8="x","x",$E$2-'Indicator Date hidden'!F8)</f>
        <v>0</v>
      </c>
      <c r="F7" s="148">
        <f>IF('Indicator Date hidden'!G8="x","x",$F$2-'Indicator Date hidden'!G8)</f>
        <v>0</v>
      </c>
      <c r="G7" s="148">
        <f>IF('Indicator Date hidden'!H8="x","x",$G$2-'Indicator Date hidden'!H8)</f>
        <v>0</v>
      </c>
      <c r="H7" s="148">
        <f>IF('Indicator Date hidden'!I8="x","x",$H$2-'Indicator Date hidden'!I8)</f>
        <v>0</v>
      </c>
      <c r="I7" s="148">
        <f>IF('Indicator Date hidden'!J8="x","x",$I$2-'Indicator Date hidden'!J8)</f>
        <v>0</v>
      </c>
      <c r="J7" s="148">
        <f>IF('Indicator Date hidden'!K8="x","x",$J$2-'Indicator Date hidden'!K8)</f>
        <v>0</v>
      </c>
      <c r="K7" s="148">
        <f>IF('Indicator Date hidden'!L8="x","x",$K$2-'Indicator Date hidden'!L8)</f>
        <v>0</v>
      </c>
      <c r="L7" s="148">
        <f>IF('Indicator Date hidden'!M8="x","x",$L$2-'Indicator Date hidden'!M8)</f>
        <v>0</v>
      </c>
      <c r="M7" s="148">
        <f>IF('Indicator Date hidden'!N8="x","x",$M$2-'Indicator Date hidden'!N8)</f>
        <v>0</v>
      </c>
      <c r="N7" s="148">
        <f>IF('Indicator Date hidden'!O8="x","x",$N$2-'Indicator Date hidden'!O8)</f>
        <v>0</v>
      </c>
      <c r="O7" s="148">
        <f>IF('Indicator Date hidden'!P8="x","x",$O$2-'Indicator Date hidden'!P8)</f>
        <v>0</v>
      </c>
      <c r="P7" s="148">
        <f>IF('Indicator Date hidden'!Q8="x","x",$P$2-'Indicator Date hidden'!Q8)</f>
        <v>0</v>
      </c>
      <c r="Q7" s="148" t="str">
        <f>IF('Indicator Date hidden'!R8="x","x",$Q$2-'Indicator Date hidden'!R8)</f>
        <v>x</v>
      </c>
      <c r="R7" s="148">
        <f>IF('Indicator Date hidden'!S8="x","x",$R$2-'Indicator Date hidden'!S8)</f>
        <v>0</v>
      </c>
      <c r="S7" s="148">
        <f>IF('Indicator Date hidden'!T8="x","x",$S$2-'Indicator Date hidden'!T8)</f>
        <v>0</v>
      </c>
      <c r="T7" s="148">
        <f>IF('Indicator Date hidden'!U8="x","x",$T$2-'Indicator Date hidden'!U8)</f>
        <v>0</v>
      </c>
      <c r="U7" s="148">
        <f>IF('Indicator Date hidden'!V8="x","x",$U$2-'Indicator Date hidden'!V8)</f>
        <v>0</v>
      </c>
      <c r="V7" s="148">
        <f>IF('Indicator Date hidden'!W8="x","x",$V$2-'Indicator Date hidden'!W8)</f>
        <v>0</v>
      </c>
      <c r="W7" s="148" t="str">
        <f>IF('Indicator Date hidden'!X8="x","x",$W$2-'Indicator Date hidden'!X8)</f>
        <v>x</v>
      </c>
      <c r="X7" s="148" t="str">
        <f>IF('Indicator Date hidden'!Y8="x","x",$X$2-'Indicator Date hidden'!Y8)</f>
        <v>x</v>
      </c>
      <c r="Y7" s="148">
        <f>IF('Indicator Date hidden'!Z8="x","x",$Y$2-'Indicator Date hidden'!Z8)</f>
        <v>0</v>
      </c>
      <c r="Z7" s="148">
        <f>IF('Indicator Date hidden'!AA8="x","x",$Z$2-'Indicator Date hidden'!AA8)</f>
        <v>0</v>
      </c>
      <c r="AA7" s="148" t="str">
        <f>IF('Indicator Date hidden'!AB8="x","x",$AA$2-'Indicator Date hidden'!AB8)</f>
        <v>x</v>
      </c>
      <c r="AB7" s="148">
        <f>IF('Indicator Date hidden'!AC8="x","x",$AB$2-'Indicator Date hidden'!AC8)</f>
        <v>0</v>
      </c>
      <c r="AC7" s="148">
        <f>IF('Indicator Date hidden'!AD8="x","x",$AC$2-'Indicator Date hidden'!AD8)</f>
        <v>0</v>
      </c>
      <c r="AD7" s="148" t="str">
        <f>IF('Indicator Date hidden'!AE8="x","x",$AD$2-'Indicator Date hidden'!AE8)</f>
        <v>x</v>
      </c>
      <c r="AE7" s="148" t="str">
        <f>IF('Indicator Date hidden'!AF8="x","x",$AE$2-'Indicator Date hidden'!AF8)</f>
        <v>x</v>
      </c>
      <c r="AF7" s="148" t="str">
        <f>IF('Indicator Date hidden'!AG8="x","x",$AF$2-'Indicator Date hidden'!AG8)</f>
        <v>x</v>
      </c>
      <c r="AG7" s="148">
        <f>IF('Indicator Date hidden'!AH8="x","x",$AG$2-'Indicator Date hidden'!AH8)</f>
        <v>0</v>
      </c>
      <c r="AH7" s="148">
        <f>IF('Indicator Date hidden'!AI8="x","x",$AH$2-'Indicator Date hidden'!AI8)</f>
        <v>0</v>
      </c>
      <c r="AI7" s="148">
        <f>IF('Indicator Date hidden'!AJ8="x","x",$AI$2-'Indicator Date hidden'!AJ8)</f>
        <v>0</v>
      </c>
      <c r="AJ7" s="148" t="str">
        <f>IF('Indicator Date hidden'!AK8="x","x",$AJ$2-'Indicator Date hidden'!AK8)</f>
        <v>x</v>
      </c>
      <c r="AK7" s="148">
        <f>IF('Indicator Date hidden'!AL8="x","x",$AK$2-'Indicator Date hidden'!AL8)</f>
        <v>1</v>
      </c>
      <c r="AL7" s="148">
        <f>IF('Indicator Date hidden'!AM8="x","x",$AL$2-'Indicator Date hidden'!AM8)</f>
        <v>0</v>
      </c>
      <c r="AM7" s="148">
        <f>IF('Indicator Date hidden'!AN8="x","x",$AM$2-'Indicator Date hidden'!AN8)</f>
        <v>0</v>
      </c>
      <c r="AN7" s="148">
        <f>IF('Indicator Date hidden'!AO8="x","x",$AN$2-'Indicator Date hidden'!AO8)</f>
        <v>0</v>
      </c>
      <c r="AO7" s="148">
        <f>IF('Indicator Date hidden'!AP8="x","x",$AO$2-'Indicator Date hidden'!AP8)</f>
        <v>0</v>
      </c>
      <c r="AP7" s="148" t="str">
        <f>IF('Indicator Date hidden'!AQ8="x","x",$AP$2-'Indicator Date hidden'!AQ8)</f>
        <v>x</v>
      </c>
      <c r="AQ7" s="148">
        <f>IF('Indicator Date hidden'!AR8="x","x",$AQ$2-'Indicator Date hidden'!AR8)</f>
        <v>6</v>
      </c>
      <c r="AR7" s="148">
        <f>IF('Indicator Date hidden'!AS8="x","x",$AR$2-'Indicator Date hidden'!AS8)</f>
        <v>0</v>
      </c>
      <c r="AS7" s="148" t="str">
        <f>IF('Indicator Date hidden'!AT8="x","x",$AS$2-'Indicator Date hidden'!AT8)</f>
        <v>x</v>
      </c>
      <c r="AT7" s="148">
        <f>IF('Indicator Date hidden'!AU8="x","x",$AT$2-'Indicator Date hidden'!AU8)</f>
        <v>0</v>
      </c>
      <c r="AU7" s="148">
        <f>IF('Indicator Date hidden'!AV8="x","x",$AU$2-'Indicator Date hidden'!AV8)</f>
        <v>1</v>
      </c>
      <c r="AV7" s="148">
        <f>IF('Indicator Date hidden'!AW8="x","x",$AV$2-'Indicator Date hidden'!AW8)</f>
        <v>0</v>
      </c>
      <c r="AW7" s="148">
        <f>IF('Indicator Date hidden'!AX8="x","x",$AW$2-'Indicator Date hidden'!AX8)</f>
        <v>0</v>
      </c>
      <c r="AX7" s="148">
        <f>IF('Indicator Date hidden'!AY8="x","x",$AX$2-'Indicator Date hidden'!AY8)</f>
        <v>0</v>
      </c>
      <c r="AY7" s="148">
        <f>IF('Indicator Date hidden'!AZ8="x","x",$AY$2-'Indicator Date hidden'!AZ8)</f>
        <v>4</v>
      </c>
      <c r="AZ7" s="148">
        <f>IF('Indicator Date hidden'!BA8="x","x",$AZ$2-'Indicator Date hidden'!BA8)</f>
        <v>0</v>
      </c>
      <c r="BA7">
        <f t="shared" si="0"/>
        <v>12</v>
      </c>
      <c r="BB7" s="19">
        <f t="shared" si="1"/>
        <v>0.29268292682926828</v>
      </c>
      <c r="BC7">
        <f t="shared" si="2"/>
        <v>4</v>
      </c>
      <c r="BD7" s="19">
        <f t="shared" si="3"/>
        <v>1.1096890893733977</v>
      </c>
      <c r="BE7" s="182">
        <f t="shared" si="4"/>
        <v>0</v>
      </c>
    </row>
    <row r="8" spans="1:57">
      <c r="A8" t="s">
        <v>8041</v>
      </c>
      <c r="B8" s="148">
        <f>IF('Indicator Date hidden'!C9="x","x",$B$2-'Indicator Date hidden'!C9)</f>
        <v>0</v>
      </c>
      <c r="C8" s="148">
        <f>IF('Indicator Date hidden'!D9="x","x",$C$2-'Indicator Date hidden'!D9)</f>
        <v>0</v>
      </c>
      <c r="D8" s="148">
        <f>IF('Indicator Date hidden'!E9="x","x",$D$2-'Indicator Date hidden'!E9)</f>
        <v>0</v>
      </c>
      <c r="E8" s="148">
        <f>IF('Indicator Date hidden'!F9="x","x",$E$2-'Indicator Date hidden'!F9)</f>
        <v>0</v>
      </c>
      <c r="F8" s="148">
        <f>IF('Indicator Date hidden'!G9="x","x",$F$2-'Indicator Date hidden'!G9)</f>
        <v>0</v>
      </c>
      <c r="G8" s="148">
        <f>IF('Indicator Date hidden'!H9="x","x",$G$2-'Indicator Date hidden'!H9)</f>
        <v>0</v>
      </c>
      <c r="H8" s="148">
        <f>IF('Indicator Date hidden'!I9="x","x",$H$2-'Indicator Date hidden'!I9)</f>
        <v>0</v>
      </c>
      <c r="I8" s="148">
        <f>IF('Indicator Date hidden'!J9="x","x",$I$2-'Indicator Date hidden'!J9)</f>
        <v>0</v>
      </c>
      <c r="J8" s="148">
        <f>IF('Indicator Date hidden'!K9="x","x",$J$2-'Indicator Date hidden'!K9)</f>
        <v>0</v>
      </c>
      <c r="K8" s="148">
        <f>IF('Indicator Date hidden'!L9="x","x",$K$2-'Indicator Date hidden'!L9)</f>
        <v>0</v>
      </c>
      <c r="L8" s="148">
        <f>IF('Indicator Date hidden'!M9="x","x",$L$2-'Indicator Date hidden'!M9)</f>
        <v>0</v>
      </c>
      <c r="M8" s="148">
        <f>IF('Indicator Date hidden'!N9="x","x",$M$2-'Indicator Date hidden'!N9)</f>
        <v>0</v>
      </c>
      <c r="N8" s="148">
        <f>IF('Indicator Date hidden'!O9="x","x",$N$2-'Indicator Date hidden'!O9)</f>
        <v>0</v>
      </c>
      <c r="O8" s="148">
        <f>IF('Indicator Date hidden'!P9="x","x",$O$2-'Indicator Date hidden'!P9)</f>
        <v>0</v>
      </c>
      <c r="P8" s="148">
        <f>IF('Indicator Date hidden'!Q9="x","x",$P$2-'Indicator Date hidden'!Q9)</f>
        <v>0</v>
      </c>
      <c r="Q8" s="148">
        <f>IF('Indicator Date hidden'!R9="x","x",$Q$2-'Indicator Date hidden'!R9)</f>
        <v>9</v>
      </c>
      <c r="R8" s="148">
        <f>IF('Indicator Date hidden'!S9="x","x",$R$2-'Indicator Date hidden'!S9)</f>
        <v>0</v>
      </c>
      <c r="S8" s="148">
        <f>IF('Indicator Date hidden'!T9="x","x",$S$2-'Indicator Date hidden'!T9)</f>
        <v>0</v>
      </c>
      <c r="T8" s="148">
        <f>IF('Indicator Date hidden'!U9="x","x",$T$2-'Indicator Date hidden'!U9)</f>
        <v>0</v>
      </c>
      <c r="U8" s="148">
        <f>IF('Indicator Date hidden'!V9="x","x",$U$2-'Indicator Date hidden'!V9)</f>
        <v>0</v>
      </c>
      <c r="V8" s="148">
        <f>IF('Indicator Date hidden'!W9="x","x",$V$2-'Indicator Date hidden'!W9)</f>
        <v>0</v>
      </c>
      <c r="W8" s="148">
        <f>IF('Indicator Date hidden'!X9="x","x",$W$2-'Indicator Date hidden'!X9)</f>
        <v>9</v>
      </c>
      <c r="X8" s="148">
        <f>IF('Indicator Date hidden'!Y9="x","x",$X$2-'Indicator Date hidden'!Y9)</f>
        <v>1</v>
      </c>
      <c r="Y8" s="148">
        <f>IF('Indicator Date hidden'!Z9="x","x",$Y$2-'Indicator Date hidden'!Z9)</f>
        <v>0</v>
      </c>
      <c r="Z8" s="148">
        <f>IF('Indicator Date hidden'!AA9="x","x",$Z$2-'Indicator Date hidden'!AA9)</f>
        <v>0</v>
      </c>
      <c r="AA8" s="148">
        <f>IF('Indicator Date hidden'!AB9="x","x",$AA$2-'Indicator Date hidden'!AB9)</f>
        <v>0</v>
      </c>
      <c r="AB8" s="148">
        <f>IF('Indicator Date hidden'!AC9="x","x",$AB$2-'Indicator Date hidden'!AC9)</f>
        <v>0</v>
      </c>
      <c r="AC8" s="148">
        <f>IF('Indicator Date hidden'!AD9="x","x",$AC$2-'Indicator Date hidden'!AD9)</f>
        <v>0</v>
      </c>
      <c r="AD8" s="148" t="str">
        <f>IF('Indicator Date hidden'!AE9="x","x",$AD$2-'Indicator Date hidden'!AE9)</f>
        <v>x</v>
      </c>
      <c r="AE8" s="148">
        <f>IF('Indicator Date hidden'!AF9="x","x",$AE$2-'Indicator Date hidden'!AF9)</f>
        <v>0</v>
      </c>
      <c r="AF8" s="148">
        <f>IF('Indicator Date hidden'!AG9="x","x",$AF$2-'Indicator Date hidden'!AG9)</f>
        <v>0</v>
      </c>
      <c r="AG8" s="148">
        <f>IF('Indicator Date hidden'!AH9="x","x",$AG$2-'Indicator Date hidden'!AH9)</f>
        <v>0</v>
      </c>
      <c r="AH8" s="148">
        <f>IF('Indicator Date hidden'!AI9="x","x",$AH$2-'Indicator Date hidden'!AI9)</f>
        <v>0</v>
      </c>
      <c r="AI8" s="148">
        <f>IF('Indicator Date hidden'!AJ9="x","x",$AI$2-'Indicator Date hidden'!AJ9)</f>
        <v>0</v>
      </c>
      <c r="AJ8" s="148" t="str">
        <f>IF('Indicator Date hidden'!AK9="x","x",$AJ$2-'Indicator Date hidden'!AK9)</f>
        <v>x</v>
      </c>
      <c r="AK8" s="148">
        <f>IF('Indicator Date hidden'!AL9="x","x",$AK$2-'Indicator Date hidden'!AL9)</f>
        <v>1</v>
      </c>
      <c r="AL8" s="148">
        <f>IF('Indicator Date hidden'!AM9="x","x",$AL$2-'Indicator Date hidden'!AM9)</f>
        <v>0</v>
      </c>
      <c r="AM8" s="148">
        <f>IF('Indicator Date hidden'!AN9="x","x",$AM$2-'Indicator Date hidden'!AN9)</f>
        <v>0</v>
      </c>
      <c r="AN8" s="148">
        <f>IF('Indicator Date hidden'!AO9="x","x",$AN$2-'Indicator Date hidden'!AO9)</f>
        <v>0</v>
      </c>
      <c r="AO8" s="148" t="str">
        <f>IF('Indicator Date hidden'!AP9="x","x",$AO$2-'Indicator Date hidden'!AP9)</f>
        <v>x</v>
      </c>
      <c r="AP8" s="148" t="str">
        <f>IF('Indicator Date hidden'!AQ9="x","x",$AP$2-'Indicator Date hidden'!AQ9)</f>
        <v>x</v>
      </c>
      <c r="AQ8" s="148">
        <f>IF('Indicator Date hidden'!AR9="x","x",$AQ$2-'Indicator Date hidden'!AR9)</f>
        <v>0</v>
      </c>
      <c r="AR8" s="148">
        <f>IF('Indicator Date hidden'!AS9="x","x",$AR$2-'Indicator Date hidden'!AS9)</f>
        <v>0</v>
      </c>
      <c r="AS8" s="148">
        <f>IF('Indicator Date hidden'!AT9="x","x",$AS$2-'Indicator Date hidden'!AT9)</f>
        <v>0</v>
      </c>
      <c r="AT8" s="148">
        <f>IF('Indicator Date hidden'!AU9="x","x",$AT$2-'Indicator Date hidden'!AU9)</f>
        <v>0</v>
      </c>
      <c r="AU8" s="148">
        <f>IF('Indicator Date hidden'!AV9="x","x",$AU$2-'Indicator Date hidden'!AV9)</f>
        <v>1</v>
      </c>
      <c r="AV8" s="148">
        <f>IF('Indicator Date hidden'!AW9="x","x",$AV$2-'Indicator Date hidden'!AW9)</f>
        <v>0</v>
      </c>
      <c r="AW8" s="148">
        <f>IF('Indicator Date hidden'!AX9="x","x",$AW$2-'Indicator Date hidden'!AX9)</f>
        <v>0</v>
      </c>
      <c r="AX8" s="148">
        <f>IF('Indicator Date hidden'!AY9="x","x",$AX$2-'Indicator Date hidden'!AY9)</f>
        <v>0</v>
      </c>
      <c r="AY8" s="148">
        <f>IF('Indicator Date hidden'!AZ9="x","x",$AY$2-'Indicator Date hidden'!AZ9)</f>
        <v>0</v>
      </c>
      <c r="AZ8" s="148">
        <f>IF('Indicator Date hidden'!BA9="x","x",$AZ$2-'Indicator Date hidden'!BA9)</f>
        <v>0</v>
      </c>
      <c r="BA8">
        <f t="shared" si="0"/>
        <v>21</v>
      </c>
      <c r="BB8" s="19">
        <f t="shared" si="1"/>
        <v>0.44680851063829785</v>
      </c>
      <c r="BC8">
        <f t="shared" si="2"/>
        <v>5</v>
      </c>
      <c r="BD8" s="19">
        <f t="shared" si="3"/>
        <v>1.8196154683596</v>
      </c>
      <c r="BE8" s="182">
        <f t="shared" si="4"/>
        <v>0</v>
      </c>
    </row>
    <row r="9" spans="1:57">
      <c r="A9" t="s">
        <v>276</v>
      </c>
      <c r="B9" s="148">
        <f>IF('Indicator Date hidden'!C10="x","x",$B$2-'Indicator Date hidden'!C10)</f>
        <v>0</v>
      </c>
      <c r="C9" s="148">
        <f>IF('Indicator Date hidden'!D10="x","x",$C$2-'Indicator Date hidden'!D10)</f>
        <v>0</v>
      </c>
      <c r="D9" s="148">
        <f>IF('Indicator Date hidden'!E10="x","x",$D$2-'Indicator Date hidden'!E10)</f>
        <v>0</v>
      </c>
      <c r="E9" s="148">
        <f>IF('Indicator Date hidden'!F10="x","x",$E$2-'Indicator Date hidden'!F10)</f>
        <v>0</v>
      </c>
      <c r="F9" s="148">
        <f>IF('Indicator Date hidden'!G10="x","x",$F$2-'Indicator Date hidden'!G10)</f>
        <v>0</v>
      </c>
      <c r="G9" s="148">
        <f>IF('Indicator Date hidden'!H10="x","x",$G$2-'Indicator Date hidden'!H10)</f>
        <v>0</v>
      </c>
      <c r="H9" s="148">
        <f>IF('Indicator Date hidden'!I10="x","x",$H$2-'Indicator Date hidden'!I10)</f>
        <v>0</v>
      </c>
      <c r="I9" s="148">
        <f>IF('Indicator Date hidden'!J10="x","x",$I$2-'Indicator Date hidden'!J10)</f>
        <v>0</v>
      </c>
      <c r="J9" s="148">
        <f>IF('Indicator Date hidden'!K10="x","x",$J$2-'Indicator Date hidden'!K10)</f>
        <v>0</v>
      </c>
      <c r="K9" s="148">
        <f>IF('Indicator Date hidden'!L10="x","x",$K$2-'Indicator Date hidden'!L10)</f>
        <v>0</v>
      </c>
      <c r="L9" s="148">
        <f>IF('Indicator Date hidden'!M10="x","x",$L$2-'Indicator Date hidden'!M10)</f>
        <v>0</v>
      </c>
      <c r="M9" s="148">
        <f>IF('Indicator Date hidden'!N10="x","x",$M$2-'Indicator Date hidden'!N10)</f>
        <v>0</v>
      </c>
      <c r="N9" s="148">
        <f>IF('Indicator Date hidden'!O10="x","x",$N$2-'Indicator Date hidden'!O10)</f>
        <v>0</v>
      </c>
      <c r="O9" s="148">
        <f>IF('Indicator Date hidden'!P10="x","x",$O$2-'Indicator Date hidden'!P10)</f>
        <v>0</v>
      </c>
      <c r="P9" s="148">
        <f>IF('Indicator Date hidden'!Q10="x","x",$P$2-'Indicator Date hidden'!Q10)</f>
        <v>0</v>
      </c>
      <c r="Q9" s="148">
        <f>IF('Indicator Date hidden'!R10="x","x",$Q$2-'Indicator Date hidden'!R10)</f>
        <v>4</v>
      </c>
      <c r="R9" s="148">
        <f>IF('Indicator Date hidden'!S10="x","x",$R$2-'Indicator Date hidden'!S10)</f>
        <v>0</v>
      </c>
      <c r="S9" s="148">
        <f>IF('Indicator Date hidden'!T10="x","x",$S$2-'Indicator Date hidden'!T10)</f>
        <v>0</v>
      </c>
      <c r="T9" s="148">
        <f>IF('Indicator Date hidden'!U10="x","x",$T$2-'Indicator Date hidden'!U10)</f>
        <v>0</v>
      </c>
      <c r="U9" s="148">
        <f>IF('Indicator Date hidden'!V10="x","x",$U$2-'Indicator Date hidden'!V10)</f>
        <v>0</v>
      </c>
      <c r="V9" s="148">
        <f>IF('Indicator Date hidden'!W10="x","x",$V$2-'Indicator Date hidden'!W10)</f>
        <v>0</v>
      </c>
      <c r="W9" s="148">
        <f>IF('Indicator Date hidden'!X10="x","x",$W$2-'Indicator Date hidden'!X10)</f>
        <v>4</v>
      </c>
      <c r="X9" s="148">
        <f>IF('Indicator Date hidden'!Y10="x","x",$X$2-'Indicator Date hidden'!Y10)</f>
        <v>1</v>
      </c>
      <c r="Y9" s="148">
        <f>IF('Indicator Date hidden'!Z10="x","x",$Y$2-'Indicator Date hidden'!Z10)</f>
        <v>0</v>
      </c>
      <c r="Z9" s="148">
        <f>IF('Indicator Date hidden'!AA10="x","x",$Z$2-'Indicator Date hidden'!AA10)</f>
        <v>0</v>
      </c>
      <c r="AA9" s="148">
        <f>IF('Indicator Date hidden'!AB10="x","x",$AA$2-'Indicator Date hidden'!AB10)</f>
        <v>0</v>
      </c>
      <c r="AB9" s="148">
        <f>IF('Indicator Date hidden'!AC10="x","x",$AB$2-'Indicator Date hidden'!AC10)</f>
        <v>0</v>
      </c>
      <c r="AC9" s="148">
        <f>IF('Indicator Date hidden'!AD10="x","x",$AC$2-'Indicator Date hidden'!AD10)</f>
        <v>0</v>
      </c>
      <c r="AD9" s="148" t="str">
        <f>IF('Indicator Date hidden'!AE10="x","x",$AD$2-'Indicator Date hidden'!AE10)</f>
        <v>x</v>
      </c>
      <c r="AE9" s="148">
        <f>IF('Indicator Date hidden'!AF10="x","x",$AE$2-'Indicator Date hidden'!AF10)</f>
        <v>0</v>
      </c>
      <c r="AF9" s="148">
        <f>IF('Indicator Date hidden'!AG10="x","x",$AF$2-'Indicator Date hidden'!AG10)</f>
        <v>0</v>
      </c>
      <c r="AG9" s="148">
        <f>IF('Indicator Date hidden'!AH10="x","x",$AG$2-'Indicator Date hidden'!AH10)</f>
        <v>0</v>
      </c>
      <c r="AH9" s="148">
        <f>IF('Indicator Date hidden'!AI10="x","x",$AH$2-'Indicator Date hidden'!AI10)</f>
        <v>0</v>
      </c>
      <c r="AI9" s="148">
        <f>IF('Indicator Date hidden'!AJ10="x","x",$AI$2-'Indicator Date hidden'!AJ10)</f>
        <v>0</v>
      </c>
      <c r="AJ9" s="148">
        <f>IF('Indicator Date hidden'!AK10="x","x",$AJ$2-'Indicator Date hidden'!AK10)</f>
        <v>1</v>
      </c>
      <c r="AK9" s="148">
        <f>IF('Indicator Date hidden'!AL10="x","x",$AK$2-'Indicator Date hidden'!AL10)</f>
        <v>1</v>
      </c>
      <c r="AL9" s="148">
        <f>IF('Indicator Date hidden'!AM10="x","x",$AL$2-'Indicator Date hidden'!AM10)</f>
        <v>0</v>
      </c>
      <c r="AM9" s="148">
        <f>IF('Indicator Date hidden'!AN10="x","x",$AM$2-'Indicator Date hidden'!AN10)</f>
        <v>0</v>
      </c>
      <c r="AN9" s="148">
        <f>IF('Indicator Date hidden'!AO10="x","x",$AN$2-'Indicator Date hidden'!AO10)</f>
        <v>0</v>
      </c>
      <c r="AO9" s="148">
        <f>IF('Indicator Date hidden'!AP10="x","x",$AO$2-'Indicator Date hidden'!AP10)</f>
        <v>0</v>
      </c>
      <c r="AP9" s="148">
        <f>IF('Indicator Date hidden'!AQ10="x","x",$AP$2-'Indicator Date hidden'!AQ10)</f>
        <v>0</v>
      </c>
      <c r="AQ9" s="148">
        <f>IF('Indicator Date hidden'!AR10="x","x",$AQ$2-'Indicator Date hidden'!AR10)</f>
        <v>4</v>
      </c>
      <c r="AR9" s="148">
        <f>IF('Indicator Date hidden'!AS10="x","x",$AR$2-'Indicator Date hidden'!AS10)</f>
        <v>0</v>
      </c>
      <c r="AS9" s="148">
        <f>IF('Indicator Date hidden'!AT10="x","x",$AS$2-'Indicator Date hidden'!AT10)</f>
        <v>0</v>
      </c>
      <c r="AT9" s="148">
        <f>IF('Indicator Date hidden'!AU10="x","x",$AT$2-'Indicator Date hidden'!AU10)</f>
        <v>0</v>
      </c>
      <c r="AU9" s="148">
        <f>IF('Indicator Date hidden'!AV10="x","x",$AU$2-'Indicator Date hidden'!AV10)</f>
        <v>3</v>
      </c>
      <c r="AV9" s="148">
        <f>IF('Indicator Date hidden'!AW10="x","x",$AV$2-'Indicator Date hidden'!AW10)</f>
        <v>0</v>
      </c>
      <c r="AW9" s="148">
        <f>IF('Indicator Date hidden'!AX10="x","x",$AW$2-'Indicator Date hidden'!AX10)</f>
        <v>0</v>
      </c>
      <c r="AX9" s="148">
        <f>IF('Indicator Date hidden'!AY10="x","x",$AX$2-'Indicator Date hidden'!AY10)</f>
        <v>0</v>
      </c>
      <c r="AY9" s="148">
        <f>IF('Indicator Date hidden'!AZ10="x","x",$AY$2-'Indicator Date hidden'!AZ10)</f>
        <v>0</v>
      </c>
      <c r="AZ9" s="148">
        <f>IF('Indicator Date hidden'!BA10="x","x",$AZ$2-'Indicator Date hidden'!BA10)</f>
        <v>0</v>
      </c>
      <c r="BA9">
        <f t="shared" si="0"/>
        <v>18</v>
      </c>
      <c r="BB9" s="19">
        <f t="shared" si="1"/>
        <v>0.36</v>
      </c>
      <c r="BC9">
        <f t="shared" si="2"/>
        <v>7</v>
      </c>
      <c r="BD9" s="19">
        <f t="shared" si="3"/>
        <v>1.034601372510205</v>
      </c>
      <c r="BE9" s="182">
        <f t="shared" si="4"/>
        <v>0</v>
      </c>
    </row>
    <row r="10" spans="1:57">
      <c r="A10" t="s">
        <v>8043</v>
      </c>
      <c r="B10" s="148">
        <f>IF('Indicator Date hidden'!C11="x","x",$B$2-'Indicator Date hidden'!C11)</f>
        <v>0</v>
      </c>
      <c r="C10" s="148">
        <f>IF('Indicator Date hidden'!D11="x","x",$C$2-'Indicator Date hidden'!D11)</f>
        <v>0</v>
      </c>
      <c r="D10" s="148">
        <f>IF('Indicator Date hidden'!E11="x","x",$D$2-'Indicator Date hidden'!E11)</f>
        <v>0</v>
      </c>
      <c r="E10" s="148">
        <f>IF('Indicator Date hidden'!F11="x","x",$E$2-'Indicator Date hidden'!F11)</f>
        <v>0</v>
      </c>
      <c r="F10" s="148">
        <f>IF('Indicator Date hidden'!G11="x","x",$F$2-'Indicator Date hidden'!G11)</f>
        <v>0</v>
      </c>
      <c r="G10" s="148">
        <f>IF('Indicator Date hidden'!H11="x","x",$G$2-'Indicator Date hidden'!H11)</f>
        <v>0</v>
      </c>
      <c r="H10" s="148">
        <f>IF('Indicator Date hidden'!I11="x","x",$H$2-'Indicator Date hidden'!I11)</f>
        <v>0</v>
      </c>
      <c r="I10" s="148">
        <f>IF('Indicator Date hidden'!J11="x","x",$I$2-'Indicator Date hidden'!J11)</f>
        <v>0</v>
      </c>
      <c r="J10" s="148">
        <f>IF('Indicator Date hidden'!K11="x","x",$J$2-'Indicator Date hidden'!K11)</f>
        <v>0</v>
      </c>
      <c r="K10" s="148">
        <f>IF('Indicator Date hidden'!L11="x","x",$K$2-'Indicator Date hidden'!L11)</f>
        <v>0</v>
      </c>
      <c r="L10" s="148">
        <f>IF('Indicator Date hidden'!M11="x","x",$L$2-'Indicator Date hidden'!M11)</f>
        <v>0</v>
      </c>
      <c r="M10" s="148">
        <f>IF('Indicator Date hidden'!N11="x","x",$M$2-'Indicator Date hidden'!N11)</f>
        <v>0</v>
      </c>
      <c r="N10" s="148">
        <f>IF('Indicator Date hidden'!O11="x","x",$N$2-'Indicator Date hidden'!O11)</f>
        <v>0</v>
      </c>
      <c r="O10" s="148">
        <f>IF('Indicator Date hidden'!P11="x","x",$O$2-'Indicator Date hidden'!P11)</f>
        <v>0</v>
      </c>
      <c r="P10" s="148">
        <f>IF('Indicator Date hidden'!Q11="x","x",$P$2-'Indicator Date hidden'!Q11)</f>
        <v>0</v>
      </c>
      <c r="Q10" s="148" t="str">
        <f>IF('Indicator Date hidden'!R11="x","x",$Q$2-'Indicator Date hidden'!R11)</f>
        <v>x</v>
      </c>
      <c r="R10" s="148">
        <f>IF('Indicator Date hidden'!S11="x","x",$R$2-'Indicator Date hidden'!S11)</f>
        <v>0</v>
      </c>
      <c r="S10" s="148">
        <f>IF('Indicator Date hidden'!T11="x","x",$S$2-'Indicator Date hidden'!T11)</f>
        <v>0</v>
      </c>
      <c r="T10" s="148">
        <f>IF('Indicator Date hidden'!U11="x","x",$T$2-'Indicator Date hidden'!U11)</f>
        <v>0</v>
      </c>
      <c r="U10" s="148" t="str">
        <f>IF('Indicator Date hidden'!V11="x","x",$U$2-'Indicator Date hidden'!V11)</f>
        <v>x</v>
      </c>
      <c r="V10" s="148">
        <f>IF('Indicator Date hidden'!W11="x","x",$V$2-'Indicator Date hidden'!W11)</f>
        <v>0</v>
      </c>
      <c r="W10" s="148">
        <f>IF('Indicator Date hidden'!X11="x","x",$W$2-'Indicator Date hidden'!X11)</f>
        <v>7</v>
      </c>
      <c r="X10" s="148">
        <f>IF('Indicator Date hidden'!Y11="x","x",$X$2-'Indicator Date hidden'!Y11)</f>
        <v>3</v>
      </c>
      <c r="Y10" s="148">
        <f>IF('Indicator Date hidden'!Z11="x","x",$Y$2-'Indicator Date hidden'!Z11)</f>
        <v>0</v>
      </c>
      <c r="Z10" s="148">
        <f>IF('Indicator Date hidden'!AA11="x","x",$Z$2-'Indicator Date hidden'!AA11)</f>
        <v>0</v>
      </c>
      <c r="AA10" s="148">
        <f>IF('Indicator Date hidden'!AB11="x","x",$AA$2-'Indicator Date hidden'!AB11)</f>
        <v>1</v>
      </c>
      <c r="AB10" s="148">
        <f>IF('Indicator Date hidden'!AC11="x","x",$AB$2-'Indicator Date hidden'!AC11)</f>
        <v>0</v>
      </c>
      <c r="AC10" s="148">
        <f>IF('Indicator Date hidden'!AD11="x","x",$AC$2-'Indicator Date hidden'!AD11)</f>
        <v>0</v>
      </c>
      <c r="AD10" s="148" t="str">
        <f>IF('Indicator Date hidden'!AE11="x","x",$AD$2-'Indicator Date hidden'!AE11)</f>
        <v>x</v>
      </c>
      <c r="AE10" s="148">
        <f>IF('Indicator Date hidden'!AF11="x","x",$AE$2-'Indicator Date hidden'!AF11)</f>
        <v>0</v>
      </c>
      <c r="AF10" s="148">
        <f>IF('Indicator Date hidden'!AG11="x","x",$AF$2-'Indicator Date hidden'!AG11)</f>
        <v>3</v>
      </c>
      <c r="AG10" s="148">
        <f>IF('Indicator Date hidden'!AH11="x","x",$AG$2-'Indicator Date hidden'!AH11)</f>
        <v>0</v>
      </c>
      <c r="AH10" s="148">
        <f>IF('Indicator Date hidden'!AI11="x","x",$AH$2-'Indicator Date hidden'!AI11)</f>
        <v>0</v>
      </c>
      <c r="AI10" s="148">
        <f>IF('Indicator Date hidden'!AJ11="x","x",$AI$2-'Indicator Date hidden'!AJ11)</f>
        <v>0</v>
      </c>
      <c r="AJ10" s="148" t="str">
        <f>IF('Indicator Date hidden'!AK11="x","x",$AJ$2-'Indicator Date hidden'!AK11)</f>
        <v>x</v>
      </c>
      <c r="AK10" s="148">
        <f>IF('Indicator Date hidden'!AL11="x","x",$AK$2-'Indicator Date hidden'!AL11)</f>
        <v>1</v>
      </c>
      <c r="AL10" s="148">
        <f>IF('Indicator Date hidden'!AM11="x","x",$AL$2-'Indicator Date hidden'!AM11)</f>
        <v>0</v>
      </c>
      <c r="AM10" s="148">
        <f>IF('Indicator Date hidden'!AN11="x","x",$AM$2-'Indicator Date hidden'!AN11)</f>
        <v>0</v>
      </c>
      <c r="AN10" s="148">
        <f>IF('Indicator Date hidden'!AO11="x","x",$AN$2-'Indicator Date hidden'!AO11)</f>
        <v>0</v>
      </c>
      <c r="AO10" s="148">
        <f>IF('Indicator Date hidden'!AP11="x","x",$AO$2-'Indicator Date hidden'!AP11)</f>
        <v>0</v>
      </c>
      <c r="AP10" s="148" t="str">
        <f>IF('Indicator Date hidden'!AQ11="x","x",$AP$2-'Indicator Date hidden'!AQ11)</f>
        <v>x</v>
      </c>
      <c r="AQ10" s="148">
        <f>IF('Indicator Date hidden'!AR11="x","x",$AQ$2-'Indicator Date hidden'!AR11)</f>
        <v>0</v>
      </c>
      <c r="AR10" s="148">
        <f>IF('Indicator Date hidden'!AS11="x","x",$AR$2-'Indicator Date hidden'!AS11)</f>
        <v>0</v>
      </c>
      <c r="AS10" s="148">
        <f>IF('Indicator Date hidden'!AT11="x","x",$AS$2-'Indicator Date hidden'!AT11)</f>
        <v>0</v>
      </c>
      <c r="AT10" s="148">
        <f>IF('Indicator Date hidden'!AU11="x","x",$AT$2-'Indicator Date hidden'!AU11)</f>
        <v>0</v>
      </c>
      <c r="AU10" s="148" t="str">
        <f>IF('Indicator Date hidden'!AV11="x","x",$AU$2-'Indicator Date hidden'!AV11)</f>
        <v>x</v>
      </c>
      <c r="AV10" s="148">
        <f>IF('Indicator Date hidden'!AW11="x","x",$AV$2-'Indicator Date hidden'!AW11)</f>
        <v>0</v>
      </c>
      <c r="AW10" s="148">
        <f>IF('Indicator Date hidden'!AX11="x","x",$AW$2-'Indicator Date hidden'!AX11)</f>
        <v>0</v>
      </c>
      <c r="AX10" s="148">
        <f>IF('Indicator Date hidden'!AY11="x","x",$AX$2-'Indicator Date hidden'!AY11)</f>
        <v>0</v>
      </c>
      <c r="AY10" s="148">
        <f>IF('Indicator Date hidden'!AZ11="x","x",$AY$2-'Indicator Date hidden'!AZ11)</f>
        <v>0</v>
      </c>
      <c r="AZ10" s="148">
        <f>IF('Indicator Date hidden'!BA11="x","x",$AZ$2-'Indicator Date hidden'!BA11)</f>
        <v>0</v>
      </c>
      <c r="BA10">
        <f t="shared" si="0"/>
        <v>15</v>
      </c>
      <c r="BB10" s="19">
        <f t="shared" si="1"/>
        <v>0.33333333333333331</v>
      </c>
      <c r="BC10">
        <f t="shared" si="2"/>
        <v>5</v>
      </c>
      <c r="BD10" s="19">
        <f t="shared" si="3"/>
        <v>1.1925695879998879</v>
      </c>
      <c r="BE10" s="182">
        <f t="shared" si="4"/>
        <v>0</v>
      </c>
    </row>
    <row r="11" spans="1:57">
      <c r="A11" t="s">
        <v>8045</v>
      </c>
      <c r="B11" s="148">
        <f>IF('Indicator Date hidden'!C12="x","x",$B$2-'Indicator Date hidden'!C12)</f>
        <v>0</v>
      </c>
      <c r="C11" s="148">
        <f>IF('Indicator Date hidden'!D12="x","x",$C$2-'Indicator Date hidden'!D12)</f>
        <v>0</v>
      </c>
      <c r="D11" s="148">
        <f>IF('Indicator Date hidden'!E12="x","x",$D$2-'Indicator Date hidden'!E12)</f>
        <v>0</v>
      </c>
      <c r="E11" s="148">
        <f>IF('Indicator Date hidden'!F12="x","x",$E$2-'Indicator Date hidden'!F12)</f>
        <v>0</v>
      </c>
      <c r="F11" s="148">
        <f>IF('Indicator Date hidden'!G12="x","x",$F$2-'Indicator Date hidden'!G12)</f>
        <v>0</v>
      </c>
      <c r="G11" s="148">
        <f>IF('Indicator Date hidden'!H12="x","x",$G$2-'Indicator Date hidden'!H12)</f>
        <v>0</v>
      </c>
      <c r="H11" s="148">
        <f>IF('Indicator Date hidden'!I12="x","x",$H$2-'Indicator Date hidden'!I12)</f>
        <v>0</v>
      </c>
      <c r="I11" s="148">
        <f>IF('Indicator Date hidden'!J12="x","x",$I$2-'Indicator Date hidden'!J12)</f>
        <v>0</v>
      </c>
      <c r="J11" s="148">
        <f>IF('Indicator Date hidden'!K12="x","x",$J$2-'Indicator Date hidden'!K12)</f>
        <v>0</v>
      </c>
      <c r="K11" s="148">
        <f>IF('Indicator Date hidden'!L12="x","x",$K$2-'Indicator Date hidden'!L12)</f>
        <v>0</v>
      </c>
      <c r="L11" s="148">
        <f>IF('Indicator Date hidden'!M12="x","x",$L$2-'Indicator Date hidden'!M12)</f>
        <v>0</v>
      </c>
      <c r="M11" s="148">
        <f>IF('Indicator Date hidden'!N12="x","x",$M$2-'Indicator Date hidden'!N12)</f>
        <v>0</v>
      </c>
      <c r="N11" s="148">
        <f>IF('Indicator Date hidden'!O12="x","x",$N$2-'Indicator Date hidden'!O12)</f>
        <v>0</v>
      </c>
      <c r="O11" s="148">
        <f>IF('Indicator Date hidden'!P12="x","x",$O$2-'Indicator Date hidden'!P12)</f>
        <v>0</v>
      </c>
      <c r="P11" s="148">
        <f>IF('Indicator Date hidden'!Q12="x","x",$P$2-'Indicator Date hidden'!Q12)</f>
        <v>0</v>
      </c>
      <c r="Q11" s="148" t="str">
        <f>IF('Indicator Date hidden'!R12="x","x",$Q$2-'Indicator Date hidden'!R12)</f>
        <v>x</v>
      </c>
      <c r="R11" s="148">
        <f>IF('Indicator Date hidden'!S12="x","x",$R$2-'Indicator Date hidden'!S12)</f>
        <v>0</v>
      </c>
      <c r="S11" s="148">
        <f>IF('Indicator Date hidden'!T12="x","x",$S$2-'Indicator Date hidden'!T12)</f>
        <v>0</v>
      </c>
      <c r="T11" s="148">
        <f>IF('Indicator Date hidden'!U12="x","x",$T$2-'Indicator Date hidden'!U12)</f>
        <v>0</v>
      </c>
      <c r="U11" s="148" t="str">
        <f>IF('Indicator Date hidden'!V12="x","x",$U$2-'Indicator Date hidden'!V12)</f>
        <v>x</v>
      </c>
      <c r="V11" s="148">
        <f>IF('Indicator Date hidden'!W12="x","x",$V$2-'Indicator Date hidden'!W12)</f>
        <v>0</v>
      </c>
      <c r="W11" s="148" t="str">
        <f>IF('Indicator Date hidden'!X12="x","x",$W$2-'Indicator Date hidden'!X12)</f>
        <v>x</v>
      </c>
      <c r="X11" s="148">
        <f>IF('Indicator Date hidden'!Y12="x","x",$X$2-'Indicator Date hidden'!Y12)</f>
        <v>3</v>
      </c>
      <c r="Y11" s="148">
        <f>IF('Indicator Date hidden'!Z12="x","x",$Y$2-'Indicator Date hidden'!Z12)</f>
        <v>0</v>
      </c>
      <c r="Z11" s="148">
        <f>IF('Indicator Date hidden'!AA12="x","x",$Z$2-'Indicator Date hidden'!AA12)</f>
        <v>0</v>
      </c>
      <c r="AA11" s="148" t="str">
        <f>IF('Indicator Date hidden'!AB12="x","x",$AA$2-'Indicator Date hidden'!AB12)</f>
        <v>x</v>
      </c>
      <c r="AB11" s="148">
        <f>IF('Indicator Date hidden'!AC12="x","x",$AB$2-'Indicator Date hidden'!AC12)</f>
        <v>0</v>
      </c>
      <c r="AC11" s="148">
        <f>IF('Indicator Date hidden'!AD12="x","x",$AC$2-'Indicator Date hidden'!AD12)</f>
        <v>0</v>
      </c>
      <c r="AD11" s="148" t="str">
        <f>IF('Indicator Date hidden'!AE12="x","x",$AD$2-'Indicator Date hidden'!AE12)</f>
        <v>x</v>
      </c>
      <c r="AE11" s="148">
        <f>IF('Indicator Date hidden'!AF12="x","x",$AE$2-'Indicator Date hidden'!AF12)</f>
        <v>0</v>
      </c>
      <c r="AF11" s="148">
        <f>IF('Indicator Date hidden'!AG12="x","x",$AF$2-'Indicator Date hidden'!AG12)</f>
        <v>1</v>
      </c>
      <c r="AG11" s="148">
        <f>IF('Indicator Date hidden'!AH12="x","x",$AG$2-'Indicator Date hidden'!AH12)</f>
        <v>0</v>
      </c>
      <c r="AH11" s="148">
        <f>IF('Indicator Date hidden'!AI12="x","x",$AH$2-'Indicator Date hidden'!AI12)</f>
        <v>0</v>
      </c>
      <c r="AI11" s="148">
        <f>IF('Indicator Date hidden'!AJ12="x","x",$AI$2-'Indicator Date hidden'!AJ12)</f>
        <v>0</v>
      </c>
      <c r="AJ11" s="148" t="str">
        <f>IF('Indicator Date hidden'!AK12="x","x",$AJ$2-'Indicator Date hidden'!AK12)</f>
        <v>x</v>
      </c>
      <c r="AK11" s="148">
        <f>IF('Indicator Date hidden'!AL12="x","x",$AK$2-'Indicator Date hidden'!AL12)</f>
        <v>1</v>
      </c>
      <c r="AL11" s="148">
        <f>IF('Indicator Date hidden'!AM12="x","x",$AL$2-'Indicator Date hidden'!AM12)</f>
        <v>0</v>
      </c>
      <c r="AM11" s="148">
        <f>IF('Indicator Date hidden'!AN12="x","x",$AM$2-'Indicator Date hidden'!AN12)</f>
        <v>0</v>
      </c>
      <c r="AN11" s="148">
        <f>IF('Indicator Date hidden'!AO12="x","x",$AN$2-'Indicator Date hidden'!AO12)</f>
        <v>0</v>
      </c>
      <c r="AO11" s="148">
        <f>IF('Indicator Date hidden'!AP12="x","x",$AO$2-'Indicator Date hidden'!AP12)</f>
        <v>0</v>
      </c>
      <c r="AP11" s="148">
        <f>IF('Indicator Date hidden'!AQ12="x","x",$AP$2-'Indicator Date hidden'!AQ12)</f>
        <v>0</v>
      </c>
      <c r="AQ11" s="148">
        <f>IF('Indicator Date hidden'!AR12="x","x",$AQ$2-'Indicator Date hidden'!AR12)</f>
        <v>0</v>
      </c>
      <c r="AR11" s="148">
        <f>IF('Indicator Date hidden'!AS12="x","x",$AR$2-'Indicator Date hidden'!AS12)</f>
        <v>0</v>
      </c>
      <c r="AS11" s="148">
        <f>IF('Indicator Date hidden'!AT12="x","x",$AS$2-'Indicator Date hidden'!AT12)</f>
        <v>0</v>
      </c>
      <c r="AT11" s="148">
        <f>IF('Indicator Date hidden'!AU12="x","x",$AT$2-'Indicator Date hidden'!AU12)</f>
        <v>0</v>
      </c>
      <c r="AU11" s="148" t="str">
        <f>IF('Indicator Date hidden'!AV12="x","x",$AU$2-'Indicator Date hidden'!AV12)</f>
        <v>x</v>
      </c>
      <c r="AV11" s="148">
        <f>IF('Indicator Date hidden'!AW12="x","x",$AV$2-'Indicator Date hidden'!AW12)</f>
        <v>0</v>
      </c>
      <c r="AW11" s="148">
        <f>IF('Indicator Date hidden'!AX12="x","x",$AW$2-'Indicator Date hidden'!AX12)</f>
        <v>0</v>
      </c>
      <c r="AX11" s="148">
        <f>IF('Indicator Date hidden'!AY12="x","x",$AX$2-'Indicator Date hidden'!AY12)</f>
        <v>0</v>
      </c>
      <c r="AY11" s="148">
        <f>IF('Indicator Date hidden'!AZ12="x","x",$AY$2-'Indicator Date hidden'!AZ12)</f>
        <v>0</v>
      </c>
      <c r="AZ11" s="148">
        <f>IF('Indicator Date hidden'!BA12="x","x",$AZ$2-'Indicator Date hidden'!BA12)</f>
        <v>0</v>
      </c>
      <c r="BA11">
        <f t="shared" si="0"/>
        <v>5</v>
      </c>
      <c r="BB11" s="19">
        <f t="shared" si="1"/>
        <v>0.11363636363636363</v>
      </c>
      <c r="BC11">
        <f t="shared" si="2"/>
        <v>3</v>
      </c>
      <c r="BD11" s="19">
        <f t="shared" si="3"/>
        <v>0.48691557467337615</v>
      </c>
      <c r="BE11" s="182">
        <f t="shared" si="4"/>
        <v>0</v>
      </c>
    </row>
    <row r="12" spans="1:57">
      <c r="A12" t="s">
        <v>340</v>
      </c>
      <c r="B12" s="148">
        <f>IF('Indicator Date hidden'!C13="x","x",$B$2-'Indicator Date hidden'!C13)</f>
        <v>0</v>
      </c>
      <c r="C12" s="148">
        <f>IF('Indicator Date hidden'!D13="x","x",$C$2-'Indicator Date hidden'!D13)</f>
        <v>0</v>
      </c>
      <c r="D12" s="148">
        <f>IF('Indicator Date hidden'!E13="x","x",$D$2-'Indicator Date hidden'!E13)</f>
        <v>0</v>
      </c>
      <c r="E12" s="148">
        <f>IF('Indicator Date hidden'!F13="x","x",$E$2-'Indicator Date hidden'!F13)</f>
        <v>0</v>
      </c>
      <c r="F12" s="148">
        <f>IF('Indicator Date hidden'!G13="x","x",$F$2-'Indicator Date hidden'!G13)</f>
        <v>0</v>
      </c>
      <c r="G12" s="148">
        <f>IF('Indicator Date hidden'!H13="x","x",$G$2-'Indicator Date hidden'!H13)</f>
        <v>0</v>
      </c>
      <c r="H12" s="148">
        <f>IF('Indicator Date hidden'!I13="x","x",$H$2-'Indicator Date hidden'!I13)</f>
        <v>0</v>
      </c>
      <c r="I12" s="148">
        <f>IF('Indicator Date hidden'!J13="x","x",$I$2-'Indicator Date hidden'!J13)</f>
        <v>0</v>
      </c>
      <c r="J12" s="148">
        <f>IF('Indicator Date hidden'!K13="x","x",$J$2-'Indicator Date hidden'!K13)</f>
        <v>0</v>
      </c>
      <c r="K12" s="148">
        <f>IF('Indicator Date hidden'!L13="x","x",$K$2-'Indicator Date hidden'!L13)</f>
        <v>0</v>
      </c>
      <c r="L12" s="148">
        <f>IF('Indicator Date hidden'!M13="x","x",$L$2-'Indicator Date hidden'!M13)</f>
        <v>0</v>
      </c>
      <c r="M12" s="148">
        <f>IF('Indicator Date hidden'!N13="x","x",$M$2-'Indicator Date hidden'!N13)</f>
        <v>0</v>
      </c>
      <c r="N12" s="148">
        <f>IF('Indicator Date hidden'!O13="x","x",$N$2-'Indicator Date hidden'!O13)</f>
        <v>0</v>
      </c>
      <c r="O12" s="148">
        <f>IF('Indicator Date hidden'!P13="x","x",$O$2-'Indicator Date hidden'!P13)</f>
        <v>0</v>
      </c>
      <c r="P12" s="148">
        <f>IF('Indicator Date hidden'!Q13="x","x",$P$2-'Indicator Date hidden'!Q13)</f>
        <v>0</v>
      </c>
      <c r="Q12" s="148">
        <f>IF('Indicator Date hidden'!R13="x","x",$Q$2-'Indicator Date hidden'!R13)</f>
        <v>8</v>
      </c>
      <c r="R12" s="148">
        <f>IF('Indicator Date hidden'!S13="x","x",$R$2-'Indicator Date hidden'!S13)</f>
        <v>0</v>
      </c>
      <c r="S12" s="148">
        <f>IF('Indicator Date hidden'!T13="x","x",$S$2-'Indicator Date hidden'!T13)</f>
        <v>0</v>
      </c>
      <c r="T12" s="148">
        <f>IF('Indicator Date hidden'!U13="x","x",$T$2-'Indicator Date hidden'!U13)</f>
        <v>0</v>
      </c>
      <c r="U12" s="148">
        <f>IF('Indicator Date hidden'!V13="x","x",$U$2-'Indicator Date hidden'!V13)</f>
        <v>0</v>
      </c>
      <c r="V12" s="148">
        <f>IF('Indicator Date hidden'!W13="x","x",$V$2-'Indicator Date hidden'!W13)</f>
        <v>0</v>
      </c>
      <c r="W12" s="148">
        <f>IF('Indicator Date hidden'!X13="x","x",$W$2-'Indicator Date hidden'!X13)</f>
        <v>1</v>
      </c>
      <c r="X12" s="148">
        <f>IF('Indicator Date hidden'!Y13="x","x",$X$2-'Indicator Date hidden'!Y13)</f>
        <v>1</v>
      </c>
      <c r="Y12" s="148">
        <f>IF('Indicator Date hidden'!Z13="x","x",$Y$2-'Indicator Date hidden'!Z13)</f>
        <v>0</v>
      </c>
      <c r="Z12" s="148">
        <f>IF('Indicator Date hidden'!AA13="x","x",$Z$2-'Indicator Date hidden'!AA13)</f>
        <v>0</v>
      </c>
      <c r="AA12" s="148">
        <f>IF('Indicator Date hidden'!AB13="x","x",$AA$2-'Indicator Date hidden'!AB13)</f>
        <v>0</v>
      </c>
      <c r="AB12" s="148">
        <f>IF('Indicator Date hidden'!AC13="x","x",$AB$2-'Indicator Date hidden'!AC13)</f>
        <v>0</v>
      </c>
      <c r="AC12" s="148">
        <f>IF('Indicator Date hidden'!AD13="x","x",$AC$2-'Indicator Date hidden'!AD13)</f>
        <v>0</v>
      </c>
      <c r="AD12" s="148">
        <f>IF('Indicator Date hidden'!AE13="x","x",$AD$2-'Indicator Date hidden'!AE13)</f>
        <v>0</v>
      </c>
      <c r="AE12" s="148">
        <f>IF('Indicator Date hidden'!AF13="x","x",$AE$2-'Indicator Date hidden'!AF13)</f>
        <v>0</v>
      </c>
      <c r="AF12" s="148">
        <f>IF('Indicator Date hidden'!AG13="x","x",$AF$2-'Indicator Date hidden'!AG13)</f>
        <v>5</v>
      </c>
      <c r="AG12" s="148">
        <f>IF('Indicator Date hidden'!AH13="x","x",$AG$2-'Indicator Date hidden'!AH13)</f>
        <v>0</v>
      </c>
      <c r="AH12" s="148">
        <f>IF('Indicator Date hidden'!AI13="x","x",$AH$2-'Indicator Date hidden'!AI13)</f>
        <v>0</v>
      </c>
      <c r="AI12" s="148">
        <f>IF('Indicator Date hidden'!AJ13="x","x",$AI$2-'Indicator Date hidden'!AJ13)</f>
        <v>0</v>
      </c>
      <c r="AJ12" s="148">
        <f>IF('Indicator Date hidden'!AK13="x","x",$AJ$2-'Indicator Date hidden'!AK13)</f>
        <v>1</v>
      </c>
      <c r="AK12" s="148">
        <f>IF('Indicator Date hidden'!AL13="x","x",$AK$2-'Indicator Date hidden'!AL13)</f>
        <v>1</v>
      </c>
      <c r="AL12" s="148">
        <f>IF('Indicator Date hidden'!AM13="x","x",$AL$2-'Indicator Date hidden'!AM13)</f>
        <v>0</v>
      </c>
      <c r="AM12" s="148">
        <f>IF('Indicator Date hidden'!AN13="x","x",$AM$2-'Indicator Date hidden'!AN13)</f>
        <v>0</v>
      </c>
      <c r="AN12" s="148">
        <f>IF('Indicator Date hidden'!AO13="x","x",$AN$2-'Indicator Date hidden'!AO13)</f>
        <v>0</v>
      </c>
      <c r="AO12" s="148" t="str">
        <f>IF('Indicator Date hidden'!AP13="x","x",$AO$2-'Indicator Date hidden'!AP13)</f>
        <v>x</v>
      </c>
      <c r="AP12" s="148" t="str">
        <f>IF('Indicator Date hidden'!AQ13="x","x",$AP$2-'Indicator Date hidden'!AQ13)</f>
        <v>x</v>
      </c>
      <c r="AQ12" s="148" t="str">
        <f>IF('Indicator Date hidden'!AR13="x","x",$AQ$2-'Indicator Date hidden'!AR13)</f>
        <v>x</v>
      </c>
      <c r="AR12" s="148">
        <f>IF('Indicator Date hidden'!AS13="x","x",$AR$2-'Indicator Date hidden'!AS13)</f>
        <v>0</v>
      </c>
      <c r="AS12" s="148">
        <f>IF('Indicator Date hidden'!AT13="x","x",$AS$2-'Indicator Date hidden'!AT13)</f>
        <v>0</v>
      </c>
      <c r="AT12" s="148">
        <f>IF('Indicator Date hidden'!AU13="x","x",$AT$2-'Indicator Date hidden'!AU13)</f>
        <v>0</v>
      </c>
      <c r="AU12" s="148">
        <f>IF('Indicator Date hidden'!AV13="x","x",$AU$2-'Indicator Date hidden'!AV13)</f>
        <v>0</v>
      </c>
      <c r="AV12" s="148">
        <f>IF('Indicator Date hidden'!AW13="x","x",$AV$2-'Indicator Date hidden'!AW13)</f>
        <v>0</v>
      </c>
      <c r="AW12" s="148">
        <f>IF('Indicator Date hidden'!AX13="x","x",$AW$2-'Indicator Date hidden'!AX13)</f>
        <v>0</v>
      </c>
      <c r="AX12" s="148">
        <f>IF('Indicator Date hidden'!AY13="x","x",$AX$2-'Indicator Date hidden'!AY13)</f>
        <v>0</v>
      </c>
      <c r="AY12" s="148">
        <f>IF('Indicator Date hidden'!AZ13="x","x",$AY$2-'Indicator Date hidden'!AZ13)</f>
        <v>0</v>
      </c>
      <c r="AZ12" s="148">
        <f>IF('Indicator Date hidden'!BA13="x","x",$AZ$2-'Indicator Date hidden'!BA13)</f>
        <v>0</v>
      </c>
      <c r="BA12">
        <f t="shared" si="0"/>
        <v>17</v>
      </c>
      <c r="BB12" s="19">
        <f t="shared" si="1"/>
        <v>0.35416666666666669</v>
      </c>
      <c r="BC12">
        <f t="shared" si="2"/>
        <v>6</v>
      </c>
      <c r="BD12" s="19">
        <f t="shared" si="3"/>
        <v>1.346129998262509</v>
      </c>
      <c r="BE12" s="182">
        <f t="shared" si="4"/>
        <v>0</v>
      </c>
    </row>
    <row r="13" spans="1:57">
      <c r="A13" t="s">
        <v>8047</v>
      </c>
      <c r="B13" s="148">
        <f>IF('Indicator Date hidden'!C14="x","x",$B$2-'Indicator Date hidden'!C14)</f>
        <v>0</v>
      </c>
      <c r="C13" s="148">
        <f>IF('Indicator Date hidden'!D14="x","x",$C$2-'Indicator Date hidden'!D14)</f>
        <v>0</v>
      </c>
      <c r="D13" s="148">
        <f>IF('Indicator Date hidden'!E14="x","x",$D$2-'Indicator Date hidden'!E14)</f>
        <v>0</v>
      </c>
      <c r="E13" s="148">
        <f>IF('Indicator Date hidden'!F14="x","x",$E$2-'Indicator Date hidden'!F14)</f>
        <v>0</v>
      </c>
      <c r="F13" s="148">
        <f>IF('Indicator Date hidden'!G14="x","x",$F$2-'Indicator Date hidden'!G14)</f>
        <v>0</v>
      </c>
      <c r="G13" s="148">
        <f>IF('Indicator Date hidden'!H14="x","x",$G$2-'Indicator Date hidden'!H14)</f>
        <v>0</v>
      </c>
      <c r="H13" s="148">
        <f>IF('Indicator Date hidden'!I14="x","x",$H$2-'Indicator Date hidden'!I14)</f>
        <v>0</v>
      </c>
      <c r="I13" s="148">
        <f>IF('Indicator Date hidden'!J14="x","x",$I$2-'Indicator Date hidden'!J14)</f>
        <v>0</v>
      </c>
      <c r="J13" s="148">
        <f>IF('Indicator Date hidden'!K14="x","x",$J$2-'Indicator Date hidden'!K14)</f>
        <v>0</v>
      </c>
      <c r="K13" s="148">
        <f>IF('Indicator Date hidden'!L14="x","x",$K$2-'Indicator Date hidden'!L14)</f>
        <v>0</v>
      </c>
      <c r="L13" s="148">
        <f>IF('Indicator Date hidden'!M14="x","x",$L$2-'Indicator Date hidden'!M14)</f>
        <v>0</v>
      </c>
      <c r="M13" s="148">
        <f>IF('Indicator Date hidden'!N14="x","x",$M$2-'Indicator Date hidden'!N14)</f>
        <v>0</v>
      </c>
      <c r="N13" s="148">
        <f>IF('Indicator Date hidden'!O14="x","x",$N$2-'Indicator Date hidden'!O14)</f>
        <v>0</v>
      </c>
      <c r="O13" s="148">
        <f>IF('Indicator Date hidden'!P14="x","x",$O$2-'Indicator Date hidden'!P14)</f>
        <v>0</v>
      </c>
      <c r="P13" s="148">
        <f>IF('Indicator Date hidden'!Q14="x","x",$P$2-'Indicator Date hidden'!Q14)</f>
        <v>0</v>
      </c>
      <c r="Q13" s="148" t="str">
        <f>IF('Indicator Date hidden'!R14="x","x",$Q$2-'Indicator Date hidden'!R14)</f>
        <v>x</v>
      </c>
      <c r="R13" s="148">
        <f>IF('Indicator Date hidden'!S14="x","x",$R$2-'Indicator Date hidden'!S14)</f>
        <v>0</v>
      </c>
      <c r="S13" s="148">
        <f>IF('Indicator Date hidden'!T14="x","x",$S$2-'Indicator Date hidden'!T14)</f>
        <v>0</v>
      </c>
      <c r="T13" s="148">
        <f>IF('Indicator Date hidden'!U14="x","x",$T$2-'Indicator Date hidden'!U14)</f>
        <v>0</v>
      </c>
      <c r="U13" s="148" t="str">
        <f>IF('Indicator Date hidden'!V14="x","x",$U$2-'Indicator Date hidden'!V14)</f>
        <v>x</v>
      </c>
      <c r="V13" s="148">
        <f>IF('Indicator Date hidden'!W14="x","x",$V$2-'Indicator Date hidden'!W14)</f>
        <v>0</v>
      </c>
      <c r="W13" s="148" t="str">
        <f>IF('Indicator Date hidden'!X14="x","x",$W$2-'Indicator Date hidden'!X14)</f>
        <v>x</v>
      </c>
      <c r="X13" s="148">
        <f>IF('Indicator Date hidden'!Y14="x","x",$X$2-'Indicator Date hidden'!Y14)</f>
        <v>6</v>
      </c>
      <c r="Y13" s="148">
        <f>IF('Indicator Date hidden'!Z14="x","x",$Y$2-'Indicator Date hidden'!Z14)</f>
        <v>0</v>
      </c>
      <c r="Z13" s="148">
        <f>IF('Indicator Date hidden'!AA14="x","x",$Z$2-'Indicator Date hidden'!AA14)</f>
        <v>0</v>
      </c>
      <c r="AA13" s="148">
        <f>IF('Indicator Date hidden'!AB14="x","x",$AA$2-'Indicator Date hidden'!AB14)</f>
        <v>1</v>
      </c>
      <c r="AB13" s="148">
        <f>IF('Indicator Date hidden'!AC14="x","x",$AB$2-'Indicator Date hidden'!AC14)</f>
        <v>0</v>
      </c>
      <c r="AC13" s="148">
        <f>IF('Indicator Date hidden'!AD14="x","x",$AC$2-'Indicator Date hidden'!AD14)</f>
        <v>0</v>
      </c>
      <c r="AD13" s="148" t="str">
        <f>IF('Indicator Date hidden'!AE14="x","x",$AD$2-'Indicator Date hidden'!AE14)</f>
        <v>x</v>
      </c>
      <c r="AE13" s="148">
        <f>IF('Indicator Date hidden'!AF14="x","x",$AE$2-'Indicator Date hidden'!AF14)</f>
        <v>0</v>
      </c>
      <c r="AF13" s="148" t="str">
        <f>IF('Indicator Date hidden'!AG14="x","x",$AF$2-'Indicator Date hidden'!AG14)</f>
        <v>x</v>
      </c>
      <c r="AG13" s="148">
        <f>IF('Indicator Date hidden'!AH14="x","x",$AG$2-'Indicator Date hidden'!AH14)</f>
        <v>0</v>
      </c>
      <c r="AH13" s="148">
        <f>IF('Indicator Date hidden'!AI14="x","x",$AH$2-'Indicator Date hidden'!AI14)</f>
        <v>0</v>
      </c>
      <c r="AI13" s="148">
        <f>IF('Indicator Date hidden'!AJ14="x","x",$AI$2-'Indicator Date hidden'!AJ14)</f>
        <v>0</v>
      </c>
      <c r="AJ13" s="148" t="str">
        <f>IF('Indicator Date hidden'!AK14="x","x",$AJ$2-'Indicator Date hidden'!AK14)</f>
        <v>x</v>
      </c>
      <c r="AK13" s="148">
        <f>IF('Indicator Date hidden'!AL14="x","x",$AK$2-'Indicator Date hidden'!AL14)</f>
        <v>1</v>
      </c>
      <c r="AL13" s="148">
        <f>IF('Indicator Date hidden'!AM14="x","x",$AL$2-'Indicator Date hidden'!AM14)</f>
        <v>0</v>
      </c>
      <c r="AM13" s="148">
        <f>IF('Indicator Date hidden'!AN14="x","x",$AM$2-'Indicator Date hidden'!AN14)</f>
        <v>0</v>
      </c>
      <c r="AN13" s="148">
        <f>IF('Indicator Date hidden'!AO14="x","x",$AN$2-'Indicator Date hidden'!AO14)</f>
        <v>0</v>
      </c>
      <c r="AO13" s="148">
        <f>IF('Indicator Date hidden'!AP14="x","x",$AO$2-'Indicator Date hidden'!AP14)</f>
        <v>0</v>
      </c>
      <c r="AP13" s="148">
        <f>IF('Indicator Date hidden'!AQ14="x","x",$AP$2-'Indicator Date hidden'!AQ14)</f>
        <v>0</v>
      </c>
      <c r="AQ13" s="148" t="str">
        <f>IF('Indicator Date hidden'!AR14="x","x",$AQ$2-'Indicator Date hidden'!AR14)</f>
        <v>x</v>
      </c>
      <c r="AR13" s="148">
        <f>IF('Indicator Date hidden'!AS14="x","x",$AR$2-'Indicator Date hidden'!AS14)</f>
        <v>0</v>
      </c>
      <c r="AS13" s="148">
        <f>IF('Indicator Date hidden'!AT14="x","x",$AS$2-'Indicator Date hidden'!AT14)</f>
        <v>0</v>
      </c>
      <c r="AT13" s="148">
        <f>IF('Indicator Date hidden'!AU14="x","x",$AT$2-'Indicator Date hidden'!AU14)</f>
        <v>0</v>
      </c>
      <c r="AU13" s="148" t="str">
        <f>IF('Indicator Date hidden'!AV14="x","x",$AU$2-'Indicator Date hidden'!AV14)</f>
        <v>x</v>
      </c>
      <c r="AV13" s="148">
        <f>IF('Indicator Date hidden'!AW14="x","x",$AV$2-'Indicator Date hidden'!AW14)</f>
        <v>0</v>
      </c>
      <c r="AW13" s="148">
        <f>IF('Indicator Date hidden'!AX14="x","x",$AW$2-'Indicator Date hidden'!AX14)</f>
        <v>0</v>
      </c>
      <c r="AX13" s="148">
        <f>IF('Indicator Date hidden'!AY14="x","x",$AX$2-'Indicator Date hidden'!AY14)</f>
        <v>0</v>
      </c>
      <c r="AY13" s="148">
        <f>IF('Indicator Date hidden'!AZ14="x","x",$AY$2-'Indicator Date hidden'!AZ14)</f>
        <v>0</v>
      </c>
      <c r="AZ13" s="148">
        <f>IF('Indicator Date hidden'!BA14="x","x",$AZ$2-'Indicator Date hidden'!BA14)</f>
        <v>0</v>
      </c>
      <c r="BA13">
        <f t="shared" si="0"/>
        <v>8</v>
      </c>
      <c r="BB13" s="19">
        <f t="shared" si="1"/>
        <v>0.18604651162790697</v>
      </c>
      <c r="BC13">
        <f t="shared" si="2"/>
        <v>3</v>
      </c>
      <c r="BD13" s="19">
        <f t="shared" si="3"/>
        <v>0.92147036075157907</v>
      </c>
      <c r="BE13" s="182">
        <f t="shared" si="4"/>
        <v>0</v>
      </c>
    </row>
    <row r="14" spans="1:57">
      <c r="A14" t="s">
        <v>8049</v>
      </c>
      <c r="B14" s="148">
        <f>IF('Indicator Date hidden'!C15="x","x",$B$2-'Indicator Date hidden'!C15)</f>
        <v>0</v>
      </c>
      <c r="C14" s="148">
        <f>IF('Indicator Date hidden'!D15="x","x",$C$2-'Indicator Date hidden'!D15)</f>
        <v>0</v>
      </c>
      <c r="D14" s="148">
        <f>IF('Indicator Date hidden'!E15="x","x",$D$2-'Indicator Date hidden'!E15)</f>
        <v>0</v>
      </c>
      <c r="E14" s="148">
        <f>IF('Indicator Date hidden'!F15="x","x",$E$2-'Indicator Date hidden'!F15)</f>
        <v>0</v>
      </c>
      <c r="F14" s="148">
        <f>IF('Indicator Date hidden'!G15="x","x",$F$2-'Indicator Date hidden'!G15)</f>
        <v>0</v>
      </c>
      <c r="G14" s="148">
        <f>IF('Indicator Date hidden'!H15="x","x",$G$2-'Indicator Date hidden'!H15)</f>
        <v>0</v>
      </c>
      <c r="H14" s="148">
        <f>IF('Indicator Date hidden'!I15="x","x",$H$2-'Indicator Date hidden'!I15)</f>
        <v>0</v>
      </c>
      <c r="I14" s="148">
        <f>IF('Indicator Date hidden'!J15="x","x",$I$2-'Indicator Date hidden'!J15)</f>
        <v>0</v>
      </c>
      <c r="J14" s="148">
        <f>IF('Indicator Date hidden'!K15="x","x",$J$2-'Indicator Date hidden'!K15)</f>
        <v>0</v>
      </c>
      <c r="K14" s="148">
        <f>IF('Indicator Date hidden'!L15="x","x",$K$2-'Indicator Date hidden'!L15)</f>
        <v>0</v>
      </c>
      <c r="L14" s="148">
        <f>IF('Indicator Date hidden'!M15="x","x",$L$2-'Indicator Date hidden'!M15)</f>
        <v>0</v>
      </c>
      <c r="M14" s="148">
        <f>IF('Indicator Date hidden'!N15="x","x",$M$2-'Indicator Date hidden'!N15)</f>
        <v>0</v>
      </c>
      <c r="N14" s="148">
        <f>IF('Indicator Date hidden'!O15="x","x",$N$2-'Indicator Date hidden'!O15)</f>
        <v>0</v>
      </c>
      <c r="O14" s="148">
        <f>IF('Indicator Date hidden'!P15="x","x",$O$2-'Indicator Date hidden'!P15)</f>
        <v>0</v>
      </c>
      <c r="P14" s="148">
        <f>IF('Indicator Date hidden'!Q15="x","x",$P$2-'Indicator Date hidden'!Q15)</f>
        <v>0</v>
      </c>
      <c r="Q14" s="148" t="str">
        <f>IF('Indicator Date hidden'!R15="x","x",$Q$2-'Indicator Date hidden'!R15)</f>
        <v>x</v>
      </c>
      <c r="R14" s="148">
        <f>IF('Indicator Date hidden'!S15="x","x",$R$2-'Indicator Date hidden'!S15)</f>
        <v>0</v>
      </c>
      <c r="S14" s="148">
        <f>IF('Indicator Date hidden'!T15="x","x",$S$2-'Indicator Date hidden'!T15)</f>
        <v>0</v>
      </c>
      <c r="T14" s="148">
        <f>IF('Indicator Date hidden'!U15="x","x",$T$2-'Indicator Date hidden'!U15)</f>
        <v>0</v>
      </c>
      <c r="U14" s="148" t="str">
        <f>IF('Indicator Date hidden'!V15="x","x",$U$2-'Indicator Date hidden'!V15)</f>
        <v>x</v>
      </c>
      <c r="V14" s="148">
        <f>IF('Indicator Date hidden'!W15="x","x",$V$2-'Indicator Date hidden'!W15)</f>
        <v>0</v>
      </c>
      <c r="W14" s="148" t="str">
        <f>IF('Indicator Date hidden'!X15="x","x",$W$2-'Indicator Date hidden'!X15)</f>
        <v>x</v>
      </c>
      <c r="X14" s="148">
        <f>IF('Indicator Date hidden'!Y15="x","x",$X$2-'Indicator Date hidden'!Y15)</f>
        <v>2</v>
      </c>
      <c r="Y14" s="148">
        <f>IF('Indicator Date hidden'!Z15="x","x",$Y$2-'Indicator Date hidden'!Z15)</f>
        <v>0</v>
      </c>
      <c r="Z14" s="148">
        <f>IF('Indicator Date hidden'!AA15="x","x",$Z$2-'Indicator Date hidden'!AA15)</f>
        <v>0</v>
      </c>
      <c r="AA14" s="148" t="str">
        <f>IF('Indicator Date hidden'!AB15="x","x",$AA$2-'Indicator Date hidden'!AB15)</f>
        <v>x</v>
      </c>
      <c r="AB14" s="148">
        <f>IF('Indicator Date hidden'!AC15="x","x",$AB$2-'Indicator Date hidden'!AC15)</f>
        <v>0</v>
      </c>
      <c r="AC14" s="148">
        <f>IF('Indicator Date hidden'!AD15="x","x",$AC$2-'Indicator Date hidden'!AD15)</f>
        <v>0</v>
      </c>
      <c r="AD14" s="148" t="str">
        <f>IF('Indicator Date hidden'!AE15="x","x",$AD$2-'Indicator Date hidden'!AE15)</f>
        <v>x</v>
      </c>
      <c r="AE14" s="148">
        <f>IF('Indicator Date hidden'!AF15="x","x",$AE$2-'Indicator Date hidden'!AF15)</f>
        <v>0</v>
      </c>
      <c r="AF14" s="148" t="str">
        <f>IF('Indicator Date hidden'!AG15="x","x",$AF$2-'Indicator Date hidden'!AG15)</f>
        <v>x</v>
      </c>
      <c r="AG14" s="148">
        <f>IF('Indicator Date hidden'!AH15="x","x",$AG$2-'Indicator Date hidden'!AH15)</f>
        <v>0</v>
      </c>
      <c r="AH14" s="148">
        <f>IF('Indicator Date hidden'!AI15="x","x",$AH$2-'Indicator Date hidden'!AI15)</f>
        <v>0</v>
      </c>
      <c r="AI14" s="148">
        <f>IF('Indicator Date hidden'!AJ15="x","x",$AI$2-'Indicator Date hidden'!AJ15)</f>
        <v>0</v>
      </c>
      <c r="AJ14" s="148" t="str">
        <f>IF('Indicator Date hidden'!AK15="x","x",$AJ$2-'Indicator Date hidden'!AK15)</f>
        <v>x</v>
      </c>
      <c r="AK14" s="148">
        <f>IF('Indicator Date hidden'!AL15="x","x",$AK$2-'Indicator Date hidden'!AL15)</f>
        <v>1</v>
      </c>
      <c r="AL14" s="148">
        <f>IF('Indicator Date hidden'!AM15="x","x",$AL$2-'Indicator Date hidden'!AM15)</f>
        <v>0</v>
      </c>
      <c r="AM14" s="148">
        <f>IF('Indicator Date hidden'!AN15="x","x",$AM$2-'Indicator Date hidden'!AN15)</f>
        <v>0</v>
      </c>
      <c r="AN14" s="148">
        <f>IF('Indicator Date hidden'!AO15="x","x",$AN$2-'Indicator Date hidden'!AO15)</f>
        <v>0</v>
      </c>
      <c r="AO14" s="148">
        <f>IF('Indicator Date hidden'!AP15="x","x",$AO$2-'Indicator Date hidden'!AP15)</f>
        <v>0</v>
      </c>
      <c r="AP14" s="148">
        <f>IF('Indicator Date hidden'!AQ15="x","x",$AP$2-'Indicator Date hidden'!AQ15)</f>
        <v>0</v>
      </c>
      <c r="AQ14" s="148">
        <f>IF('Indicator Date hidden'!AR15="x","x",$AQ$2-'Indicator Date hidden'!AR15)</f>
        <v>4</v>
      </c>
      <c r="AR14" s="148">
        <f>IF('Indicator Date hidden'!AS15="x","x",$AR$2-'Indicator Date hidden'!AS15)</f>
        <v>0</v>
      </c>
      <c r="AS14" s="148">
        <f>IF('Indicator Date hidden'!AT15="x","x",$AS$2-'Indicator Date hidden'!AT15)</f>
        <v>0</v>
      </c>
      <c r="AT14" s="148">
        <f>IF('Indicator Date hidden'!AU15="x","x",$AT$2-'Indicator Date hidden'!AU15)</f>
        <v>0</v>
      </c>
      <c r="AU14" s="148">
        <f>IF('Indicator Date hidden'!AV15="x","x",$AU$2-'Indicator Date hidden'!AV15)</f>
        <v>4</v>
      </c>
      <c r="AV14" s="148">
        <f>IF('Indicator Date hidden'!AW15="x","x",$AV$2-'Indicator Date hidden'!AW15)</f>
        <v>0</v>
      </c>
      <c r="AW14" s="148">
        <f>IF('Indicator Date hidden'!AX15="x","x",$AW$2-'Indicator Date hidden'!AX15)</f>
        <v>0</v>
      </c>
      <c r="AX14" s="148">
        <f>IF('Indicator Date hidden'!AY15="x","x",$AX$2-'Indicator Date hidden'!AY15)</f>
        <v>0</v>
      </c>
      <c r="AY14" s="148">
        <f>IF('Indicator Date hidden'!AZ15="x","x",$AY$2-'Indicator Date hidden'!AZ15)</f>
        <v>0</v>
      </c>
      <c r="AZ14" s="148">
        <f>IF('Indicator Date hidden'!BA15="x","x",$AZ$2-'Indicator Date hidden'!BA15)</f>
        <v>0</v>
      </c>
      <c r="BA14">
        <f t="shared" si="0"/>
        <v>11</v>
      </c>
      <c r="BB14" s="19">
        <f t="shared" si="1"/>
        <v>0.25</v>
      </c>
      <c r="BC14">
        <f t="shared" si="2"/>
        <v>4</v>
      </c>
      <c r="BD14" s="19">
        <f t="shared" si="3"/>
        <v>0.882274951990076</v>
      </c>
      <c r="BE14" s="182">
        <f t="shared" si="4"/>
        <v>0</v>
      </c>
    </row>
    <row r="15" spans="1:57">
      <c r="A15" t="s">
        <v>515</v>
      </c>
      <c r="B15" s="148">
        <f>IF('Indicator Date hidden'!C16="x","x",$B$2-'Indicator Date hidden'!C16)</f>
        <v>0</v>
      </c>
      <c r="C15" s="148">
        <f>IF('Indicator Date hidden'!D16="x","x",$C$2-'Indicator Date hidden'!D16)</f>
        <v>0</v>
      </c>
      <c r="D15" s="148">
        <f>IF('Indicator Date hidden'!E16="x","x",$D$2-'Indicator Date hidden'!E16)</f>
        <v>0</v>
      </c>
      <c r="E15" s="148">
        <f>IF('Indicator Date hidden'!F16="x","x",$E$2-'Indicator Date hidden'!F16)</f>
        <v>0</v>
      </c>
      <c r="F15" s="148">
        <f>IF('Indicator Date hidden'!G16="x","x",$F$2-'Indicator Date hidden'!G16)</f>
        <v>0</v>
      </c>
      <c r="G15" s="148">
        <f>IF('Indicator Date hidden'!H16="x","x",$G$2-'Indicator Date hidden'!H16)</f>
        <v>0</v>
      </c>
      <c r="H15" s="148">
        <f>IF('Indicator Date hidden'!I16="x","x",$H$2-'Indicator Date hidden'!I16)</f>
        <v>0</v>
      </c>
      <c r="I15" s="148">
        <f>IF('Indicator Date hidden'!J16="x","x",$I$2-'Indicator Date hidden'!J16)</f>
        <v>0</v>
      </c>
      <c r="J15" s="148">
        <f>IF('Indicator Date hidden'!K16="x","x",$J$2-'Indicator Date hidden'!K16)</f>
        <v>0</v>
      </c>
      <c r="K15" s="148">
        <f>IF('Indicator Date hidden'!L16="x","x",$K$2-'Indicator Date hidden'!L16)</f>
        <v>0</v>
      </c>
      <c r="L15" s="148">
        <f>IF('Indicator Date hidden'!M16="x","x",$L$2-'Indicator Date hidden'!M16)</f>
        <v>0</v>
      </c>
      <c r="M15" s="148">
        <f>IF('Indicator Date hidden'!N16="x","x",$M$2-'Indicator Date hidden'!N16)</f>
        <v>0</v>
      </c>
      <c r="N15" s="148">
        <f>IF('Indicator Date hidden'!O16="x","x",$N$2-'Indicator Date hidden'!O16)</f>
        <v>0</v>
      </c>
      <c r="O15" s="148">
        <f>IF('Indicator Date hidden'!P16="x","x",$O$2-'Indicator Date hidden'!P16)</f>
        <v>0</v>
      </c>
      <c r="P15" s="148">
        <f>IF('Indicator Date hidden'!Q16="x","x",$P$2-'Indicator Date hidden'!Q16)</f>
        <v>0</v>
      </c>
      <c r="Q15" s="148">
        <f>IF('Indicator Date hidden'!R16="x","x",$Q$2-'Indicator Date hidden'!R16)</f>
        <v>3</v>
      </c>
      <c r="R15" s="148">
        <f>IF('Indicator Date hidden'!S16="x","x",$R$2-'Indicator Date hidden'!S16)</f>
        <v>0</v>
      </c>
      <c r="S15" s="148">
        <f>IF('Indicator Date hidden'!T16="x","x",$S$2-'Indicator Date hidden'!T16)</f>
        <v>0</v>
      </c>
      <c r="T15" s="148">
        <f>IF('Indicator Date hidden'!U16="x","x",$T$2-'Indicator Date hidden'!U16)</f>
        <v>0</v>
      </c>
      <c r="U15" s="148">
        <f>IF('Indicator Date hidden'!V16="x","x",$U$2-'Indicator Date hidden'!V16)</f>
        <v>0</v>
      </c>
      <c r="V15" s="148">
        <f>IF('Indicator Date hidden'!W16="x","x",$V$2-'Indicator Date hidden'!W16)</f>
        <v>0</v>
      </c>
      <c r="W15" s="148">
        <f>IF('Indicator Date hidden'!X16="x","x",$W$2-'Indicator Date hidden'!X16)</f>
        <v>0</v>
      </c>
      <c r="X15" s="148">
        <f>IF('Indicator Date hidden'!Y16="x","x",$X$2-'Indicator Date hidden'!Y16)</f>
        <v>3</v>
      </c>
      <c r="Y15" s="148">
        <f>IF('Indicator Date hidden'!Z16="x","x",$Y$2-'Indicator Date hidden'!Z16)</f>
        <v>0</v>
      </c>
      <c r="Z15" s="148">
        <f>IF('Indicator Date hidden'!AA16="x","x",$Z$2-'Indicator Date hidden'!AA16)</f>
        <v>0</v>
      </c>
      <c r="AA15" s="148">
        <f>IF('Indicator Date hidden'!AB16="x","x",$AA$2-'Indicator Date hidden'!AB16)</f>
        <v>0</v>
      </c>
      <c r="AB15" s="148">
        <f>IF('Indicator Date hidden'!AC16="x","x",$AB$2-'Indicator Date hidden'!AC16)</f>
        <v>0</v>
      </c>
      <c r="AC15" s="148">
        <f>IF('Indicator Date hidden'!AD16="x","x",$AC$2-'Indicator Date hidden'!AD16)</f>
        <v>0</v>
      </c>
      <c r="AD15" s="148">
        <f>IF('Indicator Date hidden'!AE16="x","x",$AD$2-'Indicator Date hidden'!AE16)</f>
        <v>0</v>
      </c>
      <c r="AE15" s="148">
        <f>IF('Indicator Date hidden'!AF16="x","x",$AE$2-'Indicator Date hidden'!AF16)</f>
        <v>0</v>
      </c>
      <c r="AF15" s="148">
        <f>IF('Indicator Date hidden'!AG16="x","x",$AF$2-'Indicator Date hidden'!AG16)</f>
        <v>3</v>
      </c>
      <c r="AG15" s="148">
        <f>IF('Indicator Date hidden'!AH16="x","x",$AG$2-'Indicator Date hidden'!AH16)</f>
        <v>0</v>
      </c>
      <c r="AH15" s="148">
        <f>IF('Indicator Date hidden'!AI16="x","x",$AH$2-'Indicator Date hidden'!AI16)</f>
        <v>0</v>
      </c>
      <c r="AI15" s="148">
        <f>IF('Indicator Date hidden'!AJ16="x","x",$AI$2-'Indicator Date hidden'!AJ16)</f>
        <v>0</v>
      </c>
      <c r="AJ15" s="148">
        <f>IF('Indicator Date hidden'!AK16="x","x",$AJ$2-'Indicator Date hidden'!AK16)</f>
        <v>1</v>
      </c>
      <c r="AK15" s="148">
        <f>IF('Indicator Date hidden'!AL16="x","x",$AK$2-'Indicator Date hidden'!AL16)</f>
        <v>1</v>
      </c>
      <c r="AL15" s="148">
        <f>IF('Indicator Date hidden'!AM16="x","x",$AL$2-'Indicator Date hidden'!AM16)</f>
        <v>0</v>
      </c>
      <c r="AM15" s="148">
        <f>IF('Indicator Date hidden'!AN16="x","x",$AM$2-'Indicator Date hidden'!AN16)</f>
        <v>0</v>
      </c>
      <c r="AN15" s="148">
        <f>IF('Indicator Date hidden'!AO16="x","x",$AN$2-'Indicator Date hidden'!AO16)</f>
        <v>0</v>
      </c>
      <c r="AO15" s="148">
        <f>IF('Indicator Date hidden'!AP16="x","x",$AO$2-'Indicator Date hidden'!AP16)</f>
        <v>0</v>
      </c>
      <c r="AP15" s="148">
        <f>IF('Indicator Date hidden'!AQ16="x","x",$AP$2-'Indicator Date hidden'!AQ16)</f>
        <v>0</v>
      </c>
      <c r="AQ15" s="148">
        <f>IF('Indicator Date hidden'!AR16="x","x",$AQ$2-'Indicator Date hidden'!AR16)</f>
        <v>0</v>
      </c>
      <c r="AR15" s="148">
        <f>IF('Indicator Date hidden'!AS16="x","x",$AR$2-'Indicator Date hidden'!AS16)</f>
        <v>0</v>
      </c>
      <c r="AS15" s="148">
        <f>IF('Indicator Date hidden'!AT16="x","x",$AS$2-'Indicator Date hidden'!AT16)</f>
        <v>0</v>
      </c>
      <c r="AT15" s="148">
        <f>IF('Indicator Date hidden'!AU16="x","x",$AT$2-'Indicator Date hidden'!AU16)</f>
        <v>0</v>
      </c>
      <c r="AU15" s="148">
        <f>IF('Indicator Date hidden'!AV16="x","x",$AU$2-'Indicator Date hidden'!AV16)</f>
        <v>1</v>
      </c>
      <c r="AV15" s="148">
        <f>IF('Indicator Date hidden'!AW16="x","x",$AV$2-'Indicator Date hidden'!AW16)</f>
        <v>0</v>
      </c>
      <c r="AW15" s="148">
        <f>IF('Indicator Date hidden'!AX16="x","x",$AW$2-'Indicator Date hidden'!AX16)</f>
        <v>0</v>
      </c>
      <c r="AX15" s="148">
        <f>IF('Indicator Date hidden'!AY16="x","x",$AX$2-'Indicator Date hidden'!AY16)</f>
        <v>0</v>
      </c>
      <c r="AY15" s="148">
        <f>IF('Indicator Date hidden'!AZ16="x","x",$AY$2-'Indicator Date hidden'!AZ16)</f>
        <v>0</v>
      </c>
      <c r="AZ15" s="148">
        <f>IF('Indicator Date hidden'!BA16="x","x",$AZ$2-'Indicator Date hidden'!BA16)</f>
        <v>0</v>
      </c>
      <c r="BA15">
        <f t="shared" si="0"/>
        <v>12</v>
      </c>
      <c r="BB15" s="19">
        <f t="shared" si="1"/>
        <v>0.23529411764705882</v>
      </c>
      <c r="BC15">
        <f t="shared" si="2"/>
        <v>6</v>
      </c>
      <c r="BD15" s="19">
        <f t="shared" si="3"/>
        <v>0.72998080270534449</v>
      </c>
      <c r="BE15" s="182">
        <f t="shared" si="4"/>
        <v>0</v>
      </c>
    </row>
    <row r="16" spans="1:57">
      <c r="A16" t="s">
        <v>8051</v>
      </c>
      <c r="B16" s="148">
        <f>IF('Indicator Date hidden'!C17="x","x",$B$2-'Indicator Date hidden'!C17)</f>
        <v>0</v>
      </c>
      <c r="C16" s="148">
        <f>IF('Indicator Date hidden'!D17="x","x",$C$2-'Indicator Date hidden'!D17)</f>
        <v>0</v>
      </c>
      <c r="D16" s="148">
        <f>IF('Indicator Date hidden'!E17="x","x",$D$2-'Indicator Date hidden'!E17)</f>
        <v>0</v>
      </c>
      <c r="E16" s="148">
        <f>IF('Indicator Date hidden'!F17="x","x",$E$2-'Indicator Date hidden'!F17)</f>
        <v>0</v>
      </c>
      <c r="F16" s="148">
        <f>IF('Indicator Date hidden'!G17="x","x",$F$2-'Indicator Date hidden'!G17)</f>
        <v>0</v>
      </c>
      <c r="G16" s="148">
        <f>IF('Indicator Date hidden'!H17="x","x",$G$2-'Indicator Date hidden'!H17)</f>
        <v>0</v>
      </c>
      <c r="H16" s="148">
        <f>IF('Indicator Date hidden'!I17="x","x",$H$2-'Indicator Date hidden'!I17)</f>
        <v>0</v>
      </c>
      <c r="I16" s="148">
        <f>IF('Indicator Date hidden'!J17="x","x",$I$2-'Indicator Date hidden'!J17)</f>
        <v>0</v>
      </c>
      <c r="J16" s="148">
        <f>IF('Indicator Date hidden'!K17="x","x",$J$2-'Indicator Date hidden'!K17)</f>
        <v>0</v>
      </c>
      <c r="K16" s="148">
        <f>IF('Indicator Date hidden'!L17="x","x",$K$2-'Indicator Date hidden'!L17)</f>
        <v>0</v>
      </c>
      <c r="L16" s="148">
        <f>IF('Indicator Date hidden'!M17="x","x",$L$2-'Indicator Date hidden'!M17)</f>
        <v>0</v>
      </c>
      <c r="M16" s="148">
        <f>IF('Indicator Date hidden'!N17="x","x",$M$2-'Indicator Date hidden'!N17)</f>
        <v>0</v>
      </c>
      <c r="N16" s="148">
        <f>IF('Indicator Date hidden'!O17="x","x",$N$2-'Indicator Date hidden'!O17)</f>
        <v>0</v>
      </c>
      <c r="O16" s="148">
        <f>IF('Indicator Date hidden'!P17="x","x",$O$2-'Indicator Date hidden'!P17)</f>
        <v>0</v>
      </c>
      <c r="P16" s="148">
        <f>IF('Indicator Date hidden'!Q17="x","x",$P$2-'Indicator Date hidden'!Q17)</f>
        <v>0</v>
      </c>
      <c r="Q16" s="148">
        <f>IF('Indicator Date hidden'!R17="x","x",$Q$2-'Indicator Date hidden'!R17)</f>
        <v>2</v>
      </c>
      <c r="R16" s="148">
        <f>IF('Indicator Date hidden'!S17="x","x",$R$2-'Indicator Date hidden'!S17)</f>
        <v>0</v>
      </c>
      <c r="S16" s="148">
        <f>IF('Indicator Date hidden'!T17="x","x",$S$2-'Indicator Date hidden'!T17)</f>
        <v>0</v>
      </c>
      <c r="T16" s="148">
        <f>IF('Indicator Date hidden'!U17="x","x",$T$2-'Indicator Date hidden'!U17)</f>
        <v>0</v>
      </c>
      <c r="U16" s="148" t="str">
        <f>IF('Indicator Date hidden'!V17="x","x",$U$2-'Indicator Date hidden'!V17)</f>
        <v>x</v>
      </c>
      <c r="V16" s="148">
        <f>IF('Indicator Date hidden'!W17="x","x",$V$2-'Indicator Date hidden'!W17)</f>
        <v>0</v>
      </c>
      <c r="W16" s="148">
        <f>IF('Indicator Date hidden'!X17="x","x",$W$2-'Indicator Date hidden'!X17)</f>
        <v>1</v>
      </c>
      <c r="X16" s="148">
        <f>IF('Indicator Date hidden'!Y17="x","x",$X$2-'Indicator Date hidden'!Y17)</f>
        <v>4</v>
      </c>
      <c r="Y16" s="148">
        <f>IF('Indicator Date hidden'!Z17="x","x",$Y$2-'Indicator Date hidden'!Z17)</f>
        <v>0</v>
      </c>
      <c r="Z16" s="148">
        <f>IF('Indicator Date hidden'!AA17="x","x",$Z$2-'Indicator Date hidden'!AA17)</f>
        <v>0</v>
      </c>
      <c r="AA16" s="148">
        <f>IF('Indicator Date hidden'!AB17="x","x",$AA$2-'Indicator Date hidden'!AB17)</f>
        <v>1</v>
      </c>
      <c r="AB16" s="148">
        <f>IF('Indicator Date hidden'!AC17="x","x",$AB$2-'Indicator Date hidden'!AC17)</f>
        <v>0</v>
      </c>
      <c r="AC16" s="148">
        <f>IF('Indicator Date hidden'!AD17="x","x",$AC$2-'Indicator Date hidden'!AD17)</f>
        <v>0</v>
      </c>
      <c r="AD16" s="148" t="str">
        <f>IF('Indicator Date hidden'!AE17="x","x",$AD$2-'Indicator Date hidden'!AE17)</f>
        <v>x</v>
      </c>
      <c r="AE16" s="148">
        <f>IF('Indicator Date hidden'!AF17="x","x",$AE$2-'Indicator Date hidden'!AF17)</f>
        <v>0</v>
      </c>
      <c r="AF16" s="148" t="str">
        <f>IF('Indicator Date hidden'!AG17="x","x",$AF$2-'Indicator Date hidden'!AG17)</f>
        <v>x</v>
      </c>
      <c r="AG16" s="148">
        <f>IF('Indicator Date hidden'!AH17="x","x",$AG$2-'Indicator Date hidden'!AH17)</f>
        <v>0</v>
      </c>
      <c r="AH16" s="148">
        <f>IF('Indicator Date hidden'!AI17="x","x",$AH$2-'Indicator Date hidden'!AI17)</f>
        <v>0</v>
      </c>
      <c r="AI16" s="148">
        <f>IF('Indicator Date hidden'!AJ17="x","x",$AI$2-'Indicator Date hidden'!AJ17)</f>
        <v>0</v>
      </c>
      <c r="AJ16" s="148" t="str">
        <f>IF('Indicator Date hidden'!AK17="x","x",$AJ$2-'Indicator Date hidden'!AK17)</f>
        <v>x</v>
      </c>
      <c r="AK16" s="148">
        <f>IF('Indicator Date hidden'!AL17="x","x",$AK$2-'Indicator Date hidden'!AL17)</f>
        <v>1</v>
      </c>
      <c r="AL16" s="148">
        <f>IF('Indicator Date hidden'!AM17="x","x",$AL$2-'Indicator Date hidden'!AM17)</f>
        <v>0</v>
      </c>
      <c r="AM16" s="148">
        <f>IF('Indicator Date hidden'!AN17="x","x",$AM$2-'Indicator Date hidden'!AN17)</f>
        <v>0</v>
      </c>
      <c r="AN16" s="148">
        <f>IF('Indicator Date hidden'!AO17="x","x",$AN$2-'Indicator Date hidden'!AO17)</f>
        <v>0</v>
      </c>
      <c r="AO16" s="148">
        <f>IF('Indicator Date hidden'!AP17="x","x",$AO$2-'Indicator Date hidden'!AP17)</f>
        <v>0</v>
      </c>
      <c r="AP16" s="148">
        <f>IF('Indicator Date hidden'!AQ17="x","x",$AP$2-'Indicator Date hidden'!AQ17)</f>
        <v>0</v>
      </c>
      <c r="AQ16" s="148">
        <f>IF('Indicator Date hidden'!AR17="x","x",$AQ$2-'Indicator Date hidden'!AR17)</f>
        <v>4</v>
      </c>
      <c r="AR16" s="148">
        <f>IF('Indicator Date hidden'!AS17="x","x",$AR$2-'Indicator Date hidden'!AS17)</f>
        <v>0</v>
      </c>
      <c r="AS16" s="148">
        <f>IF('Indicator Date hidden'!AT17="x","x",$AS$2-'Indicator Date hidden'!AT17)</f>
        <v>0</v>
      </c>
      <c r="AT16" s="148">
        <f>IF('Indicator Date hidden'!AU17="x","x",$AT$2-'Indicator Date hidden'!AU17)</f>
        <v>0</v>
      </c>
      <c r="AU16" s="148" t="str">
        <f>IF('Indicator Date hidden'!AV17="x","x",$AU$2-'Indicator Date hidden'!AV17)</f>
        <v>x</v>
      </c>
      <c r="AV16" s="148">
        <f>IF('Indicator Date hidden'!AW17="x","x",$AV$2-'Indicator Date hidden'!AW17)</f>
        <v>0</v>
      </c>
      <c r="AW16" s="148">
        <f>IF('Indicator Date hidden'!AX17="x","x",$AW$2-'Indicator Date hidden'!AX17)</f>
        <v>0</v>
      </c>
      <c r="AX16" s="148">
        <f>IF('Indicator Date hidden'!AY17="x","x",$AX$2-'Indicator Date hidden'!AY17)</f>
        <v>0</v>
      </c>
      <c r="AY16" s="148">
        <f>IF('Indicator Date hidden'!AZ17="x","x",$AY$2-'Indicator Date hidden'!AZ17)</f>
        <v>0</v>
      </c>
      <c r="AZ16" s="148">
        <f>IF('Indicator Date hidden'!BA17="x","x",$AZ$2-'Indicator Date hidden'!BA17)</f>
        <v>0</v>
      </c>
      <c r="BA16">
        <f t="shared" si="0"/>
        <v>13</v>
      </c>
      <c r="BB16" s="19">
        <f t="shared" si="1"/>
        <v>0.28260869565217389</v>
      </c>
      <c r="BC16">
        <f t="shared" si="2"/>
        <v>6</v>
      </c>
      <c r="BD16" s="19">
        <f t="shared" si="3"/>
        <v>0.87633236394549452</v>
      </c>
      <c r="BE16" s="182">
        <f t="shared" si="4"/>
        <v>0</v>
      </c>
    </row>
    <row r="17" spans="1:57">
      <c r="A17" t="s">
        <v>8053</v>
      </c>
      <c r="B17" s="148">
        <f>IF('Indicator Date hidden'!C18="x","x",$B$2-'Indicator Date hidden'!C18)</f>
        <v>0</v>
      </c>
      <c r="C17" s="148">
        <f>IF('Indicator Date hidden'!D18="x","x",$C$2-'Indicator Date hidden'!D18)</f>
        <v>0</v>
      </c>
      <c r="D17" s="148">
        <f>IF('Indicator Date hidden'!E18="x","x",$D$2-'Indicator Date hidden'!E18)</f>
        <v>0</v>
      </c>
      <c r="E17" s="148">
        <f>IF('Indicator Date hidden'!F18="x","x",$E$2-'Indicator Date hidden'!F18)</f>
        <v>0</v>
      </c>
      <c r="F17" s="148">
        <f>IF('Indicator Date hidden'!G18="x","x",$F$2-'Indicator Date hidden'!G18)</f>
        <v>0</v>
      </c>
      <c r="G17" s="148">
        <f>IF('Indicator Date hidden'!H18="x","x",$G$2-'Indicator Date hidden'!H18)</f>
        <v>0</v>
      </c>
      <c r="H17" s="148">
        <f>IF('Indicator Date hidden'!I18="x","x",$H$2-'Indicator Date hidden'!I18)</f>
        <v>0</v>
      </c>
      <c r="I17" s="148">
        <f>IF('Indicator Date hidden'!J18="x","x",$I$2-'Indicator Date hidden'!J18)</f>
        <v>0</v>
      </c>
      <c r="J17" s="148">
        <f>IF('Indicator Date hidden'!K18="x","x",$J$2-'Indicator Date hidden'!K18)</f>
        <v>0</v>
      </c>
      <c r="K17" s="148">
        <f>IF('Indicator Date hidden'!L18="x","x",$K$2-'Indicator Date hidden'!L18)</f>
        <v>0</v>
      </c>
      <c r="L17" s="148">
        <f>IF('Indicator Date hidden'!M18="x","x",$L$2-'Indicator Date hidden'!M18)</f>
        <v>0</v>
      </c>
      <c r="M17" s="148">
        <f>IF('Indicator Date hidden'!N18="x","x",$M$2-'Indicator Date hidden'!N18)</f>
        <v>0</v>
      </c>
      <c r="N17" s="148">
        <f>IF('Indicator Date hidden'!O18="x","x",$N$2-'Indicator Date hidden'!O18)</f>
        <v>0</v>
      </c>
      <c r="O17" s="148">
        <f>IF('Indicator Date hidden'!P18="x","x",$O$2-'Indicator Date hidden'!P18)</f>
        <v>0</v>
      </c>
      <c r="P17" s="148">
        <f>IF('Indicator Date hidden'!Q18="x","x",$P$2-'Indicator Date hidden'!Q18)</f>
        <v>0</v>
      </c>
      <c r="Q17" s="148">
        <f>IF('Indicator Date hidden'!R18="x","x",$Q$2-'Indicator Date hidden'!R18)</f>
        <v>9</v>
      </c>
      <c r="R17" s="148">
        <f>IF('Indicator Date hidden'!S18="x","x",$R$2-'Indicator Date hidden'!S18)</f>
        <v>0</v>
      </c>
      <c r="S17" s="148">
        <f>IF('Indicator Date hidden'!T18="x","x",$S$2-'Indicator Date hidden'!T18)</f>
        <v>0</v>
      </c>
      <c r="T17" s="148">
        <f>IF('Indicator Date hidden'!U18="x","x",$T$2-'Indicator Date hidden'!U18)</f>
        <v>0</v>
      </c>
      <c r="U17" s="148">
        <f>IF('Indicator Date hidden'!V18="x","x",$U$2-'Indicator Date hidden'!V18)</f>
        <v>0</v>
      </c>
      <c r="V17" s="148">
        <f>IF('Indicator Date hidden'!W18="x","x",$V$2-'Indicator Date hidden'!W18)</f>
        <v>0</v>
      </c>
      <c r="W17" s="148">
        <f>IF('Indicator Date hidden'!X18="x","x",$W$2-'Indicator Date hidden'!X18)</f>
        <v>9</v>
      </c>
      <c r="X17" s="148">
        <f>IF('Indicator Date hidden'!Y18="x","x",$X$2-'Indicator Date hidden'!Y18)</f>
        <v>1</v>
      </c>
      <c r="Y17" s="148">
        <f>IF('Indicator Date hidden'!Z18="x","x",$Y$2-'Indicator Date hidden'!Z18)</f>
        <v>0</v>
      </c>
      <c r="Z17" s="148">
        <f>IF('Indicator Date hidden'!AA18="x","x",$Z$2-'Indicator Date hidden'!AA18)</f>
        <v>0</v>
      </c>
      <c r="AA17" s="148">
        <f>IF('Indicator Date hidden'!AB18="x","x",$AA$2-'Indicator Date hidden'!AB18)</f>
        <v>0</v>
      </c>
      <c r="AB17" s="148">
        <f>IF('Indicator Date hidden'!AC18="x","x",$AB$2-'Indicator Date hidden'!AC18)</f>
        <v>0</v>
      </c>
      <c r="AC17" s="148">
        <f>IF('Indicator Date hidden'!AD18="x","x",$AC$2-'Indicator Date hidden'!AD18)</f>
        <v>0</v>
      </c>
      <c r="AD17" s="148" t="str">
        <f>IF('Indicator Date hidden'!AE18="x","x",$AD$2-'Indicator Date hidden'!AE18)</f>
        <v>x</v>
      </c>
      <c r="AE17" s="148">
        <f>IF('Indicator Date hidden'!AF18="x","x",$AE$2-'Indicator Date hidden'!AF18)</f>
        <v>0</v>
      </c>
      <c r="AF17" s="148">
        <f>IF('Indicator Date hidden'!AG18="x","x",$AF$2-'Indicator Date hidden'!AG18)</f>
        <v>1</v>
      </c>
      <c r="AG17" s="148">
        <f>IF('Indicator Date hidden'!AH18="x","x",$AG$2-'Indicator Date hidden'!AH18)</f>
        <v>0</v>
      </c>
      <c r="AH17" s="148">
        <f>IF('Indicator Date hidden'!AI18="x","x",$AH$2-'Indicator Date hidden'!AI18)</f>
        <v>0</v>
      </c>
      <c r="AI17" s="148">
        <f>IF('Indicator Date hidden'!AJ18="x","x",$AI$2-'Indicator Date hidden'!AJ18)</f>
        <v>0</v>
      </c>
      <c r="AJ17" s="148" t="str">
        <f>IF('Indicator Date hidden'!AK18="x","x",$AJ$2-'Indicator Date hidden'!AK18)</f>
        <v>x</v>
      </c>
      <c r="AK17" s="148">
        <f>IF('Indicator Date hidden'!AL18="x","x",$AK$2-'Indicator Date hidden'!AL18)</f>
        <v>1</v>
      </c>
      <c r="AL17" s="148">
        <f>IF('Indicator Date hidden'!AM18="x","x",$AL$2-'Indicator Date hidden'!AM18)</f>
        <v>0</v>
      </c>
      <c r="AM17" s="148">
        <f>IF('Indicator Date hidden'!AN18="x","x",$AM$2-'Indicator Date hidden'!AN18)</f>
        <v>0</v>
      </c>
      <c r="AN17" s="148">
        <f>IF('Indicator Date hidden'!AO18="x","x",$AN$2-'Indicator Date hidden'!AO18)</f>
        <v>0</v>
      </c>
      <c r="AO17" s="148" t="str">
        <f>IF('Indicator Date hidden'!AP18="x","x",$AO$2-'Indicator Date hidden'!AP18)</f>
        <v>x</v>
      </c>
      <c r="AP17" s="148" t="str">
        <f>IF('Indicator Date hidden'!AQ18="x","x",$AP$2-'Indicator Date hidden'!AQ18)</f>
        <v>x</v>
      </c>
      <c r="AQ17" s="148">
        <f>IF('Indicator Date hidden'!AR18="x","x",$AQ$2-'Indicator Date hidden'!AR18)</f>
        <v>0</v>
      </c>
      <c r="AR17" s="148">
        <f>IF('Indicator Date hidden'!AS18="x","x",$AR$2-'Indicator Date hidden'!AS18)</f>
        <v>0</v>
      </c>
      <c r="AS17" s="148">
        <f>IF('Indicator Date hidden'!AT18="x","x",$AS$2-'Indicator Date hidden'!AT18)</f>
        <v>0</v>
      </c>
      <c r="AT17" s="148">
        <f>IF('Indicator Date hidden'!AU18="x","x",$AT$2-'Indicator Date hidden'!AU18)</f>
        <v>0</v>
      </c>
      <c r="AU17" s="148">
        <f>IF('Indicator Date hidden'!AV18="x","x",$AU$2-'Indicator Date hidden'!AV18)</f>
        <v>5</v>
      </c>
      <c r="AV17" s="148">
        <f>IF('Indicator Date hidden'!AW18="x","x",$AV$2-'Indicator Date hidden'!AW18)</f>
        <v>0</v>
      </c>
      <c r="AW17" s="148">
        <f>IF('Indicator Date hidden'!AX18="x","x",$AW$2-'Indicator Date hidden'!AX18)</f>
        <v>0</v>
      </c>
      <c r="AX17" s="148">
        <f>IF('Indicator Date hidden'!AY18="x","x",$AX$2-'Indicator Date hidden'!AY18)</f>
        <v>0</v>
      </c>
      <c r="AY17" s="148">
        <f>IF('Indicator Date hidden'!AZ18="x","x",$AY$2-'Indicator Date hidden'!AZ18)</f>
        <v>0</v>
      </c>
      <c r="AZ17" s="148">
        <f>IF('Indicator Date hidden'!BA18="x","x",$AZ$2-'Indicator Date hidden'!BA18)</f>
        <v>0</v>
      </c>
      <c r="BA17">
        <f t="shared" si="0"/>
        <v>26</v>
      </c>
      <c r="BB17" s="19">
        <f t="shared" si="1"/>
        <v>0.55319148936170215</v>
      </c>
      <c r="BC17">
        <f t="shared" si="2"/>
        <v>6</v>
      </c>
      <c r="BD17" s="19">
        <f t="shared" si="3"/>
        <v>1.9330112176568308</v>
      </c>
      <c r="BE17" s="182">
        <f t="shared" si="4"/>
        <v>0</v>
      </c>
    </row>
    <row r="18" spans="1:57">
      <c r="A18" t="s">
        <v>8055</v>
      </c>
      <c r="B18" s="148">
        <f>IF('Indicator Date hidden'!C19="x","x",$B$2-'Indicator Date hidden'!C19)</f>
        <v>0</v>
      </c>
      <c r="C18" s="148">
        <f>IF('Indicator Date hidden'!D19="x","x",$C$2-'Indicator Date hidden'!D19)</f>
        <v>0</v>
      </c>
      <c r="D18" s="148">
        <f>IF('Indicator Date hidden'!E19="x","x",$D$2-'Indicator Date hidden'!E19)</f>
        <v>0</v>
      </c>
      <c r="E18" s="148">
        <f>IF('Indicator Date hidden'!F19="x","x",$E$2-'Indicator Date hidden'!F19)</f>
        <v>0</v>
      </c>
      <c r="F18" s="148">
        <f>IF('Indicator Date hidden'!G19="x","x",$F$2-'Indicator Date hidden'!G19)</f>
        <v>0</v>
      </c>
      <c r="G18" s="148">
        <f>IF('Indicator Date hidden'!H19="x","x",$G$2-'Indicator Date hidden'!H19)</f>
        <v>0</v>
      </c>
      <c r="H18" s="148">
        <f>IF('Indicator Date hidden'!I19="x","x",$H$2-'Indicator Date hidden'!I19)</f>
        <v>0</v>
      </c>
      <c r="I18" s="148">
        <f>IF('Indicator Date hidden'!J19="x","x",$I$2-'Indicator Date hidden'!J19)</f>
        <v>0</v>
      </c>
      <c r="J18" s="148">
        <f>IF('Indicator Date hidden'!K19="x","x",$J$2-'Indicator Date hidden'!K19)</f>
        <v>0</v>
      </c>
      <c r="K18" s="148">
        <f>IF('Indicator Date hidden'!L19="x","x",$K$2-'Indicator Date hidden'!L19)</f>
        <v>0</v>
      </c>
      <c r="L18" s="148">
        <f>IF('Indicator Date hidden'!M19="x","x",$L$2-'Indicator Date hidden'!M19)</f>
        <v>0</v>
      </c>
      <c r="M18" s="148">
        <f>IF('Indicator Date hidden'!N19="x","x",$M$2-'Indicator Date hidden'!N19)</f>
        <v>0</v>
      </c>
      <c r="N18" s="148">
        <f>IF('Indicator Date hidden'!O19="x","x",$N$2-'Indicator Date hidden'!O19)</f>
        <v>0</v>
      </c>
      <c r="O18" s="148">
        <f>IF('Indicator Date hidden'!P19="x","x",$O$2-'Indicator Date hidden'!P19)</f>
        <v>0</v>
      </c>
      <c r="P18" s="148">
        <f>IF('Indicator Date hidden'!Q19="x","x",$P$2-'Indicator Date hidden'!Q19)</f>
        <v>0</v>
      </c>
      <c r="Q18" s="148" t="str">
        <f>IF('Indicator Date hidden'!R19="x","x",$Q$2-'Indicator Date hidden'!R19)</f>
        <v>x</v>
      </c>
      <c r="R18" s="148">
        <f>IF('Indicator Date hidden'!S19="x","x",$R$2-'Indicator Date hidden'!S19)</f>
        <v>0</v>
      </c>
      <c r="S18" s="148">
        <f>IF('Indicator Date hidden'!T19="x","x",$S$2-'Indicator Date hidden'!T19)</f>
        <v>0</v>
      </c>
      <c r="T18" s="148">
        <f>IF('Indicator Date hidden'!U19="x","x",$T$2-'Indicator Date hidden'!U19)</f>
        <v>0</v>
      </c>
      <c r="U18" s="148" t="str">
        <f>IF('Indicator Date hidden'!V19="x","x",$U$2-'Indicator Date hidden'!V19)</f>
        <v>x</v>
      </c>
      <c r="V18" s="148">
        <f>IF('Indicator Date hidden'!W19="x","x",$V$2-'Indicator Date hidden'!W19)</f>
        <v>0</v>
      </c>
      <c r="W18" s="148" t="str">
        <f>IF('Indicator Date hidden'!X19="x","x",$W$2-'Indicator Date hidden'!X19)</f>
        <v>x</v>
      </c>
      <c r="X18" s="148">
        <f>IF('Indicator Date hidden'!Y19="x","x",$X$2-'Indicator Date hidden'!Y19)</f>
        <v>1</v>
      </c>
      <c r="Y18" s="148">
        <f>IF('Indicator Date hidden'!Z19="x","x",$Y$2-'Indicator Date hidden'!Z19)</f>
        <v>0</v>
      </c>
      <c r="Z18" s="148">
        <f>IF('Indicator Date hidden'!AA19="x","x",$Z$2-'Indicator Date hidden'!AA19)</f>
        <v>0</v>
      </c>
      <c r="AA18" s="148" t="str">
        <f>IF('Indicator Date hidden'!AB19="x","x",$AA$2-'Indicator Date hidden'!AB19)</f>
        <v>x</v>
      </c>
      <c r="AB18" s="148">
        <f>IF('Indicator Date hidden'!AC19="x","x",$AB$2-'Indicator Date hidden'!AC19)</f>
        <v>0</v>
      </c>
      <c r="AC18" s="148">
        <f>IF('Indicator Date hidden'!AD19="x","x",$AC$2-'Indicator Date hidden'!AD19)</f>
        <v>0</v>
      </c>
      <c r="AD18" s="148" t="str">
        <f>IF('Indicator Date hidden'!AE19="x","x",$AD$2-'Indicator Date hidden'!AE19)</f>
        <v>x</v>
      </c>
      <c r="AE18" s="148">
        <f>IF('Indicator Date hidden'!AF19="x","x",$AE$2-'Indicator Date hidden'!AF19)</f>
        <v>0</v>
      </c>
      <c r="AF18" s="148">
        <f>IF('Indicator Date hidden'!AG19="x","x",$AF$2-'Indicator Date hidden'!AG19)</f>
        <v>1</v>
      </c>
      <c r="AG18" s="148">
        <f>IF('Indicator Date hidden'!AH19="x","x",$AG$2-'Indicator Date hidden'!AH19)</f>
        <v>0</v>
      </c>
      <c r="AH18" s="148">
        <f>IF('Indicator Date hidden'!AI19="x","x",$AH$2-'Indicator Date hidden'!AI19)</f>
        <v>0</v>
      </c>
      <c r="AI18" s="148">
        <f>IF('Indicator Date hidden'!AJ19="x","x",$AI$2-'Indicator Date hidden'!AJ19)</f>
        <v>0</v>
      </c>
      <c r="AJ18" s="148" t="str">
        <f>IF('Indicator Date hidden'!AK19="x","x",$AJ$2-'Indicator Date hidden'!AK19)</f>
        <v>x</v>
      </c>
      <c r="AK18" s="148">
        <f>IF('Indicator Date hidden'!AL19="x","x",$AK$2-'Indicator Date hidden'!AL19)</f>
        <v>1</v>
      </c>
      <c r="AL18" s="148">
        <f>IF('Indicator Date hidden'!AM19="x","x",$AL$2-'Indicator Date hidden'!AM19)</f>
        <v>0</v>
      </c>
      <c r="AM18" s="148">
        <f>IF('Indicator Date hidden'!AN19="x","x",$AM$2-'Indicator Date hidden'!AN19)</f>
        <v>0</v>
      </c>
      <c r="AN18" s="148">
        <f>IF('Indicator Date hidden'!AO19="x","x",$AN$2-'Indicator Date hidden'!AO19)</f>
        <v>0</v>
      </c>
      <c r="AO18" s="148">
        <f>IF('Indicator Date hidden'!AP19="x","x",$AO$2-'Indicator Date hidden'!AP19)</f>
        <v>0</v>
      </c>
      <c r="AP18" s="148">
        <f>IF('Indicator Date hidden'!AQ19="x","x",$AP$2-'Indicator Date hidden'!AQ19)</f>
        <v>0</v>
      </c>
      <c r="AQ18" s="148" t="str">
        <f>IF('Indicator Date hidden'!AR19="x","x",$AQ$2-'Indicator Date hidden'!AR19)</f>
        <v>x</v>
      </c>
      <c r="AR18" s="148">
        <f>IF('Indicator Date hidden'!AS19="x","x",$AR$2-'Indicator Date hidden'!AS19)</f>
        <v>0</v>
      </c>
      <c r="AS18" s="148">
        <f>IF('Indicator Date hidden'!AT19="x","x",$AS$2-'Indicator Date hidden'!AT19)</f>
        <v>0</v>
      </c>
      <c r="AT18" s="148">
        <f>IF('Indicator Date hidden'!AU19="x","x",$AT$2-'Indicator Date hidden'!AU19)</f>
        <v>0</v>
      </c>
      <c r="AU18" s="148" t="str">
        <f>IF('Indicator Date hidden'!AV19="x","x",$AU$2-'Indicator Date hidden'!AV19)</f>
        <v>x</v>
      </c>
      <c r="AV18" s="148">
        <f>IF('Indicator Date hidden'!AW19="x","x",$AV$2-'Indicator Date hidden'!AW19)</f>
        <v>0</v>
      </c>
      <c r="AW18" s="148">
        <f>IF('Indicator Date hidden'!AX19="x","x",$AW$2-'Indicator Date hidden'!AX19)</f>
        <v>0</v>
      </c>
      <c r="AX18" s="148">
        <f>IF('Indicator Date hidden'!AY19="x","x",$AX$2-'Indicator Date hidden'!AY19)</f>
        <v>0</v>
      </c>
      <c r="AY18" s="148">
        <f>IF('Indicator Date hidden'!AZ19="x","x",$AY$2-'Indicator Date hidden'!AZ19)</f>
        <v>0</v>
      </c>
      <c r="AZ18" s="148">
        <f>IF('Indicator Date hidden'!BA19="x","x",$AZ$2-'Indicator Date hidden'!BA19)</f>
        <v>0</v>
      </c>
      <c r="BA18">
        <f t="shared" si="0"/>
        <v>3</v>
      </c>
      <c r="BB18" s="19">
        <f t="shared" si="1"/>
        <v>6.9767441860465115E-2</v>
      </c>
      <c r="BC18">
        <f t="shared" si="2"/>
        <v>3</v>
      </c>
      <c r="BD18" s="19">
        <f t="shared" si="3"/>
        <v>0.25475467790937961</v>
      </c>
      <c r="BE18" s="182">
        <f t="shared" si="4"/>
        <v>0</v>
      </c>
    </row>
    <row r="19" spans="1:57">
      <c r="A19" t="s">
        <v>8057</v>
      </c>
      <c r="B19" s="148">
        <f>IF('Indicator Date hidden'!C20="x","x",$B$2-'Indicator Date hidden'!C20)</f>
        <v>0</v>
      </c>
      <c r="C19" s="148">
        <f>IF('Indicator Date hidden'!D20="x","x",$C$2-'Indicator Date hidden'!D20)</f>
        <v>0</v>
      </c>
      <c r="D19" s="148">
        <f>IF('Indicator Date hidden'!E20="x","x",$D$2-'Indicator Date hidden'!E20)</f>
        <v>0</v>
      </c>
      <c r="E19" s="148">
        <f>IF('Indicator Date hidden'!F20="x","x",$E$2-'Indicator Date hidden'!F20)</f>
        <v>0</v>
      </c>
      <c r="F19" s="148">
        <f>IF('Indicator Date hidden'!G20="x","x",$F$2-'Indicator Date hidden'!G20)</f>
        <v>0</v>
      </c>
      <c r="G19" s="148">
        <f>IF('Indicator Date hidden'!H20="x","x",$G$2-'Indicator Date hidden'!H20)</f>
        <v>0</v>
      </c>
      <c r="H19" s="148">
        <f>IF('Indicator Date hidden'!I20="x","x",$H$2-'Indicator Date hidden'!I20)</f>
        <v>0</v>
      </c>
      <c r="I19" s="148">
        <f>IF('Indicator Date hidden'!J20="x","x",$I$2-'Indicator Date hidden'!J20)</f>
        <v>0</v>
      </c>
      <c r="J19" s="148">
        <f>IF('Indicator Date hidden'!K20="x","x",$J$2-'Indicator Date hidden'!K20)</f>
        <v>0</v>
      </c>
      <c r="K19" s="148">
        <f>IF('Indicator Date hidden'!L20="x","x",$K$2-'Indicator Date hidden'!L20)</f>
        <v>0</v>
      </c>
      <c r="L19" s="148">
        <f>IF('Indicator Date hidden'!M20="x","x",$L$2-'Indicator Date hidden'!M20)</f>
        <v>0</v>
      </c>
      <c r="M19" s="148">
        <f>IF('Indicator Date hidden'!N20="x","x",$M$2-'Indicator Date hidden'!N20)</f>
        <v>0</v>
      </c>
      <c r="N19" s="148">
        <f>IF('Indicator Date hidden'!O20="x","x",$N$2-'Indicator Date hidden'!O20)</f>
        <v>0</v>
      </c>
      <c r="O19" s="148">
        <f>IF('Indicator Date hidden'!P20="x","x",$O$2-'Indicator Date hidden'!P20)</f>
        <v>0</v>
      </c>
      <c r="P19" s="148">
        <f>IF('Indicator Date hidden'!Q20="x","x",$P$2-'Indicator Date hidden'!Q20)</f>
        <v>0</v>
      </c>
      <c r="Q19" s="148">
        <f>IF('Indicator Date hidden'!R20="x","x",$Q$2-'Indicator Date hidden'!R20)</f>
        <v>3</v>
      </c>
      <c r="R19" s="148">
        <f>IF('Indicator Date hidden'!S20="x","x",$R$2-'Indicator Date hidden'!S20)</f>
        <v>0</v>
      </c>
      <c r="S19" s="148">
        <f>IF('Indicator Date hidden'!T20="x","x",$S$2-'Indicator Date hidden'!T20)</f>
        <v>0</v>
      </c>
      <c r="T19" s="148">
        <f>IF('Indicator Date hidden'!U20="x","x",$T$2-'Indicator Date hidden'!U20)</f>
        <v>0</v>
      </c>
      <c r="U19" s="148">
        <f>IF('Indicator Date hidden'!V20="x","x",$U$2-'Indicator Date hidden'!V20)</f>
        <v>0</v>
      </c>
      <c r="V19" s="148">
        <f>IF('Indicator Date hidden'!W20="x","x",$V$2-'Indicator Date hidden'!W20)</f>
        <v>0</v>
      </c>
      <c r="W19" s="148">
        <f>IF('Indicator Date hidden'!X20="x","x",$W$2-'Indicator Date hidden'!X20)</f>
        <v>3</v>
      </c>
      <c r="X19" s="148">
        <f>IF('Indicator Date hidden'!Y20="x","x",$X$2-'Indicator Date hidden'!Y20)</f>
        <v>4</v>
      </c>
      <c r="Y19" s="148">
        <f>IF('Indicator Date hidden'!Z20="x","x",$Y$2-'Indicator Date hidden'!Z20)</f>
        <v>0</v>
      </c>
      <c r="Z19" s="148">
        <f>IF('Indicator Date hidden'!AA20="x","x",$Z$2-'Indicator Date hidden'!AA20)</f>
        <v>0</v>
      </c>
      <c r="AA19" s="148">
        <f>IF('Indicator Date hidden'!AB20="x","x",$AA$2-'Indicator Date hidden'!AB20)</f>
        <v>0</v>
      </c>
      <c r="AB19" s="148">
        <f>IF('Indicator Date hidden'!AC20="x","x",$AB$2-'Indicator Date hidden'!AC20)</f>
        <v>0</v>
      </c>
      <c r="AC19" s="148">
        <f>IF('Indicator Date hidden'!AD20="x","x",$AC$2-'Indicator Date hidden'!AD20)</f>
        <v>0</v>
      </c>
      <c r="AD19" s="148">
        <f>IF('Indicator Date hidden'!AE20="x","x",$AD$2-'Indicator Date hidden'!AE20)</f>
        <v>0</v>
      </c>
      <c r="AE19" s="148">
        <f>IF('Indicator Date hidden'!AF20="x","x",$AE$2-'Indicator Date hidden'!AF20)</f>
        <v>0</v>
      </c>
      <c r="AF19" s="148" t="str">
        <f>IF('Indicator Date hidden'!AG20="x","x",$AF$2-'Indicator Date hidden'!AG20)</f>
        <v>x</v>
      </c>
      <c r="AG19" s="148">
        <f>IF('Indicator Date hidden'!AH20="x","x",$AG$2-'Indicator Date hidden'!AH20)</f>
        <v>0</v>
      </c>
      <c r="AH19" s="148">
        <f>IF('Indicator Date hidden'!AI20="x","x",$AH$2-'Indicator Date hidden'!AI20)</f>
        <v>0</v>
      </c>
      <c r="AI19" s="148">
        <f>IF('Indicator Date hidden'!AJ20="x","x",$AI$2-'Indicator Date hidden'!AJ20)</f>
        <v>0</v>
      </c>
      <c r="AJ19" s="148" t="str">
        <f>IF('Indicator Date hidden'!AK20="x","x",$AJ$2-'Indicator Date hidden'!AK20)</f>
        <v>x</v>
      </c>
      <c r="AK19" s="148">
        <f>IF('Indicator Date hidden'!AL20="x","x",$AK$2-'Indicator Date hidden'!AL20)</f>
        <v>1</v>
      </c>
      <c r="AL19" s="148">
        <f>IF('Indicator Date hidden'!AM20="x","x",$AL$2-'Indicator Date hidden'!AM20)</f>
        <v>0</v>
      </c>
      <c r="AM19" s="148">
        <f>IF('Indicator Date hidden'!AN20="x","x",$AM$2-'Indicator Date hidden'!AN20)</f>
        <v>0</v>
      </c>
      <c r="AN19" s="148">
        <f>IF('Indicator Date hidden'!AO20="x","x",$AN$2-'Indicator Date hidden'!AO20)</f>
        <v>0</v>
      </c>
      <c r="AO19" s="148" t="str">
        <f>IF('Indicator Date hidden'!AP20="x","x",$AO$2-'Indicator Date hidden'!AP20)</f>
        <v>x</v>
      </c>
      <c r="AP19" s="148">
        <f>IF('Indicator Date hidden'!AQ20="x","x",$AP$2-'Indicator Date hidden'!AQ20)</f>
        <v>2</v>
      </c>
      <c r="AQ19" s="148" t="str">
        <f>IF('Indicator Date hidden'!AR20="x","x",$AQ$2-'Indicator Date hidden'!AR20)</f>
        <v>x</v>
      </c>
      <c r="AR19" s="148">
        <f>IF('Indicator Date hidden'!AS20="x","x",$AR$2-'Indicator Date hidden'!AS20)</f>
        <v>0</v>
      </c>
      <c r="AS19" s="148" t="str">
        <f>IF('Indicator Date hidden'!AT20="x","x",$AS$2-'Indicator Date hidden'!AT20)</f>
        <v>x</v>
      </c>
      <c r="AT19" s="148">
        <f>IF('Indicator Date hidden'!AU20="x","x",$AT$2-'Indicator Date hidden'!AU20)</f>
        <v>0</v>
      </c>
      <c r="AU19" s="148" t="str">
        <f>IF('Indicator Date hidden'!AV20="x","x",$AU$2-'Indicator Date hidden'!AV20)</f>
        <v>x</v>
      </c>
      <c r="AV19" s="148">
        <f>IF('Indicator Date hidden'!AW20="x","x",$AV$2-'Indicator Date hidden'!AW20)</f>
        <v>0</v>
      </c>
      <c r="AW19" s="148">
        <f>IF('Indicator Date hidden'!AX20="x","x",$AW$2-'Indicator Date hidden'!AX20)</f>
        <v>0</v>
      </c>
      <c r="AX19" s="148">
        <f>IF('Indicator Date hidden'!AY20="x","x",$AX$2-'Indicator Date hidden'!AY20)</f>
        <v>0</v>
      </c>
      <c r="AY19" s="148">
        <f>IF('Indicator Date hidden'!AZ20="x","x",$AY$2-'Indicator Date hidden'!AZ20)</f>
        <v>0</v>
      </c>
      <c r="AZ19" s="148">
        <f>IF('Indicator Date hidden'!BA20="x","x",$AZ$2-'Indicator Date hidden'!BA20)</f>
        <v>0</v>
      </c>
      <c r="BA19">
        <f t="shared" si="0"/>
        <v>13</v>
      </c>
      <c r="BB19" s="19">
        <f t="shared" si="1"/>
        <v>0.28888888888888886</v>
      </c>
      <c r="BC19">
        <f t="shared" si="2"/>
        <v>5</v>
      </c>
      <c r="BD19" s="19">
        <f t="shared" si="3"/>
        <v>0.88499145563288339</v>
      </c>
      <c r="BE19" s="182">
        <f t="shared" si="4"/>
        <v>0</v>
      </c>
    </row>
    <row r="20" spans="1:57">
      <c r="A20" t="s">
        <v>8059</v>
      </c>
      <c r="B20" s="148">
        <f>IF('Indicator Date hidden'!C21="x","x",$B$2-'Indicator Date hidden'!C21)</f>
        <v>0</v>
      </c>
      <c r="C20" s="148">
        <f>IF('Indicator Date hidden'!D21="x","x",$C$2-'Indicator Date hidden'!D21)</f>
        <v>0</v>
      </c>
      <c r="D20" s="148">
        <f>IF('Indicator Date hidden'!E21="x","x",$D$2-'Indicator Date hidden'!E21)</f>
        <v>0</v>
      </c>
      <c r="E20" s="148">
        <f>IF('Indicator Date hidden'!F21="x","x",$E$2-'Indicator Date hidden'!F21)</f>
        <v>0</v>
      </c>
      <c r="F20" s="148">
        <f>IF('Indicator Date hidden'!G21="x","x",$F$2-'Indicator Date hidden'!G21)</f>
        <v>0</v>
      </c>
      <c r="G20" s="148">
        <f>IF('Indicator Date hidden'!H21="x","x",$G$2-'Indicator Date hidden'!H21)</f>
        <v>0</v>
      </c>
      <c r="H20" s="148">
        <f>IF('Indicator Date hidden'!I21="x","x",$H$2-'Indicator Date hidden'!I21)</f>
        <v>0</v>
      </c>
      <c r="I20" s="148">
        <f>IF('Indicator Date hidden'!J21="x","x",$I$2-'Indicator Date hidden'!J21)</f>
        <v>0</v>
      </c>
      <c r="J20" s="148">
        <f>IF('Indicator Date hidden'!K21="x","x",$J$2-'Indicator Date hidden'!K21)</f>
        <v>0</v>
      </c>
      <c r="K20" s="148">
        <f>IF('Indicator Date hidden'!L21="x","x",$K$2-'Indicator Date hidden'!L21)</f>
        <v>0</v>
      </c>
      <c r="L20" s="148">
        <f>IF('Indicator Date hidden'!M21="x","x",$L$2-'Indicator Date hidden'!M21)</f>
        <v>0</v>
      </c>
      <c r="M20" s="148">
        <f>IF('Indicator Date hidden'!N21="x","x",$M$2-'Indicator Date hidden'!N21)</f>
        <v>0</v>
      </c>
      <c r="N20" s="148">
        <f>IF('Indicator Date hidden'!O21="x","x",$N$2-'Indicator Date hidden'!O21)</f>
        <v>0</v>
      </c>
      <c r="O20" s="148">
        <f>IF('Indicator Date hidden'!P21="x","x",$O$2-'Indicator Date hidden'!P21)</f>
        <v>0</v>
      </c>
      <c r="P20" s="148">
        <f>IF('Indicator Date hidden'!Q21="x","x",$P$2-'Indicator Date hidden'!Q21)</f>
        <v>0</v>
      </c>
      <c r="Q20" s="148">
        <f>IF('Indicator Date hidden'!R21="x","x",$Q$2-'Indicator Date hidden'!R21)</f>
        <v>2</v>
      </c>
      <c r="R20" s="148">
        <f>IF('Indicator Date hidden'!S21="x","x",$R$2-'Indicator Date hidden'!S21)</f>
        <v>0</v>
      </c>
      <c r="S20" s="148">
        <f>IF('Indicator Date hidden'!T21="x","x",$S$2-'Indicator Date hidden'!T21)</f>
        <v>0</v>
      </c>
      <c r="T20" s="148">
        <f>IF('Indicator Date hidden'!U21="x","x",$T$2-'Indicator Date hidden'!U21)</f>
        <v>0</v>
      </c>
      <c r="U20" s="148">
        <f>IF('Indicator Date hidden'!V21="x","x",$U$2-'Indicator Date hidden'!V21)</f>
        <v>0</v>
      </c>
      <c r="V20" s="148">
        <f>IF('Indicator Date hidden'!W21="x","x",$V$2-'Indicator Date hidden'!W21)</f>
        <v>0</v>
      </c>
      <c r="W20" s="148">
        <f>IF('Indicator Date hidden'!X21="x","x",$W$2-'Indicator Date hidden'!X21)</f>
        <v>0</v>
      </c>
      <c r="X20" s="148">
        <f>IF('Indicator Date hidden'!Y21="x","x",$X$2-'Indicator Date hidden'!Y21)</f>
        <v>4</v>
      </c>
      <c r="Y20" s="148">
        <f>IF('Indicator Date hidden'!Z21="x","x",$Y$2-'Indicator Date hidden'!Z21)</f>
        <v>0</v>
      </c>
      <c r="Z20" s="148">
        <f>IF('Indicator Date hidden'!AA21="x","x",$Z$2-'Indicator Date hidden'!AA21)</f>
        <v>0</v>
      </c>
      <c r="AA20" s="148">
        <f>IF('Indicator Date hidden'!AB21="x","x",$AA$2-'Indicator Date hidden'!AB21)</f>
        <v>0</v>
      </c>
      <c r="AB20" s="148">
        <f>IF('Indicator Date hidden'!AC21="x","x",$AB$2-'Indicator Date hidden'!AC21)</f>
        <v>0</v>
      </c>
      <c r="AC20" s="148">
        <f>IF('Indicator Date hidden'!AD21="x","x",$AC$2-'Indicator Date hidden'!AD21)</f>
        <v>0</v>
      </c>
      <c r="AD20" s="148">
        <f>IF('Indicator Date hidden'!AE21="x","x",$AD$2-'Indicator Date hidden'!AE21)</f>
        <v>0</v>
      </c>
      <c r="AE20" s="148">
        <f>IF('Indicator Date hidden'!AF21="x","x",$AE$2-'Indicator Date hidden'!AF21)</f>
        <v>0</v>
      </c>
      <c r="AF20" s="148">
        <f>IF('Indicator Date hidden'!AG21="x","x",$AF$2-'Indicator Date hidden'!AG21)</f>
        <v>2</v>
      </c>
      <c r="AG20" s="148">
        <f>IF('Indicator Date hidden'!AH21="x","x",$AG$2-'Indicator Date hidden'!AH21)</f>
        <v>0</v>
      </c>
      <c r="AH20" s="148">
        <f>IF('Indicator Date hidden'!AI21="x","x",$AH$2-'Indicator Date hidden'!AI21)</f>
        <v>0</v>
      </c>
      <c r="AI20" s="148">
        <f>IF('Indicator Date hidden'!AJ21="x","x",$AI$2-'Indicator Date hidden'!AJ21)</f>
        <v>0</v>
      </c>
      <c r="AJ20" s="148" t="str">
        <f>IF('Indicator Date hidden'!AK21="x","x",$AJ$2-'Indicator Date hidden'!AK21)</f>
        <v>x</v>
      </c>
      <c r="AK20" s="148">
        <f>IF('Indicator Date hidden'!AL21="x","x",$AK$2-'Indicator Date hidden'!AL21)</f>
        <v>1</v>
      </c>
      <c r="AL20" s="148">
        <f>IF('Indicator Date hidden'!AM21="x","x",$AL$2-'Indicator Date hidden'!AM21)</f>
        <v>0</v>
      </c>
      <c r="AM20" s="148">
        <f>IF('Indicator Date hidden'!AN21="x","x",$AM$2-'Indicator Date hidden'!AN21)</f>
        <v>0</v>
      </c>
      <c r="AN20" s="148">
        <f>IF('Indicator Date hidden'!AO21="x","x",$AN$2-'Indicator Date hidden'!AO21)</f>
        <v>0</v>
      </c>
      <c r="AO20" s="148">
        <f>IF('Indicator Date hidden'!AP21="x","x",$AO$2-'Indicator Date hidden'!AP21)</f>
        <v>0</v>
      </c>
      <c r="AP20" s="148">
        <f>IF('Indicator Date hidden'!AQ21="x","x",$AP$2-'Indicator Date hidden'!AQ21)</f>
        <v>0</v>
      </c>
      <c r="AQ20" s="148">
        <f>IF('Indicator Date hidden'!AR21="x","x",$AQ$2-'Indicator Date hidden'!AR21)</f>
        <v>0</v>
      </c>
      <c r="AR20" s="148">
        <f>IF('Indicator Date hidden'!AS21="x","x",$AR$2-'Indicator Date hidden'!AS21)</f>
        <v>0</v>
      </c>
      <c r="AS20" s="148">
        <f>IF('Indicator Date hidden'!AT21="x","x",$AS$2-'Indicator Date hidden'!AT21)</f>
        <v>0</v>
      </c>
      <c r="AT20" s="148">
        <f>IF('Indicator Date hidden'!AU21="x","x",$AT$2-'Indicator Date hidden'!AU21)</f>
        <v>0</v>
      </c>
      <c r="AU20" s="148">
        <f>IF('Indicator Date hidden'!AV21="x","x",$AU$2-'Indicator Date hidden'!AV21)</f>
        <v>8</v>
      </c>
      <c r="AV20" s="148">
        <f>IF('Indicator Date hidden'!AW21="x","x",$AV$2-'Indicator Date hidden'!AW21)</f>
        <v>0</v>
      </c>
      <c r="AW20" s="148">
        <f>IF('Indicator Date hidden'!AX21="x","x",$AW$2-'Indicator Date hidden'!AX21)</f>
        <v>0</v>
      </c>
      <c r="AX20" s="148">
        <f>IF('Indicator Date hidden'!AY21="x","x",$AX$2-'Indicator Date hidden'!AY21)</f>
        <v>0</v>
      </c>
      <c r="AY20" s="148">
        <f>IF('Indicator Date hidden'!AZ21="x","x",$AY$2-'Indicator Date hidden'!AZ21)</f>
        <v>0</v>
      </c>
      <c r="AZ20" s="148">
        <f>IF('Indicator Date hidden'!BA21="x","x",$AZ$2-'Indicator Date hidden'!BA21)</f>
        <v>0</v>
      </c>
      <c r="BA20">
        <f t="shared" si="0"/>
        <v>17</v>
      </c>
      <c r="BB20" s="19">
        <f t="shared" si="1"/>
        <v>0.34</v>
      </c>
      <c r="BC20">
        <f t="shared" si="2"/>
        <v>5</v>
      </c>
      <c r="BD20" s="19">
        <f t="shared" si="3"/>
        <v>1.290116273829611</v>
      </c>
      <c r="BE20" s="182">
        <f t="shared" si="4"/>
        <v>0</v>
      </c>
    </row>
    <row r="21" spans="1:57">
      <c r="A21" t="s">
        <v>8061</v>
      </c>
      <c r="B21" s="148">
        <f>IF('Indicator Date hidden'!C22="x","x",$B$2-'Indicator Date hidden'!C22)</f>
        <v>0</v>
      </c>
      <c r="C21" s="148">
        <f>IF('Indicator Date hidden'!D22="x","x",$C$2-'Indicator Date hidden'!D22)</f>
        <v>0</v>
      </c>
      <c r="D21" s="148">
        <f>IF('Indicator Date hidden'!E22="x","x",$D$2-'Indicator Date hidden'!E22)</f>
        <v>0</v>
      </c>
      <c r="E21" s="148">
        <f>IF('Indicator Date hidden'!F22="x","x",$E$2-'Indicator Date hidden'!F22)</f>
        <v>0</v>
      </c>
      <c r="F21" s="148">
        <f>IF('Indicator Date hidden'!G22="x","x",$F$2-'Indicator Date hidden'!G22)</f>
        <v>0</v>
      </c>
      <c r="G21" s="148">
        <f>IF('Indicator Date hidden'!H22="x","x",$G$2-'Indicator Date hidden'!H22)</f>
        <v>0</v>
      </c>
      <c r="H21" s="148">
        <f>IF('Indicator Date hidden'!I22="x","x",$H$2-'Indicator Date hidden'!I22)</f>
        <v>0</v>
      </c>
      <c r="I21" s="148">
        <f>IF('Indicator Date hidden'!J22="x","x",$I$2-'Indicator Date hidden'!J22)</f>
        <v>0</v>
      </c>
      <c r="J21" s="148">
        <f>IF('Indicator Date hidden'!K22="x","x",$J$2-'Indicator Date hidden'!K22)</f>
        <v>0</v>
      </c>
      <c r="K21" s="148">
        <f>IF('Indicator Date hidden'!L22="x","x",$K$2-'Indicator Date hidden'!L22)</f>
        <v>0</v>
      </c>
      <c r="L21" s="148">
        <f>IF('Indicator Date hidden'!M22="x","x",$L$2-'Indicator Date hidden'!M22)</f>
        <v>0</v>
      </c>
      <c r="M21" s="148">
        <f>IF('Indicator Date hidden'!N22="x","x",$M$2-'Indicator Date hidden'!N22)</f>
        <v>0</v>
      </c>
      <c r="N21" s="148">
        <f>IF('Indicator Date hidden'!O22="x","x",$N$2-'Indicator Date hidden'!O22)</f>
        <v>0</v>
      </c>
      <c r="O21" s="148">
        <f>IF('Indicator Date hidden'!P22="x","x",$O$2-'Indicator Date hidden'!P22)</f>
        <v>0</v>
      </c>
      <c r="P21" s="148">
        <f>IF('Indicator Date hidden'!Q22="x","x",$P$2-'Indicator Date hidden'!Q22)</f>
        <v>0</v>
      </c>
      <c r="Q21" s="148">
        <f>IF('Indicator Date hidden'!R22="x","x",$Q$2-'Indicator Date hidden'!R22)</f>
        <v>4</v>
      </c>
      <c r="R21" s="148">
        <f>IF('Indicator Date hidden'!S22="x","x",$R$2-'Indicator Date hidden'!S22)</f>
        <v>0</v>
      </c>
      <c r="S21" s="148">
        <f>IF('Indicator Date hidden'!T22="x","x",$S$2-'Indicator Date hidden'!T22)</f>
        <v>0</v>
      </c>
      <c r="T21" s="148">
        <f>IF('Indicator Date hidden'!U22="x","x",$T$2-'Indicator Date hidden'!U22)</f>
        <v>0</v>
      </c>
      <c r="U21" s="148">
        <f>IF('Indicator Date hidden'!V22="x","x",$U$2-'Indicator Date hidden'!V22)</f>
        <v>0</v>
      </c>
      <c r="V21" s="148">
        <f>IF('Indicator Date hidden'!W22="x","x",$V$2-'Indicator Date hidden'!W22)</f>
        <v>0</v>
      </c>
      <c r="W21" s="148">
        <f>IF('Indicator Date hidden'!X22="x","x",$W$2-'Indicator Date hidden'!X22)</f>
        <v>4</v>
      </c>
      <c r="X21" s="148">
        <f>IF('Indicator Date hidden'!Y22="x","x",$X$2-'Indicator Date hidden'!Y22)</f>
        <v>2</v>
      </c>
      <c r="Y21" s="148">
        <f>IF('Indicator Date hidden'!Z22="x","x",$Y$2-'Indicator Date hidden'!Z22)</f>
        <v>0</v>
      </c>
      <c r="Z21" s="148">
        <f>IF('Indicator Date hidden'!AA22="x","x",$Z$2-'Indicator Date hidden'!AA22)</f>
        <v>0</v>
      </c>
      <c r="AA21" s="148">
        <f>IF('Indicator Date hidden'!AB22="x","x",$AA$2-'Indicator Date hidden'!AB22)</f>
        <v>1</v>
      </c>
      <c r="AB21" s="148">
        <f>IF('Indicator Date hidden'!AC22="x","x",$AB$2-'Indicator Date hidden'!AC22)</f>
        <v>0</v>
      </c>
      <c r="AC21" s="148">
        <f>IF('Indicator Date hidden'!AD22="x","x",$AC$2-'Indicator Date hidden'!AD22)</f>
        <v>0</v>
      </c>
      <c r="AD21" s="148">
        <f>IF('Indicator Date hidden'!AE22="x","x",$AD$2-'Indicator Date hidden'!AE22)</f>
        <v>0</v>
      </c>
      <c r="AE21" s="148">
        <f>IF('Indicator Date hidden'!AF22="x","x",$AE$2-'Indicator Date hidden'!AF22)</f>
        <v>0</v>
      </c>
      <c r="AF21" s="148">
        <f>IF('Indicator Date hidden'!AG22="x","x",$AF$2-'Indicator Date hidden'!AG22)</f>
        <v>1</v>
      </c>
      <c r="AG21" s="148">
        <f>IF('Indicator Date hidden'!AH22="x","x",$AG$2-'Indicator Date hidden'!AH22)</f>
        <v>0</v>
      </c>
      <c r="AH21" s="148">
        <f>IF('Indicator Date hidden'!AI22="x","x",$AH$2-'Indicator Date hidden'!AI22)</f>
        <v>0</v>
      </c>
      <c r="AI21" s="148">
        <f>IF('Indicator Date hidden'!AJ22="x","x",$AI$2-'Indicator Date hidden'!AJ22)</f>
        <v>0</v>
      </c>
      <c r="AJ21" s="148" t="str">
        <f>IF('Indicator Date hidden'!AK22="x","x",$AJ$2-'Indicator Date hidden'!AK22)</f>
        <v>x</v>
      </c>
      <c r="AK21" s="148" t="str">
        <f>IF('Indicator Date hidden'!AL22="x","x",$AK$2-'Indicator Date hidden'!AL22)</f>
        <v>x</v>
      </c>
      <c r="AL21" s="148">
        <f>IF('Indicator Date hidden'!AM22="x","x",$AL$2-'Indicator Date hidden'!AM22)</f>
        <v>0</v>
      </c>
      <c r="AM21" s="148">
        <f>IF('Indicator Date hidden'!AN22="x","x",$AM$2-'Indicator Date hidden'!AN22)</f>
        <v>0</v>
      </c>
      <c r="AN21" s="148">
        <f>IF('Indicator Date hidden'!AO22="x","x",$AN$2-'Indicator Date hidden'!AO22)</f>
        <v>0</v>
      </c>
      <c r="AO21" s="148">
        <f>IF('Indicator Date hidden'!AP22="x","x",$AO$2-'Indicator Date hidden'!AP22)</f>
        <v>0</v>
      </c>
      <c r="AP21" s="148">
        <f>IF('Indicator Date hidden'!AQ22="x","x",$AP$2-'Indicator Date hidden'!AQ22)</f>
        <v>0</v>
      </c>
      <c r="AQ21" s="148">
        <f>IF('Indicator Date hidden'!AR22="x","x",$AQ$2-'Indicator Date hidden'!AR22)</f>
        <v>0</v>
      </c>
      <c r="AR21" s="148">
        <f>IF('Indicator Date hidden'!AS22="x","x",$AR$2-'Indicator Date hidden'!AS22)</f>
        <v>0</v>
      </c>
      <c r="AS21" s="148">
        <f>IF('Indicator Date hidden'!AT22="x","x",$AS$2-'Indicator Date hidden'!AT22)</f>
        <v>0</v>
      </c>
      <c r="AT21" s="148">
        <f>IF('Indicator Date hidden'!AU22="x","x",$AT$2-'Indicator Date hidden'!AU22)</f>
        <v>0</v>
      </c>
      <c r="AU21" s="148" t="str">
        <f>IF('Indicator Date hidden'!AV22="x","x",$AU$2-'Indicator Date hidden'!AV22)</f>
        <v>x</v>
      </c>
      <c r="AV21" s="148">
        <f>IF('Indicator Date hidden'!AW22="x","x",$AV$2-'Indicator Date hidden'!AW22)</f>
        <v>0</v>
      </c>
      <c r="AW21" s="148">
        <f>IF('Indicator Date hidden'!AX22="x","x",$AW$2-'Indicator Date hidden'!AX22)</f>
        <v>0</v>
      </c>
      <c r="AX21" s="148">
        <f>IF('Indicator Date hidden'!AY22="x","x",$AX$2-'Indicator Date hidden'!AY22)</f>
        <v>0</v>
      </c>
      <c r="AY21" s="148">
        <f>IF('Indicator Date hidden'!AZ22="x","x",$AY$2-'Indicator Date hidden'!AZ22)</f>
        <v>0</v>
      </c>
      <c r="AZ21" s="148">
        <f>IF('Indicator Date hidden'!BA22="x","x",$AZ$2-'Indicator Date hidden'!BA22)</f>
        <v>0</v>
      </c>
      <c r="BA21">
        <f t="shared" si="0"/>
        <v>12</v>
      </c>
      <c r="BB21" s="19">
        <f t="shared" si="1"/>
        <v>0.25</v>
      </c>
      <c r="BC21">
        <f t="shared" si="2"/>
        <v>5</v>
      </c>
      <c r="BD21" s="19">
        <f t="shared" si="3"/>
        <v>0.8539125638299665</v>
      </c>
      <c r="BE21" s="182">
        <f t="shared" si="4"/>
        <v>0</v>
      </c>
    </row>
    <row r="22" spans="1:57">
      <c r="A22" t="s">
        <v>8063</v>
      </c>
      <c r="B22" s="148">
        <f>IF('Indicator Date hidden'!C23="x","x",$B$2-'Indicator Date hidden'!C23)</f>
        <v>0</v>
      </c>
      <c r="C22" s="148">
        <f>IF('Indicator Date hidden'!D23="x","x",$C$2-'Indicator Date hidden'!D23)</f>
        <v>0</v>
      </c>
      <c r="D22" s="148">
        <f>IF('Indicator Date hidden'!E23="x","x",$D$2-'Indicator Date hidden'!E23)</f>
        <v>0</v>
      </c>
      <c r="E22" s="148">
        <f>IF('Indicator Date hidden'!F23="x","x",$E$2-'Indicator Date hidden'!F23)</f>
        <v>0</v>
      </c>
      <c r="F22" s="148">
        <f>IF('Indicator Date hidden'!G23="x","x",$F$2-'Indicator Date hidden'!G23)</f>
        <v>0</v>
      </c>
      <c r="G22" s="148">
        <f>IF('Indicator Date hidden'!H23="x","x",$G$2-'Indicator Date hidden'!H23)</f>
        <v>0</v>
      </c>
      <c r="H22" s="148">
        <f>IF('Indicator Date hidden'!I23="x","x",$H$2-'Indicator Date hidden'!I23)</f>
        <v>0</v>
      </c>
      <c r="I22" s="148">
        <f>IF('Indicator Date hidden'!J23="x","x",$I$2-'Indicator Date hidden'!J23)</f>
        <v>0</v>
      </c>
      <c r="J22" s="148">
        <f>IF('Indicator Date hidden'!K23="x","x",$J$2-'Indicator Date hidden'!K23)</f>
        <v>0</v>
      </c>
      <c r="K22" s="148">
        <f>IF('Indicator Date hidden'!L23="x","x",$K$2-'Indicator Date hidden'!L23)</f>
        <v>0</v>
      </c>
      <c r="L22" s="148">
        <f>IF('Indicator Date hidden'!M23="x","x",$L$2-'Indicator Date hidden'!M23)</f>
        <v>0</v>
      </c>
      <c r="M22" s="148">
        <f>IF('Indicator Date hidden'!N23="x","x",$M$2-'Indicator Date hidden'!N23)</f>
        <v>0</v>
      </c>
      <c r="N22" s="148">
        <f>IF('Indicator Date hidden'!O23="x","x",$N$2-'Indicator Date hidden'!O23)</f>
        <v>0</v>
      </c>
      <c r="O22" s="148">
        <f>IF('Indicator Date hidden'!P23="x","x",$O$2-'Indicator Date hidden'!P23)</f>
        <v>0</v>
      </c>
      <c r="P22" s="148">
        <f>IF('Indicator Date hidden'!Q23="x","x",$P$2-'Indicator Date hidden'!Q23)</f>
        <v>0</v>
      </c>
      <c r="Q22" s="148">
        <f>IF('Indicator Date hidden'!R23="x","x",$Q$2-'Indicator Date hidden'!R23)</f>
        <v>6</v>
      </c>
      <c r="R22" s="148">
        <f>IF('Indicator Date hidden'!S23="x","x",$R$2-'Indicator Date hidden'!S23)</f>
        <v>0</v>
      </c>
      <c r="S22" s="148">
        <f>IF('Indicator Date hidden'!T23="x","x",$S$2-'Indicator Date hidden'!T23)</f>
        <v>0</v>
      </c>
      <c r="T22" s="148">
        <f>IF('Indicator Date hidden'!U23="x","x",$T$2-'Indicator Date hidden'!U23)</f>
        <v>0</v>
      </c>
      <c r="U22" s="148">
        <f>IF('Indicator Date hidden'!V23="x","x",$U$2-'Indicator Date hidden'!V23)</f>
        <v>0</v>
      </c>
      <c r="V22" s="148">
        <f>IF('Indicator Date hidden'!W23="x","x",$V$2-'Indicator Date hidden'!W23)</f>
        <v>0</v>
      </c>
      <c r="W22" s="148">
        <f>IF('Indicator Date hidden'!X23="x","x",$W$2-'Indicator Date hidden'!X23)</f>
        <v>6</v>
      </c>
      <c r="X22" s="148">
        <f>IF('Indicator Date hidden'!Y23="x","x",$X$2-'Indicator Date hidden'!Y23)</f>
        <v>2</v>
      </c>
      <c r="Y22" s="148">
        <f>IF('Indicator Date hidden'!Z23="x","x",$Y$2-'Indicator Date hidden'!Z23)</f>
        <v>0</v>
      </c>
      <c r="Z22" s="148">
        <f>IF('Indicator Date hidden'!AA23="x","x",$Z$2-'Indicator Date hidden'!AA23)</f>
        <v>0</v>
      </c>
      <c r="AA22" s="148">
        <f>IF('Indicator Date hidden'!AB23="x","x",$AA$2-'Indicator Date hidden'!AB23)</f>
        <v>0</v>
      </c>
      <c r="AB22" s="148">
        <f>IF('Indicator Date hidden'!AC23="x","x",$AB$2-'Indicator Date hidden'!AC23)</f>
        <v>0</v>
      </c>
      <c r="AC22" s="148">
        <f>IF('Indicator Date hidden'!AD23="x","x",$AC$2-'Indicator Date hidden'!AD23)</f>
        <v>0</v>
      </c>
      <c r="AD22" s="148">
        <f>IF('Indicator Date hidden'!AE23="x","x",$AD$2-'Indicator Date hidden'!AE23)</f>
        <v>0</v>
      </c>
      <c r="AE22" s="148">
        <f>IF('Indicator Date hidden'!AF23="x","x",$AE$2-'Indicator Date hidden'!AF23)</f>
        <v>0</v>
      </c>
      <c r="AF22" s="148">
        <f>IF('Indicator Date hidden'!AG23="x","x",$AF$2-'Indicator Date hidden'!AG23)</f>
        <v>0</v>
      </c>
      <c r="AG22" s="148">
        <f>IF('Indicator Date hidden'!AH23="x","x",$AG$2-'Indicator Date hidden'!AH23)</f>
        <v>0</v>
      </c>
      <c r="AH22" s="148">
        <f>IF('Indicator Date hidden'!AI23="x","x",$AH$2-'Indicator Date hidden'!AI23)</f>
        <v>0</v>
      </c>
      <c r="AI22" s="148">
        <f>IF('Indicator Date hidden'!AJ23="x","x",$AI$2-'Indicator Date hidden'!AJ23)</f>
        <v>0</v>
      </c>
      <c r="AJ22" s="148" t="str">
        <f>IF('Indicator Date hidden'!AK23="x","x",$AJ$2-'Indicator Date hidden'!AK23)</f>
        <v>x</v>
      </c>
      <c r="AK22" s="148">
        <f>IF('Indicator Date hidden'!AL23="x","x",$AK$2-'Indicator Date hidden'!AL23)</f>
        <v>1</v>
      </c>
      <c r="AL22" s="148">
        <f>IF('Indicator Date hidden'!AM23="x","x",$AL$2-'Indicator Date hidden'!AM23)</f>
        <v>0</v>
      </c>
      <c r="AM22" s="148">
        <f>IF('Indicator Date hidden'!AN23="x","x",$AM$2-'Indicator Date hidden'!AN23)</f>
        <v>0</v>
      </c>
      <c r="AN22" s="148">
        <f>IF('Indicator Date hidden'!AO23="x","x",$AN$2-'Indicator Date hidden'!AO23)</f>
        <v>0</v>
      </c>
      <c r="AO22" s="148">
        <f>IF('Indicator Date hidden'!AP23="x","x",$AO$2-'Indicator Date hidden'!AP23)</f>
        <v>0</v>
      </c>
      <c r="AP22" s="148">
        <f>IF('Indicator Date hidden'!AQ23="x","x",$AP$2-'Indicator Date hidden'!AQ23)</f>
        <v>0</v>
      </c>
      <c r="AQ22" s="148">
        <f>IF('Indicator Date hidden'!AR23="x","x",$AQ$2-'Indicator Date hidden'!AR23)</f>
        <v>4</v>
      </c>
      <c r="AR22" s="148">
        <f>IF('Indicator Date hidden'!AS23="x","x",$AR$2-'Indicator Date hidden'!AS23)</f>
        <v>0</v>
      </c>
      <c r="AS22" s="148">
        <f>IF('Indicator Date hidden'!AT23="x","x",$AS$2-'Indicator Date hidden'!AT23)</f>
        <v>0</v>
      </c>
      <c r="AT22" s="148">
        <f>IF('Indicator Date hidden'!AU23="x","x",$AT$2-'Indicator Date hidden'!AU23)</f>
        <v>0</v>
      </c>
      <c r="AU22" s="148">
        <f>IF('Indicator Date hidden'!AV23="x","x",$AU$2-'Indicator Date hidden'!AV23)</f>
        <v>2</v>
      </c>
      <c r="AV22" s="148">
        <f>IF('Indicator Date hidden'!AW23="x","x",$AV$2-'Indicator Date hidden'!AW23)</f>
        <v>0</v>
      </c>
      <c r="AW22" s="148">
        <f>IF('Indicator Date hidden'!AX23="x","x",$AW$2-'Indicator Date hidden'!AX23)</f>
        <v>0</v>
      </c>
      <c r="AX22" s="148">
        <f>IF('Indicator Date hidden'!AY23="x","x",$AX$2-'Indicator Date hidden'!AY23)</f>
        <v>0</v>
      </c>
      <c r="AY22" s="148">
        <f>IF('Indicator Date hidden'!AZ23="x","x",$AY$2-'Indicator Date hidden'!AZ23)</f>
        <v>0</v>
      </c>
      <c r="AZ22" s="148">
        <f>IF('Indicator Date hidden'!BA23="x","x",$AZ$2-'Indicator Date hidden'!BA23)</f>
        <v>0</v>
      </c>
      <c r="BA22">
        <f t="shared" si="0"/>
        <v>21</v>
      </c>
      <c r="BB22" s="19">
        <f t="shared" si="1"/>
        <v>0.42</v>
      </c>
      <c r="BC22">
        <f t="shared" si="2"/>
        <v>6</v>
      </c>
      <c r="BD22" s="19">
        <f t="shared" si="3"/>
        <v>1.3280060240827223</v>
      </c>
      <c r="BE22" s="182">
        <f t="shared" si="4"/>
        <v>0</v>
      </c>
    </row>
    <row r="23" spans="1:57">
      <c r="A23" t="s">
        <v>8065</v>
      </c>
      <c r="B23" s="148">
        <f>IF('Indicator Date hidden'!C24="x","x",$B$2-'Indicator Date hidden'!C24)</f>
        <v>0</v>
      </c>
      <c r="C23" s="148">
        <f>IF('Indicator Date hidden'!D24="x","x",$C$2-'Indicator Date hidden'!D24)</f>
        <v>0</v>
      </c>
      <c r="D23" s="148">
        <f>IF('Indicator Date hidden'!E24="x","x",$D$2-'Indicator Date hidden'!E24)</f>
        <v>0</v>
      </c>
      <c r="E23" s="148">
        <f>IF('Indicator Date hidden'!F24="x","x",$E$2-'Indicator Date hidden'!F24)</f>
        <v>0</v>
      </c>
      <c r="F23" s="148">
        <f>IF('Indicator Date hidden'!G24="x","x",$F$2-'Indicator Date hidden'!G24)</f>
        <v>0</v>
      </c>
      <c r="G23" s="148">
        <f>IF('Indicator Date hidden'!H24="x","x",$G$2-'Indicator Date hidden'!H24)</f>
        <v>0</v>
      </c>
      <c r="H23" s="148">
        <f>IF('Indicator Date hidden'!I24="x","x",$H$2-'Indicator Date hidden'!I24)</f>
        <v>0</v>
      </c>
      <c r="I23" s="148">
        <f>IF('Indicator Date hidden'!J24="x","x",$I$2-'Indicator Date hidden'!J24)</f>
        <v>0</v>
      </c>
      <c r="J23" s="148">
        <f>IF('Indicator Date hidden'!K24="x","x",$J$2-'Indicator Date hidden'!K24)</f>
        <v>0</v>
      </c>
      <c r="K23" s="148">
        <f>IF('Indicator Date hidden'!L24="x","x",$K$2-'Indicator Date hidden'!L24)</f>
        <v>0</v>
      </c>
      <c r="L23" s="148">
        <f>IF('Indicator Date hidden'!M24="x","x",$L$2-'Indicator Date hidden'!M24)</f>
        <v>0</v>
      </c>
      <c r="M23" s="148">
        <f>IF('Indicator Date hidden'!N24="x","x",$M$2-'Indicator Date hidden'!N24)</f>
        <v>0</v>
      </c>
      <c r="N23" s="148">
        <f>IF('Indicator Date hidden'!O24="x","x",$N$2-'Indicator Date hidden'!O24)</f>
        <v>0</v>
      </c>
      <c r="O23" s="148">
        <f>IF('Indicator Date hidden'!P24="x","x",$O$2-'Indicator Date hidden'!P24)</f>
        <v>0</v>
      </c>
      <c r="P23" s="148">
        <f>IF('Indicator Date hidden'!Q24="x","x",$P$2-'Indicator Date hidden'!Q24)</f>
        <v>0</v>
      </c>
      <c r="Q23" s="148">
        <f>IF('Indicator Date hidden'!R24="x","x",$Q$2-'Indicator Date hidden'!R24)</f>
        <v>2</v>
      </c>
      <c r="R23" s="148">
        <f>IF('Indicator Date hidden'!S24="x","x",$R$2-'Indicator Date hidden'!S24)</f>
        <v>0</v>
      </c>
      <c r="S23" s="148">
        <f>IF('Indicator Date hidden'!T24="x","x",$S$2-'Indicator Date hidden'!T24)</f>
        <v>0</v>
      </c>
      <c r="T23" s="148">
        <f>IF('Indicator Date hidden'!U24="x","x",$T$2-'Indicator Date hidden'!U24)</f>
        <v>0</v>
      </c>
      <c r="U23" s="148">
        <f>IF('Indicator Date hidden'!V24="x","x",$U$2-'Indicator Date hidden'!V24)</f>
        <v>0</v>
      </c>
      <c r="V23" s="148">
        <f>IF('Indicator Date hidden'!W24="x","x",$V$2-'Indicator Date hidden'!W24)</f>
        <v>0</v>
      </c>
      <c r="W23" s="148">
        <f>IF('Indicator Date hidden'!X24="x","x",$W$2-'Indicator Date hidden'!X24)</f>
        <v>2</v>
      </c>
      <c r="X23" s="148">
        <f>IF('Indicator Date hidden'!Y24="x","x",$X$2-'Indicator Date hidden'!Y24)</f>
        <v>1</v>
      </c>
      <c r="Y23" s="148">
        <f>IF('Indicator Date hidden'!Z24="x","x",$Y$2-'Indicator Date hidden'!Z24)</f>
        <v>0</v>
      </c>
      <c r="Z23" s="148">
        <f>IF('Indicator Date hidden'!AA24="x","x",$Z$2-'Indicator Date hidden'!AA24)</f>
        <v>0</v>
      </c>
      <c r="AA23" s="148" t="str">
        <f>IF('Indicator Date hidden'!AB24="x","x",$AA$2-'Indicator Date hidden'!AB24)</f>
        <v>x</v>
      </c>
      <c r="AB23" s="148">
        <f>IF('Indicator Date hidden'!AC24="x","x",$AB$2-'Indicator Date hidden'!AC24)</f>
        <v>0</v>
      </c>
      <c r="AC23" s="148">
        <f>IF('Indicator Date hidden'!AD24="x","x",$AC$2-'Indicator Date hidden'!AD24)</f>
        <v>0</v>
      </c>
      <c r="AD23" s="148" t="str">
        <f>IF('Indicator Date hidden'!AE24="x","x",$AD$2-'Indicator Date hidden'!AE24)</f>
        <v>x</v>
      </c>
      <c r="AE23" s="148">
        <f>IF('Indicator Date hidden'!AF24="x","x",$AE$2-'Indicator Date hidden'!AF24)</f>
        <v>0</v>
      </c>
      <c r="AF23" s="148">
        <f>IF('Indicator Date hidden'!AG24="x","x",$AF$2-'Indicator Date hidden'!AG24)</f>
        <v>6</v>
      </c>
      <c r="AG23" s="148">
        <f>IF('Indicator Date hidden'!AH24="x","x",$AG$2-'Indicator Date hidden'!AH24)</f>
        <v>0</v>
      </c>
      <c r="AH23" s="148">
        <f>IF('Indicator Date hidden'!AI24="x","x",$AH$2-'Indicator Date hidden'!AI24)</f>
        <v>0</v>
      </c>
      <c r="AI23" s="148">
        <f>IF('Indicator Date hidden'!AJ24="x","x",$AI$2-'Indicator Date hidden'!AJ24)</f>
        <v>0</v>
      </c>
      <c r="AJ23" s="148">
        <f>IF('Indicator Date hidden'!AK24="x","x",$AJ$2-'Indicator Date hidden'!AK24)</f>
        <v>1</v>
      </c>
      <c r="AK23" s="148">
        <f>IF('Indicator Date hidden'!AL24="x","x",$AK$2-'Indicator Date hidden'!AL24)</f>
        <v>1</v>
      </c>
      <c r="AL23" s="148">
        <f>IF('Indicator Date hidden'!AM24="x","x",$AL$2-'Indicator Date hidden'!AM24)</f>
        <v>0</v>
      </c>
      <c r="AM23" s="148">
        <f>IF('Indicator Date hidden'!AN24="x","x",$AM$2-'Indicator Date hidden'!AN24)</f>
        <v>0</v>
      </c>
      <c r="AN23" s="148">
        <f>IF('Indicator Date hidden'!AO24="x","x",$AN$2-'Indicator Date hidden'!AO24)</f>
        <v>0</v>
      </c>
      <c r="AO23" s="148" t="str">
        <f>IF('Indicator Date hidden'!AP24="x","x",$AO$2-'Indicator Date hidden'!AP24)</f>
        <v>x</v>
      </c>
      <c r="AP23" s="148">
        <f>IF('Indicator Date hidden'!AQ24="x","x",$AP$2-'Indicator Date hidden'!AQ24)</f>
        <v>2</v>
      </c>
      <c r="AQ23" s="148" t="str">
        <f>IF('Indicator Date hidden'!AR24="x","x",$AQ$2-'Indicator Date hidden'!AR24)</f>
        <v>x</v>
      </c>
      <c r="AR23" s="148">
        <f>IF('Indicator Date hidden'!AS24="x","x",$AR$2-'Indicator Date hidden'!AS24)</f>
        <v>0</v>
      </c>
      <c r="AS23" s="148">
        <f>IF('Indicator Date hidden'!AT24="x","x",$AS$2-'Indicator Date hidden'!AT24)</f>
        <v>0</v>
      </c>
      <c r="AT23" s="148">
        <f>IF('Indicator Date hidden'!AU24="x","x",$AT$2-'Indicator Date hidden'!AU24)</f>
        <v>0</v>
      </c>
      <c r="AU23" s="148">
        <f>IF('Indicator Date hidden'!AV24="x","x",$AU$2-'Indicator Date hidden'!AV24)</f>
        <v>1</v>
      </c>
      <c r="AV23" s="148">
        <f>IF('Indicator Date hidden'!AW24="x","x",$AV$2-'Indicator Date hidden'!AW24)</f>
        <v>0</v>
      </c>
      <c r="AW23" s="148">
        <f>IF('Indicator Date hidden'!AX24="x","x",$AW$2-'Indicator Date hidden'!AX24)</f>
        <v>0</v>
      </c>
      <c r="AX23" s="148">
        <f>IF('Indicator Date hidden'!AY24="x","x",$AX$2-'Indicator Date hidden'!AY24)</f>
        <v>0</v>
      </c>
      <c r="AY23" s="148">
        <f>IF('Indicator Date hidden'!AZ24="x","x",$AY$2-'Indicator Date hidden'!AZ24)</f>
        <v>0</v>
      </c>
      <c r="AZ23" s="148">
        <f>IF('Indicator Date hidden'!BA24="x","x",$AZ$2-'Indicator Date hidden'!BA24)</f>
        <v>0</v>
      </c>
      <c r="BA23">
        <f t="shared" si="0"/>
        <v>16</v>
      </c>
      <c r="BB23" s="19">
        <f t="shared" si="1"/>
        <v>0.34042553191489361</v>
      </c>
      <c r="BC23">
        <f t="shared" si="2"/>
        <v>8</v>
      </c>
      <c r="BD23" s="19">
        <f t="shared" si="3"/>
        <v>0.99523536710863825</v>
      </c>
      <c r="BE23" s="182">
        <f t="shared" si="4"/>
        <v>0</v>
      </c>
    </row>
    <row r="24" spans="1:57">
      <c r="A24" t="s">
        <v>8067</v>
      </c>
      <c r="B24" s="148">
        <f>IF('Indicator Date hidden'!C25="x","x",$B$2-'Indicator Date hidden'!C25)</f>
        <v>0</v>
      </c>
      <c r="C24" s="148">
        <f>IF('Indicator Date hidden'!D25="x","x",$C$2-'Indicator Date hidden'!D25)</f>
        <v>0</v>
      </c>
      <c r="D24" s="148">
        <f>IF('Indicator Date hidden'!E25="x","x",$D$2-'Indicator Date hidden'!E25)</f>
        <v>0</v>
      </c>
      <c r="E24" s="148">
        <f>IF('Indicator Date hidden'!F25="x","x",$E$2-'Indicator Date hidden'!F25)</f>
        <v>0</v>
      </c>
      <c r="F24" s="148">
        <f>IF('Indicator Date hidden'!G25="x","x",$F$2-'Indicator Date hidden'!G25)</f>
        <v>0</v>
      </c>
      <c r="G24" s="148">
        <f>IF('Indicator Date hidden'!H25="x","x",$G$2-'Indicator Date hidden'!H25)</f>
        <v>0</v>
      </c>
      <c r="H24" s="148">
        <f>IF('Indicator Date hidden'!I25="x","x",$H$2-'Indicator Date hidden'!I25)</f>
        <v>0</v>
      </c>
      <c r="I24" s="148">
        <f>IF('Indicator Date hidden'!J25="x","x",$I$2-'Indicator Date hidden'!J25)</f>
        <v>0</v>
      </c>
      <c r="J24" s="148">
        <f>IF('Indicator Date hidden'!K25="x","x",$J$2-'Indicator Date hidden'!K25)</f>
        <v>0</v>
      </c>
      <c r="K24" s="148">
        <f>IF('Indicator Date hidden'!L25="x","x",$K$2-'Indicator Date hidden'!L25)</f>
        <v>0</v>
      </c>
      <c r="L24" s="148">
        <f>IF('Indicator Date hidden'!M25="x","x",$L$2-'Indicator Date hidden'!M25)</f>
        <v>0</v>
      </c>
      <c r="M24" s="148">
        <f>IF('Indicator Date hidden'!N25="x","x",$M$2-'Indicator Date hidden'!N25)</f>
        <v>0</v>
      </c>
      <c r="N24" s="148">
        <f>IF('Indicator Date hidden'!O25="x","x",$N$2-'Indicator Date hidden'!O25)</f>
        <v>0</v>
      </c>
      <c r="O24" s="148">
        <f>IF('Indicator Date hidden'!P25="x","x",$O$2-'Indicator Date hidden'!P25)</f>
        <v>0</v>
      </c>
      <c r="P24" s="148">
        <f>IF('Indicator Date hidden'!Q25="x","x",$P$2-'Indicator Date hidden'!Q25)</f>
        <v>0</v>
      </c>
      <c r="Q24" s="148" t="str">
        <f>IF('Indicator Date hidden'!R25="x","x",$Q$2-'Indicator Date hidden'!R25)</f>
        <v>x</v>
      </c>
      <c r="R24" s="148">
        <f>IF('Indicator Date hidden'!S25="x","x",$R$2-'Indicator Date hidden'!S25)</f>
        <v>0</v>
      </c>
      <c r="S24" s="148">
        <f>IF('Indicator Date hidden'!T25="x","x",$S$2-'Indicator Date hidden'!T25)</f>
        <v>0</v>
      </c>
      <c r="T24" s="148">
        <f>IF('Indicator Date hidden'!U25="x","x",$T$2-'Indicator Date hidden'!U25)</f>
        <v>0</v>
      </c>
      <c r="U24" s="148">
        <f>IF('Indicator Date hidden'!V25="x","x",$U$2-'Indicator Date hidden'!V25)</f>
        <v>0</v>
      </c>
      <c r="V24" s="148">
        <f>IF('Indicator Date hidden'!W25="x","x",$V$2-'Indicator Date hidden'!W25)</f>
        <v>0</v>
      </c>
      <c r="W24" s="148">
        <f>IF('Indicator Date hidden'!X25="x","x",$W$2-'Indicator Date hidden'!X25)</f>
        <v>7</v>
      </c>
      <c r="X24" s="148">
        <f>IF('Indicator Date hidden'!Y25="x","x",$X$2-'Indicator Date hidden'!Y25)</f>
        <v>4</v>
      </c>
      <c r="Y24" s="148">
        <f>IF('Indicator Date hidden'!Z25="x","x",$Y$2-'Indicator Date hidden'!Z25)</f>
        <v>0</v>
      </c>
      <c r="Z24" s="148">
        <f>IF('Indicator Date hidden'!AA25="x","x",$Z$2-'Indicator Date hidden'!AA25)</f>
        <v>0</v>
      </c>
      <c r="AA24" s="148">
        <f>IF('Indicator Date hidden'!AB25="x","x",$AA$2-'Indicator Date hidden'!AB25)</f>
        <v>0</v>
      </c>
      <c r="AB24" s="148">
        <f>IF('Indicator Date hidden'!AC25="x","x",$AB$2-'Indicator Date hidden'!AC25)</f>
        <v>0</v>
      </c>
      <c r="AC24" s="148">
        <f>IF('Indicator Date hidden'!AD25="x","x",$AC$2-'Indicator Date hidden'!AD25)</f>
        <v>0</v>
      </c>
      <c r="AD24" s="148">
        <f>IF('Indicator Date hidden'!AE25="x","x",$AD$2-'Indicator Date hidden'!AE25)</f>
        <v>0</v>
      </c>
      <c r="AE24" s="148">
        <f>IF('Indicator Date hidden'!AF25="x","x",$AE$2-'Indicator Date hidden'!AF25)</f>
        <v>0</v>
      </c>
      <c r="AF24" s="148">
        <f>IF('Indicator Date hidden'!AG25="x","x",$AF$2-'Indicator Date hidden'!AG25)</f>
        <v>4</v>
      </c>
      <c r="AG24" s="148">
        <f>IF('Indicator Date hidden'!AH25="x","x",$AG$2-'Indicator Date hidden'!AH25)</f>
        <v>0</v>
      </c>
      <c r="AH24" s="148">
        <f>IF('Indicator Date hidden'!AI25="x","x",$AH$2-'Indicator Date hidden'!AI25)</f>
        <v>0</v>
      </c>
      <c r="AI24" s="148">
        <f>IF('Indicator Date hidden'!AJ25="x","x",$AI$2-'Indicator Date hidden'!AJ25)</f>
        <v>0</v>
      </c>
      <c r="AJ24" s="148" t="str">
        <f>IF('Indicator Date hidden'!AK25="x","x",$AJ$2-'Indicator Date hidden'!AK25)</f>
        <v>x</v>
      </c>
      <c r="AK24" s="148">
        <f>IF('Indicator Date hidden'!AL25="x","x",$AK$2-'Indicator Date hidden'!AL25)</f>
        <v>1</v>
      </c>
      <c r="AL24" s="148">
        <f>IF('Indicator Date hidden'!AM25="x","x",$AL$2-'Indicator Date hidden'!AM25)</f>
        <v>0</v>
      </c>
      <c r="AM24" s="148">
        <f>IF('Indicator Date hidden'!AN25="x","x",$AM$2-'Indicator Date hidden'!AN25)</f>
        <v>0</v>
      </c>
      <c r="AN24" s="148">
        <f>IF('Indicator Date hidden'!AO25="x","x",$AN$2-'Indicator Date hidden'!AO25)</f>
        <v>0</v>
      </c>
      <c r="AO24" s="148">
        <f>IF('Indicator Date hidden'!AP25="x","x",$AO$2-'Indicator Date hidden'!AP25)</f>
        <v>0</v>
      </c>
      <c r="AP24" s="148">
        <f>IF('Indicator Date hidden'!AQ25="x","x",$AP$2-'Indicator Date hidden'!AQ25)</f>
        <v>0</v>
      </c>
      <c r="AQ24" s="148">
        <f>IF('Indicator Date hidden'!AR25="x","x",$AQ$2-'Indicator Date hidden'!AR25)</f>
        <v>0</v>
      </c>
      <c r="AR24" s="148">
        <f>IF('Indicator Date hidden'!AS25="x","x",$AR$2-'Indicator Date hidden'!AS25)</f>
        <v>0</v>
      </c>
      <c r="AS24" s="148">
        <f>IF('Indicator Date hidden'!AT25="x","x",$AS$2-'Indicator Date hidden'!AT25)</f>
        <v>0</v>
      </c>
      <c r="AT24" s="148">
        <f>IF('Indicator Date hidden'!AU25="x","x",$AT$2-'Indicator Date hidden'!AU25)</f>
        <v>0</v>
      </c>
      <c r="AU24" s="148">
        <f>IF('Indicator Date hidden'!AV25="x","x",$AU$2-'Indicator Date hidden'!AV25)</f>
        <v>1</v>
      </c>
      <c r="AV24" s="148">
        <f>IF('Indicator Date hidden'!AW25="x","x",$AV$2-'Indicator Date hidden'!AW25)</f>
        <v>0</v>
      </c>
      <c r="AW24" s="148">
        <f>IF('Indicator Date hidden'!AX25="x","x",$AW$2-'Indicator Date hidden'!AX25)</f>
        <v>0</v>
      </c>
      <c r="AX24" s="148">
        <f>IF('Indicator Date hidden'!AY25="x","x",$AX$2-'Indicator Date hidden'!AY25)</f>
        <v>0</v>
      </c>
      <c r="AY24" s="148">
        <f>IF('Indicator Date hidden'!AZ25="x","x",$AY$2-'Indicator Date hidden'!AZ25)</f>
        <v>0</v>
      </c>
      <c r="AZ24" s="148">
        <f>IF('Indicator Date hidden'!BA25="x","x",$AZ$2-'Indicator Date hidden'!BA25)</f>
        <v>0</v>
      </c>
      <c r="BA24">
        <f t="shared" si="0"/>
        <v>17</v>
      </c>
      <c r="BB24" s="19">
        <f t="shared" si="1"/>
        <v>0.34693877551020408</v>
      </c>
      <c r="BC24">
        <f t="shared" si="2"/>
        <v>5</v>
      </c>
      <c r="BD24" s="19">
        <f t="shared" si="3"/>
        <v>1.2543966825003519</v>
      </c>
      <c r="BE24" s="182">
        <f t="shared" si="4"/>
        <v>0</v>
      </c>
    </row>
    <row r="25" spans="1:57">
      <c r="A25" t="s">
        <v>581</v>
      </c>
      <c r="B25" s="148">
        <f>IF('Indicator Date hidden'!C26="x","x",$B$2-'Indicator Date hidden'!C26)</f>
        <v>0</v>
      </c>
      <c r="C25" s="148">
        <f>IF('Indicator Date hidden'!D26="x","x",$C$2-'Indicator Date hidden'!D26)</f>
        <v>0</v>
      </c>
      <c r="D25" s="148">
        <f>IF('Indicator Date hidden'!E26="x","x",$D$2-'Indicator Date hidden'!E26)</f>
        <v>0</v>
      </c>
      <c r="E25" s="148">
        <f>IF('Indicator Date hidden'!F26="x","x",$E$2-'Indicator Date hidden'!F26)</f>
        <v>0</v>
      </c>
      <c r="F25" s="148">
        <f>IF('Indicator Date hidden'!G26="x","x",$F$2-'Indicator Date hidden'!G26)</f>
        <v>0</v>
      </c>
      <c r="G25" s="148">
        <f>IF('Indicator Date hidden'!H26="x","x",$G$2-'Indicator Date hidden'!H26)</f>
        <v>0</v>
      </c>
      <c r="H25" s="148">
        <f>IF('Indicator Date hidden'!I26="x","x",$H$2-'Indicator Date hidden'!I26)</f>
        <v>0</v>
      </c>
      <c r="I25" s="148">
        <f>IF('Indicator Date hidden'!J26="x","x",$I$2-'Indicator Date hidden'!J26)</f>
        <v>0</v>
      </c>
      <c r="J25" s="148">
        <f>IF('Indicator Date hidden'!K26="x","x",$J$2-'Indicator Date hidden'!K26)</f>
        <v>0</v>
      </c>
      <c r="K25" s="148">
        <f>IF('Indicator Date hidden'!L26="x","x",$K$2-'Indicator Date hidden'!L26)</f>
        <v>0</v>
      </c>
      <c r="L25" s="148">
        <f>IF('Indicator Date hidden'!M26="x","x",$L$2-'Indicator Date hidden'!M26)</f>
        <v>0</v>
      </c>
      <c r="M25" s="148">
        <f>IF('Indicator Date hidden'!N26="x","x",$M$2-'Indicator Date hidden'!N26)</f>
        <v>0</v>
      </c>
      <c r="N25" s="148">
        <f>IF('Indicator Date hidden'!O26="x","x",$N$2-'Indicator Date hidden'!O26)</f>
        <v>0</v>
      </c>
      <c r="O25" s="148">
        <f>IF('Indicator Date hidden'!P26="x","x",$O$2-'Indicator Date hidden'!P26)</f>
        <v>0</v>
      </c>
      <c r="P25" s="148">
        <f>IF('Indicator Date hidden'!Q26="x","x",$P$2-'Indicator Date hidden'!Q26)</f>
        <v>0</v>
      </c>
      <c r="Q25" s="148">
        <f>IF('Indicator Date hidden'!R26="x","x",$Q$2-'Indicator Date hidden'!R26)</f>
        <v>1</v>
      </c>
      <c r="R25" s="148">
        <f>IF('Indicator Date hidden'!S26="x","x",$R$2-'Indicator Date hidden'!S26)</f>
        <v>0</v>
      </c>
      <c r="S25" s="148">
        <f>IF('Indicator Date hidden'!T26="x","x",$S$2-'Indicator Date hidden'!T26)</f>
        <v>0</v>
      </c>
      <c r="T25" s="148">
        <f>IF('Indicator Date hidden'!U26="x","x",$T$2-'Indicator Date hidden'!U26)</f>
        <v>0</v>
      </c>
      <c r="U25" s="148">
        <f>IF('Indicator Date hidden'!V26="x","x",$U$2-'Indicator Date hidden'!V26)</f>
        <v>0</v>
      </c>
      <c r="V25" s="148">
        <f>IF('Indicator Date hidden'!W26="x","x",$V$2-'Indicator Date hidden'!W26)</f>
        <v>0</v>
      </c>
      <c r="W25" s="148">
        <f>IF('Indicator Date hidden'!X26="x","x",$W$2-'Indicator Date hidden'!X26)</f>
        <v>7</v>
      </c>
      <c r="X25" s="148">
        <f>IF('Indicator Date hidden'!Y26="x","x",$X$2-'Indicator Date hidden'!Y26)</f>
        <v>1</v>
      </c>
      <c r="Y25" s="148">
        <f>IF('Indicator Date hidden'!Z26="x","x",$Y$2-'Indicator Date hidden'!Z26)</f>
        <v>0</v>
      </c>
      <c r="Z25" s="148">
        <f>IF('Indicator Date hidden'!AA26="x","x",$Z$2-'Indicator Date hidden'!AA26)</f>
        <v>0</v>
      </c>
      <c r="AA25" s="148">
        <f>IF('Indicator Date hidden'!AB26="x","x",$AA$2-'Indicator Date hidden'!AB26)</f>
        <v>1</v>
      </c>
      <c r="AB25" s="148">
        <f>IF('Indicator Date hidden'!AC26="x","x",$AB$2-'Indicator Date hidden'!AC26)</f>
        <v>0</v>
      </c>
      <c r="AC25" s="148">
        <f>IF('Indicator Date hidden'!AD26="x","x",$AC$2-'Indicator Date hidden'!AD26)</f>
        <v>0</v>
      </c>
      <c r="AD25" s="148">
        <f>IF('Indicator Date hidden'!AE26="x","x",$AD$2-'Indicator Date hidden'!AE26)</f>
        <v>0</v>
      </c>
      <c r="AE25" s="148">
        <f>IF('Indicator Date hidden'!AF26="x","x",$AE$2-'Indicator Date hidden'!AF26)</f>
        <v>0</v>
      </c>
      <c r="AF25" s="148">
        <f>IF('Indicator Date hidden'!AG26="x","x",$AF$2-'Indicator Date hidden'!AG26)</f>
        <v>0</v>
      </c>
      <c r="AG25" s="148">
        <f>IF('Indicator Date hidden'!AH26="x","x",$AG$2-'Indicator Date hidden'!AH26)</f>
        <v>0</v>
      </c>
      <c r="AH25" s="148">
        <f>IF('Indicator Date hidden'!AI26="x","x",$AH$2-'Indicator Date hidden'!AI26)</f>
        <v>0</v>
      </c>
      <c r="AI25" s="148">
        <f>IF('Indicator Date hidden'!AJ26="x","x",$AI$2-'Indicator Date hidden'!AJ26)</f>
        <v>0</v>
      </c>
      <c r="AJ25" s="148" t="str">
        <f>IF('Indicator Date hidden'!AK26="x","x",$AJ$2-'Indicator Date hidden'!AK26)</f>
        <v>x</v>
      </c>
      <c r="AK25" s="148">
        <f>IF('Indicator Date hidden'!AL26="x","x",$AK$2-'Indicator Date hidden'!AL26)</f>
        <v>1</v>
      </c>
      <c r="AL25" s="148">
        <f>IF('Indicator Date hidden'!AM26="x","x",$AL$2-'Indicator Date hidden'!AM26)</f>
        <v>0</v>
      </c>
      <c r="AM25" s="148">
        <f>IF('Indicator Date hidden'!AN26="x","x",$AM$2-'Indicator Date hidden'!AN26)</f>
        <v>0</v>
      </c>
      <c r="AN25" s="148">
        <f>IF('Indicator Date hidden'!AO26="x","x",$AN$2-'Indicator Date hidden'!AO26)</f>
        <v>0</v>
      </c>
      <c r="AO25" s="148">
        <f>IF('Indicator Date hidden'!AP26="x","x",$AO$2-'Indicator Date hidden'!AP26)</f>
        <v>0</v>
      </c>
      <c r="AP25" s="148">
        <f>IF('Indicator Date hidden'!AQ26="x","x",$AP$2-'Indicator Date hidden'!AQ26)</f>
        <v>0</v>
      </c>
      <c r="AQ25" s="148">
        <f>IF('Indicator Date hidden'!AR26="x","x",$AQ$2-'Indicator Date hidden'!AR26)</f>
        <v>4</v>
      </c>
      <c r="AR25" s="148">
        <f>IF('Indicator Date hidden'!AS26="x","x",$AR$2-'Indicator Date hidden'!AS26)</f>
        <v>0</v>
      </c>
      <c r="AS25" s="148">
        <f>IF('Indicator Date hidden'!AT26="x","x",$AS$2-'Indicator Date hidden'!AT26)</f>
        <v>0</v>
      </c>
      <c r="AT25" s="148">
        <f>IF('Indicator Date hidden'!AU26="x","x",$AT$2-'Indicator Date hidden'!AU26)</f>
        <v>0</v>
      </c>
      <c r="AU25" s="148">
        <f>IF('Indicator Date hidden'!AV26="x","x",$AU$2-'Indicator Date hidden'!AV26)</f>
        <v>1</v>
      </c>
      <c r="AV25" s="148">
        <f>IF('Indicator Date hidden'!AW26="x","x",$AV$2-'Indicator Date hidden'!AW26)</f>
        <v>0</v>
      </c>
      <c r="AW25" s="148">
        <f>IF('Indicator Date hidden'!AX26="x","x",$AW$2-'Indicator Date hidden'!AX26)</f>
        <v>0</v>
      </c>
      <c r="AX25" s="148">
        <f>IF('Indicator Date hidden'!AY26="x","x",$AX$2-'Indicator Date hidden'!AY26)</f>
        <v>0</v>
      </c>
      <c r="AY25" s="148">
        <f>IF('Indicator Date hidden'!AZ26="x","x",$AY$2-'Indicator Date hidden'!AZ26)</f>
        <v>0</v>
      </c>
      <c r="AZ25" s="148">
        <f>IF('Indicator Date hidden'!BA26="x","x",$AZ$2-'Indicator Date hidden'!BA26)</f>
        <v>0</v>
      </c>
      <c r="BA25">
        <f t="shared" si="0"/>
        <v>16</v>
      </c>
      <c r="BB25" s="19">
        <f t="shared" si="1"/>
        <v>0.32</v>
      </c>
      <c r="BC25">
        <f t="shared" si="2"/>
        <v>7</v>
      </c>
      <c r="BD25" s="19">
        <f t="shared" si="3"/>
        <v>1.1391224692718513</v>
      </c>
      <c r="BE25" s="182">
        <f t="shared" si="4"/>
        <v>0</v>
      </c>
    </row>
    <row r="26" spans="1:57">
      <c r="A26" t="s">
        <v>8069</v>
      </c>
      <c r="B26" s="148">
        <f>IF('Indicator Date hidden'!C27="x","x",$B$2-'Indicator Date hidden'!C27)</f>
        <v>0</v>
      </c>
      <c r="C26" s="148">
        <f>IF('Indicator Date hidden'!D27="x","x",$C$2-'Indicator Date hidden'!D27)</f>
        <v>0</v>
      </c>
      <c r="D26" s="148">
        <f>IF('Indicator Date hidden'!E27="x","x",$D$2-'Indicator Date hidden'!E27)</f>
        <v>0</v>
      </c>
      <c r="E26" s="148">
        <f>IF('Indicator Date hidden'!F27="x","x",$E$2-'Indicator Date hidden'!F27)</f>
        <v>0</v>
      </c>
      <c r="F26" s="148">
        <f>IF('Indicator Date hidden'!G27="x","x",$F$2-'Indicator Date hidden'!G27)</f>
        <v>0</v>
      </c>
      <c r="G26" s="148">
        <f>IF('Indicator Date hidden'!H27="x","x",$G$2-'Indicator Date hidden'!H27)</f>
        <v>0</v>
      </c>
      <c r="H26" s="148">
        <f>IF('Indicator Date hidden'!I27="x","x",$H$2-'Indicator Date hidden'!I27)</f>
        <v>0</v>
      </c>
      <c r="I26" s="148">
        <f>IF('Indicator Date hidden'!J27="x","x",$I$2-'Indicator Date hidden'!J27)</f>
        <v>0</v>
      </c>
      <c r="J26" s="148">
        <f>IF('Indicator Date hidden'!K27="x","x",$J$2-'Indicator Date hidden'!K27)</f>
        <v>0</v>
      </c>
      <c r="K26" s="148">
        <f>IF('Indicator Date hidden'!L27="x","x",$K$2-'Indicator Date hidden'!L27)</f>
        <v>0</v>
      </c>
      <c r="L26" s="148">
        <f>IF('Indicator Date hidden'!M27="x","x",$L$2-'Indicator Date hidden'!M27)</f>
        <v>0</v>
      </c>
      <c r="M26" s="148">
        <f>IF('Indicator Date hidden'!N27="x","x",$M$2-'Indicator Date hidden'!N27)</f>
        <v>0</v>
      </c>
      <c r="N26" s="148">
        <f>IF('Indicator Date hidden'!O27="x","x",$N$2-'Indicator Date hidden'!O27)</f>
        <v>0</v>
      </c>
      <c r="O26" s="148">
        <f>IF('Indicator Date hidden'!P27="x","x",$O$2-'Indicator Date hidden'!P27)</f>
        <v>0</v>
      </c>
      <c r="P26" s="148">
        <f>IF('Indicator Date hidden'!Q27="x","x",$P$2-'Indicator Date hidden'!Q27)</f>
        <v>0</v>
      </c>
      <c r="Q26" s="148" t="str">
        <f>IF('Indicator Date hidden'!R27="x","x",$Q$2-'Indicator Date hidden'!R27)</f>
        <v>x</v>
      </c>
      <c r="R26" s="148">
        <f>IF('Indicator Date hidden'!S27="x","x",$R$2-'Indicator Date hidden'!S27)</f>
        <v>0</v>
      </c>
      <c r="S26" s="148">
        <f>IF('Indicator Date hidden'!T27="x","x",$S$2-'Indicator Date hidden'!T27)</f>
        <v>0</v>
      </c>
      <c r="T26" s="148">
        <f>IF('Indicator Date hidden'!U27="x","x",$T$2-'Indicator Date hidden'!U27)</f>
        <v>0</v>
      </c>
      <c r="U26" s="148" t="str">
        <f>IF('Indicator Date hidden'!V27="x","x",$U$2-'Indicator Date hidden'!V27)</f>
        <v>x</v>
      </c>
      <c r="V26" s="148">
        <f>IF('Indicator Date hidden'!W27="x","x",$V$2-'Indicator Date hidden'!W27)</f>
        <v>0</v>
      </c>
      <c r="W26" s="148">
        <f>IF('Indicator Date hidden'!X27="x","x",$W$2-'Indicator Date hidden'!X27)</f>
        <v>5</v>
      </c>
      <c r="X26" s="148">
        <f>IF('Indicator Date hidden'!Y27="x","x",$X$2-'Indicator Date hidden'!Y27)</f>
        <v>2</v>
      </c>
      <c r="Y26" s="148">
        <f>IF('Indicator Date hidden'!Z27="x","x",$Y$2-'Indicator Date hidden'!Z27)</f>
        <v>0</v>
      </c>
      <c r="Z26" s="148">
        <f>IF('Indicator Date hidden'!AA27="x","x",$Z$2-'Indicator Date hidden'!AA27)</f>
        <v>0</v>
      </c>
      <c r="AA26" s="148" t="str">
        <f>IF('Indicator Date hidden'!AB27="x","x",$AA$2-'Indicator Date hidden'!AB27)</f>
        <v>x</v>
      </c>
      <c r="AB26" s="148">
        <f>IF('Indicator Date hidden'!AC27="x","x",$AB$2-'Indicator Date hidden'!AC27)</f>
        <v>0</v>
      </c>
      <c r="AC26" s="148">
        <f>IF('Indicator Date hidden'!AD27="x","x",$AC$2-'Indicator Date hidden'!AD27)</f>
        <v>0</v>
      </c>
      <c r="AD26" s="148" t="str">
        <f>IF('Indicator Date hidden'!AE27="x","x",$AD$2-'Indicator Date hidden'!AE27)</f>
        <v>x</v>
      </c>
      <c r="AE26" s="148" t="str">
        <f>IF('Indicator Date hidden'!AF27="x","x",$AE$2-'Indicator Date hidden'!AF27)</f>
        <v>x</v>
      </c>
      <c r="AF26" s="148" t="str">
        <f>IF('Indicator Date hidden'!AG27="x","x",$AF$2-'Indicator Date hidden'!AG27)</f>
        <v>x</v>
      </c>
      <c r="AG26" s="148">
        <f>IF('Indicator Date hidden'!AH27="x","x",$AG$2-'Indicator Date hidden'!AH27)</f>
        <v>0</v>
      </c>
      <c r="AH26" s="148">
        <f>IF('Indicator Date hidden'!AI27="x","x",$AH$2-'Indicator Date hidden'!AI27)</f>
        <v>0</v>
      </c>
      <c r="AI26" s="148">
        <f>IF('Indicator Date hidden'!AJ27="x","x",$AI$2-'Indicator Date hidden'!AJ27)</f>
        <v>0</v>
      </c>
      <c r="AJ26" s="148" t="str">
        <f>IF('Indicator Date hidden'!AK27="x","x",$AJ$2-'Indicator Date hidden'!AK27)</f>
        <v>x</v>
      </c>
      <c r="AK26" s="148">
        <f>IF('Indicator Date hidden'!AL27="x","x",$AK$2-'Indicator Date hidden'!AL27)</f>
        <v>1</v>
      </c>
      <c r="AL26" s="148">
        <f>IF('Indicator Date hidden'!AM27="x","x",$AL$2-'Indicator Date hidden'!AM27)</f>
        <v>0</v>
      </c>
      <c r="AM26" s="148">
        <f>IF('Indicator Date hidden'!AN27="x","x",$AM$2-'Indicator Date hidden'!AN27)</f>
        <v>0</v>
      </c>
      <c r="AN26" s="148">
        <f>IF('Indicator Date hidden'!AO27="x","x",$AN$2-'Indicator Date hidden'!AO27)</f>
        <v>0</v>
      </c>
      <c r="AO26" s="148">
        <f>IF('Indicator Date hidden'!AP27="x","x",$AO$2-'Indicator Date hidden'!AP27)</f>
        <v>0</v>
      </c>
      <c r="AP26" s="148">
        <f>IF('Indicator Date hidden'!AQ27="x","x",$AP$2-'Indicator Date hidden'!AQ27)</f>
        <v>0</v>
      </c>
      <c r="AQ26" s="148">
        <f>IF('Indicator Date hidden'!AR27="x","x",$AQ$2-'Indicator Date hidden'!AR27)</f>
        <v>6</v>
      </c>
      <c r="AR26" s="148">
        <f>IF('Indicator Date hidden'!AS27="x","x",$AR$2-'Indicator Date hidden'!AS27)</f>
        <v>0</v>
      </c>
      <c r="AS26" s="148">
        <f>IF('Indicator Date hidden'!AT27="x","x",$AS$2-'Indicator Date hidden'!AT27)</f>
        <v>2</v>
      </c>
      <c r="AT26" s="148">
        <f>IF('Indicator Date hidden'!AU27="x","x",$AT$2-'Indicator Date hidden'!AU27)</f>
        <v>0</v>
      </c>
      <c r="AU26" s="148">
        <f>IF('Indicator Date hidden'!AV27="x","x",$AU$2-'Indicator Date hidden'!AV27)</f>
        <v>3</v>
      </c>
      <c r="AV26" s="148">
        <f>IF('Indicator Date hidden'!AW27="x","x",$AV$2-'Indicator Date hidden'!AW27)</f>
        <v>0</v>
      </c>
      <c r="AW26" s="148">
        <f>IF('Indicator Date hidden'!AX27="x","x",$AW$2-'Indicator Date hidden'!AX27)</f>
        <v>0</v>
      </c>
      <c r="AX26" s="148">
        <f>IF('Indicator Date hidden'!AY27="x","x",$AX$2-'Indicator Date hidden'!AY27)</f>
        <v>0</v>
      </c>
      <c r="AY26" s="148" t="str">
        <f>IF('Indicator Date hidden'!AZ27="x","x",$AY$2-'Indicator Date hidden'!AZ27)</f>
        <v>x</v>
      </c>
      <c r="AZ26" s="148" t="str">
        <f>IF('Indicator Date hidden'!BA27="x","x",$AZ$2-'Indicator Date hidden'!BA27)</f>
        <v>x</v>
      </c>
      <c r="BA26">
        <f t="shared" si="0"/>
        <v>19</v>
      </c>
      <c r="BB26" s="19">
        <f t="shared" si="1"/>
        <v>0.45238095238095238</v>
      </c>
      <c r="BC26">
        <f t="shared" si="2"/>
        <v>6</v>
      </c>
      <c r="BD26" s="19">
        <f t="shared" si="3"/>
        <v>1.2947215356497641</v>
      </c>
      <c r="BE26" s="182">
        <f t="shared" si="4"/>
        <v>0</v>
      </c>
    </row>
    <row r="27" spans="1:57">
      <c r="A27" t="s">
        <v>8071</v>
      </c>
      <c r="B27" s="148">
        <f>IF('Indicator Date hidden'!C28="x","x",$B$2-'Indicator Date hidden'!C28)</f>
        <v>0</v>
      </c>
      <c r="C27" s="148">
        <f>IF('Indicator Date hidden'!D28="x","x",$C$2-'Indicator Date hidden'!D28)</f>
        <v>0</v>
      </c>
      <c r="D27" s="148">
        <f>IF('Indicator Date hidden'!E28="x","x",$D$2-'Indicator Date hidden'!E28)</f>
        <v>0</v>
      </c>
      <c r="E27" s="148">
        <f>IF('Indicator Date hidden'!F28="x","x",$E$2-'Indicator Date hidden'!F28)</f>
        <v>0</v>
      </c>
      <c r="F27" s="148">
        <f>IF('Indicator Date hidden'!G28="x","x",$F$2-'Indicator Date hidden'!G28)</f>
        <v>0</v>
      </c>
      <c r="G27" s="148">
        <f>IF('Indicator Date hidden'!H28="x","x",$G$2-'Indicator Date hidden'!H28)</f>
        <v>0</v>
      </c>
      <c r="H27" s="148">
        <f>IF('Indicator Date hidden'!I28="x","x",$H$2-'Indicator Date hidden'!I28)</f>
        <v>0</v>
      </c>
      <c r="I27" s="148">
        <f>IF('Indicator Date hidden'!J28="x","x",$I$2-'Indicator Date hidden'!J28)</f>
        <v>0</v>
      </c>
      <c r="J27" s="148">
        <f>IF('Indicator Date hidden'!K28="x","x",$J$2-'Indicator Date hidden'!K28)</f>
        <v>0</v>
      </c>
      <c r="K27" s="148">
        <f>IF('Indicator Date hidden'!L28="x","x",$K$2-'Indicator Date hidden'!L28)</f>
        <v>0</v>
      </c>
      <c r="L27" s="148">
        <f>IF('Indicator Date hidden'!M28="x","x",$L$2-'Indicator Date hidden'!M28)</f>
        <v>0</v>
      </c>
      <c r="M27" s="148">
        <f>IF('Indicator Date hidden'!N28="x","x",$M$2-'Indicator Date hidden'!N28)</f>
        <v>0</v>
      </c>
      <c r="N27" s="148">
        <f>IF('Indicator Date hidden'!O28="x","x",$N$2-'Indicator Date hidden'!O28)</f>
        <v>0</v>
      </c>
      <c r="O27" s="148">
        <f>IF('Indicator Date hidden'!P28="x","x",$O$2-'Indicator Date hidden'!P28)</f>
        <v>0</v>
      </c>
      <c r="P27" s="148">
        <f>IF('Indicator Date hidden'!Q28="x","x",$P$2-'Indicator Date hidden'!Q28)</f>
        <v>0</v>
      </c>
      <c r="Q27" s="148" t="str">
        <f>IF('Indicator Date hidden'!R28="x","x",$Q$2-'Indicator Date hidden'!R28)</f>
        <v>x</v>
      </c>
      <c r="R27" s="148">
        <f>IF('Indicator Date hidden'!S28="x","x",$R$2-'Indicator Date hidden'!S28)</f>
        <v>0</v>
      </c>
      <c r="S27" s="148">
        <f>IF('Indicator Date hidden'!T28="x","x",$S$2-'Indicator Date hidden'!T28)</f>
        <v>0</v>
      </c>
      <c r="T27" s="148">
        <f>IF('Indicator Date hidden'!U28="x","x",$T$2-'Indicator Date hidden'!U28)</f>
        <v>0</v>
      </c>
      <c r="U27" s="148" t="str">
        <f>IF('Indicator Date hidden'!V28="x","x",$U$2-'Indicator Date hidden'!V28)</f>
        <v>x</v>
      </c>
      <c r="V27" s="148">
        <f>IF('Indicator Date hidden'!W28="x","x",$V$2-'Indicator Date hidden'!W28)</f>
        <v>0</v>
      </c>
      <c r="W27" s="148">
        <f>IF('Indicator Date hidden'!X28="x","x",$W$2-'Indicator Date hidden'!X28)</f>
        <v>10</v>
      </c>
      <c r="X27" s="148">
        <f>IF('Indicator Date hidden'!Y28="x","x",$X$2-'Indicator Date hidden'!Y28)</f>
        <v>2</v>
      </c>
      <c r="Y27" s="148">
        <f>IF('Indicator Date hidden'!Z28="x","x",$Y$2-'Indicator Date hidden'!Z28)</f>
        <v>0</v>
      </c>
      <c r="Z27" s="148">
        <f>IF('Indicator Date hidden'!AA28="x","x",$Z$2-'Indicator Date hidden'!AA28)</f>
        <v>0</v>
      </c>
      <c r="AA27" s="148" t="str">
        <f>IF('Indicator Date hidden'!AB28="x","x",$AA$2-'Indicator Date hidden'!AB28)</f>
        <v>x</v>
      </c>
      <c r="AB27" s="148">
        <f>IF('Indicator Date hidden'!AC28="x","x",$AB$2-'Indicator Date hidden'!AC28)</f>
        <v>0</v>
      </c>
      <c r="AC27" s="148">
        <f>IF('Indicator Date hidden'!AD28="x","x",$AC$2-'Indicator Date hidden'!AD28)</f>
        <v>0</v>
      </c>
      <c r="AD27" s="148" t="str">
        <f>IF('Indicator Date hidden'!AE28="x","x",$AD$2-'Indicator Date hidden'!AE28)</f>
        <v>x</v>
      </c>
      <c r="AE27" s="148">
        <f>IF('Indicator Date hidden'!AF28="x","x",$AE$2-'Indicator Date hidden'!AF28)</f>
        <v>0</v>
      </c>
      <c r="AF27" s="148">
        <f>IF('Indicator Date hidden'!AG28="x","x",$AF$2-'Indicator Date hidden'!AG28)</f>
        <v>1</v>
      </c>
      <c r="AG27" s="148">
        <f>IF('Indicator Date hidden'!AH28="x","x",$AG$2-'Indicator Date hidden'!AH28)</f>
        <v>0</v>
      </c>
      <c r="AH27" s="148">
        <f>IF('Indicator Date hidden'!AI28="x","x",$AH$2-'Indicator Date hidden'!AI28)</f>
        <v>0</v>
      </c>
      <c r="AI27" s="148">
        <f>IF('Indicator Date hidden'!AJ28="x","x",$AI$2-'Indicator Date hidden'!AJ28)</f>
        <v>0</v>
      </c>
      <c r="AJ27" s="148" t="str">
        <f>IF('Indicator Date hidden'!AK28="x","x",$AJ$2-'Indicator Date hidden'!AK28)</f>
        <v>x</v>
      </c>
      <c r="AK27" s="148">
        <f>IF('Indicator Date hidden'!AL28="x","x",$AK$2-'Indicator Date hidden'!AL28)</f>
        <v>1</v>
      </c>
      <c r="AL27" s="148">
        <f>IF('Indicator Date hidden'!AM28="x","x",$AL$2-'Indicator Date hidden'!AM28)</f>
        <v>0</v>
      </c>
      <c r="AM27" s="148">
        <f>IF('Indicator Date hidden'!AN28="x","x",$AM$2-'Indicator Date hidden'!AN28)</f>
        <v>0</v>
      </c>
      <c r="AN27" s="148">
        <f>IF('Indicator Date hidden'!AO28="x","x",$AN$2-'Indicator Date hidden'!AO28)</f>
        <v>0</v>
      </c>
      <c r="AO27" s="148">
        <f>IF('Indicator Date hidden'!AP28="x","x",$AO$2-'Indicator Date hidden'!AP28)</f>
        <v>0</v>
      </c>
      <c r="AP27" s="148">
        <f>IF('Indicator Date hidden'!AQ28="x","x",$AP$2-'Indicator Date hidden'!AQ28)</f>
        <v>0</v>
      </c>
      <c r="AQ27" s="148">
        <f>IF('Indicator Date hidden'!AR28="x","x",$AQ$2-'Indicator Date hidden'!AR28)</f>
        <v>0</v>
      </c>
      <c r="AR27" s="148">
        <f>IF('Indicator Date hidden'!AS28="x","x",$AR$2-'Indicator Date hidden'!AS28)</f>
        <v>0</v>
      </c>
      <c r="AS27" s="148">
        <f>IF('Indicator Date hidden'!AT28="x","x",$AS$2-'Indicator Date hidden'!AT28)</f>
        <v>0</v>
      </c>
      <c r="AT27" s="148">
        <f>IF('Indicator Date hidden'!AU28="x","x",$AT$2-'Indicator Date hidden'!AU28)</f>
        <v>0</v>
      </c>
      <c r="AU27" s="148">
        <f>IF('Indicator Date hidden'!AV28="x","x",$AU$2-'Indicator Date hidden'!AV28)</f>
        <v>3</v>
      </c>
      <c r="AV27" s="148">
        <f>IF('Indicator Date hidden'!AW28="x","x",$AV$2-'Indicator Date hidden'!AW28)</f>
        <v>0</v>
      </c>
      <c r="AW27" s="148">
        <f>IF('Indicator Date hidden'!AX28="x","x",$AW$2-'Indicator Date hidden'!AX28)</f>
        <v>0</v>
      </c>
      <c r="AX27" s="148">
        <f>IF('Indicator Date hidden'!AY28="x","x",$AX$2-'Indicator Date hidden'!AY28)</f>
        <v>0</v>
      </c>
      <c r="AY27" s="148">
        <f>IF('Indicator Date hidden'!AZ28="x","x",$AY$2-'Indicator Date hidden'!AZ28)</f>
        <v>0</v>
      </c>
      <c r="AZ27" s="148">
        <f>IF('Indicator Date hidden'!BA28="x","x",$AZ$2-'Indicator Date hidden'!BA28)</f>
        <v>0</v>
      </c>
      <c r="BA27">
        <f t="shared" si="0"/>
        <v>17</v>
      </c>
      <c r="BB27" s="19">
        <f t="shared" si="1"/>
        <v>0.36956521739130432</v>
      </c>
      <c r="BC27">
        <f t="shared" si="2"/>
        <v>5</v>
      </c>
      <c r="BD27" s="19">
        <f t="shared" si="3"/>
        <v>1.5373423659336649</v>
      </c>
      <c r="BE27" s="182">
        <f t="shared" si="4"/>
        <v>0</v>
      </c>
    </row>
    <row r="28" spans="1:57">
      <c r="A28" t="s">
        <v>455</v>
      </c>
      <c r="B28" s="148">
        <f>IF('Indicator Date hidden'!C29="x","x",$B$2-'Indicator Date hidden'!C29)</f>
        <v>0</v>
      </c>
      <c r="C28" s="148">
        <f>IF('Indicator Date hidden'!D29="x","x",$C$2-'Indicator Date hidden'!D29)</f>
        <v>0</v>
      </c>
      <c r="D28" s="148">
        <f>IF('Indicator Date hidden'!E29="x","x",$D$2-'Indicator Date hidden'!E29)</f>
        <v>0</v>
      </c>
      <c r="E28" s="148">
        <f>IF('Indicator Date hidden'!F29="x","x",$E$2-'Indicator Date hidden'!F29)</f>
        <v>0</v>
      </c>
      <c r="F28" s="148">
        <f>IF('Indicator Date hidden'!G29="x","x",$F$2-'Indicator Date hidden'!G29)</f>
        <v>0</v>
      </c>
      <c r="G28" s="148">
        <f>IF('Indicator Date hidden'!H29="x","x",$G$2-'Indicator Date hidden'!H29)</f>
        <v>0</v>
      </c>
      <c r="H28" s="148">
        <f>IF('Indicator Date hidden'!I29="x","x",$H$2-'Indicator Date hidden'!I29)</f>
        <v>0</v>
      </c>
      <c r="I28" s="148">
        <f>IF('Indicator Date hidden'!J29="x","x",$I$2-'Indicator Date hidden'!J29)</f>
        <v>0</v>
      </c>
      <c r="J28" s="148">
        <f>IF('Indicator Date hidden'!K29="x","x",$J$2-'Indicator Date hidden'!K29)</f>
        <v>0</v>
      </c>
      <c r="K28" s="148">
        <f>IF('Indicator Date hidden'!L29="x","x",$K$2-'Indicator Date hidden'!L29)</f>
        <v>0</v>
      </c>
      <c r="L28" s="148">
        <f>IF('Indicator Date hidden'!M29="x","x",$L$2-'Indicator Date hidden'!M29)</f>
        <v>0</v>
      </c>
      <c r="M28" s="148">
        <f>IF('Indicator Date hidden'!N29="x","x",$M$2-'Indicator Date hidden'!N29)</f>
        <v>0</v>
      </c>
      <c r="N28" s="148">
        <f>IF('Indicator Date hidden'!O29="x","x",$N$2-'Indicator Date hidden'!O29)</f>
        <v>0</v>
      </c>
      <c r="O28" s="148">
        <f>IF('Indicator Date hidden'!P29="x","x",$O$2-'Indicator Date hidden'!P29)</f>
        <v>0</v>
      </c>
      <c r="P28" s="148">
        <f>IF('Indicator Date hidden'!Q29="x","x",$P$2-'Indicator Date hidden'!Q29)</f>
        <v>0</v>
      </c>
      <c r="Q28" s="148">
        <f>IF('Indicator Date hidden'!R29="x","x",$Q$2-'Indicator Date hidden'!R29)</f>
        <v>4</v>
      </c>
      <c r="R28" s="148">
        <f>IF('Indicator Date hidden'!S29="x","x",$R$2-'Indicator Date hidden'!S29)</f>
        <v>0</v>
      </c>
      <c r="S28" s="148">
        <f>IF('Indicator Date hidden'!T29="x","x",$S$2-'Indicator Date hidden'!T29)</f>
        <v>0</v>
      </c>
      <c r="T28" s="148">
        <f>IF('Indicator Date hidden'!U29="x","x",$T$2-'Indicator Date hidden'!U29)</f>
        <v>0</v>
      </c>
      <c r="U28" s="148">
        <f>IF('Indicator Date hidden'!V29="x","x",$U$2-'Indicator Date hidden'!V29)</f>
        <v>0</v>
      </c>
      <c r="V28" s="148">
        <f>IF('Indicator Date hidden'!W29="x","x",$V$2-'Indicator Date hidden'!W29)</f>
        <v>0</v>
      </c>
      <c r="W28" s="148">
        <f>IF('Indicator Date hidden'!X29="x","x",$W$2-'Indicator Date hidden'!X29)</f>
        <v>4</v>
      </c>
      <c r="X28" s="148">
        <f>IF('Indicator Date hidden'!Y29="x","x",$X$2-'Indicator Date hidden'!Y29)</f>
        <v>4</v>
      </c>
      <c r="Y28" s="148">
        <f>IF('Indicator Date hidden'!Z29="x","x",$Y$2-'Indicator Date hidden'!Z29)</f>
        <v>0</v>
      </c>
      <c r="Z28" s="148">
        <f>IF('Indicator Date hidden'!AA29="x","x",$Z$2-'Indicator Date hidden'!AA29)</f>
        <v>0</v>
      </c>
      <c r="AA28" s="148">
        <f>IF('Indicator Date hidden'!AB29="x","x",$AA$2-'Indicator Date hidden'!AB29)</f>
        <v>0</v>
      </c>
      <c r="AB28" s="148">
        <f>IF('Indicator Date hidden'!AC29="x","x",$AB$2-'Indicator Date hidden'!AC29)</f>
        <v>0</v>
      </c>
      <c r="AC28" s="148">
        <f>IF('Indicator Date hidden'!AD29="x","x",$AC$2-'Indicator Date hidden'!AD29)</f>
        <v>0</v>
      </c>
      <c r="AD28" s="148">
        <f>IF('Indicator Date hidden'!AE29="x","x",$AD$2-'Indicator Date hidden'!AE29)</f>
        <v>0</v>
      </c>
      <c r="AE28" s="148">
        <f>IF('Indicator Date hidden'!AF29="x","x",$AE$2-'Indicator Date hidden'!AF29)</f>
        <v>0</v>
      </c>
      <c r="AF28" s="148">
        <f>IF('Indicator Date hidden'!AG29="x","x",$AF$2-'Indicator Date hidden'!AG29)</f>
        <v>4</v>
      </c>
      <c r="AG28" s="148">
        <f>IF('Indicator Date hidden'!AH29="x","x",$AG$2-'Indicator Date hidden'!AH29)</f>
        <v>0</v>
      </c>
      <c r="AH28" s="148">
        <f>IF('Indicator Date hidden'!AI29="x","x",$AH$2-'Indicator Date hidden'!AI29)</f>
        <v>0</v>
      </c>
      <c r="AI28" s="148">
        <f>IF('Indicator Date hidden'!AJ29="x","x",$AI$2-'Indicator Date hidden'!AJ29)</f>
        <v>0</v>
      </c>
      <c r="AJ28" s="148" t="str">
        <f>IF('Indicator Date hidden'!AK29="x","x",$AJ$2-'Indicator Date hidden'!AK29)</f>
        <v>x</v>
      </c>
      <c r="AK28" s="148">
        <f>IF('Indicator Date hidden'!AL29="x","x",$AK$2-'Indicator Date hidden'!AL29)</f>
        <v>0</v>
      </c>
      <c r="AL28" s="148">
        <f>IF('Indicator Date hidden'!AM29="x","x",$AL$2-'Indicator Date hidden'!AM29)</f>
        <v>0</v>
      </c>
      <c r="AM28" s="148">
        <f>IF('Indicator Date hidden'!AN29="x","x",$AM$2-'Indicator Date hidden'!AN29)</f>
        <v>0</v>
      </c>
      <c r="AN28" s="148">
        <f>IF('Indicator Date hidden'!AO29="x","x",$AN$2-'Indicator Date hidden'!AO29)</f>
        <v>0</v>
      </c>
      <c r="AO28" s="148">
        <f>IF('Indicator Date hidden'!AP29="x","x",$AO$2-'Indicator Date hidden'!AP29)</f>
        <v>0</v>
      </c>
      <c r="AP28" s="148">
        <f>IF('Indicator Date hidden'!AQ29="x","x",$AP$2-'Indicator Date hidden'!AQ29)</f>
        <v>0</v>
      </c>
      <c r="AQ28" s="148">
        <f>IF('Indicator Date hidden'!AR29="x","x",$AQ$2-'Indicator Date hidden'!AR29)</f>
        <v>0</v>
      </c>
      <c r="AR28" s="148">
        <f>IF('Indicator Date hidden'!AS29="x","x",$AR$2-'Indicator Date hidden'!AS29)</f>
        <v>0</v>
      </c>
      <c r="AS28" s="148">
        <f>IF('Indicator Date hidden'!AT29="x","x",$AS$2-'Indicator Date hidden'!AT29)</f>
        <v>0</v>
      </c>
      <c r="AT28" s="148">
        <f>IF('Indicator Date hidden'!AU29="x","x",$AT$2-'Indicator Date hidden'!AU29)</f>
        <v>0</v>
      </c>
      <c r="AU28" s="148">
        <f>IF('Indicator Date hidden'!AV29="x","x",$AU$2-'Indicator Date hidden'!AV29)</f>
        <v>7</v>
      </c>
      <c r="AV28" s="148">
        <f>IF('Indicator Date hidden'!AW29="x","x",$AV$2-'Indicator Date hidden'!AW29)</f>
        <v>0</v>
      </c>
      <c r="AW28" s="148">
        <f>IF('Indicator Date hidden'!AX29="x","x",$AW$2-'Indicator Date hidden'!AX29)</f>
        <v>0</v>
      </c>
      <c r="AX28" s="148">
        <f>IF('Indicator Date hidden'!AY29="x","x",$AX$2-'Indicator Date hidden'!AY29)</f>
        <v>0</v>
      </c>
      <c r="AY28" s="148">
        <f>IF('Indicator Date hidden'!AZ29="x","x",$AY$2-'Indicator Date hidden'!AZ29)</f>
        <v>0</v>
      </c>
      <c r="AZ28" s="148">
        <f>IF('Indicator Date hidden'!BA29="x","x",$AZ$2-'Indicator Date hidden'!BA29)</f>
        <v>0</v>
      </c>
      <c r="BA28">
        <f t="shared" si="0"/>
        <v>23</v>
      </c>
      <c r="BB28" s="19">
        <f t="shared" si="1"/>
        <v>0.46</v>
      </c>
      <c r="BC28">
        <f t="shared" si="2"/>
        <v>5</v>
      </c>
      <c r="BD28" s="19">
        <f t="shared" si="3"/>
        <v>1.4312232530251876</v>
      </c>
      <c r="BE28" s="182">
        <f t="shared" si="4"/>
        <v>0</v>
      </c>
    </row>
    <row r="29" spans="1:57">
      <c r="A29" t="s">
        <v>391</v>
      </c>
      <c r="B29" s="148">
        <f>IF('Indicator Date hidden'!C30="x","x",$B$2-'Indicator Date hidden'!C30)</f>
        <v>0</v>
      </c>
      <c r="C29" s="148">
        <f>IF('Indicator Date hidden'!D30="x","x",$C$2-'Indicator Date hidden'!D30)</f>
        <v>0</v>
      </c>
      <c r="D29" s="148">
        <f>IF('Indicator Date hidden'!E30="x","x",$D$2-'Indicator Date hidden'!E30)</f>
        <v>0</v>
      </c>
      <c r="E29" s="148">
        <f>IF('Indicator Date hidden'!F30="x","x",$E$2-'Indicator Date hidden'!F30)</f>
        <v>0</v>
      </c>
      <c r="F29" s="148">
        <f>IF('Indicator Date hidden'!G30="x","x",$F$2-'Indicator Date hidden'!G30)</f>
        <v>0</v>
      </c>
      <c r="G29" s="148">
        <f>IF('Indicator Date hidden'!H30="x","x",$G$2-'Indicator Date hidden'!H30)</f>
        <v>0</v>
      </c>
      <c r="H29" s="148">
        <f>IF('Indicator Date hidden'!I30="x","x",$H$2-'Indicator Date hidden'!I30)</f>
        <v>0</v>
      </c>
      <c r="I29" s="148">
        <f>IF('Indicator Date hidden'!J30="x","x",$I$2-'Indicator Date hidden'!J30)</f>
        <v>0</v>
      </c>
      <c r="J29" s="148">
        <f>IF('Indicator Date hidden'!K30="x","x",$J$2-'Indicator Date hidden'!K30)</f>
        <v>0</v>
      </c>
      <c r="K29" s="148">
        <f>IF('Indicator Date hidden'!L30="x","x",$K$2-'Indicator Date hidden'!L30)</f>
        <v>0</v>
      </c>
      <c r="L29" s="148">
        <f>IF('Indicator Date hidden'!M30="x","x",$L$2-'Indicator Date hidden'!M30)</f>
        <v>0</v>
      </c>
      <c r="M29" s="148">
        <f>IF('Indicator Date hidden'!N30="x","x",$M$2-'Indicator Date hidden'!N30)</f>
        <v>0</v>
      </c>
      <c r="N29" s="148">
        <f>IF('Indicator Date hidden'!O30="x","x",$N$2-'Indicator Date hidden'!O30)</f>
        <v>0</v>
      </c>
      <c r="O29" s="148">
        <f>IF('Indicator Date hidden'!P30="x","x",$O$2-'Indicator Date hidden'!P30)</f>
        <v>0</v>
      </c>
      <c r="P29" s="148">
        <f>IF('Indicator Date hidden'!Q30="x","x",$P$2-'Indicator Date hidden'!Q30)</f>
        <v>0</v>
      </c>
      <c r="Q29" s="148">
        <f>IF('Indicator Date hidden'!R30="x","x",$Q$2-'Indicator Date hidden'!R30)</f>
        <v>4</v>
      </c>
      <c r="R29" s="148">
        <f>IF('Indicator Date hidden'!S30="x","x",$R$2-'Indicator Date hidden'!S30)</f>
        <v>0</v>
      </c>
      <c r="S29" s="148">
        <f>IF('Indicator Date hidden'!T30="x","x",$S$2-'Indicator Date hidden'!T30)</f>
        <v>0</v>
      </c>
      <c r="T29" s="148">
        <f>IF('Indicator Date hidden'!U30="x","x",$T$2-'Indicator Date hidden'!U30)</f>
        <v>0</v>
      </c>
      <c r="U29" s="148">
        <f>IF('Indicator Date hidden'!V30="x","x",$U$2-'Indicator Date hidden'!V30)</f>
        <v>0</v>
      </c>
      <c r="V29" s="148">
        <f>IF('Indicator Date hidden'!W30="x","x",$V$2-'Indicator Date hidden'!W30)</f>
        <v>0</v>
      </c>
      <c r="W29" s="148">
        <f>IF('Indicator Date hidden'!X30="x","x",$W$2-'Indicator Date hidden'!X30)</f>
        <v>4</v>
      </c>
      <c r="X29" s="148" t="str">
        <f>IF('Indicator Date hidden'!Y30="x","x",$X$2-'Indicator Date hidden'!Y30)</f>
        <v>x</v>
      </c>
      <c r="Y29" s="148">
        <f>IF('Indicator Date hidden'!Z30="x","x",$Y$2-'Indicator Date hidden'!Z30)</f>
        <v>0</v>
      </c>
      <c r="Z29" s="148">
        <f>IF('Indicator Date hidden'!AA30="x","x",$Z$2-'Indicator Date hidden'!AA30)</f>
        <v>0</v>
      </c>
      <c r="AA29" s="148">
        <f>IF('Indicator Date hidden'!AB30="x","x",$AA$2-'Indicator Date hidden'!AB30)</f>
        <v>0</v>
      </c>
      <c r="AB29" s="148">
        <f>IF('Indicator Date hidden'!AC30="x","x",$AB$2-'Indicator Date hidden'!AC30)</f>
        <v>0</v>
      </c>
      <c r="AC29" s="148">
        <f>IF('Indicator Date hidden'!AD30="x","x",$AC$2-'Indicator Date hidden'!AD30)</f>
        <v>0</v>
      </c>
      <c r="AD29" s="148">
        <f>IF('Indicator Date hidden'!AE30="x","x",$AD$2-'Indicator Date hidden'!AE30)</f>
        <v>0</v>
      </c>
      <c r="AE29" s="148">
        <f>IF('Indicator Date hidden'!AF30="x","x",$AE$2-'Indicator Date hidden'!AF30)</f>
        <v>0</v>
      </c>
      <c r="AF29" s="148">
        <f>IF('Indicator Date hidden'!AG30="x","x",$AF$2-'Indicator Date hidden'!AG30)</f>
        <v>7</v>
      </c>
      <c r="AG29" s="148">
        <f>IF('Indicator Date hidden'!AH30="x","x",$AG$2-'Indicator Date hidden'!AH30)</f>
        <v>0</v>
      </c>
      <c r="AH29" s="148">
        <f>IF('Indicator Date hidden'!AI30="x","x",$AH$2-'Indicator Date hidden'!AI30)</f>
        <v>0</v>
      </c>
      <c r="AI29" s="148">
        <f>IF('Indicator Date hidden'!AJ30="x","x",$AI$2-'Indicator Date hidden'!AJ30)</f>
        <v>0</v>
      </c>
      <c r="AJ29" s="148">
        <f>IF('Indicator Date hidden'!AK30="x","x",$AJ$2-'Indicator Date hidden'!AK30)</f>
        <v>1</v>
      </c>
      <c r="AK29" s="148">
        <f>IF('Indicator Date hidden'!AL30="x","x",$AK$2-'Indicator Date hidden'!AL30)</f>
        <v>0</v>
      </c>
      <c r="AL29" s="148">
        <f>IF('Indicator Date hidden'!AM30="x","x",$AL$2-'Indicator Date hidden'!AM30)</f>
        <v>0</v>
      </c>
      <c r="AM29" s="148">
        <f>IF('Indicator Date hidden'!AN30="x","x",$AM$2-'Indicator Date hidden'!AN30)</f>
        <v>0</v>
      </c>
      <c r="AN29" s="148">
        <f>IF('Indicator Date hidden'!AO30="x","x",$AN$2-'Indicator Date hidden'!AO30)</f>
        <v>0</v>
      </c>
      <c r="AO29" s="148">
        <f>IF('Indicator Date hidden'!AP30="x","x",$AO$2-'Indicator Date hidden'!AP30)</f>
        <v>0</v>
      </c>
      <c r="AP29" s="148">
        <f>IF('Indicator Date hidden'!AQ30="x","x",$AP$2-'Indicator Date hidden'!AQ30)</f>
        <v>0</v>
      </c>
      <c r="AQ29" s="148">
        <f>IF('Indicator Date hidden'!AR30="x","x",$AQ$2-'Indicator Date hidden'!AR30)</f>
        <v>0</v>
      </c>
      <c r="AR29" s="148">
        <f>IF('Indicator Date hidden'!AS30="x","x",$AR$2-'Indicator Date hidden'!AS30)</f>
        <v>0</v>
      </c>
      <c r="AS29" s="148">
        <f>IF('Indicator Date hidden'!AT30="x","x",$AS$2-'Indicator Date hidden'!AT30)</f>
        <v>0</v>
      </c>
      <c r="AT29" s="148">
        <f>IF('Indicator Date hidden'!AU30="x","x",$AT$2-'Indicator Date hidden'!AU30)</f>
        <v>0</v>
      </c>
      <c r="AU29" s="148">
        <f>IF('Indicator Date hidden'!AV30="x","x",$AU$2-'Indicator Date hidden'!AV30)</f>
        <v>6</v>
      </c>
      <c r="AV29" s="148">
        <f>IF('Indicator Date hidden'!AW30="x","x",$AV$2-'Indicator Date hidden'!AW30)</f>
        <v>0</v>
      </c>
      <c r="AW29" s="148">
        <f>IF('Indicator Date hidden'!AX30="x","x",$AW$2-'Indicator Date hidden'!AX30)</f>
        <v>0</v>
      </c>
      <c r="AX29" s="148">
        <f>IF('Indicator Date hidden'!AY30="x","x",$AX$2-'Indicator Date hidden'!AY30)</f>
        <v>0</v>
      </c>
      <c r="AY29" s="148">
        <f>IF('Indicator Date hidden'!AZ30="x","x",$AY$2-'Indicator Date hidden'!AZ30)</f>
        <v>0</v>
      </c>
      <c r="AZ29" s="148">
        <f>IF('Indicator Date hidden'!BA30="x","x",$AZ$2-'Indicator Date hidden'!BA30)</f>
        <v>0</v>
      </c>
      <c r="BA29">
        <f t="shared" si="0"/>
        <v>22</v>
      </c>
      <c r="BB29" s="19">
        <f t="shared" si="1"/>
        <v>0.44</v>
      </c>
      <c r="BC29">
        <f t="shared" si="2"/>
        <v>5</v>
      </c>
      <c r="BD29" s="19">
        <f t="shared" si="3"/>
        <v>1.4718695594379279</v>
      </c>
      <c r="BE29" s="182">
        <f t="shared" si="4"/>
        <v>0</v>
      </c>
    </row>
    <row r="30" spans="1:57">
      <c r="A30" t="s">
        <v>8077</v>
      </c>
      <c r="B30" s="148">
        <f>IF('Indicator Date hidden'!C31="x","x",$B$2-'Indicator Date hidden'!C31)</f>
        <v>0</v>
      </c>
      <c r="C30" s="148">
        <f>IF('Indicator Date hidden'!D31="x","x",$C$2-'Indicator Date hidden'!D31)</f>
        <v>0</v>
      </c>
      <c r="D30" s="148">
        <f>IF('Indicator Date hidden'!E31="x","x",$D$2-'Indicator Date hidden'!E31)</f>
        <v>0</v>
      </c>
      <c r="E30" s="148">
        <f>IF('Indicator Date hidden'!F31="x","x",$E$2-'Indicator Date hidden'!F31)</f>
        <v>0</v>
      </c>
      <c r="F30" s="148">
        <f>IF('Indicator Date hidden'!G31="x","x",$F$2-'Indicator Date hidden'!G31)</f>
        <v>0</v>
      </c>
      <c r="G30" s="148">
        <f>IF('Indicator Date hidden'!H31="x","x",$G$2-'Indicator Date hidden'!H31)</f>
        <v>0</v>
      </c>
      <c r="H30" s="148">
        <f>IF('Indicator Date hidden'!I31="x","x",$H$2-'Indicator Date hidden'!I31)</f>
        <v>0</v>
      </c>
      <c r="I30" s="148">
        <f>IF('Indicator Date hidden'!J31="x","x",$I$2-'Indicator Date hidden'!J31)</f>
        <v>0</v>
      </c>
      <c r="J30" s="148">
        <f>IF('Indicator Date hidden'!K31="x","x",$J$2-'Indicator Date hidden'!K31)</f>
        <v>0</v>
      </c>
      <c r="K30" s="148">
        <f>IF('Indicator Date hidden'!L31="x","x",$K$2-'Indicator Date hidden'!L31)</f>
        <v>0</v>
      </c>
      <c r="L30" s="148">
        <f>IF('Indicator Date hidden'!M31="x","x",$L$2-'Indicator Date hidden'!M31)</f>
        <v>0</v>
      </c>
      <c r="M30" s="148">
        <f>IF('Indicator Date hidden'!N31="x","x",$M$2-'Indicator Date hidden'!N31)</f>
        <v>0</v>
      </c>
      <c r="N30" s="148">
        <f>IF('Indicator Date hidden'!O31="x","x",$N$2-'Indicator Date hidden'!O31)</f>
        <v>0</v>
      </c>
      <c r="O30" s="148">
        <f>IF('Indicator Date hidden'!P31="x","x",$O$2-'Indicator Date hidden'!P31)</f>
        <v>0</v>
      </c>
      <c r="P30" s="148">
        <f>IF('Indicator Date hidden'!Q31="x","x",$P$2-'Indicator Date hidden'!Q31)</f>
        <v>0</v>
      </c>
      <c r="Q30" s="148" t="str">
        <f>IF('Indicator Date hidden'!R31="x","x",$Q$2-'Indicator Date hidden'!R31)</f>
        <v>x</v>
      </c>
      <c r="R30" s="148">
        <f>IF('Indicator Date hidden'!S31="x","x",$R$2-'Indicator Date hidden'!S31)</f>
        <v>0</v>
      </c>
      <c r="S30" s="148">
        <f>IF('Indicator Date hidden'!T31="x","x",$S$2-'Indicator Date hidden'!T31)</f>
        <v>0</v>
      </c>
      <c r="T30" s="148">
        <f>IF('Indicator Date hidden'!U31="x","x",$T$2-'Indicator Date hidden'!U31)</f>
        <v>0</v>
      </c>
      <c r="U30" s="148">
        <f>IF('Indicator Date hidden'!V31="x","x",$U$2-'Indicator Date hidden'!V31)</f>
        <v>0</v>
      </c>
      <c r="V30" s="148">
        <f>IF('Indicator Date hidden'!W31="x","x",$V$2-'Indicator Date hidden'!W31)</f>
        <v>0</v>
      </c>
      <c r="W30" s="148" t="str">
        <f>IF('Indicator Date hidden'!X31="x","x",$W$2-'Indicator Date hidden'!X31)</f>
        <v>x</v>
      </c>
      <c r="X30" s="148">
        <f>IF('Indicator Date hidden'!Y31="x","x",$X$2-'Indicator Date hidden'!Y31)</f>
        <v>3</v>
      </c>
      <c r="Y30" s="148">
        <f>IF('Indicator Date hidden'!Z31="x","x",$Y$2-'Indicator Date hidden'!Z31)</f>
        <v>0</v>
      </c>
      <c r="Z30" s="148">
        <f>IF('Indicator Date hidden'!AA31="x","x",$Z$2-'Indicator Date hidden'!AA31)</f>
        <v>0</v>
      </c>
      <c r="AA30" s="148">
        <f>IF('Indicator Date hidden'!AB31="x","x",$AA$2-'Indicator Date hidden'!AB31)</f>
        <v>0</v>
      </c>
      <c r="AB30" s="148">
        <f>IF('Indicator Date hidden'!AC31="x","x",$AB$2-'Indicator Date hidden'!AC31)</f>
        <v>0</v>
      </c>
      <c r="AC30" s="148">
        <f>IF('Indicator Date hidden'!AD31="x","x",$AC$2-'Indicator Date hidden'!AD31)</f>
        <v>0</v>
      </c>
      <c r="AD30" s="148">
        <f>IF('Indicator Date hidden'!AE31="x","x",$AD$2-'Indicator Date hidden'!AE31)</f>
        <v>0</v>
      </c>
      <c r="AE30" s="148" t="str">
        <f>IF('Indicator Date hidden'!AF31="x","x",$AE$2-'Indicator Date hidden'!AF31)</f>
        <v>x</v>
      </c>
      <c r="AF30" s="148">
        <f>IF('Indicator Date hidden'!AG31="x","x",$AF$2-'Indicator Date hidden'!AG31)</f>
        <v>6</v>
      </c>
      <c r="AG30" s="148">
        <f>IF('Indicator Date hidden'!AH31="x","x",$AG$2-'Indicator Date hidden'!AH31)</f>
        <v>0</v>
      </c>
      <c r="AH30" s="148">
        <f>IF('Indicator Date hidden'!AI31="x","x",$AH$2-'Indicator Date hidden'!AI31)</f>
        <v>0</v>
      </c>
      <c r="AI30" s="148">
        <f>IF('Indicator Date hidden'!AJ31="x","x",$AI$2-'Indicator Date hidden'!AJ31)</f>
        <v>0</v>
      </c>
      <c r="AJ30" s="148" t="str">
        <f>IF('Indicator Date hidden'!AK31="x","x",$AJ$2-'Indicator Date hidden'!AK31)</f>
        <v>x</v>
      </c>
      <c r="AK30" s="148" t="str">
        <f>IF('Indicator Date hidden'!AL31="x","x",$AK$2-'Indicator Date hidden'!AL31)</f>
        <v>x</v>
      </c>
      <c r="AL30" s="148">
        <f>IF('Indicator Date hidden'!AM31="x","x",$AL$2-'Indicator Date hidden'!AM31)</f>
        <v>0</v>
      </c>
      <c r="AM30" s="148">
        <f>IF('Indicator Date hidden'!AN31="x","x",$AM$2-'Indicator Date hidden'!AN31)</f>
        <v>0</v>
      </c>
      <c r="AN30" s="148">
        <f>IF('Indicator Date hidden'!AO31="x","x",$AN$2-'Indicator Date hidden'!AO31)</f>
        <v>0</v>
      </c>
      <c r="AO30" s="148">
        <f>IF('Indicator Date hidden'!AP31="x","x",$AO$2-'Indicator Date hidden'!AP31)</f>
        <v>0</v>
      </c>
      <c r="AP30" s="148">
        <f>IF('Indicator Date hidden'!AQ31="x","x",$AP$2-'Indicator Date hidden'!AQ31)</f>
        <v>0</v>
      </c>
      <c r="AQ30" s="148">
        <f>IF('Indicator Date hidden'!AR31="x","x",$AQ$2-'Indicator Date hidden'!AR31)</f>
        <v>0</v>
      </c>
      <c r="AR30" s="148">
        <f>IF('Indicator Date hidden'!AS31="x","x",$AR$2-'Indicator Date hidden'!AS31)</f>
        <v>0</v>
      </c>
      <c r="AS30" s="148">
        <f>IF('Indicator Date hidden'!AT31="x","x",$AS$2-'Indicator Date hidden'!AT31)</f>
        <v>0</v>
      </c>
      <c r="AT30" s="148">
        <f>IF('Indicator Date hidden'!AU31="x","x",$AT$2-'Indicator Date hidden'!AU31)</f>
        <v>0</v>
      </c>
      <c r="AU30" s="148">
        <f>IF('Indicator Date hidden'!AV31="x","x",$AU$2-'Indicator Date hidden'!AV31)</f>
        <v>2</v>
      </c>
      <c r="AV30" s="148">
        <f>IF('Indicator Date hidden'!AW31="x","x",$AV$2-'Indicator Date hidden'!AW31)</f>
        <v>0</v>
      </c>
      <c r="AW30" s="148">
        <f>IF('Indicator Date hidden'!AX31="x","x",$AW$2-'Indicator Date hidden'!AX31)</f>
        <v>0</v>
      </c>
      <c r="AX30" s="148">
        <f>IF('Indicator Date hidden'!AY31="x","x",$AX$2-'Indicator Date hidden'!AY31)</f>
        <v>0</v>
      </c>
      <c r="AY30" s="148">
        <f>IF('Indicator Date hidden'!AZ31="x","x",$AY$2-'Indicator Date hidden'!AZ31)</f>
        <v>0</v>
      </c>
      <c r="AZ30" s="148">
        <f>IF('Indicator Date hidden'!BA31="x","x",$AZ$2-'Indicator Date hidden'!BA31)</f>
        <v>0</v>
      </c>
      <c r="BA30">
        <f t="shared" si="0"/>
        <v>11</v>
      </c>
      <c r="BB30" s="19">
        <f t="shared" si="1"/>
        <v>0.2391304347826087</v>
      </c>
      <c r="BC30">
        <f t="shared" si="2"/>
        <v>3</v>
      </c>
      <c r="BD30" s="19">
        <f t="shared" si="3"/>
        <v>1.004008977283086</v>
      </c>
      <c r="BE30" s="182">
        <f t="shared" si="4"/>
        <v>0</v>
      </c>
    </row>
    <row r="31" spans="1:57">
      <c r="A31" t="s">
        <v>8073</v>
      </c>
      <c r="B31" s="148">
        <f>IF('Indicator Date hidden'!C32="x","x",$B$2-'Indicator Date hidden'!C32)</f>
        <v>0</v>
      </c>
      <c r="C31" s="148">
        <f>IF('Indicator Date hidden'!D32="x","x",$C$2-'Indicator Date hidden'!D32)</f>
        <v>0</v>
      </c>
      <c r="D31" s="148">
        <f>IF('Indicator Date hidden'!E32="x","x",$D$2-'Indicator Date hidden'!E32)</f>
        <v>0</v>
      </c>
      <c r="E31" s="148">
        <f>IF('Indicator Date hidden'!F32="x","x",$E$2-'Indicator Date hidden'!F32)</f>
        <v>0</v>
      </c>
      <c r="F31" s="148">
        <f>IF('Indicator Date hidden'!G32="x","x",$F$2-'Indicator Date hidden'!G32)</f>
        <v>0</v>
      </c>
      <c r="G31" s="148">
        <f>IF('Indicator Date hidden'!H32="x","x",$G$2-'Indicator Date hidden'!H32)</f>
        <v>0</v>
      </c>
      <c r="H31" s="148">
        <f>IF('Indicator Date hidden'!I32="x","x",$H$2-'Indicator Date hidden'!I32)</f>
        <v>0</v>
      </c>
      <c r="I31" s="148">
        <f>IF('Indicator Date hidden'!J32="x","x",$I$2-'Indicator Date hidden'!J32)</f>
        <v>0</v>
      </c>
      <c r="J31" s="148">
        <f>IF('Indicator Date hidden'!K32="x","x",$J$2-'Indicator Date hidden'!K32)</f>
        <v>0</v>
      </c>
      <c r="K31" s="148">
        <f>IF('Indicator Date hidden'!L32="x","x",$K$2-'Indicator Date hidden'!L32)</f>
        <v>0</v>
      </c>
      <c r="L31" s="148">
        <f>IF('Indicator Date hidden'!M32="x","x",$L$2-'Indicator Date hidden'!M32)</f>
        <v>0</v>
      </c>
      <c r="M31" s="148">
        <f>IF('Indicator Date hidden'!N32="x","x",$M$2-'Indicator Date hidden'!N32)</f>
        <v>0</v>
      </c>
      <c r="N31" s="148">
        <f>IF('Indicator Date hidden'!O32="x","x",$N$2-'Indicator Date hidden'!O32)</f>
        <v>0</v>
      </c>
      <c r="O31" s="148">
        <f>IF('Indicator Date hidden'!P32="x","x",$O$2-'Indicator Date hidden'!P32)</f>
        <v>0</v>
      </c>
      <c r="P31" s="148">
        <f>IF('Indicator Date hidden'!Q32="x","x",$P$2-'Indicator Date hidden'!Q32)</f>
        <v>0</v>
      </c>
      <c r="Q31" s="148">
        <f>IF('Indicator Date hidden'!R32="x","x",$Q$2-'Indicator Date hidden'!R32)</f>
        <v>4</v>
      </c>
      <c r="R31" s="148">
        <f>IF('Indicator Date hidden'!S32="x","x",$R$2-'Indicator Date hidden'!S32)</f>
        <v>0</v>
      </c>
      <c r="S31" s="148">
        <f>IF('Indicator Date hidden'!T32="x","x",$S$2-'Indicator Date hidden'!T32)</f>
        <v>0</v>
      </c>
      <c r="T31" s="148">
        <f>IF('Indicator Date hidden'!U32="x","x",$T$2-'Indicator Date hidden'!U32)</f>
        <v>0</v>
      </c>
      <c r="U31" s="148">
        <f>IF('Indicator Date hidden'!V32="x","x",$U$2-'Indicator Date hidden'!V32)</f>
        <v>0</v>
      </c>
      <c r="V31" s="148">
        <f>IF('Indicator Date hidden'!W32="x","x",$V$2-'Indicator Date hidden'!W32)</f>
        <v>0</v>
      </c>
      <c r="W31" s="148">
        <f>IF('Indicator Date hidden'!X32="x","x",$W$2-'Indicator Date hidden'!X32)</f>
        <v>0</v>
      </c>
      <c r="X31" s="148">
        <f>IF('Indicator Date hidden'!Y32="x","x",$X$2-'Indicator Date hidden'!Y32)</f>
        <v>2</v>
      </c>
      <c r="Y31" s="148">
        <f>IF('Indicator Date hidden'!Z32="x","x",$Y$2-'Indicator Date hidden'!Z32)</f>
        <v>0</v>
      </c>
      <c r="Z31" s="148">
        <f>IF('Indicator Date hidden'!AA32="x","x",$Z$2-'Indicator Date hidden'!AA32)</f>
        <v>0</v>
      </c>
      <c r="AA31" s="148">
        <f>IF('Indicator Date hidden'!AB32="x","x",$AA$2-'Indicator Date hidden'!AB32)</f>
        <v>0</v>
      </c>
      <c r="AB31" s="148">
        <f>IF('Indicator Date hidden'!AC32="x","x",$AB$2-'Indicator Date hidden'!AC32)</f>
        <v>0</v>
      </c>
      <c r="AC31" s="148">
        <f>IF('Indicator Date hidden'!AD32="x","x",$AC$2-'Indicator Date hidden'!AD32)</f>
        <v>0</v>
      </c>
      <c r="AD31" s="148">
        <f>IF('Indicator Date hidden'!AE32="x","x",$AD$2-'Indicator Date hidden'!AE32)</f>
        <v>0</v>
      </c>
      <c r="AE31" s="148">
        <f>IF('Indicator Date hidden'!AF32="x","x",$AE$2-'Indicator Date hidden'!AF32)</f>
        <v>0</v>
      </c>
      <c r="AF31" s="148">
        <f>IF('Indicator Date hidden'!AG32="x","x",$AF$2-'Indicator Date hidden'!AG32)</f>
        <v>1</v>
      </c>
      <c r="AG31" s="148">
        <f>IF('Indicator Date hidden'!AH32="x","x",$AG$2-'Indicator Date hidden'!AH32)</f>
        <v>0</v>
      </c>
      <c r="AH31" s="148">
        <f>IF('Indicator Date hidden'!AI32="x","x",$AH$2-'Indicator Date hidden'!AI32)</f>
        <v>0</v>
      </c>
      <c r="AI31" s="148">
        <f>IF('Indicator Date hidden'!AJ32="x","x",$AI$2-'Indicator Date hidden'!AJ32)</f>
        <v>0</v>
      </c>
      <c r="AJ31" s="148" t="str">
        <f>IF('Indicator Date hidden'!AK32="x","x",$AJ$2-'Indicator Date hidden'!AK32)</f>
        <v>x</v>
      </c>
      <c r="AK31" s="148">
        <f>IF('Indicator Date hidden'!AL32="x","x",$AK$2-'Indicator Date hidden'!AL32)</f>
        <v>1</v>
      </c>
      <c r="AL31" s="148">
        <f>IF('Indicator Date hidden'!AM32="x","x",$AL$2-'Indicator Date hidden'!AM32)</f>
        <v>0</v>
      </c>
      <c r="AM31" s="148">
        <f>IF('Indicator Date hidden'!AN32="x","x",$AM$2-'Indicator Date hidden'!AN32)</f>
        <v>0</v>
      </c>
      <c r="AN31" s="148">
        <f>IF('Indicator Date hidden'!AO32="x","x",$AN$2-'Indicator Date hidden'!AO32)</f>
        <v>0</v>
      </c>
      <c r="AO31" s="148">
        <f>IF('Indicator Date hidden'!AP32="x","x",$AO$2-'Indicator Date hidden'!AP32)</f>
        <v>0</v>
      </c>
      <c r="AP31" s="148">
        <f>IF('Indicator Date hidden'!AQ32="x","x",$AP$2-'Indicator Date hidden'!AQ32)</f>
        <v>0</v>
      </c>
      <c r="AQ31" s="148">
        <f>IF('Indicator Date hidden'!AR32="x","x",$AQ$2-'Indicator Date hidden'!AR32)</f>
        <v>8</v>
      </c>
      <c r="AR31" s="148">
        <f>IF('Indicator Date hidden'!AS32="x","x",$AR$2-'Indicator Date hidden'!AS32)</f>
        <v>0</v>
      </c>
      <c r="AS31" s="148">
        <f>IF('Indicator Date hidden'!AT32="x","x",$AS$2-'Indicator Date hidden'!AT32)</f>
        <v>0</v>
      </c>
      <c r="AT31" s="148">
        <f>IF('Indicator Date hidden'!AU32="x","x",$AT$2-'Indicator Date hidden'!AU32)</f>
        <v>0</v>
      </c>
      <c r="AU31" s="148">
        <f>IF('Indicator Date hidden'!AV32="x","x",$AU$2-'Indicator Date hidden'!AV32)</f>
        <v>5</v>
      </c>
      <c r="AV31" s="148">
        <f>IF('Indicator Date hidden'!AW32="x","x",$AV$2-'Indicator Date hidden'!AW32)</f>
        <v>0</v>
      </c>
      <c r="AW31" s="148">
        <f>IF('Indicator Date hidden'!AX32="x","x",$AW$2-'Indicator Date hidden'!AX32)</f>
        <v>0</v>
      </c>
      <c r="AX31" s="148">
        <f>IF('Indicator Date hidden'!AY32="x","x",$AX$2-'Indicator Date hidden'!AY32)</f>
        <v>0</v>
      </c>
      <c r="AY31" s="148">
        <f>IF('Indicator Date hidden'!AZ32="x","x",$AY$2-'Indicator Date hidden'!AZ32)</f>
        <v>0</v>
      </c>
      <c r="AZ31" s="148">
        <f>IF('Indicator Date hidden'!BA32="x","x",$AZ$2-'Indicator Date hidden'!BA32)</f>
        <v>0</v>
      </c>
      <c r="BA31">
        <f t="shared" si="0"/>
        <v>21</v>
      </c>
      <c r="BB31" s="19">
        <f t="shared" si="1"/>
        <v>0.42</v>
      </c>
      <c r="BC31">
        <f t="shared" si="2"/>
        <v>6</v>
      </c>
      <c r="BD31" s="19">
        <f t="shared" si="3"/>
        <v>1.4295453822806745</v>
      </c>
      <c r="BE31" s="182">
        <f t="shared" si="4"/>
        <v>0</v>
      </c>
    </row>
    <row r="32" spans="1:57">
      <c r="A32" t="s">
        <v>707</v>
      </c>
      <c r="B32" s="148">
        <f>IF('Indicator Date hidden'!C33="x","x",$B$2-'Indicator Date hidden'!C33)</f>
        <v>0</v>
      </c>
      <c r="C32" s="148">
        <f>IF('Indicator Date hidden'!D33="x","x",$C$2-'Indicator Date hidden'!D33)</f>
        <v>0</v>
      </c>
      <c r="D32" s="148">
        <f>IF('Indicator Date hidden'!E33="x","x",$D$2-'Indicator Date hidden'!E33)</f>
        <v>0</v>
      </c>
      <c r="E32" s="148">
        <f>IF('Indicator Date hidden'!F33="x","x",$E$2-'Indicator Date hidden'!F33)</f>
        <v>0</v>
      </c>
      <c r="F32" s="148">
        <f>IF('Indicator Date hidden'!G33="x","x",$F$2-'Indicator Date hidden'!G33)</f>
        <v>0</v>
      </c>
      <c r="G32" s="148">
        <f>IF('Indicator Date hidden'!H33="x","x",$G$2-'Indicator Date hidden'!H33)</f>
        <v>0</v>
      </c>
      <c r="H32" s="148">
        <f>IF('Indicator Date hidden'!I33="x","x",$H$2-'Indicator Date hidden'!I33)</f>
        <v>0</v>
      </c>
      <c r="I32" s="148">
        <f>IF('Indicator Date hidden'!J33="x","x",$I$2-'Indicator Date hidden'!J33)</f>
        <v>0</v>
      </c>
      <c r="J32" s="148">
        <f>IF('Indicator Date hidden'!K33="x","x",$J$2-'Indicator Date hidden'!K33)</f>
        <v>0</v>
      </c>
      <c r="K32" s="148">
        <f>IF('Indicator Date hidden'!L33="x","x",$K$2-'Indicator Date hidden'!L33)</f>
        <v>0</v>
      </c>
      <c r="L32" s="148">
        <f>IF('Indicator Date hidden'!M33="x","x",$L$2-'Indicator Date hidden'!M33)</f>
        <v>0</v>
      </c>
      <c r="M32" s="148">
        <f>IF('Indicator Date hidden'!N33="x","x",$M$2-'Indicator Date hidden'!N33)</f>
        <v>0</v>
      </c>
      <c r="N32" s="148">
        <f>IF('Indicator Date hidden'!O33="x","x",$N$2-'Indicator Date hidden'!O33)</f>
        <v>0</v>
      </c>
      <c r="O32" s="148">
        <f>IF('Indicator Date hidden'!P33="x","x",$O$2-'Indicator Date hidden'!P33)</f>
        <v>0</v>
      </c>
      <c r="P32" s="148">
        <f>IF('Indicator Date hidden'!Q33="x","x",$P$2-'Indicator Date hidden'!Q33)</f>
        <v>0</v>
      </c>
      <c r="Q32" s="148">
        <f>IF('Indicator Date hidden'!R33="x","x",$Q$2-'Indicator Date hidden'!R33)</f>
        <v>3</v>
      </c>
      <c r="R32" s="148">
        <f>IF('Indicator Date hidden'!S33="x","x",$R$2-'Indicator Date hidden'!S33)</f>
        <v>0</v>
      </c>
      <c r="S32" s="148">
        <f>IF('Indicator Date hidden'!T33="x","x",$S$2-'Indicator Date hidden'!T33)</f>
        <v>0</v>
      </c>
      <c r="T32" s="148">
        <f>IF('Indicator Date hidden'!U33="x","x",$T$2-'Indicator Date hidden'!U33)</f>
        <v>0</v>
      </c>
      <c r="U32" s="148">
        <f>IF('Indicator Date hidden'!V33="x","x",$U$2-'Indicator Date hidden'!V33)</f>
        <v>0</v>
      </c>
      <c r="V32" s="148">
        <f>IF('Indicator Date hidden'!W33="x","x",$V$2-'Indicator Date hidden'!W33)</f>
        <v>0</v>
      </c>
      <c r="W32" s="148">
        <f>IF('Indicator Date hidden'!X33="x","x",$W$2-'Indicator Date hidden'!X33)</f>
        <v>3</v>
      </c>
      <c r="X32" s="148">
        <f>IF('Indicator Date hidden'!Y33="x","x",$X$2-'Indicator Date hidden'!Y33)</f>
        <v>5</v>
      </c>
      <c r="Y32" s="148">
        <f>IF('Indicator Date hidden'!Z33="x","x",$Y$2-'Indicator Date hidden'!Z33)</f>
        <v>0</v>
      </c>
      <c r="Z32" s="148">
        <f>IF('Indicator Date hidden'!AA33="x","x",$Z$2-'Indicator Date hidden'!AA33)</f>
        <v>0</v>
      </c>
      <c r="AA32" s="148">
        <f>IF('Indicator Date hidden'!AB33="x","x",$AA$2-'Indicator Date hidden'!AB33)</f>
        <v>0</v>
      </c>
      <c r="AB32" s="148">
        <f>IF('Indicator Date hidden'!AC33="x","x",$AB$2-'Indicator Date hidden'!AC33)</f>
        <v>0</v>
      </c>
      <c r="AC32" s="148">
        <f>IF('Indicator Date hidden'!AD33="x","x",$AC$2-'Indicator Date hidden'!AD33)</f>
        <v>0</v>
      </c>
      <c r="AD32" s="148">
        <f>IF('Indicator Date hidden'!AE33="x","x",$AD$2-'Indicator Date hidden'!AE33)</f>
        <v>0</v>
      </c>
      <c r="AE32" s="148">
        <f>IF('Indicator Date hidden'!AF33="x","x",$AE$2-'Indicator Date hidden'!AF33)</f>
        <v>0</v>
      </c>
      <c r="AF32" s="148">
        <f>IF('Indicator Date hidden'!AG33="x","x",$AF$2-'Indicator Date hidden'!AG33)</f>
        <v>6</v>
      </c>
      <c r="AG32" s="148">
        <f>IF('Indicator Date hidden'!AH33="x","x",$AG$2-'Indicator Date hidden'!AH33)</f>
        <v>0</v>
      </c>
      <c r="AH32" s="148">
        <f>IF('Indicator Date hidden'!AI33="x","x",$AH$2-'Indicator Date hidden'!AI33)</f>
        <v>0</v>
      </c>
      <c r="AI32" s="148">
        <f>IF('Indicator Date hidden'!AJ33="x","x",$AI$2-'Indicator Date hidden'!AJ33)</f>
        <v>0</v>
      </c>
      <c r="AJ32" s="148">
        <f>IF('Indicator Date hidden'!AK33="x","x",$AJ$2-'Indicator Date hidden'!AK33)</f>
        <v>0</v>
      </c>
      <c r="AK32" s="148">
        <f>IF('Indicator Date hidden'!AL33="x","x",$AK$2-'Indicator Date hidden'!AL33)</f>
        <v>0</v>
      </c>
      <c r="AL32" s="148">
        <f>IF('Indicator Date hidden'!AM33="x","x",$AL$2-'Indicator Date hidden'!AM33)</f>
        <v>0</v>
      </c>
      <c r="AM32" s="148">
        <f>IF('Indicator Date hidden'!AN33="x","x",$AM$2-'Indicator Date hidden'!AN33)</f>
        <v>0</v>
      </c>
      <c r="AN32" s="148">
        <f>IF('Indicator Date hidden'!AO33="x","x",$AN$2-'Indicator Date hidden'!AO33)</f>
        <v>0</v>
      </c>
      <c r="AO32" s="148">
        <f>IF('Indicator Date hidden'!AP33="x","x",$AO$2-'Indicator Date hidden'!AP33)</f>
        <v>0</v>
      </c>
      <c r="AP32" s="148">
        <f>IF('Indicator Date hidden'!AQ33="x","x",$AP$2-'Indicator Date hidden'!AQ33)</f>
        <v>0</v>
      </c>
      <c r="AQ32" s="148">
        <f>IF('Indicator Date hidden'!AR33="x","x",$AQ$2-'Indicator Date hidden'!AR33)</f>
        <v>0</v>
      </c>
      <c r="AR32" s="148">
        <f>IF('Indicator Date hidden'!AS33="x","x",$AR$2-'Indicator Date hidden'!AS33)</f>
        <v>0</v>
      </c>
      <c r="AS32" s="148">
        <f>IF('Indicator Date hidden'!AT33="x","x",$AS$2-'Indicator Date hidden'!AT33)</f>
        <v>0</v>
      </c>
      <c r="AT32" s="148">
        <f>IF('Indicator Date hidden'!AU33="x","x",$AT$2-'Indicator Date hidden'!AU33)</f>
        <v>0</v>
      </c>
      <c r="AU32" s="148">
        <f>IF('Indicator Date hidden'!AV33="x","x",$AU$2-'Indicator Date hidden'!AV33)</f>
        <v>4</v>
      </c>
      <c r="AV32" s="148">
        <f>IF('Indicator Date hidden'!AW33="x","x",$AV$2-'Indicator Date hidden'!AW33)</f>
        <v>0</v>
      </c>
      <c r="AW32" s="148">
        <f>IF('Indicator Date hidden'!AX33="x","x",$AW$2-'Indicator Date hidden'!AX33)</f>
        <v>0</v>
      </c>
      <c r="AX32" s="148">
        <f>IF('Indicator Date hidden'!AY33="x","x",$AX$2-'Indicator Date hidden'!AY33)</f>
        <v>0</v>
      </c>
      <c r="AY32" s="148">
        <f>IF('Indicator Date hidden'!AZ33="x","x",$AY$2-'Indicator Date hidden'!AZ33)</f>
        <v>0</v>
      </c>
      <c r="AZ32" s="148">
        <f>IF('Indicator Date hidden'!BA33="x","x",$AZ$2-'Indicator Date hidden'!BA33)</f>
        <v>0</v>
      </c>
      <c r="BA32">
        <f t="shared" si="0"/>
        <v>21</v>
      </c>
      <c r="BB32" s="19">
        <f t="shared" si="1"/>
        <v>0.41176470588235292</v>
      </c>
      <c r="BC32">
        <f t="shared" si="2"/>
        <v>5</v>
      </c>
      <c r="BD32" s="19">
        <f t="shared" si="3"/>
        <v>1.3012282371009458</v>
      </c>
      <c r="BE32" s="182">
        <f t="shared" si="4"/>
        <v>0</v>
      </c>
    </row>
    <row r="33" spans="1:57">
      <c r="A33" t="s">
        <v>8075</v>
      </c>
      <c r="B33" s="148">
        <f>IF('Indicator Date hidden'!C34="x","x",$B$2-'Indicator Date hidden'!C34)</f>
        <v>0</v>
      </c>
      <c r="C33" s="148">
        <f>IF('Indicator Date hidden'!D34="x","x",$C$2-'Indicator Date hidden'!D34)</f>
        <v>0</v>
      </c>
      <c r="D33" s="148">
        <f>IF('Indicator Date hidden'!E34="x","x",$D$2-'Indicator Date hidden'!E34)</f>
        <v>0</v>
      </c>
      <c r="E33" s="148">
        <f>IF('Indicator Date hidden'!F34="x","x",$E$2-'Indicator Date hidden'!F34)</f>
        <v>0</v>
      </c>
      <c r="F33" s="148">
        <f>IF('Indicator Date hidden'!G34="x","x",$F$2-'Indicator Date hidden'!G34)</f>
        <v>0</v>
      </c>
      <c r="G33" s="148">
        <f>IF('Indicator Date hidden'!H34="x","x",$G$2-'Indicator Date hidden'!H34)</f>
        <v>0</v>
      </c>
      <c r="H33" s="148">
        <f>IF('Indicator Date hidden'!I34="x","x",$H$2-'Indicator Date hidden'!I34)</f>
        <v>0</v>
      </c>
      <c r="I33" s="148">
        <f>IF('Indicator Date hidden'!J34="x","x",$I$2-'Indicator Date hidden'!J34)</f>
        <v>0</v>
      </c>
      <c r="J33" s="148">
        <f>IF('Indicator Date hidden'!K34="x","x",$J$2-'Indicator Date hidden'!K34)</f>
        <v>0</v>
      </c>
      <c r="K33" s="148">
        <f>IF('Indicator Date hidden'!L34="x","x",$K$2-'Indicator Date hidden'!L34)</f>
        <v>0</v>
      </c>
      <c r="L33" s="148">
        <f>IF('Indicator Date hidden'!M34="x","x",$L$2-'Indicator Date hidden'!M34)</f>
        <v>0</v>
      </c>
      <c r="M33" s="148">
        <f>IF('Indicator Date hidden'!N34="x","x",$M$2-'Indicator Date hidden'!N34)</f>
        <v>0</v>
      </c>
      <c r="N33" s="148">
        <f>IF('Indicator Date hidden'!O34="x","x",$N$2-'Indicator Date hidden'!O34)</f>
        <v>0</v>
      </c>
      <c r="O33" s="148">
        <f>IF('Indicator Date hidden'!P34="x","x",$O$2-'Indicator Date hidden'!P34)</f>
        <v>0</v>
      </c>
      <c r="P33" s="148">
        <f>IF('Indicator Date hidden'!Q34="x","x",$P$2-'Indicator Date hidden'!Q34)</f>
        <v>0</v>
      </c>
      <c r="Q33" s="148" t="str">
        <f>IF('Indicator Date hidden'!R34="x","x",$Q$2-'Indicator Date hidden'!R34)</f>
        <v>x</v>
      </c>
      <c r="R33" s="148">
        <f>IF('Indicator Date hidden'!S34="x","x",$R$2-'Indicator Date hidden'!S34)</f>
        <v>0</v>
      </c>
      <c r="S33" s="148">
        <f>IF('Indicator Date hidden'!T34="x","x",$S$2-'Indicator Date hidden'!T34)</f>
        <v>0</v>
      </c>
      <c r="T33" s="148">
        <f>IF('Indicator Date hidden'!U34="x","x",$T$2-'Indicator Date hidden'!U34)</f>
        <v>0</v>
      </c>
      <c r="U33" s="148" t="str">
        <f>IF('Indicator Date hidden'!V34="x","x",$U$2-'Indicator Date hidden'!V34)</f>
        <v>x</v>
      </c>
      <c r="V33" s="148">
        <f>IF('Indicator Date hidden'!W34="x","x",$V$2-'Indicator Date hidden'!W34)</f>
        <v>0</v>
      </c>
      <c r="W33" s="148" t="str">
        <f>IF('Indicator Date hidden'!X34="x","x",$W$2-'Indicator Date hidden'!X34)</f>
        <v>x</v>
      </c>
      <c r="X33" s="148">
        <f>IF('Indicator Date hidden'!Y34="x","x",$X$2-'Indicator Date hidden'!Y34)</f>
        <v>4</v>
      </c>
      <c r="Y33" s="148">
        <f>IF('Indicator Date hidden'!Z34="x","x",$Y$2-'Indicator Date hidden'!Z34)</f>
        <v>0</v>
      </c>
      <c r="Z33" s="148">
        <f>IF('Indicator Date hidden'!AA34="x","x",$Z$2-'Indicator Date hidden'!AA34)</f>
        <v>0</v>
      </c>
      <c r="AA33" s="148" t="str">
        <f>IF('Indicator Date hidden'!AB34="x","x",$AA$2-'Indicator Date hidden'!AB34)</f>
        <v>x</v>
      </c>
      <c r="AB33" s="148">
        <f>IF('Indicator Date hidden'!AC34="x","x",$AB$2-'Indicator Date hidden'!AC34)</f>
        <v>0</v>
      </c>
      <c r="AC33" s="148">
        <f>IF('Indicator Date hidden'!AD34="x","x",$AC$2-'Indicator Date hidden'!AD34)</f>
        <v>0</v>
      </c>
      <c r="AD33" s="148" t="str">
        <f>IF('Indicator Date hidden'!AE34="x","x",$AD$2-'Indicator Date hidden'!AE34)</f>
        <v>x</v>
      </c>
      <c r="AE33" s="148">
        <f>IF('Indicator Date hidden'!AF34="x","x",$AE$2-'Indicator Date hidden'!AF34)</f>
        <v>0</v>
      </c>
      <c r="AF33" s="148">
        <f>IF('Indicator Date hidden'!AG34="x","x",$AF$2-'Indicator Date hidden'!AG34)</f>
        <v>3</v>
      </c>
      <c r="AG33" s="148">
        <f>IF('Indicator Date hidden'!AH34="x","x",$AG$2-'Indicator Date hidden'!AH34)</f>
        <v>0</v>
      </c>
      <c r="AH33" s="148">
        <f>IF('Indicator Date hidden'!AI34="x","x",$AH$2-'Indicator Date hidden'!AI34)</f>
        <v>0</v>
      </c>
      <c r="AI33" s="148">
        <f>IF('Indicator Date hidden'!AJ34="x","x",$AI$2-'Indicator Date hidden'!AJ34)</f>
        <v>0</v>
      </c>
      <c r="AJ33" s="148" t="str">
        <f>IF('Indicator Date hidden'!AK34="x","x",$AJ$2-'Indicator Date hidden'!AK34)</f>
        <v>x</v>
      </c>
      <c r="AK33" s="148">
        <f>IF('Indicator Date hidden'!AL34="x","x",$AK$2-'Indicator Date hidden'!AL34)</f>
        <v>1</v>
      </c>
      <c r="AL33" s="148">
        <f>IF('Indicator Date hidden'!AM34="x","x",$AL$2-'Indicator Date hidden'!AM34)</f>
        <v>0</v>
      </c>
      <c r="AM33" s="148">
        <f>IF('Indicator Date hidden'!AN34="x","x",$AM$2-'Indicator Date hidden'!AN34)</f>
        <v>0</v>
      </c>
      <c r="AN33" s="148">
        <f>IF('Indicator Date hidden'!AO34="x","x",$AN$2-'Indicator Date hidden'!AO34)</f>
        <v>0</v>
      </c>
      <c r="AO33" s="148">
        <f>IF('Indicator Date hidden'!AP34="x","x",$AO$2-'Indicator Date hidden'!AP34)</f>
        <v>0</v>
      </c>
      <c r="AP33" s="148">
        <f>IF('Indicator Date hidden'!AQ34="x","x",$AP$2-'Indicator Date hidden'!AQ34)</f>
        <v>0</v>
      </c>
      <c r="AQ33" s="148">
        <f>IF('Indicator Date hidden'!AR34="x","x",$AQ$2-'Indicator Date hidden'!AR34)</f>
        <v>4</v>
      </c>
      <c r="AR33" s="148">
        <f>IF('Indicator Date hidden'!AS34="x","x",$AR$2-'Indicator Date hidden'!AS34)</f>
        <v>0</v>
      </c>
      <c r="AS33" s="148">
        <f>IF('Indicator Date hidden'!AT34="x","x",$AS$2-'Indicator Date hidden'!AT34)</f>
        <v>0</v>
      </c>
      <c r="AT33" s="148">
        <f>IF('Indicator Date hidden'!AU34="x","x",$AT$2-'Indicator Date hidden'!AU34)</f>
        <v>0</v>
      </c>
      <c r="AU33" s="148" t="str">
        <f>IF('Indicator Date hidden'!AV34="x","x",$AU$2-'Indicator Date hidden'!AV34)</f>
        <v>x</v>
      </c>
      <c r="AV33" s="148">
        <f>IF('Indicator Date hidden'!AW34="x","x",$AV$2-'Indicator Date hidden'!AW34)</f>
        <v>0</v>
      </c>
      <c r="AW33" s="148">
        <f>IF('Indicator Date hidden'!AX34="x","x",$AW$2-'Indicator Date hidden'!AX34)</f>
        <v>0</v>
      </c>
      <c r="AX33" s="148">
        <f>IF('Indicator Date hidden'!AY34="x","x",$AX$2-'Indicator Date hidden'!AY34)</f>
        <v>0</v>
      </c>
      <c r="AY33" s="148">
        <f>IF('Indicator Date hidden'!AZ34="x","x",$AY$2-'Indicator Date hidden'!AZ34)</f>
        <v>0</v>
      </c>
      <c r="AZ33" s="148">
        <f>IF('Indicator Date hidden'!BA34="x","x",$AZ$2-'Indicator Date hidden'!BA34)</f>
        <v>0</v>
      </c>
      <c r="BA33">
        <f t="shared" si="0"/>
        <v>12</v>
      </c>
      <c r="BB33" s="19">
        <f t="shared" si="1"/>
        <v>0.27272727272727271</v>
      </c>
      <c r="BC33">
        <f t="shared" si="2"/>
        <v>4</v>
      </c>
      <c r="BD33" s="19">
        <f t="shared" si="3"/>
        <v>0.9381712472977406</v>
      </c>
      <c r="BE33" s="182">
        <f t="shared" si="4"/>
        <v>0</v>
      </c>
    </row>
    <row r="34" spans="1:57">
      <c r="A34" t="s">
        <v>649</v>
      </c>
      <c r="B34" s="148">
        <f>IF('Indicator Date hidden'!C35="x","x",$B$2-'Indicator Date hidden'!C35)</f>
        <v>0</v>
      </c>
      <c r="C34" s="148">
        <f>IF('Indicator Date hidden'!D35="x","x",$C$2-'Indicator Date hidden'!D35)</f>
        <v>0</v>
      </c>
      <c r="D34" s="148">
        <f>IF('Indicator Date hidden'!E35="x","x",$D$2-'Indicator Date hidden'!E35)</f>
        <v>0</v>
      </c>
      <c r="E34" s="148">
        <f>IF('Indicator Date hidden'!F35="x","x",$E$2-'Indicator Date hidden'!F35)</f>
        <v>0</v>
      </c>
      <c r="F34" s="148">
        <f>IF('Indicator Date hidden'!G35="x","x",$F$2-'Indicator Date hidden'!G35)</f>
        <v>0</v>
      </c>
      <c r="G34" s="148">
        <f>IF('Indicator Date hidden'!H35="x","x",$G$2-'Indicator Date hidden'!H35)</f>
        <v>0</v>
      </c>
      <c r="H34" s="148">
        <f>IF('Indicator Date hidden'!I35="x","x",$H$2-'Indicator Date hidden'!I35)</f>
        <v>0</v>
      </c>
      <c r="I34" s="148">
        <f>IF('Indicator Date hidden'!J35="x","x",$I$2-'Indicator Date hidden'!J35)</f>
        <v>0</v>
      </c>
      <c r="J34" s="148">
        <f>IF('Indicator Date hidden'!K35="x","x",$J$2-'Indicator Date hidden'!K35)</f>
        <v>0</v>
      </c>
      <c r="K34" s="148">
        <f>IF('Indicator Date hidden'!L35="x","x",$K$2-'Indicator Date hidden'!L35)</f>
        <v>0</v>
      </c>
      <c r="L34" s="148">
        <f>IF('Indicator Date hidden'!M35="x","x",$L$2-'Indicator Date hidden'!M35)</f>
        <v>0</v>
      </c>
      <c r="M34" s="148">
        <f>IF('Indicator Date hidden'!N35="x","x",$M$2-'Indicator Date hidden'!N35)</f>
        <v>0</v>
      </c>
      <c r="N34" s="148">
        <f>IF('Indicator Date hidden'!O35="x","x",$N$2-'Indicator Date hidden'!O35)</f>
        <v>0</v>
      </c>
      <c r="O34" s="148">
        <f>IF('Indicator Date hidden'!P35="x","x",$O$2-'Indicator Date hidden'!P35)</f>
        <v>0</v>
      </c>
      <c r="P34" s="148">
        <f>IF('Indicator Date hidden'!Q35="x","x",$P$2-'Indicator Date hidden'!Q35)</f>
        <v>0</v>
      </c>
      <c r="Q34" s="148">
        <f>IF('Indicator Date hidden'!R35="x","x",$Q$2-'Indicator Date hidden'!R35)</f>
        <v>4</v>
      </c>
      <c r="R34" s="148">
        <f>IF('Indicator Date hidden'!S35="x","x",$R$2-'Indicator Date hidden'!S35)</f>
        <v>0</v>
      </c>
      <c r="S34" s="148">
        <f>IF('Indicator Date hidden'!T35="x","x",$S$2-'Indicator Date hidden'!T35)</f>
        <v>0</v>
      </c>
      <c r="T34" s="148">
        <f>IF('Indicator Date hidden'!U35="x","x",$T$2-'Indicator Date hidden'!U35)</f>
        <v>0</v>
      </c>
      <c r="U34" s="148">
        <f>IF('Indicator Date hidden'!V35="x","x",$U$2-'Indicator Date hidden'!V35)</f>
        <v>0</v>
      </c>
      <c r="V34" s="148">
        <f>IF('Indicator Date hidden'!W35="x","x",$V$2-'Indicator Date hidden'!W35)</f>
        <v>0</v>
      </c>
      <c r="W34" s="148">
        <f>IF('Indicator Date hidden'!X35="x","x",$W$2-'Indicator Date hidden'!X35)</f>
        <v>4</v>
      </c>
      <c r="X34" s="148">
        <f>IF('Indicator Date hidden'!Y35="x","x",$X$2-'Indicator Date hidden'!Y35)</f>
        <v>5</v>
      </c>
      <c r="Y34" s="148">
        <f>IF('Indicator Date hidden'!Z35="x","x",$Y$2-'Indicator Date hidden'!Z35)</f>
        <v>0</v>
      </c>
      <c r="Z34" s="148">
        <f>IF('Indicator Date hidden'!AA35="x","x",$Z$2-'Indicator Date hidden'!AA35)</f>
        <v>0</v>
      </c>
      <c r="AA34" s="148">
        <f>IF('Indicator Date hidden'!AB35="x","x",$AA$2-'Indicator Date hidden'!AB35)</f>
        <v>0</v>
      </c>
      <c r="AB34" s="148">
        <f>IF('Indicator Date hidden'!AC35="x","x",$AB$2-'Indicator Date hidden'!AC35)</f>
        <v>0</v>
      </c>
      <c r="AC34" s="148">
        <f>IF('Indicator Date hidden'!AD35="x","x",$AC$2-'Indicator Date hidden'!AD35)</f>
        <v>0</v>
      </c>
      <c r="AD34" s="148">
        <f>IF('Indicator Date hidden'!AE35="x","x",$AD$2-'Indicator Date hidden'!AE35)</f>
        <v>0</v>
      </c>
      <c r="AE34" s="148">
        <f>IF('Indicator Date hidden'!AF35="x","x",$AE$2-'Indicator Date hidden'!AF35)</f>
        <v>0</v>
      </c>
      <c r="AF34" s="148">
        <f>IF('Indicator Date hidden'!AG35="x","x",$AF$2-'Indicator Date hidden'!AG35)</f>
        <v>5</v>
      </c>
      <c r="AG34" s="148">
        <f>IF('Indicator Date hidden'!AH35="x","x",$AG$2-'Indicator Date hidden'!AH35)</f>
        <v>0</v>
      </c>
      <c r="AH34" s="148">
        <f>IF('Indicator Date hidden'!AI35="x","x",$AH$2-'Indicator Date hidden'!AI35)</f>
        <v>0</v>
      </c>
      <c r="AI34" s="148">
        <f>IF('Indicator Date hidden'!AJ35="x","x",$AI$2-'Indicator Date hidden'!AJ35)</f>
        <v>0</v>
      </c>
      <c r="AJ34" s="148">
        <f>IF('Indicator Date hidden'!AK35="x","x",$AJ$2-'Indicator Date hidden'!AK35)</f>
        <v>0</v>
      </c>
      <c r="AK34" s="148">
        <f>IF('Indicator Date hidden'!AL35="x","x",$AK$2-'Indicator Date hidden'!AL35)</f>
        <v>1</v>
      </c>
      <c r="AL34" s="148">
        <f>IF('Indicator Date hidden'!AM35="x","x",$AL$2-'Indicator Date hidden'!AM35)</f>
        <v>0</v>
      </c>
      <c r="AM34" s="148">
        <f>IF('Indicator Date hidden'!AN35="x","x",$AM$2-'Indicator Date hidden'!AN35)</f>
        <v>0</v>
      </c>
      <c r="AN34" s="148">
        <f>IF('Indicator Date hidden'!AO35="x","x",$AN$2-'Indicator Date hidden'!AO35)</f>
        <v>0</v>
      </c>
      <c r="AO34" s="148" t="str">
        <f>IF('Indicator Date hidden'!AP35="x","x",$AO$2-'Indicator Date hidden'!AP35)</f>
        <v>x</v>
      </c>
      <c r="AP34" s="148" t="str">
        <f>IF('Indicator Date hidden'!AQ35="x","x",$AP$2-'Indicator Date hidden'!AQ35)</f>
        <v>x</v>
      </c>
      <c r="AQ34" s="148" t="str">
        <f>IF('Indicator Date hidden'!AR35="x","x",$AQ$2-'Indicator Date hidden'!AR35)</f>
        <v>x</v>
      </c>
      <c r="AR34" s="148">
        <f>IF('Indicator Date hidden'!AS35="x","x",$AR$2-'Indicator Date hidden'!AS35)</f>
        <v>0</v>
      </c>
      <c r="AS34" s="148">
        <f>IF('Indicator Date hidden'!AT35="x","x",$AS$2-'Indicator Date hidden'!AT35)</f>
        <v>0</v>
      </c>
      <c r="AT34" s="148">
        <f>IF('Indicator Date hidden'!AU35="x","x",$AT$2-'Indicator Date hidden'!AU35)</f>
        <v>0</v>
      </c>
      <c r="AU34" s="148">
        <f>IF('Indicator Date hidden'!AV35="x","x",$AU$2-'Indicator Date hidden'!AV35)</f>
        <v>4</v>
      </c>
      <c r="AV34" s="148">
        <f>IF('Indicator Date hidden'!AW35="x","x",$AV$2-'Indicator Date hidden'!AW35)</f>
        <v>0</v>
      </c>
      <c r="AW34" s="148">
        <f>IF('Indicator Date hidden'!AX35="x","x",$AW$2-'Indicator Date hidden'!AX35)</f>
        <v>0</v>
      </c>
      <c r="AX34" s="148">
        <f>IF('Indicator Date hidden'!AY35="x","x",$AX$2-'Indicator Date hidden'!AY35)</f>
        <v>0</v>
      </c>
      <c r="AY34" s="148">
        <f>IF('Indicator Date hidden'!AZ35="x","x",$AY$2-'Indicator Date hidden'!AZ35)</f>
        <v>0</v>
      </c>
      <c r="AZ34" s="148">
        <f>IF('Indicator Date hidden'!BA35="x","x",$AZ$2-'Indicator Date hidden'!BA35)</f>
        <v>0</v>
      </c>
      <c r="BA34">
        <f t="shared" si="0"/>
        <v>23</v>
      </c>
      <c r="BB34" s="19">
        <f t="shared" si="1"/>
        <v>0.47916666666666669</v>
      </c>
      <c r="BC34">
        <f t="shared" si="2"/>
        <v>6</v>
      </c>
      <c r="BD34" s="19">
        <f t="shared" si="3"/>
        <v>1.3538461159066622</v>
      </c>
      <c r="BE34" s="182">
        <f t="shared" si="4"/>
        <v>0</v>
      </c>
    </row>
    <row r="35" spans="1:57">
      <c r="A35" t="s">
        <v>6607</v>
      </c>
      <c r="B35" s="148">
        <f>IF('Indicator Date hidden'!C36="x","x",$B$2-'Indicator Date hidden'!C36)</f>
        <v>0</v>
      </c>
      <c r="C35" s="148">
        <f>IF('Indicator Date hidden'!D36="x","x",$C$2-'Indicator Date hidden'!D36)</f>
        <v>0</v>
      </c>
      <c r="D35" s="148">
        <f>IF('Indicator Date hidden'!E36="x","x",$D$2-'Indicator Date hidden'!E36)</f>
        <v>0</v>
      </c>
      <c r="E35" s="148">
        <f>IF('Indicator Date hidden'!F36="x","x",$E$2-'Indicator Date hidden'!F36)</f>
        <v>0</v>
      </c>
      <c r="F35" s="148">
        <f>IF('Indicator Date hidden'!G36="x","x",$F$2-'Indicator Date hidden'!G36)</f>
        <v>0</v>
      </c>
      <c r="G35" s="148">
        <f>IF('Indicator Date hidden'!H36="x","x",$G$2-'Indicator Date hidden'!H36)</f>
        <v>0</v>
      </c>
      <c r="H35" s="148">
        <f>IF('Indicator Date hidden'!I36="x","x",$H$2-'Indicator Date hidden'!I36)</f>
        <v>0</v>
      </c>
      <c r="I35" s="148">
        <f>IF('Indicator Date hidden'!J36="x","x",$I$2-'Indicator Date hidden'!J36)</f>
        <v>0</v>
      </c>
      <c r="J35" s="148">
        <f>IF('Indicator Date hidden'!K36="x","x",$J$2-'Indicator Date hidden'!K36)</f>
        <v>0</v>
      </c>
      <c r="K35" s="148">
        <f>IF('Indicator Date hidden'!L36="x","x",$K$2-'Indicator Date hidden'!L36)</f>
        <v>0</v>
      </c>
      <c r="L35" s="148">
        <f>IF('Indicator Date hidden'!M36="x","x",$L$2-'Indicator Date hidden'!M36)</f>
        <v>0</v>
      </c>
      <c r="M35" s="148">
        <f>IF('Indicator Date hidden'!N36="x","x",$M$2-'Indicator Date hidden'!N36)</f>
        <v>0</v>
      </c>
      <c r="N35" s="148">
        <f>IF('Indicator Date hidden'!O36="x","x",$N$2-'Indicator Date hidden'!O36)</f>
        <v>0</v>
      </c>
      <c r="O35" s="148">
        <f>IF('Indicator Date hidden'!P36="x","x",$O$2-'Indicator Date hidden'!P36)</f>
        <v>0</v>
      </c>
      <c r="P35" s="148">
        <f>IF('Indicator Date hidden'!Q36="x","x",$P$2-'Indicator Date hidden'!Q36)</f>
        <v>0</v>
      </c>
      <c r="Q35" s="148">
        <f>IF('Indicator Date hidden'!R36="x","x",$Q$2-'Indicator Date hidden'!R36)</f>
        <v>4</v>
      </c>
      <c r="R35" s="148">
        <f>IF('Indicator Date hidden'!S36="x","x",$R$2-'Indicator Date hidden'!S36)</f>
        <v>0</v>
      </c>
      <c r="S35" s="148">
        <f>IF('Indicator Date hidden'!T36="x","x",$S$2-'Indicator Date hidden'!T36)</f>
        <v>0</v>
      </c>
      <c r="T35" s="148">
        <f>IF('Indicator Date hidden'!U36="x","x",$T$2-'Indicator Date hidden'!U36)</f>
        <v>0</v>
      </c>
      <c r="U35" s="148">
        <f>IF('Indicator Date hidden'!V36="x","x",$U$2-'Indicator Date hidden'!V36)</f>
        <v>0</v>
      </c>
      <c r="V35" s="148">
        <f>IF('Indicator Date hidden'!W36="x","x",$V$2-'Indicator Date hidden'!W36)</f>
        <v>0</v>
      </c>
      <c r="W35" s="148">
        <f>IF('Indicator Date hidden'!X36="x","x",$W$2-'Indicator Date hidden'!X36)</f>
        <v>4</v>
      </c>
      <c r="X35" s="148" t="str">
        <f>IF('Indicator Date hidden'!Y36="x","x",$X$2-'Indicator Date hidden'!Y36)</f>
        <v>x</v>
      </c>
      <c r="Y35" s="148">
        <f>IF('Indicator Date hidden'!Z36="x","x",$Y$2-'Indicator Date hidden'!Z36)</f>
        <v>0</v>
      </c>
      <c r="Z35" s="148">
        <f>IF('Indicator Date hidden'!AA36="x","x",$Z$2-'Indicator Date hidden'!AA36)</f>
        <v>0</v>
      </c>
      <c r="AA35" s="148">
        <f>IF('Indicator Date hidden'!AB36="x","x",$AA$2-'Indicator Date hidden'!AB36)</f>
        <v>0</v>
      </c>
      <c r="AB35" s="148">
        <f>IF('Indicator Date hidden'!AC36="x","x",$AB$2-'Indicator Date hidden'!AC36)</f>
        <v>0</v>
      </c>
      <c r="AC35" s="148">
        <f>IF('Indicator Date hidden'!AD36="x","x",$AC$2-'Indicator Date hidden'!AD36)</f>
        <v>0</v>
      </c>
      <c r="AD35" s="148">
        <f>IF('Indicator Date hidden'!AE36="x","x",$AD$2-'Indicator Date hidden'!AE36)</f>
        <v>0</v>
      </c>
      <c r="AE35" s="148">
        <f>IF('Indicator Date hidden'!AF36="x","x",$AE$2-'Indicator Date hidden'!AF36)</f>
        <v>0</v>
      </c>
      <c r="AF35" s="148">
        <f>IF('Indicator Date hidden'!AG36="x","x",$AF$2-'Indicator Date hidden'!AG36)</f>
        <v>2</v>
      </c>
      <c r="AG35" s="148">
        <f>IF('Indicator Date hidden'!AH36="x","x",$AG$2-'Indicator Date hidden'!AH36)</f>
        <v>0</v>
      </c>
      <c r="AH35" s="148">
        <f>IF('Indicator Date hidden'!AI36="x","x",$AH$2-'Indicator Date hidden'!AI36)</f>
        <v>0</v>
      </c>
      <c r="AI35" s="148">
        <f>IF('Indicator Date hidden'!AJ36="x","x",$AI$2-'Indicator Date hidden'!AJ36)</f>
        <v>0</v>
      </c>
      <c r="AJ35" s="148">
        <f>IF('Indicator Date hidden'!AK36="x","x",$AJ$2-'Indicator Date hidden'!AK36)</f>
        <v>1</v>
      </c>
      <c r="AK35" s="148">
        <f>IF('Indicator Date hidden'!AL36="x","x",$AK$2-'Indicator Date hidden'!AL36)</f>
        <v>0</v>
      </c>
      <c r="AL35" s="148">
        <f>IF('Indicator Date hidden'!AM36="x","x",$AL$2-'Indicator Date hidden'!AM36)</f>
        <v>0</v>
      </c>
      <c r="AM35" s="148">
        <f>IF('Indicator Date hidden'!AN36="x","x",$AM$2-'Indicator Date hidden'!AN36)</f>
        <v>0</v>
      </c>
      <c r="AN35" s="148">
        <f>IF('Indicator Date hidden'!AO36="x","x",$AN$2-'Indicator Date hidden'!AO36)</f>
        <v>0</v>
      </c>
      <c r="AO35" s="148" t="str">
        <f>IF('Indicator Date hidden'!AP36="x","x",$AO$2-'Indicator Date hidden'!AP36)</f>
        <v>x</v>
      </c>
      <c r="AP35" s="148" t="str">
        <f>IF('Indicator Date hidden'!AQ36="x","x",$AP$2-'Indicator Date hidden'!AQ36)</f>
        <v>x</v>
      </c>
      <c r="AQ35" s="148" t="str">
        <f>IF('Indicator Date hidden'!AR36="x","x",$AQ$2-'Indicator Date hidden'!AR36)</f>
        <v>x</v>
      </c>
      <c r="AR35" s="148">
        <f>IF('Indicator Date hidden'!AS36="x","x",$AR$2-'Indicator Date hidden'!AS36)</f>
        <v>0</v>
      </c>
      <c r="AS35" s="148">
        <f>IF('Indicator Date hidden'!AT36="x","x",$AS$2-'Indicator Date hidden'!AT36)</f>
        <v>0</v>
      </c>
      <c r="AT35" s="148">
        <f>IF('Indicator Date hidden'!AU36="x","x",$AT$2-'Indicator Date hidden'!AU36)</f>
        <v>0</v>
      </c>
      <c r="AU35" s="148">
        <f>IF('Indicator Date hidden'!AV36="x","x",$AU$2-'Indicator Date hidden'!AV36)</f>
        <v>1</v>
      </c>
      <c r="AV35" s="148">
        <f>IF('Indicator Date hidden'!AW36="x","x",$AV$2-'Indicator Date hidden'!AW36)</f>
        <v>0</v>
      </c>
      <c r="AW35" s="148">
        <f>IF('Indicator Date hidden'!AX36="x","x",$AW$2-'Indicator Date hidden'!AX36)</f>
        <v>0</v>
      </c>
      <c r="AX35" s="148">
        <f>IF('Indicator Date hidden'!AY36="x","x",$AX$2-'Indicator Date hidden'!AY36)</f>
        <v>0</v>
      </c>
      <c r="AY35" s="148">
        <f>IF('Indicator Date hidden'!AZ36="x","x",$AY$2-'Indicator Date hidden'!AZ36)</f>
        <v>0</v>
      </c>
      <c r="AZ35" s="148">
        <f>IF('Indicator Date hidden'!BA36="x","x",$AZ$2-'Indicator Date hidden'!BA36)</f>
        <v>0</v>
      </c>
      <c r="BA35">
        <f t="shared" ref="BA35:BA66" si="5">SUM(B35:AZ35)</f>
        <v>12</v>
      </c>
      <c r="BB35" s="19">
        <f t="shared" ref="BB35:BB66" si="6">BA35/COUNT(B35:AZ35)</f>
        <v>0.25531914893617019</v>
      </c>
      <c r="BC35">
        <f t="shared" ref="BC35:BC66" si="7">COUNTIF(B35:AZ35,"&gt;0")</f>
        <v>5</v>
      </c>
      <c r="BD35" s="19">
        <f t="shared" ref="BD35:BD66" si="8">_xlfn.STDEV.P(B35:AZ35)</f>
        <v>0.86216168465339615</v>
      </c>
      <c r="BE35" s="182">
        <f t="shared" ref="BE35:BE66" si="9">MEDIAN(B35:AZ35)</f>
        <v>0</v>
      </c>
    </row>
    <row r="36" spans="1:57">
      <c r="A36" t="s">
        <v>8079</v>
      </c>
      <c r="B36" s="148">
        <f>IF('Indicator Date hidden'!C37="x","x",$B$2-'Indicator Date hidden'!C37)</f>
        <v>0</v>
      </c>
      <c r="C36" s="148">
        <f>IF('Indicator Date hidden'!D37="x","x",$C$2-'Indicator Date hidden'!D37)</f>
        <v>0</v>
      </c>
      <c r="D36" s="148">
        <f>IF('Indicator Date hidden'!E37="x","x",$D$2-'Indicator Date hidden'!E37)</f>
        <v>0</v>
      </c>
      <c r="E36" s="148">
        <f>IF('Indicator Date hidden'!F37="x","x",$E$2-'Indicator Date hidden'!F37)</f>
        <v>0</v>
      </c>
      <c r="F36" s="148">
        <f>IF('Indicator Date hidden'!G37="x","x",$F$2-'Indicator Date hidden'!G37)</f>
        <v>0</v>
      </c>
      <c r="G36" s="148">
        <f>IF('Indicator Date hidden'!H37="x","x",$G$2-'Indicator Date hidden'!H37)</f>
        <v>0</v>
      </c>
      <c r="H36" s="148">
        <f>IF('Indicator Date hidden'!I37="x","x",$H$2-'Indicator Date hidden'!I37)</f>
        <v>0</v>
      </c>
      <c r="I36" s="148">
        <f>IF('Indicator Date hidden'!J37="x","x",$I$2-'Indicator Date hidden'!J37)</f>
        <v>0</v>
      </c>
      <c r="J36" s="148">
        <f>IF('Indicator Date hidden'!K37="x","x",$J$2-'Indicator Date hidden'!K37)</f>
        <v>0</v>
      </c>
      <c r="K36" s="148">
        <f>IF('Indicator Date hidden'!L37="x","x",$K$2-'Indicator Date hidden'!L37)</f>
        <v>0</v>
      </c>
      <c r="L36" s="148">
        <f>IF('Indicator Date hidden'!M37="x","x",$L$2-'Indicator Date hidden'!M37)</f>
        <v>0</v>
      </c>
      <c r="M36" s="148">
        <f>IF('Indicator Date hidden'!N37="x","x",$M$2-'Indicator Date hidden'!N37)</f>
        <v>0</v>
      </c>
      <c r="N36" s="148">
        <f>IF('Indicator Date hidden'!O37="x","x",$N$2-'Indicator Date hidden'!O37)</f>
        <v>0</v>
      </c>
      <c r="O36" s="148">
        <f>IF('Indicator Date hidden'!P37="x","x",$O$2-'Indicator Date hidden'!P37)</f>
        <v>0</v>
      </c>
      <c r="P36" s="148">
        <f>IF('Indicator Date hidden'!Q37="x","x",$P$2-'Indicator Date hidden'!Q37)</f>
        <v>0</v>
      </c>
      <c r="Q36" s="148" t="str">
        <f>IF('Indicator Date hidden'!R37="x","x",$Q$2-'Indicator Date hidden'!R37)</f>
        <v>x</v>
      </c>
      <c r="R36" s="148">
        <f>IF('Indicator Date hidden'!S37="x","x",$R$2-'Indicator Date hidden'!S37)</f>
        <v>0</v>
      </c>
      <c r="S36" s="148">
        <f>IF('Indicator Date hidden'!T37="x","x",$S$2-'Indicator Date hidden'!T37)</f>
        <v>0</v>
      </c>
      <c r="T36" s="148">
        <f>IF('Indicator Date hidden'!U37="x","x",$T$2-'Indicator Date hidden'!U37)</f>
        <v>0</v>
      </c>
      <c r="U36" s="148">
        <f>IF('Indicator Date hidden'!V37="x","x",$U$2-'Indicator Date hidden'!V37)</f>
        <v>0</v>
      </c>
      <c r="V36" s="148">
        <f>IF('Indicator Date hidden'!W37="x","x",$V$2-'Indicator Date hidden'!W37)</f>
        <v>0</v>
      </c>
      <c r="W36" s="148">
        <f>IF('Indicator Date hidden'!X37="x","x",$W$2-'Indicator Date hidden'!X37)</f>
        <v>0</v>
      </c>
      <c r="X36" s="148">
        <f>IF('Indicator Date hidden'!Y37="x","x",$X$2-'Indicator Date hidden'!Y37)</f>
        <v>4</v>
      </c>
      <c r="Y36" s="148">
        <f>IF('Indicator Date hidden'!Z37="x","x",$Y$2-'Indicator Date hidden'!Z37)</f>
        <v>0</v>
      </c>
      <c r="Z36" s="148">
        <f>IF('Indicator Date hidden'!AA37="x","x",$Z$2-'Indicator Date hidden'!AA37)</f>
        <v>0</v>
      </c>
      <c r="AA36" s="148">
        <f>IF('Indicator Date hidden'!AB37="x","x",$AA$2-'Indicator Date hidden'!AB37)</f>
        <v>0</v>
      </c>
      <c r="AB36" s="148">
        <f>IF('Indicator Date hidden'!AC37="x","x",$AB$2-'Indicator Date hidden'!AC37)</f>
        <v>0</v>
      </c>
      <c r="AC36" s="148">
        <f>IF('Indicator Date hidden'!AD37="x","x",$AC$2-'Indicator Date hidden'!AD37)</f>
        <v>0</v>
      </c>
      <c r="AD36" s="148" t="str">
        <f>IF('Indicator Date hidden'!AE37="x","x",$AD$2-'Indicator Date hidden'!AE37)</f>
        <v>x</v>
      </c>
      <c r="AE36" s="148">
        <f>IF('Indicator Date hidden'!AF37="x","x",$AE$2-'Indicator Date hidden'!AF37)</f>
        <v>0</v>
      </c>
      <c r="AF36" s="148">
        <f>IF('Indicator Date hidden'!AG37="x","x",$AF$2-'Indicator Date hidden'!AG37)</f>
        <v>0</v>
      </c>
      <c r="AG36" s="148">
        <f>IF('Indicator Date hidden'!AH37="x","x",$AG$2-'Indicator Date hidden'!AH37)</f>
        <v>0</v>
      </c>
      <c r="AH36" s="148">
        <f>IF('Indicator Date hidden'!AI37="x","x",$AH$2-'Indicator Date hidden'!AI37)</f>
        <v>0</v>
      </c>
      <c r="AI36" s="148">
        <f>IF('Indicator Date hidden'!AJ37="x","x",$AI$2-'Indicator Date hidden'!AJ37)</f>
        <v>0</v>
      </c>
      <c r="AJ36" s="148" t="str">
        <f>IF('Indicator Date hidden'!AK37="x","x",$AJ$2-'Indicator Date hidden'!AK37)</f>
        <v>x</v>
      </c>
      <c r="AK36" s="148">
        <f>IF('Indicator Date hidden'!AL37="x","x",$AK$2-'Indicator Date hidden'!AL37)</f>
        <v>1</v>
      </c>
      <c r="AL36" s="148">
        <f>IF('Indicator Date hidden'!AM37="x","x",$AL$2-'Indicator Date hidden'!AM37)</f>
        <v>0</v>
      </c>
      <c r="AM36" s="148">
        <f>IF('Indicator Date hidden'!AN37="x","x",$AM$2-'Indicator Date hidden'!AN37)</f>
        <v>0</v>
      </c>
      <c r="AN36" s="148">
        <f>IF('Indicator Date hidden'!AO37="x","x",$AN$2-'Indicator Date hidden'!AO37)</f>
        <v>0</v>
      </c>
      <c r="AO36" s="148">
        <f>IF('Indicator Date hidden'!AP37="x","x",$AO$2-'Indicator Date hidden'!AP37)</f>
        <v>0</v>
      </c>
      <c r="AP36" s="148">
        <f>IF('Indicator Date hidden'!AQ37="x","x",$AP$2-'Indicator Date hidden'!AQ37)</f>
        <v>0</v>
      </c>
      <c r="AQ36" s="148">
        <f>IF('Indicator Date hidden'!AR37="x","x",$AQ$2-'Indicator Date hidden'!AR37)</f>
        <v>4</v>
      </c>
      <c r="AR36" s="148">
        <f>IF('Indicator Date hidden'!AS37="x","x",$AR$2-'Indicator Date hidden'!AS37)</f>
        <v>0</v>
      </c>
      <c r="AS36" s="148">
        <f>IF('Indicator Date hidden'!AT37="x","x",$AS$2-'Indicator Date hidden'!AT37)</f>
        <v>0</v>
      </c>
      <c r="AT36" s="148">
        <f>IF('Indicator Date hidden'!AU37="x","x",$AT$2-'Indicator Date hidden'!AU37)</f>
        <v>0</v>
      </c>
      <c r="AU36" s="148">
        <f>IF('Indicator Date hidden'!AV37="x","x",$AU$2-'Indicator Date hidden'!AV37)</f>
        <v>3</v>
      </c>
      <c r="AV36" s="148">
        <f>IF('Indicator Date hidden'!AW37="x","x",$AV$2-'Indicator Date hidden'!AW37)</f>
        <v>0</v>
      </c>
      <c r="AW36" s="148">
        <f>IF('Indicator Date hidden'!AX37="x","x",$AW$2-'Indicator Date hidden'!AX37)</f>
        <v>0</v>
      </c>
      <c r="AX36" s="148">
        <f>IF('Indicator Date hidden'!AY37="x","x",$AX$2-'Indicator Date hidden'!AY37)</f>
        <v>0</v>
      </c>
      <c r="AY36" s="148">
        <f>IF('Indicator Date hidden'!AZ37="x","x",$AY$2-'Indicator Date hidden'!AZ37)</f>
        <v>0</v>
      </c>
      <c r="AZ36" s="148">
        <f>IF('Indicator Date hidden'!BA37="x","x",$AZ$2-'Indicator Date hidden'!BA37)</f>
        <v>0</v>
      </c>
      <c r="BA36">
        <f t="shared" si="5"/>
        <v>12</v>
      </c>
      <c r="BB36" s="19">
        <f t="shared" si="6"/>
        <v>0.25</v>
      </c>
      <c r="BC36">
        <f t="shared" si="7"/>
        <v>4</v>
      </c>
      <c r="BD36" s="19">
        <f t="shared" si="8"/>
        <v>0.90138781886599728</v>
      </c>
      <c r="BE36" s="182">
        <f t="shared" si="9"/>
        <v>0</v>
      </c>
    </row>
    <row r="37" spans="1:57">
      <c r="A37" t="s">
        <v>8081</v>
      </c>
      <c r="B37" s="148">
        <f>IF('Indicator Date hidden'!C38="x","x",$B$2-'Indicator Date hidden'!C38)</f>
        <v>0</v>
      </c>
      <c r="C37" s="148">
        <f>IF('Indicator Date hidden'!D38="x","x",$C$2-'Indicator Date hidden'!D38)</f>
        <v>0</v>
      </c>
      <c r="D37" s="148">
        <f>IF('Indicator Date hidden'!E38="x","x",$D$2-'Indicator Date hidden'!E38)</f>
        <v>0</v>
      </c>
      <c r="E37" s="148">
        <f>IF('Indicator Date hidden'!F38="x","x",$E$2-'Indicator Date hidden'!F38)</f>
        <v>0</v>
      </c>
      <c r="F37" s="148">
        <f>IF('Indicator Date hidden'!G38="x","x",$F$2-'Indicator Date hidden'!G38)</f>
        <v>0</v>
      </c>
      <c r="G37" s="148">
        <f>IF('Indicator Date hidden'!H38="x","x",$G$2-'Indicator Date hidden'!H38)</f>
        <v>0</v>
      </c>
      <c r="H37" s="148">
        <f>IF('Indicator Date hidden'!I38="x","x",$H$2-'Indicator Date hidden'!I38)</f>
        <v>0</v>
      </c>
      <c r="I37" s="148">
        <f>IF('Indicator Date hidden'!J38="x","x",$I$2-'Indicator Date hidden'!J38)</f>
        <v>0</v>
      </c>
      <c r="J37" s="148">
        <f>IF('Indicator Date hidden'!K38="x","x",$J$2-'Indicator Date hidden'!K38)</f>
        <v>0</v>
      </c>
      <c r="K37" s="148">
        <f>IF('Indicator Date hidden'!L38="x","x",$K$2-'Indicator Date hidden'!L38)</f>
        <v>0</v>
      </c>
      <c r="L37" s="148">
        <f>IF('Indicator Date hidden'!M38="x","x",$L$2-'Indicator Date hidden'!M38)</f>
        <v>0</v>
      </c>
      <c r="M37" s="148">
        <f>IF('Indicator Date hidden'!N38="x","x",$M$2-'Indicator Date hidden'!N38)</f>
        <v>0</v>
      </c>
      <c r="N37" s="148">
        <f>IF('Indicator Date hidden'!O38="x","x",$N$2-'Indicator Date hidden'!O38)</f>
        <v>0</v>
      </c>
      <c r="O37" s="148">
        <f>IF('Indicator Date hidden'!P38="x","x",$O$2-'Indicator Date hidden'!P38)</f>
        <v>0</v>
      </c>
      <c r="P37" s="148">
        <f>IF('Indicator Date hidden'!Q38="x","x",$P$2-'Indicator Date hidden'!Q38)</f>
        <v>0</v>
      </c>
      <c r="Q37" s="148">
        <f>IF('Indicator Date hidden'!R38="x","x",$Q$2-'Indicator Date hidden'!R38)</f>
        <v>2</v>
      </c>
      <c r="R37" s="148">
        <f>IF('Indicator Date hidden'!S38="x","x",$R$2-'Indicator Date hidden'!S38)</f>
        <v>0</v>
      </c>
      <c r="S37" s="148">
        <f>IF('Indicator Date hidden'!T38="x","x",$S$2-'Indicator Date hidden'!T38)</f>
        <v>0</v>
      </c>
      <c r="T37" s="148">
        <f>IF('Indicator Date hidden'!U38="x","x",$T$2-'Indicator Date hidden'!U38)</f>
        <v>0</v>
      </c>
      <c r="U37" s="148">
        <f>IF('Indicator Date hidden'!V38="x","x",$U$2-'Indicator Date hidden'!V38)</f>
        <v>0</v>
      </c>
      <c r="V37" s="148">
        <f>IF('Indicator Date hidden'!W38="x","x",$V$2-'Indicator Date hidden'!W38)</f>
        <v>0</v>
      </c>
      <c r="W37" s="148">
        <f>IF('Indicator Date hidden'!X38="x","x",$W$2-'Indicator Date hidden'!X38)</f>
        <v>4</v>
      </c>
      <c r="X37" s="148">
        <f>IF('Indicator Date hidden'!Y38="x","x",$X$2-'Indicator Date hidden'!Y38)</f>
        <v>2</v>
      </c>
      <c r="Y37" s="148">
        <f>IF('Indicator Date hidden'!Z38="x","x",$Y$2-'Indicator Date hidden'!Z38)</f>
        <v>0</v>
      </c>
      <c r="Z37" s="148">
        <f>IF('Indicator Date hidden'!AA38="x","x",$Z$2-'Indicator Date hidden'!AA38)</f>
        <v>0</v>
      </c>
      <c r="AA37" s="148">
        <f>IF('Indicator Date hidden'!AB38="x","x",$AA$2-'Indicator Date hidden'!AB38)</f>
        <v>3</v>
      </c>
      <c r="AB37" s="148">
        <f>IF('Indicator Date hidden'!AC38="x","x",$AB$2-'Indicator Date hidden'!AC38)</f>
        <v>0</v>
      </c>
      <c r="AC37" s="148">
        <f>IF('Indicator Date hidden'!AD38="x","x",$AC$2-'Indicator Date hidden'!AD38)</f>
        <v>0</v>
      </c>
      <c r="AD37" s="148">
        <f>IF('Indicator Date hidden'!AE38="x","x",$AD$2-'Indicator Date hidden'!AE38)</f>
        <v>0</v>
      </c>
      <c r="AE37" s="148">
        <f>IF('Indicator Date hidden'!AF38="x","x",$AE$2-'Indicator Date hidden'!AF38)</f>
        <v>0</v>
      </c>
      <c r="AF37" s="148">
        <f>IF('Indicator Date hidden'!AG38="x","x",$AF$2-'Indicator Date hidden'!AG38)</f>
        <v>2</v>
      </c>
      <c r="AG37" s="148">
        <f>IF('Indicator Date hidden'!AH38="x","x",$AG$2-'Indicator Date hidden'!AH38)</f>
        <v>0</v>
      </c>
      <c r="AH37" s="148">
        <f>IF('Indicator Date hidden'!AI38="x","x",$AH$2-'Indicator Date hidden'!AI38)</f>
        <v>0</v>
      </c>
      <c r="AI37" s="148">
        <f>IF('Indicator Date hidden'!AJ38="x","x",$AI$2-'Indicator Date hidden'!AJ38)</f>
        <v>0</v>
      </c>
      <c r="AJ37" s="148" t="str">
        <f>IF('Indicator Date hidden'!AK38="x","x",$AJ$2-'Indicator Date hidden'!AK38)</f>
        <v>x</v>
      </c>
      <c r="AK37" s="148">
        <f>IF('Indicator Date hidden'!AL38="x","x",$AK$2-'Indicator Date hidden'!AL38)</f>
        <v>1</v>
      </c>
      <c r="AL37" s="148">
        <f>IF('Indicator Date hidden'!AM38="x","x",$AL$2-'Indicator Date hidden'!AM38)</f>
        <v>0</v>
      </c>
      <c r="AM37" s="148">
        <f>IF('Indicator Date hidden'!AN38="x","x",$AM$2-'Indicator Date hidden'!AN38)</f>
        <v>0</v>
      </c>
      <c r="AN37" s="148">
        <f>IF('Indicator Date hidden'!AO38="x","x",$AN$2-'Indicator Date hidden'!AO38)</f>
        <v>0</v>
      </c>
      <c r="AO37" s="148">
        <f>IF('Indicator Date hidden'!AP38="x","x",$AO$2-'Indicator Date hidden'!AP38)</f>
        <v>0</v>
      </c>
      <c r="AP37" s="148">
        <f>IF('Indicator Date hidden'!AQ38="x","x",$AP$2-'Indicator Date hidden'!AQ38)</f>
        <v>0</v>
      </c>
      <c r="AQ37" s="148">
        <f>IF('Indicator Date hidden'!AR38="x","x",$AQ$2-'Indicator Date hidden'!AR38)</f>
        <v>4</v>
      </c>
      <c r="AR37" s="148">
        <f>IF('Indicator Date hidden'!AS38="x","x",$AR$2-'Indicator Date hidden'!AS38)</f>
        <v>0</v>
      </c>
      <c r="AS37" s="148">
        <f>IF('Indicator Date hidden'!AT38="x","x",$AS$2-'Indicator Date hidden'!AT38)</f>
        <v>0</v>
      </c>
      <c r="AT37" s="148">
        <f>IF('Indicator Date hidden'!AU38="x","x",$AT$2-'Indicator Date hidden'!AU38)</f>
        <v>0</v>
      </c>
      <c r="AU37" s="148">
        <f>IF('Indicator Date hidden'!AV38="x","x",$AU$2-'Indicator Date hidden'!AV38)</f>
        <v>4</v>
      </c>
      <c r="AV37" s="148">
        <f>IF('Indicator Date hidden'!AW38="x","x",$AV$2-'Indicator Date hidden'!AW38)</f>
        <v>0</v>
      </c>
      <c r="AW37" s="148">
        <f>IF('Indicator Date hidden'!AX38="x","x",$AW$2-'Indicator Date hidden'!AX38)</f>
        <v>0</v>
      </c>
      <c r="AX37" s="148">
        <f>IF('Indicator Date hidden'!AY38="x","x",$AX$2-'Indicator Date hidden'!AY38)</f>
        <v>0</v>
      </c>
      <c r="AY37" s="148">
        <f>IF('Indicator Date hidden'!AZ38="x","x",$AY$2-'Indicator Date hidden'!AZ38)</f>
        <v>0</v>
      </c>
      <c r="AZ37" s="148">
        <f>IF('Indicator Date hidden'!BA38="x","x",$AZ$2-'Indicator Date hidden'!BA38)</f>
        <v>0</v>
      </c>
      <c r="BA37">
        <f t="shared" si="5"/>
        <v>22</v>
      </c>
      <c r="BB37" s="19">
        <f t="shared" si="6"/>
        <v>0.44</v>
      </c>
      <c r="BC37">
        <f t="shared" si="7"/>
        <v>8</v>
      </c>
      <c r="BD37" s="19">
        <f t="shared" si="8"/>
        <v>1.0983624174196784</v>
      </c>
      <c r="BE37" s="182">
        <f t="shared" si="9"/>
        <v>0</v>
      </c>
    </row>
    <row r="38" spans="1:57">
      <c r="A38" t="s">
        <v>1014</v>
      </c>
      <c r="B38" s="148">
        <f>IF('Indicator Date hidden'!C39="x","x",$B$2-'Indicator Date hidden'!C39)</f>
        <v>0</v>
      </c>
      <c r="C38" s="148">
        <f>IF('Indicator Date hidden'!D39="x","x",$C$2-'Indicator Date hidden'!D39)</f>
        <v>0</v>
      </c>
      <c r="D38" s="148">
        <f>IF('Indicator Date hidden'!E39="x","x",$D$2-'Indicator Date hidden'!E39)</f>
        <v>0</v>
      </c>
      <c r="E38" s="148">
        <f>IF('Indicator Date hidden'!F39="x","x",$E$2-'Indicator Date hidden'!F39)</f>
        <v>0</v>
      </c>
      <c r="F38" s="148">
        <f>IF('Indicator Date hidden'!G39="x","x",$F$2-'Indicator Date hidden'!G39)</f>
        <v>0</v>
      </c>
      <c r="G38" s="148">
        <f>IF('Indicator Date hidden'!H39="x","x",$G$2-'Indicator Date hidden'!H39)</f>
        <v>0</v>
      </c>
      <c r="H38" s="148">
        <f>IF('Indicator Date hidden'!I39="x","x",$H$2-'Indicator Date hidden'!I39)</f>
        <v>0</v>
      </c>
      <c r="I38" s="148">
        <f>IF('Indicator Date hidden'!J39="x","x",$I$2-'Indicator Date hidden'!J39)</f>
        <v>0</v>
      </c>
      <c r="J38" s="148">
        <f>IF('Indicator Date hidden'!K39="x","x",$J$2-'Indicator Date hidden'!K39)</f>
        <v>0</v>
      </c>
      <c r="K38" s="148">
        <f>IF('Indicator Date hidden'!L39="x","x",$K$2-'Indicator Date hidden'!L39)</f>
        <v>0</v>
      </c>
      <c r="L38" s="148">
        <f>IF('Indicator Date hidden'!M39="x","x",$L$2-'Indicator Date hidden'!M39)</f>
        <v>0</v>
      </c>
      <c r="M38" s="148">
        <f>IF('Indicator Date hidden'!N39="x","x",$M$2-'Indicator Date hidden'!N39)</f>
        <v>0</v>
      </c>
      <c r="N38" s="148">
        <f>IF('Indicator Date hidden'!O39="x","x",$N$2-'Indicator Date hidden'!O39)</f>
        <v>0</v>
      </c>
      <c r="O38" s="148">
        <f>IF('Indicator Date hidden'!P39="x","x",$O$2-'Indicator Date hidden'!P39)</f>
        <v>0</v>
      </c>
      <c r="P38" s="148">
        <f>IF('Indicator Date hidden'!Q39="x","x",$P$2-'Indicator Date hidden'!Q39)</f>
        <v>0</v>
      </c>
      <c r="Q38" s="148">
        <f>IF('Indicator Date hidden'!R39="x","x",$Q$2-'Indicator Date hidden'!R39)</f>
        <v>4</v>
      </c>
      <c r="R38" s="148">
        <f>IF('Indicator Date hidden'!S39="x","x",$R$2-'Indicator Date hidden'!S39)</f>
        <v>0</v>
      </c>
      <c r="S38" s="148">
        <f>IF('Indicator Date hidden'!T39="x","x",$S$2-'Indicator Date hidden'!T39)</f>
        <v>0</v>
      </c>
      <c r="T38" s="148">
        <f>IF('Indicator Date hidden'!U39="x","x",$T$2-'Indicator Date hidden'!U39)</f>
        <v>0</v>
      </c>
      <c r="U38" s="148">
        <f>IF('Indicator Date hidden'!V39="x","x",$U$2-'Indicator Date hidden'!V39)</f>
        <v>0</v>
      </c>
      <c r="V38" s="148">
        <f>IF('Indicator Date hidden'!W39="x","x",$V$2-'Indicator Date hidden'!W39)</f>
        <v>0</v>
      </c>
      <c r="W38" s="148">
        <f>IF('Indicator Date hidden'!X39="x","x",$W$2-'Indicator Date hidden'!X39)</f>
        <v>4</v>
      </c>
      <c r="X38" s="148">
        <f>IF('Indicator Date hidden'!Y39="x","x",$X$2-'Indicator Date hidden'!Y39)</f>
        <v>4</v>
      </c>
      <c r="Y38" s="148">
        <f>IF('Indicator Date hidden'!Z39="x","x",$Y$2-'Indicator Date hidden'!Z39)</f>
        <v>0</v>
      </c>
      <c r="Z38" s="148">
        <f>IF('Indicator Date hidden'!AA39="x","x",$Z$2-'Indicator Date hidden'!AA39)</f>
        <v>0</v>
      </c>
      <c r="AA38" s="148">
        <f>IF('Indicator Date hidden'!AB39="x","x",$AA$2-'Indicator Date hidden'!AB39)</f>
        <v>0</v>
      </c>
      <c r="AB38" s="148">
        <f>IF('Indicator Date hidden'!AC39="x","x",$AB$2-'Indicator Date hidden'!AC39)</f>
        <v>0</v>
      </c>
      <c r="AC38" s="148">
        <f>IF('Indicator Date hidden'!AD39="x","x",$AC$2-'Indicator Date hidden'!AD39)</f>
        <v>0</v>
      </c>
      <c r="AD38" s="148">
        <f>IF('Indicator Date hidden'!AE39="x","x",$AD$2-'Indicator Date hidden'!AE39)</f>
        <v>0</v>
      </c>
      <c r="AE38" s="148">
        <f>IF('Indicator Date hidden'!AF39="x","x",$AE$2-'Indicator Date hidden'!AF39)</f>
        <v>0</v>
      </c>
      <c r="AF38" s="148">
        <f>IF('Indicator Date hidden'!AG39="x","x",$AF$2-'Indicator Date hidden'!AG39)</f>
        <v>0</v>
      </c>
      <c r="AG38" s="148">
        <f>IF('Indicator Date hidden'!AH39="x","x",$AG$2-'Indicator Date hidden'!AH39)</f>
        <v>0</v>
      </c>
      <c r="AH38" s="148">
        <f>IF('Indicator Date hidden'!AI39="x","x",$AH$2-'Indicator Date hidden'!AI39)</f>
        <v>0</v>
      </c>
      <c r="AI38" s="148">
        <f>IF('Indicator Date hidden'!AJ39="x","x",$AI$2-'Indicator Date hidden'!AJ39)</f>
        <v>0</v>
      </c>
      <c r="AJ38" s="148">
        <f>IF('Indicator Date hidden'!AK39="x","x",$AJ$2-'Indicator Date hidden'!AK39)</f>
        <v>1</v>
      </c>
      <c r="AK38" s="148">
        <f>IF('Indicator Date hidden'!AL39="x","x",$AK$2-'Indicator Date hidden'!AL39)</f>
        <v>1</v>
      </c>
      <c r="AL38" s="148">
        <f>IF('Indicator Date hidden'!AM39="x","x",$AL$2-'Indicator Date hidden'!AM39)</f>
        <v>0</v>
      </c>
      <c r="AM38" s="148">
        <f>IF('Indicator Date hidden'!AN39="x","x",$AM$2-'Indicator Date hidden'!AN39)</f>
        <v>0</v>
      </c>
      <c r="AN38" s="148">
        <f>IF('Indicator Date hidden'!AO39="x","x",$AN$2-'Indicator Date hidden'!AO39)</f>
        <v>0</v>
      </c>
      <c r="AO38" s="148">
        <f>IF('Indicator Date hidden'!AP39="x","x",$AO$2-'Indicator Date hidden'!AP39)</f>
        <v>0</v>
      </c>
      <c r="AP38" s="148">
        <f>IF('Indicator Date hidden'!AQ39="x","x",$AP$2-'Indicator Date hidden'!AQ39)</f>
        <v>0</v>
      </c>
      <c r="AQ38" s="148">
        <f>IF('Indicator Date hidden'!AR39="x","x",$AQ$2-'Indicator Date hidden'!AR39)</f>
        <v>0</v>
      </c>
      <c r="AR38" s="148">
        <f>IF('Indicator Date hidden'!AS39="x","x",$AR$2-'Indicator Date hidden'!AS39)</f>
        <v>0</v>
      </c>
      <c r="AS38" s="148">
        <f>IF('Indicator Date hidden'!AT39="x","x",$AS$2-'Indicator Date hidden'!AT39)</f>
        <v>0</v>
      </c>
      <c r="AT38" s="148">
        <f>IF('Indicator Date hidden'!AU39="x","x",$AT$2-'Indicator Date hidden'!AU39)</f>
        <v>0</v>
      </c>
      <c r="AU38" s="148">
        <f>IF('Indicator Date hidden'!AV39="x","x",$AU$2-'Indicator Date hidden'!AV39)</f>
        <v>3</v>
      </c>
      <c r="AV38" s="148">
        <f>IF('Indicator Date hidden'!AW39="x","x",$AV$2-'Indicator Date hidden'!AW39)</f>
        <v>0</v>
      </c>
      <c r="AW38" s="148">
        <f>IF('Indicator Date hidden'!AX39="x","x",$AW$2-'Indicator Date hidden'!AX39)</f>
        <v>0</v>
      </c>
      <c r="AX38" s="148">
        <f>IF('Indicator Date hidden'!AY39="x","x",$AX$2-'Indicator Date hidden'!AY39)</f>
        <v>0</v>
      </c>
      <c r="AY38" s="148">
        <f>IF('Indicator Date hidden'!AZ39="x","x",$AY$2-'Indicator Date hidden'!AZ39)</f>
        <v>0</v>
      </c>
      <c r="AZ38" s="148">
        <f>IF('Indicator Date hidden'!BA39="x","x",$AZ$2-'Indicator Date hidden'!BA39)</f>
        <v>0</v>
      </c>
      <c r="BA38">
        <f t="shared" si="5"/>
        <v>17</v>
      </c>
      <c r="BB38" s="19">
        <f t="shared" si="6"/>
        <v>0.33333333333333331</v>
      </c>
      <c r="BC38">
        <f t="shared" si="7"/>
        <v>6</v>
      </c>
      <c r="BD38" s="19">
        <f t="shared" si="8"/>
        <v>1.0226199851298272</v>
      </c>
      <c r="BE38" s="182">
        <f t="shared" si="9"/>
        <v>0</v>
      </c>
    </row>
    <row r="39" spans="1:57">
      <c r="A39" t="s">
        <v>8083</v>
      </c>
      <c r="B39" s="148">
        <f>IF('Indicator Date hidden'!C40="x","x",$B$2-'Indicator Date hidden'!C40)</f>
        <v>0</v>
      </c>
      <c r="C39" s="148">
        <f>IF('Indicator Date hidden'!D40="x","x",$C$2-'Indicator Date hidden'!D40)</f>
        <v>0</v>
      </c>
      <c r="D39" s="148">
        <f>IF('Indicator Date hidden'!E40="x","x",$D$2-'Indicator Date hidden'!E40)</f>
        <v>0</v>
      </c>
      <c r="E39" s="148">
        <f>IF('Indicator Date hidden'!F40="x","x",$E$2-'Indicator Date hidden'!F40)</f>
        <v>0</v>
      </c>
      <c r="F39" s="148">
        <f>IF('Indicator Date hidden'!G40="x","x",$F$2-'Indicator Date hidden'!G40)</f>
        <v>0</v>
      </c>
      <c r="G39" s="148">
        <f>IF('Indicator Date hidden'!H40="x","x",$G$2-'Indicator Date hidden'!H40)</f>
        <v>0</v>
      </c>
      <c r="H39" s="148">
        <f>IF('Indicator Date hidden'!I40="x","x",$H$2-'Indicator Date hidden'!I40)</f>
        <v>0</v>
      </c>
      <c r="I39" s="148">
        <f>IF('Indicator Date hidden'!J40="x","x",$I$2-'Indicator Date hidden'!J40)</f>
        <v>0</v>
      </c>
      <c r="J39" s="148">
        <f>IF('Indicator Date hidden'!K40="x","x",$J$2-'Indicator Date hidden'!K40)</f>
        <v>0</v>
      </c>
      <c r="K39" s="148">
        <f>IF('Indicator Date hidden'!L40="x","x",$K$2-'Indicator Date hidden'!L40)</f>
        <v>0</v>
      </c>
      <c r="L39" s="148">
        <f>IF('Indicator Date hidden'!M40="x","x",$L$2-'Indicator Date hidden'!M40)</f>
        <v>0</v>
      </c>
      <c r="M39" s="148">
        <f>IF('Indicator Date hidden'!N40="x","x",$M$2-'Indicator Date hidden'!N40)</f>
        <v>0</v>
      </c>
      <c r="N39" s="148">
        <f>IF('Indicator Date hidden'!O40="x","x",$N$2-'Indicator Date hidden'!O40)</f>
        <v>0</v>
      </c>
      <c r="O39" s="148">
        <f>IF('Indicator Date hidden'!P40="x","x",$O$2-'Indicator Date hidden'!P40)</f>
        <v>0</v>
      </c>
      <c r="P39" s="148">
        <f>IF('Indicator Date hidden'!Q40="x","x",$P$2-'Indicator Date hidden'!Q40)</f>
        <v>0</v>
      </c>
      <c r="Q39" s="148">
        <f>IF('Indicator Date hidden'!R40="x","x",$Q$2-'Indicator Date hidden'!R40)</f>
        <v>2</v>
      </c>
      <c r="R39" s="148">
        <f>IF('Indicator Date hidden'!S40="x","x",$R$2-'Indicator Date hidden'!S40)</f>
        <v>0</v>
      </c>
      <c r="S39" s="148">
        <f>IF('Indicator Date hidden'!T40="x","x",$S$2-'Indicator Date hidden'!T40)</f>
        <v>0</v>
      </c>
      <c r="T39" s="148">
        <f>IF('Indicator Date hidden'!U40="x","x",$T$2-'Indicator Date hidden'!U40)</f>
        <v>0</v>
      </c>
      <c r="U39" s="148">
        <f>IF('Indicator Date hidden'!V40="x","x",$U$2-'Indicator Date hidden'!V40)</f>
        <v>0</v>
      </c>
      <c r="V39" s="148">
        <f>IF('Indicator Date hidden'!W40="x","x",$V$2-'Indicator Date hidden'!W40)</f>
        <v>0</v>
      </c>
      <c r="W39" s="148">
        <f>IF('Indicator Date hidden'!X40="x","x",$W$2-'Indicator Date hidden'!X40)</f>
        <v>2</v>
      </c>
      <c r="X39" s="148" t="str">
        <f>IF('Indicator Date hidden'!Y40="x","x",$X$2-'Indicator Date hidden'!Y40)</f>
        <v>x</v>
      </c>
      <c r="Y39" s="148">
        <f>IF('Indicator Date hidden'!Z40="x","x",$Y$2-'Indicator Date hidden'!Z40)</f>
        <v>0</v>
      </c>
      <c r="Z39" s="148">
        <f>IF('Indicator Date hidden'!AA40="x","x",$Z$2-'Indicator Date hidden'!AA40)</f>
        <v>0</v>
      </c>
      <c r="AA39" s="148" t="str">
        <f>IF('Indicator Date hidden'!AB40="x","x",$AA$2-'Indicator Date hidden'!AB40)</f>
        <v>x</v>
      </c>
      <c r="AB39" s="148">
        <f>IF('Indicator Date hidden'!AC40="x","x",$AB$2-'Indicator Date hidden'!AC40)</f>
        <v>0</v>
      </c>
      <c r="AC39" s="148">
        <f>IF('Indicator Date hidden'!AD40="x","x",$AC$2-'Indicator Date hidden'!AD40)</f>
        <v>0</v>
      </c>
      <c r="AD39" s="148">
        <f>IF('Indicator Date hidden'!AE40="x","x",$AD$2-'Indicator Date hidden'!AE40)</f>
        <v>0</v>
      </c>
      <c r="AE39" s="148" t="str">
        <f>IF('Indicator Date hidden'!AF40="x","x",$AE$2-'Indicator Date hidden'!AF40)</f>
        <v>x</v>
      </c>
      <c r="AF39" s="148">
        <f>IF('Indicator Date hidden'!AG40="x","x",$AF$2-'Indicator Date hidden'!AG40)</f>
        <v>9</v>
      </c>
      <c r="AG39" s="148">
        <f>IF('Indicator Date hidden'!AH40="x","x",$AG$2-'Indicator Date hidden'!AH40)</f>
        <v>0</v>
      </c>
      <c r="AH39" s="148">
        <f>IF('Indicator Date hidden'!AI40="x","x",$AH$2-'Indicator Date hidden'!AI40)</f>
        <v>0</v>
      </c>
      <c r="AI39" s="148">
        <f>IF('Indicator Date hidden'!AJ40="x","x",$AI$2-'Indicator Date hidden'!AJ40)</f>
        <v>0</v>
      </c>
      <c r="AJ39" s="148" t="str">
        <f>IF('Indicator Date hidden'!AK40="x","x",$AJ$2-'Indicator Date hidden'!AK40)</f>
        <v>x</v>
      </c>
      <c r="AK39" s="148">
        <f>IF('Indicator Date hidden'!AL40="x","x",$AK$2-'Indicator Date hidden'!AL40)</f>
        <v>1</v>
      </c>
      <c r="AL39" s="148">
        <f>IF('Indicator Date hidden'!AM40="x","x",$AL$2-'Indicator Date hidden'!AM40)</f>
        <v>0</v>
      </c>
      <c r="AM39" s="148">
        <f>IF('Indicator Date hidden'!AN40="x","x",$AM$2-'Indicator Date hidden'!AN40)</f>
        <v>0</v>
      </c>
      <c r="AN39" s="148">
        <f>IF('Indicator Date hidden'!AO40="x","x",$AN$2-'Indicator Date hidden'!AO40)</f>
        <v>0</v>
      </c>
      <c r="AO39" s="148" t="str">
        <f>IF('Indicator Date hidden'!AP40="x","x",$AO$2-'Indicator Date hidden'!AP40)</f>
        <v>x</v>
      </c>
      <c r="AP39" s="148" t="str">
        <f>IF('Indicator Date hidden'!AQ40="x","x",$AP$2-'Indicator Date hidden'!AQ40)</f>
        <v>x</v>
      </c>
      <c r="AQ39" s="148">
        <f>IF('Indicator Date hidden'!AR40="x","x",$AQ$2-'Indicator Date hidden'!AR40)</f>
        <v>6</v>
      </c>
      <c r="AR39" s="148">
        <f>IF('Indicator Date hidden'!AS40="x","x",$AR$2-'Indicator Date hidden'!AS40)</f>
        <v>0</v>
      </c>
      <c r="AS39" s="148">
        <f>IF('Indicator Date hidden'!AT40="x","x",$AS$2-'Indicator Date hidden'!AT40)</f>
        <v>0</v>
      </c>
      <c r="AT39" s="148">
        <f>IF('Indicator Date hidden'!AU40="x","x",$AT$2-'Indicator Date hidden'!AU40)</f>
        <v>0</v>
      </c>
      <c r="AU39" s="148">
        <f>IF('Indicator Date hidden'!AV40="x","x",$AU$2-'Indicator Date hidden'!AV40)</f>
        <v>1</v>
      </c>
      <c r="AV39" s="148">
        <f>IF('Indicator Date hidden'!AW40="x","x",$AV$2-'Indicator Date hidden'!AW40)</f>
        <v>0</v>
      </c>
      <c r="AW39" s="148">
        <f>IF('Indicator Date hidden'!AX40="x","x",$AW$2-'Indicator Date hidden'!AX40)</f>
        <v>0</v>
      </c>
      <c r="AX39" s="148">
        <f>IF('Indicator Date hidden'!AY40="x","x",$AX$2-'Indicator Date hidden'!AY40)</f>
        <v>0</v>
      </c>
      <c r="AY39" s="148">
        <f>IF('Indicator Date hidden'!AZ40="x","x",$AY$2-'Indicator Date hidden'!AZ40)</f>
        <v>0</v>
      </c>
      <c r="AZ39" s="148">
        <f>IF('Indicator Date hidden'!BA40="x","x",$AZ$2-'Indicator Date hidden'!BA40)</f>
        <v>0</v>
      </c>
      <c r="BA39">
        <f t="shared" si="5"/>
        <v>21</v>
      </c>
      <c r="BB39" s="19">
        <f t="shared" si="6"/>
        <v>0.46666666666666667</v>
      </c>
      <c r="BC39">
        <f t="shared" si="7"/>
        <v>6</v>
      </c>
      <c r="BD39" s="19">
        <f t="shared" si="8"/>
        <v>1.6138291249213605</v>
      </c>
      <c r="BE39" s="182">
        <f t="shared" si="9"/>
        <v>0</v>
      </c>
    </row>
    <row r="40" spans="1:57">
      <c r="A40" t="s">
        <v>966</v>
      </c>
      <c r="B40" s="148">
        <f>IF('Indicator Date hidden'!C41="x","x",$B$2-'Indicator Date hidden'!C41)</f>
        <v>0</v>
      </c>
      <c r="C40" s="148">
        <f>IF('Indicator Date hidden'!D41="x","x",$C$2-'Indicator Date hidden'!D41)</f>
        <v>0</v>
      </c>
      <c r="D40" s="148">
        <f>IF('Indicator Date hidden'!E41="x","x",$D$2-'Indicator Date hidden'!E41)</f>
        <v>0</v>
      </c>
      <c r="E40" s="148">
        <f>IF('Indicator Date hidden'!F41="x","x",$E$2-'Indicator Date hidden'!F41)</f>
        <v>0</v>
      </c>
      <c r="F40" s="148">
        <f>IF('Indicator Date hidden'!G41="x","x",$F$2-'Indicator Date hidden'!G41)</f>
        <v>0</v>
      </c>
      <c r="G40" s="148">
        <f>IF('Indicator Date hidden'!H41="x","x",$G$2-'Indicator Date hidden'!H41)</f>
        <v>0</v>
      </c>
      <c r="H40" s="148">
        <f>IF('Indicator Date hidden'!I41="x","x",$H$2-'Indicator Date hidden'!I41)</f>
        <v>0</v>
      </c>
      <c r="I40" s="148">
        <f>IF('Indicator Date hidden'!J41="x","x",$I$2-'Indicator Date hidden'!J41)</f>
        <v>0</v>
      </c>
      <c r="J40" s="148">
        <f>IF('Indicator Date hidden'!K41="x","x",$J$2-'Indicator Date hidden'!K41)</f>
        <v>0</v>
      </c>
      <c r="K40" s="148">
        <f>IF('Indicator Date hidden'!L41="x","x",$K$2-'Indicator Date hidden'!L41)</f>
        <v>0</v>
      </c>
      <c r="L40" s="148">
        <f>IF('Indicator Date hidden'!M41="x","x",$L$2-'Indicator Date hidden'!M41)</f>
        <v>0</v>
      </c>
      <c r="M40" s="148">
        <f>IF('Indicator Date hidden'!N41="x","x",$M$2-'Indicator Date hidden'!N41)</f>
        <v>0</v>
      </c>
      <c r="N40" s="148">
        <f>IF('Indicator Date hidden'!O41="x","x",$N$2-'Indicator Date hidden'!O41)</f>
        <v>0</v>
      </c>
      <c r="O40" s="148">
        <f>IF('Indicator Date hidden'!P41="x","x",$O$2-'Indicator Date hidden'!P41)</f>
        <v>0</v>
      </c>
      <c r="P40" s="148">
        <f>IF('Indicator Date hidden'!Q41="x","x",$P$2-'Indicator Date hidden'!Q41)</f>
        <v>0</v>
      </c>
      <c r="Q40" s="148">
        <f>IF('Indicator Date hidden'!R41="x","x",$Q$2-'Indicator Date hidden'!R41)</f>
        <v>2</v>
      </c>
      <c r="R40" s="148">
        <f>IF('Indicator Date hidden'!S41="x","x",$R$2-'Indicator Date hidden'!S41)</f>
        <v>0</v>
      </c>
      <c r="S40" s="148">
        <f>IF('Indicator Date hidden'!T41="x","x",$S$2-'Indicator Date hidden'!T41)</f>
        <v>0</v>
      </c>
      <c r="T40" s="148">
        <f>IF('Indicator Date hidden'!U41="x","x",$T$2-'Indicator Date hidden'!U41)</f>
        <v>0</v>
      </c>
      <c r="U40" s="148">
        <f>IF('Indicator Date hidden'!V41="x","x",$U$2-'Indicator Date hidden'!V41)</f>
        <v>0</v>
      </c>
      <c r="V40" s="148">
        <f>IF('Indicator Date hidden'!W41="x","x",$V$2-'Indicator Date hidden'!W41)</f>
        <v>0</v>
      </c>
      <c r="W40" s="148">
        <f>IF('Indicator Date hidden'!X41="x","x",$W$2-'Indicator Date hidden'!X41)</f>
        <v>3</v>
      </c>
      <c r="X40" s="148">
        <f>IF('Indicator Date hidden'!Y41="x","x",$X$2-'Indicator Date hidden'!Y41)</f>
        <v>4</v>
      </c>
      <c r="Y40" s="148">
        <f>IF('Indicator Date hidden'!Z41="x","x",$Y$2-'Indicator Date hidden'!Z41)</f>
        <v>0</v>
      </c>
      <c r="Z40" s="148">
        <f>IF('Indicator Date hidden'!AA41="x","x",$Z$2-'Indicator Date hidden'!AA41)</f>
        <v>0</v>
      </c>
      <c r="AA40" s="148">
        <f>IF('Indicator Date hidden'!AB41="x","x",$AA$2-'Indicator Date hidden'!AB41)</f>
        <v>0</v>
      </c>
      <c r="AB40" s="148">
        <f>IF('Indicator Date hidden'!AC41="x","x",$AB$2-'Indicator Date hidden'!AC41)</f>
        <v>0</v>
      </c>
      <c r="AC40" s="148">
        <f>IF('Indicator Date hidden'!AD41="x","x",$AC$2-'Indicator Date hidden'!AD41)</f>
        <v>0</v>
      </c>
      <c r="AD40" s="148">
        <f>IF('Indicator Date hidden'!AE41="x","x",$AD$2-'Indicator Date hidden'!AE41)</f>
        <v>0</v>
      </c>
      <c r="AE40" s="148">
        <f>IF('Indicator Date hidden'!AF41="x","x",$AE$2-'Indicator Date hidden'!AF41)</f>
        <v>0</v>
      </c>
      <c r="AF40" s="148">
        <f>IF('Indicator Date hidden'!AG41="x","x",$AF$2-'Indicator Date hidden'!AG41)</f>
        <v>2</v>
      </c>
      <c r="AG40" s="148">
        <f>IF('Indicator Date hidden'!AH41="x","x",$AG$2-'Indicator Date hidden'!AH41)</f>
        <v>0</v>
      </c>
      <c r="AH40" s="148">
        <f>IF('Indicator Date hidden'!AI41="x","x",$AH$2-'Indicator Date hidden'!AI41)</f>
        <v>0</v>
      </c>
      <c r="AI40" s="148">
        <f>IF('Indicator Date hidden'!AJ41="x","x",$AI$2-'Indicator Date hidden'!AJ41)</f>
        <v>0</v>
      </c>
      <c r="AJ40" s="148">
        <f>IF('Indicator Date hidden'!AK41="x","x",$AJ$2-'Indicator Date hidden'!AK41)</f>
        <v>1</v>
      </c>
      <c r="AK40" s="148">
        <f>IF('Indicator Date hidden'!AL41="x","x",$AK$2-'Indicator Date hidden'!AL41)</f>
        <v>0</v>
      </c>
      <c r="AL40" s="148">
        <f>IF('Indicator Date hidden'!AM41="x","x",$AL$2-'Indicator Date hidden'!AM41)</f>
        <v>0</v>
      </c>
      <c r="AM40" s="148">
        <f>IF('Indicator Date hidden'!AN41="x","x",$AM$2-'Indicator Date hidden'!AN41)</f>
        <v>0</v>
      </c>
      <c r="AN40" s="148">
        <f>IF('Indicator Date hidden'!AO41="x","x",$AN$2-'Indicator Date hidden'!AO41)</f>
        <v>0</v>
      </c>
      <c r="AO40" s="148">
        <f>IF('Indicator Date hidden'!AP41="x","x",$AO$2-'Indicator Date hidden'!AP41)</f>
        <v>0</v>
      </c>
      <c r="AP40" s="148">
        <f>IF('Indicator Date hidden'!AQ41="x","x",$AP$2-'Indicator Date hidden'!AQ41)</f>
        <v>0</v>
      </c>
      <c r="AQ40" s="148" t="str">
        <f>IF('Indicator Date hidden'!AR41="x","x",$AQ$2-'Indicator Date hidden'!AR41)</f>
        <v>x</v>
      </c>
      <c r="AR40" s="148">
        <f>IF('Indicator Date hidden'!AS41="x","x",$AR$2-'Indicator Date hidden'!AS41)</f>
        <v>0</v>
      </c>
      <c r="AS40" s="148">
        <f>IF('Indicator Date hidden'!AT41="x","x",$AS$2-'Indicator Date hidden'!AT41)</f>
        <v>0</v>
      </c>
      <c r="AT40" s="148">
        <f>IF('Indicator Date hidden'!AU41="x","x",$AT$2-'Indicator Date hidden'!AU41)</f>
        <v>0</v>
      </c>
      <c r="AU40" s="148">
        <f>IF('Indicator Date hidden'!AV41="x","x",$AU$2-'Indicator Date hidden'!AV41)</f>
        <v>3</v>
      </c>
      <c r="AV40" s="148">
        <f>IF('Indicator Date hidden'!AW41="x","x",$AV$2-'Indicator Date hidden'!AW41)</f>
        <v>0</v>
      </c>
      <c r="AW40" s="148">
        <f>IF('Indicator Date hidden'!AX41="x","x",$AW$2-'Indicator Date hidden'!AX41)</f>
        <v>0</v>
      </c>
      <c r="AX40" s="148">
        <f>IF('Indicator Date hidden'!AY41="x","x",$AX$2-'Indicator Date hidden'!AY41)</f>
        <v>0</v>
      </c>
      <c r="AY40" s="148">
        <f>IF('Indicator Date hidden'!AZ41="x","x",$AY$2-'Indicator Date hidden'!AZ41)</f>
        <v>0</v>
      </c>
      <c r="AZ40" s="148">
        <f>IF('Indicator Date hidden'!BA41="x","x",$AZ$2-'Indicator Date hidden'!BA41)</f>
        <v>0</v>
      </c>
      <c r="BA40">
        <f t="shared" si="5"/>
        <v>15</v>
      </c>
      <c r="BB40" s="19">
        <f t="shared" si="6"/>
        <v>0.3</v>
      </c>
      <c r="BC40">
        <f t="shared" si="7"/>
        <v>6</v>
      </c>
      <c r="BD40" s="19">
        <f t="shared" si="8"/>
        <v>0.87749643873921224</v>
      </c>
      <c r="BE40" s="182">
        <f t="shared" si="9"/>
        <v>0</v>
      </c>
    </row>
    <row r="41" spans="1:57">
      <c r="A41" t="s">
        <v>908</v>
      </c>
      <c r="B41" s="148">
        <f>IF('Indicator Date hidden'!C42="x","x",$B$2-'Indicator Date hidden'!C42)</f>
        <v>0</v>
      </c>
      <c r="C41" s="148">
        <f>IF('Indicator Date hidden'!D42="x","x",$C$2-'Indicator Date hidden'!D42)</f>
        <v>0</v>
      </c>
      <c r="D41" s="148">
        <f>IF('Indicator Date hidden'!E42="x","x",$D$2-'Indicator Date hidden'!E42)</f>
        <v>0</v>
      </c>
      <c r="E41" s="148">
        <f>IF('Indicator Date hidden'!F42="x","x",$E$2-'Indicator Date hidden'!F42)</f>
        <v>0</v>
      </c>
      <c r="F41" s="148">
        <f>IF('Indicator Date hidden'!G42="x","x",$F$2-'Indicator Date hidden'!G42)</f>
        <v>0</v>
      </c>
      <c r="G41" s="148">
        <f>IF('Indicator Date hidden'!H42="x","x",$G$2-'Indicator Date hidden'!H42)</f>
        <v>0</v>
      </c>
      <c r="H41" s="148">
        <f>IF('Indicator Date hidden'!I42="x","x",$H$2-'Indicator Date hidden'!I42)</f>
        <v>0</v>
      </c>
      <c r="I41" s="148">
        <f>IF('Indicator Date hidden'!J42="x","x",$I$2-'Indicator Date hidden'!J42)</f>
        <v>0</v>
      </c>
      <c r="J41" s="148">
        <f>IF('Indicator Date hidden'!K42="x","x",$J$2-'Indicator Date hidden'!K42)</f>
        <v>0</v>
      </c>
      <c r="K41" s="148">
        <f>IF('Indicator Date hidden'!L42="x","x",$K$2-'Indicator Date hidden'!L42)</f>
        <v>0</v>
      </c>
      <c r="L41" s="148">
        <f>IF('Indicator Date hidden'!M42="x","x",$L$2-'Indicator Date hidden'!M42)</f>
        <v>0</v>
      </c>
      <c r="M41" s="148">
        <f>IF('Indicator Date hidden'!N42="x","x",$M$2-'Indicator Date hidden'!N42)</f>
        <v>0</v>
      </c>
      <c r="N41" s="148">
        <f>IF('Indicator Date hidden'!O42="x","x",$N$2-'Indicator Date hidden'!O42)</f>
        <v>0</v>
      </c>
      <c r="O41" s="148">
        <f>IF('Indicator Date hidden'!P42="x","x",$O$2-'Indicator Date hidden'!P42)</f>
        <v>0</v>
      </c>
      <c r="P41" s="148">
        <f>IF('Indicator Date hidden'!Q42="x","x",$P$2-'Indicator Date hidden'!Q42)</f>
        <v>0</v>
      </c>
      <c r="Q41" s="148">
        <f>IF('Indicator Date hidden'!R42="x","x",$Q$2-'Indicator Date hidden'!R42)</f>
        <v>0</v>
      </c>
      <c r="R41" s="148">
        <f>IF('Indicator Date hidden'!S42="x","x",$R$2-'Indicator Date hidden'!S42)</f>
        <v>0</v>
      </c>
      <c r="S41" s="148">
        <f>IF('Indicator Date hidden'!T42="x","x",$S$2-'Indicator Date hidden'!T42)</f>
        <v>0</v>
      </c>
      <c r="T41" s="148">
        <f>IF('Indicator Date hidden'!U42="x","x",$T$2-'Indicator Date hidden'!U42)</f>
        <v>0</v>
      </c>
      <c r="U41" s="148">
        <f>IF('Indicator Date hidden'!V42="x","x",$U$2-'Indicator Date hidden'!V42)</f>
        <v>0</v>
      </c>
      <c r="V41" s="148">
        <f>IF('Indicator Date hidden'!W42="x","x",$V$2-'Indicator Date hidden'!W42)</f>
        <v>0</v>
      </c>
      <c r="W41" s="148">
        <f>IF('Indicator Date hidden'!X42="x","x",$W$2-'Indicator Date hidden'!X42)</f>
        <v>1</v>
      </c>
      <c r="X41" s="148" t="str">
        <f>IF('Indicator Date hidden'!Y42="x","x",$X$2-'Indicator Date hidden'!Y42)</f>
        <v>x</v>
      </c>
      <c r="Y41" s="148">
        <f>IF('Indicator Date hidden'!Z42="x","x",$Y$2-'Indicator Date hidden'!Z42)</f>
        <v>0</v>
      </c>
      <c r="Z41" s="148">
        <f>IF('Indicator Date hidden'!AA42="x","x",$Z$2-'Indicator Date hidden'!AA42)</f>
        <v>0</v>
      </c>
      <c r="AA41" s="148">
        <f>IF('Indicator Date hidden'!AB42="x","x",$AA$2-'Indicator Date hidden'!AB42)</f>
        <v>0</v>
      </c>
      <c r="AB41" s="148">
        <f>IF('Indicator Date hidden'!AC42="x","x",$AB$2-'Indicator Date hidden'!AC42)</f>
        <v>0</v>
      </c>
      <c r="AC41" s="148">
        <f>IF('Indicator Date hidden'!AD42="x","x",$AC$2-'Indicator Date hidden'!AD42)</f>
        <v>0</v>
      </c>
      <c r="AD41" s="148">
        <f>IF('Indicator Date hidden'!AE42="x","x",$AD$2-'Indicator Date hidden'!AE42)</f>
        <v>0</v>
      </c>
      <c r="AE41" s="148">
        <f>IF('Indicator Date hidden'!AF42="x","x",$AE$2-'Indicator Date hidden'!AF42)</f>
        <v>0</v>
      </c>
      <c r="AF41" s="148">
        <f>IF('Indicator Date hidden'!AG42="x","x",$AF$2-'Indicator Date hidden'!AG42)</f>
        <v>1</v>
      </c>
      <c r="AG41" s="148">
        <f>IF('Indicator Date hidden'!AH42="x","x",$AG$2-'Indicator Date hidden'!AH42)</f>
        <v>0</v>
      </c>
      <c r="AH41" s="148">
        <f>IF('Indicator Date hidden'!AI42="x","x",$AH$2-'Indicator Date hidden'!AI42)</f>
        <v>0</v>
      </c>
      <c r="AI41" s="148">
        <f>IF('Indicator Date hidden'!AJ42="x","x",$AI$2-'Indicator Date hidden'!AJ42)</f>
        <v>0</v>
      </c>
      <c r="AJ41" s="148">
        <f>IF('Indicator Date hidden'!AK42="x","x",$AJ$2-'Indicator Date hidden'!AK42)</f>
        <v>1</v>
      </c>
      <c r="AK41" s="148">
        <f>IF('Indicator Date hidden'!AL42="x","x",$AK$2-'Indicator Date hidden'!AL42)</f>
        <v>0</v>
      </c>
      <c r="AL41" s="148">
        <f>IF('Indicator Date hidden'!AM42="x","x",$AL$2-'Indicator Date hidden'!AM42)</f>
        <v>0</v>
      </c>
      <c r="AM41" s="148">
        <f>IF('Indicator Date hidden'!AN42="x","x",$AM$2-'Indicator Date hidden'!AN42)</f>
        <v>0</v>
      </c>
      <c r="AN41" s="148">
        <f>IF('Indicator Date hidden'!AO42="x","x",$AN$2-'Indicator Date hidden'!AO42)</f>
        <v>0</v>
      </c>
      <c r="AO41" s="148" t="str">
        <f>IF('Indicator Date hidden'!AP42="x","x",$AO$2-'Indicator Date hidden'!AP42)</f>
        <v>x</v>
      </c>
      <c r="AP41" s="148" t="str">
        <f>IF('Indicator Date hidden'!AQ42="x","x",$AP$2-'Indicator Date hidden'!AQ42)</f>
        <v>x</v>
      </c>
      <c r="AQ41" s="148">
        <f>IF('Indicator Date hidden'!AR42="x","x",$AQ$2-'Indicator Date hidden'!AR42)</f>
        <v>0</v>
      </c>
      <c r="AR41" s="148">
        <f>IF('Indicator Date hidden'!AS42="x","x",$AR$2-'Indicator Date hidden'!AS42)</f>
        <v>0</v>
      </c>
      <c r="AS41" s="148">
        <f>IF('Indicator Date hidden'!AT42="x","x",$AS$2-'Indicator Date hidden'!AT42)</f>
        <v>0</v>
      </c>
      <c r="AT41" s="148">
        <f>IF('Indicator Date hidden'!AU42="x","x",$AT$2-'Indicator Date hidden'!AU42)</f>
        <v>0</v>
      </c>
      <c r="AU41" s="148">
        <f>IF('Indicator Date hidden'!AV42="x","x",$AU$2-'Indicator Date hidden'!AV42)</f>
        <v>2</v>
      </c>
      <c r="AV41" s="148">
        <f>IF('Indicator Date hidden'!AW42="x","x",$AV$2-'Indicator Date hidden'!AW42)</f>
        <v>0</v>
      </c>
      <c r="AW41" s="148">
        <f>IF('Indicator Date hidden'!AX42="x","x",$AW$2-'Indicator Date hidden'!AX42)</f>
        <v>0</v>
      </c>
      <c r="AX41" s="148">
        <f>IF('Indicator Date hidden'!AY42="x","x",$AX$2-'Indicator Date hidden'!AY42)</f>
        <v>0</v>
      </c>
      <c r="AY41" s="148">
        <f>IF('Indicator Date hidden'!AZ42="x","x",$AY$2-'Indicator Date hidden'!AZ42)</f>
        <v>0</v>
      </c>
      <c r="AZ41" s="148">
        <f>IF('Indicator Date hidden'!BA42="x","x",$AZ$2-'Indicator Date hidden'!BA42)</f>
        <v>0</v>
      </c>
      <c r="BA41">
        <f t="shared" si="5"/>
        <v>5</v>
      </c>
      <c r="BB41" s="19">
        <f t="shared" si="6"/>
        <v>0.10416666666666667</v>
      </c>
      <c r="BC41">
        <f t="shared" si="7"/>
        <v>4</v>
      </c>
      <c r="BD41" s="19">
        <f t="shared" si="8"/>
        <v>0.3673998351780916</v>
      </c>
      <c r="BE41" s="182">
        <f t="shared" si="9"/>
        <v>0</v>
      </c>
    </row>
    <row r="42" spans="1:57">
      <c r="A42" t="s">
        <v>1185</v>
      </c>
      <c r="B42" s="148">
        <f>IF('Indicator Date hidden'!C43="x","x",$B$2-'Indicator Date hidden'!C43)</f>
        <v>0</v>
      </c>
      <c r="C42" s="148">
        <f>IF('Indicator Date hidden'!D43="x","x",$C$2-'Indicator Date hidden'!D43)</f>
        <v>0</v>
      </c>
      <c r="D42" s="148">
        <f>IF('Indicator Date hidden'!E43="x","x",$D$2-'Indicator Date hidden'!E43)</f>
        <v>0</v>
      </c>
      <c r="E42" s="148">
        <f>IF('Indicator Date hidden'!F43="x","x",$E$2-'Indicator Date hidden'!F43)</f>
        <v>0</v>
      </c>
      <c r="F42" s="148">
        <f>IF('Indicator Date hidden'!G43="x","x",$F$2-'Indicator Date hidden'!G43)</f>
        <v>0</v>
      </c>
      <c r="G42" s="148">
        <f>IF('Indicator Date hidden'!H43="x","x",$G$2-'Indicator Date hidden'!H43)</f>
        <v>0</v>
      </c>
      <c r="H42" s="148">
        <f>IF('Indicator Date hidden'!I43="x","x",$H$2-'Indicator Date hidden'!I43)</f>
        <v>0</v>
      </c>
      <c r="I42" s="148">
        <f>IF('Indicator Date hidden'!J43="x","x",$I$2-'Indicator Date hidden'!J43)</f>
        <v>0</v>
      </c>
      <c r="J42" s="148">
        <f>IF('Indicator Date hidden'!K43="x","x",$J$2-'Indicator Date hidden'!K43)</f>
        <v>0</v>
      </c>
      <c r="K42" s="148">
        <f>IF('Indicator Date hidden'!L43="x","x",$K$2-'Indicator Date hidden'!L43)</f>
        <v>0</v>
      </c>
      <c r="L42" s="148">
        <f>IF('Indicator Date hidden'!M43="x","x",$L$2-'Indicator Date hidden'!M43)</f>
        <v>0</v>
      </c>
      <c r="M42" s="148">
        <f>IF('Indicator Date hidden'!N43="x","x",$M$2-'Indicator Date hidden'!N43)</f>
        <v>0</v>
      </c>
      <c r="N42" s="148">
        <f>IF('Indicator Date hidden'!O43="x","x",$N$2-'Indicator Date hidden'!O43)</f>
        <v>0</v>
      </c>
      <c r="O42" s="148">
        <f>IF('Indicator Date hidden'!P43="x","x",$O$2-'Indicator Date hidden'!P43)</f>
        <v>0</v>
      </c>
      <c r="P42" s="148">
        <f>IF('Indicator Date hidden'!Q43="x","x",$P$2-'Indicator Date hidden'!Q43)</f>
        <v>0</v>
      </c>
      <c r="Q42" s="148" t="str">
        <f>IF('Indicator Date hidden'!R43="x","x",$Q$2-'Indicator Date hidden'!R43)</f>
        <v>x</v>
      </c>
      <c r="R42" s="148">
        <f>IF('Indicator Date hidden'!S43="x","x",$R$2-'Indicator Date hidden'!S43)</f>
        <v>0</v>
      </c>
      <c r="S42" s="148">
        <f>IF('Indicator Date hidden'!T43="x","x",$S$2-'Indicator Date hidden'!T43)</f>
        <v>0</v>
      </c>
      <c r="T42" s="148">
        <f>IF('Indicator Date hidden'!U43="x","x",$T$2-'Indicator Date hidden'!U43)</f>
        <v>0</v>
      </c>
      <c r="U42" s="148">
        <f>IF('Indicator Date hidden'!V43="x","x",$U$2-'Indicator Date hidden'!V43)</f>
        <v>0</v>
      </c>
      <c r="V42" s="148">
        <f>IF('Indicator Date hidden'!W43="x","x",$V$2-'Indicator Date hidden'!W43)</f>
        <v>0</v>
      </c>
      <c r="W42" s="148">
        <f>IF('Indicator Date hidden'!X43="x","x",$W$2-'Indicator Date hidden'!X43)</f>
        <v>6</v>
      </c>
      <c r="X42" s="148">
        <f>IF('Indicator Date hidden'!Y43="x","x",$X$2-'Indicator Date hidden'!Y43)</f>
        <v>1</v>
      </c>
      <c r="Y42" s="148">
        <f>IF('Indicator Date hidden'!Z43="x","x",$Y$2-'Indicator Date hidden'!Z43)</f>
        <v>0</v>
      </c>
      <c r="Z42" s="148">
        <f>IF('Indicator Date hidden'!AA43="x","x",$Z$2-'Indicator Date hidden'!AA43)</f>
        <v>0</v>
      </c>
      <c r="AA42" s="148">
        <f>IF('Indicator Date hidden'!AB43="x","x",$AA$2-'Indicator Date hidden'!AB43)</f>
        <v>0</v>
      </c>
      <c r="AB42" s="148">
        <f>IF('Indicator Date hidden'!AC43="x","x",$AB$2-'Indicator Date hidden'!AC43)</f>
        <v>0</v>
      </c>
      <c r="AC42" s="148">
        <f>IF('Indicator Date hidden'!AD43="x","x",$AC$2-'Indicator Date hidden'!AD43)</f>
        <v>0</v>
      </c>
      <c r="AD42" s="148">
        <f>IF('Indicator Date hidden'!AE43="x","x",$AD$2-'Indicator Date hidden'!AE43)</f>
        <v>0</v>
      </c>
      <c r="AE42" s="148">
        <f>IF('Indicator Date hidden'!AF43="x","x",$AE$2-'Indicator Date hidden'!AF43)</f>
        <v>0</v>
      </c>
      <c r="AF42" s="148">
        <f>IF('Indicator Date hidden'!AG43="x","x",$AF$2-'Indicator Date hidden'!AG43)</f>
        <v>0</v>
      </c>
      <c r="AG42" s="148">
        <f>IF('Indicator Date hidden'!AH43="x","x",$AG$2-'Indicator Date hidden'!AH43)</f>
        <v>0</v>
      </c>
      <c r="AH42" s="148">
        <f>IF('Indicator Date hidden'!AI43="x","x",$AH$2-'Indicator Date hidden'!AI43)</f>
        <v>0</v>
      </c>
      <c r="AI42" s="148">
        <f>IF('Indicator Date hidden'!AJ43="x","x",$AI$2-'Indicator Date hidden'!AJ43)</f>
        <v>0</v>
      </c>
      <c r="AJ42" s="148" t="str">
        <f>IF('Indicator Date hidden'!AK43="x","x",$AJ$2-'Indicator Date hidden'!AK43)</f>
        <v>x</v>
      </c>
      <c r="AK42" s="148">
        <f>IF('Indicator Date hidden'!AL43="x","x",$AK$2-'Indicator Date hidden'!AL43)</f>
        <v>1</v>
      </c>
      <c r="AL42" s="148">
        <f>IF('Indicator Date hidden'!AM43="x","x",$AL$2-'Indicator Date hidden'!AM43)</f>
        <v>0</v>
      </c>
      <c r="AM42" s="148">
        <f>IF('Indicator Date hidden'!AN43="x","x",$AM$2-'Indicator Date hidden'!AN43)</f>
        <v>0</v>
      </c>
      <c r="AN42" s="148">
        <f>IF('Indicator Date hidden'!AO43="x","x",$AN$2-'Indicator Date hidden'!AO43)</f>
        <v>0</v>
      </c>
      <c r="AO42" s="148">
        <f>IF('Indicator Date hidden'!AP43="x","x",$AO$2-'Indicator Date hidden'!AP43)</f>
        <v>0</v>
      </c>
      <c r="AP42" s="148">
        <f>IF('Indicator Date hidden'!AQ43="x","x",$AP$2-'Indicator Date hidden'!AQ43)</f>
        <v>0</v>
      </c>
      <c r="AQ42" s="148">
        <f>IF('Indicator Date hidden'!AR43="x","x",$AQ$2-'Indicator Date hidden'!AR43)</f>
        <v>4</v>
      </c>
      <c r="AR42" s="148">
        <f>IF('Indicator Date hidden'!AS43="x","x",$AR$2-'Indicator Date hidden'!AS43)</f>
        <v>0</v>
      </c>
      <c r="AS42" s="148">
        <f>IF('Indicator Date hidden'!AT43="x","x",$AS$2-'Indicator Date hidden'!AT43)</f>
        <v>0</v>
      </c>
      <c r="AT42" s="148">
        <f>IF('Indicator Date hidden'!AU43="x","x",$AT$2-'Indicator Date hidden'!AU43)</f>
        <v>0</v>
      </c>
      <c r="AU42" s="148">
        <f>IF('Indicator Date hidden'!AV43="x","x",$AU$2-'Indicator Date hidden'!AV43)</f>
        <v>3</v>
      </c>
      <c r="AV42" s="148">
        <f>IF('Indicator Date hidden'!AW43="x","x",$AV$2-'Indicator Date hidden'!AW43)</f>
        <v>0</v>
      </c>
      <c r="AW42" s="148">
        <f>IF('Indicator Date hidden'!AX43="x","x",$AW$2-'Indicator Date hidden'!AX43)</f>
        <v>0</v>
      </c>
      <c r="AX42" s="148">
        <f>IF('Indicator Date hidden'!AY43="x","x",$AX$2-'Indicator Date hidden'!AY43)</f>
        <v>0</v>
      </c>
      <c r="AY42" s="148">
        <f>IF('Indicator Date hidden'!AZ43="x","x",$AY$2-'Indicator Date hidden'!AZ43)</f>
        <v>0</v>
      </c>
      <c r="AZ42" s="148">
        <f>IF('Indicator Date hidden'!BA43="x","x",$AZ$2-'Indicator Date hidden'!BA43)</f>
        <v>0</v>
      </c>
      <c r="BA42">
        <f t="shared" si="5"/>
        <v>15</v>
      </c>
      <c r="BB42" s="19">
        <f t="shared" si="6"/>
        <v>0.30612244897959184</v>
      </c>
      <c r="BC42">
        <f t="shared" si="7"/>
        <v>5</v>
      </c>
      <c r="BD42" s="19">
        <f t="shared" si="8"/>
        <v>1.0917890510281842</v>
      </c>
      <c r="BE42" s="182">
        <f t="shared" si="9"/>
        <v>0</v>
      </c>
    </row>
    <row r="43" spans="1:57">
      <c r="A43" t="s">
        <v>8093</v>
      </c>
      <c r="B43" s="148">
        <f>IF('Indicator Date hidden'!C44="x","x",$B$2-'Indicator Date hidden'!C44)</f>
        <v>0</v>
      </c>
      <c r="C43" s="148">
        <f>IF('Indicator Date hidden'!D44="x","x",$C$2-'Indicator Date hidden'!D44)</f>
        <v>0</v>
      </c>
      <c r="D43" s="148">
        <f>IF('Indicator Date hidden'!E44="x","x",$D$2-'Indicator Date hidden'!E44)</f>
        <v>0</v>
      </c>
      <c r="E43" s="148">
        <f>IF('Indicator Date hidden'!F44="x","x",$E$2-'Indicator Date hidden'!F44)</f>
        <v>0</v>
      </c>
      <c r="F43" s="148">
        <f>IF('Indicator Date hidden'!G44="x","x",$F$2-'Indicator Date hidden'!G44)</f>
        <v>0</v>
      </c>
      <c r="G43" s="148">
        <f>IF('Indicator Date hidden'!H44="x","x",$G$2-'Indicator Date hidden'!H44)</f>
        <v>0</v>
      </c>
      <c r="H43" s="148">
        <f>IF('Indicator Date hidden'!I44="x","x",$H$2-'Indicator Date hidden'!I44)</f>
        <v>0</v>
      </c>
      <c r="I43" s="148">
        <f>IF('Indicator Date hidden'!J44="x","x",$I$2-'Indicator Date hidden'!J44)</f>
        <v>0</v>
      </c>
      <c r="J43" s="148">
        <f>IF('Indicator Date hidden'!K44="x","x",$J$2-'Indicator Date hidden'!K44)</f>
        <v>0</v>
      </c>
      <c r="K43" s="148">
        <f>IF('Indicator Date hidden'!L44="x","x",$K$2-'Indicator Date hidden'!L44)</f>
        <v>0</v>
      </c>
      <c r="L43" s="148">
        <f>IF('Indicator Date hidden'!M44="x","x",$L$2-'Indicator Date hidden'!M44)</f>
        <v>0</v>
      </c>
      <c r="M43" s="148">
        <f>IF('Indicator Date hidden'!N44="x","x",$M$2-'Indicator Date hidden'!N44)</f>
        <v>0</v>
      </c>
      <c r="N43" s="148">
        <f>IF('Indicator Date hidden'!O44="x","x",$N$2-'Indicator Date hidden'!O44)</f>
        <v>0</v>
      </c>
      <c r="O43" s="148">
        <f>IF('Indicator Date hidden'!P44="x","x",$O$2-'Indicator Date hidden'!P44)</f>
        <v>0</v>
      </c>
      <c r="P43" s="148">
        <f>IF('Indicator Date hidden'!Q44="x","x",$P$2-'Indicator Date hidden'!Q44)</f>
        <v>0</v>
      </c>
      <c r="Q43" s="148">
        <f>IF('Indicator Date hidden'!R44="x","x",$Q$2-'Indicator Date hidden'!R44)</f>
        <v>2</v>
      </c>
      <c r="R43" s="148">
        <f>IF('Indicator Date hidden'!S44="x","x",$R$2-'Indicator Date hidden'!S44)</f>
        <v>0</v>
      </c>
      <c r="S43" s="148">
        <f>IF('Indicator Date hidden'!T44="x","x",$S$2-'Indicator Date hidden'!T44)</f>
        <v>0</v>
      </c>
      <c r="T43" s="148">
        <f>IF('Indicator Date hidden'!U44="x","x",$T$2-'Indicator Date hidden'!U44)</f>
        <v>0</v>
      </c>
      <c r="U43" s="148">
        <f>IF('Indicator Date hidden'!V44="x","x",$U$2-'Indicator Date hidden'!V44)</f>
        <v>0</v>
      </c>
      <c r="V43" s="148">
        <f>IF('Indicator Date hidden'!W44="x","x",$V$2-'Indicator Date hidden'!W44)</f>
        <v>0</v>
      </c>
      <c r="W43" s="148">
        <f>IF('Indicator Date hidden'!X44="x","x",$W$2-'Indicator Date hidden'!X44)</f>
        <v>2</v>
      </c>
      <c r="X43" s="148">
        <f>IF('Indicator Date hidden'!Y44="x","x",$X$2-'Indicator Date hidden'!Y44)</f>
        <v>4</v>
      </c>
      <c r="Y43" s="148">
        <f>IF('Indicator Date hidden'!Z44="x","x",$Y$2-'Indicator Date hidden'!Z44)</f>
        <v>0</v>
      </c>
      <c r="Z43" s="148">
        <f>IF('Indicator Date hidden'!AA44="x","x",$Z$2-'Indicator Date hidden'!AA44)</f>
        <v>0</v>
      </c>
      <c r="AA43" s="148">
        <f>IF('Indicator Date hidden'!AB44="x","x",$AA$2-'Indicator Date hidden'!AB44)</f>
        <v>0</v>
      </c>
      <c r="AB43" s="148">
        <f>IF('Indicator Date hidden'!AC44="x","x",$AB$2-'Indicator Date hidden'!AC44)</f>
        <v>0</v>
      </c>
      <c r="AC43" s="148">
        <f>IF('Indicator Date hidden'!AD44="x","x",$AC$2-'Indicator Date hidden'!AD44)</f>
        <v>0</v>
      </c>
      <c r="AD43" s="148">
        <f>IF('Indicator Date hidden'!AE44="x","x",$AD$2-'Indicator Date hidden'!AE44)</f>
        <v>0</v>
      </c>
      <c r="AE43" s="148">
        <f>IF('Indicator Date hidden'!AF44="x","x",$AE$2-'Indicator Date hidden'!AF44)</f>
        <v>0</v>
      </c>
      <c r="AF43" s="148">
        <f>IF('Indicator Date hidden'!AG44="x","x",$AF$2-'Indicator Date hidden'!AG44)</f>
        <v>5</v>
      </c>
      <c r="AG43" s="148">
        <f>IF('Indicator Date hidden'!AH44="x","x",$AG$2-'Indicator Date hidden'!AH44)</f>
        <v>0</v>
      </c>
      <c r="AH43" s="148">
        <f>IF('Indicator Date hidden'!AI44="x","x",$AH$2-'Indicator Date hidden'!AI44)</f>
        <v>0</v>
      </c>
      <c r="AI43" s="148">
        <f>IF('Indicator Date hidden'!AJ44="x","x",$AI$2-'Indicator Date hidden'!AJ44)</f>
        <v>0</v>
      </c>
      <c r="AJ43" s="148">
        <f>IF('Indicator Date hidden'!AK44="x","x",$AJ$2-'Indicator Date hidden'!AK44)</f>
        <v>1</v>
      </c>
      <c r="AK43" s="148">
        <f>IF('Indicator Date hidden'!AL44="x","x",$AK$2-'Indicator Date hidden'!AL44)</f>
        <v>1</v>
      </c>
      <c r="AL43" s="148">
        <f>IF('Indicator Date hidden'!AM44="x","x",$AL$2-'Indicator Date hidden'!AM44)</f>
        <v>0</v>
      </c>
      <c r="AM43" s="148">
        <f>IF('Indicator Date hidden'!AN44="x","x",$AM$2-'Indicator Date hidden'!AN44)</f>
        <v>0</v>
      </c>
      <c r="AN43" s="148">
        <f>IF('Indicator Date hidden'!AO44="x","x",$AN$2-'Indicator Date hidden'!AO44)</f>
        <v>0</v>
      </c>
      <c r="AO43" s="148">
        <f>IF('Indicator Date hidden'!AP44="x","x",$AO$2-'Indicator Date hidden'!AP44)</f>
        <v>0</v>
      </c>
      <c r="AP43" s="148">
        <f>IF('Indicator Date hidden'!AQ44="x","x",$AP$2-'Indicator Date hidden'!AQ44)</f>
        <v>0</v>
      </c>
      <c r="AQ43" s="148">
        <f>IF('Indicator Date hidden'!AR44="x","x",$AQ$2-'Indicator Date hidden'!AR44)</f>
        <v>0</v>
      </c>
      <c r="AR43" s="148">
        <f>IF('Indicator Date hidden'!AS44="x","x",$AR$2-'Indicator Date hidden'!AS44)</f>
        <v>0</v>
      </c>
      <c r="AS43" s="148">
        <f>IF('Indicator Date hidden'!AT44="x","x",$AS$2-'Indicator Date hidden'!AT44)</f>
        <v>0</v>
      </c>
      <c r="AT43" s="148">
        <f>IF('Indicator Date hidden'!AU44="x","x",$AT$2-'Indicator Date hidden'!AU44)</f>
        <v>0</v>
      </c>
      <c r="AU43" s="148">
        <f>IF('Indicator Date hidden'!AV44="x","x",$AU$2-'Indicator Date hidden'!AV44)</f>
        <v>2</v>
      </c>
      <c r="AV43" s="148">
        <f>IF('Indicator Date hidden'!AW44="x","x",$AV$2-'Indicator Date hidden'!AW44)</f>
        <v>0</v>
      </c>
      <c r="AW43" s="148">
        <f>IF('Indicator Date hidden'!AX44="x","x",$AW$2-'Indicator Date hidden'!AX44)</f>
        <v>0</v>
      </c>
      <c r="AX43" s="148">
        <f>IF('Indicator Date hidden'!AY44="x","x",$AX$2-'Indicator Date hidden'!AY44)</f>
        <v>0</v>
      </c>
      <c r="AY43" s="148">
        <f>IF('Indicator Date hidden'!AZ44="x","x",$AY$2-'Indicator Date hidden'!AZ44)</f>
        <v>0</v>
      </c>
      <c r="AZ43" s="148">
        <f>IF('Indicator Date hidden'!BA44="x","x",$AZ$2-'Indicator Date hidden'!BA44)</f>
        <v>0</v>
      </c>
      <c r="BA43">
        <f t="shared" si="5"/>
        <v>17</v>
      </c>
      <c r="BB43" s="19">
        <f t="shared" si="6"/>
        <v>0.33333333333333331</v>
      </c>
      <c r="BC43">
        <f t="shared" si="7"/>
        <v>7</v>
      </c>
      <c r="BD43" s="19">
        <f t="shared" si="8"/>
        <v>0.98352440815564335</v>
      </c>
      <c r="BE43" s="182">
        <f t="shared" si="9"/>
        <v>0</v>
      </c>
    </row>
    <row r="44" spans="1:57">
      <c r="A44" t="s">
        <v>8085</v>
      </c>
      <c r="B44" s="148">
        <f>IF('Indicator Date hidden'!C45="x","x",$B$2-'Indicator Date hidden'!C45)</f>
        <v>0</v>
      </c>
      <c r="C44" s="148">
        <f>IF('Indicator Date hidden'!D45="x","x",$C$2-'Indicator Date hidden'!D45)</f>
        <v>0</v>
      </c>
      <c r="D44" s="148">
        <f>IF('Indicator Date hidden'!E45="x","x",$D$2-'Indicator Date hidden'!E45)</f>
        <v>0</v>
      </c>
      <c r="E44" s="148">
        <f>IF('Indicator Date hidden'!F45="x","x",$E$2-'Indicator Date hidden'!F45)</f>
        <v>0</v>
      </c>
      <c r="F44" s="148">
        <f>IF('Indicator Date hidden'!G45="x","x",$F$2-'Indicator Date hidden'!G45)</f>
        <v>0</v>
      </c>
      <c r="G44" s="148">
        <f>IF('Indicator Date hidden'!H45="x","x",$G$2-'Indicator Date hidden'!H45)</f>
        <v>0</v>
      </c>
      <c r="H44" s="148">
        <f>IF('Indicator Date hidden'!I45="x","x",$H$2-'Indicator Date hidden'!I45)</f>
        <v>0</v>
      </c>
      <c r="I44" s="148">
        <f>IF('Indicator Date hidden'!J45="x","x",$I$2-'Indicator Date hidden'!J45)</f>
        <v>0</v>
      </c>
      <c r="J44" s="148">
        <f>IF('Indicator Date hidden'!K45="x","x",$J$2-'Indicator Date hidden'!K45)</f>
        <v>0</v>
      </c>
      <c r="K44" s="148">
        <f>IF('Indicator Date hidden'!L45="x","x",$K$2-'Indicator Date hidden'!L45)</f>
        <v>0</v>
      </c>
      <c r="L44" s="148">
        <f>IF('Indicator Date hidden'!M45="x","x",$L$2-'Indicator Date hidden'!M45)</f>
        <v>0</v>
      </c>
      <c r="M44" s="148">
        <f>IF('Indicator Date hidden'!N45="x","x",$M$2-'Indicator Date hidden'!N45)</f>
        <v>0</v>
      </c>
      <c r="N44" s="148">
        <f>IF('Indicator Date hidden'!O45="x","x",$N$2-'Indicator Date hidden'!O45)</f>
        <v>0</v>
      </c>
      <c r="O44" s="148">
        <f>IF('Indicator Date hidden'!P45="x","x",$O$2-'Indicator Date hidden'!P45)</f>
        <v>0</v>
      </c>
      <c r="P44" s="148">
        <f>IF('Indicator Date hidden'!Q45="x","x",$P$2-'Indicator Date hidden'!Q45)</f>
        <v>0</v>
      </c>
      <c r="Q44" s="148" t="str">
        <f>IF('Indicator Date hidden'!R45="x","x",$Q$2-'Indicator Date hidden'!R45)</f>
        <v>x</v>
      </c>
      <c r="R44" s="148">
        <f>IF('Indicator Date hidden'!S45="x","x",$R$2-'Indicator Date hidden'!S45)</f>
        <v>0</v>
      </c>
      <c r="S44" s="148">
        <f>IF('Indicator Date hidden'!T45="x","x",$S$2-'Indicator Date hidden'!T45)</f>
        <v>0</v>
      </c>
      <c r="T44" s="148">
        <f>IF('Indicator Date hidden'!U45="x","x",$T$2-'Indicator Date hidden'!U45)</f>
        <v>0</v>
      </c>
      <c r="U44" s="148" t="str">
        <f>IF('Indicator Date hidden'!V45="x","x",$U$2-'Indicator Date hidden'!V45)</f>
        <v>x</v>
      </c>
      <c r="V44" s="148">
        <f>IF('Indicator Date hidden'!W45="x","x",$V$2-'Indicator Date hidden'!W45)</f>
        <v>0</v>
      </c>
      <c r="W44" s="148" t="str">
        <f>IF('Indicator Date hidden'!X45="x","x",$W$2-'Indicator Date hidden'!X45)</f>
        <v>x</v>
      </c>
      <c r="X44" s="148">
        <f>IF('Indicator Date hidden'!Y45="x","x",$X$2-'Indicator Date hidden'!Y45)</f>
        <v>2</v>
      </c>
      <c r="Y44" s="148">
        <f>IF('Indicator Date hidden'!Z45="x","x",$Y$2-'Indicator Date hidden'!Z45)</f>
        <v>0</v>
      </c>
      <c r="Z44" s="148">
        <f>IF('Indicator Date hidden'!AA45="x","x",$Z$2-'Indicator Date hidden'!AA45)</f>
        <v>0</v>
      </c>
      <c r="AA44" s="148" t="str">
        <f>IF('Indicator Date hidden'!AB45="x","x",$AA$2-'Indicator Date hidden'!AB45)</f>
        <v>x</v>
      </c>
      <c r="AB44" s="148">
        <f>IF('Indicator Date hidden'!AC45="x","x",$AB$2-'Indicator Date hidden'!AC45)</f>
        <v>0</v>
      </c>
      <c r="AC44" s="148">
        <f>IF('Indicator Date hidden'!AD45="x","x",$AC$2-'Indicator Date hidden'!AD45)</f>
        <v>0</v>
      </c>
      <c r="AD44" s="148" t="str">
        <f>IF('Indicator Date hidden'!AE45="x","x",$AD$2-'Indicator Date hidden'!AE45)</f>
        <v>x</v>
      </c>
      <c r="AE44" s="148">
        <f>IF('Indicator Date hidden'!AF45="x","x",$AE$2-'Indicator Date hidden'!AF45)</f>
        <v>0</v>
      </c>
      <c r="AF44" s="148">
        <f>IF('Indicator Date hidden'!AG45="x","x",$AF$2-'Indicator Date hidden'!AG45)</f>
        <v>2</v>
      </c>
      <c r="AG44" s="148">
        <f>IF('Indicator Date hidden'!AH45="x","x",$AG$2-'Indicator Date hidden'!AH45)</f>
        <v>0</v>
      </c>
      <c r="AH44" s="148">
        <f>IF('Indicator Date hidden'!AI45="x","x",$AH$2-'Indicator Date hidden'!AI45)</f>
        <v>0</v>
      </c>
      <c r="AI44" s="148">
        <f>IF('Indicator Date hidden'!AJ45="x","x",$AI$2-'Indicator Date hidden'!AJ45)</f>
        <v>0</v>
      </c>
      <c r="AJ44" s="148" t="str">
        <f>IF('Indicator Date hidden'!AK45="x","x",$AJ$2-'Indicator Date hidden'!AK45)</f>
        <v>x</v>
      </c>
      <c r="AK44" s="148">
        <f>IF('Indicator Date hidden'!AL45="x","x",$AK$2-'Indicator Date hidden'!AL45)</f>
        <v>1</v>
      </c>
      <c r="AL44" s="148">
        <f>IF('Indicator Date hidden'!AM45="x","x",$AL$2-'Indicator Date hidden'!AM45)</f>
        <v>0</v>
      </c>
      <c r="AM44" s="148">
        <f>IF('Indicator Date hidden'!AN45="x","x",$AM$2-'Indicator Date hidden'!AN45)</f>
        <v>0</v>
      </c>
      <c r="AN44" s="148">
        <f>IF('Indicator Date hidden'!AO45="x","x",$AN$2-'Indicator Date hidden'!AO45)</f>
        <v>0</v>
      </c>
      <c r="AO44" s="148">
        <f>IF('Indicator Date hidden'!AP45="x","x",$AO$2-'Indicator Date hidden'!AP45)</f>
        <v>0</v>
      </c>
      <c r="AP44" s="148">
        <f>IF('Indicator Date hidden'!AQ45="x","x",$AP$2-'Indicator Date hidden'!AQ45)</f>
        <v>0</v>
      </c>
      <c r="AQ44" s="148">
        <f>IF('Indicator Date hidden'!AR45="x","x",$AQ$2-'Indicator Date hidden'!AR45)</f>
        <v>0</v>
      </c>
      <c r="AR44" s="148">
        <f>IF('Indicator Date hidden'!AS45="x","x",$AR$2-'Indicator Date hidden'!AS45)</f>
        <v>0</v>
      </c>
      <c r="AS44" s="148">
        <f>IF('Indicator Date hidden'!AT45="x","x",$AS$2-'Indicator Date hidden'!AT45)</f>
        <v>0</v>
      </c>
      <c r="AT44" s="148">
        <f>IF('Indicator Date hidden'!AU45="x","x",$AT$2-'Indicator Date hidden'!AU45)</f>
        <v>0</v>
      </c>
      <c r="AU44" s="148">
        <f>IF('Indicator Date hidden'!AV45="x","x",$AU$2-'Indicator Date hidden'!AV45)</f>
        <v>3</v>
      </c>
      <c r="AV44" s="148">
        <f>IF('Indicator Date hidden'!AW45="x","x",$AV$2-'Indicator Date hidden'!AW45)</f>
        <v>0</v>
      </c>
      <c r="AW44" s="148">
        <f>IF('Indicator Date hidden'!AX45="x","x",$AW$2-'Indicator Date hidden'!AX45)</f>
        <v>0</v>
      </c>
      <c r="AX44" s="148">
        <f>IF('Indicator Date hidden'!AY45="x","x",$AX$2-'Indicator Date hidden'!AY45)</f>
        <v>0</v>
      </c>
      <c r="AY44" s="148">
        <f>IF('Indicator Date hidden'!AZ45="x","x",$AY$2-'Indicator Date hidden'!AZ45)</f>
        <v>0</v>
      </c>
      <c r="AZ44" s="148">
        <f>IF('Indicator Date hidden'!BA45="x","x",$AZ$2-'Indicator Date hidden'!BA45)</f>
        <v>0</v>
      </c>
      <c r="BA44">
        <f t="shared" si="5"/>
        <v>8</v>
      </c>
      <c r="BB44" s="19">
        <f t="shared" si="6"/>
        <v>0.17777777777777778</v>
      </c>
      <c r="BC44">
        <f t="shared" si="7"/>
        <v>4</v>
      </c>
      <c r="BD44" s="19">
        <f t="shared" si="8"/>
        <v>0.60695556816656282</v>
      </c>
      <c r="BE44" s="182">
        <f t="shared" si="9"/>
        <v>0</v>
      </c>
    </row>
    <row r="45" spans="1:57">
      <c r="A45" t="s">
        <v>8087</v>
      </c>
      <c r="B45" s="148">
        <f>IF('Indicator Date hidden'!C46="x","x",$B$2-'Indicator Date hidden'!C46)</f>
        <v>0</v>
      </c>
      <c r="C45" s="148">
        <f>IF('Indicator Date hidden'!D46="x","x",$C$2-'Indicator Date hidden'!D46)</f>
        <v>0</v>
      </c>
      <c r="D45" s="148">
        <f>IF('Indicator Date hidden'!E46="x","x",$D$2-'Indicator Date hidden'!E46)</f>
        <v>0</v>
      </c>
      <c r="E45" s="148">
        <f>IF('Indicator Date hidden'!F46="x","x",$E$2-'Indicator Date hidden'!F46)</f>
        <v>0</v>
      </c>
      <c r="F45" s="148">
        <f>IF('Indicator Date hidden'!G46="x","x",$F$2-'Indicator Date hidden'!G46)</f>
        <v>0</v>
      </c>
      <c r="G45" s="148">
        <f>IF('Indicator Date hidden'!H46="x","x",$G$2-'Indicator Date hidden'!H46)</f>
        <v>0</v>
      </c>
      <c r="H45" s="148">
        <f>IF('Indicator Date hidden'!I46="x","x",$H$2-'Indicator Date hidden'!I46)</f>
        <v>0</v>
      </c>
      <c r="I45" s="148">
        <f>IF('Indicator Date hidden'!J46="x","x",$I$2-'Indicator Date hidden'!J46)</f>
        <v>0</v>
      </c>
      <c r="J45" s="148">
        <f>IF('Indicator Date hidden'!K46="x","x",$J$2-'Indicator Date hidden'!K46)</f>
        <v>0</v>
      </c>
      <c r="K45" s="148">
        <f>IF('Indicator Date hidden'!L46="x","x",$K$2-'Indicator Date hidden'!L46)</f>
        <v>0</v>
      </c>
      <c r="L45" s="148">
        <f>IF('Indicator Date hidden'!M46="x","x",$L$2-'Indicator Date hidden'!M46)</f>
        <v>0</v>
      </c>
      <c r="M45" s="148">
        <f>IF('Indicator Date hidden'!N46="x","x",$M$2-'Indicator Date hidden'!N46)</f>
        <v>0</v>
      </c>
      <c r="N45" s="148">
        <f>IF('Indicator Date hidden'!O46="x","x",$N$2-'Indicator Date hidden'!O46)</f>
        <v>0</v>
      </c>
      <c r="O45" s="148">
        <f>IF('Indicator Date hidden'!P46="x","x",$O$2-'Indicator Date hidden'!P46)</f>
        <v>0</v>
      </c>
      <c r="P45" s="148">
        <f>IF('Indicator Date hidden'!Q46="x","x",$P$2-'Indicator Date hidden'!Q46)</f>
        <v>0</v>
      </c>
      <c r="Q45" s="148" t="str">
        <f>IF('Indicator Date hidden'!R46="x","x",$Q$2-'Indicator Date hidden'!R46)</f>
        <v>x</v>
      </c>
      <c r="R45" s="148">
        <f>IF('Indicator Date hidden'!S46="x","x",$R$2-'Indicator Date hidden'!S46)</f>
        <v>0</v>
      </c>
      <c r="S45" s="148">
        <f>IF('Indicator Date hidden'!T46="x","x",$S$2-'Indicator Date hidden'!T46)</f>
        <v>0</v>
      </c>
      <c r="T45" s="148">
        <f>IF('Indicator Date hidden'!U46="x","x",$T$2-'Indicator Date hidden'!U46)</f>
        <v>0</v>
      </c>
      <c r="U45" s="148" t="str">
        <f>IF('Indicator Date hidden'!V46="x","x",$U$2-'Indicator Date hidden'!V46)</f>
        <v>x</v>
      </c>
      <c r="V45" s="148">
        <f>IF('Indicator Date hidden'!W46="x","x",$V$2-'Indicator Date hidden'!W46)</f>
        <v>0</v>
      </c>
      <c r="W45" s="148" t="str">
        <f>IF('Indicator Date hidden'!X46="x","x",$W$2-'Indicator Date hidden'!X46)</f>
        <v>x</v>
      </c>
      <c r="X45" s="148">
        <f>IF('Indicator Date hidden'!Y46="x","x",$X$2-'Indicator Date hidden'!Y46)</f>
        <v>4</v>
      </c>
      <c r="Y45" s="148">
        <f>IF('Indicator Date hidden'!Z46="x","x",$Y$2-'Indicator Date hidden'!Z46)</f>
        <v>0</v>
      </c>
      <c r="Z45" s="148">
        <f>IF('Indicator Date hidden'!AA46="x","x",$Z$2-'Indicator Date hidden'!AA46)</f>
        <v>0</v>
      </c>
      <c r="AA45" s="148">
        <f>IF('Indicator Date hidden'!AB46="x","x",$AA$2-'Indicator Date hidden'!AB46)</f>
        <v>0</v>
      </c>
      <c r="AB45" s="148">
        <f>IF('Indicator Date hidden'!AC46="x","x",$AB$2-'Indicator Date hidden'!AC46)</f>
        <v>0</v>
      </c>
      <c r="AC45" s="148">
        <f>IF('Indicator Date hidden'!AD46="x","x",$AC$2-'Indicator Date hidden'!AD46)</f>
        <v>0</v>
      </c>
      <c r="AD45" s="148" t="str">
        <f>IF('Indicator Date hidden'!AE46="x","x",$AD$2-'Indicator Date hidden'!AE46)</f>
        <v>x</v>
      </c>
      <c r="AE45" s="148">
        <f>IF('Indicator Date hidden'!AF46="x","x",$AE$2-'Indicator Date hidden'!AF46)</f>
        <v>0</v>
      </c>
      <c r="AF45" s="148" t="str">
        <f>IF('Indicator Date hidden'!AG46="x","x",$AF$2-'Indicator Date hidden'!AG46)</f>
        <v>x</v>
      </c>
      <c r="AG45" s="148">
        <f>IF('Indicator Date hidden'!AH46="x","x",$AG$2-'Indicator Date hidden'!AH46)</f>
        <v>0</v>
      </c>
      <c r="AH45" s="148">
        <f>IF('Indicator Date hidden'!AI46="x","x",$AH$2-'Indicator Date hidden'!AI46)</f>
        <v>0</v>
      </c>
      <c r="AI45" s="148">
        <f>IF('Indicator Date hidden'!AJ46="x","x",$AI$2-'Indicator Date hidden'!AJ46)</f>
        <v>0</v>
      </c>
      <c r="AJ45" s="148" t="str">
        <f>IF('Indicator Date hidden'!AK46="x","x",$AJ$2-'Indicator Date hidden'!AK46)</f>
        <v>x</v>
      </c>
      <c r="AK45" s="148">
        <f>IF('Indicator Date hidden'!AL46="x","x",$AK$2-'Indicator Date hidden'!AL46)</f>
        <v>1</v>
      </c>
      <c r="AL45" s="148">
        <f>IF('Indicator Date hidden'!AM46="x","x",$AL$2-'Indicator Date hidden'!AM46)</f>
        <v>0</v>
      </c>
      <c r="AM45" s="148">
        <f>IF('Indicator Date hidden'!AN46="x","x",$AM$2-'Indicator Date hidden'!AN46)</f>
        <v>0</v>
      </c>
      <c r="AN45" s="148">
        <f>IF('Indicator Date hidden'!AO46="x","x",$AN$2-'Indicator Date hidden'!AO46)</f>
        <v>0</v>
      </c>
      <c r="AO45" s="148" t="str">
        <f>IF('Indicator Date hidden'!AP46="x","x",$AO$2-'Indicator Date hidden'!AP46)</f>
        <v>x</v>
      </c>
      <c r="AP45" s="148" t="str">
        <f>IF('Indicator Date hidden'!AQ46="x","x",$AP$2-'Indicator Date hidden'!AQ46)</f>
        <v>x</v>
      </c>
      <c r="AQ45" s="148">
        <f>IF('Indicator Date hidden'!AR46="x","x",$AQ$2-'Indicator Date hidden'!AR46)</f>
        <v>4</v>
      </c>
      <c r="AR45" s="148">
        <f>IF('Indicator Date hidden'!AS46="x","x",$AR$2-'Indicator Date hidden'!AS46)</f>
        <v>0</v>
      </c>
      <c r="AS45" s="148">
        <f>IF('Indicator Date hidden'!AT46="x","x",$AS$2-'Indicator Date hidden'!AT46)</f>
        <v>0</v>
      </c>
      <c r="AT45" s="148">
        <f>IF('Indicator Date hidden'!AU46="x","x",$AT$2-'Indicator Date hidden'!AU46)</f>
        <v>0</v>
      </c>
      <c r="AU45" s="148">
        <f>IF('Indicator Date hidden'!AV46="x","x",$AU$2-'Indicator Date hidden'!AV46)</f>
        <v>2</v>
      </c>
      <c r="AV45" s="148">
        <f>IF('Indicator Date hidden'!AW46="x","x",$AV$2-'Indicator Date hidden'!AW46)</f>
        <v>0</v>
      </c>
      <c r="AW45" s="148">
        <f>IF('Indicator Date hidden'!AX46="x","x",$AW$2-'Indicator Date hidden'!AX46)</f>
        <v>0</v>
      </c>
      <c r="AX45" s="148">
        <f>IF('Indicator Date hidden'!AY46="x","x",$AX$2-'Indicator Date hidden'!AY46)</f>
        <v>0</v>
      </c>
      <c r="AY45" s="148">
        <f>IF('Indicator Date hidden'!AZ46="x","x",$AY$2-'Indicator Date hidden'!AZ46)</f>
        <v>0</v>
      </c>
      <c r="AZ45" s="148">
        <f>IF('Indicator Date hidden'!BA46="x","x",$AZ$2-'Indicator Date hidden'!BA46)</f>
        <v>0</v>
      </c>
      <c r="BA45">
        <f t="shared" si="5"/>
        <v>11</v>
      </c>
      <c r="BB45" s="19">
        <f t="shared" si="6"/>
        <v>0.2558139534883721</v>
      </c>
      <c r="BC45">
        <f t="shared" si="7"/>
        <v>4</v>
      </c>
      <c r="BD45" s="19">
        <f t="shared" si="8"/>
        <v>0.89164137268282861</v>
      </c>
      <c r="BE45" s="182">
        <f t="shared" si="9"/>
        <v>0</v>
      </c>
    </row>
    <row r="46" spans="1:57">
      <c r="A46" t="s">
        <v>8089</v>
      </c>
      <c r="B46" s="148">
        <f>IF('Indicator Date hidden'!C47="x","x",$B$2-'Indicator Date hidden'!C47)</f>
        <v>0</v>
      </c>
      <c r="C46" s="148">
        <f>IF('Indicator Date hidden'!D47="x","x",$C$2-'Indicator Date hidden'!D47)</f>
        <v>0</v>
      </c>
      <c r="D46" s="148">
        <f>IF('Indicator Date hidden'!E47="x","x",$D$2-'Indicator Date hidden'!E47)</f>
        <v>0</v>
      </c>
      <c r="E46" s="148">
        <f>IF('Indicator Date hidden'!F47="x","x",$E$2-'Indicator Date hidden'!F47)</f>
        <v>0</v>
      </c>
      <c r="F46" s="148">
        <f>IF('Indicator Date hidden'!G47="x","x",$F$2-'Indicator Date hidden'!G47)</f>
        <v>0</v>
      </c>
      <c r="G46" s="148">
        <f>IF('Indicator Date hidden'!H47="x","x",$G$2-'Indicator Date hidden'!H47)</f>
        <v>0</v>
      </c>
      <c r="H46" s="148">
        <f>IF('Indicator Date hidden'!I47="x","x",$H$2-'Indicator Date hidden'!I47)</f>
        <v>0</v>
      </c>
      <c r="I46" s="148">
        <f>IF('Indicator Date hidden'!J47="x","x",$I$2-'Indicator Date hidden'!J47)</f>
        <v>0</v>
      </c>
      <c r="J46" s="148">
        <f>IF('Indicator Date hidden'!K47="x","x",$J$2-'Indicator Date hidden'!K47)</f>
        <v>0</v>
      </c>
      <c r="K46" s="148">
        <f>IF('Indicator Date hidden'!L47="x","x",$K$2-'Indicator Date hidden'!L47)</f>
        <v>0</v>
      </c>
      <c r="L46" s="148">
        <f>IF('Indicator Date hidden'!M47="x","x",$L$2-'Indicator Date hidden'!M47)</f>
        <v>0</v>
      </c>
      <c r="M46" s="148">
        <f>IF('Indicator Date hidden'!N47="x","x",$M$2-'Indicator Date hidden'!N47)</f>
        <v>0</v>
      </c>
      <c r="N46" s="148">
        <f>IF('Indicator Date hidden'!O47="x","x",$N$2-'Indicator Date hidden'!O47)</f>
        <v>0</v>
      </c>
      <c r="O46" s="148">
        <f>IF('Indicator Date hidden'!P47="x","x",$O$2-'Indicator Date hidden'!P47)</f>
        <v>0</v>
      </c>
      <c r="P46" s="148">
        <f>IF('Indicator Date hidden'!Q47="x","x",$P$2-'Indicator Date hidden'!Q47)</f>
        <v>0</v>
      </c>
      <c r="Q46" s="148" t="str">
        <f>IF('Indicator Date hidden'!R47="x","x",$Q$2-'Indicator Date hidden'!R47)</f>
        <v>x</v>
      </c>
      <c r="R46" s="148">
        <f>IF('Indicator Date hidden'!S47="x","x",$R$2-'Indicator Date hidden'!S47)</f>
        <v>0</v>
      </c>
      <c r="S46" s="148">
        <f>IF('Indicator Date hidden'!T47="x","x",$S$2-'Indicator Date hidden'!T47)</f>
        <v>0</v>
      </c>
      <c r="T46" s="148">
        <f>IF('Indicator Date hidden'!U47="x","x",$T$2-'Indicator Date hidden'!U47)</f>
        <v>0</v>
      </c>
      <c r="U46" s="148" t="str">
        <f>IF('Indicator Date hidden'!V47="x","x",$U$2-'Indicator Date hidden'!V47)</f>
        <v>x</v>
      </c>
      <c r="V46" s="148">
        <f>IF('Indicator Date hidden'!W47="x","x",$V$2-'Indicator Date hidden'!W47)</f>
        <v>0</v>
      </c>
      <c r="W46" s="148" t="str">
        <f>IF('Indicator Date hidden'!X47="x","x",$W$2-'Indicator Date hidden'!X47)</f>
        <v>x</v>
      </c>
      <c r="X46" s="148">
        <f>IF('Indicator Date hidden'!Y47="x","x",$X$2-'Indicator Date hidden'!Y47)</f>
        <v>2</v>
      </c>
      <c r="Y46" s="148">
        <f>IF('Indicator Date hidden'!Z47="x","x",$Y$2-'Indicator Date hidden'!Z47)</f>
        <v>0</v>
      </c>
      <c r="Z46" s="148">
        <f>IF('Indicator Date hidden'!AA47="x","x",$Z$2-'Indicator Date hidden'!AA47)</f>
        <v>0</v>
      </c>
      <c r="AA46" s="148">
        <f>IF('Indicator Date hidden'!AB47="x","x",$AA$2-'Indicator Date hidden'!AB47)</f>
        <v>1</v>
      </c>
      <c r="AB46" s="148">
        <f>IF('Indicator Date hidden'!AC47="x","x",$AB$2-'Indicator Date hidden'!AC47)</f>
        <v>0</v>
      </c>
      <c r="AC46" s="148">
        <f>IF('Indicator Date hidden'!AD47="x","x",$AC$2-'Indicator Date hidden'!AD47)</f>
        <v>0</v>
      </c>
      <c r="AD46" s="148" t="str">
        <f>IF('Indicator Date hidden'!AE47="x","x",$AD$2-'Indicator Date hidden'!AE47)</f>
        <v>x</v>
      </c>
      <c r="AE46" s="148">
        <f>IF('Indicator Date hidden'!AF47="x","x",$AE$2-'Indicator Date hidden'!AF47)</f>
        <v>0</v>
      </c>
      <c r="AF46" s="148">
        <f>IF('Indicator Date hidden'!AG47="x","x",$AF$2-'Indicator Date hidden'!AG47)</f>
        <v>1</v>
      </c>
      <c r="AG46" s="148">
        <f>IF('Indicator Date hidden'!AH47="x","x",$AG$2-'Indicator Date hidden'!AH47)</f>
        <v>0</v>
      </c>
      <c r="AH46" s="148">
        <f>IF('Indicator Date hidden'!AI47="x","x",$AH$2-'Indicator Date hidden'!AI47)</f>
        <v>0</v>
      </c>
      <c r="AI46" s="148">
        <f>IF('Indicator Date hidden'!AJ47="x","x",$AI$2-'Indicator Date hidden'!AJ47)</f>
        <v>0</v>
      </c>
      <c r="AJ46" s="148">
        <f>IF('Indicator Date hidden'!AK47="x","x",$AJ$2-'Indicator Date hidden'!AK47)</f>
        <v>1</v>
      </c>
      <c r="AK46" s="148">
        <f>IF('Indicator Date hidden'!AL47="x","x",$AK$2-'Indicator Date hidden'!AL47)</f>
        <v>1</v>
      </c>
      <c r="AL46" s="148">
        <f>IF('Indicator Date hidden'!AM47="x","x",$AL$2-'Indicator Date hidden'!AM47)</f>
        <v>0</v>
      </c>
      <c r="AM46" s="148">
        <f>IF('Indicator Date hidden'!AN47="x","x",$AM$2-'Indicator Date hidden'!AN47)</f>
        <v>0</v>
      </c>
      <c r="AN46" s="148">
        <f>IF('Indicator Date hidden'!AO47="x","x",$AN$2-'Indicator Date hidden'!AO47)</f>
        <v>0</v>
      </c>
      <c r="AO46" s="148">
        <f>IF('Indicator Date hidden'!AP47="x","x",$AO$2-'Indicator Date hidden'!AP47)</f>
        <v>0</v>
      </c>
      <c r="AP46" s="148">
        <f>IF('Indicator Date hidden'!AQ47="x","x",$AP$2-'Indicator Date hidden'!AQ47)</f>
        <v>0</v>
      </c>
      <c r="AQ46" s="148" t="str">
        <f>IF('Indicator Date hidden'!AR47="x","x",$AQ$2-'Indicator Date hidden'!AR47)</f>
        <v>x</v>
      </c>
      <c r="AR46" s="148">
        <f>IF('Indicator Date hidden'!AS47="x","x",$AR$2-'Indicator Date hidden'!AS47)</f>
        <v>0</v>
      </c>
      <c r="AS46" s="148">
        <f>IF('Indicator Date hidden'!AT47="x","x",$AS$2-'Indicator Date hidden'!AT47)</f>
        <v>0</v>
      </c>
      <c r="AT46" s="148">
        <f>IF('Indicator Date hidden'!AU47="x","x",$AT$2-'Indicator Date hidden'!AU47)</f>
        <v>0</v>
      </c>
      <c r="AU46" s="148">
        <f>IF('Indicator Date hidden'!AV47="x","x",$AU$2-'Indicator Date hidden'!AV47)</f>
        <v>3</v>
      </c>
      <c r="AV46" s="148">
        <f>IF('Indicator Date hidden'!AW47="x","x",$AV$2-'Indicator Date hidden'!AW47)</f>
        <v>0</v>
      </c>
      <c r="AW46" s="148">
        <f>IF('Indicator Date hidden'!AX47="x","x",$AW$2-'Indicator Date hidden'!AX47)</f>
        <v>0</v>
      </c>
      <c r="AX46" s="148">
        <f>IF('Indicator Date hidden'!AY47="x","x",$AX$2-'Indicator Date hidden'!AY47)</f>
        <v>0</v>
      </c>
      <c r="AY46" s="148">
        <f>IF('Indicator Date hidden'!AZ47="x","x",$AY$2-'Indicator Date hidden'!AZ47)</f>
        <v>0</v>
      </c>
      <c r="AZ46" s="148">
        <f>IF('Indicator Date hidden'!BA47="x","x",$AZ$2-'Indicator Date hidden'!BA47)</f>
        <v>0</v>
      </c>
      <c r="BA46">
        <f t="shared" si="5"/>
        <v>9</v>
      </c>
      <c r="BB46" s="19">
        <f t="shared" si="6"/>
        <v>0.19565217391304349</v>
      </c>
      <c r="BC46">
        <f t="shared" si="7"/>
        <v>6</v>
      </c>
      <c r="BD46" s="19">
        <f t="shared" si="8"/>
        <v>0.57557401282059684</v>
      </c>
      <c r="BE46" s="182">
        <f t="shared" si="9"/>
        <v>0</v>
      </c>
    </row>
    <row r="47" spans="1:57">
      <c r="A47" t="s">
        <v>8091</v>
      </c>
      <c r="B47" s="148">
        <f>IF('Indicator Date hidden'!C48="x","x",$B$2-'Indicator Date hidden'!C48)</f>
        <v>0</v>
      </c>
      <c r="C47" s="148">
        <f>IF('Indicator Date hidden'!D48="x","x",$C$2-'Indicator Date hidden'!D48)</f>
        <v>0</v>
      </c>
      <c r="D47" s="148">
        <f>IF('Indicator Date hidden'!E48="x","x",$D$2-'Indicator Date hidden'!E48)</f>
        <v>0</v>
      </c>
      <c r="E47" s="148">
        <f>IF('Indicator Date hidden'!F48="x","x",$E$2-'Indicator Date hidden'!F48)</f>
        <v>0</v>
      </c>
      <c r="F47" s="148">
        <f>IF('Indicator Date hidden'!G48="x","x",$F$2-'Indicator Date hidden'!G48)</f>
        <v>0</v>
      </c>
      <c r="G47" s="148">
        <f>IF('Indicator Date hidden'!H48="x","x",$G$2-'Indicator Date hidden'!H48)</f>
        <v>0</v>
      </c>
      <c r="H47" s="148">
        <f>IF('Indicator Date hidden'!I48="x","x",$H$2-'Indicator Date hidden'!I48)</f>
        <v>0</v>
      </c>
      <c r="I47" s="148">
        <f>IF('Indicator Date hidden'!J48="x","x",$I$2-'Indicator Date hidden'!J48)</f>
        <v>0</v>
      </c>
      <c r="J47" s="148">
        <f>IF('Indicator Date hidden'!K48="x","x",$J$2-'Indicator Date hidden'!K48)</f>
        <v>0</v>
      </c>
      <c r="K47" s="148">
        <f>IF('Indicator Date hidden'!L48="x","x",$K$2-'Indicator Date hidden'!L48)</f>
        <v>0</v>
      </c>
      <c r="L47" s="148">
        <f>IF('Indicator Date hidden'!M48="x","x",$L$2-'Indicator Date hidden'!M48)</f>
        <v>0</v>
      </c>
      <c r="M47" s="148">
        <f>IF('Indicator Date hidden'!N48="x","x",$M$2-'Indicator Date hidden'!N48)</f>
        <v>0</v>
      </c>
      <c r="N47" s="148">
        <f>IF('Indicator Date hidden'!O48="x","x",$N$2-'Indicator Date hidden'!O48)</f>
        <v>0</v>
      </c>
      <c r="O47" s="148">
        <f>IF('Indicator Date hidden'!P48="x","x",$O$2-'Indicator Date hidden'!P48)</f>
        <v>0</v>
      </c>
      <c r="P47" s="148">
        <f>IF('Indicator Date hidden'!Q48="x","x",$P$2-'Indicator Date hidden'!Q48)</f>
        <v>0</v>
      </c>
      <c r="Q47" s="148" t="str">
        <f>IF('Indicator Date hidden'!R48="x","x",$Q$2-'Indicator Date hidden'!R48)</f>
        <v>x</v>
      </c>
      <c r="R47" s="148">
        <f>IF('Indicator Date hidden'!S48="x","x",$R$2-'Indicator Date hidden'!S48)</f>
        <v>0</v>
      </c>
      <c r="S47" s="148">
        <f>IF('Indicator Date hidden'!T48="x","x",$S$2-'Indicator Date hidden'!T48)</f>
        <v>0</v>
      </c>
      <c r="T47" s="148">
        <f>IF('Indicator Date hidden'!U48="x","x",$T$2-'Indicator Date hidden'!U48)</f>
        <v>0</v>
      </c>
      <c r="U47" s="148" t="str">
        <f>IF('Indicator Date hidden'!V48="x","x",$U$2-'Indicator Date hidden'!V48)</f>
        <v>x</v>
      </c>
      <c r="V47" s="148">
        <f>IF('Indicator Date hidden'!W48="x","x",$V$2-'Indicator Date hidden'!W48)</f>
        <v>0</v>
      </c>
      <c r="W47" s="148" t="str">
        <f>IF('Indicator Date hidden'!X48="x","x",$W$2-'Indicator Date hidden'!X48)</f>
        <v>x</v>
      </c>
      <c r="X47" s="148">
        <f>IF('Indicator Date hidden'!Y48="x","x",$X$2-'Indicator Date hidden'!Y48)</f>
        <v>3</v>
      </c>
      <c r="Y47" s="148">
        <f>IF('Indicator Date hidden'!Z48="x","x",$Y$2-'Indicator Date hidden'!Z48)</f>
        <v>0</v>
      </c>
      <c r="Z47" s="148">
        <f>IF('Indicator Date hidden'!AA48="x","x",$Z$2-'Indicator Date hidden'!AA48)</f>
        <v>0</v>
      </c>
      <c r="AA47" s="148">
        <f>IF('Indicator Date hidden'!AB48="x","x",$AA$2-'Indicator Date hidden'!AB48)</f>
        <v>1</v>
      </c>
      <c r="AB47" s="148">
        <f>IF('Indicator Date hidden'!AC48="x","x",$AB$2-'Indicator Date hidden'!AC48)</f>
        <v>0</v>
      </c>
      <c r="AC47" s="148">
        <f>IF('Indicator Date hidden'!AD48="x","x",$AC$2-'Indicator Date hidden'!AD48)</f>
        <v>0</v>
      </c>
      <c r="AD47" s="148" t="str">
        <f>IF('Indicator Date hidden'!AE48="x","x",$AD$2-'Indicator Date hidden'!AE48)</f>
        <v>x</v>
      </c>
      <c r="AE47" s="148">
        <f>IF('Indicator Date hidden'!AF48="x","x",$AE$2-'Indicator Date hidden'!AF48)</f>
        <v>0</v>
      </c>
      <c r="AF47" s="148">
        <f>IF('Indicator Date hidden'!AG48="x","x",$AF$2-'Indicator Date hidden'!AG48)</f>
        <v>1</v>
      </c>
      <c r="AG47" s="148">
        <f>IF('Indicator Date hidden'!AH48="x","x",$AG$2-'Indicator Date hidden'!AH48)</f>
        <v>0</v>
      </c>
      <c r="AH47" s="148">
        <f>IF('Indicator Date hidden'!AI48="x","x",$AH$2-'Indicator Date hidden'!AI48)</f>
        <v>0</v>
      </c>
      <c r="AI47" s="148">
        <f>IF('Indicator Date hidden'!AJ48="x","x",$AI$2-'Indicator Date hidden'!AJ48)</f>
        <v>0</v>
      </c>
      <c r="AJ47" s="148" t="str">
        <f>IF('Indicator Date hidden'!AK48="x","x",$AJ$2-'Indicator Date hidden'!AK48)</f>
        <v>x</v>
      </c>
      <c r="AK47" s="148">
        <f>IF('Indicator Date hidden'!AL48="x","x",$AK$2-'Indicator Date hidden'!AL48)</f>
        <v>1</v>
      </c>
      <c r="AL47" s="148">
        <f>IF('Indicator Date hidden'!AM48="x","x",$AL$2-'Indicator Date hidden'!AM48)</f>
        <v>0</v>
      </c>
      <c r="AM47" s="148">
        <f>IF('Indicator Date hidden'!AN48="x","x",$AM$2-'Indicator Date hidden'!AN48)</f>
        <v>0</v>
      </c>
      <c r="AN47" s="148">
        <f>IF('Indicator Date hidden'!AO48="x","x",$AN$2-'Indicator Date hidden'!AO48)</f>
        <v>0</v>
      </c>
      <c r="AO47" s="148">
        <f>IF('Indicator Date hidden'!AP48="x","x",$AO$2-'Indicator Date hidden'!AP48)</f>
        <v>0</v>
      </c>
      <c r="AP47" s="148">
        <f>IF('Indicator Date hidden'!AQ48="x","x",$AP$2-'Indicator Date hidden'!AQ48)</f>
        <v>0</v>
      </c>
      <c r="AQ47" s="148">
        <f>IF('Indicator Date hidden'!AR48="x","x",$AQ$2-'Indicator Date hidden'!AR48)</f>
        <v>0</v>
      </c>
      <c r="AR47" s="148">
        <f>IF('Indicator Date hidden'!AS48="x","x",$AR$2-'Indicator Date hidden'!AS48)</f>
        <v>0</v>
      </c>
      <c r="AS47" s="148">
        <f>IF('Indicator Date hidden'!AT48="x","x",$AS$2-'Indicator Date hidden'!AT48)</f>
        <v>0</v>
      </c>
      <c r="AT47" s="148">
        <f>IF('Indicator Date hidden'!AU48="x","x",$AT$2-'Indicator Date hidden'!AU48)</f>
        <v>0</v>
      </c>
      <c r="AU47" s="148" t="str">
        <f>IF('Indicator Date hidden'!AV48="x","x",$AU$2-'Indicator Date hidden'!AV48)</f>
        <v>x</v>
      </c>
      <c r="AV47" s="148">
        <f>IF('Indicator Date hidden'!AW48="x","x",$AV$2-'Indicator Date hidden'!AW48)</f>
        <v>0</v>
      </c>
      <c r="AW47" s="148">
        <f>IF('Indicator Date hidden'!AX48="x","x",$AW$2-'Indicator Date hidden'!AX48)</f>
        <v>0</v>
      </c>
      <c r="AX47" s="148">
        <f>IF('Indicator Date hidden'!AY48="x","x",$AX$2-'Indicator Date hidden'!AY48)</f>
        <v>0</v>
      </c>
      <c r="AY47" s="148">
        <f>IF('Indicator Date hidden'!AZ48="x","x",$AY$2-'Indicator Date hidden'!AZ48)</f>
        <v>0</v>
      </c>
      <c r="AZ47" s="148">
        <f>IF('Indicator Date hidden'!BA48="x","x",$AZ$2-'Indicator Date hidden'!BA48)</f>
        <v>0</v>
      </c>
      <c r="BA47">
        <f t="shared" si="5"/>
        <v>6</v>
      </c>
      <c r="BB47" s="19">
        <f t="shared" si="6"/>
        <v>0.13333333333333333</v>
      </c>
      <c r="BC47">
        <f t="shared" si="7"/>
        <v>4</v>
      </c>
      <c r="BD47" s="19">
        <f t="shared" si="8"/>
        <v>0.49888765156985887</v>
      </c>
      <c r="BE47" s="182">
        <f t="shared" si="9"/>
        <v>0</v>
      </c>
    </row>
    <row r="48" spans="1:57">
      <c r="A48" t="s">
        <v>8095</v>
      </c>
      <c r="B48" s="148">
        <f>IF('Indicator Date hidden'!C49="x","x",$B$2-'Indicator Date hidden'!C49)</f>
        <v>0</v>
      </c>
      <c r="C48" s="148">
        <f>IF('Indicator Date hidden'!D49="x","x",$C$2-'Indicator Date hidden'!D49)</f>
        <v>0</v>
      </c>
      <c r="D48" s="148">
        <f>IF('Indicator Date hidden'!E49="x","x",$D$2-'Indicator Date hidden'!E49)</f>
        <v>0</v>
      </c>
      <c r="E48" s="148">
        <f>IF('Indicator Date hidden'!F49="x","x",$E$2-'Indicator Date hidden'!F49)</f>
        <v>0</v>
      </c>
      <c r="F48" s="148">
        <f>IF('Indicator Date hidden'!G49="x","x",$F$2-'Indicator Date hidden'!G49)</f>
        <v>0</v>
      </c>
      <c r="G48" s="148">
        <f>IF('Indicator Date hidden'!H49="x","x",$G$2-'Indicator Date hidden'!H49)</f>
        <v>0</v>
      </c>
      <c r="H48" s="148">
        <f>IF('Indicator Date hidden'!I49="x","x",$H$2-'Indicator Date hidden'!I49)</f>
        <v>0</v>
      </c>
      <c r="I48" s="148">
        <f>IF('Indicator Date hidden'!J49="x","x",$I$2-'Indicator Date hidden'!J49)</f>
        <v>0</v>
      </c>
      <c r="J48" s="148">
        <f>IF('Indicator Date hidden'!K49="x","x",$J$2-'Indicator Date hidden'!K49)</f>
        <v>0</v>
      </c>
      <c r="K48" s="148">
        <f>IF('Indicator Date hidden'!L49="x","x",$K$2-'Indicator Date hidden'!L49)</f>
        <v>0</v>
      </c>
      <c r="L48" s="148">
        <f>IF('Indicator Date hidden'!M49="x","x",$L$2-'Indicator Date hidden'!M49)</f>
        <v>0</v>
      </c>
      <c r="M48" s="148">
        <f>IF('Indicator Date hidden'!N49="x","x",$M$2-'Indicator Date hidden'!N49)</f>
        <v>0</v>
      </c>
      <c r="N48" s="148">
        <f>IF('Indicator Date hidden'!O49="x","x",$N$2-'Indicator Date hidden'!O49)</f>
        <v>0</v>
      </c>
      <c r="O48" s="148">
        <f>IF('Indicator Date hidden'!P49="x","x",$O$2-'Indicator Date hidden'!P49)</f>
        <v>0</v>
      </c>
      <c r="P48" s="148">
        <f>IF('Indicator Date hidden'!Q49="x","x",$P$2-'Indicator Date hidden'!Q49)</f>
        <v>0</v>
      </c>
      <c r="Q48" s="148" t="str">
        <f>IF('Indicator Date hidden'!R49="x","x",$Q$2-'Indicator Date hidden'!R49)</f>
        <v>x</v>
      </c>
      <c r="R48" s="148">
        <f>IF('Indicator Date hidden'!S49="x","x",$R$2-'Indicator Date hidden'!S49)</f>
        <v>0</v>
      </c>
      <c r="S48" s="148">
        <f>IF('Indicator Date hidden'!T49="x","x",$S$2-'Indicator Date hidden'!T49)</f>
        <v>0</v>
      </c>
      <c r="T48" s="148">
        <f>IF('Indicator Date hidden'!U49="x","x",$T$2-'Indicator Date hidden'!U49)</f>
        <v>0</v>
      </c>
      <c r="U48" s="148" t="str">
        <f>IF('Indicator Date hidden'!V49="x","x",$U$2-'Indicator Date hidden'!V49)</f>
        <v>x</v>
      </c>
      <c r="V48" s="148">
        <f>IF('Indicator Date hidden'!W49="x","x",$V$2-'Indicator Date hidden'!W49)</f>
        <v>0</v>
      </c>
      <c r="W48" s="148" t="str">
        <f>IF('Indicator Date hidden'!X49="x","x",$W$2-'Indicator Date hidden'!X49)</f>
        <v>x</v>
      </c>
      <c r="X48" s="148">
        <f>IF('Indicator Date hidden'!Y49="x","x",$X$2-'Indicator Date hidden'!Y49)</f>
        <v>4</v>
      </c>
      <c r="Y48" s="148">
        <f>IF('Indicator Date hidden'!Z49="x","x",$Y$2-'Indicator Date hidden'!Z49)</f>
        <v>0</v>
      </c>
      <c r="Z48" s="148">
        <f>IF('Indicator Date hidden'!AA49="x","x",$Z$2-'Indicator Date hidden'!AA49)</f>
        <v>0</v>
      </c>
      <c r="AA48" s="148">
        <f>IF('Indicator Date hidden'!AB49="x","x",$AA$2-'Indicator Date hidden'!AB49)</f>
        <v>0</v>
      </c>
      <c r="AB48" s="148">
        <f>IF('Indicator Date hidden'!AC49="x","x",$AB$2-'Indicator Date hidden'!AC49)</f>
        <v>0</v>
      </c>
      <c r="AC48" s="148">
        <f>IF('Indicator Date hidden'!AD49="x","x",$AC$2-'Indicator Date hidden'!AD49)</f>
        <v>0</v>
      </c>
      <c r="AD48" s="148" t="str">
        <f>IF('Indicator Date hidden'!AE49="x","x",$AD$2-'Indicator Date hidden'!AE49)</f>
        <v>x</v>
      </c>
      <c r="AE48" s="148">
        <f>IF('Indicator Date hidden'!AF49="x","x",$AE$2-'Indicator Date hidden'!AF49)</f>
        <v>0</v>
      </c>
      <c r="AF48" s="148">
        <f>IF('Indicator Date hidden'!AG49="x","x",$AF$2-'Indicator Date hidden'!AG49)</f>
        <v>1</v>
      </c>
      <c r="AG48" s="148">
        <f>IF('Indicator Date hidden'!AH49="x","x",$AG$2-'Indicator Date hidden'!AH49)</f>
        <v>0</v>
      </c>
      <c r="AH48" s="148">
        <f>IF('Indicator Date hidden'!AI49="x","x",$AH$2-'Indicator Date hidden'!AI49)</f>
        <v>0</v>
      </c>
      <c r="AI48" s="148">
        <f>IF('Indicator Date hidden'!AJ49="x","x",$AI$2-'Indicator Date hidden'!AJ49)</f>
        <v>0</v>
      </c>
      <c r="AJ48" s="148" t="str">
        <f>IF('Indicator Date hidden'!AK49="x","x",$AJ$2-'Indicator Date hidden'!AK49)</f>
        <v>x</v>
      </c>
      <c r="AK48" s="148">
        <f>IF('Indicator Date hidden'!AL49="x","x",$AK$2-'Indicator Date hidden'!AL49)</f>
        <v>1</v>
      </c>
      <c r="AL48" s="148">
        <f>IF('Indicator Date hidden'!AM49="x","x",$AL$2-'Indicator Date hidden'!AM49)</f>
        <v>0</v>
      </c>
      <c r="AM48" s="148">
        <f>IF('Indicator Date hidden'!AN49="x","x",$AM$2-'Indicator Date hidden'!AN49)</f>
        <v>0</v>
      </c>
      <c r="AN48" s="148">
        <f>IF('Indicator Date hidden'!AO49="x","x",$AN$2-'Indicator Date hidden'!AO49)</f>
        <v>0</v>
      </c>
      <c r="AO48" s="148">
        <f>IF('Indicator Date hidden'!AP49="x","x",$AO$2-'Indicator Date hidden'!AP49)</f>
        <v>0</v>
      </c>
      <c r="AP48" s="148">
        <f>IF('Indicator Date hidden'!AQ49="x","x",$AP$2-'Indicator Date hidden'!AQ49)</f>
        <v>0</v>
      </c>
      <c r="AQ48" s="148">
        <f>IF('Indicator Date hidden'!AR49="x","x",$AQ$2-'Indicator Date hidden'!AR49)</f>
        <v>0</v>
      </c>
      <c r="AR48" s="148">
        <f>IF('Indicator Date hidden'!AS49="x","x",$AR$2-'Indicator Date hidden'!AS49)</f>
        <v>0</v>
      </c>
      <c r="AS48" s="148">
        <f>IF('Indicator Date hidden'!AT49="x","x",$AS$2-'Indicator Date hidden'!AT49)</f>
        <v>0</v>
      </c>
      <c r="AT48" s="148">
        <f>IF('Indicator Date hidden'!AU49="x","x",$AT$2-'Indicator Date hidden'!AU49)</f>
        <v>0</v>
      </c>
      <c r="AU48" s="148" t="str">
        <f>IF('Indicator Date hidden'!AV49="x","x",$AU$2-'Indicator Date hidden'!AV49)</f>
        <v>x</v>
      </c>
      <c r="AV48" s="148">
        <f>IF('Indicator Date hidden'!AW49="x","x",$AV$2-'Indicator Date hidden'!AW49)</f>
        <v>0</v>
      </c>
      <c r="AW48" s="148">
        <f>IF('Indicator Date hidden'!AX49="x","x",$AW$2-'Indicator Date hidden'!AX49)</f>
        <v>0</v>
      </c>
      <c r="AX48" s="148">
        <f>IF('Indicator Date hidden'!AY49="x","x",$AX$2-'Indicator Date hidden'!AY49)</f>
        <v>0</v>
      </c>
      <c r="AY48" s="148">
        <f>IF('Indicator Date hidden'!AZ49="x","x",$AY$2-'Indicator Date hidden'!AZ49)</f>
        <v>0</v>
      </c>
      <c r="AZ48" s="148">
        <f>IF('Indicator Date hidden'!BA49="x","x",$AZ$2-'Indicator Date hidden'!BA49)</f>
        <v>0</v>
      </c>
      <c r="BA48">
        <f t="shared" si="5"/>
        <v>6</v>
      </c>
      <c r="BB48" s="19">
        <f t="shared" si="6"/>
        <v>0.13333333333333333</v>
      </c>
      <c r="BC48">
        <f t="shared" si="7"/>
        <v>3</v>
      </c>
      <c r="BD48" s="19">
        <f t="shared" si="8"/>
        <v>0.6182412330330469</v>
      </c>
      <c r="BE48" s="182">
        <f t="shared" si="9"/>
        <v>0</v>
      </c>
    </row>
    <row r="49" spans="1:57">
      <c r="A49" t="s">
        <v>1245</v>
      </c>
      <c r="B49" s="148">
        <f>IF('Indicator Date hidden'!C50="x","x",$B$2-'Indicator Date hidden'!C50)</f>
        <v>0</v>
      </c>
      <c r="C49" s="148">
        <f>IF('Indicator Date hidden'!D50="x","x",$C$2-'Indicator Date hidden'!D50)</f>
        <v>0</v>
      </c>
      <c r="D49" s="148">
        <f>IF('Indicator Date hidden'!E50="x","x",$D$2-'Indicator Date hidden'!E50)</f>
        <v>0</v>
      </c>
      <c r="E49" s="148">
        <f>IF('Indicator Date hidden'!F50="x","x",$E$2-'Indicator Date hidden'!F50)</f>
        <v>0</v>
      </c>
      <c r="F49" s="148">
        <f>IF('Indicator Date hidden'!G50="x","x",$F$2-'Indicator Date hidden'!G50)</f>
        <v>0</v>
      </c>
      <c r="G49" s="148">
        <f>IF('Indicator Date hidden'!H50="x","x",$G$2-'Indicator Date hidden'!H50)</f>
        <v>0</v>
      </c>
      <c r="H49" s="148">
        <f>IF('Indicator Date hidden'!I50="x","x",$H$2-'Indicator Date hidden'!I50)</f>
        <v>0</v>
      </c>
      <c r="I49" s="148">
        <f>IF('Indicator Date hidden'!J50="x","x",$I$2-'Indicator Date hidden'!J50)</f>
        <v>0</v>
      </c>
      <c r="J49" s="148">
        <f>IF('Indicator Date hidden'!K50="x","x",$J$2-'Indicator Date hidden'!K50)</f>
        <v>0</v>
      </c>
      <c r="K49" s="148">
        <f>IF('Indicator Date hidden'!L50="x","x",$K$2-'Indicator Date hidden'!L50)</f>
        <v>0</v>
      </c>
      <c r="L49" s="148">
        <f>IF('Indicator Date hidden'!M50="x","x",$L$2-'Indicator Date hidden'!M50)</f>
        <v>0</v>
      </c>
      <c r="M49" s="148">
        <f>IF('Indicator Date hidden'!N50="x","x",$M$2-'Indicator Date hidden'!N50)</f>
        <v>0</v>
      </c>
      <c r="N49" s="148">
        <f>IF('Indicator Date hidden'!O50="x","x",$N$2-'Indicator Date hidden'!O50)</f>
        <v>0</v>
      </c>
      <c r="O49" s="148">
        <f>IF('Indicator Date hidden'!P50="x","x",$O$2-'Indicator Date hidden'!P50)</f>
        <v>0</v>
      </c>
      <c r="P49" s="148">
        <f>IF('Indicator Date hidden'!Q50="x","x",$P$2-'Indicator Date hidden'!Q50)</f>
        <v>0</v>
      </c>
      <c r="Q49" s="148">
        <f>IF('Indicator Date hidden'!R50="x","x",$Q$2-'Indicator Date hidden'!R50)</f>
        <v>8</v>
      </c>
      <c r="R49" s="148">
        <f>IF('Indicator Date hidden'!S50="x","x",$R$2-'Indicator Date hidden'!S50)</f>
        <v>0</v>
      </c>
      <c r="S49" s="148">
        <f>IF('Indicator Date hidden'!T50="x","x",$S$2-'Indicator Date hidden'!T50)</f>
        <v>0</v>
      </c>
      <c r="T49" s="148">
        <f>IF('Indicator Date hidden'!U50="x","x",$T$2-'Indicator Date hidden'!U50)</f>
        <v>0</v>
      </c>
      <c r="U49" s="148" t="str">
        <f>IF('Indicator Date hidden'!V50="x","x",$U$2-'Indicator Date hidden'!V50)</f>
        <v>x</v>
      </c>
      <c r="V49" s="148">
        <f>IF('Indicator Date hidden'!W50="x","x",$V$2-'Indicator Date hidden'!W50)</f>
        <v>0</v>
      </c>
      <c r="W49" s="148">
        <f>IF('Indicator Date hidden'!X50="x","x",$W$2-'Indicator Date hidden'!X50)</f>
        <v>2</v>
      </c>
      <c r="X49" s="148">
        <f>IF('Indicator Date hidden'!Y50="x","x",$X$2-'Indicator Date hidden'!Y50)</f>
        <v>4</v>
      </c>
      <c r="Y49" s="148">
        <f>IF('Indicator Date hidden'!Z50="x","x",$Y$2-'Indicator Date hidden'!Z50)</f>
        <v>0</v>
      </c>
      <c r="Z49" s="148">
        <f>IF('Indicator Date hidden'!AA50="x","x",$Z$2-'Indicator Date hidden'!AA50)</f>
        <v>0</v>
      </c>
      <c r="AA49" s="148">
        <f>IF('Indicator Date hidden'!AB50="x","x",$AA$2-'Indicator Date hidden'!AB50)</f>
        <v>0</v>
      </c>
      <c r="AB49" s="148">
        <f>IF('Indicator Date hidden'!AC50="x","x",$AB$2-'Indicator Date hidden'!AC50)</f>
        <v>0</v>
      </c>
      <c r="AC49" s="148">
        <f>IF('Indicator Date hidden'!AD50="x","x",$AC$2-'Indicator Date hidden'!AD50)</f>
        <v>0</v>
      </c>
      <c r="AD49" s="148">
        <f>IF('Indicator Date hidden'!AE50="x","x",$AD$2-'Indicator Date hidden'!AE50)</f>
        <v>0</v>
      </c>
      <c r="AE49" s="148" t="str">
        <f>IF('Indicator Date hidden'!AF50="x","x",$AE$2-'Indicator Date hidden'!AF50)</f>
        <v>x</v>
      </c>
      <c r="AF49" s="148">
        <f>IF('Indicator Date hidden'!AG50="x","x",$AF$2-'Indicator Date hidden'!AG50)</f>
        <v>1</v>
      </c>
      <c r="AG49" s="148">
        <f>IF('Indicator Date hidden'!AH50="x","x",$AG$2-'Indicator Date hidden'!AH50)</f>
        <v>0</v>
      </c>
      <c r="AH49" s="148">
        <f>IF('Indicator Date hidden'!AI50="x","x",$AH$2-'Indicator Date hidden'!AI50)</f>
        <v>0</v>
      </c>
      <c r="AI49" s="148">
        <f>IF('Indicator Date hidden'!AJ50="x","x",$AI$2-'Indicator Date hidden'!AJ50)</f>
        <v>0</v>
      </c>
      <c r="AJ49" s="148" t="str">
        <f>IF('Indicator Date hidden'!AK50="x","x",$AJ$2-'Indicator Date hidden'!AK50)</f>
        <v>x</v>
      </c>
      <c r="AK49" s="148">
        <f>IF('Indicator Date hidden'!AL50="x","x",$AK$2-'Indicator Date hidden'!AL50)</f>
        <v>0</v>
      </c>
      <c r="AL49" s="148">
        <f>IF('Indicator Date hidden'!AM50="x","x",$AL$2-'Indicator Date hidden'!AM50)</f>
        <v>0</v>
      </c>
      <c r="AM49" s="148">
        <f>IF('Indicator Date hidden'!AN50="x","x",$AM$2-'Indicator Date hidden'!AN50)</f>
        <v>0</v>
      </c>
      <c r="AN49" s="148">
        <f>IF('Indicator Date hidden'!AO50="x","x",$AN$2-'Indicator Date hidden'!AO50)</f>
        <v>0</v>
      </c>
      <c r="AO49" s="148" t="str">
        <f>IF('Indicator Date hidden'!AP50="x","x",$AO$2-'Indicator Date hidden'!AP50)</f>
        <v>x</v>
      </c>
      <c r="AP49" s="148" t="str">
        <f>IF('Indicator Date hidden'!AQ50="x","x",$AP$2-'Indicator Date hidden'!AQ50)</f>
        <v>x</v>
      </c>
      <c r="AQ49" s="148">
        <f>IF('Indicator Date hidden'!AR50="x","x",$AQ$2-'Indicator Date hidden'!AR50)</f>
        <v>4</v>
      </c>
      <c r="AR49" s="148">
        <f>IF('Indicator Date hidden'!AS50="x","x",$AR$2-'Indicator Date hidden'!AS50)</f>
        <v>0</v>
      </c>
      <c r="AS49" s="148">
        <f>IF('Indicator Date hidden'!AT50="x","x",$AS$2-'Indicator Date hidden'!AT50)</f>
        <v>0</v>
      </c>
      <c r="AT49" s="148">
        <f>IF('Indicator Date hidden'!AU50="x","x",$AT$2-'Indicator Date hidden'!AU50)</f>
        <v>0</v>
      </c>
      <c r="AU49" s="148" t="str">
        <f>IF('Indicator Date hidden'!AV50="x","x",$AU$2-'Indicator Date hidden'!AV50)</f>
        <v>x</v>
      </c>
      <c r="AV49" s="148">
        <f>IF('Indicator Date hidden'!AW50="x","x",$AV$2-'Indicator Date hidden'!AW50)</f>
        <v>0</v>
      </c>
      <c r="AW49" s="148">
        <f>IF('Indicator Date hidden'!AX50="x","x",$AW$2-'Indicator Date hidden'!AX50)</f>
        <v>0</v>
      </c>
      <c r="AX49" s="148">
        <f>IF('Indicator Date hidden'!AY50="x","x",$AX$2-'Indicator Date hidden'!AY50)</f>
        <v>0</v>
      </c>
      <c r="AY49" s="148">
        <f>IF('Indicator Date hidden'!AZ50="x","x",$AY$2-'Indicator Date hidden'!AZ50)</f>
        <v>0</v>
      </c>
      <c r="AZ49" s="148">
        <f>IF('Indicator Date hidden'!BA50="x","x",$AZ$2-'Indicator Date hidden'!BA50)</f>
        <v>0</v>
      </c>
      <c r="BA49">
        <f t="shared" si="5"/>
        <v>19</v>
      </c>
      <c r="BB49" s="19">
        <f t="shared" si="6"/>
        <v>0.42222222222222222</v>
      </c>
      <c r="BC49">
        <f t="shared" si="7"/>
        <v>5</v>
      </c>
      <c r="BD49" s="19">
        <f t="shared" si="8"/>
        <v>1.4374188114485538</v>
      </c>
      <c r="BE49" s="182">
        <f t="shared" si="9"/>
        <v>0</v>
      </c>
    </row>
    <row r="50" spans="1:57">
      <c r="A50" t="s">
        <v>8097</v>
      </c>
      <c r="B50" s="148">
        <f>IF('Indicator Date hidden'!C51="x","x",$B$2-'Indicator Date hidden'!C51)</f>
        <v>0</v>
      </c>
      <c r="C50" s="148">
        <f>IF('Indicator Date hidden'!D51="x","x",$C$2-'Indicator Date hidden'!D51)</f>
        <v>0</v>
      </c>
      <c r="D50" s="148">
        <f>IF('Indicator Date hidden'!E51="x","x",$D$2-'Indicator Date hidden'!E51)</f>
        <v>0</v>
      </c>
      <c r="E50" s="148">
        <f>IF('Indicator Date hidden'!F51="x","x",$E$2-'Indicator Date hidden'!F51)</f>
        <v>0</v>
      </c>
      <c r="F50" s="148">
        <f>IF('Indicator Date hidden'!G51="x","x",$F$2-'Indicator Date hidden'!G51)</f>
        <v>0</v>
      </c>
      <c r="G50" s="148">
        <f>IF('Indicator Date hidden'!H51="x","x",$G$2-'Indicator Date hidden'!H51)</f>
        <v>0</v>
      </c>
      <c r="H50" s="148">
        <f>IF('Indicator Date hidden'!I51="x","x",$H$2-'Indicator Date hidden'!I51)</f>
        <v>0</v>
      </c>
      <c r="I50" s="148">
        <f>IF('Indicator Date hidden'!J51="x","x",$I$2-'Indicator Date hidden'!J51)</f>
        <v>0</v>
      </c>
      <c r="J50" s="148">
        <f>IF('Indicator Date hidden'!K51="x","x",$J$2-'Indicator Date hidden'!K51)</f>
        <v>0</v>
      </c>
      <c r="K50" s="148">
        <f>IF('Indicator Date hidden'!L51="x","x",$K$2-'Indicator Date hidden'!L51)</f>
        <v>0</v>
      </c>
      <c r="L50" s="148">
        <f>IF('Indicator Date hidden'!M51="x","x",$L$2-'Indicator Date hidden'!M51)</f>
        <v>0</v>
      </c>
      <c r="M50" s="148">
        <f>IF('Indicator Date hidden'!N51="x","x",$M$2-'Indicator Date hidden'!N51)</f>
        <v>0</v>
      </c>
      <c r="N50" s="148">
        <f>IF('Indicator Date hidden'!O51="x","x",$N$2-'Indicator Date hidden'!O51)</f>
        <v>0</v>
      </c>
      <c r="O50" s="148">
        <f>IF('Indicator Date hidden'!P51="x","x",$O$2-'Indicator Date hidden'!P51)</f>
        <v>0</v>
      </c>
      <c r="P50" s="148">
        <f>IF('Indicator Date hidden'!Q51="x","x",$P$2-'Indicator Date hidden'!Q51)</f>
        <v>0</v>
      </c>
      <c r="Q50" s="148" t="str">
        <f>IF('Indicator Date hidden'!R51="x","x",$Q$2-'Indicator Date hidden'!R51)</f>
        <v>x</v>
      </c>
      <c r="R50" s="148">
        <f>IF('Indicator Date hidden'!S51="x","x",$R$2-'Indicator Date hidden'!S51)</f>
        <v>0</v>
      </c>
      <c r="S50" s="148">
        <f>IF('Indicator Date hidden'!T51="x","x",$S$2-'Indicator Date hidden'!T51)</f>
        <v>0</v>
      </c>
      <c r="T50" s="148">
        <f>IF('Indicator Date hidden'!U51="x","x",$T$2-'Indicator Date hidden'!U51)</f>
        <v>0</v>
      </c>
      <c r="U50" s="148">
        <f>IF('Indicator Date hidden'!V51="x","x",$U$2-'Indicator Date hidden'!V51)</f>
        <v>0</v>
      </c>
      <c r="V50" s="148">
        <f>IF('Indicator Date hidden'!W51="x","x",$V$2-'Indicator Date hidden'!W51)</f>
        <v>0</v>
      </c>
      <c r="W50" s="148" t="str">
        <f>IF('Indicator Date hidden'!X51="x","x",$W$2-'Indicator Date hidden'!X51)</f>
        <v>x</v>
      </c>
      <c r="X50" s="148">
        <f>IF('Indicator Date hidden'!Y51="x","x",$X$2-'Indicator Date hidden'!Y51)</f>
        <v>3</v>
      </c>
      <c r="Y50" s="148">
        <f>IF('Indicator Date hidden'!Z51="x","x",$Y$2-'Indicator Date hidden'!Z51)</f>
        <v>0</v>
      </c>
      <c r="Z50" s="148">
        <f>IF('Indicator Date hidden'!AA51="x","x",$Z$2-'Indicator Date hidden'!AA51)</f>
        <v>0</v>
      </c>
      <c r="AA50" s="148" t="str">
        <f>IF('Indicator Date hidden'!AB51="x","x",$AA$2-'Indicator Date hidden'!AB51)</f>
        <v>x</v>
      </c>
      <c r="AB50" s="148">
        <f>IF('Indicator Date hidden'!AC51="x","x",$AB$2-'Indicator Date hidden'!AC51)</f>
        <v>0</v>
      </c>
      <c r="AC50" s="148">
        <f>IF('Indicator Date hidden'!AD51="x","x",$AC$2-'Indicator Date hidden'!AD51)</f>
        <v>0</v>
      </c>
      <c r="AD50" s="148" t="str">
        <f>IF('Indicator Date hidden'!AE51="x","x",$AD$2-'Indicator Date hidden'!AE51)</f>
        <v>x</v>
      </c>
      <c r="AE50" s="148" t="str">
        <f>IF('Indicator Date hidden'!AF51="x","x",$AE$2-'Indicator Date hidden'!AF51)</f>
        <v>x</v>
      </c>
      <c r="AF50" s="148" t="str">
        <f>IF('Indicator Date hidden'!AG51="x","x",$AF$2-'Indicator Date hidden'!AG51)</f>
        <v>x</v>
      </c>
      <c r="AG50" s="148">
        <f>IF('Indicator Date hidden'!AH51="x","x",$AG$2-'Indicator Date hidden'!AH51)</f>
        <v>0</v>
      </c>
      <c r="AH50" s="148">
        <f>IF('Indicator Date hidden'!AI51="x","x",$AH$2-'Indicator Date hidden'!AI51)</f>
        <v>0</v>
      </c>
      <c r="AI50" s="148">
        <f>IF('Indicator Date hidden'!AJ51="x","x",$AI$2-'Indicator Date hidden'!AJ51)</f>
        <v>0</v>
      </c>
      <c r="AJ50" s="148" t="str">
        <f>IF('Indicator Date hidden'!AK51="x","x",$AJ$2-'Indicator Date hidden'!AK51)</f>
        <v>x</v>
      </c>
      <c r="AK50" s="148">
        <f>IF('Indicator Date hidden'!AL51="x","x",$AK$2-'Indicator Date hidden'!AL51)</f>
        <v>1</v>
      </c>
      <c r="AL50" s="148">
        <f>IF('Indicator Date hidden'!AM51="x","x",$AL$2-'Indicator Date hidden'!AM51)</f>
        <v>0</v>
      </c>
      <c r="AM50" s="148">
        <f>IF('Indicator Date hidden'!AN51="x","x",$AM$2-'Indicator Date hidden'!AN51)</f>
        <v>0</v>
      </c>
      <c r="AN50" s="148">
        <f>IF('Indicator Date hidden'!AO51="x","x",$AN$2-'Indicator Date hidden'!AO51)</f>
        <v>0</v>
      </c>
      <c r="AO50" s="148" t="str">
        <f>IF('Indicator Date hidden'!AP51="x","x",$AO$2-'Indicator Date hidden'!AP51)</f>
        <v>x</v>
      </c>
      <c r="AP50" s="148" t="str">
        <f>IF('Indicator Date hidden'!AQ51="x","x",$AP$2-'Indicator Date hidden'!AQ51)</f>
        <v>x</v>
      </c>
      <c r="AQ50" s="148" t="str">
        <f>IF('Indicator Date hidden'!AR51="x","x",$AQ$2-'Indicator Date hidden'!AR51)</f>
        <v>x</v>
      </c>
      <c r="AR50" s="148">
        <f>IF('Indicator Date hidden'!AS51="x","x",$AR$2-'Indicator Date hidden'!AS51)</f>
        <v>0</v>
      </c>
      <c r="AS50" s="148">
        <f>IF('Indicator Date hidden'!AT51="x","x",$AS$2-'Indicator Date hidden'!AT51)</f>
        <v>0</v>
      </c>
      <c r="AT50" s="148">
        <f>IF('Indicator Date hidden'!AU51="x","x",$AT$2-'Indicator Date hidden'!AU51)</f>
        <v>0</v>
      </c>
      <c r="AU50" s="148" t="str">
        <f>IF('Indicator Date hidden'!AV51="x","x",$AU$2-'Indicator Date hidden'!AV51)</f>
        <v>x</v>
      </c>
      <c r="AV50" s="148">
        <f>IF('Indicator Date hidden'!AW51="x","x",$AV$2-'Indicator Date hidden'!AW51)</f>
        <v>0</v>
      </c>
      <c r="AW50" s="148">
        <f>IF('Indicator Date hidden'!AX51="x","x",$AW$2-'Indicator Date hidden'!AX51)</f>
        <v>0</v>
      </c>
      <c r="AX50" s="148">
        <f>IF('Indicator Date hidden'!AY51="x","x",$AX$2-'Indicator Date hidden'!AY51)</f>
        <v>0</v>
      </c>
      <c r="AY50" s="148">
        <f>IF('Indicator Date hidden'!AZ51="x","x",$AY$2-'Indicator Date hidden'!AZ51)</f>
        <v>8</v>
      </c>
      <c r="AZ50" s="148">
        <f>IF('Indicator Date hidden'!BA51="x","x",$AZ$2-'Indicator Date hidden'!BA51)</f>
        <v>8</v>
      </c>
      <c r="BA50">
        <f t="shared" si="5"/>
        <v>20</v>
      </c>
      <c r="BB50" s="19">
        <f t="shared" si="6"/>
        <v>0.5</v>
      </c>
      <c r="BC50">
        <f t="shared" si="7"/>
        <v>4</v>
      </c>
      <c r="BD50" s="19">
        <f t="shared" si="8"/>
        <v>1.7888543819998317</v>
      </c>
      <c r="BE50" s="182">
        <f t="shared" si="9"/>
        <v>0</v>
      </c>
    </row>
    <row r="51" spans="1:57">
      <c r="A51" t="s">
        <v>8099</v>
      </c>
      <c r="B51" s="148">
        <f>IF('Indicator Date hidden'!C52="x","x",$B$2-'Indicator Date hidden'!C52)</f>
        <v>0</v>
      </c>
      <c r="C51" s="148">
        <f>IF('Indicator Date hidden'!D52="x","x",$C$2-'Indicator Date hidden'!D52)</f>
        <v>0</v>
      </c>
      <c r="D51" s="148">
        <f>IF('Indicator Date hidden'!E52="x","x",$D$2-'Indicator Date hidden'!E52)</f>
        <v>0</v>
      </c>
      <c r="E51" s="148">
        <f>IF('Indicator Date hidden'!F52="x","x",$E$2-'Indicator Date hidden'!F52)</f>
        <v>0</v>
      </c>
      <c r="F51" s="148">
        <f>IF('Indicator Date hidden'!G52="x","x",$F$2-'Indicator Date hidden'!G52)</f>
        <v>0</v>
      </c>
      <c r="G51" s="148">
        <f>IF('Indicator Date hidden'!H52="x","x",$G$2-'Indicator Date hidden'!H52)</f>
        <v>0</v>
      </c>
      <c r="H51" s="148">
        <f>IF('Indicator Date hidden'!I52="x","x",$H$2-'Indicator Date hidden'!I52)</f>
        <v>0</v>
      </c>
      <c r="I51" s="148">
        <f>IF('Indicator Date hidden'!J52="x","x",$I$2-'Indicator Date hidden'!J52)</f>
        <v>0</v>
      </c>
      <c r="J51" s="148">
        <f>IF('Indicator Date hidden'!K52="x","x",$J$2-'Indicator Date hidden'!K52)</f>
        <v>0</v>
      </c>
      <c r="K51" s="148">
        <f>IF('Indicator Date hidden'!L52="x","x",$K$2-'Indicator Date hidden'!L52)</f>
        <v>0</v>
      </c>
      <c r="L51" s="148">
        <f>IF('Indicator Date hidden'!M52="x","x",$L$2-'Indicator Date hidden'!M52)</f>
        <v>0</v>
      </c>
      <c r="M51" s="148">
        <f>IF('Indicator Date hidden'!N52="x","x",$M$2-'Indicator Date hidden'!N52)</f>
        <v>0</v>
      </c>
      <c r="N51" s="148">
        <f>IF('Indicator Date hidden'!O52="x","x",$N$2-'Indicator Date hidden'!O52)</f>
        <v>0</v>
      </c>
      <c r="O51" s="148">
        <f>IF('Indicator Date hidden'!P52="x","x",$O$2-'Indicator Date hidden'!P52)</f>
        <v>0</v>
      </c>
      <c r="P51" s="148">
        <f>IF('Indicator Date hidden'!Q52="x","x",$P$2-'Indicator Date hidden'!Q52)</f>
        <v>0</v>
      </c>
      <c r="Q51" s="148">
        <f>IF('Indicator Date hidden'!R52="x","x",$Q$2-'Indicator Date hidden'!R52)</f>
        <v>1</v>
      </c>
      <c r="R51" s="148">
        <f>IF('Indicator Date hidden'!S52="x","x",$R$2-'Indicator Date hidden'!S52)</f>
        <v>0</v>
      </c>
      <c r="S51" s="148">
        <f>IF('Indicator Date hidden'!T52="x","x",$S$2-'Indicator Date hidden'!T52)</f>
        <v>0</v>
      </c>
      <c r="T51" s="148">
        <f>IF('Indicator Date hidden'!U52="x","x",$T$2-'Indicator Date hidden'!U52)</f>
        <v>0</v>
      </c>
      <c r="U51" s="148">
        <f>IF('Indicator Date hidden'!V52="x","x",$U$2-'Indicator Date hidden'!V52)</f>
        <v>0</v>
      </c>
      <c r="V51" s="148">
        <f>IF('Indicator Date hidden'!W52="x","x",$V$2-'Indicator Date hidden'!W52)</f>
        <v>0</v>
      </c>
      <c r="W51" s="148">
        <f>IF('Indicator Date hidden'!X52="x","x",$W$2-'Indicator Date hidden'!X52)</f>
        <v>1</v>
      </c>
      <c r="X51" s="148">
        <f>IF('Indicator Date hidden'!Y52="x","x",$X$2-'Indicator Date hidden'!Y52)</f>
        <v>2</v>
      </c>
      <c r="Y51" s="148">
        <f>IF('Indicator Date hidden'!Z52="x","x",$Y$2-'Indicator Date hidden'!Z52)</f>
        <v>0</v>
      </c>
      <c r="Z51" s="148">
        <f>IF('Indicator Date hidden'!AA52="x","x",$Z$2-'Indicator Date hidden'!AA52)</f>
        <v>0</v>
      </c>
      <c r="AA51" s="148">
        <f>IF('Indicator Date hidden'!AB52="x","x",$AA$2-'Indicator Date hidden'!AB52)</f>
        <v>0</v>
      </c>
      <c r="AB51" s="148">
        <f>IF('Indicator Date hidden'!AC52="x","x",$AB$2-'Indicator Date hidden'!AC52)</f>
        <v>0</v>
      </c>
      <c r="AC51" s="148">
        <f>IF('Indicator Date hidden'!AD52="x","x",$AC$2-'Indicator Date hidden'!AD52)</f>
        <v>0</v>
      </c>
      <c r="AD51" s="148">
        <f>IF('Indicator Date hidden'!AE52="x","x",$AD$2-'Indicator Date hidden'!AE52)</f>
        <v>0</v>
      </c>
      <c r="AE51" s="148">
        <f>IF('Indicator Date hidden'!AF52="x","x",$AE$2-'Indicator Date hidden'!AF52)</f>
        <v>0</v>
      </c>
      <c r="AF51" s="148">
        <f>IF('Indicator Date hidden'!AG52="x","x",$AF$2-'Indicator Date hidden'!AG52)</f>
        <v>0</v>
      </c>
      <c r="AG51" s="148">
        <f>IF('Indicator Date hidden'!AH52="x","x",$AG$2-'Indicator Date hidden'!AH52)</f>
        <v>0</v>
      </c>
      <c r="AH51" s="148">
        <f>IF('Indicator Date hidden'!AI52="x","x",$AH$2-'Indicator Date hidden'!AI52)</f>
        <v>0</v>
      </c>
      <c r="AI51" s="148">
        <f>IF('Indicator Date hidden'!AJ52="x","x",$AI$2-'Indicator Date hidden'!AJ52)</f>
        <v>0</v>
      </c>
      <c r="AJ51" s="148" t="str">
        <f>IF('Indicator Date hidden'!AK52="x","x",$AJ$2-'Indicator Date hidden'!AK52)</f>
        <v>x</v>
      </c>
      <c r="AK51" s="148">
        <f>IF('Indicator Date hidden'!AL52="x","x",$AK$2-'Indicator Date hidden'!AL52)</f>
        <v>1</v>
      </c>
      <c r="AL51" s="148">
        <f>IF('Indicator Date hidden'!AM52="x","x",$AL$2-'Indicator Date hidden'!AM52)</f>
        <v>0</v>
      </c>
      <c r="AM51" s="148">
        <f>IF('Indicator Date hidden'!AN52="x","x",$AM$2-'Indicator Date hidden'!AN52)</f>
        <v>0</v>
      </c>
      <c r="AN51" s="148">
        <f>IF('Indicator Date hidden'!AO52="x","x",$AN$2-'Indicator Date hidden'!AO52)</f>
        <v>0</v>
      </c>
      <c r="AO51" s="148">
        <f>IF('Indicator Date hidden'!AP52="x","x",$AO$2-'Indicator Date hidden'!AP52)</f>
        <v>0</v>
      </c>
      <c r="AP51" s="148">
        <f>IF('Indicator Date hidden'!AQ52="x","x",$AP$2-'Indicator Date hidden'!AQ52)</f>
        <v>0</v>
      </c>
      <c r="AQ51" s="148">
        <f>IF('Indicator Date hidden'!AR52="x","x",$AQ$2-'Indicator Date hidden'!AR52)</f>
        <v>0</v>
      </c>
      <c r="AR51" s="148">
        <f>IF('Indicator Date hidden'!AS52="x","x",$AR$2-'Indicator Date hidden'!AS52)</f>
        <v>0</v>
      </c>
      <c r="AS51" s="148">
        <f>IF('Indicator Date hidden'!AT52="x","x",$AS$2-'Indicator Date hidden'!AT52)</f>
        <v>0</v>
      </c>
      <c r="AT51" s="148">
        <f>IF('Indicator Date hidden'!AU52="x","x",$AT$2-'Indicator Date hidden'!AU52)</f>
        <v>0</v>
      </c>
      <c r="AU51" s="148">
        <f>IF('Indicator Date hidden'!AV52="x","x",$AU$2-'Indicator Date hidden'!AV52)</f>
        <v>1</v>
      </c>
      <c r="AV51" s="148">
        <f>IF('Indicator Date hidden'!AW52="x","x",$AV$2-'Indicator Date hidden'!AW52)</f>
        <v>0</v>
      </c>
      <c r="AW51" s="148">
        <f>IF('Indicator Date hidden'!AX52="x","x",$AW$2-'Indicator Date hidden'!AX52)</f>
        <v>0</v>
      </c>
      <c r="AX51" s="148">
        <f>IF('Indicator Date hidden'!AY52="x","x",$AX$2-'Indicator Date hidden'!AY52)</f>
        <v>0</v>
      </c>
      <c r="AY51" s="148">
        <f>IF('Indicator Date hidden'!AZ52="x","x",$AY$2-'Indicator Date hidden'!AZ52)</f>
        <v>0</v>
      </c>
      <c r="AZ51" s="148">
        <f>IF('Indicator Date hidden'!BA52="x","x",$AZ$2-'Indicator Date hidden'!BA52)</f>
        <v>0</v>
      </c>
      <c r="BA51">
        <f t="shared" si="5"/>
        <v>6</v>
      </c>
      <c r="BB51" s="19">
        <f t="shared" si="6"/>
        <v>0.12</v>
      </c>
      <c r="BC51">
        <f t="shared" si="7"/>
        <v>5</v>
      </c>
      <c r="BD51" s="19">
        <f t="shared" si="8"/>
        <v>0.38157568056677826</v>
      </c>
      <c r="BE51" s="182">
        <f t="shared" si="9"/>
        <v>0</v>
      </c>
    </row>
    <row r="52" spans="1:57">
      <c r="A52" t="s">
        <v>1546</v>
      </c>
      <c r="B52" s="148">
        <f>IF('Indicator Date hidden'!C53="x","x",$B$2-'Indicator Date hidden'!C53)</f>
        <v>0</v>
      </c>
      <c r="C52" s="148">
        <f>IF('Indicator Date hidden'!D53="x","x",$C$2-'Indicator Date hidden'!D53)</f>
        <v>0</v>
      </c>
      <c r="D52" s="148">
        <f>IF('Indicator Date hidden'!E53="x","x",$D$2-'Indicator Date hidden'!E53)</f>
        <v>0</v>
      </c>
      <c r="E52" s="148">
        <f>IF('Indicator Date hidden'!F53="x","x",$E$2-'Indicator Date hidden'!F53)</f>
        <v>0</v>
      </c>
      <c r="F52" s="148">
        <f>IF('Indicator Date hidden'!G53="x","x",$F$2-'Indicator Date hidden'!G53)</f>
        <v>0</v>
      </c>
      <c r="G52" s="148">
        <f>IF('Indicator Date hidden'!H53="x","x",$G$2-'Indicator Date hidden'!H53)</f>
        <v>0</v>
      </c>
      <c r="H52" s="148">
        <f>IF('Indicator Date hidden'!I53="x","x",$H$2-'Indicator Date hidden'!I53)</f>
        <v>0</v>
      </c>
      <c r="I52" s="148">
        <f>IF('Indicator Date hidden'!J53="x","x",$I$2-'Indicator Date hidden'!J53)</f>
        <v>0</v>
      </c>
      <c r="J52" s="148">
        <f>IF('Indicator Date hidden'!K53="x","x",$J$2-'Indicator Date hidden'!K53)</f>
        <v>0</v>
      </c>
      <c r="K52" s="148">
        <f>IF('Indicator Date hidden'!L53="x","x",$K$2-'Indicator Date hidden'!L53)</f>
        <v>0</v>
      </c>
      <c r="L52" s="148">
        <f>IF('Indicator Date hidden'!M53="x","x",$L$2-'Indicator Date hidden'!M53)</f>
        <v>0</v>
      </c>
      <c r="M52" s="148">
        <f>IF('Indicator Date hidden'!N53="x","x",$M$2-'Indicator Date hidden'!N53)</f>
        <v>0</v>
      </c>
      <c r="N52" s="148">
        <f>IF('Indicator Date hidden'!O53="x","x",$N$2-'Indicator Date hidden'!O53)</f>
        <v>0</v>
      </c>
      <c r="O52" s="148">
        <f>IF('Indicator Date hidden'!P53="x","x",$O$2-'Indicator Date hidden'!P53)</f>
        <v>0</v>
      </c>
      <c r="P52" s="148">
        <f>IF('Indicator Date hidden'!Q53="x","x",$P$2-'Indicator Date hidden'!Q53)</f>
        <v>0</v>
      </c>
      <c r="Q52" s="148">
        <f>IF('Indicator Date hidden'!R53="x","x",$Q$2-'Indicator Date hidden'!R53)</f>
        <v>0</v>
      </c>
      <c r="R52" s="148">
        <f>IF('Indicator Date hidden'!S53="x","x",$R$2-'Indicator Date hidden'!S53)</f>
        <v>0</v>
      </c>
      <c r="S52" s="148">
        <f>IF('Indicator Date hidden'!T53="x","x",$S$2-'Indicator Date hidden'!T53)</f>
        <v>0</v>
      </c>
      <c r="T52" s="148">
        <f>IF('Indicator Date hidden'!U53="x","x",$T$2-'Indicator Date hidden'!U53)</f>
        <v>0</v>
      </c>
      <c r="U52" s="148">
        <f>IF('Indicator Date hidden'!V53="x","x",$U$2-'Indicator Date hidden'!V53)</f>
        <v>0</v>
      </c>
      <c r="V52" s="148">
        <f>IF('Indicator Date hidden'!W53="x","x",$V$2-'Indicator Date hidden'!W53)</f>
        <v>0</v>
      </c>
      <c r="W52" s="148">
        <f>IF('Indicator Date hidden'!X53="x","x",$W$2-'Indicator Date hidden'!X53)</f>
        <v>2</v>
      </c>
      <c r="X52" s="148">
        <f>IF('Indicator Date hidden'!Y53="x","x",$X$2-'Indicator Date hidden'!Y53)</f>
        <v>3</v>
      </c>
      <c r="Y52" s="148">
        <f>IF('Indicator Date hidden'!Z53="x","x",$Y$2-'Indicator Date hidden'!Z53)</f>
        <v>0</v>
      </c>
      <c r="Z52" s="148">
        <f>IF('Indicator Date hidden'!AA53="x","x",$Z$2-'Indicator Date hidden'!AA53)</f>
        <v>0</v>
      </c>
      <c r="AA52" s="148">
        <f>IF('Indicator Date hidden'!AB53="x","x",$AA$2-'Indicator Date hidden'!AB53)</f>
        <v>0</v>
      </c>
      <c r="AB52" s="148">
        <f>IF('Indicator Date hidden'!AC53="x","x",$AB$2-'Indicator Date hidden'!AC53)</f>
        <v>0</v>
      </c>
      <c r="AC52" s="148">
        <f>IF('Indicator Date hidden'!AD53="x","x",$AC$2-'Indicator Date hidden'!AD53)</f>
        <v>0</v>
      </c>
      <c r="AD52" s="148">
        <f>IF('Indicator Date hidden'!AE53="x","x",$AD$2-'Indicator Date hidden'!AE53)</f>
        <v>0</v>
      </c>
      <c r="AE52" s="148">
        <f>IF('Indicator Date hidden'!AF53="x","x",$AE$2-'Indicator Date hidden'!AF53)</f>
        <v>0</v>
      </c>
      <c r="AF52" s="148">
        <f>IF('Indicator Date hidden'!AG53="x","x",$AF$2-'Indicator Date hidden'!AG53)</f>
        <v>0</v>
      </c>
      <c r="AG52" s="148">
        <f>IF('Indicator Date hidden'!AH53="x","x",$AG$2-'Indicator Date hidden'!AH53)</f>
        <v>0</v>
      </c>
      <c r="AH52" s="148">
        <f>IF('Indicator Date hidden'!AI53="x","x",$AH$2-'Indicator Date hidden'!AI53)</f>
        <v>0</v>
      </c>
      <c r="AI52" s="148">
        <f>IF('Indicator Date hidden'!AJ53="x","x",$AI$2-'Indicator Date hidden'!AJ53)</f>
        <v>0</v>
      </c>
      <c r="AJ52" s="148" t="str">
        <f>IF('Indicator Date hidden'!AK53="x","x",$AJ$2-'Indicator Date hidden'!AK53)</f>
        <v>x</v>
      </c>
      <c r="AK52" s="148">
        <f>IF('Indicator Date hidden'!AL53="x","x",$AK$2-'Indicator Date hidden'!AL53)</f>
        <v>1</v>
      </c>
      <c r="AL52" s="148">
        <f>IF('Indicator Date hidden'!AM53="x","x",$AL$2-'Indicator Date hidden'!AM53)</f>
        <v>0</v>
      </c>
      <c r="AM52" s="148">
        <f>IF('Indicator Date hidden'!AN53="x","x",$AM$2-'Indicator Date hidden'!AN53)</f>
        <v>0</v>
      </c>
      <c r="AN52" s="148">
        <f>IF('Indicator Date hidden'!AO53="x","x",$AN$2-'Indicator Date hidden'!AO53)</f>
        <v>0</v>
      </c>
      <c r="AO52" s="148">
        <f>IF('Indicator Date hidden'!AP53="x","x",$AO$2-'Indicator Date hidden'!AP53)</f>
        <v>0</v>
      </c>
      <c r="AP52" s="148">
        <f>IF('Indicator Date hidden'!AQ53="x","x",$AP$2-'Indicator Date hidden'!AQ53)</f>
        <v>0</v>
      </c>
      <c r="AQ52" s="148">
        <f>IF('Indicator Date hidden'!AR53="x","x",$AQ$2-'Indicator Date hidden'!AR53)</f>
        <v>0</v>
      </c>
      <c r="AR52" s="148">
        <f>IF('Indicator Date hidden'!AS53="x","x",$AR$2-'Indicator Date hidden'!AS53)</f>
        <v>0</v>
      </c>
      <c r="AS52" s="148">
        <f>IF('Indicator Date hidden'!AT53="x","x",$AS$2-'Indicator Date hidden'!AT53)</f>
        <v>0</v>
      </c>
      <c r="AT52" s="148">
        <f>IF('Indicator Date hidden'!AU53="x","x",$AT$2-'Indicator Date hidden'!AU53)</f>
        <v>0</v>
      </c>
      <c r="AU52" s="148">
        <f>IF('Indicator Date hidden'!AV53="x","x",$AU$2-'Indicator Date hidden'!AV53)</f>
        <v>1</v>
      </c>
      <c r="AV52" s="148">
        <f>IF('Indicator Date hidden'!AW53="x","x",$AV$2-'Indicator Date hidden'!AW53)</f>
        <v>0</v>
      </c>
      <c r="AW52" s="148">
        <f>IF('Indicator Date hidden'!AX53="x","x",$AW$2-'Indicator Date hidden'!AX53)</f>
        <v>0</v>
      </c>
      <c r="AX52" s="148">
        <f>IF('Indicator Date hidden'!AY53="x","x",$AX$2-'Indicator Date hidden'!AY53)</f>
        <v>0</v>
      </c>
      <c r="AY52" s="148">
        <f>IF('Indicator Date hidden'!AZ53="x","x",$AY$2-'Indicator Date hidden'!AZ53)</f>
        <v>0</v>
      </c>
      <c r="AZ52" s="148">
        <f>IF('Indicator Date hidden'!BA53="x","x",$AZ$2-'Indicator Date hidden'!BA53)</f>
        <v>0</v>
      </c>
      <c r="BA52">
        <f t="shared" si="5"/>
        <v>7</v>
      </c>
      <c r="BB52" s="19">
        <f t="shared" si="6"/>
        <v>0.14000000000000001</v>
      </c>
      <c r="BC52">
        <f t="shared" si="7"/>
        <v>4</v>
      </c>
      <c r="BD52" s="19">
        <f t="shared" si="8"/>
        <v>0.52952809179494909</v>
      </c>
      <c r="BE52" s="182">
        <f t="shared" si="9"/>
        <v>0</v>
      </c>
    </row>
    <row r="53" spans="1:57">
      <c r="A53" t="s">
        <v>1608</v>
      </c>
      <c r="B53" s="148">
        <f>IF('Indicator Date hidden'!C54="x","x",$B$2-'Indicator Date hidden'!C54)</f>
        <v>0</v>
      </c>
      <c r="C53" s="148">
        <f>IF('Indicator Date hidden'!D54="x","x",$C$2-'Indicator Date hidden'!D54)</f>
        <v>0</v>
      </c>
      <c r="D53" s="148">
        <f>IF('Indicator Date hidden'!E54="x","x",$D$2-'Indicator Date hidden'!E54)</f>
        <v>0</v>
      </c>
      <c r="E53" s="148">
        <f>IF('Indicator Date hidden'!F54="x","x",$E$2-'Indicator Date hidden'!F54)</f>
        <v>0</v>
      </c>
      <c r="F53" s="148">
        <f>IF('Indicator Date hidden'!G54="x","x",$F$2-'Indicator Date hidden'!G54)</f>
        <v>0</v>
      </c>
      <c r="G53" s="148">
        <f>IF('Indicator Date hidden'!H54="x","x",$G$2-'Indicator Date hidden'!H54)</f>
        <v>0</v>
      </c>
      <c r="H53" s="148">
        <f>IF('Indicator Date hidden'!I54="x","x",$H$2-'Indicator Date hidden'!I54)</f>
        <v>0</v>
      </c>
      <c r="I53" s="148">
        <f>IF('Indicator Date hidden'!J54="x","x",$I$2-'Indicator Date hidden'!J54)</f>
        <v>0</v>
      </c>
      <c r="J53" s="148">
        <f>IF('Indicator Date hidden'!K54="x","x",$J$2-'Indicator Date hidden'!K54)</f>
        <v>0</v>
      </c>
      <c r="K53" s="148">
        <f>IF('Indicator Date hidden'!L54="x","x",$K$2-'Indicator Date hidden'!L54)</f>
        <v>0</v>
      </c>
      <c r="L53" s="148">
        <f>IF('Indicator Date hidden'!M54="x","x",$L$2-'Indicator Date hidden'!M54)</f>
        <v>0</v>
      </c>
      <c r="M53" s="148">
        <f>IF('Indicator Date hidden'!N54="x","x",$M$2-'Indicator Date hidden'!N54)</f>
        <v>0</v>
      </c>
      <c r="N53" s="148">
        <f>IF('Indicator Date hidden'!O54="x","x",$N$2-'Indicator Date hidden'!O54)</f>
        <v>0</v>
      </c>
      <c r="O53" s="148">
        <f>IF('Indicator Date hidden'!P54="x","x",$O$2-'Indicator Date hidden'!P54)</f>
        <v>0</v>
      </c>
      <c r="P53" s="148">
        <f>IF('Indicator Date hidden'!Q54="x","x",$P$2-'Indicator Date hidden'!Q54)</f>
        <v>0</v>
      </c>
      <c r="Q53" s="148">
        <f>IF('Indicator Date hidden'!R54="x","x",$Q$2-'Indicator Date hidden'!R54)</f>
        <v>0</v>
      </c>
      <c r="R53" s="148">
        <f>IF('Indicator Date hidden'!S54="x","x",$R$2-'Indicator Date hidden'!S54)</f>
        <v>0</v>
      </c>
      <c r="S53" s="148">
        <f>IF('Indicator Date hidden'!T54="x","x",$S$2-'Indicator Date hidden'!T54)</f>
        <v>0</v>
      </c>
      <c r="T53" s="148">
        <f>IF('Indicator Date hidden'!U54="x","x",$T$2-'Indicator Date hidden'!U54)</f>
        <v>0</v>
      </c>
      <c r="U53" s="148">
        <f>IF('Indicator Date hidden'!V54="x","x",$U$2-'Indicator Date hidden'!V54)</f>
        <v>0</v>
      </c>
      <c r="V53" s="148">
        <f>IF('Indicator Date hidden'!W54="x","x",$V$2-'Indicator Date hidden'!W54)</f>
        <v>0</v>
      </c>
      <c r="W53" s="148">
        <f>IF('Indicator Date hidden'!X54="x","x",$W$2-'Indicator Date hidden'!X54)</f>
        <v>0</v>
      </c>
      <c r="X53" s="148">
        <f>IF('Indicator Date hidden'!Y54="x","x",$X$2-'Indicator Date hidden'!Y54)</f>
        <v>4</v>
      </c>
      <c r="Y53" s="148">
        <f>IF('Indicator Date hidden'!Z54="x","x",$Y$2-'Indicator Date hidden'!Z54)</f>
        <v>0</v>
      </c>
      <c r="Z53" s="148">
        <f>IF('Indicator Date hidden'!AA54="x","x",$Z$2-'Indicator Date hidden'!AA54)</f>
        <v>0</v>
      </c>
      <c r="AA53" s="148">
        <f>IF('Indicator Date hidden'!AB54="x","x",$AA$2-'Indicator Date hidden'!AB54)</f>
        <v>0</v>
      </c>
      <c r="AB53" s="148">
        <f>IF('Indicator Date hidden'!AC54="x","x",$AB$2-'Indicator Date hidden'!AC54)</f>
        <v>0</v>
      </c>
      <c r="AC53" s="148">
        <f>IF('Indicator Date hidden'!AD54="x","x",$AC$2-'Indicator Date hidden'!AD54)</f>
        <v>0</v>
      </c>
      <c r="AD53" s="148" t="str">
        <f>IF('Indicator Date hidden'!AE54="x","x",$AD$2-'Indicator Date hidden'!AE54)</f>
        <v>x</v>
      </c>
      <c r="AE53" s="148">
        <f>IF('Indicator Date hidden'!AF54="x","x",$AE$2-'Indicator Date hidden'!AF54)</f>
        <v>0</v>
      </c>
      <c r="AF53" s="148">
        <f>IF('Indicator Date hidden'!AG54="x","x",$AF$2-'Indicator Date hidden'!AG54)</f>
        <v>5</v>
      </c>
      <c r="AG53" s="148">
        <f>IF('Indicator Date hidden'!AH54="x","x",$AG$2-'Indicator Date hidden'!AH54)</f>
        <v>0</v>
      </c>
      <c r="AH53" s="148">
        <f>IF('Indicator Date hidden'!AI54="x","x",$AH$2-'Indicator Date hidden'!AI54)</f>
        <v>0</v>
      </c>
      <c r="AI53" s="148">
        <f>IF('Indicator Date hidden'!AJ54="x","x",$AI$2-'Indicator Date hidden'!AJ54)</f>
        <v>0</v>
      </c>
      <c r="AJ53" s="148">
        <f>IF('Indicator Date hidden'!AK54="x","x",$AJ$2-'Indicator Date hidden'!AK54)</f>
        <v>1</v>
      </c>
      <c r="AK53" s="148">
        <f>IF('Indicator Date hidden'!AL54="x","x",$AK$2-'Indicator Date hidden'!AL54)</f>
        <v>0</v>
      </c>
      <c r="AL53" s="148">
        <f>IF('Indicator Date hidden'!AM54="x","x",$AL$2-'Indicator Date hidden'!AM54)</f>
        <v>0</v>
      </c>
      <c r="AM53" s="148">
        <f>IF('Indicator Date hidden'!AN54="x","x",$AM$2-'Indicator Date hidden'!AN54)</f>
        <v>0</v>
      </c>
      <c r="AN53" s="148">
        <f>IF('Indicator Date hidden'!AO54="x","x",$AN$2-'Indicator Date hidden'!AO54)</f>
        <v>0</v>
      </c>
      <c r="AO53" s="148">
        <f>IF('Indicator Date hidden'!AP54="x","x",$AO$2-'Indicator Date hidden'!AP54)</f>
        <v>0</v>
      </c>
      <c r="AP53" s="148">
        <f>IF('Indicator Date hidden'!AQ54="x","x",$AP$2-'Indicator Date hidden'!AQ54)</f>
        <v>0</v>
      </c>
      <c r="AQ53" s="148">
        <f>IF('Indicator Date hidden'!AR54="x","x",$AQ$2-'Indicator Date hidden'!AR54)</f>
        <v>0</v>
      </c>
      <c r="AR53" s="148">
        <f>IF('Indicator Date hidden'!AS54="x","x",$AR$2-'Indicator Date hidden'!AS54)</f>
        <v>0</v>
      </c>
      <c r="AS53" s="148">
        <f>IF('Indicator Date hidden'!AT54="x","x",$AS$2-'Indicator Date hidden'!AT54)</f>
        <v>0</v>
      </c>
      <c r="AT53" s="148">
        <f>IF('Indicator Date hidden'!AU54="x","x",$AT$2-'Indicator Date hidden'!AU54)</f>
        <v>0</v>
      </c>
      <c r="AU53" s="148">
        <f>IF('Indicator Date hidden'!AV54="x","x",$AU$2-'Indicator Date hidden'!AV54)</f>
        <v>1</v>
      </c>
      <c r="AV53" s="148">
        <f>IF('Indicator Date hidden'!AW54="x","x",$AV$2-'Indicator Date hidden'!AW54)</f>
        <v>0</v>
      </c>
      <c r="AW53" s="148">
        <f>IF('Indicator Date hidden'!AX54="x","x",$AW$2-'Indicator Date hidden'!AX54)</f>
        <v>0</v>
      </c>
      <c r="AX53" s="148">
        <f>IF('Indicator Date hidden'!AY54="x","x",$AX$2-'Indicator Date hidden'!AY54)</f>
        <v>0</v>
      </c>
      <c r="AY53" s="148">
        <f>IF('Indicator Date hidden'!AZ54="x","x",$AY$2-'Indicator Date hidden'!AZ54)</f>
        <v>0</v>
      </c>
      <c r="AZ53" s="148">
        <f>IF('Indicator Date hidden'!BA54="x","x",$AZ$2-'Indicator Date hidden'!BA54)</f>
        <v>0</v>
      </c>
      <c r="BA53">
        <f t="shared" si="5"/>
        <v>11</v>
      </c>
      <c r="BB53" s="19">
        <f t="shared" si="6"/>
        <v>0.22</v>
      </c>
      <c r="BC53">
        <f t="shared" si="7"/>
        <v>4</v>
      </c>
      <c r="BD53" s="19">
        <f t="shared" si="8"/>
        <v>0.90088845036441667</v>
      </c>
      <c r="BE53" s="182">
        <f t="shared" si="9"/>
        <v>0</v>
      </c>
    </row>
    <row r="54" spans="1:57">
      <c r="A54" t="s">
        <v>6223</v>
      </c>
      <c r="B54" s="148">
        <f>IF('Indicator Date hidden'!C55="x","x",$B$2-'Indicator Date hidden'!C55)</f>
        <v>0</v>
      </c>
      <c r="C54" s="148">
        <f>IF('Indicator Date hidden'!D55="x","x",$C$2-'Indicator Date hidden'!D55)</f>
        <v>0</v>
      </c>
      <c r="D54" s="148">
        <f>IF('Indicator Date hidden'!E55="x","x",$D$2-'Indicator Date hidden'!E55)</f>
        <v>0</v>
      </c>
      <c r="E54" s="148">
        <f>IF('Indicator Date hidden'!F55="x","x",$E$2-'Indicator Date hidden'!F55)</f>
        <v>0</v>
      </c>
      <c r="F54" s="148">
        <f>IF('Indicator Date hidden'!G55="x","x",$F$2-'Indicator Date hidden'!G55)</f>
        <v>0</v>
      </c>
      <c r="G54" s="148">
        <f>IF('Indicator Date hidden'!H55="x","x",$G$2-'Indicator Date hidden'!H55)</f>
        <v>0</v>
      </c>
      <c r="H54" s="148">
        <f>IF('Indicator Date hidden'!I55="x","x",$H$2-'Indicator Date hidden'!I55)</f>
        <v>0</v>
      </c>
      <c r="I54" s="148">
        <f>IF('Indicator Date hidden'!J55="x","x",$I$2-'Indicator Date hidden'!J55)</f>
        <v>0</v>
      </c>
      <c r="J54" s="148">
        <f>IF('Indicator Date hidden'!K55="x","x",$J$2-'Indicator Date hidden'!K55)</f>
        <v>0</v>
      </c>
      <c r="K54" s="148">
        <f>IF('Indicator Date hidden'!L55="x","x",$K$2-'Indicator Date hidden'!L55)</f>
        <v>0</v>
      </c>
      <c r="L54" s="148">
        <f>IF('Indicator Date hidden'!M55="x","x",$L$2-'Indicator Date hidden'!M55)</f>
        <v>0</v>
      </c>
      <c r="M54" s="148">
        <f>IF('Indicator Date hidden'!N55="x","x",$M$2-'Indicator Date hidden'!N55)</f>
        <v>0</v>
      </c>
      <c r="N54" s="148">
        <f>IF('Indicator Date hidden'!O55="x","x",$N$2-'Indicator Date hidden'!O55)</f>
        <v>0</v>
      </c>
      <c r="O54" s="148">
        <f>IF('Indicator Date hidden'!P55="x","x",$O$2-'Indicator Date hidden'!P55)</f>
        <v>0</v>
      </c>
      <c r="P54" s="148">
        <f>IF('Indicator Date hidden'!Q55="x","x",$P$2-'Indicator Date hidden'!Q55)</f>
        <v>0</v>
      </c>
      <c r="Q54" s="148" t="str">
        <f>IF('Indicator Date hidden'!R55="x","x",$Q$2-'Indicator Date hidden'!R55)</f>
        <v>x</v>
      </c>
      <c r="R54" s="148">
        <f>IF('Indicator Date hidden'!S55="x","x",$R$2-'Indicator Date hidden'!S55)</f>
        <v>0</v>
      </c>
      <c r="S54" s="148">
        <f>IF('Indicator Date hidden'!T55="x","x",$S$2-'Indicator Date hidden'!T55)</f>
        <v>0</v>
      </c>
      <c r="T54" s="148">
        <f>IF('Indicator Date hidden'!U55="x","x",$T$2-'Indicator Date hidden'!U55)</f>
        <v>0</v>
      </c>
      <c r="U54" s="148">
        <f>IF('Indicator Date hidden'!V55="x","x",$U$2-'Indicator Date hidden'!V55)</f>
        <v>0</v>
      </c>
      <c r="V54" s="148">
        <f>IF('Indicator Date hidden'!W55="x","x",$V$2-'Indicator Date hidden'!W55)</f>
        <v>0</v>
      </c>
      <c r="W54" s="148">
        <f>IF('Indicator Date hidden'!X55="x","x",$W$2-'Indicator Date hidden'!X55)</f>
        <v>6</v>
      </c>
      <c r="X54" s="148">
        <f>IF('Indicator Date hidden'!Y55="x","x",$X$2-'Indicator Date hidden'!Y55)</f>
        <v>4</v>
      </c>
      <c r="Y54" s="148">
        <f>IF('Indicator Date hidden'!Z55="x","x",$Y$2-'Indicator Date hidden'!Z55)</f>
        <v>0</v>
      </c>
      <c r="Z54" s="148">
        <f>IF('Indicator Date hidden'!AA55="x","x",$Z$2-'Indicator Date hidden'!AA55)</f>
        <v>0</v>
      </c>
      <c r="AA54" s="148">
        <f>IF('Indicator Date hidden'!AB55="x","x",$AA$2-'Indicator Date hidden'!AB55)</f>
        <v>0</v>
      </c>
      <c r="AB54" s="148">
        <f>IF('Indicator Date hidden'!AC55="x","x",$AB$2-'Indicator Date hidden'!AC55)</f>
        <v>0</v>
      </c>
      <c r="AC54" s="148">
        <f>IF('Indicator Date hidden'!AD55="x","x",$AC$2-'Indicator Date hidden'!AD55)</f>
        <v>0</v>
      </c>
      <c r="AD54" s="148">
        <f>IF('Indicator Date hidden'!AE55="x","x",$AD$2-'Indicator Date hidden'!AE55)</f>
        <v>0</v>
      </c>
      <c r="AE54" s="148">
        <f>IF('Indicator Date hidden'!AF55="x","x",$AE$2-'Indicator Date hidden'!AF55)</f>
        <v>0</v>
      </c>
      <c r="AF54" s="148">
        <f>IF('Indicator Date hidden'!AG55="x","x",$AF$2-'Indicator Date hidden'!AG55)</f>
        <v>0</v>
      </c>
      <c r="AG54" s="148">
        <f>IF('Indicator Date hidden'!AH55="x","x",$AG$2-'Indicator Date hidden'!AH55)</f>
        <v>0</v>
      </c>
      <c r="AH54" s="148">
        <f>IF('Indicator Date hidden'!AI55="x","x",$AH$2-'Indicator Date hidden'!AI55)</f>
        <v>0</v>
      </c>
      <c r="AI54" s="148">
        <f>IF('Indicator Date hidden'!AJ55="x","x",$AI$2-'Indicator Date hidden'!AJ55)</f>
        <v>0</v>
      </c>
      <c r="AJ54" s="148">
        <f>IF('Indicator Date hidden'!AK55="x","x",$AJ$2-'Indicator Date hidden'!AK55)</f>
        <v>1</v>
      </c>
      <c r="AK54" s="148">
        <f>IF('Indicator Date hidden'!AL55="x","x",$AK$2-'Indicator Date hidden'!AL55)</f>
        <v>1</v>
      </c>
      <c r="AL54" s="148">
        <f>IF('Indicator Date hidden'!AM55="x","x",$AL$2-'Indicator Date hidden'!AM55)</f>
        <v>0</v>
      </c>
      <c r="AM54" s="148">
        <f>IF('Indicator Date hidden'!AN55="x","x",$AM$2-'Indicator Date hidden'!AN55)</f>
        <v>0</v>
      </c>
      <c r="AN54" s="148">
        <f>IF('Indicator Date hidden'!AO55="x","x",$AN$2-'Indicator Date hidden'!AO55)</f>
        <v>0</v>
      </c>
      <c r="AO54" s="148">
        <f>IF('Indicator Date hidden'!AP55="x","x",$AO$2-'Indicator Date hidden'!AP55)</f>
        <v>0</v>
      </c>
      <c r="AP54" s="148">
        <f>IF('Indicator Date hidden'!AQ55="x","x",$AP$2-'Indicator Date hidden'!AQ55)</f>
        <v>0</v>
      </c>
      <c r="AQ54" s="148">
        <f>IF('Indicator Date hidden'!AR55="x","x",$AQ$2-'Indicator Date hidden'!AR55)</f>
        <v>6</v>
      </c>
      <c r="AR54" s="148">
        <f>IF('Indicator Date hidden'!AS55="x","x",$AR$2-'Indicator Date hidden'!AS55)</f>
        <v>0</v>
      </c>
      <c r="AS54" s="148">
        <f>IF('Indicator Date hidden'!AT55="x","x",$AS$2-'Indicator Date hidden'!AT55)</f>
        <v>0</v>
      </c>
      <c r="AT54" s="148">
        <f>IF('Indicator Date hidden'!AU55="x","x",$AT$2-'Indicator Date hidden'!AU55)</f>
        <v>0</v>
      </c>
      <c r="AU54" s="148">
        <f>IF('Indicator Date hidden'!AV55="x","x",$AU$2-'Indicator Date hidden'!AV55)</f>
        <v>1</v>
      </c>
      <c r="AV54" s="148">
        <f>IF('Indicator Date hidden'!AW55="x","x",$AV$2-'Indicator Date hidden'!AW55)</f>
        <v>0</v>
      </c>
      <c r="AW54" s="148">
        <f>IF('Indicator Date hidden'!AX55="x","x",$AW$2-'Indicator Date hidden'!AX55)</f>
        <v>0</v>
      </c>
      <c r="AX54" s="148">
        <f>IF('Indicator Date hidden'!AY55="x","x",$AX$2-'Indicator Date hidden'!AY55)</f>
        <v>0</v>
      </c>
      <c r="AY54" s="148">
        <f>IF('Indicator Date hidden'!AZ55="x","x",$AY$2-'Indicator Date hidden'!AZ55)</f>
        <v>0</v>
      </c>
      <c r="AZ54" s="148">
        <f>IF('Indicator Date hidden'!BA55="x","x",$AZ$2-'Indicator Date hidden'!BA55)</f>
        <v>0</v>
      </c>
      <c r="BA54">
        <f t="shared" si="5"/>
        <v>19</v>
      </c>
      <c r="BB54" s="19">
        <f t="shared" si="6"/>
        <v>0.38</v>
      </c>
      <c r="BC54">
        <f t="shared" si="7"/>
        <v>6</v>
      </c>
      <c r="BD54" s="19">
        <f t="shared" si="8"/>
        <v>1.2944496900227525</v>
      </c>
      <c r="BE54" s="182">
        <f t="shared" si="9"/>
        <v>0</v>
      </c>
    </row>
    <row r="55" spans="1:57">
      <c r="A55" t="s">
        <v>8101</v>
      </c>
      <c r="B55" s="148">
        <f>IF('Indicator Date hidden'!C56="x","x",$B$2-'Indicator Date hidden'!C56)</f>
        <v>0</v>
      </c>
      <c r="C55" s="148">
        <f>IF('Indicator Date hidden'!D56="x","x",$C$2-'Indicator Date hidden'!D56)</f>
        <v>0</v>
      </c>
      <c r="D55" s="148">
        <f>IF('Indicator Date hidden'!E56="x","x",$D$2-'Indicator Date hidden'!E56)</f>
        <v>0</v>
      </c>
      <c r="E55" s="148">
        <f>IF('Indicator Date hidden'!F56="x","x",$E$2-'Indicator Date hidden'!F56)</f>
        <v>0</v>
      </c>
      <c r="F55" s="148">
        <f>IF('Indicator Date hidden'!G56="x","x",$F$2-'Indicator Date hidden'!G56)</f>
        <v>0</v>
      </c>
      <c r="G55" s="148">
        <f>IF('Indicator Date hidden'!H56="x","x",$G$2-'Indicator Date hidden'!H56)</f>
        <v>0</v>
      </c>
      <c r="H55" s="148">
        <f>IF('Indicator Date hidden'!I56="x","x",$H$2-'Indicator Date hidden'!I56)</f>
        <v>0</v>
      </c>
      <c r="I55" s="148">
        <f>IF('Indicator Date hidden'!J56="x","x",$I$2-'Indicator Date hidden'!J56)</f>
        <v>0</v>
      </c>
      <c r="J55" s="148">
        <f>IF('Indicator Date hidden'!K56="x","x",$J$2-'Indicator Date hidden'!K56)</f>
        <v>0</v>
      </c>
      <c r="K55" s="148">
        <f>IF('Indicator Date hidden'!L56="x","x",$K$2-'Indicator Date hidden'!L56)</f>
        <v>0</v>
      </c>
      <c r="L55" s="148">
        <f>IF('Indicator Date hidden'!M56="x","x",$L$2-'Indicator Date hidden'!M56)</f>
        <v>0</v>
      </c>
      <c r="M55" s="148">
        <f>IF('Indicator Date hidden'!N56="x","x",$M$2-'Indicator Date hidden'!N56)</f>
        <v>0</v>
      </c>
      <c r="N55" s="148">
        <f>IF('Indicator Date hidden'!O56="x","x",$N$2-'Indicator Date hidden'!O56)</f>
        <v>0</v>
      </c>
      <c r="O55" s="148">
        <f>IF('Indicator Date hidden'!P56="x","x",$O$2-'Indicator Date hidden'!P56)</f>
        <v>0</v>
      </c>
      <c r="P55" s="148">
        <f>IF('Indicator Date hidden'!Q56="x","x",$P$2-'Indicator Date hidden'!Q56)</f>
        <v>0</v>
      </c>
      <c r="Q55" s="148" t="str">
        <f>IF('Indicator Date hidden'!R56="x","x",$Q$2-'Indicator Date hidden'!R56)</f>
        <v>x</v>
      </c>
      <c r="R55" s="148">
        <f>IF('Indicator Date hidden'!S56="x","x",$R$2-'Indicator Date hidden'!S56)</f>
        <v>0</v>
      </c>
      <c r="S55" s="148">
        <f>IF('Indicator Date hidden'!T56="x","x",$S$2-'Indicator Date hidden'!T56)</f>
        <v>0</v>
      </c>
      <c r="T55" s="148">
        <f>IF('Indicator Date hidden'!U56="x","x",$T$2-'Indicator Date hidden'!U56)</f>
        <v>0</v>
      </c>
      <c r="U55" s="148">
        <f>IF('Indicator Date hidden'!V56="x","x",$U$2-'Indicator Date hidden'!V56)</f>
        <v>0</v>
      </c>
      <c r="V55" s="148">
        <f>IF('Indicator Date hidden'!W56="x","x",$V$2-'Indicator Date hidden'!W56)</f>
        <v>0</v>
      </c>
      <c r="W55" s="148">
        <f>IF('Indicator Date hidden'!X56="x","x",$W$2-'Indicator Date hidden'!X56)</f>
        <v>4</v>
      </c>
      <c r="X55" s="148" t="str">
        <f>IF('Indicator Date hidden'!Y56="x","x",$X$2-'Indicator Date hidden'!Y56)</f>
        <v>x</v>
      </c>
      <c r="Y55" s="148">
        <f>IF('Indicator Date hidden'!Z56="x","x",$Y$2-'Indicator Date hidden'!Z56)</f>
        <v>0</v>
      </c>
      <c r="Z55" s="148">
        <f>IF('Indicator Date hidden'!AA56="x","x",$Z$2-'Indicator Date hidden'!AA56)</f>
        <v>0</v>
      </c>
      <c r="AA55" s="148">
        <f>IF('Indicator Date hidden'!AB56="x","x",$AA$2-'Indicator Date hidden'!AB56)</f>
        <v>0</v>
      </c>
      <c r="AB55" s="148">
        <f>IF('Indicator Date hidden'!AC56="x","x",$AB$2-'Indicator Date hidden'!AC56)</f>
        <v>0</v>
      </c>
      <c r="AC55" s="148">
        <f>IF('Indicator Date hidden'!AD56="x","x",$AC$2-'Indicator Date hidden'!AD56)</f>
        <v>0</v>
      </c>
      <c r="AD55" s="148">
        <f>IF('Indicator Date hidden'!AE56="x","x",$AD$2-'Indicator Date hidden'!AE56)</f>
        <v>0</v>
      </c>
      <c r="AE55" s="148" t="str">
        <f>IF('Indicator Date hidden'!AF56="x","x",$AE$2-'Indicator Date hidden'!AF56)</f>
        <v>x</v>
      </c>
      <c r="AF55" s="148" t="str">
        <f>IF('Indicator Date hidden'!AG56="x","x",$AF$2-'Indicator Date hidden'!AG56)</f>
        <v>x</v>
      </c>
      <c r="AG55" s="148">
        <f>IF('Indicator Date hidden'!AH56="x","x",$AG$2-'Indicator Date hidden'!AH56)</f>
        <v>0</v>
      </c>
      <c r="AH55" s="148">
        <f>IF('Indicator Date hidden'!AI56="x","x",$AH$2-'Indicator Date hidden'!AI56)</f>
        <v>0</v>
      </c>
      <c r="AI55" s="148">
        <f>IF('Indicator Date hidden'!AJ56="x","x",$AI$2-'Indicator Date hidden'!AJ56)</f>
        <v>0</v>
      </c>
      <c r="AJ55" s="148" t="str">
        <f>IF('Indicator Date hidden'!AK56="x","x",$AJ$2-'Indicator Date hidden'!AK56)</f>
        <v>x</v>
      </c>
      <c r="AK55" s="148">
        <f>IF('Indicator Date hidden'!AL56="x","x",$AK$2-'Indicator Date hidden'!AL56)</f>
        <v>1</v>
      </c>
      <c r="AL55" s="148">
        <f>IF('Indicator Date hidden'!AM56="x","x",$AL$2-'Indicator Date hidden'!AM56)</f>
        <v>0</v>
      </c>
      <c r="AM55" s="148">
        <f>IF('Indicator Date hidden'!AN56="x","x",$AM$2-'Indicator Date hidden'!AN56)</f>
        <v>0</v>
      </c>
      <c r="AN55" s="148">
        <f>IF('Indicator Date hidden'!AO56="x","x",$AN$2-'Indicator Date hidden'!AO56)</f>
        <v>0</v>
      </c>
      <c r="AO55" s="148" t="str">
        <f>IF('Indicator Date hidden'!AP56="x","x",$AO$2-'Indicator Date hidden'!AP56)</f>
        <v>x</v>
      </c>
      <c r="AP55" s="148" t="str">
        <f>IF('Indicator Date hidden'!AQ56="x","x",$AP$2-'Indicator Date hidden'!AQ56)</f>
        <v>x</v>
      </c>
      <c r="AQ55" s="148" t="str">
        <f>IF('Indicator Date hidden'!AR56="x","x",$AQ$2-'Indicator Date hidden'!AR56)</f>
        <v>x</v>
      </c>
      <c r="AR55" s="148">
        <f>IF('Indicator Date hidden'!AS56="x","x",$AR$2-'Indicator Date hidden'!AS56)</f>
        <v>0</v>
      </c>
      <c r="AS55" s="148">
        <f>IF('Indicator Date hidden'!AT56="x","x",$AS$2-'Indicator Date hidden'!AT56)</f>
        <v>2</v>
      </c>
      <c r="AT55" s="148">
        <f>IF('Indicator Date hidden'!AU56="x","x",$AT$2-'Indicator Date hidden'!AU56)</f>
        <v>0</v>
      </c>
      <c r="AU55" s="148">
        <f>IF('Indicator Date hidden'!AV56="x","x",$AU$2-'Indicator Date hidden'!AV56)</f>
        <v>1</v>
      </c>
      <c r="AV55" s="148">
        <f>IF('Indicator Date hidden'!AW56="x","x",$AV$2-'Indicator Date hidden'!AW56)</f>
        <v>0</v>
      </c>
      <c r="AW55" s="148">
        <f>IF('Indicator Date hidden'!AX56="x","x",$AW$2-'Indicator Date hidden'!AX56)</f>
        <v>0</v>
      </c>
      <c r="AX55" s="148">
        <f>IF('Indicator Date hidden'!AY56="x","x",$AX$2-'Indicator Date hidden'!AY56)</f>
        <v>0</v>
      </c>
      <c r="AY55" s="148">
        <f>IF('Indicator Date hidden'!AZ56="x","x",$AY$2-'Indicator Date hidden'!AZ56)</f>
        <v>0</v>
      </c>
      <c r="AZ55" s="148">
        <f>IF('Indicator Date hidden'!BA56="x","x",$AZ$2-'Indicator Date hidden'!BA56)</f>
        <v>0</v>
      </c>
      <c r="BA55">
        <f t="shared" si="5"/>
        <v>8</v>
      </c>
      <c r="BB55" s="19">
        <f t="shared" si="6"/>
        <v>0.18604651162790697</v>
      </c>
      <c r="BC55">
        <f t="shared" si="7"/>
        <v>4</v>
      </c>
      <c r="BD55" s="19">
        <f t="shared" si="8"/>
        <v>0.69066243743802314</v>
      </c>
      <c r="BE55" s="182">
        <f t="shared" si="9"/>
        <v>0</v>
      </c>
    </row>
    <row r="56" spans="1:57">
      <c r="A56" t="s">
        <v>1665</v>
      </c>
      <c r="B56" s="148">
        <f>IF('Indicator Date hidden'!C57="x","x",$B$2-'Indicator Date hidden'!C57)</f>
        <v>0</v>
      </c>
      <c r="C56" s="148">
        <f>IF('Indicator Date hidden'!D57="x","x",$C$2-'Indicator Date hidden'!D57)</f>
        <v>0</v>
      </c>
      <c r="D56" s="148">
        <f>IF('Indicator Date hidden'!E57="x","x",$D$2-'Indicator Date hidden'!E57)</f>
        <v>0</v>
      </c>
      <c r="E56" s="148">
        <f>IF('Indicator Date hidden'!F57="x","x",$E$2-'Indicator Date hidden'!F57)</f>
        <v>0</v>
      </c>
      <c r="F56" s="148">
        <f>IF('Indicator Date hidden'!G57="x","x",$F$2-'Indicator Date hidden'!G57)</f>
        <v>0</v>
      </c>
      <c r="G56" s="148">
        <f>IF('Indicator Date hidden'!H57="x","x",$G$2-'Indicator Date hidden'!H57)</f>
        <v>0</v>
      </c>
      <c r="H56" s="148">
        <f>IF('Indicator Date hidden'!I57="x","x",$H$2-'Indicator Date hidden'!I57)</f>
        <v>0</v>
      </c>
      <c r="I56" s="148">
        <f>IF('Indicator Date hidden'!J57="x","x",$I$2-'Indicator Date hidden'!J57)</f>
        <v>0</v>
      </c>
      <c r="J56" s="148">
        <f>IF('Indicator Date hidden'!K57="x","x",$J$2-'Indicator Date hidden'!K57)</f>
        <v>0</v>
      </c>
      <c r="K56" s="148">
        <f>IF('Indicator Date hidden'!L57="x","x",$K$2-'Indicator Date hidden'!L57)</f>
        <v>0</v>
      </c>
      <c r="L56" s="148">
        <f>IF('Indicator Date hidden'!M57="x","x",$L$2-'Indicator Date hidden'!M57)</f>
        <v>0</v>
      </c>
      <c r="M56" s="148">
        <f>IF('Indicator Date hidden'!N57="x","x",$M$2-'Indicator Date hidden'!N57)</f>
        <v>0</v>
      </c>
      <c r="N56" s="148">
        <f>IF('Indicator Date hidden'!O57="x","x",$N$2-'Indicator Date hidden'!O57)</f>
        <v>0</v>
      </c>
      <c r="O56" s="148">
        <f>IF('Indicator Date hidden'!P57="x","x",$O$2-'Indicator Date hidden'!P57)</f>
        <v>0</v>
      </c>
      <c r="P56" s="148">
        <f>IF('Indicator Date hidden'!Q57="x","x",$P$2-'Indicator Date hidden'!Q57)</f>
        <v>0</v>
      </c>
      <c r="Q56" s="148" t="str">
        <f>IF('Indicator Date hidden'!R57="x","x",$Q$2-'Indicator Date hidden'!R57)</f>
        <v>x</v>
      </c>
      <c r="R56" s="148">
        <f>IF('Indicator Date hidden'!S57="x","x",$R$2-'Indicator Date hidden'!S57)</f>
        <v>0</v>
      </c>
      <c r="S56" s="148">
        <f>IF('Indicator Date hidden'!T57="x","x",$S$2-'Indicator Date hidden'!T57)</f>
        <v>0</v>
      </c>
      <c r="T56" s="148">
        <f>IF('Indicator Date hidden'!U57="x","x",$T$2-'Indicator Date hidden'!U57)</f>
        <v>0</v>
      </c>
      <c r="U56" s="148" t="str">
        <f>IF('Indicator Date hidden'!V57="x","x",$U$2-'Indicator Date hidden'!V57)</f>
        <v>x</v>
      </c>
      <c r="V56" s="148">
        <f>IF('Indicator Date hidden'!W57="x","x",$V$2-'Indicator Date hidden'!W57)</f>
        <v>0</v>
      </c>
      <c r="W56" s="148">
        <f>IF('Indicator Date hidden'!X57="x","x",$W$2-'Indicator Date hidden'!X57)</f>
        <v>4</v>
      </c>
      <c r="X56" s="148" t="str">
        <f>IF('Indicator Date hidden'!Y57="x","x",$X$2-'Indicator Date hidden'!Y57)</f>
        <v>x</v>
      </c>
      <c r="Y56" s="148">
        <f>IF('Indicator Date hidden'!Z57="x","x",$Y$2-'Indicator Date hidden'!Z57)</f>
        <v>0</v>
      </c>
      <c r="Z56" s="148">
        <f>IF('Indicator Date hidden'!AA57="x","x",$Z$2-'Indicator Date hidden'!AA57)</f>
        <v>0</v>
      </c>
      <c r="AA56" s="148">
        <f>IF('Indicator Date hidden'!AB57="x","x",$AA$2-'Indicator Date hidden'!AB57)</f>
        <v>0</v>
      </c>
      <c r="AB56" s="148">
        <f>IF('Indicator Date hidden'!AC57="x","x",$AB$2-'Indicator Date hidden'!AC57)</f>
        <v>0</v>
      </c>
      <c r="AC56" s="148">
        <f>IF('Indicator Date hidden'!AD57="x","x",$AC$2-'Indicator Date hidden'!AD57)</f>
        <v>0</v>
      </c>
      <c r="AD56" s="148">
        <f>IF('Indicator Date hidden'!AE57="x","x",$AD$2-'Indicator Date hidden'!AE57)</f>
        <v>0</v>
      </c>
      <c r="AE56" s="148" t="str">
        <f>IF('Indicator Date hidden'!AF57="x","x",$AE$2-'Indicator Date hidden'!AF57)</f>
        <v>x</v>
      </c>
      <c r="AF56" s="148" t="str">
        <f>IF('Indicator Date hidden'!AG57="x","x",$AF$2-'Indicator Date hidden'!AG57)</f>
        <v>x</v>
      </c>
      <c r="AG56" s="148">
        <f>IF('Indicator Date hidden'!AH57="x","x",$AG$2-'Indicator Date hidden'!AH57)</f>
        <v>0</v>
      </c>
      <c r="AH56" s="148">
        <f>IF('Indicator Date hidden'!AI57="x","x",$AH$2-'Indicator Date hidden'!AI57)</f>
        <v>0</v>
      </c>
      <c r="AI56" s="148">
        <f>IF('Indicator Date hidden'!AJ57="x","x",$AI$2-'Indicator Date hidden'!AJ57)</f>
        <v>0</v>
      </c>
      <c r="AJ56" s="148" t="str">
        <f>IF('Indicator Date hidden'!AK57="x","x",$AJ$2-'Indicator Date hidden'!AK57)</f>
        <v>x</v>
      </c>
      <c r="AK56" s="148">
        <f>IF('Indicator Date hidden'!AL57="x","x",$AK$2-'Indicator Date hidden'!AL57)</f>
        <v>1</v>
      </c>
      <c r="AL56" s="148">
        <f>IF('Indicator Date hidden'!AM57="x","x",$AL$2-'Indicator Date hidden'!AM57)</f>
        <v>0</v>
      </c>
      <c r="AM56" s="148">
        <f>IF('Indicator Date hidden'!AN57="x","x",$AM$2-'Indicator Date hidden'!AN57)</f>
        <v>0</v>
      </c>
      <c r="AN56" s="148">
        <f>IF('Indicator Date hidden'!AO57="x","x",$AN$2-'Indicator Date hidden'!AO57)</f>
        <v>0</v>
      </c>
      <c r="AO56" s="148" t="str">
        <f>IF('Indicator Date hidden'!AP57="x","x",$AO$2-'Indicator Date hidden'!AP57)</f>
        <v>x</v>
      </c>
      <c r="AP56" s="148" t="str">
        <f>IF('Indicator Date hidden'!AQ57="x","x",$AP$2-'Indicator Date hidden'!AQ57)</f>
        <v>x</v>
      </c>
      <c r="AQ56" s="148" t="str">
        <f>IF('Indicator Date hidden'!AR57="x","x",$AQ$2-'Indicator Date hidden'!AR57)</f>
        <v>x</v>
      </c>
      <c r="AR56" s="148">
        <f>IF('Indicator Date hidden'!AS57="x","x",$AR$2-'Indicator Date hidden'!AS57)</f>
        <v>0</v>
      </c>
      <c r="AS56" s="148">
        <f>IF('Indicator Date hidden'!AT57="x","x",$AS$2-'Indicator Date hidden'!AT57)</f>
        <v>0</v>
      </c>
      <c r="AT56" s="148">
        <f>IF('Indicator Date hidden'!AU57="x","x",$AT$2-'Indicator Date hidden'!AU57)</f>
        <v>0</v>
      </c>
      <c r="AU56" s="148">
        <f>IF('Indicator Date hidden'!AV57="x","x",$AU$2-'Indicator Date hidden'!AV57)</f>
        <v>1</v>
      </c>
      <c r="AV56" s="148">
        <f>IF('Indicator Date hidden'!AW57="x","x",$AV$2-'Indicator Date hidden'!AW57)</f>
        <v>0</v>
      </c>
      <c r="AW56" s="148">
        <f>IF('Indicator Date hidden'!AX57="x","x",$AW$2-'Indicator Date hidden'!AX57)</f>
        <v>0</v>
      </c>
      <c r="AX56" s="148">
        <f>IF('Indicator Date hidden'!AY57="x","x",$AX$2-'Indicator Date hidden'!AY57)</f>
        <v>0</v>
      </c>
      <c r="AY56" s="148">
        <f>IF('Indicator Date hidden'!AZ57="x","x",$AY$2-'Indicator Date hidden'!AZ57)</f>
        <v>0</v>
      </c>
      <c r="AZ56" s="148">
        <f>IF('Indicator Date hidden'!BA57="x","x",$AZ$2-'Indicator Date hidden'!BA57)</f>
        <v>0</v>
      </c>
      <c r="BA56">
        <f t="shared" si="5"/>
        <v>6</v>
      </c>
      <c r="BB56" s="19">
        <f t="shared" si="6"/>
        <v>0.14285714285714285</v>
      </c>
      <c r="BC56">
        <f t="shared" si="7"/>
        <v>3</v>
      </c>
      <c r="BD56" s="19">
        <f t="shared" si="8"/>
        <v>0.63887656499993994</v>
      </c>
      <c r="BE56" s="182">
        <f t="shared" si="9"/>
        <v>0</v>
      </c>
    </row>
    <row r="57" spans="1:57">
      <c r="A57" t="s">
        <v>8103</v>
      </c>
      <c r="B57" s="148">
        <f>IF('Indicator Date hidden'!C58="x","x",$B$2-'Indicator Date hidden'!C58)</f>
        <v>0</v>
      </c>
      <c r="C57" s="148">
        <f>IF('Indicator Date hidden'!D58="x","x",$C$2-'Indicator Date hidden'!D58)</f>
        <v>0</v>
      </c>
      <c r="D57" s="148">
        <f>IF('Indicator Date hidden'!E58="x","x",$D$2-'Indicator Date hidden'!E58)</f>
        <v>0</v>
      </c>
      <c r="E57" s="148">
        <f>IF('Indicator Date hidden'!F58="x","x",$E$2-'Indicator Date hidden'!F58)</f>
        <v>0</v>
      </c>
      <c r="F57" s="148">
        <f>IF('Indicator Date hidden'!G58="x","x",$F$2-'Indicator Date hidden'!G58)</f>
        <v>0</v>
      </c>
      <c r="G57" s="148">
        <f>IF('Indicator Date hidden'!H58="x","x",$G$2-'Indicator Date hidden'!H58)</f>
        <v>0</v>
      </c>
      <c r="H57" s="148">
        <f>IF('Indicator Date hidden'!I58="x","x",$H$2-'Indicator Date hidden'!I58)</f>
        <v>0</v>
      </c>
      <c r="I57" s="148">
        <f>IF('Indicator Date hidden'!J58="x","x",$I$2-'Indicator Date hidden'!J58)</f>
        <v>0</v>
      </c>
      <c r="J57" s="148">
        <f>IF('Indicator Date hidden'!K58="x","x",$J$2-'Indicator Date hidden'!K58)</f>
        <v>0</v>
      </c>
      <c r="K57" s="148">
        <f>IF('Indicator Date hidden'!L58="x","x",$K$2-'Indicator Date hidden'!L58)</f>
        <v>0</v>
      </c>
      <c r="L57" s="148">
        <f>IF('Indicator Date hidden'!M58="x","x",$L$2-'Indicator Date hidden'!M58)</f>
        <v>0</v>
      </c>
      <c r="M57" s="148">
        <f>IF('Indicator Date hidden'!N58="x","x",$M$2-'Indicator Date hidden'!N58)</f>
        <v>0</v>
      </c>
      <c r="N57" s="148">
        <f>IF('Indicator Date hidden'!O58="x","x",$N$2-'Indicator Date hidden'!O58)</f>
        <v>0</v>
      </c>
      <c r="O57" s="148">
        <f>IF('Indicator Date hidden'!P58="x","x",$O$2-'Indicator Date hidden'!P58)</f>
        <v>0</v>
      </c>
      <c r="P57" s="148">
        <f>IF('Indicator Date hidden'!Q58="x","x",$P$2-'Indicator Date hidden'!Q58)</f>
        <v>0</v>
      </c>
      <c r="Q57" s="148" t="str">
        <f>IF('Indicator Date hidden'!R58="x","x",$Q$2-'Indicator Date hidden'!R58)</f>
        <v>x</v>
      </c>
      <c r="R57" s="148">
        <f>IF('Indicator Date hidden'!S58="x","x",$R$2-'Indicator Date hidden'!S58)</f>
        <v>0</v>
      </c>
      <c r="S57" s="148">
        <f>IF('Indicator Date hidden'!T58="x","x",$S$2-'Indicator Date hidden'!T58)</f>
        <v>0</v>
      </c>
      <c r="T57" s="148">
        <f>IF('Indicator Date hidden'!U58="x","x",$T$2-'Indicator Date hidden'!U58)</f>
        <v>0</v>
      </c>
      <c r="U57" s="148" t="str">
        <f>IF('Indicator Date hidden'!V58="x","x",$U$2-'Indicator Date hidden'!V58)</f>
        <v>x</v>
      </c>
      <c r="V57" s="148">
        <f>IF('Indicator Date hidden'!W58="x","x",$V$2-'Indicator Date hidden'!W58)</f>
        <v>0</v>
      </c>
      <c r="W57" s="148" t="str">
        <f>IF('Indicator Date hidden'!X58="x","x",$W$2-'Indicator Date hidden'!X58)</f>
        <v>x</v>
      </c>
      <c r="X57" s="148">
        <f>IF('Indicator Date hidden'!Y58="x","x",$X$2-'Indicator Date hidden'!Y58)</f>
        <v>2</v>
      </c>
      <c r="Y57" s="148">
        <f>IF('Indicator Date hidden'!Z58="x","x",$Y$2-'Indicator Date hidden'!Z58)</f>
        <v>0</v>
      </c>
      <c r="Z57" s="148">
        <f>IF('Indicator Date hidden'!AA58="x","x",$Z$2-'Indicator Date hidden'!AA58)</f>
        <v>0</v>
      </c>
      <c r="AA57" s="148">
        <f>IF('Indicator Date hidden'!AB58="x","x",$AA$2-'Indicator Date hidden'!AB58)</f>
        <v>1</v>
      </c>
      <c r="AB57" s="148">
        <f>IF('Indicator Date hidden'!AC58="x","x",$AB$2-'Indicator Date hidden'!AC58)</f>
        <v>0</v>
      </c>
      <c r="AC57" s="148">
        <f>IF('Indicator Date hidden'!AD58="x","x",$AC$2-'Indicator Date hidden'!AD58)</f>
        <v>0</v>
      </c>
      <c r="AD57" s="148" t="str">
        <f>IF('Indicator Date hidden'!AE58="x","x",$AD$2-'Indicator Date hidden'!AE58)</f>
        <v>x</v>
      </c>
      <c r="AE57" s="148">
        <f>IF('Indicator Date hidden'!AF58="x","x",$AE$2-'Indicator Date hidden'!AF58)</f>
        <v>0</v>
      </c>
      <c r="AF57" s="148">
        <f>IF('Indicator Date hidden'!AG58="x","x",$AF$2-'Indicator Date hidden'!AG58)</f>
        <v>1</v>
      </c>
      <c r="AG57" s="148">
        <f>IF('Indicator Date hidden'!AH58="x","x",$AG$2-'Indicator Date hidden'!AH58)</f>
        <v>0</v>
      </c>
      <c r="AH57" s="148">
        <f>IF('Indicator Date hidden'!AI58="x","x",$AH$2-'Indicator Date hidden'!AI58)</f>
        <v>0</v>
      </c>
      <c r="AI57" s="148">
        <f>IF('Indicator Date hidden'!AJ58="x","x",$AI$2-'Indicator Date hidden'!AJ58)</f>
        <v>0</v>
      </c>
      <c r="AJ57" s="148" t="str">
        <f>IF('Indicator Date hidden'!AK58="x","x",$AJ$2-'Indicator Date hidden'!AK58)</f>
        <v>x</v>
      </c>
      <c r="AK57" s="148">
        <f>IF('Indicator Date hidden'!AL58="x","x",$AK$2-'Indicator Date hidden'!AL58)</f>
        <v>1</v>
      </c>
      <c r="AL57" s="148">
        <f>IF('Indicator Date hidden'!AM58="x","x",$AL$2-'Indicator Date hidden'!AM58)</f>
        <v>0</v>
      </c>
      <c r="AM57" s="148">
        <f>IF('Indicator Date hidden'!AN58="x","x",$AM$2-'Indicator Date hidden'!AN58)</f>
        <v>0</v>
      </c>
      <c r="AN57" s="148">
        <f>IF('Indicator Date hidden'!AO58="x","x",$AN$2-'Indicator Date hidden'!AO58)</f>
        <v>0</v>
      </c>
      <c r="AO57" s="148">
        <f>IF('Indicator Date hidden'!AP58="x","x",$AO$2-'Indicator Date hidden'!AP58)</f>
        <v>0</v>
      </c>
      <c r="AP57" s="148">
        <f>IF('Indicator Date hidden'!AQ58="x","x",$AP$2-'Indicator Date hidden'!AQ58)</f>
        <v>0</v>
      </c>
      <c r="AQ57" s="148" t="str">
        <f>IF('Indicator Date hidden'!AR58="x","x",$AQ$2-'Indicator Date hidden'!AR58)</f>
        <v>x</v>
      </c>
      <c r="AR57" s="148">
        <f>IF('Indicator Date hidden'!AS58="x","x",$AR$2-'Indicator Date hidden'!AS58)</f>
        <v>0</v>
      </c>
      <c r="AS57" s="148">
        <f>IF('Indicator Date hidden'!AT58="x","x",$AS$2-'Indicator Date hidden'!AT58)</f>
        <v>0</v>
      </c>
      <c r="AT57" s="148">
        <f>IF('Indicator Date hidden'!AU58="x","x",$AT$2-'Indicator Date hidden'!AU58)</f>
        <v>0</v>
      </c>
      <c r="AU57" s="148">
        <f>IF('Indicator Date hidden'!AV58="x","x",$AU$2-'Indicator Date hidden'!AV58)</f>
        <v>3</v>
      </c>
      <c r="AV57" s="148">
        <f>IF('Indicator Date hidden'!AW58="x","x",$AV$2-'Indicator Date hidden'!AW58)</f>
        <v>0</v>
      </c>
      <c r="AW57" s="148">
        <f>IF('Indicator Date hidden'!AX58="x","x",$AW$2-'Indicator Date hidden'!AX58)</f>
        <v>0</v>
      </c>
      <c r="AX57" s="148">
        <f>IF('Indicator Date hidden'!AY58="x","x",$AX$2-'Indicator Date hidden'!AY58)</f>
        <v>0</v>
      </c>
      <c r="AY57" s="148">
        <f>IF('Indicator Date hidden'!AZ58="x","x",$AY$2-'Indicator Date hidden'!AZ58)</f>
        <v>0</v>
      </c>
      <c r="AZ57" s="148">
        <f>IF('Indicator Date hidden'!BA58="x","x",$AZ$2-'Indicator Date hidden'!BA58)</f>
        <v>0</v>
      </c>
      <c r="BA57">
        <f t="shared" si="5"/>
        <v>8</v>
      </c>
      <c r="BB57" s="19">
        <f t="shared" si="6"/>
        <v>0.17777777777777778</v>
      </c>
      <c r="BC57">
        <f t="shared" si="7"/>
        <v>5</v>
      </c>
      <c r="BD57" s="19">
        <f t="shared" si="8"/>
        <v>0.56916659888291987</v>
      </c>
      <c r="BE57" s="182">
        <f t="shared" si="9"/>
        <v>0</v>
      </c>
    </row>
    <row r="58" spans="1:57">
      <c r="A58" t="s">
        <v>1771</v>
      </c>
      <c r="B58" s="148">
        <f>IF('Indicator Date hidden'!C59="x","x",$B$2-'Indicator Date hidden'!C59)</f>
        <v>0</v>
      </c>
      <c r="C58" s="148">
        <f>IF('Indicator Date hidden'!D59="x","x",$C$2-'Indicator Date hidden'!D59)</f>
        <v>0</v>
      </c>
      <c r="D58" s="148">
        <f>IF('Indicator Date hidden'!E59="x","x",$D$2-'Indicator Date hidden'!E59)</f>
        <v>0</v>
      </c>
      <c r="E58" s="148">
        <f>IF('Indicator Date hidden'!F59="x","x",$E$2-'Indicator Date hidden'!F59)</f>
        <v>0</v>
      </c>
      <c r="F58" s="148">
        <f>IF('Indicator Date hidden'!G59="x","x",$F$2-'Indicator Date hidden'!G59)</f>
        <v>0</v>
      </c>
      <c r="G58" s="148">
        <f>IF('Indicator Date hidden'!H59="x","x",$G$2-'Indicator Date hidden'!H59)</f>
        <v>0</v>
      </c>
      <c r="H58" s="148">
        <f>IF('Indicator Date hidden'!I59="x","x",$H$2-'Indicator Date hidden'!I59)</f>
        <v>0</v>
      </c>
      <c r="I58" s="148">
        <f>IF('Indicator Date hidden'!J59="x","x",$I$2-'Indicator Date hidden'!J59)</f>
        <v>0</v>
      </c>
      <c r="J58" s="148">
        <f>IF('Indicator Date hidden'!K59="x","x",$J$2-'Indicator Date hidden'!K59)</f>
        <v>0</v>
      </c>
      <c r="K58" s="148">
        <f>IF('Indicator Date hidden'!L59="x","x",$K$2-'Indicator Date hidden'!L59)</f>
        <v>0</v>
      </c>
      <c r="L58" s="148">
        <f>IF('Indicator Date hidden'!M59="x","x",$L$2-'Indicator Date hidden'!M59)</f>
        <v>0</v>
      </c>
      <c r="M58" s="148">
        <f>IF('Indicator Date hidden'!N59="x","x",$M$2-'Indicator Date hidden'!N59)</f>
        <v>0</v>
      </c>
      <c r="N58" s="148">
        <f>IF('Indicator Date hidden'!O59="x","x",$N$2-'Indicator Date hidden'!O59)</f>
        <v>0</v>
      </c>
      <c r="O58" s="148">
        <f>IF('Indicator Date hidden'!P59="x","x",$O$2-'Indicator Date hidden'!P59)</f>
        <v>0</v>
      </c>
      <c r="P58" s="148">
        <f>IF('Indicator Date hidden'!Q59="x","x",$P$2-'Indicator Date hidden'!Q59)</f>
        <v>0</v>
      </c>
      <c r="Q58" s="148">
        <f>IF('Indicator Date hidden'!R59="x","x",$Q$2-'Indicator Date hidden'!R59)</f>
        <v>3</v>
      </c>
      <c r="R58" s="148">
        <f>IF('Indicator Date hidden'!S59="x","x",$R$2-'Indicator Date hidden'!S59)</f>
        <v>0</v>
      </c>
      <c r="S58" s="148">
        <f>IF('Indicator Date hidden'!T59="x","x",$S$2-'Indicator Date hidden'!T59)</f>
        <v>0</v>
      </c>
      <c r="T58" s="148">
        <f>IF('Indicator Date hidden'!U59="x","x",$T$2-'Indicator Date hidden'!U59)</f>
        <v>0</v>
      </c>
      <c r="U58" s="148">
        <f>IF('Indicator Date hidden'!V59="x","x",$U$2-'Indicator Date hidden'!V59)</f>
        <v>0</v>
      </c>
      <c r="V58" s="148">
        <f>IF('Indicator Date hidden'!W59="x","x",$V$2-'Indicator Date hidden'!W59)</f>
        <v>0</v>
      </c>
      <c r="W58" s="148">
        <f>IF('Indicator Date hidden'!X59="x","x",$W$2-'Indicator Date hidden'!X59)</f>
        <v>0</v>
      </c>
      <c r="X58" s="148">
        <f>IF('Indicator Date hidden'!Y59="x","x",$X$2-'Indicator Date hidden'!Y59)</f>
        <v>4</v>
      </c>
      <c r="Y58" s="148">
        <f>IF('Indicator Date hidden'!Z59="x","x",$Y$2-'Indicator Date hidden'!Z59)</f>
        <v>0</v>
      </c>
      <c r="Z58" s="148">
        <f>IF('Indicator Date hidden'!AA59="x","x",$Z$2-'Indicator Date hidden'!AA59)</f>
        <v>0</v>
      </c>
      <c r="AA58" s="148">
        <f>IF('Indicator Date hidden'!AB59="x","x",$AA$2-'Indicator Date hidden'!AB59)</f>
        <v>0</v>
      </c>
      <c r="AB58" s="148">
        <f>IF('Indicator Date hidden'!AC59="x","x",$AB$2-'Indicator Date hidden'!AC59)</f>
        <v>0</v>
      </c>
      <c r="AC58" s="148">
        <f>IF('Indicator Date hidden'!AD59="x","x",$AC$2-'Indicator Date hidden'!AD59)</f>
        <v>0</v>
      </c>
      <c r="AD58" s="148">
        <f>IF('Indicator Date hidden'!AE59="x","x",$AD$2-'Indicator Date hidden'!AE59)</f>
        <v>0</v>
      </c>
      <c r="AE58" s="148">
        <f>IF('Indicator Date hidden'!AF59="x","x",$AE$2-'Indicator Date hidden'!AF59)</f>
        <v>0</v>
      </c>
      <c r="AF58" s="148">
        <f>IF('Indicator Date hidden'!AG59="x","x",$AF$2-'Indicator Date hidden'!AG59)</f>
        <v>3</v>
      </c>
      <c r="AG58" s="148">
        <f>IF('Indicator Date hidden'!AH59="x","x",$AG$2-'Indicator Date hidden'!AH59)</f>
        <v>0</v>
      </c>
      <c r="AH58" s="148">
        <f>IF('Indicator Date hidden'!AI59="x","x",$AH$2-'Indicator Date hidden'!AI59)</f>
        <v>0</v>
      </c>
      <c r="AI58" s="148">
        <f>IF('Indicator Date hidden'!AJ59="x","x",$AI$2-'Indicator Date hidden'!AJ59)</f>
        <v>0</v>
      </c>
      <c r="AJ58" s="148">
        <f>IF('Indicator Date hidden'!AK59="x","x",$AJ$2-'Indicator Date hidden'!AK59)</f>
        <v>1</v>
      </c>
      <c r="AK58" s="148">
        <f>IF('Indicator Date hidden'!AL59="x","x",$AK$2-'Indicator Date hidden'!AL59)</f>
        <v>0</v>
      </c>
      <c r="AL58" s="148">
        <f>IF('Indicator Date hidden'!AM59="x","x",$AL$2-'Indicator Date hidden'!AM59)</f>
        <v>0</v>
      </c>
      <c r="AM58" s="148">
        <f>IF('Indicator Date hidden'!AN59="x","x",$AM$2-'Indicator Date hidden'!AN59)</f>
        <v>0</v>
      </c>
      <c r="AN58" s="148">
        <f>IF('Indicator Date hidden'!AO59="x","x",$AN$2-'Indicator Date hidden'!AO59)</f>
        <v>0</v>
      </c>
      <c r="AO58" s="148">
        <f>IF('Indicator Date hidden'!AP59="x","x",$AO$2-'Indicator Date hidden'!AP59)</f>
        <v>0</v>
      </c>
      <c r="AP58" s="148">
        <f>IF('Indicator Date hidden'!AQ59="x","x",$AP$2-'Indicator Date hidden'!AQ59)</f>
        <v>0</v>
      </c>
      <c r="AQ58" s="148">
        <f>IF('Indicator Date hidden'!AR59="x","x",$AQ$2-'Indicator Date hidden'!AR59)</f>
        <v>0</v>
      </c>
      <c r="AR58" s="148">
        <f>IF('Indicator Date hidden'!AS59="x","x",$AR$2-'Indicator Date hidden'!AS59)</f>
        <v>0</v>
      </c>
      <c r="AS58" s="148">
        <f>IF('Indicator Date hidden'!AT59="x","x",$AS$2-'Indicator Date hidden'!AT59)</f>
        <v>0</v>
      </c>
      <c r="AT58" s="148">
        <f>IF('Indicator Date hidden'!AU59="x","x",$AT$2-'Indicator Date hidden'!AU59)</f>
        <v>0</v>
      </c>
      <c r="AU58" s="148">
        <f>IF('Indicator Date hidden'!AV59="x","x",$AU$2-'Indicator Date hidden'!AV59)</f>
        <v>7</v>
      </c>
      <c r="AV58" s="148">
        <f>IF('Indicator Date hidden'!AW59="x","x",$AV$2-'Indicator Date hidden'!AW59)</f>
        <v>0</v>
      </c>
      <c r="AW58" s="148">
        <f>IF('Indicator Date hidden'!AX59="x","x",$AW$2-'Indicator Date hidden'!AX59)</f>
        <v>0</v>
      </c>
      <c r="AX58" s="148">
        <f>IF('Indicator Date hidden'!AY59="x","x",$AX$2-'Indicator Date hidden'!AY59)</f>
        <v>0</v>
      </c>
      <c r="AY58" s="148">
        <f>IF('Indicator Date hidden'!AZ59="x","x",$AY$2-'Indicator Date hidden'!AZ59)</f>
        <v>0</v>
      </c>
      <c r="AZ58" s="148">
        <f>IF('Indicator Date hidden'!BA59="x","x",$AZ$2-'Indicator Date hidden'!BA59)</f>
        <v>0</v>
      </c>
      <c r="BA58">
        <f t="shared" si="5"/>
        <v>18</v>
      </c>
      <c r="BB58" s="19">
        <f t="shared" si="6"/>
        <v>0.35294117647058826</v>
      </c>
      <c r="BC58">
        <f t="shared" si="7"/>
        <v>5</v>
      </c>
      <c r="BD58" s="19">
        <f t="shared" si="8"/>
        <v>1.2338927625531195</v>
      </c>
      <c r="BE58" s="182">
        <f t="shared" si="9"/>
        <v>0</v>
      </c>
    </row>
    <row r="59" spans="1:57">
      <c r="A59" t="s">
        <v>1994</v>
      </c>
      <c r="B59" s="148">
        <f>IF('Indicator Date hidden'!C60="x","x",$B$2-'Indicator Date hidden'!C60)</f>
        <v>0</v>
      </c>
      <c r="C59" s="148">
        <f>IF('Indicator Date hidden'!D60="x","x",$C$2-'Indicator Date hidden'!D60)</f>
        <v>0</v>
      </c>
      <c r="D59" s="148">
        <f>IF('Indicator Date hidden'!E60="x","x",$D$2-'Indicator Date hidden'!E60)</f>
        <v>0</v>
      </c>
      <c r="E59" s="148">
        <f>IF('Indicator Date hidden'!F60="x","x",$E$2-'Indicator Date hidden'!F60)</f>
        <v>0</v>
      </c>
      <c r="F59" s="148">
        <f>IF('Indicator Date hidden'!G60="x","x",$F$2-'Indicator Date hidden'!G60)</f>
        <v>0</v>
      </c>
      <c r="G59" s="148">
        <f>IF('Indicator Date hidden'!H60="x","x",$G$2-'Indicator Date hidden'!H60)</f>
        <v>0</v>
      </c>
      <c r="H59" s="148">
        <f>IF('Indicator Date hidden'!I60="x","x",$H$2-'Indicator Date hidden'!I60)</f>
        <v>0</v>
      </c>
      <c r="I59" s="148">
        <f>IF('Indicator Date hidden'!J60="x","x",$I$2-'Indicator Date hidden'!J60)</f>
        <v>0</v>
      </c>
      <c r="J59" s="148">
        <f>IF('Indicator Date hidden'!K60="x","x",$J$2-'Indicator Date hidden'!K60)</f>
        <v>0</v>
      </c>
      <c r="K59" s="148">
        <f>IF('Indicator Date hidden'!L60="x","x",$K$2-'Indicator Date hidden'!L60)</f>
        <v>0</v>
      </c>
      <c r="L59" s="148">
        <f>IF('Indicator Date hidden'!M60="x","x",$L$2-'Indicator Date hidden'!M60)</f>
        <v>0</v>
      </c>
      <c r="M59" s="148">
        <f>IF('Indicator Date hidden'!N60="x","x",$M$2-'Indicator Date hidden'!N60)</f>
        <v>0</v>
      </c>
      <c r="N59" s="148">
        <f>IF('Indicator Date hidden'!O60="x","x",$N$2-'Indicator Date hidden'!O60)</f>
        <v>0</v>
      </c>
      <c r="O59" s="148">
        <f>IF('Indicator Date hidden'!P60="x","x",$O$2-'Indicator Date hidden'!P60)</f>
        <v>0</v>
      </c>
      <c r="P59" s="148">
        <f>IF('Indicator Date hidden'!Q60="x","x",$P$2-'Indicator Date hidden'!Q60)</f>
        <v>0</v>
      </c>
      <c r="Q59" s="148" t="str">
        <f>IF('Indicator Date hidden'!R60="x","x",$Q$2-'Indicator Date hidden'!R60)</f>
        <v>x</v>
      </c>
      <c r="R59" s="148">
        <f>IF('Indicator Date hidden'!S60="x","x",$R$2-'Indicator Date hidden'!S60)</f>
        <v>0</v>
      </c>
      <c r="S59" s="148">
        <f>IF('Indicator Date hidden'!T60="x","x",$S$2-'Indicator Date hidden'!T60)</f>
        <v>0</v>
      </c>
      <c r="T59" s="148">
        <f>IF('Indicator Date hidden'!U60="x","x",$T$2-'Indicator Date hidden'!U60)</f>
        <v>0</v>
      </c>
      <c r="U59" s="148">
        <f>IF('Indicator Date hidden'!V60="x","x",$U$2-'Indicator Date hidden'!V60)</f>
        <v>0</v>
      </c>
      <c r="V59" s="148">
        <f>IF('Indicator Date hidden'!W60="x","x",$V$2-'Indicator Date hidden'!W60)</f>
        <v>0</v>
      </c>
      <c r="W59" s="148">
        <f>IF('Indicator Date hidden'!X60="x","x",$W$2-'Indicator Date hidden'!X60)</f>
        <v>10</v>
      </c>
      <c r="X59" s="148">
        <f>IF('Indicator Date hidden'!Y60="x","x",$X$2-'Indicator Date hidden'!Y60)</f>
        <v>4</v>
      </c>
      <c r="Y59" s="148">
        <f>IF('Indicator Date hidden'!Z60="x","x",$Y$2-'Indicator Date hidden'!Z60)</f>
        <v>0</v>
      </c>
      <c r="Z59" s="148">
        <f>IF('Indicator Date hidden'!AA60="x","x",$Z$2-'Indicator Date hidden'!AA60)</f>
        <v>0</v>
      </c>
      <c r="AA59" s="148">
        <f>IF('Indicator Date hidden'!AB60="x","x",$AA$2-'Indicator Date hidden'!AB60)</f>
        <v>0</v>
      </c>
      <c r="AB59" s="148">
        <f>IF('Indicator Date hidden'!AC60="x","x",$AB$2-'Indicator Date hidden'!AC60)</f>
        <v>0</v>
      </c>
      <c r="AC59" s="148">
        <f>IF('Indicator Date hidden'!AD60="x","x",$AC$2-'Indicator Date hidden'!AD60)</f>
        <v>0</v>
      </c>
      <c r="AD59" s="148" t="str">
        <f>IF('Indicator Date hidden'!AE60="x","x",$AD$2-'Indicator Date hidden'!AE60)</f>
        <v>x</v>
      </c>
      <c r="AE59" s="148">
        <f>IF('Indicator Date hidden'!AF60="x","x",$AE$2-'Indicator Date hidden'!AF60)</f>
        <v>0</v>
      </c>
      <c r="AF59" s="148">
        <f>IF('Indicator Date hidden'!AG60="x","x",$AF$2-'Indicator Date hidden'!AG60)</f>
        <v>5</v>
      </c>
      <c r="AG59" s="148">
        <f>IF('Indicator Date hidden'!AH60="x","x",$AG$2-'Indicator Date hidden'!AH60)</f>
        <v>0</v>
      </c>
      <c r="AH59" s="148">
        <f>IF('Indicator Date hidden'!AI60="x","x",$AH$2-'Indicator Date hidden'!AI60)</f>
        <v>0</v>
      </c>
      <c r="AI59" s="148">
        <f>IF('Indicator Date hidden'!AJ60="x","x",$AI$2-'Indicator Date hidden'!AJ60)</f>
        <v>0</v>
      </c>
      <c r="AJ59" s="148" t="str">
        <f>IF('Indicator Date hidden'!AK60="x","x",$AJ$2-'Indicator Date hidden'!AK60)</f>
        <v>x</v>
      </c>
      <c r="AK59" s="148">
        <f>IF('Indicator Date hidden'!AL60="x","x",$AK$2-'Indicator Date hidden'!AL60)</f>
        <v>1</v>
      </c>
      <c r="AL59" s="148">
        <f>IF('Indicator Date hidden'!AM60="x","x",$AL$2-'Indicator Date hidden'!AM60)</f>
        <v>0</v>
      </c>
      <c r="AM59" s="148">
        <f>IF('Indicator Date hidden'!AN60="x","x",$AM$2-'Indicator Date hidden'!AN60)</f>
        <v>0</v>
      </c>
      <c r="AN59" s="148">
        <f>IF('Indicator Date hidden'!AO60="x","x",$AN$2-'Indicator Date hidden'!AO60)</f>
        <v>0</v>
      </c>
      <c r="AO59" s="148">
        <f>IF('Indicator Date hidden'!AP60="x","x",$AO$2-'Indicator Date hidden'!AP60)</f>
        <v>0</v>
      </c>
      <c r="AP59" s="148">
        <f>IF('Indicator Date hidden'!AQ60="x","x",$AP$2-'Indicator Date hidden'!AQ60)</f>
        <v>0</v>
      </c>
      <c r="AQ59" s="148">
        <f>IF('Indicator Date hidden'!AR60="x","x",$AQ$2-'Indicator Date hidden'!AR60)</f>
        <v>0</v>
      </c>
      <c r="AR59" s="148">
        <f>IF('Indicator Date hidden'!AS60="x","x",$AR$2-'Indicator Date hidden'!AS60)</f>
        <v>0</v>
      </c>
      <c r="AS59" s="148" t="str">
        <f>IF('Indicator Date hidden'!AT60="x","x",$AS$2-'Indicator Date hidden'!AT60)</f>
        <v>x</v>
      </c>
      <c r="AT59" s="148">
        <f>IF('Indicator Date hidden'!AU60="x","x",$AT$2-'Indicator Date hidden'!AU60)</f>
        <v>0</v>
      </c>
      <c r="AU59" s="148" t="str">
        <f>IF('Indicator Date hidden'!AV60="x","x",$AU$2-'Indicator Date hidden'!AV60)</f>
        <v>x</v>
      </c>
      <c r="AV59" s="148">
        <f>IF('Indicator Date hidden'!AW60="x","x",$AV$2-'Indicator Date hidden'!AW60)</f>
        <v>0</v>
      </c>
      <c r="AW59" s="148">
        <f>IF('Indicator Date hidden'!AX60="x","x",$AW$2-'Indicator Date hidden'!AX60)</f>
        <v>0</v>
      </c>
      <c r="AX59" s="148">
        <f>IF('Indicator Date hidden'!AY60="x","x",$AX$2-'Indicator Date hidden'!AY60)</f>
        <v>0</v>
      </c>
      <c r="AY59" s="148">
        <f>IF('Indicator Date hidden'!AZ60="x","x",$AY$2-'Indicator Date hidden'!AZ60)</f>
        <v>0</v>
      </c>
      <c r="AZ59" s="148">
        <f>IF('Indicator Date hidden'!BA60="x","x",$AZ$2-'Indicator Date hidden'!BA60)</f>
        <v>0</v>
      </c>
      <c r="BA59">
        <f t="shared" si="5"/>
        <v>20</v>
      </c>
      <c r="BB59" s="19">
        <f t="shared" si="6"/>
        <v>0.43478260869565216</v>
      </c>
      <c r="BC59">
        <f t="shared" si="7"/>
        <v>4</v>
      </c>
      <c r="BD59" s="19">
        <f t="shared" si="8"/>
        <v>1.702327995691469</v>
      </c>
      <c r="BE59" s="182">
        <f t="shared" si="9"/>
        <v>0</v>
      </c>
    </row>
    <row r="60" spans="1:57">
      <c r="A60" t="s">
        <v>8105</v>
      </c>
      <c r="B60" s="148">
        <f>IF('Indicator Date hidden'!C61="x","x",$B$2-'Indicator Date hidden'!C61)</f>
        <v>0</v>
      </c>
      <c r="C60" s="148">
        <f>IF('Indicator Date hidden'!D61="x","x",$C$2-'Indicator Date hidden'!D61)</f>
        <v>0</v>
      </c>
      <c r="D60" s="148">
        <f>IF('Indicator Date hidden'!E61="x","x",$D$2-'Indicator Date hidden'!E61)</f>
        <v>0</v>
      </c>
      <c r="E60" s="148">
        <f>IF('Indicator Date hidden'!F61="x","x",$E$2-'Indicator Date hidden'!F61)</f>
        <v>0</v>
      </c>
      <c r="F60" s="148">
        <f>IF('Indicator Date hidden'!G61="x","x",$F$2-'Indicator Date hidden'!G61)</f>
        <v>0</v>
      </c>
      <c r="G60" s="148">
        <f>IF('Indicator Date hidden'!H61="x","x",$G$2-'Indicator Date hidden'!H61)</f>
        <v>0</v>
      </c>
      <c r="H60" s="148">
        <f>IF('Indicator Date hidden'!I61="x","x",$H$2-'Indicator Date hidden'!I61)</f>
        <v>0</v>
      </c>
      <c r="I60" s="148">
        <f>IF('Indicator Date hidden'!J61="x","x",$I$2-'Indicator Date hidden'!J61)</f>
        <v>0</v>
      </c>
      <c r="J60" s="148">
        <f>IF('Indicator Date hidden'!K61="x","x",$J$2-'Indicator Date hidden'!K61)</f>
        <v>0</v>
      </c>
      <c r="K60" s="148">
        <f>IF('Indicator Date hidden'!L61="x","x",$K$2-'Indicator Date hidden'!L61)</f>
        <v>0</v>
      </c>
      <c r="L60" s="148">
        <f>IF('Indicator Date hidden'!M61="x","x",$L$2-'Indicator Date hidden'!M61)</f>
        <v>0</v>
      </c>
      <c r="M60" s="148">
        <f>IF('Indicator Date hidden'!N61="x","x",$M$2-'Indicator Date hidden'!N61)</f>
        <v>0</v>
      </c>
      <c r="N60" s="148">
        <f>IF('Indicator Date hidden'!O61="x","x",$N$2-'Indicator Date hidden'!O61)</f>
        <v>0</v>
      </c>
      <c r="O60" s="148">
        <f>IF('Indicator Date hidden'!P61="x","x",$O$2-'Indicator Date hidden'!P61)</f>
        <v>0</v>
      </c>
      <c r="P60" s="148">
        <f>IF('Indicator Date hidden'!Q61="x","x",$P$2-'Indicator Date hidden'!Q61)</f>
        <v>0</v>
      </c>
      <c r="Q60" s="148" t="str">
        <f>IF('Indicator Date hidden'!R61="x","x",$Q$2-'Indicator Date hidden'!R61)</f>
        <v>x</v>
      </c>
      <c r="R60" s="148">
        <f>IF('Indicator Date hidden'!S61="x","x",$R$2-'Indicator Date hidden'!S61)</f>
        <v>0</v>
      </c>
      <c r="S60" s="148">
        <f>IF('Indicator Date hidden'!T61="x","x",$S$2-'Indicator Date hidden'!T61)</f>
        <v>0</v>
      </c>
      <c r="T60" s="148">
        <f>IF('Indicator Date hidden'!U61="x","x",$T$2-'Indicator Date hidden'!U61)</f>
        <v>0</v>
      </c>
      <c r="U60" s="148" t="str">
        <f>IF('Indicator Date hidden'!V61="x","x",$U$2-'Indicator Date hidden'!V61)</f>
        <v>x</v>
      </c>
      <c r="V60" s="148">
        <f>IF('Indicator Date hidden'!W61="x","x",$V$2-'Indicator Date hidden'!W61)</f>
        <v>0</v>
      </c>
      <c r="W60" s="148" t="str">
        <f>IF('Indicator Date hidden'!X61="x","x",$W$2-'Indicator Date hidden'!X61)</f>
        <v>x</v>
      </c>
      <c r="X60" s="148">
        <f>IF('Indicator Date hidden'!Y61="x","x",$X$2-'Indicator Date hidden'!Y61)</f>
        <v>4</v>
      </c>
      <c r="Y60" s="148">
        <f>IF('Indicator Date hidden'!Z61="x","x",$Y$2-'Indicator Date hidden'!Z61)</f>
        <v>0</v>
      </c>
      <c r="Z60" s="148">
        <f>IF('Indicator Date hidden'!AA61="x","x",$Z$2-'Indicator Date hidden'!AA61)</f>
        <v>0</v>
      </c>
      <c r="AA60" s="148" t="str">
        <f>IF('Indicator Date hidden'!AB61="x","x",$AA$2-'Indicator Date hidden'!AB61)</f>
        <v>x</v>
      </c>
      <c r="AB60" s="148">
        <f>IF('Indicator Date hidden'!AC61="x","x",$AB$2-'Indicator Date hidden'!AC61)</f>
        <v>0</v>
      </c>
      <c r="AC60" s="148">
        <f>IF('Indicator Date hidden'!AD61="x","x",$AC$2-'Indicator Date hidden'!AD61)</f>
        <v>0</v>
      </c>
      <c r="AD60" s="148" t="str">
        <f>IF('Indicator Date hidden'!AE61="x","x",$AD$2-'Indicator Date hidden'!AE61)</f>
        <v>x</v>
      </c>
      <c r="AE60" s="148">
        <f>IF('Indicator Date hidden'!AF61="x","x",$AE$2-'Indicator Date hidden'!AF61)</f>
        <v>0</v>
      </c>
      <c r="AF60" s="148">
        <f>IF('Indicator Date hidden'!AG61="x","x",$AF$2-'Indicator Date hidden'!AG61)</f>
        <v>1</v>
      </c>
      <c r="AG60" s="148">
        <f>IF('Indicator Date hidden'!AH61="x","x",$AG$2-'Indicator Date hidden'!AH61)</f>
        <v>0</v>
      </c>
      <c r="AH60" s="148">
        <f>IF('Indicator Date hidden'!AI61="x","x",$AH$2-'Indicator Date hidden'!AI61)</f>
        <v>0</v>
      </c>
      <c r="AI60" s="148">
        <f>IF('Indicator Date hidden'!AJ61="x","x",$AI$2-'Indicator Date hidden'!AJ61)</f>
        <v>0</v>
      </c>
      <c r="AJ60" s="148" t="str">
        <f>IF('Indicator Date hidden'!AK61="x","x",$AJ$2-'Indicator Date hidden'!AK61)</f>
        <v>x</v>
      </c>
      <c r="AK60" s="148">
        <f>IF('Indicator Date hidden'!AL61="x","x",$AK$2-'Indicator Date hidden'!AL61)</f>
        <v>1</v>
      </c>
      <c r="AL60" s="148">
        <f>IF('Indicator Date hidden'!AM61="x","x",$AL$2-'Indicator Date hidden'!AM61)</f>
        <v>0</v>
      </c>
      <c r="AM60" s="148">
        <f>IF('Indicator Date hidden'!AN61="x","x",$AM$2-'Indicator Date hidden'!AN61)</f>
        <v>0</v>
      </c>
      <c r="AN60" s="148">
        <f>IF('Indicator Date hidden'!AO61="x","x",$AN$2-'Indicator Date hidden'!AO61)</f>
        <v>0</v>
      </c>
      <c r="AO60" s="148">
        <f>IF('Indicator Date hidden'!AP61="x","x",$AO$2-'Indicator Date hidden'!AP61)</f>
        <v>0</v>
      </c>
      <c r="AP60" s="148">
        <f>IF('Indicator Date hidden'!AQ61="x","x",$AP$2-'Indicator Date hidden'!AQ61)</f>
        <v>0</v>
      </c>
      <c r="AQ60" s="148">
        <f>IF('Indicator Date hidden'!AR61="x","x",$AQ$2-'Indicator Date hidden'!AR61)</f>
        <v>0</v>
      </c>
      <c r="AR60" s="148">
        <f>IF('Indicator Date hidden'!AS61="x","x",$AR$2-'Indicator Date hidden'!AS61)</f>
        <v>0</v>
      </c>
      <c r="AS60" s="148">
        <f>IF('Indicator Date hidden'!AT61="x","x",$AS$2-'Indicator Date hidden'!AT61)</f>
        <v>0</v>
      </c>
      <c r="AT60" s="148">
        <f>IF('Indicator Date hidden'!AU61="x","x",$AT$2-'Indicator Date hidden'!AU61)</f>
        <v>0</v>
      </c>
      <c r="AU60" s="148" t="str">
        <f>IF('Indicator Date hidden'!AV61="x","x",$AU$2-'Indicator Date hidden'!AV61)</f>
        <v>x</v>
      </c>
      <c r="AV60" s="148">
        <f>IF('Indicator Date hidden'!AW61="x","x",$AV$2-'Indicator Date hidden'!AW61)</f>
        <v>0</v>
      </c>
      <c r="AW60" s="148">
        <f>IF('Indicator Date hidden'!AX61="x","x",$AW$2-'Indicator Date hidden'!AX61)</f>
        <v>0</v>
      </c>
      <c r="AX60" s="148">
        <f>IF('Indicator Date hidden'!AY61="x","x",$AX$2-'Indicator Date hidden'!AY61)</f>
        <v>0</v>
      </c>
      <c r="AY60" s="148">
        <f>IF('Indicator Date hidden'!AZ61="x","x",$AY$2-'Indicator Date hidden'!AZ61)</f>
        <v>0</v>
      </c>
      <c r="AZ60" s="148">
        <f>IF('Indicator Date hidden'!BA61="x","x",$AZ$2-'Indicator Date hidden'!BA61)</f>
        <v>0</v>
      </c>
      <c r="BA60">
        <f t="shared" si="5"/>
        <v>6</v>
      </c>
      <c r="BB60" s="19">
        <f t="shared" si="6"/>
        <v>0.13636363636363635</v>
      </c>
      <c r="BC60">
        <f t="shared" si="7"/>
        <v>3</v>
      </c>
      <c r="BD60" s="19">
        <f t="shared" si="8"/>
        <v>0.62489668567579637</v>
      </c>
      <c r="BE60" s="182">
        <f t="shared" si="9"/>
        <v>0</v>
      </c>
    </row>
    <row r="61" spans="1:57">
      <c r="A61" t="s">
        <v>8107</v>
      </c>
      <c r="B61" s="148">
        <f>IF('Indicator Date hidden'!C62="x","x",$B$2-'Indicator Date hidden'!C62)</f>
        <v>0</v>
      </c>
      <c r="C61" s="148">
        <f>IF('Indicator Date hidden'!D62="x","x",$C$2-'Indicator Date hidden'!D62)</f>
        <v>0</v>
      </c>
      <c r="D61" s="148">
        <f>IF('Indicator Date hidden'!E62="x","x",$D$2-'Indicator Date hidden'!E62)</f>
        <v>0</v>
      </c>
      <c r="E61" s="148">
        <f>IF('Indicator Date hidden'!F62="x","x",$E$2-'Indicator Date hidden'!F62)</f>
        <v>0</v>
      </c>
      <c r="F61" s="148">
        <f>IF('Indicator Date hidden'!G62="x","x",$F$2-'Indicator Date hidden'!G62)</f>
        <v>0</v>
      </c>
      <c r="G61" s="148">
        <f>IF('Indicator Date hidden'!H62="x","x",$G$2-'Indicator Date hidden'!H62)</f>
        <v>0</v>
      </c>
      <c r="H61" s="148">
        <f>IF('Indicator Date hidden'!I62="x","x",$H$2-'Indicator Date hidden'!I62)</f>
        <v>0</v>
      </c>
      <c r="I61" s="148">
        <f>IF('Indicator Date hidden'!J62="x","x",$I$2-'Indicator Date hidden'!J62)</f>
        <v>0</v>
      </c>
      <c r="J61" s="148">
        <f>IF('Indicator Date hidden'!K62="x","x",$J$2-'Indicator Date hidden'!K62)</f>
        <v>0</v>
      </c>
      <c r="K61" s="148">
        <f>IF('Indicator Date hidden'!L62="x","x",$K$2-'Indicator Date hidden'!L62)</f>
        <v>0</v>
      </c>
      <c r="L61" s="148">
        <f>IF('Indicator Date hidden'!M62="x","x",$L$2-'Indicator Date hidden'!M62)</f>
        <v>0</v>
      </c>
      <c r="M61" s="148">
        <f>IF('Indicator Date hidden'!N62="x","x",$M$2-'Indicator Date hidden'!N62)</f>
        <v>0</v>
      </c>
      <c r="N61" s="148">
        <f>IF('Indicator Date hidden'!O62="x","x",$N$2-'Indicator Date hidden'!O62)</f>
        <v>0</v>
      </c>
      <c r="O61" s="148">
        <f>IF('Indicator Date hidden'!P62="x","x",$O$2-'Indicator Date hidden'!P62)</f>
        <v>0</v>
      </c>
      <c r="P61" s="148">
        <f>IF('Indicator Date hidden'!Q62="x","x",$P$2-'Indicator Date hidden'!Q62)</f>
        <v>0</v>
      </c>
      <c r="Q61" s="148" t="str">
        <f>IF('Indicator Date hidden'!R62="x","x",$Q$2-'Indicator Date hidden'!R62)</f>
        <v>x</v>
      </c>
      <c r="R61" s="148">
        <f>IF('Indicator Date hidden'!S62="x","x",$R$2-'Indicator Date hidden'!S62)</f>
        <v>0</v>
      </c>
      <c r="S61" s="148">
        <f>IF('Indicator Date hidden'!T62="x","x",$S$2-'Indicator Date hidden'!T62)</f>
        <v>0</v>
      </c>
      <c r="T61" s="148">
        <f>IF('Indicator Date hidden'!U62="x","x",$T$2-'Indicator Date hidden'!U62)</f>
        <v>0</v>
      </c>
      <c r="U61" s="148" t="str">
        <f>IF('Indicator Date hidden'!V62="x","x",$U$2-'Indicator Date hidden'!V62)</f>
        <v>x</v>
      </c>
      <c r="V61" s="148">
        <f>IF('Indicator Date hidden'!W62="x","x",$V$2-'Indicator Date hidden'!W62)</f>
        <v>0</v>
      </c>
      <c r="W61" s="148" t="str">
        <f>IF('Indicator Date hidden'!X62="x","x",$W$2-'Indicator Date hidden'!X62)</f>
        <v>x</v>
      </c>
      <c r="X61" s="148">
        <f>IF('Indicator Date hidden'!Y62="x","x",$X$2-'Indicator Date hidden'!Y62)</f>
        <v>1</v>
      </c>
      <c r="Y61" s="148">
        <f>IF('Indicator Date hidden'!Z62="x","x",$Y$2-'Indicator Date hidden'!Z62)</f>
        <v>0</v>
      </c>
      <c r="Z61" s="148">
        <f>IF('Indicator Date hidden'!AA62="x","x",$Z$2-'Indicator Date hidden'!AA62)</f>
        <v>0</v>
      </c>
      <c r="AA61" s="148" t="str">
        <f>IF('Indicator Date hidden'!AB62="x","x",$AA$2-'Indicator Date hidden'!AB62)</f>
        <v>x</v>
      </c>
      <c r="AB61" s="148">
        <f>IF('Indicator Date hidden'!AC62="x","x",$AB$2-'Indicator Date hidden'!AC62)</f>
        <v>0</v>
      </c>
      <c r="AC61" s="148">
        <f>IF('Indicator Date hidden'!AD62="x","x",$AC$2-'Indicator Date hidden'!AD62)</f>
        <v>0</v>
      </c>
      <c r="AD61" s="148" t="str">
        <f>IF('Indicator Date hidden'!AE62="x","x",$AD$2-'Indicator Date hidden'!AE62)</f>
        <v>x</v>
      </c>
      <c r="AE61" s="148">
        <f>IF('Indicator Date hidden'!AF62="x","x",$AE$2-'Indicator Date hidden'!AF62)</f>
        <v>0</v>
      </c>
      <c r="AF61" s="148">
        <f>IF('Indicator Date hidden'!AG62="x","x",$AF$2-'Indicator Date hidden'!AG62)</f>
        <v>1</v>
      </c>
      <c r="AG61" s="148">
        <f>IF('Indicator Date hidden'!AH62="x","x",$AG$2-'Indicator Date hidden'!AH62)</f>
        <v>0</v>
      </c>
      <c r="AH61" s="148">
        <f>IF('Indicator Date hidden'!AI62="x","x",$AH$2-'Indicator Date hidden'!AI62)</f>
        <v>0</v>
      </c>
      <c r="AI61" s="148">
        <f>IF('Indicator Date hidden'!AJ62="x","x",$AI$2-'Indicator Date hidden'!AJ62)</f>
        <v>0</v>
      </c>
      <c r="AJ61" s="148" t="str">
        <f>IF('Indicator Date hidden'!AK62="x","x",$AJ$2-'Indicator Date hidden'!AK62)</f>
        <v>x</v>
      </c>
      <c r="AK61" s="148">
        <f>IF('Indicator Date hidden'!AL62="x","x",$AK$2-'Indicator Date hidden'!AL62)</f>
        <v>1</v>
      </c>
      <c r="AL61" s="148">
        <f>IF('Indicator Date hidden'!AM62="x","x",$AL$2-'Indicator Date hidden'!AM62)</f>
        <v>0</v>
      </c>
      <c r="AM61" s="148">
        <f>IF('Indicator Date hidden'!AN62="x","x",$AM$2-'Indicator Date hidden'!AN62)</f>
        <v>0</v>
      </c>
      <c r="AN61" s="148">
        <f>IF('Indicator Date hidden'!AO62="x","x",$AN$2-'Indicator Date hidden'!AO62)</f>
        <v>0</v>
      </c>
      <c r="AO61" s="148">
        <f>IF('Indicator Date hidden'!AP62="x","x",$AO$2-'Indicator Date hidden'!AP62)</f>
        <v>0</v>
      </c>
      <c r="AP61" s="148">
        <f>IF('Indicator Date hidden'!AQ62="x","x",$AP$2-'Indicator Date hidden'!AQ62)</f>
        <v>0</v>
      </c>
      <c r="AQ61" s="148">
        <f>IF('Indicator Date hidden'!AR62="x","x",$AQ$2-'Indicator Date hidden'!AR62)</f>
        <v>0</v>
      </c>
      <c r="AR61" s="148">
        <f>IF('Indicator Date hidden'!AS62="x","x",$AR$2-'Indicator Date hidden'!AS62)</f>
        <v>0</v>
      </c>
      <c r="AS61" s="148">
        <f>IF('Indicator Date hidden'!AT62="x","x",$AS$2-'Indicator Date hidden'!AT62)</f>
        <v>0</v>
      </c>
      <c r="AT61" s="148">
        <f>IF('Indicator Date hidden'!AU62="x","x",$AT$2-'Indicator Date hidden'!AU62)</f>
        <v>0</v>
      </c>
      <c r="AU61" s="148" t="str">
        <f>IF('Indicator Date hidden'!AV62="x","x",$AU$2-'Indicator Date hidden'!AV62)</f>
        <v>x</v>
      </c>
      <c r="AV61" s="148">
        <f>IF('Indicator Date hidden'!AW62="x","x",$AV$2-'Indicator Date hidden'!AW62)</f>
        <v>0</v>
      </c>
      <c r="AW61" s="148">
        <f>IF('Indicator Date hidden'!AX62="x","x",$AW$2-'Indicator Date hidden'!AX62)</f>
        <v>0</v>
      </c>
      <c r="AX61" s="148">
        <f>IF('Indicator Date hidden'!AY62="x","x",$AX$2-'Indicator Date hidden'!AY62)</f>
        <v>0</v>
      </c>
      <c r="AY61" s="148">
        <f>IF('Indicator Date hidden'!AZ62="x","x",$AY$2-'Indicator Date hidden'!AZ62)</f>
        <v>0</v>
      </c>
      <c r="AZ61" s="148">
        <f>IF('Indicator Date hidden'!BA62="x","x",$AZ$2-'Indicator Date hidden'!BA62)</f>
        <v>0</v>
      </c>
      <c r="BA61">
        <f t="shared" si="5"/>
        <v>3</v>
      </c>
      <c r="BB61" s="19">
        <f t="shared" si="6"/>
        <v>6.8181818181818177E-2</v>
      </c>
      <c r="BC61">
        <f t="shared" si="7"/>
        <v>3</v>
      </c>
      <c r="BD61" s="19">
        <f t="shared" si="8"/>
        <v>0.25205764787294127</v>
      </c>
      <c r="BE61" s="182">
        <f t="shared" si="9"/>
        <v>0</v>
      </c>
    </row>
    <row r="62" spans="1:57">
      <c r="A62" t="s">
        <v>8109</v>
      </c>
      <c r="B62" s="148">
        <f>IF('Indicator Date hidden'!C63="x","x",$B$2-'Indicator Date hidden'!C63)</f>
        <v>0</v>
      </c>
      <c r="C62" s="148">
        <f>IF('Indicator Date hidden'!D63="x","x",$C$2-'Indicator Date hidden'!D63)</f>
        <v>0</v>
      </c>
      <c r="D62" s="148">
        <f>IF('Indicator Date hidden'!E63="x","x",$D$2-'Indicator Date hidden'!E63)</f>
        <v>0</v>
      </c>
      <c r="E62" s="148">
        <f>IF('Indicator Date hidden'!F63="x","x",$E$2-'Indicator Date hidden'!F63)</f>
        <v>0</v>
      </c>
      <c r="F62" s="148">
        <f>IF('Indicator Date hidden'!G63="x","x",$F$2-'Indicator Date hidden'!G63)</f>
        <v>0</v>
      </c>
      <c r="G62" s="148">
        <f>IF('Indicator Date hidden'!H63="x","x",$G$2-'Indicator Date hidden'!H63)</f>
        <v>0</v>
      </c>
      <c r="H62" s="148">
        <f>IF('Indicator Date hidden'!I63="x","x",$H$2-'Indicator Date hidden'!I63)</f>
        <v>0</v>
      </c>
      <c r="I62" s="148">
        <f>IF('Indicator Date hidden'!J63="x","x",$I$2-'Indicator Date hidden'!J63)</f>
        <v>0</v>
      </c>
      <c r="J62" s="148">
        <f>IF('Indicator Date hidden'!K63="x","x",$J$2-'Indicator Date hidden'!K63)</f>
        <v>0</v>
      </c>
      <c r="K62" s="148">
        <f>IF('Indicator Date hidden'!L63="x","x",$K$2-'Indicator Date hidden'!L63)</f>
        <v>0</v>
      </c>
      <c r="L62" s="148">
        <f>IF('Indicator Date hidden'!M63="x","x",$L$2-'Indicator Date hidden'!M63)</f>
        <v>0</v>
      </c>
      <c r="M62" s="148">
        <f>IF('Indicator Date hidden'!N63="x","x",$M$2-'Indicator Date hidden'!N63)</f>
        <v>0</v>
      </c>
      <c r="N62" s="148">
        <f>IF('Indicator Date hidden'!O63="x","x",$N$2-'Indicator Date hidden'!O63)</f>
        <v>0</v>
      </c>
      <c r="O62" s="148">
        <f>IF('Indicator Date hidden'!P63="x","x",$O$2-'Indicator Date hidden'!P63)</f>
        <v>0</v>
      </c>
      <c r="P62" s="148">
        <f>IF('Indicator Date hidden'!Q63="x","x",$P$2-'Indicator Date hidden'!Q63)</f>
        <v>0</v>
      </c>
      <c r="Q62" s="148">
        <f>IF('Indicator Date hidden'!R63="x","x",$Q$2-'Indicator Date hidden'!R63)</f>
        <v>2</v>
      </c>
      <c r="R62" s="148">
        <f>IF('Indicator Date hidden'!S63="x","x",$R$2-'Indicator Date hidden'!S63)</f>
        <v>0</v>
      </c>
      <c r="S62" s="148">
        <f>IF('Indicator Date hidden'!T63="x","x",$S$2-'Indicator Date hidden'!T63)</f>
        <v>0</v>
      </c>
      <c r="T62" s="148">
        <f>IF('Indicator Date hidden'!U63="x","x",$T$2-'Indicator Date hidden'!U63)</f>
        <v>0</v>
      </c>
      <c r="U62" s="148">
        <f>IF('Indicator Date hidden'!V63="x","x",$U$2-'Indicator Date hidden'!V63)</f>
        <v>0</v>
      </c>
      <c r="V62" s="148">
        <f>IF('Indicator Date hidden'!W63="x","x",$V$2-'Indicator Date hidden'!W63)</f>
        <v>0</v>
      </c>
      <c r="W62" s="148">
        <f>IF('Indicator Date hidden'!X63="x","x",$W$2-'Indicator Date hidden'!X63)</f>
        <v>2</v>
      </c>
      <c r="X62" s="148" t="str">
        <f>IF('Indicator Date hidden'!Y63="x","x",$X$2-'Indicator Date hidden'!Y63)</f>
        <v>x</v>
      </c>
      <c r="Y62" s="148">
        <f>IF('Indicator Date hidden'!Z63="x","x",$Y$2-'Indicator Date hidden'!Z63)</f>
        <v>0</v>
      </c>
      <c r="Z62" s="148">
        <f>IF('Indicator Date hidden'!AA63="x","x",$Z$2-'Indicator Date hidden'!AA63)</f>
        <v>0</v>
      </c>
      <c r="AA62" s="148">
        <f>IF('Indicator Date hidden'!AB63="x","x",$AA$2-'Indicator Date hidden'!AB63)</f>
        <v>0</v>
      </c>
      <c r="AB62" s="148">
        <f>IF('Indicator Date hidden'!AC63="x","x",$AB$2-'Indicator Date hidden'!AC63)</f>
        <v>0</v>
      </c>
      <c r="AC62" s="148">
        <f>IF('Indicator Date hidden'!AD63="x","x",$AC$2-'Indicator Date hidden'!AD63)</f>
        <v>0</v>
      </c>
      <c r="AD62" s="148">
        <f>IF('Indicator Date hidden'!AE63="x","x",$AD$2-'Indicator Date hidden'!AE63)</f>
        <v>0</v>
      </c>
      <c r="AE62" s="148">
        <f>IF('Indicator Date hidden'!AF63="x","x",$AE$2-'Indicator Date hidden'!AF63)</f>
        <v>0</v>
      </c>
      <c r="AF62" s="148">
        <f>IF('Indicator Date hidden'!AG63="x","x",$AF$2-'Indicator Date hidden'!AG63)</f>
        <v>8</v>
      </c>
      <c r="AG62" s="148">
        <f>IF('Indicator Date hidden'!AH63="x","x",$AG$2-'Indicator Date hidden'!AH63)</f>
        <v>0</v>
      </c>
      <c r="AH62" s="148">
        <f>IF('Indicator Date hidden'!AI63="x","x",$AH$2-'Indicator Date hidden'!AI63)</f>
        <v>0</v>
      </c>
      <c r="AI62" s="148">
        <f>IF('Indicator Date hidden'!AJ63="x","x",$AI$2-'Indicator Date hidden'!AJ63)</f>
        <v>0</v>
      </c>
      <c r="AJ62" s="148" t="str">
        <f>IF('Indicator Date hidden'!AK63="x","x",$AJ$2-'Indicator Date hidden'!AK63)</f>
        <v>x</v>
      </c>
      <c r="AK62" s="148">
        <f>IF('Indicator Date hidden'!AL63="x","x",$AK$2-'Indicator Date hidden'!AL63)</f>
        <v>1</v>
      </c>
      <c r="AL62" s="148">
        <f>IF('Indicator Date hidden'!AM63="x","x",$AL$2-'Indicator Date hidden'!AM63)</f>
        <v>0</v>
      </c>
      <c r="AM62" s="148">
        <f>IF('Indicator Date hidden'!AN63="x","x",$AM$2-'Indicator Date hidden'!AN63)</f>
        <v>0</v>
      </c>
      <c r="AN62" s="148">
        <f>IF('Indicator Date hidden'!AO63="x","x",$AN$2-'Indicator Date hidden'!AO63)</f>
        <v>0</v>
      </c>
      <c r="AO62" s="148">
        <f>IF('Indicator Date hidden'!AP63="x","x",$AO$2-'Indicator Date hidden'!AP63)</f>
        <v>0</v>
      </c>
      <c r="AP62" s="148">
        <f>IF('Indicator Date hidden'!AQ63="x","x",$AP$2-'Indicator Date hidden'!AQ63)</f>
        <v>0</v>
      </c>
      <c r="AQ62" s="148">
        <f>IF('Indicator Date hidden'!AR63="x","x",$AQ$2-'Indicator Date hidden'!AR63)</f>
        <v>0</v>
      </c>
      <c r="AR62" s="148">
        <f>IF('Indicator Date hidden'!AS63="x","x",$AR$2-'Indicator Date hidden'!AS63)</f>
        <v>0</v>
      </c>
      <c r="AS62" s="148">
        <f>IF('Indicator Date hidden'!AT63="x","x",$AS$2-'Indicator Date hidden'!AT63)</f>
        <v>0</v>
      </c>
      <c r="AT62" s="148">
        <f>IF('Indicator Date hidden'!AU63="x","x",$AT$2-'Indicator Date hidden'!AU63)</f>
        <v>0</v>
      </c>
      <c r="AU62" s="148">
        <f>IF('Indicator Date hidden'!AV63="x","x",$AU$2-'Indicator Date hidden'!AV63)</f>
        <v>2</v>
      </c>
      <c r="AV62" s="148">
        <f>IF('Indicator Date hidden'!AW63="x","x",$AV$2-'Indicator Date hidden'!AW63)</f>
        <v>0</v>
      </c>
      <c r="AW62" s="148">
        <f>IF('Indicator Date hidden'!AX63="x","x",$AW$2-'Indicator Date hidden'!AX63)</f>
        <v>0</v>
      </c>
      <c r="AX62" s="148">
        <f>IF('Indicator Date hidden'!AY63="x","x",$AX$2-'Indicator Date hidden'!AY63)</f>
        <v>0</v>
      </c>
      <c r="AY62" s="148">
        <f>IF('Indicator Date hidden'!AZ63="x","x",$AY$2-'Indicator Date hidden'!AZ63)</f>
        <v>0</v>
      </c>
      <c r="AZ62" s="148">
        <f>IF('Indicator Date hidden'!BA63="x","x",$AZ$2-'Indicator Date hidden'!BA63)</f>
        <v>0</v>
      </c>
      <c r="BA62">
        <f t="shared" si="5"/>
        <v>15</v>
      </c>
      <c r="BB62" s="19">
        <f t="shared" si="6"/>
        <v>0.30612244897959184</v>
      </c>
      <c r="BC62">
        <f t="shared" si="7"/>
        <v>5</v>
      </c>
      <c r="BD62" s="19">
        <f t="shared" si="8"/>
        <v>1.2156140907620758</v>
      </c>
      <c r="BE62" s="182">
        <f t="shared" si="9"/>
        <v>0</v>
      </c>
    </row>
    <row r="63" spans="1:57">
      <c r="A63" t="s">
        <v>8111</v>
      </c>
      <c r="B63" s="148">
        <f>IF('Indicator Date hidden'!C64="x","x",$B$2-'Indicator Date hidden'!C64)</f>
        <v>0</v>
      </c>
      <c r="C63" s="148">
        <f>IF('Indicator Date hidden'!D64="x","x",$C$2-'Indicator Date hidden'!D64)</f>
        <v>0</v>
      </c>
      <c r="D63" s="148">
        <f>IF('Indicator Date hidden'!E64="x","x",$D$2-'Indicator Date hidden'!E64)</f>
        <v>0</v>
      </c>
      <c r="E63" s="148">
        <f>IF('Indicator Date hidden'!F64="x","x",$E$2-'Indicator Date hidden'!F64)</f>
        <v>0</v>
      </c>
      <c r="F63" s="148">
        <f>IF('Indicator Date hidden'!G64="x","x",$F$2-'Indicator Date hidden'!G64)</f>
        <v>0</v>
      </c>
      <c r="G63" s="148">
        <f>IF('Indicator Date hidden'!H64="x","x",$G$2-'Indicator Date hidden'!H64)</f>
        <v>0</v>
      </c>
      <c r="H63" s="148">
        <f>IF('Indicator Date hidden'!I64="x","x",$H$2-'Indicator Date hidden'!I64)</f>
        <v>0</v>
      </c>
      <c r="I63" s="148">
        <f>IF('Indicator Date hidden'!J64="x","x",$I$2-'Indicator Date hidden'!J64)</f>
        <v>0</v>
      </c>
      <c r="J63" s="148">
        <f>IF('Indicator Date hidden'!K64="x","x",$J$2-'Indicator Date hidden'!K64)</f>
        <v>0</v>
      </c>
      <c r="K63" s="148">
        <f>IF('Indicator Date hidden'!L64="x","x",$K$2-'Indicator Date hidden'!L64)</f>
        <v>0</v>
      </c>
      <c r="L63" s="148">
        <f>IF('Indicator Date hidden'!M64="x","x",$L$2-'Indicator Date hidden'!M64)</f>
        <v>0</v>
      </c>
      <c r="M63" s="148">
        <f>IF('Indicator Date hidden'!N64="x","x",$M$2-'Indicator Date hidden'!N64)</f>
        <v>0</v>
      </c>
      <c r="N63" s="148">
        <f>IF('Indicator Date hidden'!O64="x","x",$N$2-'Indicator Date hidden'!O64)</f>
        <v>0</v>
      </c>
      <c r="O63" s="148">
        <f>IF('Indicator Date hidden'!P64="x","x",$O$2-'Indicator Date hidden'!P64)</f>
        <v>0</v>
      </c>
      <c r="P63" s="148">
        <f>IF('Indicator Date hidden'!Q64="x","x",$P$2-'Indicator Date hidden'!Q64)</f>
        <v>0</v>
      </c>
      <c r="Q63" s="148">
        <f>IF('Indicator Date hidden'!R64="x","x",$Q$2-'Indicator Date hidden'!R64)</f>
        <v>1</v>
      </c>
      <c r="R63" s="148">
        <f>IF('Indicator Date hidden'!S64="x","x",$R$2-'Indicator Date hidden'!S64)</f>
        <v>0</v>
      </c>
      <c r="S63" s="148">
        <f>IF('Indicator Date hidden'!T64="x","x",$S$2-'Indicator Date hidden'!T64)</f>
        <v>0</v>
      </c>
      <c r="T63" s="148">
        <f>IF('Indicator Date hidden'!U64="x","x",$T$2-'Indicator Date hidden'!U64)</f>
        <v>0</v>
      </c>
      <c r="U63" s="148">
        <f>IF('Indicator Date hidden'!V64="x","x",$U$2-'Indicator Date hidden'!V64)</f>
        <v>0</v>
      </c>
      <c r="V63" s="148">
        <f>IF('Indicator Date hidden'!W64="x","x",$V$2-'Indicator Date hidden'!W64)</f>
        <v>0</v>
      </c>
      <c r="W63" s="148">
        <f>IF('Indicator Date hidden'!X64="x","x",$W$2-'Indicator Date hidden'!X64)</f>
        <v>1</v>
      </c>
      <c r="X63" s="148">
        <f>IF('Indicator Date hidden'!Y64="x","x",$X$2-'Indicator Date hidden'!Y64)</f>
        <v>4</v>
      </c>
      <c r="Y63" s="148">
        <f>IF('Indicator Date hidden'!Z64="x","x",$Y$2-'Indicator Date hidden'!Z64)</f>
        <v>0</v>
      </c>
      <c r="Z63" s="148">
        <f>IF('Indicator Date hidden'!AA64="x","x",$Z$2-'Indicator Date hidden'!AA64)</f>
        <v>0</v>
      </c>
      <c r="AA63" s="148">
        <f>IF('Indicator Date hidden'!AB64="x","x",$AA$2-'Indicator Date hidden'!AB64)</f>
        <v>0</v>
      </c>
      <c r="AB63" s="148">
        <f>IF('Indicator Date hidden'!AC64="x","x",$AB$2-'Indicator Date hidden'!AC64)</f>
        <v>0</v>
      </c>
      <c r="AC63" s="148">
        <f>IF('Indicator Date hidden'!AD64="x","x",$AC$2-'Indicator Date hidden'!AD64)</f>
        <v>0</v>
      </c>
      <c r="AD63" s="148">
        <f>IF('Indicator Date hidden'!AE64="x","x",$AD$2-'Indicator Date hidden'!AE64)</f>
        <v>0</v>
      </c>
      <c r="AE63" s="148">
        <f>IF('Indicator Date hidden'!AF64="x","x",$AE$2-'Indicator Date hidden'!AF64)</f>
        <v>0</v>
      </c>
      <c r="AF63" s="148">
        <f>IF('Indicator Date hidden'!AG64="x","x",$AF$2-'Indicator Date hidden'!AG64)</f>
        <v>10</v>
      </c>
      <c r="AG63" s="148">
        <f>IF('Indicator Date hidden'!AH64="x","x",$AG$2-'Indicator Date hidden'!AH64)</f>
        <v>0</v>
      </c>
      <c r="AH63" s="148">
        <f>IF('Indicator Date hidden'!AI64="x","x",$AH$2-'Indicator Date hidden'!AI64)</f>
        <v>0</v>
      </c>
      <c r="AI63" s="148">
        <f>IF('Indicator Date hidden'!AJ64="x","x",$AI$2-'Indicator Date hidden'!AJ64)</f>
        <v>0</v>
      </c>
      <c r="AJ63" s="148" t="str">
        <f>IF('Indicator Date hidden'!AK64="x","x",$AJ$2-'Indicator Date hidden'!AK64)</f>
        <v>x</v>
      </c>
      <c r="AK63" s="148">
        <f>IF('Indicator Date hidden'!AL64="x","x",$AK$2-'Indicator Date hidden'!AL64)</f>
        <v>1</v>
      </c>
      <c r="AL63" s="148">
        <f>IF('Indicator Date hidden'!AM64="x","x",$AL$2-'Indicator Date hidden'!AM64)</f>
        <v>0</v>
      </c>
      <c r="AM63" s="148">
        <f>IF('Indicator Date hidden'!AN64="x","x",$AM$2-'Indicator Date hidden'!AN64)</f>
        <v>0</v>
      </c>
      <c r="AN63" s="148">
        <f>IF('Indicator Date hidden'!AO64="x","x",$AN$2-'Indicator Date hidden'!AO64)</f>
        <v>0</v>
      </c>
      <c r="AO63" s="148">
        <f>IF('Indicator Date hidden'!AP64="x","x",$AO$2-'Indicator Date hidden'!AP64)</f>
        <v>0</v>
      </c>
      <c r="AP63" s="148">
        <f>IF('Indicator Date hidden'!AQ64="x","x",$AP$2-'Indicator Date hidden'!AQ64)</f>
        <v>0</v>
      </c>
      <c r="AQ63" s="148">
        <f>IF('Indicator Date hidden'!AR64="x","x",$AQ$2-'Indicator Date hidden'!AR64)</f>
        <v>0</v>
      </c>
      <c r="AR63" s="148">
        <f>IF('Indicator Date hidden'!AS64="x","x",$AR$2-'Indicator Date hidden'!AS64)</f>
        <v>0</v>
      </c>
      <c r="AS63" s="148">
        <f>IF('Indicator Date hidden'!AT64="x","x",$AS$2-'Indicator Date hidden'!AT64)</f>
        <v>0</v>
      </c>
      <c r="AT63" s="148">
        <f>IF('Indicator Date hidden'!AU64="x","x",$AT$2-'Indicator Date hidden'!AU64)</f>
        <v>0</v>
      </c>
      <c r="AU63" s="148">
        <f>IF('Indicator Date hidden'!AV64="x","x",$AU$2-'Indicator Date hidden'!AV64)</f>
        <v>1</v>
      </c>
      <c r="AV63" s="148">
        <f>IF('Indicator Date hidden'!AW64="x","x",$AV$2-'Indicator Date hidden'!AW64)</f>
        <v>0</v>
      </c>
      <c r="AW63" s="148">
        <f>IF('Indicator Date hidden'!AX64="x","x",$AW$2-'Indicator Date hidden'!AX64)</f>
        <v>0</v>
      </c>
      <c r="AX63" s="148">
        <f>IF('Indicator Date hidden'!AY64="x","x",$AX$2-'Indicator Date hidden'!AY64)</f>
        <v>0</v>
      </c>
      <c r="AY63" s="148">
        <f>IF('Indicator Date hidden'!AZ64="x","x",$AY$2-'Indicator Date hidden'!AZ64)</f>
        <v>0</v>
      </c>
      <c r="AZ63" s="148">
        <f>IF('Indicator Date hidden'!BA64="x","x",$AZ$2-'Indicator Date hidden'!BA64)</f>
        <v>0</v>
      </c>
      <c r="BA63">
        <f t="shared" si="5"/>
        <v>18</v>
      </c>
      <c r="BB63" s="19">
        <f t="shared" si="6"/>
        <v>0.36</v>
      </c>
      <c r="BC63">
        <f t="shared" si="7"/>
        <v>6</v>
      </c>
      <c r="BD63" s="19">
        <f t="shared" si="8"/>
        <v>1.5067846561469891</v>
      </c>
      <c r="BE63" s="182">
        <f t="shared" si="9"/>
        <v>0</v>
      </c>
    </row>
    <row r="64" spans="1:57">
      <c r="A64" t="s">
        <v>8113</v>
      </c>
      <c r="B64" s="148">
        <f>IF('Indicator Date hidden'!C65="x","x",$B$2-'Indicator Date hidden'!C65)</f>
        <v>0</v>
      </c>
      <c r="C64" s="148">
        <f>IF('Indicator Date hidden'!D65="x","x",$C$2-'Indicator Date hidden'!D65)</f>
        <v>0</v>
      </c>
      <c r="D64" s="148">
        <f>IF('Indicator Date hidden'!E65="x","x",$D$2-'Indicator Date hidden'!E65)</f>
        <v>0</v>
      </c>
      <c r="E64" s="148">
        <f>IF('Indicator Date hidden'!F65="x","x",$E$2-'Indicator Date hidden'!F65)</f>
        <v>0</v>
      </c>
      <c r="F64" s="148">
        <f>IF('Indicator Date hidden'!G65="x","x",$F$2-'Indicator Date hidden'!G65)</f>
        <v>0</v>
      </c>
      <c r="G64" s="148">
        <f>IF('Indicator Date hidden'!H65="x","x",$G$2-'Indicator Date hidden'!H65)</f>
        <v>0</v>
      </c>
      <c r="H64" s="148">
        <f>IF('Indicator Date hidden'!I65="x","x",$H$2-'Indicator Date hidden'!I65)</f>
        <v>0</v>
      </c>
      <c r="I64" s="148">
        <f>IF('Indicator Date hidden'!J65="x","x",$I$2-'Indicator Date hidden'!J65)</f>
        <v>0</v>
      </c>
      <c r="J64" s="148">
        <f>IF('Indicator Date hidden'!K65="x","x",$J$2-'Indicator Date hidden'!K65)</f>
        <v>0</v>
      </c>
      <c r="K64" s="148">
        <f>IF('Indicator Date hidden'!L65="x","x",$K$2-'Indicator Date hidden'!L65)</f>
        <v>0</v>
      </c>
      <c r="L64" s="148">
        <f>IF('Indicator Date hidden'!M65="x","x",$L$2-'Indicator Date hidden'!M65)</f>
        <v>0</v>
      </c>
      <c r="M64" s="148">
        <f>IF('Indicator Date hidden'!N65="x","x",$M$2-'Indicator Date hidden'!N65)</f>
        <v>0</v>
      </c>
      <c r="N64" s="148">
        <f>IF('Indicator Date hidden'!O65="x","x",$N$2-'Indicator Date hidden'!O65)</f>
        <v>0</v>
      </c>
      <c r="O64" s="148">
        <f>IF('Indicator Date hidden'!P65="x","x",$O$2-'Indicator Date hidden'!P65)</f>
        <v>0</v>
      </c>
      <c r="P64" s="148">
        <f>IF('Indicator Date hidden'!Q65="x","x",$P$2-'Indicator Date hidden'!Q65)</f>
        <v>0</v>
      </c>
      <c r="Q64" s="148">
        <f>IF('Indicator Date hidden'!R65="x","x",$Q$2-'Indicator Date hidden'!R65)</f>
        <v>9</v>
      </c>
      <c r="R64" s="148">
        <f>IF('Indicator Date hidden'!S65="x","x",$R$2-'Indicator Date hidden'!S65)</f>
        <v>0</v>
      </c>
      <c r="S64" s="148">
        <f>IF('Indicator Date hidden'!T65="x","x",$S$2-'Indicator Date hidden'!T65)</f>
        <v>0</v>
      </c>
      <c r="T64" s="148">
        <f>IF('Indicator Date hidden'!U65="x","x",$T$2-'Indicator Date hidden'!U65)</f>
        <v>0</v>
      </c>
      <c r="U64" s="148">
        <f>IF('Indicator Date hidden'!V65="x","x",$U$2-'Indicator Date hidden'!V65)</f>
        <v>0</v>
      </c>
      <c r="V64" s="148">
        <f>IF('Indicator Date hidden'!W65="x","x",$V$2-'Indicator Date hidden'!W65)</f>
        <v>0</v>
      </c>
      <c r="W64" s="148">
        <f>IF('Indicator Date hidden'!X65="x","x",$W$2-'Indicator Date hidden'!X65)</f>
        <v>5</v>
      </c>
      <c r="X64" s="148">
        <f>IF('Indicator Date hidden'!Y65="x","x",$X$2-'Indicator Date hidden'!Y65)</f>
        <v>1</v>
      </c>
      <c r="Y64" s="148">
        <f>IF('Indicator Date hidden'!Z65="x","x",$Y$2-'Indicator Date hidden'!Z65)</f>
        <v>0</v>
      </c>
      <c r="Z64" s="148">
        <f>IF('Indicator Date hidden'!AA65="x","x",$Z$2-'Indicator Date hidden'!AA65)</f>
        <v>0</v>
      </c>
      <c r="AA64" s="148">
        <f>IF('Indicator Date hidden'!AB65="x","x",$AA$2-'Indicator Date hidden'!AB65)</f>
        <v>0</v>
      </c>
      <c r="AB64" s="148">
        <f>IF('Indicator Date hidden'!AC65="x","x",$AB$2-'Indicator Date hidden'!AC65)</f>
        <v>0</v>
      </c>
      <c r="AC64" s="148">
        <f>IF('Indicator Date hidden'!AD65="x","x",$AC$2-'Indicator Date hidden'!AD65)</f>
        <v>0</v>
      </c>
      <c r="AD64" s="148">
        <f>IF('Indicator Date hidden'!AE65="x","x",$AD$2-'Indicator Date hidden'!AE65)</f>
        <v>0</v>
      </c>
      <c r="AE64" s="148">
        <f>IF('Indicator Date hidden'!AF65="x","x",$AE$2-'Indicator Date hidden'!AF65)</f>
        <v>0</v>
      </c>
      <c r="AF64" s="148">
        <f>IF('Indicator Date hidden'!AG65="x","x",$AF$2-'Indicator Date hidden'!AG65)</f>
        <v>0</v>
      </c>
      <c r="AG64" s="148">
        <f>IF('Indicator Date hidden'!AH65="x","x",$AG$2-'Indicator Date hidden'!AH65)</f>
        <v>0</v>
      </c>
      <c r="AH64" s="148">
        <f>IF('Indicator Date hidden'!AI65="x","x",$AH$2-'Indicator Date hidden'!AI65)</f>
        <v>0</v>
      </c>
      <c r="AI64" s="148">
        <f>IF('Indicator Date hidden'!AJ65="x","x",$AI$2-'Indicator Date hidden'!AJ65)</f>
        <v>0</v>
      </c>
      <c r="AJ64" s="148">
        <f>IF('Indicator Date hidden'!AK65="x","x",$AJ$2-'Indicator Date hidden'!AK65)</f>
        <v>1</v>
      </c>
      <c r="AK64" s="148">
        <f>IF('Indicator Date hidden'!AL65="x","x",$AK$2-'Indicator Date hidden'!AL65)</f>
        <v>1</v>
      </c>
      <c r="AL64" s="148">
        <f>IF('Indicator Date hidden'!AM65="x","x",$AL$2-'Indicator Date hidden'!AM65)</f>
        <v>0</v>
      </c>
      <c r="AM64" s="148">
        <f>IF('Indicator Date hidden'!AN65="x","x",$AM$2-'Indicator Date hidden'!AN65)</f>
        <v>0</v>
      </c>
      <c r="AN64" s="148">
        <f>IF('Indicator Date hidden'!AO65="x","x",$AN$2-'Indicator Date hidden'!AO65)</f>
        <v>0</v>
      </c>
      <c r="AO64" s="148" t="str">
        <f>IF('Indicator Date hidden'!AP65="x","x",$AO$2-'Indicator Date hidden'!AP65)</f>
        <v>x</v>
      </c>
      <c r="AP64" s="148" t="str">
        <f>IF('Indicator Date hidden'!AQ65="x","x",$AP$2-'Indicator Date hidden'!AQ65)</f>
        <v>x</v>
      </c>
      <c r="AQ64" s="148">
        <f>IF('Indicator Date hidden'!AR65="x","x",$AQ$2-'Indicator Date hidden'!AR65)</f>
        <v>0</v>
      </c>
      <c r="AR64" s="148">
        <f>IF('Indicator Date hidden'!AS65="x","x",$AR$2-'Indicator Date hidden'!AS65)</f>
        <v>0</v>
      </c>
      <c r="AS64" s="148">
        <f>IF('Indicator Date hidden'!AT65="x","x",$AS$2-'Indicator Date hidden'!AT65)</f>
        <v>0</v>
      </c>
      <c r="AT64" s="148">
        <f>IF('Indicator Date hidden'!AU65="x","x",$AT$2-'Indicator Date hidden'!AU65)</f>
        <v>0</v>
      </c>
      <c r="AU64" s="148">
        <f>IF('Indicator Date hidden'!AV65="x","x",$AU$2-'Indicator Date hidden'!AV65)</f>
        <v>1</v>
      </c>
      <c r="AV64" s="148">
        <f>IF('Indicator Date hidden'!AW65="x","x",$AV$2-'Indicator Date hidden'!AW65)</f>
        <v>0</v>
      </c>
      <c r="AW64" s="148">
        <f>IF('Indicator Date hidden'!AX65="x","x",$AW$2-'Indicator Date hidden'!AX65)</f>
        <v>0</v>
      </c>
      <c r="AX64" s="148">
        <f>IF('Indicator Date hidden'!AY65="x","x",$AX$2-'Indicator Date hidden'!AY65)</f>
        <v>0</v>
      </c>
      <c r="AY64" s="148">
        <f>IF('Indicator Date hidden'!AZ65="x","x",$AY$2-'Indicator Date hidden'!AZ65)</f>
        <v>0</v>
      </c>
      <c r="AZ64" s="148">
        <f>IF('Indicator Date hidden'!BA65="x","x",$AZ$2-'Indicator Date hidden'!BA65)</f>
        <v>0</v>
      </c>
      <c r="BA64">
        <f t="shared" si="5"/>
        <v>18</v>
      </c>
      <c r="BB64" s="19">
        <f t="shared" si="6"/>
        <v>0.36734693877551022</v>
      </c>
      <c r="BC64">
        <f t="shared" si="7"/>
        <v>6</v>
      </c>
      <c r="BD64" s="19">
        <f t="shared" si="8"/>
        <v>1.4525681346346322</v>
      </c>
      <c r="BE64" s="182">
        <f t="shared" si="9"/>
        <v>0</v>
      </c>
    </row>
    <row r="65" spans="1:57">
      <c r="A65" t="s">
        <v>8115</v>
      </c>
      <c r="B65" s="148">
        <f>IF('Indicator Date hidden'!C66="x","x",$B$2-'Indicator Date hidden'!C66)</f>
        <v>0</v>
      </c>
      <c r="C65" s="148">
        <f>IF('Indicator Date hidden'!D66="x","x",$C$2-'Indicator Date hidden'!D66)</f>
        <v>0</v>
      </c>
      <c r="D65" s="148">
        <f>IF('Indicator Date hidden'!E66="x","x",$D$2-'Indicator Date hidden'!E66)</f>
        <v>0</v>
      </c>
      <c r="E65" s="148">
        <f>IF('Indicator Date hidden'!F66="x","x",$E$2-'Indicator Date hidden'!F66)</f>
        <v>0</v>
      </c>
      <c r="F65" s="148">
        <f>IF('Indicator Date hidden'!G66="x","x",$F$2-'Indicator Date hidden'!G66)</f>
        <v>0</v>
      </c>
      <c r="G65" s="148">
        <f>IF('Indicator Date hidden'!H66="x","x",$G$2-'Indicator Date hidden'!H66)</f>
        <v>0</v>
      </c>
      <c r="H65" s="148">
        <f>IF('Indicator Date hidden'!I66="x","x",$H$2-'Indicator Date hidden'!I66)</f>
        <v>0</v>
      </c>
      <c r="I65" s="148">
        <f>IF('Indicator Date hidden'!J66="x","x",$I$2-'Indicator Date hidden'!J66)</f>
        <v>0</v>
      </c>
      <c r="J65" s="148">
        <f>IF('Indicator Date hidden'!K66="x","x",$J$2-'Indicator Date hidden'!K66)</f>
        <v>0</v>
      </c>
      <c r="K65" s="148">
        <f>IF('Indicator Date hidden'!L66="x","x",$K$2-'Indicator Date hidden'!L66)</f>
        <v>0</v>
      </c>
      <c r="L65" s="148">
        <f>IF('Indicator Date hidden'!M66="x","x",$L$2-'Indicator Date hidden'!M66)</f>
        <v>0</v>
      </c>
      <c r="M65" s="148">
        <f>IF('Indicator Date hidden'!N66="x","x",$M$2-'Indicator Date hidden'!N66)</f>
        <v>0</v>
      </c>
      <c r="N65" s="148">
        <f>IF('Indicator Date hidden'!O66="x","x",$N$2-'Indicator Date hidden'!O66)</f>
        <v>0</v>
      </c>
      <c r="O65" s="148">
        <f>IF('Indicator Date hidden'!P66="x","x",$O$2-'Indicator Date hidden'!P66)</f>
        <v>0</v>
      </c>
      <c r="P65" s="148">
        <f>IF('Indicator Date hidden'!Q66="x","x",$P$2-'Indicator Date hidden'!Q66)</f>
        <v>0</v>
      </c>
      <c r="Q65" s="148" t="str">
        <f>IF('Indicator Date hidden'!R66="x","x",$Q$2-'Indicator Date hidden'!R66)</f>
        <v>x</v>
      </c>
      <c r="R65" s="148">
        <f>IF('Indicator Date hidden'!S66="x","x",$R$2-'Indicator Date hidden'!S66)</f>
        <v>0</v>
      </c>
      <c r="S65" s="148">
        <f>IF('Indicator Date hidden'!T66="x","x",$S$2-'Indicator Date hidden'!T66)</f>
        <v>0</v>
      </c>
      <c r="T65" s="148">
        <f>IF('Indicator Date hidden'!U66="x","x",$T$2-'Indicator Date hidden'!U66)</f>
        <v>0</v>
      </c>
      <c r="U65" s="148" t="str">
        <f>IF('Indicator Date hidden'!V66="x","x",$U$2-'Indicator Date hidden'!V66)</f>
        <v>x</v>
      </c>
      <c r="V65" s="148">
        <f>IF('Indicator Date hidden'!W66="x","x",$V$2-'Indicator Date hidden'!W66)</f>
        <v>0</v>
      </c>
      <c r="W65" s="148">
        <f>IF('Indicator Date hidden'!X66="x","x",$W$2-'Indicator Date hidden'!X66)</f>
        <v>9</v>
      </c>
      <c r="X65" s="148">
        <f>IF('Indicator Date hidden'!Y66="x","x",$X$2-'Indicator Date hidden'!Y66)</f>
        <v>2</v>
      </c>
      <c r="Y65" s="148">
        <f>IF('Indicator Date hidden'!Z66="x","x",$Y$2-'Indicator Date hidden'!Z66)</f>
        <v>0</v>
      </c>
      <c r="Z65" s="148">
        <f>IF('Indicator Date hidden'!AA66="x","x",$Z$2-'Indicator Date hidden'!AA66)</f>
        <v>0</v>
      </c>
      <c r="AA65" s="148" t="str">
        <f>IF('Indicator Date hidden'!AB66="x","x",$AA$2-'Indicator Date hidden'!AB66)</f>
        <v>x</v>
      </c>
      <c r="AB65" s="148">
        <f>IF('Indicator Date hidden'!AC66="x","x",$AB$2-'Indicator Date hidden'!AC66)</f>
        <v>0</v>
      </c>
      <c r="AC65" s="148">
        <f>IF('Indicator Date hidden'!AD66="x","x",$AC$2-'Indicator Date hidden'!AD66)</f>
        <v>0</v>
      </c>
      <c r="AD65" s="148" t="str">
        <f>IF('Indicator Date hidden'!AE66="x","x",$AD$2-'Indicator Date hidden'!AE66)</f>
        <v>x</v>
      </c>
      <c r="AE65" s="148">
        <f>IF('Indicator Date hidden'!AF66="x","x",$AE$2-'Indicator Date hidden'!AF66)</f>
        <v>0</v>
      </c>
      <c r="AF65" s="148">
        <f>IF('Indicator Date hidden'!AG66="x","x",$AF$2-'Indicator Date hidden'!AG66)</f>
        <v>2</v>
      </c>
      <c r="AG65" s="148">
        <f>IF('Indicator Date hidden'!AH66="x","x",$AG$2-'Indicator Date hidden'!AH66)</f>
        <v>0</v>
      </c>
      <c r="AH65" s="148">
        <f>IF('Indicator Date hidden'!AI66="x","x",$AH$2-'Indicator Date hidden'!AI66)</f>
        <v>0</v>
      </c>
      <c r="AI65" s="148">
        <f>IF('Indicator Date hidden'!AJ66="x","x",$AI$2-'Indicator Date hidden'!AJ66)</f>
        <v>0</v>
      </c>
      <c r="AJ65" s="148" t="str">
        <f>IF('Indicator Date hidden'!AK66="x","x",$AJ$2-'Indicator Date hidden'!AK66)</f>
        <v>x</v>
      </c>
      <c r="AK65" s="148">
        <f>IF('Indicator Date hidden'!AL66="x","x",$AK$2-'Indicator Date hidden'!AL66)</f>
        <v>1</v>
      </c>
      <c r="AL65" s="148">
        <f>IF('Indicator Date hidden'!AM66="x","x",$AL$2-'Indicator Date hidden'!AM66)</f>
        <v>0</v>
      </c>
      <c r="AM65" s="148">
        <f>IF('Indicator Date hidden'!AN66="x","x",$AM$2-'Indicator Date hidden'!AN66)</f>
        <v>0</v>
      </c>
      <c r="AN65" s="148">
        <f>IF('Indicator Date hidden'!AO66="x","x",$AN$2-'Indicator Date hidden'!AO66)</f>
        <v>0</v>
      </c>
      <c r="AO65" s="148">
        <f>IF('Indicator Date hidden'!AP66="x","x",$AO$2-'Indicator Date hidden'!AP66)</f>
        <v>0</v>
      </c>
      <c r="AP65" s="148">
        <f>IF('Indicator Date hidden'!AQ66="x","x",$AP$2-'Indicator Date hidden'!AQ66)</f>
        <v>0</v>
      </c>
      <c r="AQ65" s="148">
        <f>IF('Indicator Date hidden'!AR66="x","x",$AQ$2-'Indicator Date hidden'!AR66)</f>
        <v>0</v>
      </c>
      <c r="AR65" s="148">
        <f>IF('Indicator Date hidden'!AS66="x","x",$AR$2-'Indicator Date hidden'!AS66)</f>
        <v>0</v>
      </c>
      <c r="AS65" s="148">
        <f>IF('Indicator Date hidden'!AT66="x","x",$AS$2-'Indicator Date hidden'!AT66)</f>
        <v>0</v>
      </c>
      <c r="AT65" s="148">
        <f>IF('Indicator Date hidden'!AU66="x","x",$AT$2-'Indicator Date hidden'!AU66)</f>
        <v>0</v>
      </c>
      <c r="AU65" s="148" t="str">
        <f>IF('Indicator Date hidden'!AV66="x","x",$AU$2-'Indicator Date hidden'!AV66)</f>
        <v>x</v>
      </c>
      <c r="AV65" s="148">
        <f>IF('Indicator Date hidden'!AW66="x","x",$AV$2-'Indicator Date hidden'!AW66)</f>
        <v>0</v>
      </c>
      <c r="AW65" s="148">
        <f>IF('Indicator Date hidden'!AX66="x","x",$AW$2-'Indicator Date hidden'!AX66)</f>
        <v>0</v>
      </c>
      <c r="AX65" s="148">
        <f>IF('Indicator Date hidden'!AY66="x","x",$AX$2-'Indicator Date hidden'!AY66)</f>
        <v>0</v>
      </c>
      <c r="AY65" s="148">
        <f>IF('Indicator Date hidden'!AZ66="x","x",$AY$2-'Indicator Date hidden'!AZ66)</f>
        <v>0</v>
      </c>
      <c r="AZ65" s="148">
        <f>IF('Indicator Date hidden'!BA66="x","x",$AZ$2-'Indicator Date hidden'!BA66)</f>
        <v>0</v>
      </c>
      <c r="BA65">
        <f t="shared" si="5"/>
        <v>14</v>
      </c>
      <c r="BB65" s="19">
        <f t="shared" si="6"/>
        <v>0.31111111111111112</v>
      </c>
      <c r="BC65">
        <f t="shared" si="7"/>
        <v>4</v>
      </c>
      <c r="BD65" s="19">
        <f t="shared" si="8"/>
        <v>1.3795687284594451</v>
      </c>
      <c r="BE65" s="182">
        <f t="shared" si="9"/>
        <v>0</v>
      </c>
    </row>
    <row r="66" spans="1:57">
      <c r="A66" t="s">
        <v>8117</v>
      </c>
      <c r="B66" s="148">
        <f>IF('Indicator Date hidden'!C67="x","x",$B$2-'Indicator Date hidden'!C67)</f>
        <v>0</v>
      </c>
      <c r="C66" s="148">
        <f>IF('Indicator Date hidden'!D67="x","x",$C$2-'Indicator Date hidden'!D67)</f>
        <v>0</v>
      </c>
      <c r="D66" s="148">
        <f>IF('Indicator Date hidden'!E67="x","x",$D$2-'Indicator Date hidden'!E67)</f>
        <v>0</v>
      </c>
      <c r="E66" s="148">
        <f>IF('Indicator Date hidden'!F67="x","x",$E$2-'Indicator Date hidden'!F67)</f>
        <v>0</v>
      </c>
      <c r="F66" s="148">
        <f>IF('Indicator Date hidden'!G67="x","x",$F$2-'Indicator Date hidden'!G67)</f>
        <v>0</v>
      </c>
      <c r="G66" s="148">
        <f>IF('Indicator Date hidden'!H67="x","x",$G$2-'Indicator Date hidden'!H67)</f>
        <v>0</v>
      </c>
      <c r="H66" s="148">
        <f>IF('Indicator Date hidden'!I67="x","x",$H$2-'Indicator Date hidden'!I67)</f>
        <v>0</v>
      </c>
      <c r="I66" s="148">
        <f>IF('Indicator Date hidden'!J67="x","x",$I$2-'Indicator Date hidden'!J67)</f>
        <v>0</v>
      </c>
      <c r="J66" s="148">
        <f>IF('Indicator Date hidden'!K67="x","x",$J$2-'Indicator Date hidden'!K67)</f>
        <v>0</v>
      </c>
      <c r="K66" s="148">
        <f>IF('Indicator Date hidden'!L67="x","x",$K$2-'Indicator Date hidden'!L67)</f>
        <v>0</v>
      </c>
      <c r="L66" s="148">
        <f>IF('Indicator Date hidden'!M67="x","x",$L$2-'Indicator Date hidden'!M67)</f>
        <v>0</v>
      </c>
      <c r="M66" s="148">
        <f>IF('Indicator Date hidden'!N67="x","x",$M$2-'Indicator Date hidden'!N67)</f>
        <v>0</v>
      </c>
      <c r="N66" s="148">
        <f>IF('Indicator Date hidden'!O67="x","x",$N$2-'Indicator Date hidden'!O67)</f>
        <v>0</v>
      </c>
      <c r="O66" s="148">
        <f>IF('Indicator Date hidden'!P67="x","x",$O$2-'Indicator Date hidden'!P67)</f>
        <v>0</v>
      </c>
      <c r="P66" s="148">
        <f>IF('Indicator Date hidden'!Q67="x","x",$P$2-'Indicator Date hidden'!Q67)</f>
        <v>0</v>
      </c>
      <c r="Q66" s="148">
        <f>IF('Indicator Date hidden'!R67="x","x",$Q$2-'Indicator Date hidden'!R67)</f>
        <v>3</v>
      </c>
      <c r="R66" s="148">
        <f>IF('Indicator Date hidden'!S67="x","x",$R$2-'Indicator Date hidden'!S67)</f>
        <v>0</v>
      </c>
      <c r="S66" s="148">
        <f>IF('Indicator Date hidden'!T67="x","x",$S$2-'Indicator Date hidden'!T67)</f>
        <v>0</v>
      </c>
      <c r="T66" s="148">
        <f>IF('Indicator Date hidden'!U67="x","x",$T$2-'Indicator Date hidden'!U67)</f>
        <v>0</v>
      </c>
      <c r="U66" s="148">
        <f>IF('Indicator Date hidden'!V67="x","x",$U$2-'Indicator Date hidden'!V67)</f>
        <v>0</v>
      </c>
      <c r="V66" s="148">
        <f>IF('Indicator Date hidden'!W67="x","x",$V$2-'Indicator Date hidden'!W67)</f>
        <v>0</v>
      </c>
      <c r="W66" s="148">
        <f>IF('Indicator Date hidden'!X67="x","x",$W$2-'Indicator Date hidden'!X67)</f>
        <v>0</v>
      </c>
      <c r="X66" s="148">
        <f>IF('Indicator Date hidden'!Y67="x","x",$X$2-'Indicator Date hidden'!Y67)</f>
        <v>4</v>
      </c>
      <c r="Y66" s="148">
        <f>IF('Indicator Date hidden'!Z67="x","x",$Y$2-'Indicator Date hidden'!Z67)</f>
        <v>0</v>
      </c>
      <c r="Z66" s="148">
        <f>IF('Indicator Date hidden'!AA67="x","x",$Z$2-'Indicator Date hidden'!AA67)</f>
        <v>0</v>
      </c>
      <c r="AA66" s="148">
        <f>IF('Indicator Date hidden'!AB67="x","x",$AA$2-'Indicator Date hidden'!AB67)</f>
        <v>0</v>
      </c>
      <c r="AB66" s="148">
        <f>IF('Indicator Date hidden'!AC67="x","x",$AB$2-'Indicator Date hidden'!AC67)</f>
        <v>0</v>
      </c>
      <c r="AC66" s="148">
        <f>IF('Indicator Date hidden'!AD67="x","x",$AC$2-'Indicator Date hidden'!AD67)</f>
        <v>0</v>
      </c>
      <c r="AD66" s="148">
        <f>IF('Indicator Date hidden'!AE67="x","x",$AD$2-'Indicator Date hidden'!AE67)</f>
        <v>0</v>
      </c>
      <c r="AE66" s="148">
        <f>IF('Indicator Date hidden'!AF67="x","x",$AE$2-'Indicator Date hidden'!AF67)</f>
        <v>0</v>
      </c>
      <c r="AF66" s="148">
        <f>IF('Indicator Date hidden'!AG67="x","x",$AF$2-'Indicator Date hidden'!AG67)</f>
        <v>8</v>
      </c>
      <c r="AG66" s="148">
        <f>IF('Indicator Date hidden'!AH67="x","x",$AG$2-'Indicator Date hidden'!AH67)</f>
        <v>0</v>
      </c>
      <c r="AH66" s="148">
        <f>IF('Indicator Date hidden'!AI67="x","x",$AH$2-'Indicator Date hidden'!AI67)</f>
        <v>0</v>
      </c>
      <c r="AI66" s="148">
        <f>IF('Indicator Date hidden'!AJ67="x","x",$AI$2-'Indicator Date hidden'!AJ67)</f>
        <v>0</v>
      </c>
      <c r="AJ66" s="148" t="str">
        <f>IF('Indicator Date hidden'!AK67="x","x",$AJ$2-'Indicator Date hidden'!AK67)</f>
        <v>x</v>
      </c>
      <c r="AK66" s="148">
        <f>IF('Indicator Date hidden'!AL67="x","x",$AK$2-'Indicator Date hidden'!AL67)</f>
        <v>1</v>
      </c>
      <c r="AL66" s="148">
        <f>IF('Indicator Date hidden'!AM67="x","x",$AL$2-'Indicator Date hidden'!AM67)</f>
        <v>0</v>
      </c>
      <c r="AM66" s="148">
        <f>IF('Indicator Date hidden'!AN67="x","x",$AM$2-'Indicator Date hidden'!AN67)</f>
        <v>0</v>
      </c>
      <c r="AN66" s="148">
        <f>IF('Indicator Date hidden'!AO67="x","x",$AN$2-'Indicator Date hidden'!AO67)</f>
        <v>0</v>
      </c>
      <c r="AO66" s="148">
        <f>IF('Indicator Date hidden'!AP67="x","x",$AO$2-'Indicator Date hidden'!AP67)</f>
        <v>0</v>
      </c>
      <c r="AP66" s="148">
        <f>IF('Indicator Date hidden'!AQ67="x","x",$AP$2-'Indicator Date hidden'!AQ67)</f>
        <v>0</v>
      </c>
      <c r="AQ66" s="148">
        <f>IF('Indicator Date hidden'!AR67="x","x",$AQ$2-'Indicator Date hidden'!AR67)</f>
        <v>0</v>
      </c>
      <c r="AR66" s="148">
        <f>IF('Indicator Date hidden'!AS67="x","x",$AR$2-'Indicator Date hidden'!AS67)</f>
        <v>0</v>
      </c>
      <c r="AS66" s="148">
        <f>IF('Indicator Date hidden'!AT67="x","x",$AS$2-'Indicator Date hidden'!AT67)</f>
        <v>0</v>
      </c>
      <c r="AT66" s="148">
        <f>IF('Indicator Date hidden'!AU67="x","x",$AT$2-'Indicator Date hidden'!AU67)</f>
        <v>0</v>
      </c>
      <c r="AU66" s="148">
        <f>IF('Indicator Date hidden'!AV67="x","x",$AU$2-'Indicator Date hidden'!AV67)</f>
        <v>4</v>
      </c>
      <c r="AV66" s="148">
        <f>IF('Indicator Date hidden'!AW67="x","x",$AV$2-'Indicator Date hidden'!AW67)</f>
        <v>0</v>
      </c>
      <c r="AW66" s="148">
        <f>IF('Indicator Date hidden'!AX67="x","x",$AW$2-'Indicator Date hidden'!AX67)</f>
        <v>0</v>
      </c>
      <c r="AX66" s="148">
        <f>IF('Indicator Date hidden'!AY67="x","x",$AX$2-'Indicator Date hidden'!AY67)</f>
        <v>0</v>
      </c>
      <c r="AY66" s="148">
        <f>IF('Indicator Date hidden'!AZ67="x","x",$AY$2-'Indicator Date hidden'!AZ67)</f>
        <v>0</v>
      </c>
      <c r="AZ66" s="148">
        <f>IF('Indicator Date hidden'!BA67="x","x",$AZ$2-'Indicator Date hidden'!BA67)</f>
        <v>0</v>
      </c>
      <c r="BA66">
        <f t="shared" si="5"/>
        <v>20</v>
      </c>
      <c r="BB66" s="19">
        <f t="shared" si="6"/>
        <v>0.4</v>
      </c>
      <c r="BC66">
        <f t="shared" si="7"/>
        <v>5</v>
      </c>
      <c r="BD66" s="19">
        <f t="shared" si="8"/>
        <v>1.4</v>
      </c>
      <c r="BE66" s="182">
        <f t="shared" si="9"/>
        <v>0</v>
      </c>
    </row>
    <row r="67" spans="1:57">
      <c r="A67" t="s">
        <v>2062</v>
      </c>
      <c r="B67" s="148">
        <f>IF('Indicator Date hidden'!C68="x","x",$B$2-'Indicator Date hidden'!C68)</f>
        <v>0</v>
      </c>
      <c r="C67" s="148">
        <f>IF('Indicator Date hidden'!D68="x","x",$C$2-'Indicator Date hidden'!D68)</f>
        <v>0</v>
      </c>
      <c r="D67" s="148">
        <f>IF('Indicator Date hidden'!E68="x","x",$D$2-'Indicator Date hidden'!E68)</f>
        <v>0</v>
      </c>
      <c r="E67" s="148">
        <f>IF('Indicator Date hidden'!F68="x","x",$E$2-'Indicator Date hidden'!F68)</f>
        <v>0</v>
      </c>
      <c r="F67" s="148">
        <f>IF('Indicator Date hidden'!G68="x","x",$F$2-'Indicator Date hidden'!G68)</f>
        <v>0</v>
      </c>
      <c r="G67" s="148">
        <f>IF('Indicator Date hidden'!H68="x","x",$G$2-'Indicator Date hidden'!H68)</f>
        <v>0</v>
      </c>
      <c r="H67" s="148">
        <f>IF('Indicator Date hidden'!I68="x","x",$H$2-'Indicator Date hidden'!I68)</f>
        <v>0</v>
      </c>
      <c r="I67" s="148">
        <f>IF('Indicator Date hidden'!J68="x","x",$I$2-'Indicator Date hidden'!J68)</f>
        <v>0</v>
      </c>
      <c r="J67" s="148">
        <f>IF('Indicator Date hidden'!K68="x","x",$J$2-'Indicator Date hidden'!K68)</f>
        <v>0</v>
      </c>
      <c r="K67" s="148">
        <f>IF('Indicator Date hidden'!L68="x","x",$K$2-'Indicator Date hidden'!L68)</f>
        <v>0</v>
      </c>
      <c r="L67" s="148">
        <f>IF('Indicator Date hidden'!M68="x","x",$L$2-'Indicator Date hidden'!M68)</f>
        <v>0</v>
      </c>
      <c r="M67" s="148">
        <f>IF('Indicator Date hidden'!N68="x","x",$M$2-'Indicator Date hidden'!N68)</f>
        <v>0</v>
      </c>
      <c r="N67" s="148">
        <f>IF('Indicator Date hidden'!O68="x","x",$N$2-'Indicator Date hidden'!O68)</f>
        <v>0</v>
      </c>
      <c r="O67" s="148">
        <f>IF('Indicator Date hidden'!P68="x","x",$O$2-'Indicator Date hidden'!P68)</f>
        <v>0</v>
      </c>
      <c r="P67" s="148">
        <f>IF('Indicator Date hidden'!Q68="x","x",$P$2-'Indicator Date hidden'!Q68)</f>
        <v>0</v>
      </c>
      <c r="Q67" s="148" t="str">
        <f>IF('Indicator Date hidden'!R68="x","x",$Q$2-'Indicator Date hidden'!R68)</f>
        <v>x</v>
      </c>
      <c r="R67" s="148">
        <f>IF('Indicator Date hidden'!S68="x","x",$R$2-'Indicator Date hidden'!S68)</f>
        <v>0</v>
      </c>
      <c r="S67" s="148">
        <f>IF('Indicator Date hidden'!T68="x","x",$S$2-'Indicator Date hidden'!T68)</f>
        <v>0</v>
      </c>
      <c r="T67" s="148">
        <f>IF('Indicator Date hidden'!U68="x","x",$T$2-'Indicator Date hidden'!U68)</f>
        <v>0</v>
      </c>
      <c r="U67" s="148" t="str">
        <f>IF('Indicator Date hidden'!V68="x","x",$U$2-'Indicator Date hidden'!V68)</f>
        <v>x</v>
      </c>
      <c r="V67" s="148">
        <f>IF('Indicator Date hidden'!W68="x","x",$V$2-'Indicator Date hidden'!W68)</f>
        <v>0</v>
      </c>
      <c r="W67" s="148" t="str">
        <f>IF('Indicator Date hidden'!X68="x","x",$W$2-'Indicator Date hidden'!X68)</f>
        <v>x</v>
      </c>
      <c r="X67" s="148">
        <f>IF('Indicator Date hidden'!Y68="x","x",$X$2-'Indicator Date hidden'!Y68)</f>
        <v>4</v>
      </c>
      <c r="Y67" s="148">
        <f>IF('Indicator Date hidden'!Z68="x","x",$Y$2-'Indicator Date hidden'!Z68)</f>
        <v>0</v>
      </c>
      <c r="Z67" s="148">
        <f>IF('Indicator Date hidden'!AA68="x","x",$Z$2-'Indicator Date hidden'!AA68)</f>
        <v>0</v>
      </c>
      <c r="AA67" s="148" t="str">
        <f>IF('Indicator Date hidden'!AB68="x","x",$AA$2-'Indicator Date hidden'!AB68)</f>
        <v>x</v>
      </c>
      <c r="AB67" s="148">
        <f>IF('Indicator Date hidden'!AC68="x","x",$AB$2-'Indicator Date hidden'!AC68)</f>
        <v>0</v>
      </c>
      <c r="AC67" s="148">
        <f>IF('Indicator Date hidden'!AD68="x","x",$AC$2-'Indicator Date hidden'!AD68)</f>
        <v>0</v>
      </c>
      <c r="AD67" s="148" t="str">
        <f>IF('Indicator Date hidden'!AE68="x","x",$AD$2-'Indicator Date hidden'!AE68)</f>
        <v>x</v>
      </c>
      <c r="AE67" s="148">
        <f>IF('Indicator Date hidden'!AF68="x","x",$AE$2-'Indicator Date hidden'!AF68)</f>
        <v>0</v>
      </c>
      <c r="AF67" s="148">
        <f>IF('Indicator Date hidden'!AG68="x","x",$AF$2-'Indicator Date hidden'!AG68)</f>
        <v>1</v>
      </c>
      <c r="AG67" s="148">
        <f>IF('Indicator Date hidden'!AH68="x","x",$AG$2-'Indicator Date hidden'!AH68)</f>
        <v>0</v>
      </c>
      <c r="AH67" s="148">
        <f>IF('Indicator Date hidden'!AI68="x","x",$AH$2-'Indicator Date hidden'!AI68)</f>
        <v>0</v>
      </c>
      <c r="AI67" s="148">
        <f>IF('Indicator Date hidden'!AJ68="x","x",$AI$2-'Indicator Date hidden'!AJ68)</f>
        <v>0</v>
      </c>
      <c r="AJ67" s="148" t="str">
        <f>IF('Indicator Date hidden'!AK68="x","x",$AJ$2-'Indicator Date hidden'!AK68)</f>
        <v>x</v>
      </c>
      <c r="AK67" s="148">
        <f>IF('Indicator Date hidden'!AL68="x","x",$AK$2-'Indicator Date hidden'!AL68)</f>
        <v>1</v>
      </c>
      <c r="AL67" s="148">
        <f>IF('Indicator Date hidden'!AM68="x","x",$AL$2-'Indicator Date hidden'!AM68)</f>
        <v>0</v>
      </c>
      <c r="AM67" s="148">
        <f>IF('Indicator Date hidden'!AN68="x","x",$AM$2-'Indicator Date hidden'!AN68)</f>
        <v>0</v>
      </c>
      <c r="AN67" s="148">
        <f>IF('Indicator Date hidden'!AO68="x","x",$AN$2-'Indicator Date hidden'!AO68)</f>
        <v>0</v>
      </c>
      <c r="AO67" s="148">
        <f>IF('Indicator Date hidden'!AP68="x","x",$AO$2-'Indicator Date hidden'!AP68)</f>
        <v>0</v>
      </c>
      <c r="AP67" s="148">
        <f>IF('Indicator Date hidden'!AQ68="x","x",$AP$2-'Indicator Date hidden'!AQ68)</f>
        <v>0</v>
      </c>
      <c r="AQ67" s="148">
        <f>IF('Indicator Date hidden'!AR68="x","x",$AQ$2-'Indicator Date hidden'!AR68)</f>
        <v>0</v>
      </c>
      <c r="AR67" s="148">
        <f>IF('Indicator Date hidden'!AS68="x","x",$AR$2-'Indicator Date hidden'!AS68)</f>
        <v>0</v>
      </c>
      <c r="AS67" s="148">
        <f>IF('Indicator Date hidden'!AT68="x","x",$AS$2-'Indicator Date hidden'!AT68)</f>
        <v>0</v>
      </c>
      <c r="AT67" s="148">
        <f>IF('Indicator Date hidden'!AU68="x","x",$AT$2-'Indicator Date hidden'!AU68)</f>
        <v>0</v>
      </c>
      <c r="AU67" s="148">
        <f>IF('Indicator Date hidden'!AV68="x","x",$AU$2-'Indicator Date hidden'!AV68)</f>
        <v>1</v>
      </c>
      <c r="AV67" s="148">
        <f>IF('Indicator Date hidden'!AW68="x","x",$AV$2-'Indicator Date hidden'!AW68)</f>
        <v>0</v>
      </c>
      <c r="AW67" s="148">
        <f>IF('Indicator Date hidden'!AX68="x","x",$AW$2-'Indicator Date hidden'!AX68)</f>
        <v>0</v>
      </c>
      <c r="AX67" s="148">
        <f>IF('Indicator Date hidden'!AY68="x","x",$AX$2-'Indicator Date hidden'!AY68)</f>
        <v>0</v>
      </c>
      <c r="AY67" s="148">
        <f>IF('Indicator Date hidden'!AZ68="x","x",$AY$2-'Indicator Date hidden'!AZ68)</f>
        <v>0</v>
      </c>
      <c r="AZ67" s="148">
        <f>IF('Indicator Date hidden'!BA68="x","x",$AZ$2-'Indicator Date hidden'!BA68)</f>
        <v>0</v>
      </c>
      <c r="BA67">
        <f t="shared" ref="BA67:BA98" si="10">SUM(B67:AZ67)</f>
        <v>7</v>
      </c>
      <c r="BB67" s="19">
        <f t="shared" ref="BB67:BB98" si="11">BA67/COUNT(B67:AZ67)</f>
        <v>0.15555555555555556</v>
      </c>
      <c r="BC67">
        <f t="shared" ref="BC67:BC98" si="12">COUNTIF(B67:AZ67,"&gt;0")</f>
        <v>4</v>
      </c>
      <c r="BD67" s="19">
        <f t="shared" ref="BD67:BD98" si="13">_xlfn.STDEV.P(B67:AZ67)</f>
        <v>0.63089198073681729</v>
      </c>
      <c r="BE67" s="182">
        <f t="shared" ref="BE67:BE98" si="14">MEDIAN(B67:AZ67)</f>
        <v>0</v>
      </c>
    </row>
    <row r="68" spans="1:57">
      <c r="A68" t="s">
        <v>8119</v>
      </c>
      <c r="B68" s="148">
        <f>IF('Indicator Date hidden'!C69="x","x",$B$2-'Indicator Date hidden'!C69)</f>
        <v>0</v>
      </c>
      <c r="C68" s="148">
        <f>IF('Indicator Date hidden'!D69="x","x",$C$2-'Indicator Date hidden'!D69)</f>
        <v>0</v>
      </c>
      <c r="D68" s="148">
        <f>IF('Indicator Date hidden'!E69="x","x",$D$2-'Indicator Date hidden'!E69)</f>
        <v>0</v>
      </c>
      <c r="E68" s="148">
        <f>IF('Indicator Date hidden'!F69="x","x",$E$2-'Indicator Date hidden'!F69)</f>
        <v>0</v>
      </c>
      <c r="F68" s="148">
        <f>IF('Indicator Date hidden'!G69="x","x",$F$2-'Indicator Date hidden'!G69)</f>
        <v>0</v>
      </c>
      <c r="G68" s="148">
        <f>IF('Indicator Date hidden'!H69="x","x",$G$2-'Indicator Date hidden'!H69)</f>
        <v>0</v>
      </c>
      <c r="H68" s="148">
        <f>IF('Indicator Date hidden'!I69="x","x",$H$2-'Indicator Date hidden'!I69)</f>
        <v>0</v>
      </c>
      <c r="I68" s="148">
        <f>IF('Indicator Date hidden'!J69="x","x",$I$2-'Indicator Date hidden'!J69)</f>
        <v>0</v>
      </c>
      <c r="J68" s="148">
        <f>IF('Indicator Date hidden'!K69="x","x",$J$2-'Indicator Date hidden'!K69)</f>
        <v>0</v>
      </c>
      <c r="K68" s="148">
        <f>IF('Indicator Date hidden'!L69="x","x",$K$2-'Indicator Date hidden'!L69)</f>
        <v>0</v>
      </c>
      <c r="L68" s="148">
        <f>IF('Indicator Date hidden'!M69="x","x",$L$2-'Indicator Date hidden'!M69)</f>
        <v>0</v>
      </c>
      <c r="M68" s="148">
        <f>IF('Indicator Date hidden'!N69="x","x",$M$2-'Indicator Date hidden'!N69)</f>
        <v>0</v>
      </c>
      <c r="N68" s="148">
        <f>IF('Indicator Date hidden'!O69="x","x",$N$2-'Indicator Date hidden'!O69)</f>
        <v>0</v>
      </c>
      <c r="O68" s="148">
        <f>IF('Indicator Date hidden'!P69="x","x",$O$2-'Indicator Date hidden'!P69)</f>
        <v>0</v>
      </c>
      <c r="P68" s="148">
        <f>IF('Indicator Date hidden'!Q69="x","x",$P$2-'Indicator Date hidden'!Q69)</f>
        <v>0</v>
      </c>
      <c r="Q68" s="148" t="str">
        <f>IF('Indicator Date hidden'!R69="x","x",$Q$2-'Indicator Date hidden'!R69)</f>
        <v>x</v>
      </c>
      <c r="R68" s="148">
        <f>IF('Indicator Date hidden'!S69="x","x",$R$2-'Indicator Date hidden'!S69)</f>
        <v>0</v>
      </c>
      <c r="S68" s="148">
        <f>IF('Indicator Date hidden'!T69="x","x",$S$2-'Indicator Date hidden'!T69)</f>
        <v>0</v>
      </c>
      <c r="T68" s="148">
        <f>IF('Indicator Date hidden'!U69="x","x",$T$2-'Indicator Date hidden'!U69)</f>
        <v>0</v>
      </c>
      <c r="U68" s="148">
        <f>IF('Indicator Date hidden'!V69="x","x",$U$2-'Indicator Date hidden'!V69)</f>
        <v>0</v>
      </c>
      <c r="V68" s="148">
        <f>IF('Indicator Date hidden'!W69="x","x",$V$2-'Indicator Date hidden'!W69)</f>
        <v>0</v>
      </c>
      <c r="W68" s="148" t="str">
        <f>IF('Indicator Date hidden'!X69="x","x",$W$2-'Indicator Date hidden'!X69)</f>
        <v>x</v>
      </c>
      <c r="X68" s="148" t="str">
        <f>IF('Indicator Date hidden'!Y69="x","x",$X$2-'Indicator Date hidden'!Y69)</f>
        <v>x</v>
      </c>
      <c r="Y68" s="148">
        <f>IF('Indicator Date hidden'!Z69="x","x",$Y$2-'Indicator Date hidden'!Z69)</f>
        <v>0</v>
      </c>
      <c r="Z68" s="148">
        <f>IF('Indicator Date hidden'!AA69="x","x",$Z$2-'Indicator Date hidden'!AA69)</f>
        <v>0</v>
      </c>
      <c r="AA68" s="148" t="str">
        <f>IF('Indicator Date hidden'!AB69="x","x",$AA$2-'Indicator Date hidden'!AB69)</f>
        <v>x</v>
      </c>
      <c r="AB68" s="148">
        <f>IF('Indicator Date hidden'!AC69="x","x",$AB$2-'Indicator Date hidden'!AC69)</f>
        <v>0</v>
      </c>
      <c r="AC68" s="148">
        <f>IF('Indicator Date hidden'!AD69="x","x",$AC$2-'Indicator Date hidden'!AD69)</f>
        <v>0</v>
      </c>
      <c r="AD68" s="148" t="str">
        <f>IF('Indicator Date hidden'!AE69="x","x",$AD$2-'Indicator Date hidden'!AE69)</f>
        <v>x</v>
      </c>
      <c r="AE68" s="148" t="str">
        <f>IF('Indicator Date hidden'!AF69="x","x",$AE$2-'Indicator Date hidden'!AF69)</f>
        <v>x</v>
      </c>
      <c r="AF68" s="148" t="str">
        <f>IF('Indicator Date hidden'!AG69="x","x",$AF$2-'Indicator Date hidden'!AG69)</f>
        <v>x</v>
      </c>
      <c r="AG68" s="148">
        <f>IF('Indicator Date hidden'!AH69="x","x",$AG$2-'Indicator Date hidden'!AH69)</f>
        <v>0</v>
      </c>
      <c r="AH68" s="148">
        <f>IF('Indicator Date hidden'!AI69="x","x",$AH$2-'Indicator Date hidden'!AI69)</f>
        <v>0</v>
      </c>
      <c r="AI68" s="148">
        <f>IF('Indicator Date hidden'!AJ69="x","x",$AI$2-'Indicator Date hidden'!AJ69)</f>
        <v>0</v>
      </c>
      <c r="AJ68" s="148" t="str">
        <f>IF('Indicator Date hidden'!AK69="x","x",$AJ$2-'Indicator Date hidden'!AK69)</f>
        <v>x</v>
      </c>
      <c r="AK68" s="148">
        <f>IF('Indicator Date hidden'!AL69="x","x",$AK$2-'Indicator Date hidden'!AL69)</f>
        <v>1</v>
      </c>
      <c r="AL68" s="148">
        <f>IF('Indicator Date hidden'!AM69="x","x",$AL$2-'Indicator Date hidden'!AM69)</f>
        <v>0</v>
      </c>
      <c r="AM68" s="148">
        <f>IF('Indicator Date hidden'!AN69="x","x",$AM$2-'Indicator Date hidden'!AN69)</f>
        <v>0</v>
      </c>
      <c r="AN68" s="148">
        <f>IF('Indicator Date hidden'!AO69="x","x",$AN$2-'Indicator Date hidden'!AO69)</f>
        <v>0</v>
      </c>
      <c r="AO68" s="148">
        <f>IF('Indicator Date hidden'!AP69="x","x",$AO$2-'Indicator Date hidden'!AP69)</f>
        <v>0</v>
      </c>
      <c r="AP68" s="148" t="str">
        <f>IF('Indicator Date hidden'!AQ69="x","x",$AP$2-'Indicator Date hidden'!AQ69)</f>
        <v>x</v>
      </c>
      <c r="AQ68" s="148">
        <f>IF('Indicator Date hidden'!AR69="x","x",$AQ$2-'Indicator Date hidden'!AR69)</f>
        <v>4</v>
      </c>
      <c r="AR68" s="148">
        <f>IF('Indicator Date hidden'!AS69="x","x",$AR$2-'Indicator Date hidden'!AS69)</f>
        <v>0</v>
      </c>
      <c r="AS68" s="148" t="str">
        <f>IF('Indicator Date hidden'!AT69="x","x",$AS$2-'Indicator Date hidden'!AT69)</f>
        <v>x</v>
      </c>
      <c r="AT68" s="148">
        <f>IF('Indicator Date hidden'!AU69="x","x",$AT$2-'Indicator Date hidden'!AU69)</f>
        <v>0</v>
      </c>
      <c r="AU68" s="148" t="str">
        <f>IF('Indicator Date hidden'!AV69="x","x",$AU$2-'Indicator Date hidden'!AV69)</f>
        <v>x</v>
      </c>
      <c r="AV68" s="148">
        <f>IF('Indicator Date hidden'!AW69="x","x",$AV$2-'Indicator Date hidden'!AW69)</f>
        <v>0</v>
      </c>
      <c r="AW68" s="148">
        <f>IF('Indicator Date hidden'!AX69="x","x",$AW$2-'Indicator Date hidden'!AX69)</f>
        <v>0</v>
      </c>
      <c r="AX68" s="148">
        <f>IF('Indicator Date hidden'!AY69="x","x",$AX$2-'Indicator Date hidden'!AY69)</f>
        <v>0</v>
      </c>
      <c r="AY68" s="148">
        <f>IF('Indicator Date hidden'!AZ69="x","x",$AY$2-'Indicator Date hidden'!AZ69)</f>
        <v>0</v>
      </c>
      <c r="AZ68" s="148">
        <f>IF('Indicator Date hidden'!BA69="x","x",$AZ$2-'Indicator Date hidden'!BA69)</f>
        <v>0</v>
      </c>
      <c r="BA68">
        <f t="shared" si="10"/>
        <v>5</v>
      </c>
      <c r="BB68" s="19">
        <f t="shared" si="11"/>
        <v>0.125</v>
      </c>
      <c r="BC68">
        <f t="shared" si="12"/>
        <v>2</v>
      </c>
      <c r="BD68" s="19">
        <f t="shared" si="13"/>
        <v>0.63982419460348638</v>
      </c>
      <c r="BE68" s="182">
        <f t="shared" si="14"/>
        <v>0</v>
      </c>
    </row>
    <row r="69" spans="1:57">
      <c r="A69" t="s">
        <v>2120</v>
      </c>
      <c r="B69" s="148">
        <f>IF('Indicator Date hidden'!C70="x","x",$B$2-'Indicator Date hidden'!C70)</f>
        <v>0</v>
      </c>
      <c r="C69" s="148">
        <f>IF('Indicator Date hidden'!D70="x","x",$C$2-'Indicator Date hidden'!D70)</f>
        <v>0</v>
      </c>
      <c r="D69" s="148">
        <f>IF('Indicator Date hidden'!E70="x","x",$D$2-'Indicator Date hidden'!E70)</f>
        <v>0</v>
      </c>
      <c r="E69" s="148">
        <f>IF('Indicator Date hidden'!F70="x","x",$E$2-'Indicator Date hidden'!F70)</f>
        <v>0</v>
      </c>
      <c r="F69" s="148">
        <f>IF('Indicator Date hidden'!G70="x","x",$F$2-'Indicator Date hidden'!G70)</f>
        <v>0</v>
      </c>
      <c r="G69" s="148">
        <f>IF('Indicator Date hidden'!H70="x","x",$G$2-'Indicator Date hidden'!H70)</f>
        <v>0</v>
      </c>
      <c r="H69" s="148">
        <f>IF('Indicator Date hidden'!I70="x","x",$H$2-'Indicator Date hidden'!I70)</f>
        <v>0</v>
      </c>
      <c r="I69" s="148">
        <f>IF('Indicator Date hidden'!J70="x","x",$I$2-'Indicator Date hidden'!J70)</f>
        <v>0</v>
      </c>
      <c r="J69" s="148">
        <f>IF('Indicator Date hidden'!K70="x","x",$J$2-'Indicator Date hidden'!K70)</f>
        <v>0</v>
      </c>
      <c r="K69" s="148">
        <f>IF('Indicator Date hidden'!L70="x","x",$K$2-'Indicator Date hidden'!L70)</f>
        <v>0</v>
      </c>
      <c r="L69" s="148">
        <f>IF('Indicator Date hidden'!M70="x","x",$L$2-'Indicator Date hidden'!M70)</f>
        <v>0</v>
      </c>
      <c r="M69" s="148">
        <f>IF('Indicator Date hidden'!N70="x","x",$M$2-'Indicator Date hidden'!N70)</f>
        <v>0</v>
      </c>
      <c r="N69" s="148">
        <f>IF('Indicator Date hidden'!O70="x","x",$N$2-'Indicator Date hidden'!O70)</f>
        <v>0</v>
      </c>
      <c r="O69" s="148">
        <f>IF('Indicator Date hidden'!P70="x","x",$O$2-'Indicator Date hidden'!P70)</f>
        <v>0</v>
      </c>
      <c r="P69" s="148">
        <f>IF('Indicator Date hidden'!Q70="x","x",$P$2-'Indicator Date hidden'!Q70)</f>
        <v>0</v>
      </c>
      <c r="Q69" s="148" t="str">
        <f>IF('Indicator Date hidden'!R70="x","x",$Q$2-'Indicator Date hidden'!R70)</f>
        <v>x</v>
      </c>
      <c r="R69" s="148">
        <f>IF('Indicator Date hidden'!S70="x","x",$R$2-'Indicator Date hidden'!S70)</f>
        <v>0</v>
      </c>
      <c r="S69" s="148">
        <f>IF('Indicator Date hidden'!T70="x","x",$S$2-'Indicator Date hidden'!T70)</f>
        <v>0</v>
      </c>
      <c r="T69" s="148">
        <f>IF('Indicator Date hidden'!U70="x","x",$T$2-'Indicator Date hidden'!U70)</f>
        <v>0</v>
      </c>
      <c r="U69" s="148">
        <f>IF('Indicator Date hidden'!V70="x","x",$U$2-'Indicator Date hidden'!V70)</f>
        <v>0</v>
      </c>
      <c r="V69" s="148">
        <f>IF('Indicator Date hidden'!W70="x","x",$V$2-'Indicator Date hidden'!W70)</f>
        <v>0</v>
      </c>
      <c r="W69" s="148">
        <f>IF('Indicator Date hidden'!X70="x","x",$W$2-'Indicator Date hidden'!X70)</f>
        <v>5</v>
      </c>
      <c r="X69" s="148">
        <f>IF('Indicator Date hidden'!Y70="x","x",$X$2-'Indicator Date hidden'!Y70)</f>
        <v>5</v>
      </c>
      <c r="Y69" s="148">
        <f>IF('Indicator Date hidden'!Z70="x","x",$Y$2-'Indicator Date hidden'!Z70)</f>
        <v>0</v>
      </c>
      <c r="Z69" s="148">
        <f>IF('Indicator Date hidden'!AA70="x","x",$Z$2-'Indicator Date hidden'!AA70)</f>
        <v>0</v>
      </c>
      <c r="AA69" s="148">
        <f>IF('Indicator Date hidden'!AB70="x","x",$AA$2-'Indicator Date hidden'!AB70)</f>
        <v>0</v>
      </c>
      <c r="AB69" s="148">
        <f>IF('Indicator Date hidden'!AC70="x","x",$AB$2-'Indicator Date hidden'!AC70)</f>
        <v>0</v>
      </c>
      <c r="AC69" s="148">
        <f>IF('Indicator Date hidden'!AD70="x","x",$AC$2-'Indicator Date hidden'!AD70)</f>
        <v>0</v>
      </c>
      <c r="AD69" s="148">
        <f>IF('Indicator Date hidden'!AE70="x","x",$AD$2-'Indicator Date hidden'!AE70)</f>
        <v>0</v>
      </c>
      <c r="AE69" s="148">
        <f>IF('Indicator Date hidden'!AF70="x","x",$AE$2-'Indicator Date hidden'!AF70)</f>
        <v>0</v>
      </c>
      <c r="AF69" s="148">
        <f>IF('Indicator Date hidden'!AG70="x","x",$AF$2-'Indicator Date hidden'!AG70)</f>
        <v>2</v>
      </c>
      <c r="AG69" s="148">
        <f>IF('Indicator Date hidden'!AH70="x","x",$AG$2-'Indicator Date hidden'!AH70)</f>
        <v>0</v>
      </c>
      <c r="AH69" s="148">
        <f>IF('Indicator Date hidden'!AI70="x","x",$AH$2-'Indicator Date hidden'!AI70)</f>
        <v>0</v>
      </c>
      <c r="AI69" s="148">
        <f>IF('Indicator Date hidden'!AJ70="x","x",$AI$2-'Indicator Date hidden'!AJ70)</f>
        <v>0</v>
      </c>
      <c r="AJ69" s="148">
        <f>IF('Indicator Date hidden'!AK70="x","x",$AJ$2-'Indicator Date hidden'!AK70)</f>
        <v>1</v>
      </c>
      <c r="AK69" s="148">
        <f>IF('Indicator Date hidden'!AL70="x","x",$AK$2-'Indicator Date hidden'!AL70)</f>
        <v>1</v>
      </c>
      <c r="AL69" s="148">
        <f>IF('Indicator Date hidden'!AM70="x","x",$AL$2-'Indicator Date hidden'!AM70)</f>
        <v>0</v>
      </c>
      <c r="AM69" s="148">
        <f>IF('Indicator Date hidden'!AN70="x","x",$AM$2-'Indicator Date hidden'!AN70)</f>
        <v>0</v>
      </c>
      <c r="AN69" s="148">
        <f>IF('Indicator Date hidden'!AO70="x","x",$AN$2-'Indicator Date hidden'!AO70)</f>
        <v>0</v>
      </c>
      <c r="AO69" s="148">
        <f>IF('Indicator Date hidden'!AP70="x","x",$AO$2-'Indicator Date hidden'!AP70)</f>
        <v>0</v>
      </c>
      <c r="AP69" s="148">
        <f>IF('Indicator Date hidden'!AQ70="x","x",$AP$2-'Indicator Date hidden'!AQ70)</f>
        <v>0</v>
      </c>
      <c r="AQ69" s="148">
        <f>IF('Indicator Date hidden'!AR70="x","x",$AQ$2-'Indicator Date hidden'!AR70)</f>
        <v>0</v>
      </c>
      <c r="AR69" s="148">
        <f>IF('Indicator Date hidden'!AS70="x","x",$AR$2-'Indicator Date hidden'!AS70)</f>
        <v>0</v>
      </c>
      <c r="AS69" s="148">
        <f>IF('Indicator Date hidden'!AT70="x","x",$AS$2-'Indicator Date hidden'!AT70)</f>
        <v>0</v>
      </c>
      <c r="AT69" s="148">
        <f>IF('Indicator Date hidden'!AU70="x","x",$AT$2-'Indicator Date hidden'!AU70)</f>
        <v>0</v>
      </c>
      <c r="AU69" s="148">
        <f>IF('Indicator Date hidden'!AV70="x","x",$AU$2-'Indicator Date hidden'!AV70)</f>
        <v>1</v>
      </c>
      <c r="AV69" s="148">
        <f>IF('Indicator Date hidden'!AW70="x","x",$AV$2-'Indicator Date hidden'!AW70)</f>
        <v>0</v>
      </c>
      <c r="AW69" s="148">
        <f>IF('Indicator Date hidden'!AX70="x","x",$AW$2-'Indicator Date hidden'!AX70)</f>
        <v>0</v>
      </c>
      <c r="AX69" s="148">
        <f>IF('Indicator Date hidden'!AY70="x","x",$AX$2-'Indicator Date hidden'!AY70)</f>
        <v>0</v>
      </c>
      <c r="AY69" s="148">
        <f>IF('Indicator Date hidden'!AZ70="x","x",$AY$2-'Indicator Date hidden'!AZ70)</f>
        <v>0</v>
      </c>
      <c r="AZ69" s="148">
        <f>IF('Indicator Date hidden'!BA70="x","x",$AZ$2-'Indicator Date hidden'!BA70)</f>
        <v>0</v>
      </c>
      <c r="BA69">
        <f t="shared" si="10"/>
        <v>15</v>
      </c>
      <c r="BB69" s="19">
        <f t="shared" si="11"/>
        <v>0.3</v>
      </c>
      <c r="BC69">
        <f t="shared" si="12"/>
        <v>6</v>
      </c>
      <c r="BD69" s="19">
        <f t="shared" si="13"/>
        <v>1.0246950765959599</v>
      </c>
      <c r="BE69" s="182">
        <f t="shared" si="14"/>
        <v>0</v>
      </c>
    </row>
    <row r="70" spans="1:57">
      <c r="A70" t="s">
        <v>8121</v>
      </c>
      <c r="B70" s="148">
        <f>IF('Indicator Date hidden'!C71="x","x",$B$2-'Indicator Date hidden'!C71)</f>
        <v>0</v>
      </c>
      <c r="C70" s="148">
        <f>IF('Indicator Date hidden'!D71="x","x",$C$2-'Indicator Date hidden'!D71)</f>
        <v>0</v>
      </c>
      <c r="D70" s="148">
        <f>IF('Indicator Date hidden'!E71="x","x",$D$2-'Indicator Date hidden'!E71)</f>
        <v>0</v>
      </c>
      <c r="E70" s="148">
        <f>IF('Indicator Date hidden'!F71="x","x",$E$2-'Indicator Date hidden'!F71)</f>
        <v>0</v>
      </c>
      <c r="F70" s="148">
        <f>IF('Indicator Date hidden'!G71="x","x",$F$2-'Indicator Date hidden'!G71)</f>
        <v>0</v>
      </c>
      <c r="G70" s="148">
        <f>IF('Indicator Date hidden'!H71="x","x",$G$2-'Indicator Date hidden'!H71)</f>
        <v>0</v>
      </c>
      <c r="H70" s="148">
        <f>IF('Indicator Date hidden'!I71="x","x",$H$2-'Indicator Date hidden'!I71)</f>
        <v>0</v>
      </c>
      <c r="I70" s="148">
        <f>IF('Indicator Date hidden'!J71="x","x",$I$2-'Indicator Date hidden'!J71)</f>
        <v>0</v>
      </c>
      <c r="J70" s="148">
        <f>IF('Indicator Date hidden'!K71="x","x",$J$2-'Indicator Date hidden'!K71)</f>
        <v>0</v>
      </c>
      <c r="K70" s="148">
        <f>IF('Indicator Date hidden'!L71="x","x",$K$2-'Indicator Date hidden'!L71)</f>
        <v>0</v>
      </c>
      <c r="L70" s="148">
        <f>IF('Indicator Date hidden'!M71="x","x",$L$2-'Indicator Date hidden'!M71)</f>
        <v>0</v>
      </c>
      <c r="M70" s="148">
        <f>IF('Indicator Date hidden'!N71="x","x",$M$2-'Indicator Date hidden'!N71)</f>
        <v>0</v>
      </c>
      <c r="N70" s="148">
        <f>IF('Indicator Date hidden'!O71="x","x",$N$2-'Indicator Date hidden'!O71)</f>
        <v>0</v>
      </c>
      <c r="O70" s="148">
        <f>IF('Indicator Date hidden'!P71="x","x",$O$2-'Indicator Date hidden'!P71)</f>
        <v>0</v>
      </c>
      <c r="P70" s="148">
        <f>IF('Indicator Date hidden'!Q71="x","x",$P$2-'Indicator Date hidden'!Q71)</f>
        <v>0</v>
      </c>
      <c r="Q70" s="148">
        <f>IF('Indicator Date hidden'!R71="x","x",$Q$2-'Indicator Date hidden'!R71)</f>
        <v>2</v>
      </c>
      <c r="R70" s="148">
        <f>IF('Indicator Date hidden'!S71="x","x",$R$2-'Indicator Date hidden'!S71)</f>
        <v>0</v>
      </c>
      <c r="S70" s="148">
        <f>IF('Indicator Date hidden'!T71="x","x",$S$2-'Indicator Date hidden'!T71)</f>
        <v>0</v>
      </c>
      <c r="T70" s="148">
        <f>IF('Indicator Date hidden'!U71="x","x",$T$2-'Indicator Date hidden'!U71)</f>
        <v>0</v>
      </c>
      <c r="U70" s="148">
        <f>IF('Indicator Date hidden'!V71="x","x",$U$2-'Indicator Date hidden'!V71)</f>
        <v>0</v>
      </c>
      <c r="V70" s="148">
        <f>IF('Indicator Date hidden'!W71="x","x",$V$2-'Indicator Date hidden'!W71)</f>
        <v>0</v>
      </c>
      <c r="W70" s="148">
        <f>IF('Indicator Date hidden'!X71="x","x",$W$2-'Indicator Date hidden'!X71)</f>
        <v>2</v>
      </c>
      <c r="X70" s="148">
        <f>IF('Indicator Date hidden'!Y71="x","x",$X$2-'Indicator Date hidden'!Y71)</f>
        <v>4</v>
      </c>
      <c r="Y70" s="148">
        <f>IF('Indicator Date hidden'!Z71="x","x",$Y$2-'Indicator Date hidden'!Z71)</f>
        <v>0</v>
      </c>
      <c r="Z70" s="148">
        <f>IF('Indicator Date hidden'!AA71="x","x",$Z$2-'Indicator Date hidden'!AA71)</f>
        <v>0</v>
      </c>
      <c r="AA70" s="148">
        <f>IF('Indicator Date hidden'!AB71="x","x",$AA$2-'Indicator Date hidden'!AB71)</f>
        <v>0</v>
      </c>
      <c r="AB70" s="148">
        <f>IF('Indicator Date hidden'!AC71="x","x",$AB$2-'Indicator Date hidden'!AC71)</f>
        <v>0</v>
      </c>
      <c r="AC70" s="148">
        <f>IF('Indicator Date hidden'!AD71="x","x",$AC$2-'Indicator Date hidden'!AD71)</f>
        <v>0</v>
      </c>
      <c r="AD70" s="148">
        <f>IF('Indicator Date hidden'!AE71="x","x",$AD$2-'Indicator Date hidden'!AE71)</f>
        <v>0</v>
      </c>
      <c r="AE70" s="148" t="str">
        <f>IF('Indicator Date hidden'!AF71="x","x",$AE$2-'Indicator Date hidden'!AF71)</f>
        <v>x</v>
      </c>
      <c r="AF70" s="148">
        <f>IF('Indicator Date hidden'!AG71="x","x",$AF$2-'Indicator Date hidden'!AG71)</f>
        <v>1</v>
      </c>
      <c r="AG70" s="148">
        <f>IF('Indicator Date hidden'!AH71="x","x",$AG$2-'Indicator Date hidden'!AH71)</f>
        <v>0</v>
      </c>
      <c r="AH70" s="148">
        <f>IF('Indicator Date hidden'!AI71="x","x",$AH$2-'Indicator Date hidden'!AI71)</f>
        <v>0</v>
      </c>
      <c r="AI70" s="148">
        <f>IF('Indicator Date hidden'!AJ71="x","x",$AI$2-'Indicator Date hidden'!AJ71)</f>
        <v>0</v>
      </c>
      <c r="AJ70" s="148" t="str">
        <f>IF('Indicator Date hidden'!AK71="x","x",$AJ$2-'Indicator Date hidden'!AK71)</f>
        <v>x</v>
      </c>
      <c r="AK70" s="148">
        <f>IF('Indicator Date hidden'!AL71="x","x",$AK$2-'Indicator Date hidden'!AL71)</f>
        <v>1</v>
      </c>
      <c r="AL70" s="148">
        <f>IF('Indicator Date hidden'!AM71="x","x",$AL$2-'Indicator Date hidden'!AM71)</f>
        <v>0</v>
      </c>
      <c r="AM70" s="148">
        <f>IF('Indicator Date hidden'!AN71="x","x",$AM$2-'Indicator Date hidden'!AN71)</f>
        <v>0</v>
      </c>
      <c r="AN70" s="148">
        <f>IF('Indicator Date hidden'!AO71="x","x",$AN$2-'Indicator Date hidden'!AO71)</f>
        <v>0</v>
      </c>
      <c r="AO70" s="148">
        <f>IF('Indicator Date hidden'!AP71="x","x",$AO$2-'Indicator Date hidden'!AP71)</f>
        <v>1</v>
      </c>
      <c r="AP70" s="148">
        <f>IF('Indicator Date hidden'!AQ71="x","x",$AP$2-'Indicator Date hidden'!AQ71)</f>
        <v>1</v>
      </c>
      <c r="AQ70" s="148">
        <f>IF('Indicator Date hidden'!AR71="x","x",$AQ$2-'Indicator Date hidden'!AR71)</f>
        <v>0</v>
      </c>
      <c r="AR70" s="148">
        <f>IF('Indicator Date hidden'!AS71="x","x",$AR$2-'Indicator Date hidden'!AS71)</f>
        <v>0</v>
      </c>
      <c r="AS70" s="148">
        <f>IF('Indicator Date hidden'!AT71="x","x",$AS$2-'Indicator Date hidden'!AT71)</f>
        <v>0</v>
      </c>
      <c r="AT70" s="148">
        <f>IF('Indicator Date hidden'!AU71="x","x",$AT$2-'Indicator Date hidden'!AU71)</f>
        <v>0</v>
      </c>
      <c r="AU70" s="148">
        <f>IF('Indicator Date hidden'!AV71="x","x",$AU$2-'Indicator Date hidden'!AV71)</f>
        <v>4</v>
      </c>
      <c r="AV70" s="148">
        <f>IF('Indicator Date hidden'!AW71="x","x",$AV$2-'Indicator Date hidden'!AW71)</f>
        <v>0</v>
      </c>
      <c r="AW70" s="148">
        <f>IF('Indicator Date hidden'!AX71="x","x",$AW$2-'Indicator Date hidden'!AX71)</f>
        <v>0</v>
      </c>
      <c r="AX70" s="148">
        <f>IF('Indicator Date hidden'!AY71="x","x",$AX$2-'Indicator Date hidden'!AY71)</f>
        <v>0</v>
      </c>
      <c r="AY70" s="148">
        <f>IF('Indicator Date hidden'!AZ71="x","x",$AY$2-'Indicator Date hidden'!AZ71)</f>
        <v>0</v>
      </c>
      <c r="AZ70" s="148">
        <f>IF('Indicator Date hidden'!BA71="x","x",$AZ$2-'Indicator Date hidden'!BA71)</f>
        <v>0</v>
      </c>
      <c r="BA70">
        <f t="shared" si="10"/>
        <v>16</v>
      </c>
      <c r="BB70" s="19">
        <f t="shared" si="11"/>
        <v>0.32653061224489793</v>
      </c>
      <c r="BC70">
        <f t="shared" si="12"/>
        <v>8</v>
      </c>
      <c r="BD70" s="19">
        <f t="shared" si="13"/>
        <v>0.88957121296748443</v>
      </c>
      <c r="BE70" s="182">
        <f t="shared" si="14"/>
        <v>0</v>
      </c>
    </row>
    <row r="71" spans="1:57">
      <c r="A71" t="s">
        <v>8123</v>
      </c>
      <c r="B71" s="148">
        <f>IF('Indicator Date hidden'!C72="x","x",$B$2-'Indicator Date hidden'!C72)</f>
        <v>0</v>
      </c>
      <c r="C71" s="148">
        <f>IF('Indicator Date hidden'!D72="x","x",$C$2-'Indicator Date hidden'!D72)</f>
        <v>0</v>
      </c>
      <c r="D71" s="148">
        <f>IF('Indicator Date hidden'!E72="x","x",$D$2-'Indicator Date hidden'!E72)</f>
        <v>0</v>
      </c>
      <c r="E71" s="148">
        <f>IF('Indicator Date hidden'!F72="x","x",$E$2-'Indicator Date hidden'!F72)</f>
        <v>0</v>
      </c>
      <c r="F71" s="148">
        <f>IF('Indicator Date hidden'!G72="x","x",$F$2-'Indicator Date hidden'!G72)</f>
        <v>0</v>
      </c>
      <c r="G71" s="148">
        <f>IF('Indicator Date hidden'!H72="x","x",$G$2-'Indicator Date hidden'!H72)</f>
        <v>0</v>
      </c>
      <c r="H71" s="148">
        <f>IF('Indicator Date hidden'!I72="x","x",$H$2-'Indicator Date hidden'!I72)</f>
        <v>0</v>
      </c>
      <c r="I71" s="148">
        <f>IF('Indicator Date hidden'!J72="x","x",$I$2-'Indicator Date hidden'!J72)</f>
        <v>0</v>
      </c>
      <c r="J71" s="148">
        <f>IF('Indicator Date hidden'!K72="x","x",$J$2-'Indicator Date hidden'!K72)</f>
        <v>0</v>
      </c>
      <c r="K71" s="148">
        <f>IF('Indicator Date hidden'!L72="x","x",$K$2-'Indicator Date hidden'!L72)</f>
        <v>0</v>
      </c>
      <c r="L71" s="148">
        <f>IF('Indicator Date hidden'!M72="x","x",$L$2-'Indicator Date hidden'!M72)</f>
        <v>0</v>
      </c>
      <c r="M71" s="148">
        <f>IF('Indicator Date hidden'!N72="x","x",$M$2-'Indicator Date hidden'!N72)</f>
        <v>0</v>
      </c>
      <c r="N71" s="148">
        <f>IF('Indicator Date hidden'!O72="x","x",$N$2-'Indicator Date hidden'!O72)</f>
        <v>0</v>
      </c>
      <c r="O71" s="148">
        <f>IF('Indicator Date hidden'!P72="x","x",$O$2-'Indicator Date hidden'!P72)</f>
        <v>0</v>
      </c>
      <c r="P71" s="148">
        <f>IF('Indicator Date hidden'!Q72="x","x",$P$2-'Indicator Date hidden'!Q72)</f>
        <v>0</v>
      </c>
      <c r="Q71" s="148">
        <f>IF('Indicator Date hidden'!R72="x","x",$Q$2-'Indicator Date hidden'!R72)</f>
        <v>8</v>
      </c>
      <c r="R71" s="148">
        <f>IF('Indicator Date hidden'!S72="x","x",$R$2-'Indicator Date hidden'!S72)</f>
        <v>0</v>
      </c>
      <c r="S71" s="148">
        <f>IF('Indicator Date hidden'!T72="x","x",$S$2-'Indicator Date hidden'!T72)</f>
        <v>0</v>
      </c>
      <c r="T71" s="148">
        <f>IF('Indicator Date hidden'!U72="x","x",$T$2-'Indicator Date hidden'!U72)</f>
        <v>0</v>
      </c>
      <c r="U71" s="148">
        <f>IF('Indicator Date hidden'!V72="x","x",$U$2-'Indicator Date hidden'!V72)</f>
        <v>0</v>
      </c>
      <c r="V71" s="148">
        <f>IF('Indicator Date hidden'!W72="x","x",$V$2-'Indicator Date hidden'!W72)</f>
        <v>0</v>
      </c>
      <c r="W71" s="148">
        <f>IF('Indicator Date hidden'!X72="x","x",$W$2-'Indicator Date hidden'!X72)</f>
        <v>0</v>
      </c>
      <c r="X71" s="148">
        <f>IF('Indicator Date hidden'!Y72="x","x",$X$2-'Indicator Date hidden'!Y72)</f>
        <v>4</v>
      </c>
      <c r="Y71" s="148">
        <f>IF('Indicator Date hidden'!Z72="x","x",$Y$2-'Indicator Date hidden'!Z72)</f>
        <v>0</v>
      </c>
      <c r="Z71" s="148">
        <f>IF('Indicator Date hidden'!AA72="x","x",$Z$2-'Indicator Date hidden'!AA72)</f>
        <v>0</v>
      </c>
      <c r="AA71" s="148">
        <f>IF('Indicator Date hidden'!AB72="x","x",$AA$2-'Indicator Date hidden'!AB72)</f>
        <v>0</v>
      </c>
      <c r="AB71" s="148">
        <f>IF('Indicator Date hidden'!AC72="x","x",$AB$2-'Indicator Date hidden'!AC72)</f>
        <v>0</v>
      </c>
      <c r="AC71" s="148">
        <f>IF('Indicator Date hidden'!AD72="x","x",$AC$2-'Indicator Date hidden'!AD72)</f>
        <v>0</v>
      </c>
      <c r="AD71" s="148">
        <f>IF('Indicator Date hidden'!AE72="x","x",$AD$2-'Indicator Date hidden'!AE72)</f>
        <v>0</v>
      </c>
      <c r="AE71" s="148" t="str">
        <f>IF('Indicator Date hidden'!AF72="x","x",$AE$2-'Indicator Date hidden'!AF72)</f>
        <v>x</v>
      </c>
      <c r="AF71" s="148">
        <f>IF('Indicator Date hidden'!AG72="x","x",$AF$2-'Indicator Date hidden'!AG72)</f>
        <v>3</v>
      </c>
      <c r="AG71" s="148">
        <f>IF('Indicator Date hidden'!AH72="x","x",$AG$2-'Indicator Date hidden'!AH72)</f>
        <v>0</v>
      </c>
      <c r="AH71" s="148">
        <f>IF('Indicator Date hidden'!AI72="x","x",$AH$2-'Indicator Date hidden'!AI72)</f>
        <v>0</v>
      </c>
      <c r="AI71" s="148">
        <f>IF('Indicator Date hidden'!AJ72="x","x",$AI$2-'Indicator Date hidden'!AJ72)</f>
        <v>0</v>
      </c>
      <c r="AJ71" s="148" t="str">
        <f>IF('Indicator Date hidden'!AK72="x","x",$AJ$2-'Indicator Date hidden'!AK72)</f>
        <v>x</v>
      </c>
      <c r="AK71" s="148">
        <f>IF('Indicator Date hidden'!AL72="x","x",$AK$2-'Indicator Date hidden'!AL72)</f>
        <v>1</v>
      </c>
      <c r="AL71" s="148">
        <f>IF('Indicator Date hidden'!AM72="x","x",$AL$2-'Indicator Date hidden'!AM72)</f>
        <v>0</v>
      </c>
      <c r="AM71" s="148">
        <f>IF('Indicator Date hidden'!AN72="x","x",$AM$2-'Indicator Date hidden'!AN72)</f>
        <v>0</v>
      </c>
      <c r="AN71" s="148">
        <f>IF('Indicator Date hidden'!AO72="x","x",$AN$2-'Indicator Date hidden'!AO72)</f>
        <v>0</v>
      </c>
      <c r="AO71" s="148" t="str">
        <f>IF('Indicator Date hidden'!AP72="x","x",$AO$2-'Indicator Date hidden'!AP72)</f>
        <v>x</v>
      </c>
      <c r="AP71" s="148" t="str">
        <f>IF('Indicator Date hidden'!AQ72="x","x",$AP$2-'Indicator Date hidden'!AQ72)</f>
        <v>x</v>
      </c>
      <c r="AQ71" s="148">
        <f>IF('Indicator Date hidden'!AR72="x","x",$AQ$2-'Indicator Date hidden'!AR72)</f>
        <v>0</v>
      </c>
      <c r="AR71" s="148">
        <f>IF('Indicator Date hidden'!AS72="x","x",$AR$2-'Indicator Date hidden'!AS72)</f>
        <v>0</v>
      </c>
      <c r="AS71" s="148">
        <f>IF('Indicator Date hidden'!AT72="x","x",$AS$2-'Indicator Date hidden'!AT72)</f>
        <v>0</v>
      </c>
      <c r="AT71" s="148">
        <f>IF('Indicator Date hidden'!AU72="x","x",$AT$2-'Indicator Date hidden'!AU72)</f>
        <v>0</v>
      </c>
      <c r="AU71" s="148">
        <f>IF('Indicator Date hidden'!AV72="x","x",$AU$2-'Indicator Date hidden'!AV72)</f>
        <v>1</v>
      </c>
      <c r="AV71" s="148">
        <f>IF('Indicator Date hidden'!AW72="x","x",$AV$2-'Indicator Date hidden'!AW72)</f>
        <v>0</v>
      </c>
      <c r="AW71" s="148">
        <f>IF('Indicator Date hidden'!AX72="x","x",$AW$2-'Indicator Date hidden'!AX72)</f>
        <v>0</v>
      </c>
      <c r="AX71" s="148">
        <f>IF('Indicator Date hidden'!AY72="x","x",$AX$2-'Indicator Date hidden'!AY72)</f>
        <v>0</v>
      </c>
      <c r="AY71" s="148">
        <f>IF('Indicator Date hidden'!AZ72="x","x",$AY$2-'Indicator Date hidden'!AZ72)</f>
        <v>0</v>
      </c>
      <c r="AZ71" s="148">
        <f>IF('Indicator Date hidden'!BA72="x","x",$AZ$2-'Indicator Date hidden'!BA72)</f>
        <v>0</v>
      </c>
      <c r="BA71">
        <f t="shared" si="10"/>
        <v>17</v>
      </c>
      <c r="BB71" s="19">
        <f t="shared" si="11"/>
        <v>0.36170212765957449</v>
      </c>
      <c r="BC71">
        <f t="shared" si="12"/>
        <v>5</v>
      </c>
      <c r="BD71" s="19">
        <f t="shared" si="13"/>
        <v>1.3436300769231442</v>
      </c>
      <c r="BE71" s="182">
        <f t="shared" si="14"/>
        <v>0</v>
      </c>
    </row>
    <row r="72" spans="1:57">
      <c r="A72" t="s">
        <v>8125</v>
      </c>
      <c r="B72" s="148">
        <f>IF('Indicator Date hidden'!C73="x","x",$B$2-'Indicator Date hidden'!C73)</f>
        <v>0</v>
      </c>
      <c r="C72" s="148">
        <f>IF('Indicator Date hidden'!D73="x","x",$C$2-'Indicator Date hidden'!D73)</f>
        <v>0</v>
      </c>
      <c r="D72" s="148">
        <f>IF('Indicator Date hidden'!E73="x","x",$D$2-'Indicator Date hidden'!E73)</f>
        <v>0</v>
      </c>
      <c r="E72" s="148">
        <f>IF('Indicator Date hidden'!F73="x","x",$E$2-'Indicator Date hidden'!F73)</f>
        <v>0</v>
      </c>
      <c r="F72" s="148">
        <f>IF('Indicator Date hidden'!G73="x","x",$F$2-'Indicator Date hidden'!G73)</f>
        <v>0</v>
      </c>
      <c r="G72" s="148">
        <f>IF('Indicator Date hidden'!H73="x","x",$G$2-'Indicator Date hidden'!H73)</f>
        <v>0</v>
      </c>
      <c r="H72" s="148">
        <f>IF('Indicator Date hidden'!I73="x","x",$H$2-'Indicator Date hidden'!I73)</f>
        <v>0</v>
      </c>
      <c r="I72" s="148">
        <f>IF('Indicator Date hidden'!J73="x","x",$I$2-'Indicator Date hidden'!J73)</f>
        <v>0</v>
      </c>
      <c r="J72" s="148">
        <f>IF('Indicator Date hidden'!K73="x","x",$J$2-'Indicator Date hidden'!K73)</f>
        <v>0</v>
      </c>
      <c r="K72" s="148">
        <f>IF('Indicator Date hidden'!L73="x","x",$K$2-'Indicator Date hidden'!L73)</f>
        <v>0</v>
      </c>
      <c r="L72" s="148">
        <f>IF('Indicator Date hidden'!M73="x","x",$L$2-'Indicator Date hidden'!M73)</f>
        <v>0</v>
      </c>
      <c r="M72" s="148">
        <f>IF('Indicator Date hidden'!N73="x","x",$M$2-'Indicator Date hidden'!N73)</f>
        <v>0</v>
      </c>
      <c r="N72" s="148">
        <f>IF('Indicator Date hidden'!O73="x","x",$N$2-'Indicator Date hidden'!O73)</f>
        <v>0</v>
      </c>
      <c r="O72" s="148">
        <f>IF('Indicator Date hidden'!P73="x","x",$O$2-'Indicator Date hidden'!P73)</f>
        <v>0</v>
      </c>
      <c r="P72" s="148">
        <f>IF('Indicator Date hidden'!Q73="x","x",$P$2-'Indicator Date hidden'!Q73)</f>
        <v>0</v>
      </c>
      <c r="Q72" s="148">
        <f>IF('Indicator Date hidden'!R73="x","x",$Q$2-'Indicator Date hidden'!R73)</f>
        <v>5</v>
      </c>
      <c r="R72" s="148">
        <f>IF('Indicator Date hidden'!S73="x","x",$R$2-'Indicator Date hidden'!S73)</f>
        <v>0</v>
      </c>
      <c r="S72" s="148">
        <f>IF('Indicator Date hidden'!T73="x","x",$S$2-'Indicator Date hidden'!T73)</f>
        <v>0</v>
      </c>
      <c r="T72" s="148">
        <f>IF('Indicator Date hidden'!U73="x","x",$T$2-'Indicator Date hidden'!U73)</f>
        <v>0</v>
      </c>
      <c r="U72" s="148">
        <f>IF('Indicator Date hidden'!V73="x","x",$U$2-'Indicator Date hidden'!V73)</f>
        <v>0</v>
      </c>
      <c r="V72" s="148">
        <f>IF('Indicator Date hidden'!W73="x","x",$V$2-'Indicator Date hidden'!W73)</f>
        <v>0</v>
      </c>
      <c r="W72" s="148">
        <f>IF('Indicator Date hidden'!X73="x","x",$W$2-'Indicator Date hidden'!X73)</f>
        <v>0</v>
      </c>
      <c r="X72" s="148">
        <f>IF('Indicator Date hidden'!Y73="x","x",$X$2-'Indicator Date hidden'!Y73)</f>
        <v>4</v>
      </c>
      <c r="Y72" s="148">
        <f>IF('Indicator Date hidden'!Z73="x","x",$Y$2-'Indicator Date hidden'!Z73)</f>
        <v>0</v>
      </c>
      <c r="Z72" s="148">
        <f>IF('Indicator Date hidden'!AA73="x","x",$Z$2-'Indicator Date hidden'!AA73)</f>
        <v>0</v>
      </c>
      <c r="AA72" s="148">
        <f>IF('Indicator Date hidden'!AB73="x","x",$AA$2-'Indicator Date hidden'!AB73)</f>
        <v>0</v>
      </c>
      <c r="AB72" s="148">
        <f>IF('Indicator Date hidden'!AC73="x","x",$AB$2-'Indicator Date hidden'!AC73)</f>
        <v>0</v>
      </c>
      <c r="AC72" s="148">
        <f>IF('Indicator Date hidden'!AD73="x","x",$AC$2-'Indicator Date hidden'!AD73)</f>
        <v>0</v>
      </c>
      <c r="AD72" s="148">
        <f>IF('Indicator Date hidden'!AE73="x","x",$AD$2-'Indicator Date hidden'!AE73)</f>
        <v>0</v>
      </c>
      <c r="AE72" s="148">
        <f>IF('Indicator Date hidden'!AF73="x","x",$AE$2-'Indicator Date hidden'!AF73)</f>
        <v>0</v>
      </c>
      <c r="AF72" s="148" t="str">
        <f>IF('Indicator Date hidden'!AG73="x","x",$AF$2-'Indicator Date hidden'!AG73)</f>
        <v>x</v>
      </c>
      <c r="AG72" s="148">
        <f>IF('Indicator Date hidden'!AH73="x","x",$AG$2-'Indicator Date hidden'!AH73)</f>
        <v>0</v>
      </c>
      <c r="AH72" s="148">
        <f>IF('Indicator Date hidden'!AI73="x","x",$AH$2-'Indicator Date hidden'!AI73)</f>
        <v>0</v>
      </c>
      <c r="AI72" s="148">
        <f>IF('Indicator Date hidden'!AJ73="x","x",$AI$2-'Indicator Date hidden'!AJ73)</f>
        <v>0</v>
      </c>
      <c r="AJ72" s="148" t="str">
        <f>IF('Indicator Date hidden'!AK73="x","x",$AJ$2-'Indicator Date hidden'!AK73)</f>
        <v>x</v>
      </c>
      <c r="AK72" s="148">
        <f>IF('Indicator Date hidden'!AL73="x","x",$AK$2-'Indicator Date hidden'!AL73)</f>
        <v>1</v>
      </c>
      <c r="AL72" s="148">
        <f>IF('Indicator Date hidden'!AM73="x","x",$AL$2-'Indicator Date hidden'!AM73)</f>
        <v>0</v>
      </c>
      <c r="AM72" s="148">
        <f>IF('Indicator Date hidden'!AN73="x","x",$AM$2-'Indicator Date hidden'!AN73)</f>
        <v>0</v>
      </c>
      <c r="AN72" s="148">
        <f>IF('Indicator Date hidden'!AO73="x","x",$AN$2-'Indicator Date hidden'!AO73)</f>
        <v>0</v>
      </c>
      <c r="AO72" s="148" t="str">
        <f>IF('Indicator Date hidden'!AP73="x","x",$AO$2-'Indicator Date hidden'!AP73)</f>
        <v>x</v>
      </c>
      <c r="AP72" s="148" t="str">
        <f>IF('Indicator Date hidden'!AQ73="x","x",$AP$2-'Indicator Date hidden'!AQ73)</f>
        <v>x</v>
      </c>
      <c r="AQ72" s="148" t="str">
        <f>IF('Indicator Date hidden'!AR73="x","x",$AQ$2-'Indicator Date hidden'!AR73)</f>
        <v>x</v>
      </c>
      <c r="AR72" s="148">
        <f>IF('Indicator Date hidden'!AS73="x","x",$AR$2-'Indicator Date hidden'!AS73)</f>
        <v>0</v>
      </c>
      <c r="AS72" s="148">
        <f>IF('Indicator Date hidden'!AT73="x","x",$AS$2-'Indicator Date hidden'!AT73)</f>
        <v>0</v>
      </c>
      <c r="AT72" s="148">
        <f>IF('Indicator Date hidden'!AU73="x","x",$AT$2-'Indicator Date hidden'!AU73)</f>
        <v>0</v>
      </c>
      <c r="AU72" s="148">
        <f>IF('Indicator Date hidden'!AV73="x","x",$AU$2-'Indicator Date hidden'!AV73)</f>
        <v>5</v>
      </c>
      <c r="AV72" s="148">
        <f>IF('Indicator Date hidden'!AW73="x","x",$AV$2-'Indicator Date hidden'!AW73)</f>
        <v>0</v>
      </c>
      <c r="AW72" s="148">
        <f>IF('Indicator Date hidden'!AX73="x","x",$AW$2-'Indicator Date hidden'!AX73)</f>
        <v>0</v>
      </c>
      <c r="AX72" s="148">
        <f>IF('Indicator Date hidden'!AY73="x","x",$AX$2-'Indicator Date hidden'!AY73)</f>
        <v>0</v>
      </c>
      <c r="AY72" s="148">
        <f>IF('Indicator Date hidden'!AZ73="x","x",$AY$2-'Indicator Date hidden'!AZ73)</f>
        <v>0</v>
      </c>
      <c r="AZ72" s="148">
        <f>IF('Indicator Date hidden'!BA73="x","x",$AZ$2-'Indicator Date hidden'!BA73)</f>
        <v>0</v>
      </c>
      <c r="BA72">
        <f t="shared" si="10"/>
        <v>15</v>
      </c>
      <c r="BB72" s="19">
        <f t="shared" si="11"/>
        <v>0.32608695652173914</v>
      </c>
      <c r="BC72">
        <f t="shared" si="12"/>
        <v>4</v>
      </c>
      <c r="BD72" s="19">
        <f t="shared" si="13"/>
        <v>1.1619763491211101</v>
      </c>
      <c r="BE72" s="182">
        <f t="shared" si="14"/>
        <v>0</v>
      </c>
    </row>
    <row r="73" spans="1:57">
      <c r="A73" t="s">
        <v>2338</v>
      </c>
      <c r="B73" s="148">
        <f>IF('Indicator Date hidden'!C74="x","x",$B$2-'Indicator Date hidden'!C74)</f>
        <v>0</v>
      </c>
      <c r="C73" s="148">
        <f>IF('Indicator Date hidden'!D74="x","x",$C$2-'Indicator Date hidden'!D74)</f>
        <v>0</v>
      </c>
      <c r="D73" s="148">
        <f>IF('Indicator Date hidden'!E74="x","x",$D$2-'Indicator Date hidden'!E74)</f>
        <v>0</v>
      </c>
      <c r="E73" s="148">
        <f>IF('Indicator Date hidden'!F74="x","x",$E$2-'Indicator Date hidden'!F74)</f>
        <v>0</v>
      </c>
      <c r="F73" s="148">
        <f>IF('Indicator Date hidden'!G74="x","x",$F$2-'Indicator Date hidden'!G74)</f>
        <v>0</v>
      </c>
      <c r="G73" s="148">
        <f>IF('Indicator Date hidden'!H74="x","x",$G$2-'Indicator Date hidden'!H74)</f>
        <v>0</v>
      </c>
      <c r="H73" s="148">
        <f>IF('Indicator Date hidden'!I74="x","x",$H$2-'Indicator Date hidden'!I74)</f>
        <v>0</v>
      </c>
      <c r="I73" s="148">
        <f>IF('Indicator Date hidden'!J74="x","x",$I$2-'Indicator Date hidden'!J74)</f>
        <v>0</v>
      </c>
      <c r="J73" s="148">
        <f>IF('Indicator Date hidden'!K74="x","x",$J$2-'Indicator Date hidden'!K74)</f>
        <v>0</v>
      </c>
      <c r="K73" s="148">
        <f>IF('Indicator Date hidden'!L74="x","x",$K$2-'Indicator Date hidden'!L74)</f>
        <v>0</v>
      </c>
      <c r="L73" s="148">
        <f>IF('Indicator Date hidden'!M74="x","x",$L$2-'Indicator Date hidden'!M74)</f>
        <v>0</v>
      </c>
      <c r="M73" s="148">
        <f>IF('Indicator Date hidden'!N74="x","x",$M$2-'Indicator Date hidden'!N74)</f>
        <v>0</v>
      </c>
      <c r="N73" s="148">
        <f>IF('Indicator Date hidden'!O74="x","x",$N$2-'Indicator Date hidden'!O74)</f>
        <v>0</v>
      </c>
      <c r="O73" s="148">
        <f>IF('Indicator Date hidden'!P74="x","x",$O$2-'Indicator Date hidden'!P74)</f>
        <v>0</v>
      </c>
      <c r="P73" s="148">
        <f>IF('Indicator Date hidden'!Q74="x","x",$P$2-'Indicator Date hidden'!Q74)</f>
        <v>0</v>
      </c>
      <c r="Q73" s="148">
        <f>IF('Indicator Date hidden'!R74="x","x",$Q$2-'Indicator Date hidden'!R74)</f>
        <v>2</v>
      </c>
      <c r="R73" s="148">
        <f>IF('Indicator Date hidden'!S74="x","x",$R$2-'Indicator Date hidden'!S74)</f>
        <v>0</v>
      </c>
      <c r="S73" s="148">
        <f>IF('Indicator Date hidden'!T74="x","x",$S$2-'Indicator Date hidden'!T74)</f>
        <v>0</v>
      </c>
      <c r="T73" s="148">
        <f>IF('Indicator Date hidden'!U74="x","x",$T$2-'Indicator Date hidden'!U74)</f>
        <v>0</v>
      </c>
      <c r="U73" s="148">
        <f>IF('Indicator Date hidden'!V74="x","x",$U$2-'Indicator Date hidden'!V74)</f>
        <v>0</v>
      </c>
      <c r="V73" s="148">
        <f>IF('Indicator Date hidden'!W74="x","x",$V$2-'Indicator Date hidden'!W74)</f>
        <v>0</v>
      </c>
      <c r="W73" s="148">
        <f>IF('Indicator Date hidden'!X74="x","x",$W$2-'Indicator Date hidden'!X74)</f>
        <v>2</v>
      </c>
      <c r="X73" s="148">
        <f>IF('Indicator Date hidden'!Y74="x","x",$X$2-'Indicator Date hidden'!Y74)</f>
        <v>0</v>
      </c>
      <c r="Y73" s="148">
        <f>IF('Indicator Date hidden'!Z74="x","x",$Y$2-'Indicator Date hidden'!Z74)</f>
        <v>0</v>
      </c>
      <c r="Z73" s="148">
        <f>IF('Indicator Date hidden'!AA74="x","x",$Z$2-'Indicator Date hidden'!AA74)</f>
        <v>0</v>
      </c>
      <c r="AA73" s="148">
        <f>IF('Indicator Date hidden'!AB74="x","x",$AA$2-'Indicator Date hidden'!AB74)</f>
        <v>0</v>
      </c>
      <c r="AB73" s="148">
        <f>IF('Indicator Date hidden'!AC74="x","x",$AB$2-'Indicator Date hidden'!AC74)</f>
        <v>0</v>
      </c>
      <c r="AC73" s="148">
        <f>IF('Indicator Date hidden'!AD74="x","x",$AC$2-'Indicator Date hidden'!AD74)</f>
        <v>0</v>
      </c>
      <c r="AD73" s="148">
        <f>IF('Indicator Date hidden'!AE74="x","x",$AD$2-'Indicator Date hidden'!AE74)</f>
        <v>0</v>
      </c>
      <c r="AE73" s="148">
        <f>IF('Indicator Date hidden'!AF74="x","x",$AE$2-'Indicator Date hidden'!AF74)</f>
        <v>0</v>
      </c>
      <c r="AF73" s="148">
        <f>IF('Indicator Date hidden'!AG74="x","x",$AF$2-'Indicator Date hidden'!AG74)</f>
        <v>1</v>
      </c>
      <c r="AG73" s="148">
        <f>IF('Indicator Date hidden'!AH74="x","x",$AG$2-'Indicator Date hidden'!AH74)</f>
        <v>0</v>
      </c>
      <c r="AH73" s="148">
        <f>IF('Indicator Date hidden'!AI74="x","x",$AH$2-'Indicator Date hidden'!AI74)</f>
        <v>0</v>
      </c>
      <c r="AI73" s="148">
        <f>IF('Indicator Date hidden'!AJ74="x","x",$AI$2-'Indicator Date hidden'!AJ74)</f>
        <v>0</v>
      </c>
      <c r="AJ73" s="148">
        <f>IF('Indicator Date hidden'!AK74="x","x",$AJ$2-'Indicator Date hidden'!AK74)</f>
        <v>0</v>
      </c>
      <c r="AK73" s="148">
        <f>IF('Indicator Date hidden'!AL74="x","x",$AK$2-'Indicator Date hidden'!AL74)</f>
        <v>1</v>
      </c>
      <c r="AL73" s="148">
        <f>IF('Indicator Date hidden'!AM74="x","x",$AL$2-'Indicator Date hidden'!AM74)</f>
        <v>0</v>
      </c>
      <c r="AM73" s="148">
        <f>IF('Indicator Date hidden'!AN74="x","x",$AM$2-'Indicator Date hidden'!AN74)</f>
        <v>0</v>
      </c>
      <c r="AN73" s="148">
        <f>IF('Indicator Date hidden'!AO74="x","x",$AN$2-'Indicator Date hidden'!AO74)</f>
        <v>0</v>
      </c>
      <c r="AO73" s="148">
        <f>IF('Indicator Date hidden'!AP74="x","x",$AO$2-'Indicator Date hidden'!AP74)</f>
        <v>0</v>
      </c>
      <c r="AP73" s="148">
        <f>IF('Indicator Date hidden'!AQ74="x","x",$AP$2-'Indicator Date hidden'!AQ74)</f>
        <v>0</v>
      </c>
      <c r="AQ73" s="148">
        <f>IF('Indicator Date hidden'!AR74="x","x",$AQ$2-'Indicator Date hidden'!AR74)</f>
        <v>4</v>
      </c>
      <c r="AR73" s="148">
        <f>IF('Indicator Date hidden'!AS74="x","x",$AR$2-'Indicator Date hidden'!AS74)</f>
        <v>0</v>
      </c>
      <c r="AS73" s="148">
        <f>IF('Indicator Date hidden'!AT74="x","x",$AS$2-'Indicator Date hidden'!AT74)</f>
        <v>0</v>
      </c>
      <c r="AT73" s="148">
        <f>IF('Indicator Date hidden'!AU74="x","x",$AT$2-'Indicator Date hidden'!AU74)</f>
        <v>0</v>
      </c>
      <c r="AU73" s="148">
        <f>IF('Indicator Date hidden'!AV74="x","x",$AU$2-'Indicator Date hidden'!AV74)</f>
        <v>8</v>
      </c>
      <c r="AV73" s="148">
        <f>IF('Indicator Date hidden'!AW74="x","x",$AV$2-'Indicator Date hidden'!AW74)</f>
        <v>0</v>
      </c>
      <c r="AW73" s="148">
        <f>IF('Indicator Date hidden'!AX74="x","x",$AW$2-'Indicator Date hidden'!AX74)</f>
        <v>0</v>
      </c>
      <c r="AX73" s="148">
        <f>IF('Indicator Date hidden'!AY74="x","x",$AX$2-'Indicator Date hidden'!AY74)</f>
        <v>0</v>
      </c>
      <c r="AY73" s="148">
        <f>IF('Indicator Date hidden'!AZ74="x","x",$AY$2-'Indicator Date hidden'!AZ74)</f>
        <v>0</v>
      </c>
      <c r="AZ73" s="148">
        <f>IF('Indicator Date hidden'!BA74="x","x",$AZ$2-'Indicator Date hidden'!BA74)</f>
        <v>0</v>
      </c>
      <c r="BA73">
        <f t="shared" si="10"/>
        <v>18</v>
      </c>
      <c r="BB73" s="19">
        <f t="shared" si="11"/>
        <v>0.35294117647058826</v>
      </c>
      <c r="BC73">
        <f t="shared" si="12"/>
        <v>6</v>
      </c>
      <c r="BD73" s="19">
        <f t="shared" si="13"/>
        <v>1.2806788857104259</v>
      </c>
      <c r="BE73" s="182">
        <f t="shared" si="14"/>
        <v>0</v>
      </c>
    </row>
    <row r="74" spans="1:57">
      <c r="A74" t="s">
        <v>2227</v>
      </c>
      <c r="B74" s="148">
        <f>IF('Indicator Date hidden'!C75="x","x",$B$2-'Indicator Date hidden'!C75)</f>
        <v>0</v>
      </c>
      <c r="C74" s="148">
        <f>IF('Indicator Date hidden'!D75="x","x",$C$2-'Indicator Date hidden'!D75)</f>
        <v>0</v>
      </c>
      <c r="D74" s="148">
        <f>IF('Indicator Date hidden'!E75="x","x",$D$2-'Indicator Date hidden'!E75)</f>
        <v>0</v>
      </c>
      <c r="E74" s="148">
        <f>IF('Indicator Date hidden'!F75="x","x",$E$2-'Indicator Date hidden'!F75)</f>
        <v>0</v>
      </c>
      <c r="F74" s="148">
        <f>IF('Indicator Date hidden'!G75="x","x",$F$2-'Indicator Date hidden'!G75)</f>
        <v>0</v>
      </c>
      <c r="G74" s="148">
        <f>IF('Indicator Date hidden'!H75="x","x",$G$2-'Indicator Date hidden'!H75)</f>
        <v>0</v>
      </c>
      <c r="H74" s="148">
        <f>IF('Indicator Date hidden'!I75="x","x",$H$2-'Indicator Date hidden'!I75)</f>
        <v>0</v>
      </c>
      <c r="I74" s="148">
        <f>IF('Indicator Date hidden'!J75="x","x",$I$2-'Indicator Date hidden'!J75)</f>
        <v>0</v>
      </c>
      <c r="J74" s="148">
        <f>IF('Indicator Date hidden'!K75="x","x",$J$2-'Indicator Date hidden'!K75)</f>
        <v>0</v>
      </c>
      <c r="K74" s="148">
        <f>IF('Indicator Date hidden'!L75="x","x",$K$2-'Indicator Date hidden'!L75)</f>
        <v>0</v>
      </c>
      <c r="L74" s="148">
        <f>IF('Indicator Date hidden'!M75="x","x",$L$2-'Indicator Date hidden'!M75)</f>
        <v>0</v>
      </c>
      <c r="M74" s="148">
        <f>IF('Indicator Date hidden'!N75="x","x",$M$2-'Indicator Date hidden'!N75)</f>
        <v>0</v>
      </c>
      <c r="N74" s="148">
        <f>IF('Indicator Date hidden'!O75="x","x",$N$2-'Indicator Date hidden'!O75)</f>
        <v>0</v>
      </c>
      <c r="O74" s="148">
        <f>IF('Indicator Date hidden'!P75="x","x",$O$2-'Indicator Date hidden'!P75)</f>
        <v>0</v>
      </c>
      <c r="P74" s="148">
        <f>IF('Indicator Date hidden'!Q75="x","x",$P$2-'Indicator Date hidden'!Q75)</f>
        <v>0</v>
      </c>
      <c r="Q74" s="148">
        <f>IF('Indicator Date hidden'!R75="x","x",$Q$2-'Indicator Date hidden'!R75)</f>
        <v>2</v>
      </c>
      <c r="R74" s="148">
        <f>IF('Indicator Date hidden'!S75="x","x",$R$2-'Indicator Date hidden'!S75)</f>
        <v>0</v>
      </c>
      <c r="S74" s="148">
        <f>IF('Indicator Date hidden'!T75="x","x",$S$2-'Indicator Date hidden'!T75)</f>
        <v>0</v>
      </c>
      <c r="T74" s="148">
        <f>IF('Indicator Date hidden'!U75="x","x",$T$2-'Indicator Date hidden'!U75)</f>
        <v>0</v>
      </c>
      <c r="U74" s="148">
        <f>IF('Indicator Date hidden'!V75="x","x",$U$2-'Indicator Date hidden'!V75)</f>
        <v>0</v>
      </c>
      <c r="V74" s="148">
        <f>IF('Indicator Date hidden'!W75="x","x",$V$2-'Indicator Date hidden'!W75)</f>
        <v>0</v>
      </c>
      <c r="W74" s="148">
        <f>IF('Indicator Date hidden'!X75="x","x",$W$2-'Indicator Date hidden'!X75)</f>
        <v>2</v>
      </c>
      <c r="X74" s="148" t="str">
        <f>IF('Indicator Date hidden'!Y75="x","x",$X$2-'Indicator Date hidden'!Y75)</f>
        <v>x</v>
      </c>
      <c r="Y74" s="148">
        <f>IF('Indicator Date hidden'!Z75="x","x",$Y$2-'Indicator Date hidden'!Z75)</f>
        <v>0</v>
      </c>
      <c r="Z74" s="148">
        <f>IF('Indicator Date hidden'!AA75="x","x",$Z$2-'Indicator Date hidden'!AA75)</f>
        <v>0</v>
      </c>
      <c r="AA74" s="148">
        <f>IF('Indicator Date hidden'!AB75="x","x",$AA$2-'Indicator Date hidden'!AB75)</f>
        <v>0</v>
      </c>
      <c r="AB74" s="148">
        <f>IF('Indicator Date hidden'!AC75="x","x",$AB$2-'Indicator Date hidden'!AC75)</f>
        <v>0</v>
      </c>
      <c r="AC74" s="148">
        <f>IF('Indicator Date hidden'!AD75="x","x",$AC$2-'Indicator Date hidden'!AD75)</f>
        <v>0</v>
      </c>
      <c r="AD74" s="148">
        <f>IF('Indicator Date hidden'!AE75="x","x",$AD$2-'Indicator Date hidden'!AE75)</f>
        <v>0</v>
      </c>
      <c r="AE74" s="148">
        <f>IF('Indicator Date hidden'!AF75="x","x",$AE$2-'Indicator Date hidden'!AF75)</f>
        <v>0</v>
      </c>
      <c r="AF74" s="148">
        <f>IF('Indicator Date hidden'!AG75="x","x",$AF$2-'Indicator Date hidden'!AG75)</f>
        <v>0</v>
      </c>
      <c r="AG74" s="148">
        <f>IF('Indicator Date hidden'!AH75="x","x",$AG$2-'Indicator Date hidden'!AH75)</f>
        <v>0</v>
      </c>
      <c r="AH74" s="148">
        <f>IF('Indicator Date hidden'!AI75="x","x",$AH$2-'Indicator Date hidden'!AI75)</f>
        <v>0</v>
      </c>
      <c r="AI74" s="148">
        <f>IF('Indicator Date hidden'!AJ75="x","x",$AI$2-'Indicator Date hidden'!AJ75)</f>
        <v>0</v>
      </c>
      <c r="AJ74" s="148">
        <f>IF('Indicator Date hidden'!AK75="x","x",$AJ$2-'Indicator Date hidden'!AK75)</f>
        <v>1</v>
      </c>
      <c r="AK74" s="148">
        <f>IF('Indicator Date hidden'!AL75="x","x",$AK$2-'Indicator Date hidden'!AL75)</f>
        <v>1</v>
      </c>
      <c r="AL74" s="148">
        <f>IF('Indicator Date hidden'!AM75="x","x",$AL$2-'Indicator Date hidden'!AM75)</f>
        <v>0</v>
      </c>
      <c r="AM74" s="148">
        <f>IF('Indicator Date hidden'!AN75="x","x",$AM$2-'Indicator Date hidden'!AN75)</f>
        <v>0</v>
      </c>
      <c r="AN74" s="148">
        <f>IF('Indicator Date hidden'!AO75="x","x",$AN$2-'Indicator Date hidden'!AO75)</f>
        <v>0</v>
      </c>
      <c r="AO74" s="148">
        <f>IF('Indicator Date hidden'!AP75="x","x",$AO$2-'Indicator Date hidden'!AP75)</f>
        <v>0</v>
      </c>
      <c r="AP74" s="148">
        <f>IF('Indicator Date hidden'!AQ75="x","x",$AP$2-'Indicator Date hidden'!AQ75)</f>
        <v>0</v>
      </c>
      <c r="AQ74" s="148">
        <f>IF('Indicator Date hidden'!AR75="x","x",$AQ$2-'Indicator Date hidden'!AR75)</f>
        <v>4</v>
      </c>
      <c r="AR74" s="148">
        <f>IF('Indicator Date hidden'!AS75="x","x",$AR$2-'Indicator Date hidden'!AS75)</f>
        <v>0</v>
      </c>
      <c r="AS74" s="148">
        <f>IF('Indicator Date hidden'!AT75="x","x",$AS$2-'Indicator Date hidden'!AT75)</f>
        <v>0</v>
      </c>
      <c r="AT74" s="148">
        <f>IF('Indicator Date hidden'!AU75="x","x",$AT$2-'Indicator Date hidden'!AU75)</f>
        <v>0</v>
      </c>
      <c r="AU74" s="148">
        <f>IF('Indicator Date hidden'!AV75="x","x",$AU$2-'Indicator Date hidden'!AV75)</f>
        <v>0</v>
      </c>
      <c r="AV74" s="148">
        <f>IF('Indicator Date hidden'!AW75="x","x",$AV$2-'Indicator Date hidden'!AW75)</f>
        <v>0</v>
      </c>
      <c r="AW74" s="148">
        <f>IF('Indicator Date hidden'!AX75="x","x",$AW$2-'Indicator Date hidden'!AX75)</f>
        <v>0</v>
      </c>
      <c r="AX74" s="148">
        <f>IF('Indicator Date hidden'!AY75="x","x",$AX$2-'Indicator Date hidden'!AY75)</f>
        <v>0</v>
      </c>
      <c r="AY74" s="148">
        <f>IF('Indicator Date hidden'!AZ75="x","x",$AY$2-'Indicator Date hidden'!AZ75)</f>
        <v>0</v>
      </c>
      <c r="AZ74" s="148">
        <f>IF('Indicator Date hidden'!BA75="x","x",$AZ$2-'Indicator Date hidden'!BA75)</f>
        <v>0</v>
      </c>
      <c r="BA74">
        <f t="shared" si="10"/>
        <v>10</v>
      </c>
      <c r="BB74" s="19">
        <f t="shared" si="11"/>
        <v>0.2</v>
      </c>
      <c r="BC74">
        <f t="shared" si="12"/>
        <v>5</v>
      </c>
      <c r="BD74" s="19">
        <f t="shared" si="13"/>
        <v>0.69282032302755092</v>
      </c>
      <c r="BE74" s="182">
        <f t="shared" si="14"/>
        <v>0</v>
      </c>
    </row>
    <row r="75" spans="1:57">
      <c r="A75" t="s">
        <v>8127</v>
      </c>
      <c r="B75" s="148">
        <f>IF('Indicator Date hidden'!C76="x","x",$B$2-'Indicator Date hidden'!C76)</f>
        <v>0</v>
      </c>
      <c r="C75" s="148">
        <f>IF('Indicator Date hidden'!D76="x","x",$C$2-'Indicator Date hidden'!D76)</f>
        <v>0</v>
      </c>
      <c r="D75" s="148">
        <f>IF('Indicator Date hidden'!E76="x","x",$D$2-'Indicator Date hidden'!E76)</f>
        <v>0</v>
      </c>
      <c r="E75" s="148">
        <f>IF('Indicator Date hidden'!F76="x","x",$E$2-'Indicator Date hidden'!F76)</f>
        <v>0</v>
      </c>
      <c r="F75" s="148">
        <f>IF('Indicator Date hidden'!G76="x","x",$F$2-'Indicator Date hidden'!G76)</f>
        <v>0</v>
      </c>
      <c r="G75" s="148">
        <f>IF('Indicator Date hidden'!H76="x","x",$G$2-'Indicator Date hidden'!H76)</f>
        <v>0</v>
      </c>
      <c r="H75" s="148">
        <f>IF('Indicator Date hidden'!I76="x","x",$H$2-'Indicator Date hidden'!I76)</f>
        <v>0</v>
      </c>
      <c r="I75" s="148">
        <f>IF('Indicator Date hidden'!J76="x","x",$I$2-'Indicator Date hidden'!J76)</f>
        <v>0</v>
      </c>
      <c r="J75" s="148">
        <f>IF('Indicator Date hidden'!K76="x","x",$J$2-'Indicator Date hidden'!K76)</f>
        <v>0</v>
      </c>
      <c r="K75" s="148">
        <f>IF('Indicator Date hidden'!L76="x","x",$K$2-'Indicator Date hidden'!L76)</f>
        <v>0</v>
      </c>
      <c r="L75" s="148">
        <f>IF('Indicator Date hidden'!M76="x","x",$L$2-'Indicator Date hidden'!M76)</f>
        <v>0</v>
      </c>
      <c r="M75" s="148">
        <f>IF('Indicator Date hidden'!N76="x","x",$M$2-'Indicator Date hidden'!N76)</f>
        <v>0</v>
      </c>
      <c r="N75" s="148">
        <f>IF('Indicator Date hidden'!O76="x","x",$N$2-'Indicator Date hidden'!O76)</f>
        <v>0</v>
      </c>
      <c r="O75" s="148">
        <f>IF('Indicator Date hidden'!P76="x","x",$O$2-'Indicator Date hidden'!P76)</f>
        <v>0</v>
      </c>
      <c r="P75" s="148">
        <f>IF('Indicator Date hidden'!Q76="x","x",$P$2-'Indicator Date hidden'!Q76)</f>
        <v>0</v>
      </c>
      <c r="Q75" s="148" t="str">
        <f>IF('Indicator Date hidden'!R76="x","x",$Q$2-'Indicator Date hidden'!R76)</f>
        <v>x</v>
      </c>
      <c r="R75" s="148">
        <f>IF('Indicator Date hidden'!S76="x","x",$R$2-'Indicator Date hidden'!S76)</f>
        <v>0</v>
      </c>
      <c r="S75" s="148">
        <f>IF('Indicator Date hidden'!T76="x","x",$S$2-'Indicator Date hidden'!T76)</f>
        <v>0</v>
      </c>
      <c r="T75" s="148">
        <f>IF('Indicator Date hidden'!U76="x","x",$T$2-'Indicator Date hidden'!U76)</f>
        <v>0</v>
      </c>
      <c r="U75" s="148" t="str">
        <f>IF('Indicator Date hidden'!V76="x","x",$U$2-'Indicator Date hidden'!V76)</f>
        <v>x</v>
      </c>
      <c r="V75" s="148">
        <f>IF('Indicator Date hidden'!W76="x","x",$V$2-'Indicator Date hidden'!W76)</f>
        <v>0</v>
      </c>
      <c r="W75" s="148" t="str">
        <f>IF('Indicator Date hidden'!X76="x","x",$W$2-'Indicator Date hidden'!X76)</f>
        <v>x</v>
      </c>
      <c r="X75" s="148">
        <f>IF('Indicator Date hidden'!Y76="x","x",$X$2-'Indicator Date hidden'!Y76)</f>
        <v>2</v>
      </c>
      <c r="Y75" s="148">
        <f>IF('Indicator Date hidden'!Z76="x","x",$Y$2-'Indicator Date hidden'!Z76)</f>
        <v>0</v>
      </c>
      <c r="Z75" s="148">
        <f>IF('Indicator Date hidden'!AA76="x","x",$Z$2-'Indicator Date hidden'!AA76)</f>
        <v>0</v>
      </c>
      <c r="AA75" s="148" t="str">
        <f>IF('Indicator Date hidden'!AB76="x","x",$AA$2-'Indicator Date hidden'!AB76)</f>
        <v>x</v>
      </c>
      <c r="AB75" s="148">
        <f>IF('Indicator Date hidden'!AC76="x","x",$AB$2-'Indicator Date hidden'!AC76)</f>
        <v>0</v>
      </c>
      <c r="AC75" s="148">
        <f>IF('Indicator Date hidden'!AD76="x","x",$AC$2-'Indicator Date hidden'!AD76)</f>
        <v>0</v>
      </c>
      <c r="AD75" s="148" t="str">
        <f>IF('Indicator Date hidden'!AE76="x","x",$AD$2-'Indicator Date hidden'!AE76)</f>
        <v>x</v>
      </c>
      <c r="AE75" s="148">
        <f>IF('Indicator Date hidden'!AF76="x","x",$AE$2-'Indicator Date hidden'!AF76)</f>
        <v>0</v>
      </c>
      <c r="AF75" s="148">
        <f>IF('Indicator Date hidden'!AG76="x","x",$AF$2-'Indicator Date hidden'!AG76)</f>
        <v>1</v>
      </c>
      <c r="AG75" s="148">
        <f>IF('Indicator Date hidden'!AH76="x","x",$AG$2-'Indicator Date hidden'!AH76)</f>
        <v>0</v>
      </c>
      <c r="AH75" s="148">
        <f>IF('Indicator Date hidden'!AI76="x","x",$AH$2-'Indicator Date hidden'!AI76)</f>
        <v>0</v>
      </c>
      <c r="AI75" s="148">
        <f>IF('Indicator Date hidden'!AJ76="x","x",$AI$2-'Indicator Date hidden'!AJ76)</f>
        <v>0</v>
      </c>
      <c r="AJ75" s="148" t="str">
        <f>IF('Indicator Date hidden'!AK76="x","x",$AJ$2-'Indicator Date hidden'!AK76)</f>
        <v>x</v>
      </c>
      <c r="AK75" s="148">
        <f>IF('Indicator Date hidden'!AL76="x","x",$AK$2-'Indicator Date hidden'!AL76)</f>
        <v>1</v>
      </c>
      <c r="AL75" s="148">
        <f>IF('Indicator Date hidden'!AM76="x","x",$AL$2-'Indicator Date hidden'!AM76)</f>
        <v>0</v>
      </c>
      <c r="AM75" s="148">
        <f>IF('Indicator Date hidden'!AN76="x","x",$AM$2-'Indicator Date hidden'!AN76)</f>
        <v>0</v>
      </c>
      <c r="AN75" s="148">
        <f>IF('Indicator Date hidden'!AO76="x","x",$AN$2-'Indicator Date hidden'!AO76)</f>
        <v>0</v>
      </c>
      <c r="AO75" s="148">
        <f>IF('Indicator Date hidden'!AP76="x","x",$AO$2-'Indicator Date hidden'!AP76)</f>
        <v>0</v>
      </c>
      <c r="AP75" s="148">
        <f>IF('Indicator Date hidden'!AQ76="x","x",$AP$2-'Indicator Date hidden'!AQ76)</f>
        <v>0</v>
      </c>
      <c r="AQ75" s="148">
        <f>IF('Indicator Date hidden'!AR76="x","x",$AQ$2-'Indicator Date hidden'!AR76)</f>
        <v>0</v>
      </c>
      <c r="AR75" s="148">
        <f>IF('Indicator Date hidden'!AS76="x","x",$AR$2-'Indicator Date hidden'!AS76)</f>
        <v>0</v>
      </c>
      <c r="AS75" s="148">
        <f>IF('Indicator Date hidden'!AT76="x","x",$AS$2-'Indicator Date hidden'!AT76)</f>
        <v>0</v>
      </c>
      <c r="AT75" s="148">
        <f>IF('Indicator Date hidden'!AU76="x","x",$AT$2-'Indicator Date hidden'!AU76)</f>
        <v>0</v>
      </c>
      <c r="AU75" s="148">
        <f>IF('Indicator Date hidden'!AV76="x","x",$AU$2-'Indicator Date hidden'!AV76)</f>
        <v>1</v>
      </c>
      <c r="AV75" s="148">
        <f>IF('Indicator Date hidden'!AW76="x","x",$AV$2-'Indicator Date hidden'!AW76)</f>
        <v>0</v>
      </c>
      <c r="AW75" s="148">
        <f>IF('Indicator Date hidden'!AX76="x","x",$AW$2-'Indicator Date hidden'!AX76)</f>
        <v>0</v>
      </c>
      <c r="AX75" s="148">
        <f>IF('Indicator Date hidden'!AY76="x","x",$AX$2-'Indicator Date hidden'!AY76)</f>
        <v>0</v>
      </c>
      <c r="AY75" s="148">
        <f>IF('Indicator Date hidden'!AZ76="x","x",$AY$2-'Indicator Date hidden'!AZ76)</f>
        <v>0</v>
      </c>
      <c r="AZ75" s="148">
        <f>IF('Indicator Date hidden'!BA76="x","x",$AZ$2-'Indicator Date hidden'!BA76)</f>
        <v>0</v>
      </c>
      <c r="BA75">
        <f t="shared" si="10"/>
        <v>5</v>
      </c>
      <c r="BB75" s="19">
        <f t="shared" si="11"/>
        <v>0.1111111111111111</v>
      </c>
      <c r="BC75">
        <f t="shared" si="12"/>
        <v>4</v>
      </c>
      <c r="BD75" s="19">
        <f t="shared" si="13"/>
        <v>0.37843080813169783</v>
      </c>
      <c r="BE75" s="182">
        <f t="shared" si="14"/>
        <v>0</v>
      </c>
    </row>
    <row r="76" spans="1:57">
      <c r="A76" t="s">
        <v>8129</v>
      </c>
      <c r="B76" s="148">
        <f>IF('Indicator Date hidden'!C77="x","x",$B$2-'Indicator Date hidden'!C77)</f>
        <v>0</v>
      </c>
      <c r="C76" s="148">
        <f>IF('Indicator Date hidden'!D77="x","x",$C$2-'Indicator Date hidden'!D77)</f>
        <v>0</v>
      </c>
      <c r="D76" s="148">
        <f>IF('Indicator Date hidden'!E77="x","x",$D$2-'Indicator Date hidden'!E77)</f>
        <v>0</v>
      </c>
      <c r="E76" s="148">
        <f>IF('Indicator Date hidden'!F77="x","x",$E$2-'Indicator Date hidden'!F77)</f>
        <v>0</v>
      </c>
      <c r="F76" s="148">
        <f>IF('Indicator Date hidden'!G77="x","x",$F$2-'Indicator Date hidden'!G77)</f>
        <v>0</v>
      </c>
      <c r="G76" s="148">
        <f>IF('Indicator Date hidden'!H77="x","x",$G$2-'Indicator Date hidden'!H77)</f>
        <v>0</v>
      </c>
      <c r="H76" s="148">
        <f>IF('Indicator Date hidden'!I77="x","x",$H$2-'Indicator Date hidden'!I77)</f>
        <v>0</v>
      </c>
      <c r="I76" s="148">
        <f>IF('Indicator Date hidden'!J77="x","x",$I$2-'Indicator Date hidden'!J77)</f>
        <v>0</v>
      </c>
      <c r="J76" s="148">
        <f>IF('Indicator Date hidden'!K77="x","x",$J$2-'Indicator Date hidden'!K77)</f>
        <v>0</v>
      </c>
      <c r="K76" s="148">
        <f>IF('Indicator Date hidden'!L77="x","x",$K$2-'Indicator Date hidden'!L77)</f>
        <v>0</v>
      </c>
      <c r="L76" s="148">
        <f>IF('Indicator Date hidden'!M77="x","x",$L$2-'Indicator Date hidden'!M77)</f>
        <v>0</v>
      </c>
      <c r="M76" s="148">
        <f>IF('Indicator Date hidden'!N77="x","x",$M$2-'Indicator Date hidden'!N77)</f>
        <v>0</v>
      </c>
      <c r="N76" s="148">
        <f>IF('Indicator Date hidden'!O77="x","x",$N$2-'Indicator Date hidden'!O77)</f>
        <v>0</v>
      </c>
      <c r="O76" s="148">
        <f>IF('Indicator Date hidden'!P77="x","x",$O$2-'Indicator Date hidden'!P77)</f>
        <v>0</v>
      </c>
      <c r="P76" s="148">
        <f>IF('Indicator Date hidden'!Q77="x","x",$P$2-'Indicator Date hidden'!Q77)</f>
        <v>0</v>
      </c>
      <c r="Q76" s="148" t="str">
        <f>IF('Indicator Date hidden'!R77="x","x",$Q$2-'Indicator Date hidden'!R77)</f>
        <v>x</v>
      </c>
      <c r="R76" s="148">
        <f>IF('Indicator Date hidden'!S77="x","x",$R$2-'Indicator Date hidden'!S77)</f>
        <v>0</v>
      </c>
      <c r="S76" s="148">
        <f>IF('Indicator Date hidden'!T77="x","x",$S$2-'Indicator Date hidden'!T77)</f>
        <v>0</v>
      </c>
      <c r="T76" s="148">
        <f>IF('Indicator Date hidden'!U77="x","x",$T$2-'Indicator Date hidden'!U77)</f>
        <v>0</v>
      </c>
      <c r="U76" s="148" t="str">
        <f>IF('Indicator Date hidden'!V77="x","x",$U$2-'Indicator Date hidden'!V77)</f>
        <v>x</v>
      </c>
      <c r="V76" s="148">
        <f>IF('Indicator Date hidden'!W77="x","x",$V$2-'Indicator Date hidden'!W77)</f>
        <v>0</v>
      </c>
      <c r="W76" s="148" t="str">
        <f>IF('Indicator Date hidden'!X77="x","x",$W$2-'Indicator Date hidden'!X77)</f>
        <v>x</v>
      </c>
      <c r="X76" s="148">
        <f>IF('Indicator Date hidden'!Y77="x","x",$X$2-'Indicator Date hidden'!Y77)</f>
        <v>2</v>
      </c>
      <c r="Y76" s="148">
        <f>IF('Indicator Date hidden'!Z77="x","x",$Y$2-'Indicator Date hidden'!Z77)</f>
        <v>0</v>
      </c>
      <c r="Z76" s="148">
        <f>IF('Indicator Date hidden'!AA77="x","x",$Z$2-'Indicator Date hidden'!AA77)</f>
        <v>0</v>
      </c>
      <c r="AA76" s="148" t="str">
        <f>IF('Indicator Date hidden'!AB77="x","x",$AA$2-'Indicator Date hidden'!AB77)</f>
        <v>x</v>
      </c>
      <c r="AB76" s="148">
        <f>IF('Indicator Date hidden'!AC77="x","x",$AB$2-'Indicator Date hidden'!AC77)</f>
        <v>0</v>
      </c>
      <c r="AC76" s="148">
        <f>IF('Indicator Date hidden'!AD77="x","x",$AC$2-'Indicator Date hidden'!AD77)</f>
        <v>0</v>
      </c>
      <c r="AD76" s="148" t="str">
        <f>IF('Indicator Date hidden'!AE77="x","x",$AD$2-'Indicator Date hidden'!AE77)</f>
        <v>x</v>
      </c>
      <c r="AE76" s="148">
        <f>IF('Indicator Date hidden'!AF77="x","x",$AE$2-'Indicator Date hidden'!AF77)</f>
        <v>0</v>
      </c>
      <c r="AF76" s="148">
        <f>IF('Indicator Date hidden'!AG77="x","x",$AF$2-'Indicator Date hidden'!AG77)</f>
        <v>1</v>
      </c>
      <c r="AG76" s="148">
        <f>IF('Indicator Date hidden'!AH77="x","x",$AG$2-'Indicator Date hidden'!AH77)</f>
        <v>0</v>
      </c>
      <c r="AH76" s="148">
        <f>IF('Indicator Date hidden'!AI77="x","x",$AH$2-'Indicator Date hidden'!AI77)</f>
        <v>0</v>
      </c>
      <c r="AI76" s="148">
        <f>IF('Indicator Date hidden'!AJ77="x","x",$AI$2-'Indicator Date hidden'!AJ77)</f>
        <v>0</v>
      </c>
      <c r="AJ76" s="148" t="str">
        <f>IF('Indicator Date hidden'!AK77="x","x",$AJ$2-'Indicator Date hidden'!AK77)</f>
        <v>x</v>
      </c>
      <c r="AK76" s="148">
        <f>IF('Indicator Date hidden'!AL77="x","x",$AK$2-'Indicator Date hidden'!AL77)</f>
        <v>1</v>
      </c>
      <c r="AL76" s="148">
        <f>IF('Indicator Date hidden'!AM77="x","x",$AL$2-'Indicator Date hidden'!AM77)</f>
        <v>0</v>
      </c>
      <c r="AM76" s="148">
        <f>IF('Indicator Date hidden'!AN77="x","x",$AM$2-'Indicator Date hidden'!AN77)</f>
        <v>0</v>
      </c>
      <c r="AN76" s="148">
        <f>IF('Indicator Date hidden'!AO77="x","x",$AN$2-'Indicator Date hidden'!AO77)</f>
        <v>0</v>
      </c>
      <c r="AO76" s="148">
        <f>IF('Indicator Date hidden'!AP77="x","x",$AO$2-'Indicator Date hidden'!AP77)</f>
        <v>0</v>
      </c>
      <c r="AP76" s="148">
        <f>IF('Indicator Date hidden'!AQ77="x","x",$AP$2-'Indicator Date hidden'!AQ77)</f>
        <v>0</v>
      </c>
      <c r="AQ76" s="148" t="str">
        <f>IF('Indicator Date hidden'!AR77="x","x",$AQ$2-'Indicator Date hidden'!AR77)</f>
        <v>x</v>
      </c>
      <c r="AR76" s="148">
        <f>IF('Indicator Date hidden'!AS77="x","x",$AR$2-'Indicator Date hidden'!AS77)</f>
        <v>0</v>
      </c>
      <c r="AS76" s="148">
        <f>IF('Indicator Date hidden'!AT77="x","x",$AS$2-'Indicator Date hidden'!AT77)</f>
        <v>0</v>
      </c>
      <c r="AT76" s="148">
        <f>IF('Indicator Date hidden'!AU77="x","x",$AT$2-'Indicator Date hidden'!AU77)</f>
        <v>0</v>
      </c>
      <c r="AU76" s="148" t="str">
        <f>IF('Indicator Date hidden'!AV77="x","x",$AU$2-'Indicator Date hidden'!AV77)</f>
        <v>x</v>
      </c>
      <c r="AV76" s="148">
        <f>IF('Indicator Date hidden'!AW77="x","x",$AV$2-'Indicator Date hidden'!AW77)</f>
        <v>0</v>
      </c>
      <c r="AW76" s="148">
        <f>IF('Indicator Date hidden'!AX77="x","x",$AW$2-'Indicator Date hidden'!AX77)</f>
        <v>0</v>
      </c>
      <c r="AX76" s="148">
        <f>IF('Indicator Date hidden'!AY77="x","x",$AX$2-'Indicator Date hidden'!AY77)</f>
        <v>0</v>
      </c>
      <c r="AY76" s="148">
        <f>IF('Indicator Date hidden'!AZ77="x","x",$AY$2-'Indicator Date hidden'!AZ77)</f>
        <v>0</v>
      </c>
      <c r="AZ76" s="148">
        <f>IF('Indicator Date hidden'!BA77="x","x",$AZ$2-'Indicator Date hidden'!BA77)</f>
        <v>0</v>
      </c>
      <c r="BA76">
        <f t="shared" si="10"/>
        <v>4</v>
      </c>
      <c r="BB76" s="19">
        <f t="shared" si="11"/>
        <v>9.3023255813953487E-2</v>
      </c>
      <c r="BC76">
        <f t="shared" si="12"/>
        <v>3</v>
      </c>
      <c r="BD76" s="19">
        <f t="shared" si="13"/>
        <v>0.36177556246753595</v>
      </c>
      <c r="BE76" s="182">
        <f t="shared" si="14"/>
        <v>0</v>
      </c>
    </row>
    <row r="77" spans="1:57">
      <c r="A77" t="s">
        <v>2556</v>
      </c>
      <c r="B77" s="148">
        <f>IF('Indicator Date hidden'!C78="x","x",$B$2-'Indicator Date hidden'!C78)</f>
        <v>0</v>
      </c>
      <c r="C77" s="148">
        <f>IF('Indicator Date hidden'!D78="x","x",$C$2-'Indicator Date hidden'!D78)</f>
        <v>0</v>
      </c>
      <c r="D77" s="148">
        <f>IF('Indicator Date hidden'!E78="x","x",$D$2-'Indicator Date hidden'!E78)</f>
        <v>0</v>
      </c>
      <c r="E77" s="148">
        <f>IF('Indicator Date hidden'!F78="x","x",$E$2-'Indicator Date hidden'!F78)</f>
        <v>0</v>
      </c>
      <c r="F77" s="148">
        <f>IF('Indicator Date hidden'!G78="x","x",$F$2-'Indicator Date hidden'!G78)</f>
        <v>0</v>
      </c>
      <c r="G77" s="148">
        <f>IF('Indicator Date hidden'!H78="x","x",$G$2-'Indicator Date hidden'!H78)</f>
        <v>0</v>
      </c>
      <c r="H77" s="148">
        <f>IF('Indicator Date hidden'!I78="x","x",$H$2-'Indicator Date hidden'!I78)</f>
        <v>0</v>
      </c>
      <c r="I77" s="148">
        <f>IF('Indicator Date hidden'!J78="x","x",$I$2-'Indicator Date hidden'!J78)</f>
        <v>0</v>
      </c>
      <c r="J77" s="148">
        <f>IF('Indicator Date hidden'!K78="x","x",$J$2-'Indicator Date hidden'!K78)</f>
        <v>0</v>
      </c>
      <c r="K77" s="148">
        <f>IF('Indicator Date hidden'!L78="x","x",$K$2-'Indicator Date hidden'!L78)</f>
        <v>0</v>
      </c>
      <c r="L77" s="148">
        <f>IF('Indicator Date hidden'!M78="x","x",$L$2-'Indicator Date hidden'!M78)</f>
        <v>0</v>
      </c>
      <c r="M77" s="148">
        <f>IF('Indicator Date hidden'!N78="x","x",$M$2-'Indicator Date hidden'!N78)</f>
        <v>0</v>
      </c>
      <c r="N77" s="148">
        <f>IF('Indicator Date hidden'!O78="x","x",$N$2-'Indicator Date hidden'!O78)</f>
        <v>0</v>
      </c>
      <c r="O77" s="148">
        <f>IF('Indicator Date hidden'!P78="x","x",$O$2-'Indicator Date hidden'!P78)</f>
        <v>0</v>
      </c>
      <c r="P77" s="148">
        <f>IF('Indicator Date hidden'!Q78="x","x",$P$2-'Indicator Date hidden'!Q78)</f>
        <v>0</v>
      </c>
      <c r="Q77" s="148">
        <f>IF('Indicator Date hidden'!R78="x","x",$Q$2-'Indicator Date hidden'!R78)</f>
        <v>8</v>
      </c>
      <c r="R77" s="148">
        <f>IF('Indicator Date hidden'!S78="x","x",$R$2-'Indicator Date hidden'!S78)</f>
        <v>0</v>
      </c>
      <c r="S77" s="148">
        <f>IF('Indicator Date hidden'!T78="x","x",$S$2-'Indicator Date hidden'!T78)</f>
        <v>0</v>
      </c>
      <c r="T77" s="148">
        <f>IF('Indicator Date hidden'!U78="x","x",$T$2-'Indicator Date hidden'!U78)</f>
        <v>0</v>
      </c>
      <c r="U77" s="148">
        <f>IF('Indicator Date hidden'!V78="x","x",$U$2-'Indicator Date hidden'!V78)</f>
        <v>0</v>
      </c>
      <c r="V77" s="148">
        <f>IF('Indicator Date hidden'!W78="x","x",$V$2-'Indicator Date hidden'!W78)</f>
        <v>0</v>
      </c>
      <c r="W77" s="148">
        <f>IF('Indicator Date hidden'!X78="x","x",$W$2-'Indicator Date hidden'!X78)</f>
        <v>8</v>
      </c>
      <c r="X77" s="148">
        <f>IF('Indicator Date hidden'!Y78="x","x",$X$2-'Indicator Date hidden'!Y78)</f>
        <v>2</v>
      </c>
      <c r="Y77" s="148">
        <f>IF('Indicator Date hidden'!Z78="x","x",$Y$2-'Indicator Date hidden'!Z78)</f>
        <v>0</v>
      </c>
      <c r="Z77" s="148">
        <f>IF('Indicator Date hidden'!AA78="x","x",$Z$2-'Indicator Date hidden'!AA78)</f>
        <v>0</v>
      </c>
      <c r="AA77" s="148">
        <f>IF('Indicator Date hidden'!AB78="x","x",$AA$2-'Indicator Date hidden'!AB78)</f>
        <v>1</v>
      </c>
      <c r="AB77" s="148">
        <f>IF('Indicator Date hidden'!AC78="x","x",$AB$2-'Indicator Date hidden'!AC78)</f>
        <v>0</v>
      </c>
      <c r="AC77" s="148">
        <f>IF('Indicator Date hidden'!AD78="x","x",$AC$2-'Indicator Date hidden'!AD78)</f>
        <v>0</v>
      </c>
      <c r="AD77" s="148">
        <f>IF('Indicator Date hidden'!AE78="x","x",$AD$2-'Indicator Date hidden'!AE78)</f>
        <v>0</v>
      </c>
      <c r="AE77" s="148">
        <f>IF('Indicator Date hidden'!AF78="x","x",$AE$2-'Indicator Date hidden'!AF78)</f>
        <v>0</v>
      </c>
      <c r="AF77" s="148">
        <f>IF('Indicator Date hidden'!AG78="x","x",$AF$2-'Indicator Date hidden'!AG78)</f>
        <v>2</v>
      </c>
      <c r="AG77" s="148">
        <f>IF('Indicator Date hidden'!AH78="x","x",$AG$2-'Indicator Date hidden'!AH78)</f>
        <v>0</v>
      </c>
      <c r="AH77" s="148">
        <f>IF('Indicator Date hidden'!AI78="x","x",$AH$2-'Indicator Date hidden'!AI78)</f>
        <v>0</v>
      </c>
      <c r="AI77" s="148">
        <f>IF('Indicator Date hidden'!AJ78="x","x",$AI$2-'Indicator Date hidden'!AJ78)</f>
        <v>0</v>
      </c>
      <c r="AJ77" s="148">
        <f>IF('Indicator Date hidden'!AK78="x","x",$AJ$2-'Indicator Date hidden'!AK78)</f>
        <v>1</v>
      </c>
      <c r="AK77" s="148">
        <f>IF('Indicator Date hidden'!AL78="x","x",$AK$2-'Indicator Date hidden'!AL78)</f>
        <v>1</v>
      </c>
      <c r="AL77" s="148">
        <f>IF('Indicator Date hidden'!AM78="x","x",$AL$2-'Indicator Date hidden'!AM78)</f>
        <v>0</v>
      </c>
      <c r="AM77" s="148">
        <f>IF('Indicator Date hidden'!AN78="x","x",$AM$2-'Indicator Date hidden'!AN78)</f>
        <v>0</v>
      </c>
      <c r="AN77" s="148">
        <f>IF('Indicator Date hidden'!AO78="x","x",$AN$2-'Indicator Date hidden'!AO78)</f>
        <v>0</v>
      </c>
      <c r="AO77" s="148">
        <f>IF('Indicator Date hidden'!AP78="x","x",$AO$2-'Indicator Date hidden'!AP78)</f>
        <v>0</v>
      </c>
      <c r="AP77" s="148">
        <f>IF('Indicator Date hidden'!AQ78="x","x",$AP$2-'Indicator Date hidden'!AQ78)</f>
        <v>0</v>
      </c>
      <c r="AQ77" s="148">
        <f>IF('Indicator Date hidden'!AR78="x","x",$AQ$2-'Indicator Date hidden'!AR78)</f>
        <v>0</v>
      </c>
      <c r="AR77" s="148">
        <f>IF('Indicator Date hidden'!AS78="x","x",$AR$2-'Indicator Date hidden'!AS78)</f>
        <v>0</v>
      </c>
      <c r="AS77" s="148">
        <f>IF('Indicator Date hidden'!AT78="x","x",$AS$2-'Indicator Date hidden'!AT78)</f>
        <v>0</v>
      </c>
      <c r="AT77" s="148">
        <f>IF('Indicator Date hidden'!AU78="x","x",$AT$2-'Indicator Date hidden'!AU78)</f>
        <v>0</v>
      </c>
      <c r="AU77" s="148">
        <f>IF('Indicator Date hidden'!AV78="x","x",$AU$2-'Indicator Date hidden'!AV78)</f>
        <v>3</v>
      </c>
      <c r="AV77" s="148">
        <f>IF('Indicator Date hidden'!AW78="x","x",$AV$2-'Indicator Date hidden'!AW78)</f>
        <v>0</v>
      </c>
      <c r="AW77" s="148">
        <f>IF('Indicator Date hidden'!AX78="x","x",$AW$2-'Indicator Date hidden'!AX78)</f>
        <v>0</v>
      </c>
      <c r="AX77" s="148">
        <f>IF('Indicator Date hidden'!AY78="x","x",$AX$2-'Indicator Date hidden'!AY78)</f>
        <v>0</v>
      </c>
      <c r="AY77" s="148">
        <f>IF('Indicator Date hidden'!AZ78="x","x",$AY$2-'Indicator Date hidden'!AZ78)</f>
        <v>0</v>
      </c>
      <c r="AZ77" s="148">
        <f>IF('Indicator Date hidden'!BA78="x","x",$AZ$2-'Indicator Date hidden'!BA78)</f>
        <v>0</v>
      </c>
      <c r="BA77">
        <f t="shared" si="10"/>
        <v>26</v>
      </c>
      <c r="BB77" s="19">
        <f t="shared" si="11"/>
        <v>0.50980392156862742</v>
      </c>
      <c r="BC77">
        <f t="shared" si="12"/>
        <v>8</v>
      </c>
      <c r="BD77" s="19">
        <f t="shared" si="13"/>
        <v>1.6254417079264867</v>
      </c>
      <c r="BE77" s="182">
        <f t="shared" si="14"/>
        <v>0</v>
      </c>
    </row>
    <row r="78" spans="1:57">
      <c r="A78" t="s">
        <v>2403</v>
      </c>
      <c r="B78" s="148">
        <f>IF('Indicator Date hidden'!C79="x","x",$B$2-'Indicator Date hidden'!C79)</f>
        <v>0</v>
      </c>
      <c r="C78" s="148">
        <f>IF('Indicator Date hidden'!D79="x","x",$C$2-'Indicator Date hidden'!D79)</f>
        <v>0</v>
      </c>
      <c r="D78" s="148">
        <f>IF('Indicator Date hidden'!E79="x","x",$D$2-'Indicator Date hidden'!E79)</f>
        <v>0</v>
      </c>
      <c r="E78" s="148">
        <f>IF('Indicator Date hidden'!F79="x","x",$E$2-'Indicator Date hidden'!F79)</f>
        <v>0</v>
      </c>
      <c r="F78" s="148">
        <f>IF('Indicator Date hidden'!G79="x","x",$F$2-'Indicator Date hidden'!G79)</f>
        <v>0</v>
      </c>
      <c r="G78" s="148">
        <f>IF('Indicator Date hidden'!H79="x","x",$G$2-'Indicator Date hidden'!H79)</f>
        <v>0</v>
      </c>
      <c r="H78" s="148">
        <f>IF('Indicator Date hidden'!I79="x","x",$H$2-'Indicator Date hidden'!I79)</f>
        <v>0</v>
      </c>
      <c r="I78" s="148">
        <f>IF('Indicator Date hidden'!J79="x","x",$I$2-'Indicator Date hidden'!J79)</f>
        <v>0</v>
      </c>
      <c r="J78" s="148">
        <f>IF('Indicator Date hidden'!K79="x","x",$J$2-'Indicator Date hidden'!K79)</f>
        <v>0</v>
      </c>
      <c r="K78" s="148">
        <f>IF('Indicator Date hidden'!L79="x","x",$K$2-'Indicator Date hidden'!L79)</f>
        <v>0</v>
      </c>
      <c r="L78" s="148">
        <f>IF('Indicator Date hidden'!M79="x","x",$L$2-'Indicator Date hidden'!M79)</f>
        <v>0</v>
      </c>
      <c r="M78" s="148">
        <f>IF('Indicator Date hidden'!N79="x","x",$M$2-'Indicator Date hidden'!N79)</f>
        <v>0</v>
      </c>
      <c r="N78" s="148">
        <f>IF('Indicator Date hidden'!O79="x","x",$N$2-'Indicator Date hidden'!O79)</f>
        <v>0</v>
      </c>
      <c r="O78" s="148">
        <f>IF('Indicator Date hidden'!P79="x","x",$O$2-'Indicator Date hidden'!P79)</f>
        <v>0</v>
      </c>
      <c r="P78" s="148">
        <f>IF('Indicator Date hidden'!Q79="x","x",$P$2-'Indicator Date hidden'!Q79)</f>
        <v>0</v>
      </c>
      <c r="Q78" s="148">
        <f>IF('Indicator Date hidden'!R79="x","x",$Q$2-'Indicator Date hidden'!R79)</f>
        <v>2</v>
      </c>
      <c r="R78" s="148">
        <f>IF('Indicator Date hidden'!S79="x","x",$R$2-'Indicator Date hidden'!S79)</f>
        <v>0</v>
      </c>
      <c r="S78" s="148">
        <f>IF('Indicator Date hidden'!T79="x","x",$S$2-'Indicator Date hidden'!T79)</f>
        <v>0</v>
      </c>
      <c r="T78" s="148">
        <f>IF('Indicator Date hidden'!U79="x","x",$T$2-'Indicator Date hidden'!U79)</f>
        <v>0</v>
      </c>
      <c r="U78" s="148">
        <f>IF('Indicator Date hidden'!V79="x","x",$U$2-'Indicator Date hidden'!V79)</f>
        <v>0</v>
      </c>
      <c r="V78" s="148">
        <f>IF('Indicator Date hidden'!W79="x","x",$V$2-'Indicator Date hidden'!W79)</f>
        <v>0</v>
      </c>
      <c r="W78" s="148">
        <f>IF('Indicator Date hidden'!X79="x","x",$W$2-'Indicator Date hidden'!X79)</f>
        <v>1</v>
      </c>
      <c r="X78" s="148">
        <f>IF('Indicator Date hidden'!Y79="x","x",$X$2-'Indicator Date hidden'!Y79)</f>
        <v>2</v>
      </c>
      <c r="Y78" s="148">
        <f>IF('Indicator Date hidden'!Z79="x","x",$Y$2-'Indicator Date hidden'!Z79)</f>
        <v>0</v>
      </c>
      <c r="Z78" s="148">
        <f>IF('Indicator Date hidden'!AA79="x","x",$Z$2-'Indicator Date hidden'!AA79)</f>
        <v>0</v>
      </c>
      <c r="AA78" s="148">
        <f>IF('Indicator Date hidden'!AB79="x","x",$AA$2-'Indicator Date hidden'!AB79)</f>
        <v>0</v>
      </c>
      <c r="AB78" s="148">
        <f>IF('Indicator Date hidden'!AC79="x","x",$AB$2-'Indicator Date hidden'!AC79)</f>
        <v>0</v>
      </c>
      <c r="AC78" s="148">
        <f>IF('Indicator Date hidden'!AD79="x","x",$AC$2-'Indicator Date hidden'!AD79)</f>
        <v>0</v>
      </c>
      <c r="AD78" s="148">
        <f>IF('Indicator Date hidden'!AE79="x","x",$AD$2-'Indicator Date hidden'!AE79)</f>
        <v>0</v>
      </c>
      <c r="AE78" s="148">
        <f>IF('Indicator Date hidden'!AF79="x","x",$AE$2-'Indicator Date hidden'!AF79)</f>
        <v>0</v>
      </c>
      <c r="AF78" s="148">
        <f>IF('Indicator Date hidden'!AG79="x","x",$AF$2-'Indicator Date hidden'!AG79)</f>
        <v>2</v>
      </c>
      <c r="AG78" s="148">
        <f>IF('Indicator Date hidden'!AH79="x","x",$AG$2-'Indicator Date hidden'!AH79)</f>
        <v>0</v>
      </c>
      <c r="AH78" s="148">
        <f>IF('Indicator Date hidden'!AI79="x","x",$AH$2-'Indicator Date hidden'!AI79)</f>
        <v>0</v>
      </c>
      <c r="AI78" s="148">
        <f>IF('Indicator Date hidden'!AJ79="x","x",$AI$2-'Indicator Date hidden'!AJ79)</f>
        <v>0</v>
      </c>
      <c r="AJ78" s="148">
        <f>IF('Indicator Date hidden'!AK79="x","x",$AJ$2-'Indicator Date hidden'!AK79)</f>
        <v>1</v>
      </c>
      <c r="AK78" s="148">
        <f>IF('Indicator Date hidden'!AL79="x","x",$AK$2-'Indicator Date hidden'!AL79)</f>
        <v>1</v>
      </c>
      <c r="AL78" s="148">
        <f>IF('Indicator Date hidden'!AM79="x","x",$AL$2-'Indicator Date hidden'!AM79)</f>
        <v>0</v>
      </c>
      <c r="AM78" s="148">
        <f>IF('Indicator Date hidden'!AN79="x","x",$AM$2-'Indicator Date hidden'!AN79)</f>
        <v>0</v>
      </c>
      <c r="AN78" s="148">
        <f>IF('Indicator Date hidden'!AO79="x","x",$AN$2-'Indicator Date hidden'!AO79)</f>
        <v>0</v>
      </c>
      <c r="AO78" s="148">
        <f>IF('Indicator Date hidden'!AP79="x","x",$AO$2-'Indicator Date hidden'!AP79)</f>
        <v>0</v>
      </c>
      <c r="AP78" s="148">
        <f>IF('Indicator Date hidden'!AQ79="x","x",$AP$2-'Indicator Date hidden'!AQ79)</f>
        <v>0</v>
      </c>
      <c r="AQ78" s="148">
        <f>IF('Indicator Date hidden'!AR79="x","x",$AQ$2-'Indicator Date hidden'!AR79)</f>
        <v>0</v>
      </c>
      <c r="AR78" s="148">
        <f>IF('Indicator Date hidden'!AS79="x","x",$AR$2-'Indicator Date hidden'!AS79)</f>
        <v>0</v>
      </c>
      <c r="AS78" s="148">
        <f>IF('Indicator Date hidden'!AT79="x","x",$AS$2-'Indicator Date hidden'!AT79)</f>
        <v>0</v>
      </c>
      <c r="AT78" s="148">
        <f>IF('Indicator Date hidden'!AU79="x","x",$AT$2-'Indicator Date hidden'!AU79)</f>
        <v>0</v>
      </c>
      <c r="AU78" s="148">
        <f>IF('Indicator Date hidden'!AV79="x","x",$AU$2-'Indicator Date hidden'!AV79)</f>
        <v>3</v>
      </c>
      <c r="AV78" s="148">
        <f>IF('Indicator Date hidden'!AW79="x","x",$AV$2-'Indicator Date hidden'!AW79)</f>
        <v>0</v>
      </c>
      <c r="AW78" s="148">
        <f>IF('Indicator Date hidden'!AX79="x","x",$AW$2-'Indicator Date hidden'!AX79)</f>
        <v>0</v>
      </c>
      <c r="AX78" s="148">
        <f>IF('Indicator Date hidden'!AY79="x","x",$AX$2-'Indicator Date hidden'!AY79)</f>
        <v>0</v>
      </c>
      <c r="AY78" s="148">
        <f>IF('Indicator Date hidden'!AZ79="x","x",$AY$2-'Indicator Date hidden'!AZ79)</f>
        <v>0</v>
      </c>
      <c r="AZ78" s="148">
        <f>IF('Indicator Date hidden'!BA79="x","x",$AZ$2-'Indicator Date hidden'!BA79)</f>
        <v>0</v>
      </c>
      <c r="BA78">
        <f t="shared" si="10"/>
        <v>12</v>
      </c>
      <c r="BB78" s="19">
        <f t="shared" si="11"/>
        <v>0.23529411764705882</v>
      </c>
      <c r="BC78">
        <f t="shared" si="12"/>
        <v>7</v>
      </c>
      <c r="BD78" s="19">
        <f t="shared" si="13"/>
        <v>0.64437947941784246</v>
      </c>
      <c r="BE78" s="182">
        <f t="shared" si="14"/>
        <v>0</v>
      </c>
    </row>
    <row r="79" spans="1:57">
      <c r="A79" t="s">
        <v>2606</v>
      </c>
      <c r="B79" s="148">
        <f>IF('Indicator Date hidden'!C80="x","x",$B$2-'Indicator Date hidden'!C80)</f>
        <v>0</v>
      </c>
      <c r="C79" s="148">
        <f>IF('Indicator Date hidden'!D80="x","x",$C$2-'Indicator Date hidden'!D80)</f>
        <v>0</v>
      </c>
      <c r="D79" s="148">
        <f>IF('Indicator Date hidden'!E80="x","x",$D$2-'Indicator Date hidden'!E80)</f>
        <v>0</v>
      </c>
      <c r="E79" s="148">
        <f>IF('Indicator Date hidden'!F80="x","x",$E$2-'Indicator Date hidden'!F80)</f>
        <v>0</v>
      </c>
      <c r="F79" s="148">
        <f>IF('Indicator Date hidden'!G80="x","x",$F$2-'Indicator Date hidden'!G80)</f>
        <v>0</v>
      </c>
      <c r="G79" s="148">
        <f>IF('Indicator Date hidden'!H80="x","x",$G$2-'Indicator Date hidden'!H80)</f>
        <v>0</v>
      </c>
      <c r="H79" s="148">
        <f>IF('Indicator Date hidden'!I80="x","x",$H$2-'Indicator Date hidden'!I80)</f>
        <v>0</v>
      </c>
      <c r="I79" s="148">
        <f>IF('Indicator Date hidden'!J80="x","x",$I$2-'Indicator Date hidden'!J80)</f>
        <v>0</v>
      </c>
      <c r="J79" s="148">
        <f>IF('Indicator Date hidden'!K80="x","x",$J$2-'Indicator Date hidden'!K80)</f>
        <v>0</v>
      </c>
      <c r="K79" s="148">
        <f>IF('Indicator Date hidden'!L80="x","x",$K$2-'Indicator Date hidden'!L80)</f>
        <v>0</v>
      </c>
      <c r="L79" s="148">
        <f>IF('Indicator Date hidden'!M80="x","x",$L$2-'Indicator Date hidden'!M80)</f>
        <v>0</v>
      </c>
      <c r="M79" s="148">
        <f>IF('Indicator Date hidden'!N80="x","x",$M$2-'Indicator Date hidden'!N80)</f>
        <v>0</v>
      </c>
      <c r="N79" s="148">
        <f>IF('Indicator Date hidden'!O80="x","x",$N$2-'Indicator Date hidden'!O80)</f>
        <v>0</v>
      </c>
      <c r="O79" s="148">
        <f>IF('Indicator Date hidden'!P80="x","x",$O$2-'Indicator Date hidden'!P80)</f>
        <v>0</v>
      </c>
      <c r="P79" s="148">
        <f>IF('Indicator Date hidden'!Q80="x","x",$P$2-'Indicator Date hidden'!Q80)</f>
        <v>0</v>
      </c>
      <c r="Q79" s="148" t="str">
        <f>IF('Indicator Date hidden'!R80="x","x",$Q$2-'Indicator Date hidden'!R80)</f>
        <v>x</v>
      </c>
      <c r="R79" s="148">
        <f>IF('Indicator Date hidden'!S80="x","x",$R$2-'Indicator Date hidden'!S80)</f>
        <v>0</v>
      </c>
      <c r="S79" s="148">
        <f>IF('Indicator Date hidden'!T80="x","x",$S$2-'Indicator Date hidden'!T80)</f>
        <v>0</v>
      </c>
      <c r="T79" s="148">
        <f>IF('Indicator Date hidden'!U80="x","x",$T$2-'Indicator Date hidden'!U80)</f>
        <v>0</v>
      </c>
      <c r="U79" s="148">
        <f>IF('Indicator Date hidden'!V80="x","x",$U$2-'Indicator Date hidden'!V80)</f>
        <v>0</v>
      </c>
      <c r="V79" s="148">
        <f>IF('Indicator Date hidden'!W80="x","x",$V$2-'Indicator Date hidden'!W80)</f>
        <v>0</v>
      </c>
      <c r="W79" s="148">
        <f>IF('Indicator Date hidden'!X80="x","x",$W$2-'Indicator Date hidden'!X80)</f>
        <v>10</v>
      </c>
      <c r="X79" s="148">
        <f>IF('Indicator Date hidden'!Y80="x","x",$X$2-'Indicator Date hidden'!Y80)</f>
        <v>4</v>
      </c>
      <c r="Y79" s="148">
        <f>IF('Indicator Date hidden'!Z80="x","x",$Y$2-'Indicator Date hidden'!Z80)</f>
        <v>0</v>
      </c>
      <c r="Z79" s="148">
        <f>IF('Indicator Date hidden'!AA80="x","x",$Z$2-'Indicator Date hidden'!AA80)</f>
        <v>0</v>
      </c>
      <c r="AA79" s="148">
        <f>IF('Indicator Date hidden'!AB80="x","x",$AA$2-'Indicator Date hidden'!AB80)</f>
        <v>0</v>
      </c>
      <c r="AB79" s="148">
        <f>IF('Indicator Date hidden'!AC80="x","x",$AB$2-'Indicator Date hidden'!AC80)</f>
        <v>0</v>
      </c>
      <c r="AC79" s="148">
        <f>IF('Indicator Date hidden'!AD80="x","x",$AC$2-'Indicator Date hidden'!AD80)</f>
        <v>0</v>
      </c>
      <c r="AD79" s="148">
        <f>IF('Indicator Date hidden'!AE80="x","x",$AD$2-'Indicator Date hidden'!AE80)</f>
        <v>0</v>
      </c>
      <c r="AE79" s="148">
        <f>IF('Indicator Date hidden'!AF80="x","x",$AE$2-'Indicator Date hidden'!AF80)</f>
        <v>0</v>
      </c>
      <c r="AF79" s="148">
        <f>IF('Indicator Date hidden'!AG80="x","x",$AF$2-'Indicator Date hidden'!AG80)</f>
        <v>0</v>
      </c>
      <c r="AG79" s="148">
        <f>IF('Indicator Date hidden'!AH80="x","x",$AG$2-'Indicator Date hidden'!AH80)</f>
        <v>0</v>
      </c>
      <c r="AH79" s="148">
        <f>IF('Indicator Date hidden'!AI80="x","x",$AH$2-'Indicator Date hidden'!AI80)</f>
        <v>0</v>
      </c>
      <c r="AI79" s="148">
        <f>IF('Indicator Date hidden'!AJ80="x","x",$AI$2-'Indicator Date hidden'!AJ80)</f>
        <v>0</v>
      </c>
      <c r="AJ79" s="148" t="str">
        <f>IF('Indicator Date hidden'!AK80="x","x",$AJ$2-'Indicator Date hidden'!AK80)</f>
        <v>x</v>
      </c>
      <c r="AK79" s="148">
        <f>IF('Indicator Date hidden'!AL80="x","x",$AK$2-'Indicator Date hidden'!AL80)</f>
        <v>1</v>
      </c>
      <c r="AL79" s="148">
        <f>IF('Indicator Date hidden'!AM80="x","x",$AL$2-'Indicator Date hidden'!AM80)</f>
        <v>0</v>
      </c>
      <c r="AM79" s="148">
        <f>IF('Indicator Date hidden'!AN80="x","x",$AM$2-'Indicator Date hidden'!AN80)</f>
        <v>0</v>
      </c>
      <c r="AN79" s="148">
        <f>IF('Indicator Date hidden'!AO80="x","x",$AN$2-'Indicator Date hidden'!AO80)</f>
        <v>0</v>
      </c>
      <c r="AO79" s="148">
        <f>IF('Indicator Date hidden'!AP80="x","x",$AO$2-'Indicator Date hidden'!AP80)</f>
        <v>0</v>
      </c>
      <c r="AP79" s="148">
        <f>IF('Indicator Date hidden'!AQ80="x","x",$AP$2-'Indicator Date hidden'!AQ80)</f>
        <v>0</v>
      </c>
      <c r="AQ79" s="148">
        <f>IF('Indicator Date hidden'!AR80="x","x",$AQ$2-'Indicator Date hidden'!AR80)</f>
        <v>4</v>
      </c>
      <c r="AR79" s="148">
        <f>IF('Indicator Date hidden'!AS80="x","x",$AR$2-'Indicator Date hidden'!AS80)</f>
        <v>0</v>
      </c>
      <c r="AS79" s="148">
        <f>IF('Indicator Date hidden'!AT80="x","x",$AS$2-'Indicator Date hidden'!AT80)</f>
        <v>0</v>
      </c>
      <c r="AT79" s="148">
        <f>IF('Indicator Date hidden'!AU80="x","x",$AT$2-'Indicator Date hidden'!AU80)</f>
        <v>0</v>
      </c>
      <c r="AU79" s="148">
        <f>IF('Indicator Date hidden'!AV80="x","x",$AU$2-'Indicator Date hidden'!AV80)</f>
        <v>2</v>
      </c>
      <c r="AV79" s="148">
        <f>IF('Indicator Date hidden'!AW80="x","x",$AV$2-'Indicator Date hidden'!AW80)</f>
        <v>0</v>
      </c>
      <c r="AW79" s="148">
        <f>IF('Indicator Date hidden'!AX80="x","x",$AW$2-'Indicator Date hidden'!AX80)</f>
        <v>0</v>
      </c>
      <c r="AX79" s="148">
        <f>IF('Indicator Date hidden'!AY80="x","x",$AX$2-'Indicator Date hidden'!AY80)</f>
        <v>0</v>
      </c>
      <c r="AY79" s="148">
        <f>IF('Indicator Date hidden'!AZ80="x","x",$AY$2-'Indicator Date hidden'!AZ80)</f>
        <v>0</v>
      </c>
      <c r="AZ79" s="148">
        <f>IF('Indicator Date hidden'!BA80="x","x",$AZ$2-'Indicator Date hidden'!BA80)</f>
        <v>0</v>
      </c>
      <c r="BA79">
        <f t="shared" si="10"/>
        <v>21</v>
      </c>
      <c r="BB79" s="19">
        <f t="shared" si="11"/>
        <v>0.42857142857142855</v>
      </c>
      <c r="BC79">
        <f t="shared" si="12"/>
        <v>5</v>
      </c>
      <c r="BD79" s="19">
        <f t="shared" si="13"/>
        <v>1.6162440712835371</v>
      </c>
      <c r="BE79" s="182">
        <f t="shared" si="14"/>
        <v>0</v>
      </c>
    </row>
    <row r="80" spans="1:57">
      <c r="A80" t="s">
        <v>2657</v>
      </c>
      <c r="B80" s="148">
        <f>IF('Indicator Date hidden'!C81="x","x",$B$2-'Indicator Date hidden'!C81)</f>
        <v>0</v>
      </c>
      <c r="C80" s="148">
        <f>IF('Indicator Date hidden'!D81="x","x",$C$2-'Indicator Date hidden'!D81)</f>
        <v>0</v>
      </c>
      <c r="D80" s="148">
        <f>IF('Indicator Date hidden'!E81="x","x",$D$2-'Indicator Date hidden'!E81)</f>
        <v>0</v>
      </c>
      <c r="E80" s="148">
        <f>IF('Indicator Date hidden'!F81="x","x",$E$2-'Indicator Date hidden'!F81)</f>
        <v>0</v>
      </c>
      <c r="F80" s="148">
        <f>IF('Indicator Date hidden'!G81="x","x",$F$2-'Indicator Date hidden'!G81)</f>
        <v>0</v>
      </c>
      <c r="G80" s="148">
        <f>IF('Indicator Date hidden'!H81="x","x",$G$2-'Indicator Date hidden'!H81)</f>
        <v>0</v>
      </c>
      <c r="H80" s="148">
        <f>IF('Indicator Date hidden'!I81="x","x",$H$2-'Indicator Date hidden'!I81)</f>
        <v>0</v>
      </c>
      <c r="I80" s="148">
        <f>IF('Indicator Date hidden'!J81="x","x",$I$2-'Indicator Date hidden'!J81)</f>
        <v>0</v>
      </c>
      <c r="J80" s="148">
        <f>IF('Indicator Date hidden'!K81="x","x",$J$2-'Indicator Date hidden'!K81)</f>
        <v>0</v>
      </c>
      <c r="K80" s="148">
        <f>IF('Indicator Date hidden'!L81="x","x",$K$2-'Indicator Date hidden'!L81)</f>
        <v>0</v>
      </c>
      <c r="L80" s="148">
        <f>IF('Indicator Date hidden'!M81="x","x",$L$2-'Indicator Date hidden'!M81)</f>
        <v>0</v>
      </c>
      <c r="M80" s="148">
        <f>IF('Indicator Date hidden'!N81="x","x",$M$2-'Indicator Date hidden'!N81)</f>
        <v>0</v>
      </c>
      <c r="N80" s="148">
        <f>IF('Indicator Date hidden'!O81="x","x",$N$2-'Indicator Date hidden'!O81)</f>
        <v>0</v>
      </c>
      <c r="O80" s="148">
        <f>IF('Indicator Date hidden'!P81="x","x",$O$2-'Indicator Date hidden'!P81)</f>
        <v>0</v>
      </c>
      <c r="P80" s="148">
        <f>IF('Indicator Date hidden'!Q81="x","x",$P$2-'Indicator Date hidden'!Q81)</f>
        <v>0</v>
      </c>
      <c r="Q80" s="148">
        <f>IF('Indicator Date hidden'!R81="x","x",$Q$2-'Indicator Date hidden'!R81)</f>
        <v>3</v>
      </c>
      <c r="R80" s="148">
        <f>IF('Indicator Date hidden'!S81="x","x",$R$2-'Indicator Date hidden'!S81)</f>
        <v>0</v>
      </c>
      <c r="S80" s="148">
        <f>IF('Indicator Date hidden'!T81="x","x",$S$2-'Indicator Date hidden'!T81)</f>
        <v>0</v>
      </c>
      <c r="T80" s="148">
        <f>IF('Indicator Date hidden'!U81="x","x",$T$2-'Indicator Date hidden'!U81)</f>
        <v>0</v>
      </c>
      <c r="U80" s="148">
        <f>IF('Indicator Date hidden'!V81="x","x",$U$2-'Indicator Date hidden'!V81)</f>
        <v>0</v>
      </c>
      <c r="V80" s="148">
        <f>IF('Indicator Date hidden'!W81="x","x",$V$2-'Indicator Date hidden'!W81)</f>
        <v>0</v>
      </c>
      <c r="W80" s="148">
        <f>IF('Indicator Date hidden'!X81="x","x",$W$2-'Indicator Date hidden'!X81)</f>
        <v>3</v>
      </c>
      <c r="X80" s="148">
        <f>IF('Indicator Date hidden'!Y81="x","x",$X$2-'Indicator Date hidden'!Y81)</f>
        <v>4</v>
      </c>
      <c r="Y80" s="148">
        <f>IF('Indicator Date hidden'!Z81="x","x",$Y$2-'Indicator Date hidden'!Z81)</f>
        <v>0</v>
      </c>
      <c r="Z80" s="148">
        <f>IF('Indicator Date hidden'!AA81="x","x",$Z$2-'Indicator Date hidden'!AA81)</f>
        <v>0</v>
      </c>
      <c r="AA80" s="148" t="str">
        <f>IF('Indicator Date hidden'!AB81="x","x",$AA$2-'Indicator Date hidden'!AB81)</f>
        <v>x</v>
      </c>
      <c r="AB80" s="148">
        <f>IF('Indicator Date hidden'!AC81="x","x",$AB$2-'Indicator Date hidden'!AC81)</f>
        <v>0</v>
      </c>
      <c r="AC80" s="148">
        <f>IF('Indicator Date hidden'!AD81="x","x",$AC$2-'Indicator Date hidden'!AD81)</f>
        <v>0</v>
      </c>
      <c r="AD80" s="148" t="str">
        <f>IF('Indicator Date hidden'!AE81="x","x",$AD$2-'Indicator Date hidden'!AE81)</f>
        <v>x</v>
      </c>
      <c r="AE80" s="148">
        <f>IF('Indicator Date hidden'!AF81="x","x",$AE$2-'Indicator Date hidden'!AF81)</f>
        <v>0</v>
      </c>
      <c r="AF80" s="148">
        <f>IF('Indicator Date hidden'!AG81="x","x",$AF$2-'Indicator Date hidden'!AG81)</f>
        <v>1</v>
      </c>
      <c r="AG80" s="148">
        <f>IF('Indicator Date hidden'!AH81="x","x",$AG$2-'Indicator Date hidden'!AH81)</f>
        <v>0</v>
      </c>
      <c r="AH80" s="148">
        <f>IF('Indicator Date hidden'!AI81="x","x",$AH$2-'Indicator Date hidden'!AI81)</f>
        <v>0</v>
      </c>
      <c r="AI80" s="148">
        <f>IF('Indicator Date hidden'!AJ81="x","x",$AI$2-'Indicator Date hidden'!AJ81)</f>
        <v>0</v>
      </c>
      <c r="AJ80" s="148">
        <f>IF('Indicator Date hidden'!AK81="x","x",$AJ$2-'Indicator Date hidden'!AK81)</f>
        <v>0</v>
      </c>
      <c r="AK80" s="148">
        <f>IF('Indicator Date hidden'!AL81="x","x",$AK$2-'Indicator Date hidden'!AL81)</f>
        <v>0</v>
      </c>
      <c r="AL80" s="148">
        <f>IF('Indicator Date hidden'!AM81="x","x",$AL$2-'Indicator Date hidden'!AM81)</f>
        <v>0</v>
      </c>
      <c r="AM80" s="148">
        <f>IF('Indicator Date hidden'!AN81="x","x",$AM$2-'Indicator Date hidden'!AN81)</f>
        <v>0</v>
      </c>
      <c r="AN80" s="148">
        <f>IF('Indicator Date hidden'!AO81="x","x",$AN$2-'Indicator Date hidden'!AO81)</f>
        <v>0</v>
      </c>
      <c r="AO80" s="148">
        <f>IF('Indicator Date hidden'!AP81="x","x",$AO$2-'Indicator Date hidden'!AP81)</f>
        <v>0</v>
      </c>
      <c r="AP80" s="148">
        <f>IF('Indicator Date hidden'!AQ81="x","x",$AP$2-'Indicator Date hidden'!AQ81)</f>
        <v>0</v>
      </c>
      <c r="AQ80" s="148">
        <f>IF('Indicator Date hidden'!AR81="x","x",$AQ$2-'Indicator Date hidden'!AR81)</f>
        <v>0</v>
      </c>
      <c r="AR80" s="148">
        <f>IF('Indicator Date hidden'!AS81="x","x",$AR$2-'Indicator Date hidden'!AS81)</f>
        <v>0</v>
      </c>
      <c r="AS80" s="148">
        <f>IF('Indicator Date hidden'!AT81="x","x",$AS$2-'Indicator Date hidden'!AT81)</f>
        <v>0</v>
      </c>
      <c r="AT80" s="148">
        <f>IF('Indicator Date hidden'!AU81="x","x",$AT$2-'Indicator Date hidden'!AU81)</f>
        <v>0</v>
      </c>
      <c r="AU80" s="148">
        <f>IF('Indicator Date hidden'!AV81="x","x",$AU$2-'Indicator Date hidden'!AV81)</f>
        <v>1</v>
      </c>
      <c r="AV80" s="148">
        <f>IF('Indicator Date hidden'!AW81="x","x",$AV$2-'Indicator Date hidden'!AW81)</f>
        <v>0</v>
      </c>
      <c r="AW80" s="148">
        <f>IF('Indicator Date hidden'!AX81="x","x",$AW$2-'Indicator Date hidden'!AX81)</f>
        <v>0</v>
      </c>
      <c r="AX80" s="148">
        <f>IF('Indicator Date hidden'!AY81="x","x",$AX$2-'Indicator Date hidden'!AY81)</f>
        <v>0</v>
      </c>
      <c r="AY80" s="148">
        <f>IF('Indicator Date hidden'!AZ81="x","x",$AY$2-'Indicator Date hidden'!AZ81)</f>
        <v>0</v>
      </c>
      <c r="AZ80" s="148">
        <f>IF('Indicator Date hidden'!BA81="x","x",$AZ$2-'Indicator Date hidden'!BA81)</f>
        <v>0</v>
      </c>
      <c r="BA80">
        <f t="shared" si="10"/>
        <v>12</v>
      </c>
      <c r="BB80" s="19">
        <f t="shared" si="11"/>
        <v>0.24489795918367346</v>
      </c>
      <c r="BC80">
        <f t="shared" si="12"/>
        <v>5</v>
      </c>
      <c r="BD80" s="19">
        <f t="shared" si="13"/>
        <v>0.82141272642849417</v>
      </c>
      <c r="BE80" s="182">
        <f t="shared" si="14"/>
        <v>0</v>
      </c>
    </row>
    <row r="81" spans="1:57">
      <c r="A81" t="s">
        <v>8131</v>
      </c>
      <c r="B81" s="148">
        <f>IF('Indicator Date hidden'!C82="x","x",$B$2-'Indicator Date hidden'!C82)</f>
        <v>0</v>
      </c>
      <c r="C81" s="148">
        <f>IF('Indicator Date hidden'!D82="x","x",$C$2-'Indicator Date hidden'!D82)</f>
        <v>0</v>
      </c>
      <c r="D81" s="148">
        <f>IF('Indicator Date hidden'!E82="x","x",$D$2-'Indicator Date hidden'!E82)</f>
        <v>0</v>
      </c>
      <c r="E81" s="148">
        <f>IF('Indicator Date hidden'!F82="x","x",$E$2-'Indicator Date hidden'!F82)</f>
        <v>0</v>
      </c>
      <c r="F81" s="148">
        <f>IF('Indicator Date hidden'!G82="x","x",$F$2-'Indicator Date hidden'!G82)</f>
        <v>0</v>
      </c>
      <c r="G81" s="148">
        <f>IF('Indicator Date hidden'!H82="x","x",$G$2-'Indicator Date hidden'!H82)</f>
        <v>0</v>
      </c>
      <c r="H81" s="148">
        <f>IF('Indicator Date hidden'!I82="x","x",$H$2-'Indicator Date hidden'!I82)</f>
        <v>0</v>
      </c>
      <c r="I81" s="148">
        <f>IF('Indicator Date hidden'!J82="x","x",$I$2-'Indicator Date hidden'!J82)</f>
        <v>0</v>
      </c>
      <c r="J81" s="148">
        <f>IF('Indicator Date hidden'!K82="x","x",$J$2-'Indicator Date hidden'!K82)</f>
        <v>0</v>
      </c>
      <c r="K81" s="148">
        <f>IF('Indicator Date hidden'!L82="x","x",$K$2-'Indicator Date hidden'!L82)</f>
        <v>0</v>
      </c>
      <c r="L81" s="148">
        <f>IF('Indicator Date hidden'!M82="x","x",$L$2-'Indicator Date hidden'!M82)</f>
        <v>0</v>
      </c>
      <c r="M81" s="148">
        <f>IF('Indicator Date hidden'!N82="x","x",$M$2-'Indicator Date hidden'!N82)</f>
        <v>0</v>
      </c>
      <c r="N81" s="148">
        <f>IF('Indicator Date hidden'!O82="x","x",$N$2-'Indicator Date hidden'!O82)</f>
        <v>0</v>
      </c>
      <c r="O81" s="148">
        <f>IF('Indicator Date hidden'!P82="x","x",$O$2-'Indicator Date hidden'!P82)</f>
        <v>0</v>
      </c>
      <c r="P81" s="148">
        <f>IF('Indicator Date hidden'!Q82="x","x",$P$2-'Indicator Date hidden'!Q82)</f>
        <v>0</v>
      </c>
      <c r="Q81" s="148" t="str">
        <f>IF('Indicator Date hidden'!R82="x","x",$Q$2-'Indicator Date hidden'!R82)</f>
        <v>x</v>
      </c>
      <c r="R81" s="148">
        <f>IF('Indicator Date hidden'!S82="x","x",$R$2-'Indicator Date hidden'!S82)</f>
        <v>0</v>
      </c>
      <c r="S81" s="148">
        <f>IF('Indicator Date hidden'!T82="x","x",$S$2-'Indicator Date hidden'!T82)</f>
        <v>0</v>
      </c>
      <c r="T81" s="148">
        <f>IF('Indicator Date hidden'!U82="x","x",$T$2-'Indicator Date hidden'!U82)</f>
        <v>0</v>
      </c>
      <c r="U81" s="148" t="str">
        <f>IF('Indicator Date hidden'!V82="x","x",$U$2-'Indicator Date hidden'!V82)</f>
        <v>x</v>
      </c>
      <c r="V81" s="148">
        <f>IF('Indicator Date hidden'!W82="x","x",$V$2-'Indicator Date hidden'!W82)</f>
        <v>0</v>
      </c>
      <c r="W81" s="148" t="str">
        <f>IF('Indicator Date hidden'!X82="x","x",$W$2-'Indicator Date hidden'!X82)</f>
        <v>x</v>
      </c>
      <c r="X81" s="148">
        <f>IF('Indicator Date hidden'!Y82="x","x",$X$2-'Indicator Date hidden'!Y82)</f>
        <v>1</v>
      </c>
      <c r="Y81" s="148">
        <f>IF('Indicator Date hidden'!Z82="x","x",$Y$2-'Indicator Date hidden'!Z82)</f>
        <v>0</v>
      </c>
      <c r="Z81" s="148">
        <f>IF('Indicator Date hidden'!AA82="x","x",$Z$2-'Indicator Date hidden'!AA82)</f>
        <v>0</v>
      </c>
      <c r="AA81" s="148">
        <f>IF('Indicator Date hidden'!AB82="x","x",$AA$2-'Indicator Date hidden'!AB82)</f>
        <v>0</v>
      </c>
      <c r="AB81" s="148">
        <f>IF('Indicator Date hidden'!AC82="x","x",$AB$2-'Indicator Date hidden'!AC82)</f>
        <v>0</v>
      </c>
      <c r="AC81" s="148">
        <f>IF('Indicator Date hidden'!AD82="x","x",$AC$2-'Indicator Date hidden'!AD82)</f>
        <v>0</v>
      </c>
      <c r="AD81" s="148" t="str">
        <f>IF('Indicator Date hidden'!AE82="x","x",$AD$2-'Indicator Date hidden'!AE82)</f>
        <v>x</v>
      </c>
      <c r="AE81" s="148">
        <f>IF('Indicator Date hidden'!AF82="x","x",$AE$2-'Indicator Date hidden'!AF82)</f>
        <v>0</v>
      </c>
      <c r="AF81" s="148">
        <f>IF('Indicator Date hidden'!AG82="x","x",$AF$2-'Indicator Date hidden'!AG82)</f>
        <v>1</v>
      </c>
      <c r="AG81" s="148">
        <f>IF('Indicator Date hidden'!AH82="x","x",$AG$2-'Indicator Date hidden'!AH82)</f>
        <v>0</v>
      </c>
      <c r="AH81" s="148">
        <f>IF('Indicator Date hidden'!AI82="x","x",$AH$2-'Indicator Date hidden'!AI82)</f>
        <v>0</v>
      </c>
      <c r="AI81" s="148">
        <f>IF('Indicator Date hidden'!AJ82="x","x",$AI$2-'Indicator Date hidden'!AJ82)</f>
        <v>0</v>
      </c>
      <c r="AJ81" s="148" t="str">
        <f>IF('Indicator Date hidden'!AK82="x","x",$AJ$2-'Indicator Date hidden'!AK82)</f>
        <v>x</v>
      </c>
      <c r="AK81" s="148">
        <f>IF('Indicator Date hidden'!AL82="x","x",$AK$2-'Indicator Date hidden'!AL82)</f>
        <v>1</v>
      </c>
      <c r="AL81" s="148">
        <f>IF('Indicator Date hidden'!AM82="x","x",$AL$2-'Indicator Date hidden'!AM82)</f>
        <v>0</v>
      </c>
      <c r="AM81" s="148">
        <f>IF('Indicator Date hidden'!AN82="x","x",$AM$2-'Indicator Date hidden'!AN82)</f>
        <v>0</v>
      </c>
      <c r="AN81" s="148">
        <f>IF('Indicator Date hidden'!AO82="x","x",$AN$2-'Indicator Date hidden'!AO82)</f>
        <v>0</v>
      </c>
      <c r="AO81" s="148">
        <f>IF('Indicator Date hidden'!AP82="x","x",$AO$2-'Indicator Date hidden'!AP82)</f>
        <v>0</v>
      </c>
      <c r="AP81" s="148">
        <f>IF('Indicator Date hidden'!AQ82="x","x",$AP$2-'Indicator Date hidden'!AQ82)</f>
        <v>0</v>
      </c>
      <c r="AQ81" s="148" t="str">
        <f>IF('Indicator Date hidden'!AR82="x","x",$AQ$2-'Indicator Date hidden'!AR82)</f>
        <v>x</v>
      </c>
      <c r="AR81" s="148">
        <f>IF('Indicator Date hidden'!AS82="x","x",$AR$2-'Indicator Date hidden'!AS82)</f>
        <v>0</v>
      </c>
      <c r="AS81" s="148">
        <f>IF('Indicator Date hidden'!AT82="x","x",$AS$2-'Indicator Date hidden'!AT82)</f>
        <v>0</v>
      </c>
      <c r="AT81" s="148">
        <f>IF('Indicator Date hidden'!AU82="x","x",$AT$2-'Indicator Date hidden'!AU82)</f>
        <v>0</v>
      </c>
      <c r="AU81" s="148" t="str">
        <f>IF('Indicator Date hidden'!AV82="x","x",$AU$2-'Indicator Date hidden'!AV82)</f>
        <v>x</v>
      </c>
      <c r="AV81" s="148">
        <f>IF('Indicator Date hidden'!AW82="x","x",$AV$2-'Indicator Date hidden'!AW82)</f>
        <v>0</v>
      </c>
      <c r="AW81" s="148">
        <f>IF('Indicator Date hidden'!AX82="x","x",$AW$2-'Indicator Date hidden'!AX82)</f>
        <v>0</v>
      </c>
      <c r="AX81" s="148">
        <f>IF('Indicator Date hidden'!AY82="x","x",$AX$2-'Indicator Date hidden'!AY82)</f>
        <v>0</v>
      </c>
      <c r="AY81" s="148">
        <f>IF('Indicator Date hidden'!AZ82="x","x",$AY$2-'Indicator Date hidden'!AZ82)</f>
        <v>0</v>
      </c>
      <c r="AZ81" s="148">
        <f>IF('Indicator Date hidden'!BA82="x","x",$AZ$2-'Indicator Date hidden'!BA82)</f>
        <v>0</v>
      </c>
      <c r="BA81">
        <f t="shared" si="10"/>
        <v>3</v>
      </c>
      <c r="BB81" s="19">
        <f t="shared" si="11"/>
        <v>6.8181818181818177E-2</v>
      </c>
      <c r="BC81">
        <f t="shared" si="12"/>
        <v>3</v>
      </c>
      <c r="BD81" s="19">
        <f t="shared" si="13"/>
        <v>0.25205764787294127</v>
      </c>
      <c r="BE81" s="182">
        <f t="shared" si="14"/>
        <v>0</v>
      </c>
    </row>
    <row r="82" spans="1:57">
      <c r="A82" t="s">
        <v>8133</v>
      </c>
      <c r="B82" s="148">
        <f>IF('Indicator Date hidden'!C83="x","x",$B$2-'Indicator Date hidden'!C83)</f>
        <v>0</v>
      </c>
      <c r="C82" s="148">
        <f>IF('Indicator Date hidden'!D83="x","x",$C$2-'Indicator Date hidden'!D83)</f>
        <v>0</v>
      </c>
      <c r="D82" s="148">
        <f>IF('Indicator Date hidden'!E83="x","x",$D$2-'Indicator Date hidden'!E83)</f>
        <v>0</v>
      </c>
      <c r="E82" s="148">
        <f>IF('Indicator Date hidden'!F83="x","x",$E$2-'Indicator Date hidden'!F83)</f>
        <v>0</v>
      </c>
      <c r="F82" s="148">
        <f>IF('Indicator Date hidden'!G83="x","x",$F$2-'Indicator Date hidden'!G83)</f>
        <v>0</v>
      </c>
      <c r="G82" s="148">
        <f>IF('Indicator Date hidden'!H83="x","x",$G$2-'Indicator Date hidden'!H83)</f>
        <v>0</v>
      </c>
      <c r="H82" s="148">
        <f>IF('Indicator Date hidden'!I83="x","x",$H$2-'Indicator Date hidden'!I83)</f>
        <v>0</v>
      </c>
      <c r="I82" s="148">
        <f>IF('Indicator Date hidden'!J83="x","x",$I$2-'Indicator Date hidden'!J83)</f>
        <v>0</v>
      </c>
      <c r="J82" s="148">
        <f>IF('Indicator Date hidden'!K83="x","x",$J$2-'Indicator Date hidden'!K83)</f>
        <v>0</v>
      </c>
      <c r="K82" s="148">
        <f>IF('Indicator Date hidden'!L83="x","x",$K$2-'Indicator Date hidden'!L83)</f>
        <v>0</v>
      </c>
      <c r="L82" s="148">
        <f>IF('Indicator Date hidden'!M83="x","x",$L$2-'Indicator Date hidden'!M83)</f>
        <v>0</v>
      </c>
      <c r="M82" s="148">
        <f>IF('Indicator Date hidden'!N83="x","x",$M$2-'Indicator Date hidden'!N83)</f>
        <v>0</v>
      </c>
      <c r="N82" s="148">
        <f>IF('Indicator Date hidden'!O83="x","x",$N$2-'Indicator Date hidden'!O83)</f>
        <v>0</v>
      </c>
      <c r="O82" s="148">
        <f>IF('Indicator Date hidden'!P83="x","x",$O$2-'Indicator Date hidden'!P83)</f>
        <v>0</v>
      </c>
      <c r="P82" s="148">
        <f>IF('Indicator Date hidden'!Q83="x","x",$P$2-'Indicator Date hidden'!Q83)</f>
        <v>0</v>
      </c>
      <c r="Q82" s="148" t="str">
        <f>IF('Indicator Date hidden'!R83="x","x",$Q$2-'Indicator Date hidden'!R83)</f>
        <v>x</v>
      </c>
      <c r="R82" s="148">
        <f>IF('Indicator Date hidden'!S83="x","x",$R$2-'Indicator Date hidden'!S83)</f>
        <v>0</v>
      </c>
      <c r="S82" s="148">
        <f>IF('Indicator Date hidden'!T83="x","x",$S$2-'Indicator Date hidden'!T83)</f>
        <v>0</v>
      </c>
      <c r="T82" s="148">
        <f>IF('Indicator Date hidden'!U83="x","x",$T$2-'Indicator Date hidden'!U83)</f>
        <v>0</v>
      </c>
      <c r="U82" s="148" t="str">
        <f>IF('Indicator Date hidden'!V83="x","x",$U$2-'Indicator Date hidden'!V83)</f>
        <v>x</v>
      </c>
      <c r="V82" s="148">
        <f>IF('Indicator Date hidden'!W83="x","x",$V$2-'Indicator Date hidden'!W83)</f>
        <v>0</v>
      </c>
      <c r="W82" s="148" t="str">
        <f>IF('Indicator Date hidden'!X83="x","x",$W$2-'Indicator Date hidden'!X83)</f>
        <v>x</v>
      </c>
      <c r="X82" s="148">
        <f>IF('Indicator Date hidden'!Y83="x","x",$X$2-'Indicator Date hidden'!Y83)</f>
        <v>2</v>
      </c>
      <c r="Y82" s="148">
        <f>IF('Indicator Date hidden'!Z83="x","x",$Y$2-'Indicator Date hidden'!Z83)</f>
        <v>0</v>
      </c>
      <c r="Z82" s="148">
        <f>IF('Indicator Date hidden'!AA83="x","x",$Z$2-'Indicator Date hidden'!AA83)</f>
        <v>0</v>
      </c>
      <c r="AA82" s="148" t="str">
        <f>IF('Indicator Date hidden'!AB83="x","x",$AA$2-'Indicator Date hidden'!AB83)</f>
        <v>x</v>
      </c>
      <c r="AB82" s="148">
        <f>IF('Indicator Date hidden'!AC83="x","x",$AB$2-'Indicator Date hidden'!AC83)</f>
        <v>0</v>
      </c>
      <c r="AC82" s="148">
        <f>IF('Indicator Date hidden'!AD83="x","x",$AC$2-'Indicator Date hidden'!AD83)</f>
        <v>0</v>
      </c>
      <c r="AD82" s="148" t="str">
        <f>IF('Indicator Date hidden'!AE83="x","x",$AD$2-'Indicator Date hidden'!AE83)</f>
        <v>x</v>
      </c>
      <c r="AE82" s="148">
        <f>IF('Indicator Date hidden'!AF83="x","x",$AE$2-'Indicator Date hidden'!AF83)</f>
        <v>0</v>
      </c>
      <c r="AF82" s="148">
        <f>IF('Indicator Date hidden'!AG83="x","x",$AF$2-'Indicator Date hidden'!AG83)</f>
        <v>3</v>
      </c>
      <c r="AG82" s="148">
        <f>IF('Indicator Date hidden'!AH83="x","x",$AG$2-'Indicator Date hidden'!AH83)</f>
        <v>0</v>
      </c>
      <c r="AH82" s="148">
        <f>IF('Indicator Date hidden'!AI83="x","x",$AH$2-'Indicator Date hidden'!AI83)</f>
        <v>0</v>
      </c>
      <c r="AI82" s="148">
        <f>IF('Indicator Date hidden'!AJ83="x","x",$AI$2-'Indicator Date hidden'!AJ83)</f>
        <v>0</v>
      </c>
      <c r="AJ82" s="148" t="str">
        <f>IF('Indicator Date hidden'!AK83="x","x",$AJ$2-'Indicator Date hidden'!AK83)</f>
        <v>x</v>
      </c>
      <c r="AK82" s="148">
        <f>IF('Indicator Date hidden'!AL83="x","x",$AK$2-'Indicator Date hidden'!AL83)</f>
        <v>1</v>
      </c>
      <c r="AL82" s="148">
        <f>IF('Indicator Date hidden'!AM83="x","x",$AL$2-'Indicator Date hidden'!AM83)</f>
        <v>0</v>
      </c>
      <c r="AM82" s="148">
        <f>IF('Indicator Date hidden'!AN83="x","x",$AM$2-'Indicator Date hidden'!AN83)</f>
        <v>0</v>
      </c>
      <c r="AN82" s="148">
        <f>IF('Indicator Date hidden'!AO83="x","x",$AN$2-'Indicator Date hidden'!AO83)</f>
        <v>0</v>
      </c>
      <c r="AO82" s="148">
        <f>IF('Indicator Date hidden'!AP83="x","x",$AO$2-'Indicator Date hidden'!AP83)</f>
        <v>0</v>
      </c>
      <c r="AP82" s="148">
        <f>IF('Indicator Date hidden'!AQ83="x","x",$AP$2-'Indicator Date hidden'!AQ83)</f>
        <v>0</v>
      </c>
      <c r="AQ82" s="148" t="str">
        <f>IF('Indicator Date hidden'!AR83="x","x",$AQ$2-'Indicator Date hidden'!AR83)</f>
        <v>x</v>
      </c>
      <c r="AR82" s="148">
        <f>IF('Indicator Date hidden'!AS83="x","x",$AR$2-'Indicator Date hidden'!AS83)</f>
        <v>0</v>
      </c>
      <c r="AS82" s="148">
        <f>IF('Indicator Date hidden'!AT83="x","x",$AS$2-'Indicator Date hidden'!AT83)</f>
        <v>0</v>
      </c>
      <c r="AT82" s="148">
        <f>IF('Indicator Date hidden'!AU83="x","x",$AT$2-'Indicator Date hidden'!AU83)</f>
        <v>0</v>
      </c>
      <c r="AU82" s="148" t="str">
        <f>IF('Indicator Date hidden'!AV83="x","x",$AU$2-'Indicator Date hidden'!AV83)</f>
        <v>x</v>
      </c>
      <c r="AV82" s="148">
        <f>IF('Indicator Date hidden'!AW83="x","x",$AV$2-'Indicator Date hidden'!AW83)</f>
        <v>0</v>
      </c>
      <c r="AW82" s="148">
        <f>IF('Indicator Date hidden'!AX83="x","x",$AW$2-'Indicator Date hidden'!AX83)</f>
        <v>0</v>
      </c>
      <c r="AX82" s="148">
        <f>IF('Indicator Date hidden'!AY83="x","x",$AX$2-'Indicator Date hidden'!AY83)</f>
        <v>0</v>
      </c>
      <c r="AY82" s="148">
        <f>IF('Indicator Date hidden'!AZ83="x","x",$AY$2-'Indicator Date hidden'!AZ83)</f>
        <v>0</v>
      </c>
      <c r="AZ82" s="148">
        <f>IF('Indicator Date hidden'!BA83="x","x",$AZ$2-'Indicator Date hidden'!BA83)</f>
        <v>0</v>
      </c>
      <c r="BA82">
        <f t="shared" si="10"/>
        <v>6</v>
      </c>
      <c r="BB82" s="19">
        <f t="shared" si="11"/>
        <v>0.13953488372093023</v>
      </c>
      <c r="BC82">
        <f t="shared" si="12"/>
        <v>3</v>
      </c>
      <c r="BD82" s="19">
        <f t="shared" si="13"/>
        <v>0.55327336062187538</v>
      </c>
      <c r="BE82" s="182">
        <f t="shared" si="14"/>
        <v>0</v>
      </c>
    </row>
    <row r="83" spans="1:57">
      <c r="A83" t="s">
        <v>2840</v>
      </c>
      <c r="B83" s="148">
        <f>IF('Indicator Date hidden'!C84="x","x",$B$2-'Indicator Date hidden'!C84)</f>
        <v>0</v>
      </c>
      <c r="C83" s="148">
        <f>IF('Indicator Date hidden'!D84="x","x",$C$2-'Indicator Date hidden'!D84)</f>
        <v>0</v>
      </c>
      <c r="D83" s="148">
        <f>IF('Indicator Date hidden'!E84="x","x",$D$2-'Indicator Date hidden'!E84)</f>
        <v>0</v>
      </c>
      <c r="E83" s="148">
        <f>IF('Indicator Date hidden'!F84="x","x",$E$2-'Indicator Date hidden'!F84)</f>
        <v>0</v>
      </c>
      <c r="F83" s="148">
        <f>IF('Indicator Date hidden'!G84="x","x",$F$2-'Indicator Date hidden'!G84)</f>
        <v>0</v>
      </c>
      <c r="G83" s="148">
        <f>IF('Indicator Date hidden'!H84="x","x",$G$2-'Indicator Date hidden'!H84)</f>
        <v>0</v>
      </c>
      <c r="H83" s="148">
        <f>IF('Indicator Date hidden'!I84="x","x",$H$2-'Indicator Date hidden'!I84)</f>
        <v>0</v>
      </c>
      <c r="I83" s="148">
        <f>IF('Indicator Date hidden'!J84="x","x",$I$2-'Indicator Date hidden'!J84)</f>
        <v>0</v>
      </c>
      <c r="J83" s="148">
        <f>IF('Indicator Date hidden'!K84="x","x",$J$2-'Indicator Date hidden'!K84)</f>
        <v>0</v>
      </c>
      <c r="K83" s="148">
        <f>IF('Indicator Date hidden'!L84="x","x",$K$2-'Indicator Date hidden'!L84)</f>
        <v>0</v>
      </c>
      <c r="L83" s="148">
        <f>IF('Indicator Date hidden'!M84="x","x",$L$2-'Indicator Date hidden'!M84)</f>
        <v>0</v>
      </c>
      <c r="M83" s="148">
        <f>IF('Indicator Date hidden'!N84="x","x",$M$2-'Indicator Date hidden'!N84)</f>
        <v>0</v>
      </c>
      <c r="N83" s="148">
        <f>IF('Indicator Date hidden'!O84="x","x",$N$2-'Indicator Date hidden'!O84)</f>
        <v>0</v>
      </c>
      <c r="O83" s="148">
        <f>IF('Indicator Date hidden'!P84="x","x",$O$2-'Indicator Date hidden'!P84)</f>
        <v>0</v>
      </c>
      <c r="P83" s="148">
        <f>IF('Indicator Date hidden'!Q84="x","x",$P$2-'Indicator Date hidden'!Q84)</f>
        <v>0</v>
      </c>
      <c r="Q83" s="148" t="str">
        <f>IF('Indicator Date hidden'!R84="x","x",$Q$2-'Indicator Date hidden'!R84)</f>
        <v>x</v>
      </c>
      <c r="R83" s="148">
        <f>IF('Indicator Date hidden'!S84="x","x",$R$2-'Indicator Date hidden'!S84)</f>
        <v>0</v>
      </c>
      <c r="S83" s="148">
        <f>IF('Indicator Date hidden'!T84="x","x",$S$2-'Indicator Date hidden'!T84)</f>
        <v>0</v>
      </c>
      <c r="T83" s="148">
        <f>IF('Indicator Date hidden'!U84="x","x",$T$2-'Indicator Date hidden'!U84)</f>
        <v>0</v>
      </c>
      <c r="U83" s="148" t="str">
        <f>IF('Indicator Date hidden'!V84="x","x",$U$2-'Indicator Date hidden'!V84)</f>
        <v>x</v>
      </c>
      <c r="V83" s="148">
        <f>IF('Indicator Date hidden'!W84="x","x",$V$2-'Indicator Date hidden'!W84)</f>
        <v>0</v>
      </c>
      <c r="W83" s="148" t="str">
        <f>IF('Indicator Date hidden'!X84="x","x",$W$2-'Indicator Date hidden'!X84)</f>
        <v>x</v>
      </c>
      <c r="X83" s="148">
        <f>IF('Indicator Date hidden'!Y84="x","x",$X$2-'Indicator Date hidden'!Y84)</f>
        <v>2</v>
      </c>
      <c r="Y83" s="148">
        <f>IF('Indicator Date hidden'!Z84="x","x",$Y$2-'Indicator Date hidden'!Z84)</f>
        <v>0</v>
      </c>
      <c r="Z83" s="148">
        <f>IF('Indicator Date hidden'!AA84="x","x",$Z$2-'Indicator Date hidden'!AA84)</f>
        <v>0</v>
      </c>
      <c r="AA83" s="148">
        <f>IF('Indicator Date hidden'!AB84="x","x",$AA$2-'Indicator Date hidden'!AB84)</f>
        <v>1</v>
      </c>
      <c r="AB83" s="148">
        <f>IF('Indicator Date hidden'!AC84="x","x",$AB$2-'Indicator Date hidden'!AC84)</f>
        <v>0</v>
      </c>
      <c r="AC83" s="148">
        <f>IF('Indicator Date hidden'!AD84="x","x",$AC$2-'Indicator Date hidden'!AD84)</f>
        <v>0</v>
      </c>
      <c r="AD83" s="148" t="str">
        <f>IF('Indicator Date hidden'!AE84="x","x",$AD$2-'Indicator Date hidden'!AE84)</f>
        <v>x</v>
      </c>
      <c r="AE83" s="148">
        <f>IF('Indicator Date hidden'!AF84="x","x",$AE$2-'Indicator Date hidden'!AF84)</f>
        <v>0</v>
      </c>
      <c r="AF83" s="148">
        <f>IF('Indicator Date hidden'!AG84="x","x",$AF$2-'Indicator Date hidden'!AG84)</f>
        <v>1</v>
      </c>
      <c r="AG83" s="148">
        <f>IF('Indicator Date hidden'!AH84="x","x",$AG$2-'Indicator Date hidden'!AH84)</f>
        <v>0</v>
      </c>
      <c r="AH83" s="148">
        <f>IF('Indicator Date hidden'!AI84="x","x",$AH$2-'Indicator Date hidden'!AI84)</f>
        <v>0</v>
      </c>
      <c r="AI83" s="148">
        <f>IF('Indicator Date hidden'!AJ84="x","x",$AI$2-'Indicator Date hidden'!AJ84)</f>
        <v>0</v>
      </c>
      <c r="AJ83" s="148" t="str">
        <f>IF('Indicator Date hidden'!AK84="x","x",$AJ$2-'Indicator Date hidden'!AK84)</f>
        <v>x</v>
      </c>
      <c r="AK83" s="148">
        <f>IF('Indicator Date hidden'!AL84="x","x",$AK$2-'Indicator Date hidden'!AL84)</f>
        <v>1</v>
      </c>
      <c r="AL83" s="148">
        <f>IF('Indicator Date hidden'!AM84="x","x",$AL$2-'Indicator Date hidden'!AM84)</f>
        <v>0</v>
      </c>
      <c r="AM83" s="148">
        <f>IF('Indicator Date hidden'!AN84="x","x",$AM$2-'Indicator Date hidden'!AN84)</f>
        <v>0</v>
      </c>
      <c r="AN83" s="148">
        <f>IF('Indicator Date hidden'!AO84="x","x",$AN$2-'Indicator Date hidden'!AO84)</f>
        <v>0</v>
      </c>
      <c r="AO83" s="148">
        <f>IF('Indicator Date hidden'!AP84="x","x",$AO$2-'Indicator Date hidden'!AP84)</f>
        <v>0</v>
      </c>
      <c r="AP83" s="148">
        <f>IF('Indicator Date hidden'!AQ84="x","x",$AP$2-'Indicator Date hidden'!AQ84)</f>
        <v>0</v>
      </c>
      <c r="AQ83" s="148">
        <f>IF('Indicator Date hidden'!AR84="x","x",$AQ$2-'Indicator Date hidden'!AR84)</f>
        <v>0</v>
      </c>
      <c r="AR83" s="148">
        <f>IF('Indicator Date hidden'!AS84="x","x",$AR$2-'Indicator Date hidden'!AS84)</f>
        <v>0</v>
      </c>
      <c r="AS83" s="148">
        <f>IF('Indicator Date hidden'!AT84="x","x",$AS$2-'Indicator Date hidden'!AT84)</f>
        <v>0</v>
      </c>
      <c r="AT83" s="148">
        <f>IF('Indicator Date hidden'!AU84="x","x",$AT$2-'Indicator Date hidden'!AU84)</f>
        <v>0</v>
      </c>
      <c r="AU83" s="148">
        <f>IF('Indicator Date hidden'!AV84="x","x",$AU$2-'Indicator Date hidden'!AV84)</f>
        <v>1</v>
      </c>
      <c r="AV83" s="148">
        <f>IF('Indicator Date hidden'!AW84="x","x",$AV$2-'Indicator Date hidden'!AW84)</f>
        <v>0</v>
      </c>
      <c r="AW83" s="148">
        <f>IF('Indicator Date hidden'!AX84="x","x",$AW$2-'Indicator Date hidden'!AX84)</f>
        <v>0</v>
      </c>
      <c r="AX83" s="148">
        <f>IF('Indicator Date hidden'!AY84="x","x",$AX$2-'Indicator Date hidden'!AY84)</f>
        <v>0</v>
      </c>
      <c r="AY83" s="148">
        <f>IF('Indicator Date hidden'!AZ84="x","x",$AY$2-'Indicator Date hidden'!AZ84)</f>
        <v>0</v>
      </c>
      <c r="AZ83" s="148">
        <f>IF('Indicator Date hidden'!BA84="x","x",$AZ$2-'Indicator Date hidden'!BA84)</f>
        <v>0</v>
      </c>
      <c r="BA83">
        <f t="shared" si="10"/>
        <v>6</v>
      </c>
      <c r="BB83" s="19">
        <f t="shared" si="11"/>
        <v>0.13043478260869565</v>
      </c>
      <c r="BC83">
        <f t="shared" si="12"/>
        <v>5</v>
      </c>
      <c r="BD83" s="19">
        <f t="shared" si="13"/>
        <v>0.39610580778888255</v>
      </c>
      <c r="BE83" s="182">
        <f t="shared" si="14"/>
        <v>0</v>
      </c>
    </row>
    <row r="84" spans="1:57">
      <c r="A84" t="s">
        <v>8135</v>
      </c>
      <c r="B84" s="148">
        <f>IF('Indicator Date hidden'!C85="x","x",$B$2-'Indicator Date hidden'!C85)</f>
        <v>0</v>
      </c>
      <c r="C84" s="148">
        <f>IF('Indicator Date hidden'!D85="x","x",$C$2-'Indicator Date hidden'!D85)</f>
        <v>0</v>
      </c>
      <c r="D84" s="148">
        <f>IF('Indicator Date hidden'!E85="x","x",$D$2-'Indicator Date hidden'!E85)</f>
        <v>0</v>
      </c>
      <c r="E84" s="148">
        <f>IF('Indicator Date hidden'!F85="x","x",$E$2-'Indicator Date hidden'!F85)</f>
        <v>0</v>
      </c>
      <c r="F84" s="148">
        <f>IF('Indicator Date hidden'!G85="x","x",$F$2-'Indicator Date hidden'!G85)</f>
        <v>0</v>
      </c>
      <c r="G84" s="148">
        <f>IF('Indicator Date hidden'!H85="x","x",$G$2-'Indicator Date hidden'!H85)</f>
        <v>0</v>
      </c>
      <c r="H84" s="148">
        <f>IF('Indicator Date hidden'!I85="x","x",$H$2-'Indicator Date hidden'!I85)</f>
        <v>0</v>
      </c>
      <c r="I84" s="148">
        <f>IF('Indicator Date hidden'!J85="x","x",$I$2-'Indicator Date hidden'!J85)</f>
        <v>0</v>
      </c>
      <c r="J84" s="148">
        <f>IF('Indicator Date hidden'!K85="x","x",$J$2-'Indicator Date hidden'!K85)</f>
        <v>0</v>
      </c>
      <c r="K84" s="148">
        <f>IF('Indicator Date hidden'!L85="x","x",$K$2-'Indicator Date hidden'!L85)</f>
        <v>0</v>
      </c>
      <c r="L84" s="148">
        <f>IF('Indicator Date hidden'!M85="x","x",$L$2-'Indicator Date hidden'!M85)</f>
        <v>0</v>
      </c>
      <c r="M84" s="148">
        <f>IF('Indicator Date hidden'!N85="x","x",$M$2-'Indicator Date hidden'!N85)</f>
        <v>0</v>
      </c>
      <c r="N84" s="148">
        <f>IF('Indicator Date hidden'!O85="x","x",$N$2-'Indicator Date hidden'!O85)</f>
        <v>0</v>
      </c>
      <c r="O84" s="148">
        <f>IF('Indicator Date hidden'!P85="x","x",$O$2-'Indicator Date hidden'!P85)</f>
        <v>0</v>
      </c>
      <c r="P84" s="148">
        <f>IF('Indicator Date hidden'!Q85="x","x",$P$2-'Indicator Date hidden'!Q85)</f>
        <v>0</v>
      </c>
      <c r="Q84" s="148">
        <f>IF('Indicator Date hidden'!R85="x","x",$Q$2-'Indicator Date hidden'!R85)</f>
        <v>4</v>
      </c>
      <c r="R84" s="148">
        <f>IF('Indicator Date hidden'!S85="x","x",$R$2-'Indicator Date hidden'!S85)</f>
        <v>0</v>
      </c>
      <c r="S84" s="148">
        <f>IF('Indicator Date hidden'!T85="x","x",$S$2-'Indicator Date hidden'!T85)</f>
        <v>0</v>
      </c>
      <c r="T84" s="148">
        <f>IF('Indicator Date hidden'!U85="x","x",$T$2-'Indicator Date hidden'!U85)</f>
        <v>0</v>
      </c>
      <c r="U84" s="148">
        <f>IF('Indicator Date hidden'!V85="x","x",$U$2-'Indicator Date hidden'!V85)</f>
        <v>0</v>
      </c>
      <c r="V84" s="148">
        <f>IF('Indicator Date hidden'!W85="x","x",$V$2-'Indicator Date hidden'!W85)</f>
        <v>0</v>
      </c>
      <c r="W84" s="148">
        <f>IF('Indicator Date hidden'!X85="x","x",$W$2-'Indicator Date hidden'!X85)</f>
        <v>2</v>
      </c>
      <c r="X84" s="148">
        <f>IF('Indicator Date hidden'!Y85="x","x",$X$2-'Indicator Date hidden'!Y85)</f>
        <v>6</v>
      </c>
      <c r="Y84" s="148">
        <f>IF('Indicator Date hidden'!Z85="x","x",$Y$2-'Indicator Date hidden'!Z85)</f>
        <v>0</v>
      </c>
      <c r="Z84" s="148">
        <f>IF('Indicator Date hidden'!AA85="x","x",$Z$2-'Indicator Date hidden'!AA85)</f>
        <v>0</v>
      </c>
      <c r="AA84" s="148">
        <f>IF('Indicator Date hidden'!AB85="x","x",$AA$2-'Indicator Date hidden'!AB85)</f>
        <v>0</v>
      </c>
      <c r="AB84" s="148">
        <f>IF('Indicator Date hidden'!AC85="x","x",$AB$2-'Indicator Date hidden'!AC85)</f>
        <v>0</v>
      </c>
      <c r="AC84" s="148">
        <f>IF('Indicator Date hidden'!AD85="x","x",$AC$2-'Indicator Date hidden'!AD85)</f>
        <v>0</v>
      </c>
      <c r="AD84" s="148" t="str">
        <f>IF('Indicator Date hidden'!AE85="x","x",$AD$2-'Indicator Date hidden'!AE85)</f>
        <v>x</v>
      </c>
      <c r="AE84" s="148">
        <f>IF('Indicator Date hidden'!AF85="x","x",$AE$2-'Indicator Date hidden'!AF85)</f>
        <v>0</v>
      </c>
      <c r="AF84" s="148">
        <f>IF('Indicator Date hidden'!AG85="x","x",$AF$2-'Indicator Date hidden'!AG85)</f>
        <v>9</v>
      </c>
      <c r="AG84" s="148">
        <f>IF('Indicator Date hidden'!AH85="x","x",$AG$2-'Indicator Date hidden'!AH85)</f>
        <v>0</v>
      </c>
      <c r="AH84" s="148">
        <f>IF('Indicator Date hidden'!AI85="x","x",$AH$2-'Indicator Date hidden'!AI85)</f>
        <v>0</v>
      </c>
      <c r="AI84" s="148">
        <f>IF('Indicator Date hidden'!AJ85="x","x",$AI$2-'Indicator Date hidden'!AJ85)</f>
        <v>0</v>
      </c>
      <c r="AJ84" s="148" t="str">
        <f>IF('Indicator Date hidden'!AK85="x","x",$AJ$2-'Indicator Date hidden'!AK85)</f>
        <v>x</v>
      </c>
      <c r="AK84" s="148">
        <f>IF('Indicator Date hidden'!AL85="x","x",$AK$2-'Indicator Date hidden'!AL85)</f>
        <v>1</v>
      </c>
      <c r="AL84" s="148">
        <f>IF('Indicator Date hidden'!AM85="x","x",$AL$2-'Indicator Date hidden'!AM85)</f>
        <v>0</v>
      </c>
      <c r="AM84" s="148">
        <f>IF('Indicator Date hidden'!AN85="x","x",$AM$2-'Indicator Date hidden'!AN85)</f>
        <v>0</v>
      </c>
      <c r="AN84" s="148">
        <f>IF('Indicator Date hidden'!AO85="x","x",$AN$2-'Indicator Date hidden'!AO85)</f>
        <v>0</v>
      </c>
      <c r="AO84" s="148">
        <f>IF('Indicator Date hidden'!AP85="x","x",$AO$2-'Indicator Date hidden'!AP85)</f>
        <v>0</v>
      </c>
      <c r="AP84" s="148">
        <f>IF('Indicator Date hidden'!AQ85="x","x",$AP$2-'Indicator Date hidden'!AQ85)</f>
        <v>0</v>
      </c>
      <c r="AQ84" s="148">
        <f>IF('Indicator Date hidden'!AR85="x","x",$AQ$2-'Indicator Date hidden'!AR85)</f>
        <v>4</v>
      </c>
      <c r="AR84" s="148">
        <f>IF('Indicator Date hidden'!AS85="x","x",$AR$2-'Indicator Date hidden'!AS85)</f>
        <v>0</v>
      </c>
      <c r="AS84" s="148">
        <f>IF('Indicator Date hidden'!AT85="x","x",$AS$2-'Indicator Date hidden'!AT85)</f>
        <v>0</v>
      </c>
      <c r="AT84" s="148">
        <f>IF('Indicator Date hidden'!AU85="x","x",$AT$2-'Indicator Date hidden'!AU85)</f>
        <v>0</v>
      </c>
      <c r="AU84" s="148">
        <f>IF('Indicator Date hidden'!AV85="x","x",$AU$2-'Indicator Date hidden'!AV85)</f>
        <v>1</v>
      </c>
      <c r="AV84" s="148">
        <f>IF('Indicator Date hidden'!AW85="x","x",$AV$2-'Indicator Date hidden'!AW85)</f>
        <v>0</v>
      </c>
      <c r="AW84" s="148">
        <f>IF('Indicator Date hidden'!AX85="x","x",$AW$2-'Indicator Date hidden'!AX85)</f>
        <v>0</v>
      </c>
      <c r="AX84" s="148">
        <f>IF('Indicator Date hidden'!AY85="x","x",$AX$2-'Indicator Date hidden'!AY85)</f>
        <v>0</v>
      </c>
      <c r="AY84" s="148">
        <f>IF('Indicator Date hidden'!AZ85="x","x",$AY$2-'Indicator Date hidden'!AZ85)</f>
        <v>0</v>
      </c>
      <c r="AZ84" s="148">
        <f>IF('Indicator Date hidden'!BA85="x","x",$AZ$2-'Indicator Date hidden'!BA85)</f>
        <v>0</v>
      </c>
      <c r="BA84">
        <f t="shared" si="10"/>
        <v>27</v>
      </c>
      <c r="BB84" s="19">
        <f t="shared" si="11"/>
        <v>0.55102040816326525</v>
      </c>
      <c r="BC84">
        <f t="shared" si="12"/>
        <v>7</v>
      </c>
      <c r="BD84" s="19">
        <f t="shared" si="13"/>
        <v>1.6910475498666611</v>
      </c>
      <c r="BE84" s="182">
        <f t="shared" si="14"/>
        <v>0</v>
      </c>
    </row>
    <row r="85" spans="1:57">
      <c r="A85" t="s">
        <v>8137</v>
      </c>
      <c r="B85" s="148">
        <f>IF('Indicator Date hidden'!C86="x","x",$B$2-'Indicator Date hidden'!C86)</f>
        <v>0</v>
      </c>
      <c r="C85" s="148">
        <f>IF('Indicator Date hidden'!D86="x","x",$C$2-'Indicator Date hidden'!D86)</f>
        <v>0</v>
      </c>
      <c r="D85" s="148">
        <f>IF('Indicator Date hidden'!E86="x","x",$D$2-'Indicator Date hidden'!E86)</f>
        <v>0</v>
      </c>
      <c r="E85" s="148">
        <f>IF('Indicator Date hidden'!F86="x","x",$E$2-'Indicator Date hidden'!F86)</f>
        <v>0</v>
      </c>
      <c r="F85" s="148">
        <f>IF('Indicator Date hidden'!G86="x","x",$F$2-'Indicator Date hidden'!G86)</f>
        <v>0</v>
      </c>
      <c r="G85" s="148">
        <f>IF('Indicator Date hidden'!H86="x","x",$G$2-'Indicator Date hidden'!H86)</f>
        <v>0</v>
      </c>
      <c r="H85" s="148">
        <f>IF('Indicator Date hidden'!I86="x","x",$H$2-'Indicator Date hidden'!I86)</f>
        <v>0</v>
      </c>
      <c r="I85" s="148">
        <f>IF('Indicator Date hidden'!J86="x","x",$I$2-'Indicator Date hidden'!J86)</f>
        <v>0</v>
      </c>
      <c r="J85" s="148">
        <f>IF('Indicator Date hidden'!K86="x","x",$J$2-'Indicator Date hidden'!K86)</f>
        <v>0</v>
      </c>
      <c r="K85" s="148">
        <f>IF('Indicator Date hidden'!L86="x","x",$K$2-'Indicator Date hidden'!L86)</f>
        <v>0</v>
      </c>
      <c r="L85" s="148">
        <f>IF('Indicator Date hidden'!M86="x","x",$L$2-'Indicator Date hidden'!M86)</f>
        <v>0</v>
      </c>
      <c r="M85" s="148">
        <f>IF('Indicator Date hidden'!N86="x","x",$M$2-'Indicator Date hidden'!N86)</f>
        <v>0</v>
      </c>
      <c r="N85" s="148">
        <f>IF('Indicator Date hidden'!O86="x","x",$N$2-'Indicator Date hidden'!O86)</f>
        <v>0</v>
      </c>
      <c r="O85" s="148">
        <f>IF('Indicator Date hidden'!P86="x","x",$O$2-'Indicator Date hidden'!P86)</f>
        <v>0</v>
      </c>
      <c r="P85" s="148">
        <f>IF('Indicator Date hidden'!Q86="x","x",$P$2-'Indicator Date hidden'!Q86)</f>
        <v>0</v>
      </c>
      <c r="Q85" s="148" t="str">
        <f>IF('Indicator Date hidden'!R86="x","x",$Q$2-'Indicator Date hidden'!R86)</f>
        <v>x</v>
      </c>
      <c r="R85" s="148">
        <f>IF('Indicator Date hidden'!S86="x","x",$R$2-'Indicator Date hidden'!S86)</f>
        <v>0</v>
      </c>
      <c r="S85" s="148">
        <f>IF('Indicator Date hidden'!T86="x","x",$S$2-'Indicator Date hidden'!T86)</f>
        <v>0</v>
      </c>
      <c r="T85" s="148">
        <f>IF('Indicator Date hidden'!U86="x","x",$T$2-'Indicator Date hidden'!U86)</f>
        <v>0</v>
      </c>
      <c r="U85" s="148" t="str">
        <f>IF('Indicator Date hidden'!V86="x","x",$U$2-'Indicator Date hidden'!V86)</f>
        <v>x</v>
      </c>
      <c r="V85" s="148">
        <f>IF('Indicator Date hidden'!W86="x","x",$V$2-'Indicator Date hidden'!W86)</f>
        <v>0</v>
      </c>
      <c r="W85" s="148">
        <f>IF('Indicator Date hidden'!X86="x","x",$W$2-'Indicator Date hidden'!X86)</f>
        <v>4</v>
      </c>
      <c r="X85" s="148">
        <f>IF('Indicator Date hidden'!Y86="x","x",$X$2-'Indicator Date hidden'!Y86)</f>
        <v>4</v>
      </c>
      <c r="Y85" s="148">
        <f>IF('Indicator Date hidden'!Z86="x","x",$Y$2-'Indicator Date hidden'!Z86)</f>
        <v>0</v>
      </c>
      <c r="Z85" s="148">
        <f>IF('Indicator Date hidden'!AA86="x","x",$Z$2-'Indicator Date hidden'!AA86)</f>
        <v>0</v>
      </c>
      <c r="AA85" s="148">
        <f>IF('Indicator Date hidden'!AB86="x","x",$AA$2-'Indicator Date hidden'!AB86)</f>
        <v>3</v>
      </c>
      <c r="AB85" s="148">
        <f>IF('Indicator Date hidden'!AC86="x","x",$AB$2-'Indicator Date hidden'!AC86)</f>
        <v>0</v>
      </c>
      <c r="AC85" s="148">
        <f>IF('Indicator Date hidden'!AD86="x","x",$AC$2-'Indicator Date hidden'!AD86)</f>
        <v>0</v>
      </c>
      <c r="AD85" s="148" t="str">
        <f>IF('Indicator Date hidden'!AE86="x","x",$AD$2-'Indicator Date hidden'!AE86)</f>
        <v>x</v>
      </c>
      <c r="AE85" s="148">
        <f>IF('Indicator Date hidden'!AF86="x","x",$AE$2-'Indicator Date hidden'!AF86)</f>
        <v>0</v>
      </c>
      <c r="AF85" s="148">
        <f>IF('Indicator Date hidden'!AG86="x","x",$AF$2-'Indicator Date hidden'!AG86)</f>
        <v>5</v>
      </c>
      <c r="AG85" s="148">
        <f>IF('Indicator Date hidden'!AH86="x","x",$AG$2-'Indicator Date hidden'!AH86)</f>
        <v>0</v>
      </c>
      <c r="AH85" s="148">
        <f>IF('Indicator Date hidden'!AI86="x","x",$AH$2-'Indicator Date hidden'!AI86)</f>
        <v>0</v>
      </c>
      <c r="AI85" s="148">
        <f>IF('Indicator Date hidden'!AJ86="x","x",$AI$2-'Indicator Date hidden'!AJ86)</f>
        <v>0</v>
      </c>
      <c r="AJ85" s="148" t="str">
        <f>IF('Indicator Date hidden'!AK86="x","x",$AJ$2-'Indicator Date hidden'!AK86)</f>
        <v>x</v>
      </c>
      <c r="AK85" s="148">
        <f>IF('Indicator Date hidden'!AL86="x","x",$AK$2-'Indicator Date hidden'!AL86)</f>
        <v>1</v>
      </c>
      <c r="AL85" s="148">
        <f>IF('Indicator Date hidden'!AM86="x","x",$AL$2-'Indicator Date hidden'!AM86)</f>
        <v>0</v>
      </c>
      <c r="AM85" s="148">
        <f>IF('Indicator Date hidden'!AN86="x","x",$AM$2-'Indicator Date hidden'!AN86)</f>
        <v>0</v>
      </c>
      <c r="AN85" s="148">
        <f>IF('Indicator Date hidden'!AO86="x","x",$AN$2-'Indicator Date hidden'!AO86)</f>
        <v>0</v>
      </c>
      <c r="AO85" s="148">
        <f>IF('Indicator Date hidden'!AP86="x","x",$AO$2-'Indicator Date hidden'!AP86)</f>
        <v>0</v>
      </c>
      <c r="AP85" s="148">
        <f>IF('Indicator Date hidden'!AQ86="x","x",$AP$2-'Indicator Date hidden'!AQ86)</f>
        <v>0</v>
      </c>
      <c r="AQ85" s="148">
        <f>IF('Indicator Date hidden'!AR86="x","x",$AQ$2-'Indicator Date hidden'!AR86)</f>
        <v>4</v>
      </c>
      <c r="AR85" s="148">
        <f>IF('Indicator Date hidden'!AS86="x","x",$AR$2-'Indicator Date hidden'!AS86)</f>
        <v>0</v>
      </c>
      <c r="AS85" s="148">
        <f>IF('Indicator Date hidden'!AT86="x","x",$AS$2-'Indicator Date hidden'!AT86)</f>
        <v>0</v>
      </c>
      <c r="AT85" s="148">
        <f>IF('Indicator Date hidden'!AU86="x","x",$AT$2-'Indicator Date hidden'!AU86)</f>
        <v>0</v>
      </c>
      <c r="AU85" s="148" t="str">
        <f>IF('Indicator Date hidden'!AV86="x","x",$AU$2-'Indicator Date hidden'!AV86)</f>
        <v>x</v>
      </c>
      <c r="AV85" s="148">
        <f>IF('Indicator Date hidden'!AW86="x","x",$AV$2-'Indicator Date hidden'!AW86)</f>
        <v>0</v>
      </c>
      <c r="AW85" s="148">
        <f>IF('Indicator Date hidden'!AX86="x","x",$AW$2-'Indicator Date hidden'!AX86)</f>
        <v>0</v>
      </c>
      <c r="AX85" s="148">
        <f>IF('Indicator Date hidden'!AY86="x","x",$AX$2-'Indicator Date hidden'!AY86)</f>
        <v>0</v>
      </c>
      <c r="AY85" s="148">
        <f>IF('Indicator Date hidden'!AZ86="x","x",$AY$2-'Indicator Date hidden'!AZ86)</f>
        <v>0</v>
      </c>
      <c r="AZ85" s="148">
        <f>IF('Indicator Date hidden'!BA86="x","x",$AZ$2-'Indicator Date hidden'!BA86)</f>
        <v>0</v>
      </c>
      <c r="BA85">
        <f t="shared" si="10"/>
        <v>21</v>
      </c>
      <c r="BB85" s="19">
        <f t="shared" si="11"/>
        <v>0.45652173913043476</v>
      </c>
      <c r="BC85">
        <f t="shared" si="12"/>
        <v>6</v>
      </c>
      <c r="BD85" s="19">
        <f t="shared" si="13"/>
        <v>1.2633034978928379</v>
      </c>
      <c r="BE85" s="182">
        <f t="shared" si="14"/>
        <v>0</v>
      </c>
    </row>
    <row r="86" spans="1:57">
      <c r="A86" t="s">
        <v>2892</v>
      </c>
      <c r="B86" s="148">
        <f>IF('Indicator Date hidden'!C87="x","x",$B$2-'Indicator Date hidden'!C87)</f>
        <v>0</v>
      </c>
      <c r="C86" s="148">
        <f>IF('Indicator Date hidden'!D87="x","x",$C$2-'Indicator Date hidden'!D87)</f>
        <v>0</v>
      </c>
      <c r="D86" s="148">
        <f>IF('Indicator Date hidden'!E87="x","x",$D$2-'Indicator Date hidden'!E87)</f>
        <v>0</v>
      </c>
      <c r="E86" s="148">
        <f>IF('Indicator Date hidden'!F87="x","x",$E$2-'Indicator Date hidden'!F87)</f>
        <v>0</v>
      </c>
      <c r="F86" s="148">
        <f>IF('Indicator Date hidden'!G87="x","x",$F$2-'Indicator Date hidden'!G87)</f>
        <v>0</v>
      </c>
      <c r="G86" s="148">
        <f>IF('Indicator Date hidden'!H87="x","x",$G$2-'Indicator Date hidden'!H87)</f>
        <v>0</v>
      </c>
      <c r="H86" s="148">
        <f>IF('Indicator Date hidden'!I87="x","x",$H$2-'Indicator Date hidden'!I87)</f>
        <v>0</v>
      </c>
      <c r="I86" s="148">
        <f>IF('Indicator Date hidden'!J87="x","x",$I$2-'Indicator Date hidden'!J87)</f>
        <v>0</v>
      </c>
      <c r="J86" s="148">
        <f>IF('Indicator Date hidden'!K87="x","x",$J$2-'Indicator Date hidden'!K87)</f>
        <v>0</v>
      </c>
      <c r="K86" s="148">
        <f>IF('Indicator Date hidden'!L87="x","x",$K$2-'Indicator Date hidden'!L87)</f>
        <v>0</v>
      </c>
      <c r="L86" s="148">
        <f>IF('Indicator Date hidden'!M87="x","x",$L$2-'Indicator Date hidden'!M87)</f>
        <v>0</v>
      </c>
      <c r="M86" s="148">
        <f>IF('Indicator Date hidden'!N87="x","x",$M$2-'Indicator Date hidden'!N87)</f>
        <v>0</v>
      </c>
      <c r="N86" s="148">
        <f>IF('Indicator Date hidden'!O87="x","x",$N$2-'Indicator Date hidden'!O87)</f>
        <v>0</v>
      </c>
      <c r="O86" s="148">
        <f>IF('Indicator Date hidden'!P87="x","x",$O$2-'Indicator Date hidden'!P87)</f>
        <v>0</v>
      </c>
      <c r="P86" s="148">
        <f>IF('Indicator Date hidden'!Q87="x","x",$P$2-'Indicator Date hidden'!Q87)</f>
        <v>0</v>
      </c>
      <c r="Q86" s="148">
        <f>IF('Indicator Date hidden'!R87="x","x",$Q$2-'Indicator Date hidden'!R87)</f>
        <v>2</v>
      </c>
      <c r="R86" s="148">
        <f>IF('Indicator Date hidden'!S87="x","x",$R$2-'Indicator Date hidden'!S87)</f>
        <v>0</v>
      </c>
      <c r="S86" s="148">
        <f>IF('Indicator Date hidden'!T87="x","x",$S$2-'Indicator Date hidden'!T87)</f>
        <v>0</v>
      </c>
      <c r="T86" s="148">
        <f>IF('Indicator Date hidden'!U87="x","x",$T$2-'Indicator Date hidden'!U87)</f>
        <v>0</v>
      </c>
      <c r="U86" s="148">
        <f>IF('Indicator Date hidden'!V87="x","x",$U$2-'Indicator Date hidden'!V87)</f>
        <v>0</v>
      </c>
      <c r="V86" s="148">
        <f>IF('Indicator Date hidden'!W87="x","x",$V$2-'Indicator Date hidden'!W87)</f>
        <v>0</v>
      </c>
      <c r="W86" s="148">
        <f>IF('Indicator Date hidden'!X87="x","x",$W$2-'Indicator Date hidden'!X87)</f>
        <v>2</v>
      </c>
      <c r="X86" s="148">
        <f>IF('Indicator Date hidden'!Y87="x","x",$X$2-'Indicator Date hidden'!Y87)</f>
        <v>4</v>
      </c>
      <c r="Y86" s="148">
        <f>IF('Indicator Date hidden'!Z87="x","x",$Y$2-'Indicator Date hidden'!Z87)</f>
        <v>0</v>
      </c>
      <c r="Z86" s="148">
        <f>IF('Indicator Date hidden'!AA87="x","x",$Z$2-'Indicator Date hidden'!AA87)</f>
        <v>0</v>
      </c>
      <c r="AA86" s="148" t="str">
        <f>IF('Indicator Date hidden'!AB87="x","x",$AA$2-'Indicator Date hidden'!AB87)</f>
        <v>x</v>
      </c>
      <c r="AB86" s="148">
        <f>IF('Indicator Date hidden'!AC87="x","x",$AB$2-'Indicator Date hidden'!AC87)</f>
        <v>0</v>
      </c>
      <c r="AC86" s="148">
        <f>IF('Indicator Date hidden'!AD87="x","x",$AC$2-'Indicator Date hidden'!AD87)</f>
        <v>0</v>
      </c>
      <c r="AD86" s="148" t="str">
        <f>IF('Indicator Date hidden'!AE87="x","x",$AD$2-'Indicator Date hidden'!AE87)</f>
        <v>x</v>
      </c>
      <c r="AE86" s="148">
        <f>IF('Indicator Date hidden'!AF87="x","x",$AE$2-'Indicator Date hidden'!AF87)</f>
        <v>0</v>
      </c>
      <c r="AF86" s="148">
        <f>IF('Indicator Date hidden'!AG87="x","x",$AF$2-'Indicator Date hidden'!AG87)</f>
        <v>3</v>
      </c>
      <c r="AG86" s="148">
        <f>IF('Indicator Date hidden'!AH87="x","x",$AG$2-'Indicator Date hidden'!AH87)</f>
        <v>0</v>
      </c>
      <c r="AH86" s="148">
        <f>IF('Indicator Date hidden'!AI87="x","x",$AH$2-'Indicator Date hidden'!AI87)</f>
        <v>0</v>
      </c>
      <c r="AI86" s="148">
        <f>IF('Indicator Date hidden'!AJ87="x","x",$AI$2-'Indicator Date hidden'!AJ87)</f>
        <v>0</v>
      </c>
      <c r="AJ86" s="148" t="str">
        <f>IF('Indicator Date hidden'!AK87="x","x",$AJ$2-'Indicator Date hidden'!AK87)</f>
        <v>x</v>
      </c>
      <c r="AK86" s="148">
        <f>IF('Indicator Date hidden'!AL87="x","x",$AK$2-'Indicator Date hidden'!AL87)</f>
        <v>0</v>
      </c>
      <c r="AL86" s="148">
        <f>IF('Indicator Date hidden'!AM87="x","x",$AL$2-'Indicator Date hidden'!AM87)</f>
        <v>0</v>
      </c>
      <c r="AM86" s="148">
        <f>IF('Indicator Date hidden'!AN87="x","x",$AM$2-'Indicator Date hidden'!AN87)</f>
        <v>0</v>
      </c>
      <c r="AN86" s="148">
        <f>IF('Indicator Date hidden'!AO87="x","x",$AN$2-'Indicator Date hidden'!AO87)</f>
        <v>0</v>
      </c>
      <c r="AO86" s="148">
        <f>IF('Indicator Date hidden'!AP87="x","x",$AO$2-'Indicator Date hidden'!AP87)</f>
        <v>0</v>
      </c>
      <c r="AP86" s="148">
        <f>IF('Indicator Date hidden'!AQ87="x","x",$AP$2-'Indicator Date hidden'!AQ87)</f>
        <v>0</v>
      </c>
      <c r="AQ86" s="148">
        <f>IF('Indicator Date hidden'!AR87="x","x",$AQ$2-'Indicator Date hidden'!AR87)</f>
        <v>4</v>
      </c>
      <c r="AR86" s="148">
        <f>IF('Indicator Date hidden'!AS87="x","x",$AR$2-'Indicator Date hidden'!AS87)</f>
        <v>0</v>
      </c>
      <c r="AS86" s="148">
        <f>IF('Indicator Date hidden'!AT87="x","x",$AS$2-'Indicator Date hidden'!AT87)</f>
        <v>0</v>
      </c>
      <c r="AT86" s="148">
        <f>IF('Indicator Date hidden'!AU87="x","x",$AT$2-'Indicator Date hidden'!AU87)</f>
        <v>0</v>
      </c>
      <c r="AU86" s="148">
        <f>IF('Indicator Date hidden'!AV87="x","x",$AU$2-'Indicator Date hidden'!AV87)</f>
        <v>2</v>
      </c>
      <c r="AV86" s="148">
        <f>IF('Indicator Date hidden'!AW87="x","x",$AV$2-'Indicator Date hidden'!AW87)</f>
        <v>0</v>
      </c>
      <c r="AW86" s="148">
        <f>IF('Indicator Date hidden'!AX87="x","x",$AW$2-'Indicator Date hidden'!AX87)</f>
        <v>0</v>
      </c>
      <c r="AX86" s="148">
        <f>IF('Indicator Date hidden'!AY87="x","x",$AX$2-'Indicator Date hidden'!AY87)</f>
        <v>0</v>
      </c>
      <c r="AY86" s="148">
        <f>IF('Indicator Date hidden'!AZ87="x","x",$AY$2-'Indicator Date hidden'!AZ87)</f>
        <v>0</v>
      </c>
      <c r="AZ86" s="148">
        <f>IF('Indicator Date hidden'!BA87="x","x",$AZ$2-'Indicator Date hidden'!BA87)</f>
        <v>0</v>
      </c>
      <c r="BA86">
        <f t="shared" si="10"/>
        <v>17</v>
      </c>
      <c r="BB86" s="19">
        <f t="shared" si="11"/>
        <v>0.35416666666666669</v>
      </c>
      <c r="BC86">
        <f t="shared" si="12"/>
        <v>6</v>
      </c>
      <c r="BD86" s="19">
        <f t="shared" si="13"/>
        <v>0.98930917254864714</v>
      </c>
      <c r="BE86" s="182">
        <f t="shared" si="14"/>
        <v>0</v>
      </c>
    </row>
    <row r="87" spans="1:57">
      <c r="A87" t="s">
        <v>8139</v>
      </c>
      <c r="B87" s="148">
        <f>IF('Indicator Date hidden'!C88="x","x",$B$2-'Indicator Date hidden'!C88)</f>
        <v>0</v>
      </c>
      <c r="C87" s="148">
        <f>IF('Indicator Date hidden'!D88="x","x",$C$2-'Indicator Date hidden'!D88)</f>
        <v>0</v>
      </c>
      <c r="D87" s="148">
        <f>IF('Indicator Date hidden'!E88="x","x",$D$2-'Indicator Date hidden'!E88)</f>
        <v>0</v>
      </c>
      <c r="E87" s="148">
        <f>IF('Indicator Date hidden'!F88="x","x",$E$2-'Indicator Date hidden'!F88)</f>
        <v>0</v>
      </c>
      <c r="F87" s="148">
        <f>IF('Indicator Date hidden'!G88="x","x",$F$2-'Indicator Date hidden'!G88)</f>
        <v>0</v>
      </c>
      <c r="G87" s="148">
        <f>IF('Indicator Date hidden'!H88="x","x",$G$2-'Indicator Date hidden'!H88)</f>
        <v>0</v>
      </c>
      <c r="H87" s="148">
        <f>IF('Indicator Date hidden'!I88="x","x",$H$2-'Indicator Date hidden'!I88)</f>
        <v>0</v>
      </c>
      <c r="I87" s="148">
        <f>IF('Indicator Date hidden'!J88="x","x",$I$2-'Indicator Date hidden'!J88)</f>
        <v>0</v>
      </c>
      <c r="J87" s="148">
        <f>IF('Indicator Date hidden'!K88="x","x",$J$2-'Indicator Date hidden'!K88)</f>
        <v>0</v>
      </c>
      <c r="K87" s="148">
        <f>IF('Indicator Date hidden'!L88="x","x",$K$2-'Indicator Date hidden'!L88)</f>
        <v>0</v>
      </c>
      <c r="L87" s="148">
        <f>IF('Indicator Date hidden'!M88="x","x",$L$2-'Indicator Date hidden'!M88)</f>
        <v>0</v>
      </c>
      <c r="M87" s="148">
        <f>IF('Indicator Date hidden'!N88="x","x",$M$2-'Indicator Date hidden'!N88)</f>
        <v>0</v>
      </c>
      <c r="N87" s="148">
        <f>IF('Indicator Date hidden'!O88="x","x",$N$2-'Indicator Date hidden'!O88)</f>
        <v>0</v>
      </c>
      <c r="O87" s="148">
        <f>IF('Indicator Date hidden'!P88="x","x",$O$2-'Indicator Date hidden'!P88)</f>
        <v>0</v>
      </c>
      <c r="P87" s="148">
        <f>IF('Indicator Date hidden'!Q88="x","x",$P$2-'Indicator Date hidden'!Q88)</f>
        <v>0</v>
      </c>
      <c r="Q87" s="148">
        <f>IF('Indicator Date hidden'!R88="x","x",$Q$2-'Indicator Date hidden'!R88)</f>
        <v>3</v>
      </c>
      <c r="R87" s="148">
        <f>IF('Indicator Date hidden'!S88="x","x",$R$2-'Indicator Date hidden'!S88)</f>
        <v>0</v>
      </c>
      <c r="S87" s="148">
        <f>IF('Indicator Date hidden'!T88="x","x",$S$2-'Indicator Date hidden'!T88)</f>
        <v>0</v>
      </c>
      <c r="T87" s="148">
        <f>IF('Indicator Date hidden'!U88="x","x",$T$2-'Indicator Date hidden'!U88)</f>
        <v>0</v>
      </c>
      <c r="U87" s="148">
        <f>IF('Indicator Date hidden'!V88="x","x",$U$2-'Indicator Date hidden'!V88)</f>
        <v>0</v>
      </c>
      <c r="V87" s="148">
        <f>IF('Indicator Date hidden'!W88="x","x",$V$2-'Indicator Date hidden'!W88)</f>
        <v>0</v>
      </c>
      <c r="W87" s="148">
        <f>IF('Indicator Date hidden'!X88="x","x",$W$2-'Indicator Date hidden'!X88)</f>
        <v>4</v>
      </c>
      <c r="X87" s="148">
        <f>IF('Indicator Date hidden'!Y88="x","x",$X$2-'Indicator Date hidden'!Y88)</f>
        <v>1</v>
      </c>
      <c r="Y87" s="148">
        <f>IF('Indicator Date hidden'!Z88="x","x",$Y$2-'Indicator Date hidden'!Z88)</f>
        <v>0</v>
      </c>
      <c r="Z87" s="148">
        <f>IF('Indicator Date hidden'!AA88="x","x",$Z$2-'Indicator Date hidden'!AA88)</f>
        <v>0</v>
      </c>
      <c r="AA87" s="148">
        <f>IF('Indicator Date hidden'!AB88="x","x",$AA$2-'Indicator Date hidden'!AB88)</f>
        <v>0</v>
      </c>
      <c r="AB87" s="148">
        <f>IF('Indicator Date hidden'!AC88="x","x",$AB$2-'Indicator Date hidden'!AC88)</f>
        <v>0</v>
      </c>
      <c r="AC87" s="148">
        <f>IF('Indicator Date hidden'!AD88="x","x",$AC$2-'Indicator Date hidden'!AD88)</f>
        <v>0</v>
      </c>
      <c r="AD87" s="148" t="str">
        <f>IF('Indicator Date hidden'!AE88="x","x",$AD$2-'Indicator Date hidden'!AE88)</f>
        <v>x</v>
      </c>
      <c r="AE87" s="148">
        <f>IF('Indicator Date hidden'!AF88="x","x",$AE$2-'Indicator Date hidden'!AF88)</f>
        <v>0</v>
      </c>
      <c r="AF87" s="148">
        <f>IF('Indicator Date hidden'!AG88="x","x",$AF$2-'Indicator Date hidden'!AG88)</f>
        <v>0</v>
      </c>
      <c r="AG87" s="148">
        <f>IF('Indicator Date hidden'!AH88="x","x",$AG$2-'Indicator Date hidden'!AH88)</f>
        <v>0</v>
      </c>
      <c r="AH87" s="148">
        <f>IF('Indicator Date hidden'!AI88="x","x",$AH$2-'Indicator Date hidden'!AI88)</f>
        <v>0</v>
      </c>
      <c r="AI87" s="148">
        <f>IF('Indicator Date hidden'!AJ88="x","x",$AI$2-'Indicator Date hidden'!AJ88)</f>
        <v>0</v>
      </c>
      <c r="AJ87" s="148" t="str">
        <f>IF('Indicator Date hidden'!AK88="x","x",$AJ$2-'Indicator Date hidden'!AK88)</f>
        <v>x</v>
      </c>
      <c r="AK87" s="148">
        <f>IF('Indicator Date hidden'!AL88="x","x",$AK$2-'Indicator Date hidden'!AL88)</f>
        <v>1</v>
      </c>
      <c r="AL87" s="148">
        <f>IF('Indicator Date hidden'!AM88="x","x",$AL$2-'Indicator Date hidden'!AM88)</f>
        <v>0</v>
      </c>
      <c r="AM87" s="148">
        <f>IF('Indicator Date hidden'!AN88="x","x",$AM$2-'Indicator Date hidden'!AN88)</f>
        <v>0</v>
      </c>
      <c r="AN87" s="148">
        <f>IF('Indicator Date hidden'!AO88="x","x",$AN$2-'Indicator Date hidden'!AO88)</f>
        <v>0</v>
      </c>
      <c r="AO87" s="148" t="str">
        <f>IF('Indicator Date hidden'!AP88="x","x",$AO$2-'Indicator Date hidden'!AP88)</f>
        <v>x</v>
      </c>
      <c r="AP87" s="148" t="str">
        <f>IF('Indicator Date hidden'!AQ88="x","x",$AP$2-'Indicator Date hidden'!AQ88)</f>
        <v>x</v>
      </c>
      <c r="AQ87" s="148">
        <f>IF('Indicator Date hidden'!AR88="x","x",$AQ$2-'Indicator Date hidden'!AR88)</f>
        <v>4</v>
      </c>
      <c r="AR87" s="148">
        <f>IF('Indicator Date hidden'!AS88="x","x",$AR$2-'Indicator Date hidden'!AS88)</f>
        <v>0</v>
      </c>
      <c r="AS87" s="148">
        <f>IF('Indicator Date hidden'!AT88="x","x",$AS$2-'Indicator Date hidden'!AT88)</f>
        <v>0</v>
      </c>
      <c r="AT87" s="148">
        <f>IF('Indicator Date hidden'!AU88="x","x",$AT$2-'Indicator Date hidden'!AU88)</f>
        <v>0</v>
      </c>
      <c r="AU87" s="148">
        <f>IF('Indicator Date hidden'!AV88="x","x",$AU$2-'Indicator Date hidden'!AV88)</f>
        <v>5</v>
      </c>
      <c r="AV87" s="148">
        <f>IF('Indicator Date hidden'!AW88="x","x",$AV$2-'Indicator Date hidden'!AW88)</f>
        <v>0</v>
      </c>
      <c r="AW87" s="148">
        <f>IF('Indicator Date hidden'!AX88="x","x",$AW$2-'Indicator Date hidden'!AX88)</f>
        <v>0</v>
      </c>
      <c r="AX87" s="148">
        <f>IF('Indicator Date hidden'!AY88="x","x",$AX$2-'Indicator Date hidden'!AY88)</f>
        <v>0</v>
      </c>
      <c r="AY87" s="148">
        <f>IF('Indicator Date hidden'!AZ88="x","x",$AY$2-'Indicator Date hidden'!AZ88)</f>
        <v>0</v>
      </c>
      <c r="AZ87" s="148">
        <f>IF('Indicator Date hidden'!BA88="x","x",$AZ$2-'Indicator Date hidden'!BA88)</f>
        <v>0</v>
      </c>
      <c r="BA87">
        <f t="shared" si="10"/>
        <v>18</v>
      </c>
      <c r="BB87" s="19">
        <f t="shared" si="11"/>
        <v>0.38297872340425532</v>
      </c>
      <c r="BC87">
        <f t="shared" si="12"/>
        <v>6</v>
      </c>
      <c r="BD87" s="19">
        <f t="shared" si="13"/>
        <v>1.1402349793169586</v>
      </c>
      <c r="BE87" s="182">
        <f t="shared" si="14"/>
        <v>0</v>
      </c>
    </row>
    <row r="88" spans="1:57">
      <c r="A88" t="s">
        <v>2957</v>
      </c>
      <c r="B88" s="148">
        <f>IF('Indicator Date hidden'!C89="x","x",$B$2-'Indicator Date hidden'!C89)</f>
        <v>0</v>
      </c>
      <c r="C88" s="148">
        <f>IF('Indicator Date hidden'!D89="x","x",$C$2-'Indicator Date hidden'!D89)</f>
        <v>0</v>
      </c>
      <c r="D88" s="148">
        <f>IF('Indicator Date hidden'!E89="x","x",$D$2-'Indicator Date hidden'!E89)</f>
        <v>0</v>
      </c>
      <c r="E88" s="148">
        <f>IF('Indicator Date hidden'!F89="x","x",$E$2-'Indicator Date hidden'!F89)</f>
        <v>0</v>
      </c>
      <c r="F88" s="148">
        <f>IF('Indicator Date hidden'!G89="x","x",$F$2-'Indicator Date hidden'!G89)</f>
        <v>0</v>
      </c>
      <c r="G88" s="148">
        <f>IF('Indicator Date hidden'!H89="x","x",$G$2-'Indicator Date hidden'!H89)</f>
        <v>0</v>
      </c>
      <c r="H88" s="148">
        <f>IF('Indicator Date hidden'!I89="x","x",$H$2-'Indicator Date hidden'!I89)</f>
        <v>0</v>
      </c>
      <c r="I88" s="148">
        <f>IF('Indicator Date hidden'!J89="x","x",$I$2-'Indicator Date hidden'!J89)</f>
        <v>0</v>
      </c>
      <c r="J88" s="148">
        <f>IF('Indicator Date hidden'!K89="x","x",$J$2-'Indicator Date hidden'!K89)</f>
        <v>0</v>
      </c>
      <c r="K88" s="148">
        <f>IF('Indicator Date hidden'!L89="x","x",$K$2-'Indicator Date hidden'!L89)</f>
        <v>0</v>
      </c>
      <c r="L88" s="148">
        <f>IF('Indicator Date hidden'!M89="x","x",$L$2-'Indicator Date hidden'!M89)</f>
        <v>0</v>
      </c>
      <c r="M88" s="148">
        <f>IF('Indicator Date hidden'!N89="x","x",$M$2-'Indicator Date hidden'!N89)</f>
        <v>0</v>
      </c>
      <c r="N88" s="148">
        <f>IF('Indicator Date hidden'!O89="x","x",$N$2-'Indicator Date hidden'!O89)</f>
        <v>0</v>
      </c>
      <c r="O88" s="148">
        <f>IF('Indicator Date hidden'!P89="x","x",$O$2-'Indicator Date hidden'!P89)</f>
        <v>0</v>
      </c>
      <c r="P88" s="148">
        <f>IF('Indicator Date hidden'!Q89="x","x",$P$2-'Indicator Date hidden'!Q89)</f>
        <v>0</v>
      </c>
      <c r="Q88" s="148">
        <f>IF('Indicator Date hidden'!R89="x","x",$Q$2-'Indicator Date hidden'!R89)</f>
        <v>5</v>
      </c>
      <c r="R88" s="148">
        <f>IF('Indicator Date hidden'!S89="x","x",$R$2-'Indicator Date hidden'!S89)</f>
        <v>0</v>
      </c>
      <c r="S88" s="148">
        <f>IF('Indicator Date hidden'!T89="x","x",$S$2-'Indicator Date hidden'!T89)</f>
        <v>0</v>
      </c>
      <c r="T88" s="148">
        <f>IF('Indicator Date hidden'!U89="x","x",$T$2-'Indicator Date hidden'!U89)</f>
        <v>0</v>
      </c>
      <c r="U88" s="148">
        <f>IF('Indicator Date hidden'!V89="x","x",$U$2-'Indicator Date hidden'!V89)</f>
        <v>0</v>
      </c>
      <c r="V88" s="148">
        <f>IF('Indicator Date hidden'!W89="x","x",$V$2-'Indicator Date hidden'!W89)</f>
        <v>0</v>
      </c>
      <c r="W88" s="148">
        <f>IF('Indicator Date hidden'!X89="x","x",$W$2-'Indicator Date hidden'!X89)</f>
        <v>0</v>
      </c>
      <c r="X88" s="148">
        <f>IF('Indicator Date hidden'!Y89="x","x",$X$2-'Indicator Date hidden'!Y89)</f>
        <v>1</v>
      </c>
      <c r="Y88" s="148">
        <f>IF('Indicator Date hidden'!Z89="x","x",$Y$2-'Indicator Date hidden'!Z89)</f>
        <v>0</v>
      </c>
      <c r="Z88" s="148">
        <f>IF('Indicator Date hidden'!AA89="x","x",$Z$2-'Indicator Date hidden'!AA89)</f>
        <v>0</v>
      </c>
      <c r="AA88" s="148">
        <f>IF('Indicator Date hidden'!AB89="x","x",$AA$2-'Indicator Date hidden'!AB89)</f>
        <v>0</v>
      </c>
      <c r="AB88" s="148">
        <f>IF('Indicator Date hidden'!AC89="x","x",$AB$2-'Indicator Date hidden'!AC89)</f>
        <v>0</v>
      </c>
      <c r="AC88" s="148">
        <f>IF('Indicator Date hidden'!AD89="x","x",$AC$2-'Indicator Date hidden'!AD89)</f>
        <v>0</v>
      </c>
      <c r="AD88" s="148">
        <f>IF('Indicator Date hidden'!AE89="x","x",$AD$2-'Indicator Date hidden'!AE89)</f>
        <v>0</v>
      </c>
      <c r="AE88" s="148">
        <f>IF('Indicator Date hidden'!AF89="x","x",$AE$2-'Indicator Date hidden'!AF89)</f>
        <v>0</v>
      </c>
      <c r="AF88" s="148">
        <f>IF('Indicator Date hidden'!AG89="x","x",$AF$2-'Indicator Date hidden'!AG89)</f>
        <v>8</v>
      </c>
      <c r="AG88" s="148">
        <f>IF('Indicator Date hidden'!AH89="x","x",$AG$2-'Indicator Date hidden'!AH89)</f>
        <v>0</v>
      </c>
      <c r="AH88" s="148">
        <f>IF('Indicator Date hidden'!AI89="x","x",$AH$2-'Indicator Date hidden'!AI89)</f>
        <v>0</v>
      </c>
      <c r="AI88" s="148">
        <f>IF('Indicator Date hidden'!AJ89="x","x",$AI$2-'Indicator Date hidden'!AJ89)</f>
        <v>0</v>
      </c>
      <c r="AJ88" s="148">
        <f>IF('Indicator Date hidden'!AK89="x","x",$AJ$2-'Indicator Date hidden'!AK89)</f>
        <v>1</v>
      </c>
      <c r="AK88" s="148">
        <f>IF('Indicator Date hidden'!AL89="x","x",$AK$2-'Indicator Date hidden'!AL89)</f>
        <v>0</v>
      </c>
      <c r="AL88" s="148">
        <f>IF('Indicator Date hidden'!AM89="x","x",$AL$2-'Indicator Date hidden'!AM89)</f>
        <v>0</v>
      </c>
      <c r="AM88" s="148">
        <f>IF('Indicator Date hidden'!AN89="x","x",$AM$2-'Indicator Date hidden'!AN89)</f>
        <v>0</v>
      </c>
      <c r="AN88" s="148">
        <f>IF('Indicator Date hidden'!AO89="x","x",$AN$2-'Indicator Date hidden'!AO89)</f>
        <v>0</v>
      </c>
      <c r="AO88" s="148">
        <f>IF('Indicator Date hidden'!AP89="x","x",$AO$2-'Indicator Date hidden'!AP89)</f>
        <v>1</v>
      </c>
      <c r="AP88" s="148">
        <f>IF('Indicator Date hidden'!AQ89="x","x",$AP$2-'Indicator Date hidden'!AQ89)</f>
        <v>0</v>
      </c>
      <c r="AQ88" s="148">
        <f>IF('Indicator Date hidden'!AR89="x","x",$AQ$2-'Indicator Date hidden'!AR89)</f>
        <v>0</v>
      </c>
      <c r="AR88" s="148">
        <f>IF('Indicator Date hidden'!AS89="x","x",$AR$2-'Indicator Date hidden'!AS89)</f>
        <v>0</v>
      </c>
      <c r="AS88" s="148">
        <f>IF('Indicator Date hidden'!AT89="x","x",$AS$2-'Indicator Date hidden'!AT89)</f>
        <v>0</v>
      </c>
      <c r="AT88" s="148">
        <f>IF('Indicator Date hidden'!AU89="x","x",$AT$2-'Indicator Date hidden'!AU89)</f>
        <v>0</v>
      </c>
      <c r="AU88" s="148">
        <f>IF('Indicator Date hidden'!AV89="x","x",$AU$2-'Indicator Date hidden'!AV89)</f>
        <v>7</v>
      </c>
      <c r="AV88" s="148">
        <f>IF('Indicator Date hidden'!AW89="x","x",$AV$2-'Indicator Date hidden'!AW89)</f>
        <v>0</v>
      </c>
      <c r="AW88" s="148">
        <f>IF('Indicator Date hidden'!AX89="x","x",$AW$2-'Indicator Date hidden'!AX89)</f>
        <v>0</v>
      </c>
      <c r="AX88" s="148">
        <f>IF('Indicator Date hidden'!AY89="x","x",$AX$2-'Indicator Date hidden'!AY89)</f>
        <v>0</v>
      </c>
      <c r="AY88" s="148">
        <f>IF('Indicator Date hidden'!AZ89="x","x",$AY$2-'Indicator Date hidden'!AZ89)</f>
        <v>0</v>
      </c>
      <c r="AZ88" s="148">
        <f>IF('Indicator Date hidden'!BA89="x","x",$AZ$2-'Indicator Date hidden'!BA89)</f>
        <v>0</v>
      </c>
      <c r="BA88">
        <f t="shared" si="10"/>
        <v>23</v>
      </c>
      <c r="BB88" s="19">
        <f t="shared" si="11"/>
        <v>0.45098039215686275</v>
      </c>
      <c r="BC88">
        <f t="shared" si="12"/>
        <v>6</v>
      </c>
      <c r="BD88" s="19">
        <f t="shared" si="13"/>
        <v>1.6004132492087735</v>
      </c>
      <c r="BE88" s="182">
        <f t="shared" si="14"/>
        <v>0</v>
      </c>
    </row>
    <row r="89" spans="1:57">
      <c r="A89" t="s">
        <v>8141</v>
      </c>
      <c r="B89" s="148">
        <f>IF('Indicator Date hidden'!C90="x","x",$B$2-'Indicator Date hidden'!C90)</f>
        <v>0</v>
      </c>
      <c r="C89" s="148">
        <f>IF('Indicator Date hidden'!D90="x","x",$C$2-'Indicator Date hidden'!D90)</f>
        <v>0</v>
      </c>
      <c r="D89" s="148">
        <f>IF('Indicator Date hidden'!E90="x","x",$D$2-'Indicator Date hidden'!E90)</f>
        <v>0</v>
      </c>
      <c r="E89" s="148">
        <f>IF('Indicator Date hidden'!F90="x","x",$E$2-'Indicator Date hidden'!F90)</f>
        <v>0</v>
      </c>
      <c r="F89" s="148">
        <f>IF('Indicator Date hidden'!G90="x","x",$F$2-'Indicator Date hidden'!G90)</f>
        <v>0</v>
      </c>
      <c r="G89" s="148">
        <f>IF('Indicator Date hidden'!H90="x","x",$G$2-'Indicator Date hidden'!H90)</f>
        <v>0</v>
      </c>
      <c r="H89" s="148">
        <f>IF('Indicator Date hidden'!I90="x","x",$H$2-'Indicator Date hidden'!I90)</f>
        <v>0</v>
      </c>
      <c r="I89" s="148">
        <f>IF('Indicator Date hidden'!J90="x","x",$I$2-'Indicator Date hidden'!J90)</f>
        <v>0</v>
      </c>
      <c r="J89" s="148">
        <f>IF('Indicator Date hidden'!K90="x","x",$J$2-'Indicator Date hidden'!K90)</f>
        <v>0</v>
      </c>
      <c r="K89" s="148">
        <f>IF('Indicator Date hidden'!L90="x","x",$K$2-'Indicator Date hidden'!L90)</f>
        <v>0</v>
      </c>
      <c r="L89" s="148">
        <f>IF('Indicator Date hidden'!M90="x","x",$L$2-'Indicator Date hidden'!M90)</f>
        <v>0</v>
      </c>
      <c r="M89" s="148">
        <f>IF('Indicator Date hidden'!N90="x","x",$M$2-'Indicator Date hidden'!N90)</f>
        <v>0</v>
      </c>
      <c r="N89" s="148">
        <f>IF('Indicator Date hidden'!O90="x","x",$N$2-'Indicator Date hidden'!O90)</f>
        <v>0</v>
      </c>
      <c r="O89" s="148">
        <f>IF('Indicator Date hidden'!P90="x","x",$O$2-'Indicator Date hidden'!P90)</f>
        <v>0</v>
      </c>
      <c r="P89" s="148">
        <f>IF('Indicator Date hidden'!Q90="x","x",$P$2-'Indicator Date hidden'!Q90)</f>
        <v>0</v>
      </c>
      <c r="Q89" s="148" t="str">
        <f>IF('Indicator Date hidden'!R90="x","x",$Q$2-'Indicator Date hidden'!R90)</f>
        <v>x</v>
      </c>
      <c r="R89" s="148">
        <f>IF('Indicator Date hidden'!S90="x","x",$R$2-'Indicator Date hidden'!S90)</f>
        <v>0</v>
      </c>
      <c r="S89" s="148">
        <f>IF('Indicator Date hidden'!T90="x","x",$S$2-'Indicator Date hidden'!T90)</f>
        <v>0</v>
      </c>
      <c r="T89" s="148">
        <f>IF('Indicator Date hidden'!U90="x","x",$T$2-'Indicator Date hidden'!U90)</f>
        <v>0</v>
      </c>
      <c r="U89" s="148">
        <f>IF('Indicator Date hidden'!V90="x","x",$U$2-'Indicator Date hidden'!V90)</f>
        <v>0</v>
      </c>
      <c r="V89" s="148">
        <f>IF('Indicator Date hidden'!W90="x","x",$V$2-'Indicator Date hidden'!W90)</f>
        <v>0</v>
      </c>
      <c r="W89" s="148">
        <f>IF('Indicator Date hidden'!X90="x","x",$W$2-'Indicator Date hidden'!X90)</f>
        <v>5</v>
      </c>
      <c r="X89" s="148">
        <f>IF('Indicator Date hidden'!Y90="x","x",$X$2-'Indicator Date hidden'!Y90)</f>
        <v>4</v>
      </c>
      <c r="Y89" s="148">
        <f>IF('Indicator Date hidden'!Z90="x","x",$Y$2-'Indicator Date hidden'!Z90)</f>
        <v>0</v>
      </c>
      <c r="Z89" s="148">
        <f>IF('Indicator Date hidden'!AA90="x","x",$Z$2-'Indicator Date hidden'!AA90)</f>
        <v>0</v>
      </c>
      <c r="AA89" s="148" t="str">
        <f>IF('Indicator Date hidden'!AB90="x","x",$AA$2-'Indicator Date hidden'!AB90)</f>
        <v>x</v>
      </c>
      <c r="AB89" s="148">
        <f>IF('Indicator Date hidden'!AC90="x","x",$AB$2-'Indicator Date hidden'!AC90)</f>
        <v>0</v>
      </c>
      <c r="AC89" s="148">
        <f>IF('Indicator Date hidden'!AD90="x","x",$AC$2-'Indicator Date hidden'!AD90)</f>
        <v>0</v>
      </c>
      <c r="AD89" s="148" t="str">
        <f>IF('Indicator Date hidden'!AE90="x","x",$AD$2-'Indicator Date hidden'!AE90)</f>
        <v>x</v>
      </c>
      <c r="AE89" s="148" t="str">
        <f>IF('Indicator Date hidden'!AF90="x","x",$AE$2-'Indicator Date hidden'!AF90)</f>
        <v>x</v>
      </c>
      <c r="AF89" s="148">
        <f>IF('Indicator Date hidden'!AG90="x","x",$AF$2-'Indicator Date hidden'!AG90)</f>
        <v>7</v>
      </c>
      <c r="AG89" s="148">
        <f>IF('Indicator Date hidden'!AH90="x","x",$AG$2-'Indicator Date hidden'!AH90)</f>
        <v>0</v>
      </c>
      <c r="AH89" s="148">
        <f>IF('Indicator Date hidden'!AI90="x","x",$AH$2-'Indicator Date hidden'!AI90)</f>
        <v>0</v>
      </c>
      <c r="AI89" s="148">
        <f>IF('Indicator Date hidden'!AJ90="x","x",$AI$2-'Indicator Date hidden'!AJ90)</f>
        <v>0</v>
      </c>
      <c r="AJ89" s="148" t="str">
        <f>IF('Indicator Date hidden'!AK90="x","x",$AJ$2-'Indicator Date hidden'!AK90)</f>
        <v>x</v>
      </c>
      <c r="AK89" s="148" t="str">
        <f>IF('Indicator Date hidden'!AL90="x","x",$AK$2-'Indicator Date hidden'!AL90)</f>
        <v>x</v>
      </c>
      <c r="AL89" s="148">
        <f>IF('Indicator Date hidden'!AM90="x","x",$AL$2-'Indicator Date hidden'!AM90)</f>
        <v>0</v>
      </c>
      <c r="AM89" s="148">
        <f>IF('Indicator Date hidden'!AN90="x","x",$AM$2-'Indicator Date hidden'!AN90)</f>
        <v>0</v>
      </c>
      <c r="AN89" s="148">
        <f>IF('Indicator Date hidden'!AO90="x","x",$AN$2-'Indicator Date hidden'!AO90)</f>
        <v>0</v>
      </c>
      <c r="AO89" s="148" t="str">
        <f>IF('Indicator Date hidden'!AP90="x","x",$AO$2-'Indicator Date hidden'!AP90)</f>
        <v>x</v>
      </c>
      <c r="AP89" s="148" t="str">
        <f>IF('Indicator Date hidden'!AQ90="x","x",$AP$2-'Indicator Date hidden'!AQ90)</f>
        <v>x</v>
      </c>
      <c r="AQ89" s="148" t="str">
        <f>IF('Indicator Date hidden'!AR90="x","x",$AQ$2-'Indicator Date hidden'!AR90)</f>
        <v>x</v>
      </c>
      <c r="AR89" s="148">
        <f>IF('Indicator Date hidden'!AS90="x","x",$AR$2-'Indicator Date hidden'!AS90)</f>
        <v>0</v>
      </c>
      <c r="AS89" s="148" t="str">
        <f>IF('Indicator Date hidden'!AT90="x","x",$AS$2-'Indicator Date hidden'!AT90)</f>
        <v>x</v>
      </c>
      <c r="AT89" s="148">
        <f>IF('Indicator Date hidden'!AU90="x","x",$AT$2-'Indicator Date hidden'!AU90)</f>
        <v>0</v>
      </c>
      <c r="AU89" s="148" t="str">
        <f>IF('Indicator Date hidden'!AV90="x","x",$AU$2-'Indicator Date hidden'!AV90)</f>
        <v>x</v>
      </c>
      <c r="AV89" s="148">
        <f>IF('Indicator Date hidden'!AW90="x","x",$AV$2-'Indicator Date hidden'!AW90)</f>
        <v>0</v>
      </c>
      <c r="AW89" s="148">
        <f>IF('Indicator Date hidden'!AX90="x","x",$AW$2-'Indicator Date hidden'!AX90)</f>
        <v>0</v>
      </c>
      <c r="AX89" s="148">
        <f>IF('Indicator Date hidden'!AY90="x","x",$AX$2-'Indicator Date hidden'!AY90)</f>
        <v>0</v>
      </c>
      <c r="AY89" s="148">
        <f>IF('Indicator Date hidden'!AZ90="x","x",$AY$2-'Indicator Date hidden'!AZ90)</f>
        <v>0</v>
      </c>
      <c r="AZ89" s="148">
        <f>IF('Indicator Date hidden'!BA90="x","x",$AZ$2-'Indicator Date hidden'!BA90)</f>
        <v>0</v>
      </c>
      <c r="BA89">
        <f t="shared" si="10"/>
        <v>16</v>
      </c>
      <c r="BB89" s="19">
        <f t="shared" si="11"/>
        <v>0.4</v>
      </c>
      <c r="BC89">
        <f t="shared" si="12"/>
        <v>3</v>
      </c>
      <c r="BD89" s="19">
        <f t="shared" si="13"/>
        <v>1.4456832294800961</v>
      </c>
      <c r="BE89" s="182">
        <f t="shared" si="14"/>
        <v>0</v>
      </c>
    </row>
    <row r="90" spans="1:57">
      <c r="A90" t="s">
        <v>5256</v>
      </c>
      <c r="B90" s="148">
        <f>IF('Indicator Date hidden'!C91="x","x",$B$2-'Indicator Date hidden'!C91)</f>
        <v>0</v>
      </c>
      <c r="C90" s="148">
        <f>IF('Indicator Date hidden'!D91="x","x",$C$2-'Indicator Date hidden'!D91)</f>
        <v>0</v>
      </c>
      <c r="D90" s="148">
        <f>IF('Indicator Date hidden'!E91="x","x",$D$2-'Indicator Date hidden'!E91)</f>
        <v>0</v>
      </c>
      <c r="E90" s="148">
        <f>IF('Indicator Date hidden'!F91="x","x",$E$2-'Indicator Date hidden'!F91)</f>
        <v>0</v>
      </c>
      <c r="F90" s="148">
        <f>IF('Indicator Date hidden'!G91="x","x",$F$2-'Indicator Date hidden'!G91)</f>
        <v>0</v>
      </c>
      <c r="G90" s="148">
        <f>IF('Indicator Date hidden'!H91="x","x",$G$2-'Indicator Date hidden'!H91)</f>
        <v>0</v>
      </c>
      <c r="H90" s="148">
        <f>IF('Indicator Date hidden'!I91="x","x",$H$2-'Indicator Date hidden'!I91)</f>
        <v>0</v>
      </c>
      <c r="I90" s="148">
        <f>IF('Indicator Date hidden'!J91="x","x",$I$2-'Indicator Date hidden'!J91)</f>
        <v>0</v>
      </c>
      <c r="J90" s="148">
        <f>IF('Indicator Date hidden'!K91="x","x",$J$2-'Indicator Date hidden'!K91)</f>
        <v>0</v>
      </c>
      <c r="K90" s="148">
        <f>IF('Indicator Date hidden'!L91="x","x",$K$2-'Indicator Date hidden'!L91)</f>
        <v>0</v>
      </c>
      <c r="L90" s="148">
        <f>IF('Indicator Date hidden'!M91="x","x",$L$2-'Indicator Date hidden'!M91)</f>
        <v>0</v>
      </c>
      <c r="M90" s="148">
        <f>IF('Indicator Date hidden'!N91="x","x",$M$2-'Indicator Date hidden'!N91)</f>
        <v>0</v>
      </c>
      <c r="N90" s="148">
        <f>IF('Indicator Date hidden'!O91="x","x",$N$2-'Indicator Date hidden'!O91)</f>
        <v>0</v>
      </c>
      <c r="O90" s="148">
        <f>IF('Indicator Date hidden'!P91="x","x",$O$2-'Indicator Date hidden'!P91)</f>
        <v>0</v>
      </c>
      <c r="P90" s="148" t="str">
        <f>IF('Indicator Date hidden'!Q91="x","x",$P$2-'Indicator Date hidden'!Q91)</f>
        <v>x</v>
      </c>
      <c r="Q90" s="148" t="str">
        <f>IF('Indicator Date hidden'!R91="x","x",$Q$2-'Indicator Date hidden'!R91)</f>
        <v>x</v>
      </c>
      <c r="R90" s="148">
        <f>IF('Indicator Date hidden'!S91="x","x",$R$2-'Indicator Date hidden'!S91)</f>
        <v>0</v>
      </c>
      <c r="S90" s="148">
        <f>IF('Indicator Date hidden'!T91="x","x",$S$2-'Indicator Date hidden'!T91)</f>
        <v>0</v>
      </c>
      <c r="T90" s="148">
        <f>IF('Indicator Date hidden'!U91="x","x",$T$2-'Indicator Date hidden'!U91)</f>
        <v>0</v>
      </c>
      <c r="U90" s="148" t="str">
        <f>IF('Indicator Date hidden'!V91="x","x",$U$2-'Indicator Date hidden'!V91)</f>
        <v>x</v>
      </c>
      <c r="V90" s="148">
        <f>IF('Indicator Date hidden'!W91="x","x",$V$2-'Indicator Date hidden'!W91)</f>
        <v>0</v>
      </c>
      <c r="W90" s="148">
        <f>IF('Indicator Date hidden'!X91="x","x",$W$2-'Indicator Date hidden'!X91)</f>
        <v>2</v>
      </c>
      <c r="X90" s="148" t="str">
        <f>IF('Indicator Date hidden'!Y91="x","x",$X$2-'Indicator Date hidden'!Y91)</f>
        <v>x</v>
      </c>
      <c r="Y90" s="148">
        <f>IF('Indicator Date hidden'!Z91="x","x",$Y$2-'Indicator Date hidden'!Z91)</f>
        <v>0</v>
      </c>
      <c r="Z90" s="148">
        <f>IF('Indicator Date hidden'!AA91="x","x",$Z$2-'Indicator Date hidden'!AA91)</f>
        <v>0</v>
      </c>
      <c r="AA90" s="148" t="str">
        <f>IF('Indicator Date hidden'!AB91="x","x",$AA$2-'Indicator Date hidden'!AB91)</f>
        <v>x</v>
      </c>
      <c r="AB90" s="148" t="str">
        <f>IF('Indicator Date hidden'!AC91="x","x",$AB$2-'Indicator Date hidden'!AC91)</f>
        <v>x</v>
      </c>
      <c r="AC90" s="148">
        <f>IF('Indicator Date hidden'!AD91="x","x",$AC$2-'Indicator Date hidden'!AD91)</f>
        <v>0</v>
      </c>
      <c r="AD90" s="148">
        <f>IF('Indicator Date hidden'!AE91="x","x",$AD$2-'Indicator Date hidden'!AE91)</f>
        <v>0</v>
      </c>
      <c r="AE90" s="148" t="str">
        <f>IF('Indicator Date hidden'!AF91="x","x",$AE$2-'Indicator Date hidden'!AF91)</f>
        <v>x</v>
      </c>
      <c r="AF90" s="148" t="str">
        <f>IF('Indicator Date hidden'!AG91="x","x",$AF$2-'Indicator Date hidden'!AG91)</f>
        <v>x</v>
      </c>
      <c r="AG90" s="148">
        <f>IF('Indicator Date hidden'!AH91="x","x",$AG$2-'Indicator Date hidden'!AH91)</f>
        <v>0</v>
      </c>
      <c r="AH90" s="148">
        <f>IF('Indicator Date hidden'!AI91="x","x",$AH$2-'Indicator Date hidden'!AI91)</f>
        <v>0</v>
      </c>
      <c r="AI90" s="148">
        <f>IF('Indicator Date hidden'!AJ91="x","x",$AI$2-'Indicator Date hidden'!AJ91)</f>
        <v>0</v>
      </c>
      <c r="AJ90" s="148" t="str">
        <f>IF('Indicator Date hidden'!AK91="x","x",$AJ$2-'Indicator Date hidden'!AK91)</f>
        <v>x</v>
      </c>
      <c r="AK90" s="148" t="str">
        <f>IF('Indicator Date hidden'!AL91="x","x",$AK$2-'Indicator Date hidden'!AL91)</f>
        <v>x</v>
      </c>
      <c r="AL90" s="148">
        <f>IF('Indicator Date hidden'!AM91="x","x",$AL$2-'Indicator Date hidden'!AM91)</f>
        <v>0</v>
      </c>
      <c r="AM90" s="148">
        <f>IF('Indicator Date hidden'!AN91="x","x",$AM$2-'Indicator Date hidden'!AN91)</f>
        <v>0</v>
      </c>
      <c r="AN90" s="148">
        <f>IF('Indicator Date hidden'!AO91="x","x",$AN$2-'Indicator Date hidden'!AO91)</f>
        <v>0</v>
      </c>
      <c r="AO90" s="148" t="str">
        <f>IF('Indicator Date hidden'!AP91="x","x",$AO$2-'Indicator Date hidden'!AP91)</f>
        <v>x</v>
      </c>
      <c r="AP90" s="148" t="str">
        <f>IF('Indicator Date hidden'!AQ91="x","x",$AP$2-'Indicator Date hidden'!AQ91)</f>
        <v>x</v>
      </c>
      <c r="AQ90" s="148" t="str">
        <f>IF('Indicator Date hidden'!AR91="x","x",$AQ$2-'Indicator Date hidden'!AR91)</f>
        <v>x</v>
      </c>
      <c r="AR90" s="148">
        <f>IF('Indicator Date hidden'!AS91="x","x",$AR$2-'Indicator Date hidden'!AS91)</f>
        <v>0</v>
      </c>
      <c r="AS90" s="148">
        <f>IF('Indicator Date hidden'!AT91="x","x",$AS$2-'Indicator Date hidden'!AT91)</f>
        <v>0</v>
      </c>
      <c r="AT90" s="148">
        <f>IF('Indicator Date hidden'!AU91="x","x",$AT$2-'Indicator Date hidden'!AU91)</f>
        <v>0</v>
      </c>
      <c r="AU90" s="148">
        <f>IF('Indicator Date hidden'!AV91="x","x",$AU$2-'Indicator Date hidden'!AV91)</f>
        <v>6</v>
      </c>
      <c r="AV90" s="148">
        <f>IF('Indicator Date hidden'!AW91="x","x",$AV$2-'Indicator Date hidden'!AW91)</f>
        <v>0</v>
      </c>
      <c r="AW90" s="148">
        <f>IF('Indicator Date hidden'!AX91="x","x",$AW$2-'Indicator Date hidden'!AX91)</f>
        <v>0</v>
      </c>
      <c r="AX90" s="148">
        <f>IF('Indicator Date hidden'!AY91="x","x",$AX$2-'Indicator Date hidden'!AY91)</f>
        <v>0</v>
      </c>
      <c r="AY90" s="148">
        <f>IF('Indicator Date hidden'!AZ91="x","x",$AY$2-'Indicator Date hidden'!AZ91)</f>
        <v>0</v>
      </c>
      <c r="AZ90" s="148">
        <f>IF('Indicator Date hidden'!BA91="x","x",$AZ$2-'Indicator Date hidden'!BA91)</f>
        <v>0</v>
      </c>
      <c r="BA90">
        <f t="shared" si="10"/>
        <v>8</v>
      </c>
      <c r="BB90" s="19">
        <f t="shared" si="11"/>
        <v>0.21052631578947367</v>
      </c>
      <c r="BC90">
        <f t="shared" si="12"/>
        <v>2</v>
      </c>
      <c r="BD90" s="19">
        <f t="shared" si="13"/>
        <v>1.0041465278073112</v>
      </c>
      <c r="BE90" s="182">
        <f t="shared" si="14"/>
        <v>0</v>
      </c>
    </row>
    <row r="91" spans="1:57">
      <c r="A91" t="s">
        <v>8143</v>
      </c>
      <c r="B91" s="148">
        <f>IF('Indicator Date hidden'!C92="x","x",$B$2-'Indicator Date hidden'!C92)</f>
        <v>0</v>
      </c>
      <c r="C91" s="148">
        <f>IF('Indicator Date hidden'!D92="x","x",$C$2-'Indicator Date hidden'!D92)</f>
        <v>0</v>
      </c>
      <c r="D91" s="148">
        <f>IF('Indicator Date hidden'!E92="x","x",$D$2-'Indicator Date hidden'!E92)</f>
        <v>0</v>
      </c>
      <c r="E91" s="148">
        <f>IF('Indicator Date hidden'!F92="x","x",$E$2-'Indicator Date hidden'!F92)</f>
        <v>0</v>
      </c>
      <c r="F91" s="148">
        <f>IF('Indicator Date hidden'!G92="x","x",$F$2-'Indicator Date hidden'!G92)</f>
        <v>0</v>
      </c>
      <c r="G91" s="148">
        <f>IF('Indicator Date hidden'!H92="x","x",$G$2-'Indicator Date hidden'!H92)</f>
        <v>0</v>
      </c>
      <c r="H91" s="148">
        <f>IF('Indicator Date hidden'!I92="x","x",$H$2-'Indicator Date hidden'!I92)</f>
        <v>0</v>
      </c>
      <c r="I91" s="148">
        <f>IF('Indicator Date hidden'!J92="x","x",$I$2-'Indicator Date hidden'!J92)</f>
        <v>0</v>
      </c>
      <c r="J91" s="148">
        <f>IF('Indicator Date hidden'!K92="x","x",$J$2-'Indicator Date hidden'!K92)</f>
        <v>0</v>
      </c>
      <c r="K91" s="148">
        <f>IF('Indicator Date hidden'!L92="x","x",$K$2-'Indicator Date hidden'!L92)</f>
        <v>0</v>
      </c>
      <c r="L91" s="148">
        <f>IF('Indicator Date hidden'!M92="x","x",$L$2-'Indicator Date hidden'!M92)</f>
        <v>0</v>
      </c>
      <c r="M91" s="148">
        <f>IF('Indicator Date hidden'!N92="x","x",$M$2-'Indicator Date hidden'!N92)</f>
        <v>0</v>
      </c>
      <c r="N91" s="148">
        <f>IF('Indicator Date hidden'!O92="x","x",$N$2-'Indicator Date hidden'!O92)</f>
        <v>0</v>
      </c>
      <c r="O91" s="148">
        <f>IF('Indicator Date hidden'!P92="x","x",$O$2-'Indicator Date hidden'!P92)</f>
        <v>0</v>
      </c>
      <c r="P91" s="148">
        <f>IF('Indicator Date hidden'!Q92="x","x",$P$2-'Indicator Date hidden'!Q92)</f>
        <v>0</v>
      </c>
      <c r="Q91" s="148" t="str">
        <f>IF('Indicator Date hidden'!R92="x","x",$Q$2-'Indicator Date hidden'!R92)</f>
        <v>x</v>
      </c>
      <c r="R91" s="148">
        <f>IF('Indicator Date hidden'!S92="x","x",$R$2-'Indicator Date hidden'!S92)</f>
        <v>0</v>
      </c>
      <c r="S91" s="148">
        <f>IF('Indicator Date hidden'!T92="x","x",$S$2-'Indicator Date hidden'!T92)</f>
        <v>0</v>
      </c>
      <c r="T91" s="148">
        <f>IF('Indicator Date hidden'!U92="x","x",$T$2-'Indicator Date hidden'!U92)</f>
        <v>0</v>
      </c>
      <c r="U91" s="148" t="str">
        <f>IF('Indicator Date hidden'!V92="x","x",$U$2-'Indicator Date hidden'!V92)</f>
        <v>x</v>
      </c>
      <c r="V91" s="148">
        <f>IF('Indicator Date hidden'!W92="x","x",$V$2-'Indicator Date hidden'!W92)</f>
        <v>0</v>
      </c>
      <c r="W91" s="148">
        <f>IF('Indicator Date hidden'!X92="x","x",$W$2-'Indicator Date hidden'!X92)</f>
        <v>4</v>
      </c>
      <c r="X91" s="148">
        <f>IF('Indicator Date hidden'!Y92="x","x",$X$2-'Indicator Date hidden'!Y92)</f>
        <v>2</v>
      </c>
      <c r="Y91" s="148">
        <f>IF('Indicator Date hidden'!Z92="x","x",$Y$2-'Indicator Date hidden'!Z92)</f>
        <v>0</v>
      </c>
      <c r="Z91" s="148">
        <f>IF('Indicator Date hidden'!AA92="x","x",$Z$2-'Indicator Date hidden'!AA92)</f>
        <v>0</v>
      </c>
      <c r="AA91" s="148" t="str">
        <f>IF('Indicator Date hidden'!AB92="x","x",$AA$2-'Indicator Date hidden'!AB92)</f>
        <v>x</v>
      </c>
      <c r="AB91" s="148">
        <f>IF('Indicator Date hidden'!AC92="x","x",$AB$2-'Indicator Date hidden'!AC92)</f>
        <v>0</v>
      </c>
      <c r="AC91" s="148">
        <f>IF('Indicator Date hidden'!AD92="x","x",$AC$2-'Indicator Date hidden'!AD92)</f>
        <v>0</v>
      </c>
      <c r="AD91" s="148">
        <f>IF('Indicator Date hidden'!AE92="x","x",$AD$2-'Indicator Date hidden'!AE92)</f>
        <v>0</v>
      </c>
      <c r="AE91" s="148">
        <f>IF('Indicator Date hidden'!AF92="x","x",$AE$2-'Indicator Date hidden'!AF92)</f>
        <v>0</v>
      </c>
      <c r="AF91" s="148" t="str">
        <f>IF('Indicator Date hidden'!AG92="x","x",$AF$2-'Indicator Date hidden'!AG92)</f>
        <v>x</v>
      </c>
      <c r="AG91" s="148">
        <f>IF('Indicator Date hidden'!AH92="x","x",$AG$2-'Indicator Date hidden'!AH92)</f>
        <v>0</v>
      </c>
      <c r="AH91" s="148">
        <f>IF('Indicator Date hidden'!AI92="x","x",$AH$2-'Indicator Date hidden'!AI92)</f>
        <v>0</v>
      </c>
      <c r="AI91" s="148">
        <f>IF('Indicator Date hidden'!AJ92="x","x",$AI$2-'Indicator Date hidden'!AJ92)</f>
        <v>0</v>
      </c>
      <c r="AJ91" s="148" t="str">
        <f>IF('Indicator Date hidden'!AK92="x","x",$AJ$2-'Indicator Date hidden'!AK92)</f>
        <v>x</v>
      </c>
      <c r="AK91" s="148">
        <f>IF('Indicator Date hidden'!AL92="x","x",$AK$2-'Indicator Date hidden'!AL92)</f>
        <v>1</v>
      </c>
      <c r="AL91" s="148">
        <f>IF('Indicator Date hidden'!AM92="x","x",$AL$2-'Indicator Date hidden'!AM92)</f>
        <v>0</v>
      </c>
      <c r="AM91" s="148">
        <f>IF('Indicator Date hidden'!AN92="x","x",$AM$2-'Indicator Date hidden'!AN92)</f>
        <v>0</v>
      </c>
      <c r="AN91" s="148">
        <f>IF('Indicator Date hidden'!AO92="x","x",$AN$2-'Indicator Date hidden'!AO92)</f>
        <v>0</v>
      </c>
      <c r="AO91" s="148">
        <f>IF('Indicator Date hidden'!AP92="x","x",$AO$2-'Indicator Date hidden'!AP92)</f>
        <v>0</v>
      </c>
      <c r="AP91" s="148">
        <f>IF('Indicator Date hidden'!AQ92="x","x",$AP$2-'Indicator Date hidden'!AQ92)</f>
        <v>0</v>
      </c>
      <c r="AQ91" s="148">
        <f>IF('Indicator Date hidden'!AR92="x","x",$AQ$2-'Indicator Date hidden'!AR92)</f>
        <v>4</v>
      </c>
      <c r="AR91" s="148">
        <f>IF('Indicator Date hidden'!AS92="x","x",$AR$2-'Indicator Date hidden'!AS92)</f>
        <v>0</v>
      </c>
      <c r="AS91" s="148">
        <f>IF('Indicator Date hidden'!AT92="x","x",$AS$2-'Indicator Date hidden'!AT92)</f>
        <v>0</v>
      </c>
      <c r="AT91" s="148">
        <f>IF('Indicator Date hidden'!AU92="x","x",$AT$2-'Indicator Date hidden'!AU92)</f>
        <v>0</v>
      </c>
      <c r="AU91" s="148" t="str">
        <f>IF('Indicator Date hidden'!AV92="x","x",$AU$2-'Indicator Date hidden'!AV92)</f>
        <v>x</v>
      </c>
      <c r="AV91" s="148">
        <f>IF('Indicator Date hidden'!AW92="x","x",$AV$2-'Indicator Date hidden'!AW92)</f>
        <v>0</v>
      </c>
      <c r="AW91" s="148">
        <f>IF('Indicator Date hidden'!AX92="x","x",$AW$2-'Indicator Date hidden'!AX92)</f>
        <v>0</v>
      </c>
      <c r="AX91" s="148">
        <f>IF('Indicator Date hidden'!AY92="x","x",$AX$2-'Indicator Date hidden'!AY92)</f>
        <v>0</v>
      </c>
      <c r="AY91" s="148">
        <f>IF('Indicator Date hidden'!AZ92="x","x",$AY$2-'Indicator Date hidden'!AZ92)</f>
        <v>0</v>
      </c>
      <c r="AZ91" s="148">
        <f>IF('Indicator Date hidden'!BA92="x","x",$AZ$2-'Indicator Date hidden'!BA92)</f>
        <v>3</v>
      </c>
      <c r="BA91">
        <f t="shared" si="10"/>
        <v>14</v>
      </c>
      <c r="BB91" s="19">
        <f t="shared" si="11"/>
        <v>0.31111111111111112</v>
      </c>
      <c r="BC91">
        <f t="shared" si="12"/>
        <v>5</v>
      </c>
      <c r="BD91" s="19">
        <f t="shared" si="13"/>
        <v>0.9619938143072605</v>
      </c>
      <c r="BE91" s="182">
        <f t="shared" si="14"/>
        <v>0</v>
      </c>
    </row>
    <row r="92" spans="1:57">
      <c r="A92" t="s">
        <v>8145</v>
      </c>
      <c r="B92" s="148">
        <f>IF('Indicator Date hidden'!C93="x","x",$B$2-'Indicator Date hidden'!C93)</f>
        <v>0</v>
      </c>
      <c r="C92" s="148">
        <f>IF('Indicator Date hidden'!D93="x","x",$C$2-'Indicator Date hidden'!D93)</f>
        <v>0</v>
      </c>
      <c r="D92" s="148">
        <f>IF('Indicator Date hidden'!E93="x","x",$D$2-'Indicator Date hidden'!E93)</f>
        <v>0</v>
      </c>
      <c r="E92" s="148">
        <f>IF('Indicator Date hidden'!F93="x","x",$E$2-'Indicator Date hidden'!F93)</f>
        <v>0</v>
      </c>
      <c r="F92" s="148">
        <f>IF('Indicator Date hidden'!G93="x","x",$F$2-'Indicator Date hidden'!G93)</f>
        <v>0</v>
      </c>
      <c r="G92" s="148">
        <f>IF('Indicator Date hidden'!H93="x","x",$G$2-'Indicator Date hidden'!H93)</f>
        <v>0</v>
      </c>
      <c r="H92" s="148">
        <f>IF('Indicator Date hidden'!I93="x","x",$H$2-'Indicator Date hidden'!I93)</f>
        <v>0</v>
      </c>
      <c r="I92" s="148">
        <f>IF('Indicator Date hidden'!J93="x","x",$I$2-'Indicator Date hidden'!J93)</f>
        <v>0</v>
      </c>
      <c r="J92" s="148">
        <f>IF('Indicator Date hidden'!K93="x","x",$J$2-'Indicator Date hidden'!K93)</f>
        <v>0</v>
      </c>
      <c r="K92" s="148">
        <f>IF('Indicator Date hidden'!L93="x","x",$K$2-'Indicator Date hidden'!L93)</f>
        <v>0</v>
      </c>
      <c r="L92" s="148">
        <f>IF('Indicator Date hidden'!M93="x","x",$L$2-'Indicator Date hidden'!M93)</f>
        <v>0</v>
      </c>
      <c r="M92" s="148">
        <f>IF('Indicator Date hidden'!N93="x","x",$M$2-'Indicator Date hidden'!N93)</f>
        <v>0</v>
      </c>
      <c r="N92" s="148">
        <f>IF('Indicator Date hidden'!O93="x","x",$N$2-'Indicator Date hidden'!O93)</f>
        <v>0</v>
      </c>
      <c r="O92" s="148">
        <f>IF('Indicator Date hidden'!P93="x","x",$O$2-'Indicator Date hidden'!P93)</f>
        <v>0</v>
      </c>
      <c r="P92" s="148">
        <f>IF('Indicator Date hidden'!Q93="x","x",$P$2-'Indicator Date hidden'!Q93)</f>
        <v>0</v>
      </c>
      <c r="Q92" s="148" t="str">
        <f>IF('Indicator Date hidden'!R93="x","x",$Q$2-'Indicator Date hidden'!R93)</f>
        <v>x</v>
      </c>
      <c r="R92" s="148">
        <f>IF('Indicator Date hidden'!S93="x","x",$R$2-'Indicator Date hidden'!S93)</f>
        <v>0</v>
      </c>
      <c r="S92" s="148">
        <f>IF('Indicator Date hidden'!T93="x","x",$S$2-'Indicator Date hidden'!T93)</f>
        <v>0</v>
      </c>
      <c r="T92" s="148">
        <f>IF('Indicator Date hidden'!U93="x","x",$T$2-'Indicator Date hidden'!U93)</f>
        <v>0</v>
      </c>
      <c r="U92" s="148" t="str">
        <f>IF('Indicator Date hidden'!V93="x","x",$U$2-'Indicator Date hidden'!V93)</f>
        <v>x</v>
      </c>
      <c r="V92" s="148">
        <f>IF('Indicator Date hidden'!W93="x","x",$V$2-'Indicator Date hidden'!W93)</f>
        <v>0</v>
      </c>
      <c r="W92" s="148">
        <f>IF('Indicator Date hidden'!X93="x","x",$W$2-'Indicator Date hidden'!X93)</f>
        <v>0</v>
      </c>
      <c r="X92" s="148">
        <f>IF('Indicator Date hidden'!Y93="x","x",$X$2-'Indicator Date hidden'!Y93)</f>
        <v>2</v>
      </c>
      <c r="Y92" s="148">
        <f>IF('Indicator Date hidden'!Z93="x","x",$Y$2-'Indicator Date hidden'!Z93)</f>
        <v>0</v>
      </c>
      <c r="Z92" s="148">
        <f>IF('Indicator Date hidden'!AA93="x","x",$Z$2-'Indicator Date hidden'!AA93)</f>
        <v>0</v>
      </c>
      <c r="AA92" s="148" t="str">
        <f>IF('Indicator Date hidden'!AB93="x","x",$AA$2-'Indicator Date hidden'!AB93)</f>
        <v>x</v>
      </c>
      <c r="AB92" s="148">
        <f>IF('Indicator Date hidden'!AC93="x","x",$AB$2-'Indicator Date hidden'!AC93)</f>
        <v>0</v>
      </c>
      <c r="AC92" s="148">
        <f>IF('Indicator Date hidden'!AD93="x","x",$AC$2-'Indicator Date hidden'!AD93)</f>
        <v>0</v>
      </c>
      <c r="AD92" s="148" t="str">
        <f>IF('Indicator Date hidden'!AE93="x","x",$AD$2-'Indicator Date hidden'!AE93)</f>
        <v>x</v>
      </c>
      <c r="AE92" s="148">
        <f>IF('Indicator Date hidden'!AF93="x","x",$AE$2-'Indicator Date hidden'!AF93)</f>
        <v>0</v>
      </c>
      <c r="AF92" s="148" t="str">
        <f>IF('Indicator Date hidden'!AG93="x","x",$AF$2-'Indicator Date hidden'!AG93)</f>
        <v>x</v>
      </c>
      <c r="AG92" s="148">
        <f>IF('Indicator Date hidden'!AH93="x","x",$AG$2-'Indicator Date hidden'!AH93)</f>
        <v>0</v>
      </c>
      <c r="AH92" s="148">
        <f>IF('Indicator Date hidden'!AI93="x","x",$AH$2-'Indicator Date hidden'!AI93)</f>
        <v>0</v>
      </c>
      <c r="AI92" s="148">
        <f>IF('Indicator Date hidden'!AJ93="x","x",$AI$2-'Indicator Date hidden'!AJ93)</f>
        <v>0</v>
      </c>
      <c r="AJ92" s="148" t="str">
        <f>IF('Indicator Date hidden'!AK93="x","x",$AJ$2-'Indicator Date hidden'!AK93)</f>
        <v>x</v>
      </c>
      <c r="AK92" s="148">
        <f>IF('Indicator Date hidden'!AL93="x","x",$AK$2-'Indicator Date hidden'!AL93)</f>
        <v>1</v>
      </c>
      <c r="AL92" s="148">
        <f>IF('Indicator Date hidden'!AM93="x","x",$AL$2-'Indicator Date hidden'!AM93)</f>
        <v>0</v>
      </c>
      <c r="AM92" s="148">
        <f>IF('Indicator Date hidden'!AN93="x","x",$AM$2-'Indicator Date hidden'!AN93)</f>
        <v>0</v>
      </c>
      <c r="AN92" s="148">
        <f>IF('Indicator Date hidden'!AO93="x","x",$AN$2-'Indicator Date hidden'!AO93)</f>
        <v>0</v>
      </c>
      <c r="AO92" s="148">
        <f>IF('Indicator Date hidden'!AP93="x","x",$AO$2-'Indicator Date hidden'!AP93)</f>
        <v>0</v>
      </c>
      <c r="AP92" s="148">
        <f>IF('Indicator Date hidden'!AQ93="x","x",$AP$2-'Indicator Date hidden'!AQ93)</f>
        <v>0</v>
      </c>
      <c r="AQ92" s="148" t="str">
        <f>IF('Indicator Date hidden'!AR93="x","x",$AQ$2-'Indicator Date hidden'!AR93)</f>
        <v>x</v>
      </c>
      <c r="AR92" s="148">
        <f>IF('Indicator Date hidden'!AS93="x","x",$AR$2-'Indicator Date hidden'!AS93)</f>
        <v>0</v>
      </c>
      <c r="AS92" s="148">
        <f>IF('Indicator Date hidden'!AT93="x","x",$AS$2-'Indicator Date hidden'!AT93)</f>
        <v>0</v>
      </c>
      <c r="AT92" s="148">
        <f>IF('Indicator Date hidden'!AU93="x","x",$AT$2-'Indicator Date hidden'!AU93)</f>
        <v>0</v>
      </c>
      <c r="AU92" s="148">
        <f>IF('Indicator Date hidden'!AV93="x","x",$AU$2-'Indicator Date hidden'!AV93)</f>
        <v>1</v>
      </c>
      <c r="AV92" s="148">
        <f>IF('Indicator Date hidden'!AW93="x","x",$AV$2-'Indicator Date hidden'!AW93)</f>
        <v>0</v>
      </c>
      <c r="AW92" s="148">
        <f>IF('Indicator Date hidden'!AX93="x","x",$AW$2-'Indicator Date hidden'!AX93)</f>
        <v>0</v>
      </c>
      <c r="AX92" s="148">
        <f>IF('Indicator Date hidden'!AY93="x","x",$AX$2-'Indicator Date hidden'!AY93)</f>
        <v>0</v>
      </c>
      <c r="AY92" s="148">
        <f>IF('Indicator Date hidden'!AZ93="x","x",$AY$2-'Indicator Date hidden'!AZ93)</f>
        <v>0</v>
      </c>
      <c r="AZ92" s="148">
        <f>IF('Indicator Date hidden'!BA93="x","x",$AZ$2-'Indicator Date hidden'!BA93)</f>
        <v>0</v>
      </c>
      <c r="BA92">
        <f t="shared" si="10"/>
        <v>4</v>
      </c>
      <c r="BB92" s="19">
        <f t="shared" si="11"/>
        <v>9.0909090909090912E-2</v>
      </c>
      <c r="BC92">
        <f t="shared" si="12"/>
        <v>3</v>
      </c>
      <c r="BD92" s="19">
        <f t="shared" si="13"/>
        <v>0.35790944881871867</v>
      </c>
      <c r="BE92" s="182">
        <f t="shared" si="14"/>
        <v>0</v>
      </c>
    </row>
    <row r="93" spans="1:57">
      <c r="A93" t="s">
        <v>8147</v>
      </c>
      <c r="B93" s="148">
        <f>IF('Indicator Date hidden'!C94="x","x",$B$2-'Indicator Date hidden'!C94)</f>
        <v>0</v>
      </c>
      <c r="C93" s="148">
        <f>IF('Indicator Date hidden'!D94="x","x",$C$2-'Indicator Date hidden'!D94)</f>
        <v>0</v>
      </c>
      <c r="D93" s="148">
        <f>IF('Indicator Date hidden'!E94="x","x",$D$2-'Indicator Date hidden'!E94)</f>
        <v>0</v>
      </c>
      <c r="E93" s="148">
        <f>IF('Indicator Date hidden'!F94="x","x",$E$2-'Indicator Date hidden'!F94)</f>
        <v>0</v>
      </c>
      <c r="F93" s="148">
        <f>IF('Indicator Date hidden'!G94="x","x",$F$2-'Indicator Date hidden'!G94)</f>
        <v>0</v>
      </c>
      <c r="G93" s="148">
        <f>IF('Indicator Date hidden'!H94="x","x",$G$2-'Indicator Date hidden'!H94)</f>
        <v>0</v>
      </c>
      <c r="H93" s="148">
        <f>IF('Indicator Date hidden'!I94="x","x",$H$2-'Indicator Date hidden'!I94)</f>
        <v>0</v>
      </c>
      <c r="I93" s="148">
        <f>IF('Indicator Date hidden'!J94="x","x",$I$2-'Indicator Date hidden'!J94)</f>
        <v>0</v>
      </c>
      <c r="J93" s="148">
        <f>IF('Indicator Date hidden'!K94="x","x",$J$2-'Indicator Date hidden'!K94)</f>
        <v>0</v>
      </c>
      <c r="K93" s="148">
        <f>IF('Indicator Date hidden'!L94="x","x",$K$2-'Indicator Date hidden'!L94)</f>
        <v>0</v>
      </c>
      <c r="L93" s="148">
        <f>IF('Indicator Date hidden'!M94="x","x",$L$2-'Indicator Date hidden'!M94)</f>
        <v>0</v>
      </c>
      <c r="M93" s="148">
        <f>IF('Indicator Date hidden'!N94="x","x",$M$2-'Indicator Date hidden'!N94)</f>
        <v>0</v>
      </c>
      <c r="N93" s="148">
        <f>IF('Indicator Date hidden'!O94="x","x",$N$2-'Indicator Date hidden'!O94)</f>
        <v>0</v>
      </c>
      <c r="O93" s="148">
        <f>IF('Indicator Date hidden'!P94="x","x",$O$2-'Indicator Date hidden'!P94)</f>
        <v>0</v>
      </c>
      <c r="P93" s="148">
        <f>IF('Indicator Date hidden'!Q94="x","x",$P$2-'Indicator Date hidden'!Q94)</f>
        <v>0</v>
      </c>
      <c r="Q93" s="148">
        <f>IF('Indicator Date hidden'!R94="x","x",$Q$2-'Indicator Date hidden'!R94)</f>
        <v>2</v>
      </c>
      <c r="R93" s="148">
        <f>IF('Indicator Date hidden'!S94="x","x",$R$2-'Indicator Date hidden'!S94)</f>
        <v>0</v>
      </c>
      <c r="S93" s="148">
        <f>IF('Indicator Date hidden'!T94="x","x",$S$2-'Indicator Date hidden'!T94)</f>
        <v>0</v>
      </c>
      <c r="T93" s="148">
        <f>IF('Indicator Date hidden'!U94="x","x",$T$2-'Indicator Date hidden'!U94)</f>
        <v>0</v>
      </c>
      <c r="U93" s="148">
        <f>IF('Indicator Date hidden'!V94="x","x",$U$2-'Indicator Date hidden'!V94)</f>
        <v>0</v>
      </c>
      <c r="V93" s="148">
        <f>IF('Indicator Date hidden'!W94="x","x",$V$2-'Indicator Date hidden'!W94)</f>
        <v>0</v>
      </c>
      <c r="W93" s="148">
        <f>IF('Indicator Date hidden'!X94="x","x",$W$2-'Indicator Date hidden'!X94)</f>
        <v>0</v>
      </c>
      <c r="X93" s="148">
        <f>IF('Indicator Date hidden'!Y94="x","x",$X$2-'Indicator Date hidden'!Y94)</f>
        <v>1</v>
      </c>
      <c r="Y93" s="148">
        <f>IF('Indicator Date hidden'!Z94="x","x",$Y$2-'Indicator Date hidden'!Z94)</f>
        <v>0</v>
      </c>
      <c r="Z93" s="148">
        <f>IF('Indicator Date hidden'!AA94="x","x",$Z$2-'Indicator Date hidden'!AA94)</f>
        <v>0</v>
      </c>
      <c r="AA93" s="148">
        <f>IF('Indicator Date hidden'!AB94="x","x",$AA$2-'Indicator Date hidden'!AB94)</f>
        <v>0</v>
      </c>
      <c r="AB93" s="148">
        <f>IF('Indicator Date hidden'!AC94="x","x",$AB$2-'Indicator Date hidden'!AC94)</f>
        <v>0</v>
      </c>
      <c r="AC93" s="148">
        <f>IF('Indicator Date hidden'!AD94="x","x",$AC$2-'Indicator Date hidden'!AD94)</f>
        <v>0</v>
      </c>
      <c r="AD93" s="148">
        <f>IF('Indicator Date hidden'!AE94="x","x",$AD$2-'Indicator Date hidden'!AE94)</f>
        <v>0</v>
      </c>
      <c r="AE93" s="148">
        <f>IF('Indicator Date hidden'!AF94="x","x",$AE$2-'Indicator Date hidden'!AF94)</f>
        <v>0</v>
      </c>
      <c r="AF93" s="148">
        <f>IF('Indicator Date hidden'!AG94="x","x",$AF$2-'Indicator Date hidden'!AG94)</f>
        <v>1</v>
      </c>
      <c r="AG93" s="148">
        <f>IF('Indicator Date hidden'!AH94="x","x",$AG$2-'Indicator Date hidden'!AH94)</f>
        <v>0</v>
      </c>
      <c r="AH93" s="148">
        <f>IF('Indicator Date hidden'!AI94="x","x",$AH$2-'Indicator Date hidden'!AI94)</f>
        <v>0</v>
      </c>
      <c r="AI93" s="148">
        <f>IF('Indicator Date hidden'!AJ94="x","x",$AI$2-'Indicator Date hidden'!AJ94)</f>
        <v>0</v>
      </c>
      <c r="AJ93" s="148" t="str">
        <f>IF('Indicator Date hidden'!AK94="x","x",$AJ$2-'Indicator Date hidden'!AK94)</f>
        <v>x</v>
      </c>
      <c r="AK93" s="148">
        <f>IF('Indicator Date hidden'!AL94="x","x",$AK$2-'Indicator Date hidden'!AL94)</f>
        <v>1</v>
      </c>
      <c r="AL93" s="148">
        <f>IF('Indicator Date hidden'!AM94="x","x",$AL$2-'Indicator Date hidden'!AM94)</f>
        <v>0</v>
      </c>
      <c r="AM93" s="148">
        <f>IF('Indicator Date hidden'!AN94="x","x",$AM$2-'Indicator Date hidden'!AN94)</f>
        <v>0</v>
      </c>
      <c r="AN93" s="148">
        <f>IF('Indicator Date hidden'!AO94="x","x",$AN$2-'Indicator Date hidden'!AO94)</f>
        <v>0</v>
      </c>
      <c r="AO93" s="148" t="str">
        <f>IF('Indicator Date hidden'!AP94="x","x",$AO$2-'Indicator Date hidden'!AP94)</f>
        <v>x</v>
      </c>
      <c r="AP93" s="148" t="str">
        <f>IF('Indicator Date hidden'!AQ94="x","x",$AP$2-'Indicator Date hidden'!AQ94)</f>
        <v>x</v>
      </c>
      <c r="AQ93" s="148">
        <f>IF('Indicator Date hidden'!AR94="x","x",$AQ$2-'Indicator Date hidden'!AR94)</f>
        <v>0</v>
      </c>
      <c r="AR93" s="148">
        <f>IF('Indicator Date hidden'!AS94="x","x",$AR$2-'Indicator Date hidden'!AS94)</f>
        <v>0</v>
      </c>
      <c r="AS93" s="148">
        <f>IF('Indicator Date hidden'!AT94="x","x",$AS$2-'Indicator Date hidden'!AT94)</f>
        <v>0</v>
      </c>
      <c r="AT93" s="148">
        <f>IF('Indicator Date hidden'!AU94="x","x",$AT$2-'Indicator Date hidden'!AU94)</f>
        <v>0</v>
      </c>
      <c r="AU93" s="148">
        <f>IF('Indicator Date hidden'!AV94="x","x",$AU$2-'Indicator Date hidden'!AV94)</f>
        <v>5</v>
      </c>
      <c r="AV93" s="148">
        <f>IF('Indicator Date hidden'!AW94="x","x",$AV$2-'Indicator Date hidden'!AW94)</f>
        <v>0</v>
      </c>
      <c r="AW93" s="148">
        <f>IF('Indicator Date hidden'!AX94="x","x",$AW$2-'Indicator Date hidden'!AX94)</f>
        <v>0</v>
      </c>
      <c r="AX93" s="148">
        <f>IF('Indicator Date hidden'!AY94="x","x",$AX$2-'Indicator Date hidden'!AY94)</f>
        <v>0</v>
      </c>
      <c r="AY93" s="148">
        <f>IF('Indicator Date hidden'!AZ94="x","x",$AY$2-'Indicator Date hidden'!AZ94)</f>
        <v>0</v>
      </c>
      <c r="AZ93" s="148">
        <f>IF('Indicator Date hidden'!BA94="x","x",$AZ$2-'Indicator Date hidden'!BA94)</f>
        <v>0</v>
      </c>
      <c r="BA93">
        <f t="shared" si="10"/>
        <v>10</v>
      </c>
      <c r="BB93" s="19">
        <f t="shared" si="11"/>
        <v>0.20833333333333334</v>
      </c>
      <c r="BC93">
        <f t="shared" si="12"/>
        <v>5</v>
      </c>
      <c r="BD93" s="19">
        <f t="shared" si="13"/>
        <v>0.78947063839568399</v>
      </c>
      <c r="BE93" s="182">
        <f t="shared" si="14"/>
        <v>0</v>
      </c>
    </row>
    <row r="94" spans="1:57">
      <c r="A94" t="s">
        <v>8149</v>
      </c>
      <c r="B94" s="148">
        <f>IF('Indicator Date hidden'!C95="x","x",$B$2-'Indicator Date hidden'!C95)</f>
        <v>0</v>
      </c>
      <c r="C94" s="148">
        <f>IF('Indicator Date hidden'!D95="x","x",$C$2-'Indicator Date hidden'!D95)</f>
        <v>0</v>
      </c>
      <c r="D94" s="148">
        <f>IF('Indicator Date hidden'!E95="x","x",$D$2-'Indicator Date hidden'!E95)</f>
        <v>0</v>
      </c>
      <c r="E94" s="148">
        <f>IF('Indicator Date hidden'!F95="x","x",$E$2-'Indicator Date hidden'!F95)</f>
        <v>0</v>
      </c>
      <c r="F94" s="148">
        <f>IF('Indicator Date hidden'!G95="x","x",$F$2-'Indicator Date hidden'!G95)</f>
        <v>0</v>
      </c>
      <c r="G94" s="148">
        <f>IF('Indicator Date hidden'!H95="x","x",$G$2-'Indicator Date hidden'!H95)</f>
        <v>0</v>
      </c>
      <c r="H94" s="148">
        <f>IF('Indicator Date hidden'!I95="x","x",$H$2-'Indicator Date hidden'!I95)</f>
        <v>0</v>
      </c>
      <c r="I94" s="148">
        <f>IF('Indicator Date hidden'!J95="x","x",$I$2-'Indicator Date hidden'!J95)</f>
        <v>0</v>
      </c>
      <c r="J94" s="148">
        <f>IF('Indicator Date hidden'!K95="x","x",$J$2-'Indicator Date hidden'!K95)</f>
        <v>0</v>
      </c>
      <c r="K94" s="148">
        <f>IF('Indicator Date hidden'!L95="x","x",$K$2-'Indicator Date hidden'!L95)</f>
        <v>0</v>
      </c>
      <c r="L94" s="148">
        <f>IF('Indicator Date hidden'!M95="x","x",$L$2-'Indicator Date hidden'!M95)</f>
        <v>0</v>
      </c>
      <c r="M94" s="148">
        <f>IF('Indicator Date hidden'!N95="x","x",$M$2-'Indicator Date hidden'!N95)</f>
        <v>0</v>
      </c>
      <c r="N94" s="148">
        <f>IF('Indicator Date hidden'!O95="x","x",$N$2-'Indicator Date hidden'!O95)</f>
        <v>0</v>
      </c>
      <c r="O94" s="148">
        <f>IF('Indicator Date hidden'!P95="x","x",$O$2-'Indicator Date hidden'!P95)</f>
        <v>0</v>
      </c>
      <c r="P94" s="148">
        <f>IF('Indicator Date hidden'!Q95="x","x",$P$2-'Indicator Date hidden'!Q95)</f>
        <v>0</v>
      </c>
      <c r="Q94" s="148">
        <f>IF('Indicator Date hidden'!R95="x","x",$Q$2-'Indicator Date hidden'!R95)</f>
        <v>2</v>
      </c>
      <c r="R94" s="148">
        <f>IF('Indicator Date hidden'!S95="x","x",$R$2-'Indicator Date hidden'!S95)</f>
        <v>0</v>
      </c>
      <c r="S94" s="148">
        <f>IF('Indicator Date hidden'!T95="x","x",$S$2-'Indicator Date hidden'!T95)</f>
        <v>0</v>
      </c>
      <c r="T94" s="148">
        <f>IF('Indicator Date hidden'!U95="x","x",$T$2-'Indicator Date hidden'!U95)</f>
        <v>0</v>
      </c>
      <c r="U94" s="148">
        <f>IF('Indicator Date hidden'!V95="x","x",$U$2-'Indicator Date hidden'!V95)</f>
        <v>0</v>
      </c>
      <c r="V94" s="148">
        <f>IF('Indicator Date hidden'!W95="x","x",$V$2-'Indicator Date hidden'!W95)</f>
        <v>0</v>
      </c>
      <c r="W94" s="148">
        <f>IF('Indicator Date hidden'!X95="x","x",$W$2-'Indicator Date hidden'!X95)</f>
        <v>3</v>
      </c>
      <c r="X94" s="148">
        <f>IF('Indicator Date hidden'!Y95="x","x",$X$2-'Indicator Date hidden'!Y95)</f>
        <v>2</v>
      </c>
      <c r="Y94" s="148">
        <f>IF('Indicator Date hidden'!Z95="x","x",$Y$2-'Indicator Date hidden'!Z95)</f>
        <v>0</v>
      </c>
      <c r="Z94" s="148">
        <f>IF('Indicator Date hidden'!AA95="x","x",$Z$2-'Indicator Date hidden'!AA95)</f>
        <v>0</v>
      </c>
      <c r="AA94" s="148">
        <f>IF('Indicator Date hidden'!AB95="x","x",$AA$2-'Indicator Date hidden'!AB95)</f>
        <v>0</v>
      </c>
      <c r="AB94" s="148">
        <f>IF('Indicator Date hidden'!AC95="x","x",$AB$2-'Indicator Date hidden'!AC95)</f>
        <v>0</v>
      </c>
      <c r="AC94" s="148">
        <f>IF('Indicator Date hidden'!AD95="x","x",$AC$2-'Indicator Date hidden'!AD95)</f>
        <v>0</v>
      </c>
      <c r="AD94" s="148">
        <f>IF('Indicator Date hidden'!AE95="x","x",$AD$2-'Indicator Date hidden'!AE95)</f>
        <v>0</v>
      </c>
      <c r="AE94" s="148">
        <f>IF('Indicator Date hidden'!AF95="x","x",$AE$2-'Indicator Date hidden'!AF95)</f>
        <v>1</v>
      </c>
      <c r="AF94" s="148">
        <f>IF('Indicator Date hidden'!AG95="x","x",$AF$2-'Indicator Date hidden'!AG95)</f>
        <v>1</v>
      </c>
      <c r="AG94" s="148">
        <f>IF('Indicator Date hidden'!AH95="x","x",$AG$2-'Indicator Date hidden'!AH95)</f>
        <v>0</v>
      </c>
      <c r="AH94" s="148">
        <f>IF('Indicator Date hidden'!AI95="x","x",$AH$2-'Indicator Date hidden'!AI95)</f>
        <v>0</v>
      </c>
      <c r="AI94" s="148">
        <f>IF('Indicator Date hidden'!AJ95="x","x",$AI$2-'Indicator Date hidden'!AJ95)</f>
        <v>0</v>
      </c>
      <c r="AJ94" s="148">
        <f>IF('Indicator Date hidden'!AK95="x","x",$AJ$2-'Indicator Date hidden'!AK95)</f>
        <v>1</v>
      </c>
      <c r="AK94" s="148">
        <f>IF('Indicator Date hidden'!AL95="x","x",$AK$2-'Indicator Date hidden'!AL95)</f>
        <v>1</v>
      </c>
      <c r="AL94" s="148">
        <f>IF('Indicator Date hidden'!AM95="x","x",$AL$2-'Indicator Date hidden'!AM95)</f>
        <v>0</v>
      </c>
      <c r="AM94" s="148">
        <f>IF('Indicator Date hidden'!AN95="x","x",$AM$2-'Indicator Date hidden'!AN95)</f>
        <v>0</v>
      </c>
      <c r="AN94" s="148">
        <f>IF('Indicator Date hidden'!AO95="x","x",$AN$2-'Indicator Date hidden'!AO95)</f>
        <v>0</v>
      </c>
      <c r="AO94" s="148">
        <f>IF('Indicator Date hidden'!AP95="x","x",$AO$2-'Indicator Date hidden'!AP95)</f>
        <v>2</v>
      </c>
      <c r="AP94" s="148">
        <f>IF('Indicator Date hidden'!AQ95="x","x",$AP$2-'Indicator Date hidden'!AQ95)</f>
        <v>1</v>
      </c>
      <c r="AQ94" s="148">
        <f>IF('Indicator Date hidden'!AR95="x","x",$AQ$2-'Indicator Date hidden'!AR95)</f>
        <v>0</v>
      </c>
      <c r="AR94" s="148">
        <f>IF('Indicator Date hidden'!AS95="x","x",$AR$2-'Indicator Date hidden'!AS95)</f>
        <v>0</v>
      </c>
      <c r="AS94" s="148">
        <f>IF('Indicator Date hidden'!AT95="x","x",$AS$2-'Indicator Date hidden'!AT95)</f>
        <v>0</v>
      </c>
      <c r="AT94" s="148">
        <f>IF('Indicator Date hidden'!AU95="x","x",$AT$2-'Indicator Date hidden'!AU95)</f>
        <v>0</v>
      </c>
      <c r="AU94" s="148" t="str">
        <f>IF('Indicator Date hidden'!AV95="x","x",$AU$2-'Indicator Date hidden'!AV95)</f>
        <v>x</v>
      </c>
      <c r="AV94" s="148">
        <f>IF('Indicator Date hidden'!AW95="x","x",$AV$2-'Indicator Date hidden'!AW95)</f>
        <v>0</v>
      </c>
      <c r="AW94" s="148">
        <f>IF('Indicator Date hidden'!AX95="x","x",$AW$2-'Indicator Date hidden'!AX95)</f>
        <v>0</v>
      </c>
      <c r="AX94" s="148">
        <f>IF('Indicator Date hidden'!AY95="x","x",$AX$2-'Indicator Date hidden'!AY95)</f>
        <v>0</v>
      </c>
      <c r="AY94" s="148">
        <f>IF('Indicator Date hidden'!AZ95="x","x",$AY$2-'Indicator Date hidden'!AZ95)</f>
        <v>0</v>
      </c>
      <c r="AZ94" s="148">
        <f>IF('Indicator Date hidden'!BA95="x","x",$AZ$2-'Indicator Date hidden'!BA95)</f>
        <v>0</v>
      </c>
      <c r="BA94">
        <f t="shared" si="10"/>
        <v>14</v>
      </c>
      <c r="BB94" s="19">
        <f t="shared" si="11"/>
        <v>0.28000000000000003</v>
      </c>
      <c r="BC94">
        <f t="shared" si="12"/>
        <v>9</v>
      </c>
      <c r="BD94" s="19">
        <f t="shared" si="13"/>
        <v>0.664529909033446</v>
      </c>
      <c r="BE94" s="182">
        <f t="shared" si="14"/>
        <v>0</v>
      </c>
    </row>
    <row r="95" spans="1:57">
      <c r="A95" t="s">
        <v>8151</v>
      </c>
      <c r="B95" s="148">
        <f>IF('Indicator Date hidden'!C96="x","x",$B$2-'Indicator Date hidden'!C96)</f>
        <v>0</v>
      </c>
      <c r="C95" s="148">
        <f>IF('Indicator Date hidden'!D96="x","x",$C$2-'Indicator Date hidden'!D96)</f>
        <v>0</v>
      </c>
      <c r="D95" s="148">
        <f>IF('Indicator Date hidden'!E96="x","x",$D$2-'Indicator Date hidden'!E96)</f>
        <v>0</v>
      </c>
      <c r="E95" s="148">
        <f>IF('Indicator Date hidden'!F96="x","x",$E$2-'Indicator Date hidden'!F96)</f>
        <v>0</v>
      </c>
      <c r="F95" s="148">
        <f>IF('Indicator Date hidden'!G96="x","x",$F$2-'Indicator Date hidden'!G96)</f>
        <v>0</v>
      </c>
      <c r="G95" s="148">
        <f>IF('Indicator Date hidden'!H96="x","x",$G$2-'Indicator Date hidden'!H96)</f>
        <v>0</v>
      </c>
      <c r="H95" s="148">
        <f>IF('Indicator Date hidden'!I96="x","x",$H$2-'Indicator Date hidden'!I96)</f>
        <v>0</v>
      </c>
      <c r="I95" s="148">
        <f>IF('Indicator Date hidden'!J96="x","x",$I$2-'Indicator Date hidden'!J96)</f>
        <v>0</v>
      </c>
      <c r="J95" s="148">
        <f>IF('Indicator Date hidden'!K96="x","x",$J$2-'Indicator Date hidden'!K96)</f>
        <v>0</v>
      </c>
      <c r="K95" s="148">
        <f>IF('Indicator Date hidden'!L96="x","x",$K$2-'Indicator Date hidden'!L96)</f>
        <v>0</v>
      </c>
      <c r="L95" s="148">
        <f>IF('Indicator Date hidden'!M96="x","x",$L$2-'Indicator Date hidden'!M96)</f>
        <v>0</v>
      </c>
      <c r="M95" s="148">
        <f>IF('Indicator Date hidden'!N96="x","x",$M$2-'Indicator Date hidden'!N96)</f>
        <v>0</v>
      </c>
      <c r="N95" s="148">
        <f>IF('Indicator Date hidden'!O96="x","x",$N$2-'Indicator Date hidden'!O96)</f>
        <v>0</v>
      </c>
      <c r="O95" s="148">
        <f>IF('Indicator Date hidden'!P96="x","x",$O$2-'Indicator Date hidden'!P96)</f>
        <v>0</v>
      </c>
      <c r="P95" s="148">
        <f>IF('Indicator Date hidden'!Q96="x","x",$P$2-'Indicator Date hidden'!Q96)</f>
        <v>0</v>
      </c>
      <c r="Q95" s="148" t="str">
        <f>IF('Indicator Date hidden'!R96="x","x",$Q$2-'Indicator Date hidden'!R96)</f>
        <v>x</v>
      </c>
      <c r="R95" s="148">
        <f>IF('Indicator Date hidden'!S96="x","x",$R$2-'Indicator Date hidden'!S96)</f>
        <v>0</v>
      </c>
      <c r="S95" s="148">
        <f>IF('Indicator Date hidden'!T96="x","x",$S$2-'Indicator Date hidden'!T96)</f>
        <v>0</v>
      </c>
      <c r="T95" s="148">
        <f>IF('Indicator Date hidden'!U96="x","x",$T$2-'Indicator Date hidden'!U96)</f>
        <v>0</v>
      </c>
      <c r="U95" s="148" t="str">
        <f>IF('Indicator Date hidden'!V96="x","x",$U$2-'Indicator Date hidden'!V96)</f>
        <v>x</v>
      </c>
      <c r="V95" s="148">
        <f>IF('Indicator Date hidden'!W96="x","x",$V$2-'Indicator Date hidden'!W96)</f>
        <v>0</v>
      </c>
      <c r="W95" s="148" t="str">
        <f>IF('Indicator Date hidden'!X96="x","x",$W$2-'Indicator Date hidden'!X96)</f>
        <v>x</v>
      </c>
      <c r="X95" s="148">
        <f>IF('Indicator Date hidden'!Y96="x","x",$X$2-'Indicator Date hidden'!Y96)</f>
        <v>2</v>
      </c>
      <c r="Y95" s="148">
        <f>IF('Indicator Date hidden'!Z96="x","x",$Y$2-'Indicator Date hidden'!Z96)</f>
        <v>0</v>
      </c>
      <c r="Z95" s="148">
        <f>IF('Indicator Date hidden'!AA96="x","x",$Z$2-'Indicator Date hidden'!AA96)</f>
        <v>0</v>
      </c>
      <c r="AA95" s="148" t="str">
        <f>IF('Indicator Date hidden'!AB96="x","x",$AA$2-'Indicator Date hidden'!AB96)</f>
        <v>x</v>
      </c>
      <c r="AB95" s="148">
        <f>IF('Indicator Date hidden'!AC96="x","x",$AB$2-'Indicator Date hidden'!AC96)</f>
        <v>0</v>
      </c>
      <c r="AC95" s="148">
        <f>IF('Indicator Date hidden'!AD96="x","x",$AC$2-'Indicator Date hidden'!AD96)</f>
        <v>0</v>
      </c>
      <c r="AD95" s="148" t="str">
        <f>IF('Indicator Date hidden'!AE96="x","x",$AD$2-'Indicator Date hidden'!AE96)</f>
        <v>x</v>
      </c>
      <c r="AE95" s="148">
        <f>IF('Indicator Date hidden'!AF96="x","x",$AE$2-'Indicator Date hidden'!AF96)</f>
        <v>0</v>
      </c>
      <c r="AF95" s="148">
        <f>IF('Indicator Date hidden'!AG96="x","x",$AF$2-'Indicator Date hidden'!AG96)</f>
        <v>1</v>
      </c>
      <c r="AG95" s="148">
        <f>IF('Indicator Date hidden'!AH96="x","x",$AG$2-'Indicator Date hidden'!AH96)</f>
        <v>0</v>
      </c>
      <c r="AH95" s="148">
        <f>IF('Indicator Date hidden'!AI96="x","x",$AH$2-'Indicator Date hidden'!AI96)</f>
        <v>0</v>
      </c>
      <c r="AI95" s="148">
        <f>IF('Indicator Date hidden'!AJ96="x","x",$AI$2-'Indicator Date hidden'!AJ96)</f>
        <v>0</v>
      </c>
      <c r="AJ95" s="148" t="str">
        <f>IF('Indicator Date hidden'!AK96="x","x",$AJ$2-'Indicator Date hidden'!AK96)</f>
        <v>x</v>
      </c>
      <c r="AK95" s="148">
        <f>IF('Indicator Date hidden'!AL96="x","x",$AK$2-'Indicator Date hidden'!AL96)</f>
        <v>1</v>
      </c>
      <c r="AL95" s="148">
        <f>IF('Indicator Date hidden'!AM96="x","x",$AL$2-'Indicator Date hidden'!AM96)</f>
        <v>0</v>
      </c>
      <c r="AM95" s="148">
        <f>IF('Indicator Date hidden'!AN96="x","x",$AM$2-'Indicator Date hidden'!AN96)</f>
        <v>0</v>
      </c>
      <c r="AN95" s="148">
        <f>IF('Indicator Date hidden'!AO96="x","x",$AN$2-'Indicator Date hidden'!AO96)</f>
        <v>0</v>
      </c>
      <c r="AO95" s="148">
        <f>IF('Indicator Date hidden'!AP96="x","x",$AO$2-'Indicator Date hidden'!AP96)</f>
        <v>0</v>
      </c>
      <c r="AP95" s="148">
        <f>IF('Indicator Date hidden'!AQ96="x","x",$AP$2-'Indicator Date hidden'!AQ96)</f>
        <v>0</v>
      </c>
      <c r="AQ95" s="148" t="str">
        <f>IF('Indicator Date hidden'!AR96="x","x",$AQ$2-'Indicator Date hidden'!AR96)</f>
        <v>x</v>
      </c>
      <c r="AR95" s="148">
        <f>IF('Indicator Date hidden'!AS96="x","x",$AR$2-'Indicator Date hidden'!AS96)</f>
        <v>0</v>
      </c>
      <c r="AS95" s="148">
        <f>IF('Indicator Date hidden'!AT96="x","x",$AS$2-'Indicator Date hidden'!AT96)</f>
        <v>0</v>
      </c>
      <c r="AT95" s="148">
        <f>IF('Indicator Date hidden'!AU96="x","x",$AT$2-'Indicator Date hidden'!AU96)</f>
        <v>0</v>
      </c>
      <c r="AU95" s="148">
        <f>IF('Indicator Date hidden'!AV96="x","x",$AU$2-'Indicator Date hidden'!AV96)</f>
        <v>3</v>
      </c>
      <c r="AV95" s="148">
        <f>IF('Indicator Date hidden'!AW96="x","x",$AV$2-'Indicator Date hidden'!AW96)</f>
        <v>0</v>
      </c>
      <c r="AW95" s="148">
        <f>IF('Indicator Date hidden'!AX96="x","x",$AW$2-'Indicator Date hidden'!AX96)</f>
        <v>0</v>
      </c>
      <c r="AX95" s="148">
        <f>IF('Indicator Date hidden'!AY96="x","x",$AX$2-'Indicator Date hidden'!AY96)</f>
        <v>0</v>
      </c>
      <c r="AY95" s="148">
        <f>IF('Indicator Date hidden'!AZ96="x","x",$AY$2-'Indicator Date hidden'!AZ96)</f>
        <v>0</v>
      </c>
      <c r="AZ95" s="148">
        <f>IF('Indicator Date hidden'!BA96="x","x",$AZ$2-'Indicator Date hidden'!BA96)</f>
        <v>0</v>
      </c>
      <c r="BA95">
        <f t="shared" si="10"/>
        <v>7</v>
      </c>
      <c r="BB95" s="19">
        <f t="shared" si="11"/>
        <v>0.15909090909090909</v>
      </c>
      <c r="BC95">
        <f t="shared" si="12"/>
        <v>4</v>
      </c>
      <c r="BD95" s="19">
        <f t="shared" si="13"/>
        <v>0.56178214065037613</v>
      </c>
      <c r="BE95" s="182">
        <f t="shared" si="14"/>
        <v>0</v>
      </c>
    </row>
    <row r="96" spans="1:57">
      <c r="A96" t="s">
        <v>3019</v>
      </c>
      <c r="B96" s="148">
        <f>IF('Indicator Date hidden'!C97="x","x",$B$2-'Indicator Date hidden'!C97)</f>
        <v>0</v>
      </c>
      <c r="C96" s="148">
        <f>IF('Indicator Date hidden'!D97="x","x",$C$2-'Indicator Date hidden'!D97)</f>
        <v>0</v>
      </c>
      <c r="D96" s="148">
        <f>IF('Indicator Date hidden'!E97="x","x",$D$2-'Indicator Date hidden'!E97)</f>
        <v>0</v>
      </c>
      <c r="E96" s="148">
        <f>IF('Indicator Date hidden'!F97="x","x",$E$2-'Indicator Date hidden'!F97)</f>
        <v>0</v>
      </c>
      <c r="F96" s="148">
        <f>IF('Indicator Date hidden'!G97="x","x",$F$2-'Indicator Date hidden'!G97)</f>
        <v>0</v>
      </c>
      <c r="G96" s="148">
        <f>IF('Indicator Date hidden'!H97="x","x",$G$2-'Indicator Date hidden'!H97)</f>
        <v>0</v>
      </c>
      <c r="H96" s="148">
        <f>IF('Indicator Date hidden'!I97="x","x",$H$2-'Indicator Date hidden'!I97)</f>
        <v>0</v>
      </c>
      <c r="I96" s="148">
        <f>IF('Indicator Date hidden'!J97="x","x",$I$2-'Indicator Date hidden'!J97)</f>
        <v>0</v>
      </c>
      <c r="J96" s="148">
        <f>IF('Indicator Date hidden'!K97="x","x",$J$2-'Indicator Date hidden'!K97)</f>
        <v>0</v>
      </c>
      <c r="K96" s="148">
        <f>IF('Indicator Date hidden'!L97="x","x",$K$2-'Indicator Date hidden'!L97)</f>
        <v>0</v>
      </c>
      <c r="L96" s="148">
        <f>IF('Indicator Date hidden'!M97="x","x",$L$2-'Indicator Date hidden'!M97)</f>
        <v>0</v>
      </c>
      <c r="M96" s="148">
        <f>IF('Indicator Date hidden'!N97="x","x",$M$2-'Indicator Date hidden'!N97)</f>
        <v>0</v>
      </c>
      <c r="N96" s="148">
        <f>IF('Indicator Date hidden'!O97="x","x",$N$2-'Indicator Date hidden'!O97)</f>
        <v>0</v>
      </c>
      <c r="O96" s="148">
        <f>IF('Indicator Date hidden'!P97="x","x",$O$2-'Indicator Date hidden'!P97)</f>
        <v>0</v>
      </c>
      <c r="P96" s="148">
        <f>IF('Indicator Date hidden'!Q97="x","x",$P$2-'Indicator Date hidden'!Q97)</f>
        <v>0</v>
      </c>
      <c r="Q96" s="148" t="str">
        <f>IF('Indicator Date hidden'!R97="x","x",$Q$2-'Indicator Date hidden'!R97)</f>
        <v>x</v>
      </c>
      <c r="R96" s="148">
        <f>IF('Indicator Date hidden'!S97="x","x",$R$2-'Indicator Date hidden'!S97)</f>
        <v>0</v>
      </c>
      <c r="S96" s="148">
        <f>IF('Indicator Date hidden'!T97="x","x",$S$2-'Indicator Date hidden'!T97)</f>
        <v>0</v>
      </c>
      <c r="T96" s="148">
        <f>IF('Indicator Date hidden'!U97="x","x",$T$2-'Indicator Date hidden'!U97)</f>
        <v>0</v>
      </c>
      <c r="U96" s="148">
        <f>IF('Indicator Date hidden'!V97="x","x",$U$2-'Indicator Date hidden'!V97)</f>
        <v>0</v>
      </c>
      <c r="V96" s="148">
        <f>IF('Indicator Date hidden'!W97="x","x",$V$2-'Indicator Date hidden'!W97)</f>
        <v>0</v>
      </c>
      <c r="W96" s="148">
        <f>IF('Indicator Date hidden'!X97="x","x",$W$2-'Indicator Date hidden'!X97)</f>
        <v>10</v>
      </c>
      <c r="X96" s="148">
        <f>IF('Indicator Date hidden'!Y97="x","x",$X$2-'Indicator Date hidden'!Y97)</f>
        <v>3</v>
      </c>
      <c r="Y96" s="148">
        <f>IF('Indicator Date hidden'!Z97="x","x",$Y$2-'Indicator Date hidden'!Z97)</f>
        <v>0</v>
      </c>
      <c r="Z96" s="148">
        <f>IF('Indicator Date hidden'!AA97="x","x",$Z$2-'Indicator Date hidden'!AA97)</f>
        <v>0</v>
      </c>
      <c r="AA96" s="148">
        <f>IF('Indicator Date hidden'!AB97="x","x",$AA$2-'Indicator Date hidden'!AB97)</f>
        <v>0</v>
      </c>
      <c r="AB96" s="148">
        <f>IF('Indicator Date hidden'!AC97="x","x",$AB$2-'Indicator Date hidden'!AC97)</f>
        <v>0</v>
      </c>
      <c r="AC96" s="148">
        <f>IF('Indicator Date hidden'!AD97="x","x",$AC$2-'Indicator Date hidden'!AD97)</f>
        <v>0</v>
      </c>
      <c r="AD96" s="148" t="str">
        <f>IF('Indicator Date hidden'!AE97="x","x",$AD$2-'Indicator Date hidden'!AE97)</f>
        <v>x</v>
      </c>
      <c r="AE96" s="148">
        <f>IF('Indicator Date hidden'!AF97="x","x",$AE$2-'Indicator Date hidden'!AF97)</f>
        <v>0</v>
      </c>
      <c r="AF96" s="148" t="str">
        <f>IF('Indicator Date hidden'!AG97="x","x",$AF$2-'Indicator Date hidden'!AG97)</f>
        <v>x</v>
      </c>
      <c r="AG96" s="148">
        <f>IF('Indicator Date hidden'!AH97="x","x",$AG$2-'Indicator Date hidden'!AH97)</f>
        <v>0</v>
      </c>
      <c r="AH96" s="148">
        <f>IF('Indicator Date hidden'!AI97="x","x",$AH$2-'Indicator Date hidden'!AI97)</f>
        <v>0</v>
      </c>
      <c r="AI96" s="148">
        <f>IF('Indicator Date hidden'!AJ97="x","x",$AI$2-'Indicator Date hidden'!AJ97)</f>
        <v>0</v>
      </c>
      <c r="AJ96" s="148">
        <f>IF('Indicator Date hidden'!AK97="x","x",$AJ$2-'Indicator Date hidden'!AK97)</f>
        <v>1</v>
      </c>
      <c r="AK96" s="148">
        <f>IF('Indicator Date hidden'!AL97="x","x",$AK$2-'Indicator Date hidden'!AL97)</f>
        <v>0</v>
      </c>
      <c r="AL96" s="148">
        <f>IF('Indicator Date hidden'!AM97="x","x",$AL$2-'Indicator Date hidden'!AM97)</f>
        <v>0</v>
      </c>
      <c r="AM96" s="148">
        <f>IF('Indicator Date hidden'!AN97="x","x",$AM$2-'Indicator Date hidden'!AN97)</f>
        <v>0</v>
      </c>
      <c r="AN96" s="148">
        <f>IF('Indicator Date hidden'!AO97="x","x",$AN$2-'Indicator Date hidden'!AO97)</f>
        <v>0</v>
      </c>
      <c r="AO96" s="148" t="str">
        <f>IF('Indicator Date hidden'!AP97="x","x",$AO$2-'Indicator Date hidden'!AP97)</f>
        <v>x</v>
      </c>
      <c r="AP96" s="148" t="str">
        <f>IF('Indicator Date hidden'!AQ97="x","x",$AP$2-'Indicator Date hidden'!AQ97)</f>
        <v>x</v>
      </c>
      <c r="AQ96" s="148">
        <f>IF('Indicator Date hidden'!AR97="x","x",$AQ$2-'Indicator Date hidden'!AR97)</f>
        <v>0</v>
      </c>
      <c r="AR96" s="148">
        <f>IF('Indicator Date hidden'!AS97="x","x",$AR$2-'Indicator Date hidden'!AS97)</f>
        <v>0</v>
      </c>
      <c r="AS96" s="148">
        <f>IF('Indicator Date hidden'!AT97="x","x",$AS$2-'Indicator Date hidden'!AT97)</f>
        <v>0</v>
      </c>
      <c r="AT96" s="148">
        <f>IF('Indicator Date hidden'!AU97="x","x",$AT$2-'Indicator Date hidden'!AU97)</f>
        <v>0</v>
      </c>
      <c r="AU96" s="148">
        <f>IF('Indicator Date hidden'!AV97="x","x",$AU$2-'Indicator Date hidden'!AV97)</f>
        <v>7</v>
      </c>
      <c r="AV96" s="148">
        <f>IF('Indicator Date hidden'!AW97="x","x",$AV$2-'Indicator Date hidden'!AW97)</f>
        <v>0</v>
      </c>
      <c r="AW96" s="148">
        <f>IF('Indicator Date hidden'!AX97="x","x",$AW$2-'Indicator Date hidden'!AX97)</f>
        <v>0</v>
      </c>
      <c r="AX96" s="148">
        <f>IF('Indicator Date hidden'!AY97="x","x",$AX$2-'Indicator Date hidden'!AY97)</f>
        <v>0</v>
      </c>
      <c r="AY96" s="148">
        <f>IF('Indicator Date hidden'!AZ97="x","x",$AY$2-'Indicator Date hidden'!AZ97)</f>
        <v>0</v>
      </c>
      <c r="AZ96" s="148">
        <f>IF('Indicator Date hidden'!BA97="x","x",$AZ$2-'Indicator Date hidden'!BA97)</f>
        <v>0</v>
      </c>
      <c r="BA96">
        <f t="shared" si="10"/>
        <v>21</v>
      </c>
      <c r="BB96" s="19">
        <f t="shared" si="11"/>
        <v>0.45652173913043476</v>
      </c>
      <c r="BC96">
        <f t="shared" si="12"/>
        <v>4</v>
      </c>
      <c r="BD96" s="19">
        <f t="shared" si="13"/>
        <v>1.8022512701706603</v>
      </c>
      <c r="BE96" s="182">
        <f t="shared" si="14"/>
        <v>0</v>
      </c>
    </row>
    <row r="97" spans="1:57">
      <c r="A97" t="s">
        <v>3259</v>
      </c>
      <c r="B97" s="148">
        <f>IF('Indicator Date hidden'!C98="x","x",$B$2-'Indicator Date hidden'!C98)</f>
        <v>0</v>
      </c>
      <c r="C97" s="148">
        <f>IF('Indicator Date hidden'!D98="x","x",$C$2-'Indicator Date hidden'!D98)</f>
        <v>0</v>
      </c>
      <c r="D97" s="148">
        <f>IF('Indicator Date hidden'!E98="x","x",$D$2-'Indicator Date hidden'!E98)</f>
        <v>0</v>
      </c>
      <c r="E97" s="148">
        <f>IF('Indicator Date hidden'!F98="x","x",$E$2-'Indicator Date hidden'!F98)</f>
        <v>0</v>
      </c>
      <c r="F97" s="148">
        <f>IF('Indicator Date hidden'!G98="x","x",$F$2-'Indicator Date hidden'!G98)</f>
        <v>0</v>
      </c>
      <c r="G97" s="148">
        <f>IF('Indicator Date hidden'!H98="x","x",$G$2-'Indicator Date hidden'!H98)</f>
        <v>0</v>
      </c>
      <c r="H97" s="148">
        <f>IF('Indicator Date hidden'!I98="x","x",$H$2-'Indicator Date hidden'!I98)</f>
        <v>0</v>
      </c>
      <c r="I97" s="148">
        <f>IF('Indicator Date hidden'!J98="x","x",$I$2-'Indicator Date hidden'!J98)</f>
        <v>0</v>
      </c>
      <c r="J97" s="148">
        <f>IF('Indicator Date hidden'!K98="x","x",$J$2-'Indicator Date hidden'!K98)</f>
        <v>0</v>
      </c>
      <c r="K97" s="148">
        <f>IF('Indicator Date hidden'!L98="x","x",$K$2-'Indicator Date hidden'!L98)</f>
        <v>0</v>
      </c>
      <c r="L97" s="148">
        <f>IF('Indicator Date hidden'!M98="x","x",$L$2-'Indicator Date hidden'!M98)</f>
        <v>0</v>
      </c>
      <c r="M97" s="148">
        <f>IF('Indicator Date hidden'!N98="x","x",$M$2-'Indicator Date hidden'!N98)</f>
        <v>0</v>
      </c>
      <c r="N97" s="148">
        <f>IF('Indicator Date hidden'!O98="x","x",$N$2-'Indicator Date hidden'!O98)</f>
        <v>0</v>
      </c>
      <c r="O97" s="148">
        <f>IF('Indicator Date hidden'!P98="x","x",$O$2-'Indicator Date hidden'!P98)</f>
        <v>0</v>
      </c>
      <c r="P97" s="148">
        <f>IF('Indicator Date hidden'!Q98="x","x",$P$2-'Indicator Date hidden'!Q98)</f>
        <v>0</v>
      </c>
      <c r="Q97" s="148">
        <f>IF('Indicator Date hidden'!R98="x","x",$Q$2-'Indicator Date hidden'!R98)</f>
        <v>5</v>
      </c>
      <c r="R97" s="148">
        <f>IF('Indicator Date hidden'!S98="x","x",$R$2-'Indicator Date hidden'!S98)</f>
        <v>0</v>
      </c>
      <c r="S97" s="148">
        <f>IF('Indicator Date hidden'!T98="x","x",$S$2-'Indicator Date hidden'!T98)</f>
        <v>0</v>
      </c>
      <c r="T97" s="148">
        <f>IF('Indicator Date hidden'!U98="x","x",$T$2-'Indicator Date hidden'!U98)</f>
        <v>0</v>
      </c>
      <c r="U97" s="148">
        <f>IF('Indicator Date hidden'!V98="x","x",$U$2-'Indicator Date hidden'!V98)</f>
        <v>0</v>
      </c>
      <c r="V97" s="148">
        <f>IF('Indicator Date hidden'!W98="x","x",$V$2-'Indicator Date hidden'!W98)</f>
        <v>0</v>
      </c>
      <c r="W97" s="148">
        <f>IF('Indicator Date hidden'!X98="x","x",$W$2-'Indicator Date hidden'!X98)</f>
        <v>0</v>
      </c>
      <c r="X97" s="148" t="str">
        <f>IF('Indicator Date hidden'!Y98="x","x",$X$2-'Indicator Date hidden'!Y98)</f>
        <v>x</v>
      </c>
      <c r="Y97" s="148">
        <f>IF('Indicator Date hidden'!Z98="x","x",$Y$2-'Indicator Date hidden'!Z98)</f>
        <v>0</v>
      </c>
      <c r="Z97" s="148">
        <f>IF('Indicator Date hidden'!AA98="x","x",$Z$2-'Indicator Date hidden'!AA98)</f>
        <v>0</v>
      </c>
      <c r="AA97" s="148">
        <f>IF('Indicator Date hidden'!AB98="x","x",$AA$2-'Indicator Date hidden'!AB98)</f>
        <v>0</v>
      </c>
      <c r="AB97" s="148">
        <f>IF('Indicator Date hidden'!AC98="x","x",$AB$2-'Indicator Date hidden'!AC98)</f>
        <v>0</v>
      </c>
      <c r="AC97" s="148">
        <f>IF('Indicator Date hidden'!AD98="x","x",$AC$2-'Indicator Date hidden'!AD98)</f>
        <v>0</v>
      </c>
      <c r="AD97" s="148" t="str">
        <f>IF('Indicator Date hidden'!AE98="x","x",$AD$2-'Indicator Date hidden'!AE98)</f>
        <v>x</v>
      </c>
      <c r="AE97" s="148">
        <f>IF('Indicator Date hidden'!AF98="x","x",$AE$2-'Indicator Date hidden'!AF98)</f>
        <v>0</v>
      </c>
      <c r="AF97" s="148">
        <f>IF('Indicator Date hidden'!AG98="x","x",$AF$2-'Indicator Date hidden'!AG98)</f>
        <v>3</v>
      </c>
      <c r="AG97" s="148">
        <f>IF('Indicator Date hidden'!AH98="x","x",$AG$2-'Indicator Date hidden'!AH98)</f>
        <v>0</v>
      </c>
      <c r="AH97" s="148">
        <f>IF('Indicator Date hidden'!AI98="x","x",$AH$2-'Indicator Date hidden'!AI98)</f>
        <v>0</v>
      </c>
      <c r="AI97" s="148">
        <f>IF('Indicator Date hidden'!AJ98="x","x",$AI$2-'Indicator Date hidden'!AJ98)</f>
        <v>0</v>
      </c>
      <c r="AJ97" s="148" t="str">
        <f>IF('Indicator Date hidden'!AK98="x","x",$AJ$2-'Indicator Date hidden'!AK98)</f>
        <v>x</v>
      </c>
      <c r="AK97" s="148">
        <f>IF('Indicator Date hidden'!AL98="x","x",$AK$2-'Indicator Date hidden'!AL98)</f>
        <v>1</v>
      </c>
      <c r="AL97" s="148">
        <f>IF('Indicator Date hidden'!AM98="x","x",$AL$2-'Indicator Date hidden'!AM98)</f>
        <v>0</v>
      </c>
      <c r="AM97" s="148">
        <f>IF('Indicator Date hidden'!AN98="x","x",$AM$2-'Indicator Date hidden'!AN98)</f>
        <v>0</v>
      </c>
      <c r="AN97" s="148">
        <f>IF('Indicator Date hidden'!AO98="x","x",$AN$2-'Indicator Date hidden'!AO98)</f>
        <v>0</v>
      </c>
      <c r="AO97" s="148">
        <f>IF('Indicator Date hidden'!AP98="x","x",$AO$2-'Indicator Date hidden'!AP98)</f>
        <v>0</v>
      </c>
      <c r="AP97" s="148">
        <f>IF('Indicator Date hidden'!AQ98="x","x",$AP$2-'Indicator Date hidden'!AQ98)</f>
        <v>0</v>
      </c>
      <c r="AQ97" s="148">
        <f>IF('Indicator Date hidden'!AR98="x","x",$AQ$2-'Indicator Date hidden'!AR98)</f>
        <v>0</v>
      </c>
      <c r="AR97" s="148">
        <f>IF('Indicator Date hidden'!AS98="x","x",$AR$2-'Indicator Date hidden'!AS98)</f>
        <v>0</v>
      </c>
      <c r="AS97" s="148">
        <f>IF('Indicator Date hidden'!AT98="x","x",$AS$2-'Indicator Date hidden'!AT98)</f>
        <v>0</v>
      </c>
      <c r="AT97" s="148">
        <f>IF('Indicator Date hidden'!AU98="x","x",$AT$2-'Indicator Date hidden'!AU98)</f>
        <v>0</v>
      </c>
      <c r="AU97" s="148">
        <f>IF('Indicator Date hidden'!AV98="x","x",$AU$2-'Indicator Date hidden'!AV98)</f>
        <v>5</v>
      </c>
      <c r="AV97" s="148">
        <f>IF('Indicator Date hidden'!AW98="x","x",$AV$2-'Indicator Date hidden'!AW98)</f>
        <v>0</v>
      </c>
      <c r="AW97" s="148">
        <f>IF('Indicator Date hidden'!AX98="x","x",$AW$2-'Indicator Date hidden'!AX98)</f>
        <v>0</v>
      </c>
      <c r="AX97" s="148">
        <f>IF('Indicator Date hidden'!AY98="x","x",$AX$2-'Indicator Date hidden'!AY98)</f>
        <v>0</v>
      </c>
      <c r="AY97" s="148">
        <f>IF('Indicator Date hidden'!AZ98="x","x",$AY$2-'Indicator Date hidden'!AZ98)</f>
        <v>0</v>
      </c>
      <c r="AZ97" s="148">
        <f>IF('Indicator Date hidden'!BA98="x","x",$AZ$2-'Indicator Date hidden'!BA98)</f>
        <v>0</v>
      </c>
      <c r="BA97">
        <f t="shared" si="10"/>
        <v>14</v>
      </c>
      <c r="BB97" s="19">
        <f t="shared" si="11"/>
        <v>0.29166666666666669</v>
      </c>
      <c r="BC97">
        <f t="shared" si="12"/>
        <v>4</v>
      </c>
      <c r="BD97" s="19">
        <f t="shared" si="13"/>
        <v>1.0793194872490515</v>
      </c>
      <c r="BE97" s="182">
        <f t="shared" si="14"/>
        <v>0</v>
      </c>
    </row>
    <row r="98" spans="1:57">
      <c r="A98" t="s">
        <v>8153</v>
      </c>
      <c r="B98" s="148">
        <f>IF('Indicator Date hidden'!C99="x","x",$B$2-'Indicator Date hidden'!C99)</f>
        <v>0</v>
      </c>
      <c r="C98" s="148">
        <f>IF('Indicator Date hidden'!D99="x","x",$C$2-'Indicator Date hidden'!D99)</f>
        <v>0</v>
      </c>
      <c r="D98" s="148">
        <f>IF('Indicator Date hidden'!E99="x","x",$D$2-'Indicator Date hidden'!E99)</f>
        <v>0</v>
      </c>
      <c r="E98" s="148">
        <f>IF('Indicator Date hidden'!F99="x","x",$E$2-'Indicator Date hidden'!F99)</f>
        <v>0</v>
      </c>
      <c r="F98" s="148">
        <f>IF('Indicator Date hidden'!G99="x","x",$F$2-'Indicator Date hidden'!G99)</f>
        <v>0</v>
      </c>
      <c r="G98" s="148">
        <f>IF('Indicator Date hidden'!H99="x","x",$G$2-'Indicator Date hidden'!H99)</f>
        <v>0</v>
      </c>
      <c r="H98" s="148">
        <f>IF('Indicator Date hidden'!I99="x","x",$H$2-'Indicator Date hidden'!I99)</f>
        <v>0</v>
      </c>
      <c r="I98" s="148">
        <f>IF('Indicator Date hidden'!J99="x","x",$I$2-'Indicator Date hidden'!J99)</f>
        <v>0</v>
      </c>
      <c r="J98" s="148">
        <f>IF('Indicator Date hidden'!K99="x","x",$J$2-'Indicator Date hidden'!K99)</f>
        <v>0</v>
      </c>
      <c r="K98" s="148">
        <f>IF('Indicator Date hidden'!L99="x","x",$K$2-'Indicator Date hidden'!L99)</f>
        <v>0</v>
      </c>
      <c r="L98" s="148">
        <f>IF('Indicator Date hidden'!M99="x","x",$L$2-'Indicator Date hidden'!M99)</f>
        <v>0</v>
      </c>
      <c r="M98" s="148">
        <f>IF('Indicator Date hidden'!N99="x","x",$M$2-'Indicator Date hidden'!N99)</f>
        <v>0</v>
      </c>
      <c r="N98" s="148">
        <f>IF('Indicator Date hidden'!O99="x","x",$N$2-'Indicator Date hidden'!O99)</f>
        <v>0</v>
      </c>
      <c r="O98" s="148">
        <f>IF('Indicator Date hidden'!P99="x","x",$O$2-'Indicator Date hidden'!P99)</f>
        <v>0</v>
      </c>
      <c r="P98" s="148">
        <f>IF('Indicator Date hidden'!Q99="x","x",$P$2-'Indicator Date hidden'!Q99)</f>
        <v>0</v>
      </c>
      <c r="Q98" s="148">
        <f>IF('Indicator Date hidden'!R99="x","x",$Q$2-'Indicator Date hidden'!R99)</f>
        <v>1</v>
      </c>
      <c r="R98" s="148">
        <f>IF('Indicator Date hidden'!S99="x","x",$R$2-'Indicator Date hidden'!S99)</f>
        <v>0</v>
      </c>
      <c r="S98" s="148">
        <f>IF('Indicator Date hidden'!T99="x","x",$S$2-'Indicator Date hidden'!T99)</f>
        <v>0</v>
      </c>
      <c r="T98" s="148">
        <f>IF('Indicator Date hidden'!U99="x","x",$T$2-'Indicator Date hidden'!U99)</f>
        <v>0</v>
      </c>
      <c r="U98" s="148">
        <f>IF('Indicator Date hidden'!V99="x","x",$U$2-'Indicator Date hidden'!V99)</f>
        <v>0</v>
      </c>
      <c r="V98" s="148">
        <f>IF('Indicator Date hidden'!W99="x","x",$V$2-'Indicator Date hidden'!W99)</f>
        <v>0</v>
      </c>
      <c r="W98" s="148">
        <f>IF('Indicator Date hidden'!X99="x","x",$W$2-'Indicator Date hidden'!X99)</f>
        <v>1</v>
      </c>
      <c r="X98" s="148">
        <f>IF('Indicator Date hidden'!Y99="x","x",$X$2-'Indicator Date hidden'!Y99)</f>
        <v>4</v>
      </c>
      <c r="Y98" s="148">
        <f>IF('Indicator Date hidden'!Z99="x","x",$Y$2-'Indicator Date hidden'!Z99)</f>
        <v>0</v>
      </c>
      <c r="Z98" s="148">
        <f>IF('Indicator Date hidden'!AA99="x","x",$Z$2-'Indicator Date hidden'!AA99)</f>
        <v>0</v>
      </c>
      <c r="AA98" s="148">
        <f>IF('Indicator Date hidden'!AB99="x","x",$AA$2-'Indicator Date hidden'!AB99)</f>
        <v>0</v>
      </c>
      <c r="AB98" s="148">
        <f>IF('Indicator Date hidden'!AC99="x","x",$AB$2-'Indicator Date hidden'!AC99)</f>
        <v>0</v>
      </c>
      <c r="AC98" s="148">
        <f>IF('Indicator Date hidden'!AD99="x","x",$AC$2-'Indicator Date hidden'!AD99)</f>
        <v>0</v>
      </c>
      <c r="AD98" s="148">
        <f>IF('Indicator Date hidden'!AE99="x","x",$AD$2-'Indicator Date hidden'!AE99)</f>
        <v>0</v>
      </c>
      <c r="AE98" s="148">
        <f>IF('Indicator Date hidden'!AF99="x","x",$AE$2-'Indicator Date hidden'!AF99)</f>
        <v>0</v>
      </c>
      <c r="AF98" s="148">
        <f>IF('Indicator Date hidden'!AG99="x","x",$AF$2-'Indicator Date hidden'!AG99)</f>
        <v>6</v>
      </c>
      <c r="AG98" s="148">
        <f>IF('Indicator Date hidden'!AH99="x","x",$AG$2-'Indicator Date hidden'!AH99)</f>
        <v>0</v>
      </c>
      <c r="AH98" s="148">
        <f>IF('Indicator Date hidden'!AI99="x","x",$AH$2-'Indicator Date hidden'!AI99)</f>
        <v>0</v>
      </c>
      <c r="AI98" s="148">
        <f>IF('Indicator Date hidden'!AJ99="x","x",$AI$2-'Indicator Date hidden'!AJ99)</f>
        <v>0</v>
      </c>
      <c r="AJ98" s="148" t="str">
        <f>IF('Indicator Date hidden'!AK99="x","x",$AJ$2-'Indicator Date hidden'!AK99)</f>
        <v>x</v>
      </c>
      <c r="AK98" s="148">
        <f>IF('Indicator Date hidden'!AL99="x","x",$AK$2-'Indicator Date hidden'!AL99)</f>
        <v>0</v>
      </c>
      <c r="AL98" s="148">
        <f>IF('Indicator Date hidden'!AM99="x","x",$AL$2-'Indicator Date hidden'!AM99)</f>
        <v>0</v>
      </c>
      <c r="AM98" s="148">
        <f>IF('Indicator Date hidden'!AN99="x","x",$AM$2-'Indicator Date hidden'!AN99)</f>
        <v>0</v>
      </c>
      <c r="AN98" s="148">
        <f>IF('Indicator Date hidden'!AO99="x","x",$AN$2-'Indicator Date hidden'!AO99)</f>
        <v>0</v>
      </c>
      <c r="AO98" s="148" t="str">
        <f>IF('Indicator Date hidden'!AP99="x","x",$AO$2-'Indicator Date hidden'!AP99)</f>
        <v>x</v>
      </c>
      <c r="AP98" s="148" t="str">
        <f>IF('Indicator Date hidden'!AQ99="x","x",$AP$2-'Indicator Date hidden'!AQ99)</f>
        <v>x</v>
      </c>
      <c r="AQ98" s="148" t="str">
        <f>IF('Indicator Date hidden'!AR99="x","x",$AQ$2-'Indicator Date hidden'!AR99)</f>
        <v>x</v>
      </c>
      <c r="AR98" s="148">
        <f>IF('Indicator Date hidden'!AS99="x","x",$AR$2-'Indicator Date hidden'!AS99)</f>
        <v>0</v>
      </c>
      <c r="AS98" s="148">
        <f>IF('Indicator Date hidden'!AT99="x","x",$AS$2-'Indicator Date hidden'!AT99)</f>
        <v>0</v>
      </c>
      <c r="AT98" s="148">
        <f>IF('Indicator Date hidden'!AU99="x","x",$AT$2-'Indicator Date hidden'!AU99)</f>
        <v>0</v>
      </c>
      <c r="AU98" s="148">
        <f>IF('Indicator Date hidden'!AV99="x","x",$AU$2-'Indicator Date hidden'!AV99)</f>
        <v>7</v>
      </c>
      <c r="AV98" s="148">
        <f>IF('Indicator Date hidden'!AW99="x","x",$AV$2-'Indicator Date hidden'!AW99)</f>
        <v>0</v>
      </c>
      <c r="AW98" s="148">
        <f>IF('Indicator Date hidden'!AX99="x","x",$AW$2-'Indicator Date hidden'!AX99)</f>
        <v>0</v>
      </c>
      <c r="AX98" s="148">
        <f>IF('Indicator Date hidden'!AY99="x","x",$AX$2-'Indicator Date hidden'!AY99)</f>
        <v>0</v>
      </c>
      <c r="AY98" s="148">
        <f>IF('Indicator Date hidden'!AZ99="x","x",$AY$2-'Indicator Date hidden'!AZ99)</f>
        <v>0</v>
      </c>
      <c r="AZ98" s="148">
        <f>IF('Indicator Date hidden'!BA99="x","x",$AZ$2-'Indicator Date hidden'!BA99)</f>
        <v>0</v>
      </c>
      <c r="BA98">
        <f t="shared" si="10"/>
        <v>19</v>
      </c>
      <c r="BB98" s="19">
        <f t="shared" si="11"/>
        <v>0.40425531914893614</v>
      </c>
      <c r="BC98">
        <f t="shared" si="12"/>
        <v>5</v>
      </c>
      <c r="BD98" s="19">
        <f t="shared" si="13"/>
        <v>1.4241021728239582</v>
      </c>
      <c r="BE98" s="182">
        <f t="shared" si="14"/>
        <v>0</v>
      </c>
    </row>
    <row r="99" spans="1:57">
      <c r="A99" t="s">
        <v>3147</v>
      </c>
      <c r="B99" s="148">
        <f>IF('Indicator Date hidden'!C100="x","x",$B$2-'Indicator Date hidden'!C100)</f>
        <v>0</v>
      </c>
      <c r="C99" s="148">
        <f>IF('Indicator Date hidden'!D100="x","x",$C$2-'Indicator Date hidden'!D100)</f>
        <v>0</v>
      </c>
      <c r="D99" s="148">
        <f>IF('Indicator Date hidden'!E100="x","x",$D$2-'Indicator Date hidden'!E100)</f>
        <v>0</v>
      </c>
      <c r="E99" s="148">
        <f>IF('Indicator Date hidden'!F100="x","x",$E$2-'Indicator Date hidden'!F100)</f>
        <v>0</v>
      </c>
      <c r="F99" s="148">
        <f>IF('Indicator Date hidden'!G100="x","x",$F$2-'Indicator Date hidden'!G100)</f>
        <v>0</v>
      </c>
      <c r="G99" s="148">
        <f>IF('Indicator Date hidden'!H100="x","x",$G$2-'Indicator Date hidden'!H100)</f>
        <v>0</v>
      </c>
      <c r="H99" s="148">
        <f>IF('Indicator Date hidden'!I100="x","x",$H$2-'Indicator Date hidden'!I100)</f>
        <v>0</v>
      </c>
      <c r="I99" s="148">
        <f>IF('Indicator Date hidden'!J100="x","x",$I$2-'Indicator Date hidden'!J100)</f>
        <v>0</v>
      </c>
      <c r="J99" s="148">
        <f>IF('Indicator Date hidden'!K100="x","x",$J$2-'Indicator Date hidden'!K100)</f>
        <v>0</v>
      </c>
      <c r="K99" s="148">
        <f>IF('Indicator Date hidden'!L100="x","x",$K$2-'Indicator Date hidden'!L100)</f>
        <v>0</v>
      </c>
      <c r="L99" s="148">
        <f>IF('Indicator Date hidden'!M100="x","x",$L$2-'Indicator Date hidden'!M100)</f>
        <v>0</v>
      </c>
      <c r="M99" s="148">
        <f>IF('Indicator Date hidden'!N100="x","x",$M$2-'Indicator Date hidden'!N100)</f>
        <v>0</v>
      </c>
      <c r="N99" s="148">
        <f>IF('Indicator Date hidden'!O100="x","x",$N$2-'Indicator Date hidden'!O100)</f>
        <v>0</v>
      </c>
      <c r="O99" s="148">
        <f>IF('Indicator Date hidden'!P100="x","x",$O$2-'Indicator Date hidden'!P100)</f>
        <v>0</v>
      </c>
      <c r="P99" s="148">
        <f>IF('Indicator Date hidden'!Q100="x","x",$P$2-'Indicator Date hidden'!Q100)</f>
        <v>0</v>
      </c>
      <c r="Q99" s="148">
        <f>IF('Indicator Date hidden'!R100="x","x",$Q$2-'Indicator Date hidden'!R100)</f>
        <v>7</v>
      </c>
      <c r="R99" s="148">
        <f>IF('Indicator Date hidden'!S100="x","x",$R$2-'Indicator Date hidden'!S100)</f>
        <v>0</v>
      </c>
      <c r="S99" s="148">
        <f>IF('Indicator Date hidden'!T100="x","x",$S$2-'Indicator Date hidden'!T100)</f>
        <v>0</v>
      </c>
      <c r="T99" s="148">
        <f>IF('Indicator Date hidden'!U100="x","x",$T$2-'Indicator Date hidden'!U100)</f>
        <v>0</v>
      </c>
      <c r="U99" s="148">
        <f>IF('Indicator Date hidden'!V100="x","x",$U$2-'Indicator Date hidden'!V100)</f>
        <v>0</v>
      </c>
      <c r="V99" s="148">
        <f>IF('Indicator Date hidden'!W100="x","x",$V$2-'Indicator Date hidden'!W100)</f>
        <v>0</v>
      </c>
      <c r="W99" s="148">
        <f>IF('Indicator Date hidden'!X100="x","x",$W$2-'Indicator Date hidden'!X100)</f>
        <v>7</v>
      </c>
      <c r="X99" s="148">
        <f>IF('Indicator Date hidden'!Y100="x","x",$X$2-'Indicator Date hidden'!Y100)</f>
        <v>4</v>
      </c>
      <c r="Y99" s="148">
        <f>IF('Indicator Date hidden'!Z100="x","x",$Y$2-'Indicator Date hidden'!Z100)</f>
        <v>0</v>
      </c>
      <c r="Z99" s="148">
        <f>IF('Indicator Date hidden'!AA100="x","x",$Z$2-'Indicator Date hidden'!AA100)</f>
        <v>0</v>
      </c>
      <c r="AA99" s="148" t="str">
        <f>IF('Indicator Date hidden'!AB100="x","x",$AA$2-'Indicator Date hidden'!AB100)</f>
        <v>x</v>
      </c>
      <c r="AB99" s="148">
        <f>IF('Indicator Date hidden'!AC100="x","x",$AB$2-'Indicator Date hidden'!AC100)</f>
        <v>0</v>
      </c>
      <c r="AC99" s="148">
        <f>IF('Indicator Date hidden'!AD100="x","x",$AC$2-'Indicator Date hidden'!AD100)</f>
        <v>0</v>
      </c>
      <c r="AD99" s="148" t="str">
        <f>IF('Indicator Date hidden'!AE100="x","x",$AD$2-'Indicator Date hidden'!AE100)</f>
        <v>x</v>
      </c>
      <c r="AE99" s="148">
        <f>IF('Indicator Date hidden'!AF100="x","x",$AE$2-'Indicator Date hidden'!AF100)</f>
        <v>0</v>
      </c>
      <c r="AF99" s="148" t="str">
        <f>IF('Indicator Date hidden'!AG100="x","x",$AF$2-'Indicator Date hidden'!AG100)</f>
        <v>x</v>
      </c>
      <c r="AG99" s="148">
        <f>IF('Indicator Date hidden'!AH100="x","x",$AG$2-'Indicator Date hidden'!AH100)</f>
        <v>0</v>
      </c>
      <c r="AH99" s="148">
        <f>IF('Indicator Date hidden'!AI100="x","x",$AH$2-'Indicator Date hidden'!AI100)</f>
        <v>0</v>
      </c>
      <c r="AI99" s="148">
        <f>IF('Indicator Date hidden'!AJ100="x","x",$AI$2-'Indicator Date hidden'!AJ100)</f>
        <v>0</v>
      </c>
      <c r="AJ99" s="148">
        <f>IF('Indicator Date hidden'!AK100="x","x",$AJ$2-'Indicator Date hidden'!AK100)</f>
        <v>0</v>
      </c>
      <c r="AK99" s="148">
        <f>IF('Indicator Date hidden'!AL100="x","x",$AK$2-'Indicator Date hidden'!AL100)</f>
        <v>1</v>
      </c>
      <c r="AL99" s="148">
        <f>IF('Indicator Date hidden'!AM100="x","x",$AL$2-'Indicator Date hidden'!AM100)</f>
        <v>0</v>
      </c>
      <c r="AM99" s="148">
        <f>IF('Indicator Date hidden'!AN100="x","x",$AM$2-'Indicator Date hidden'!AN100)</f>
        <v>0</v>
      </c>
      <c r="AN99" s="148">
        <f>IF('Indicator Date hidden'!AO100="x","x",$AN$2-'Indicator Date hidden'!AO100)</f>
        <v>0</v>
      </c>
      <c r="AO99" s="148" t="str">
        <f>IF('Indicator Date hidden'!AP100="x","x",$AO$2-'Indicator Date hidden'!AP100)</f>
        <v>x</v>
      </c>
      <c r="AP99" s="148" t="str">
        <f>IF('Indicator Date hidden'!AQ100="x","x",$AP$2-'Indicator Date hidden'!AQ100)</f>
        <v>x</v>
      </c>
      <c r="AQ99" s="148" t="str">
        <f>IF('Indicator Date hidden'!AR100="x","x",$AQ$2-'Indicator Date hidden'!AR100)</f>
        <v>x</v>
      </c>
      <c r="AR99" s="148">
        <f>IF('Indicator Date hidden'!AS100="x","x",$AR$2-'Indicator Date hidden'!AS100)</f>
        <v>0</v>
      </c>
      <c r="AS99" s="148">
        <f>IF('Indicator Date hidden'!AT100="x","x",$AS$2-'Indicator Date hidden'!AT100)</f>
        <v>0</v>
      </c>
      <c r="AT99" s="148">
        <f>IF('Indicator Date hidden'!AU100="x","x",$AT$2-'Indicator Date hidden'!AU100)</f>
        <v>0</v>
      </c>
      <c r="AU99" s="148">
        <f>IF('Indicator Date hidden'!AV100="x","x",$AU$2-'Indicator Date hidden'!AV100)</f>
        <v>1</v>
      </c>
      <c r="AV99" s="148">
        <f>IF('Indicator Date hidden'!AW100="x","x",$AV$2-'Indicator Date hidden'!AW100)</f>
        <v>0</v>
      </c>
      <c r="AW99" s="148">
        <f>IF('Indicator Date hidden'!AX100="x","x",$AW$2-'Indicator Date hidden'!AX100)</f>
        <v>0</v>
      </c>
      <c r="AX99" s="148">
        <f>IF('Indicator Date hidden'!AY100="x","x",$AX$2-'Indicator Date hidden'!AY100)</f>
        <v>0</v>
      </c>
      <c r="AY99" s="148">
        <f>IF('Indicator Date hidden'!AZ100="x","x",$AY$2-'Indicator Date hidden'!AZ100)</f>
        <v>0</v>
      </c>
      <c r="AZ99" s="148" t="str">
        <f>IF('Indicator Date hidden'!BA100="x","x",$AZ$2-'Indicator Date hidden'!BA100)</f>
        <v>x</v>
      </c>
      <c r="BA99">
        <f t="shared" ref="BA99:BA130" si="15">SUM(B99:AZ99)</f>
        <v>20</v>
      </c>
      <c r="BB99" s="19">
        <f t="shared" ref="BB99:BB130" si="16">BA99/COUNT(B99:AZ99)</f>
        <v>0.45454545454545453</v>
      </c>
      <c r="BC99">
        <f t="shared" ref="BC99:BC130" si="17">COUNTIF(B99:AZ99,"&gt;0")</f>
        <v>5</v>
      </c>
      <c r="BD99" s="19">
        <f t="shared" ref="BD99:BD130" si="18">_xlfn.STDEV.P(B99:AZ99)</f>
        <v>1.5587661999529314</v>
      </c>
      <c r="BE99" s="182">
        <f t="shared" ref="BE99:BE130" si="19">MEDIAN(B99:AZ99)</f>
        <v>0</v>
      </c>
    </row>
    <row r="100" spans="1:57">
      <c r="A100" t="s">
        <v>8155</v>
      </c>
      <c r="B100" s="148">
        <f>IF('Indicator Date hidden'!C101="x","x",$B$2-'Indicator Date hidden'!C101)</f>
        <v>0</v>
      </c>
      <c r="C100" s="148">
        <f>IF('Indicator Date hidden'!D101="x","x",$C$2-'Indicator Date hidden'!D101)</f>
        <v>0</v>
      </c>
      <c r="D100" s="148">
        <f>IF('Indicator Date hidden'!E101="x","x",$D$2-'Indicator Date hidden'!E101)</f>
        <v>0</v>
      </c>
      <c r="E100" s="148">
        <f>IF('Indicator Date hidden'!F101="x","x",$E$2-'Indicator Date hidden'!F101)</f>
        <v>0</v>
      </c>
      <c r="F100" s="148">
        <f>IF('Indicator Date hidden'!G101="x","x",$F$2-'Indicator Date hidden'!G101)</f>
        <v>0</v>
      </c>
      <c r="G100" s="148">
        <f>IF('Indicator Date hidden'!H101="x","x",$G$2-'Indicator Date hidden'!H101)</f>
        <v>0</v>
      </c>
      <c r="H100" s="148">
        <f>IF('Indicator Date hidden'!I101="x","x",$H$2-'Indicator Date hidden'!I101)</f>
        <v>0</v>
      </c>
      <c r="I100" s="148">
        <f>IF('Indicator Date hidden'!J101="x","x",$I$2-'Indicator Date hidden'!J101)</f>
        <v>0</v>
      </c>
      <c r="J100" s="148">
        <f>IF('Indicator Date hidden'!K101="x","x",$J$2-'Indicator Date hidden'!K101)</f>
        <v>0</v>
      </c>
      <c r="K100" s="148">
        <f>IF('Indicator Date hidden'!L101="x","x",$K$2-'Indicator Date hidden'!L101)</f>
        <v>0</v>
      </c>
      <c r="L100" s="148">
        <f>IF('Indicator Date hidden'!M101="x","x",$L$2-'Indicator Date hidden'!M101)</f>
        <v>0</v>
      </c>
      <c r="M100" s="148">
        <f>IF('Indicator Date hidden'!N101="x","x",$M$2-'Indicator Date hidden'!N101)</f>
        <v>0</v>
      </c>
      <c r="N100" s="148">
        <f>IF('Indicator Date hidden'!O101="x","x",$N$2-'Indicator Date hidden'!O101)</f>
        <v>0</v>
      </c>
      <c r="O100" s="148">
        <f>IF('Indicator Date hidden'!P101="x","x",$O$2-'Indicator Date hidden'!P101)</f>
        <v>0</v>
      </c>
      <c r="P100" s="148">
        <f>IF('Indicator Date hidden'!Q101="x","x",$P$2-'Indicator Date hidden'!Q101)</f>
        <v>0</v>
      </c>
      <c r="Q100" s="148" t="str">
        <f>IF('Indicator Date hidden'!R101="x","x",$Q$2-'Indicator Date hidden'!R101)</f>
        <v>x</v>
      </c>
      <c r="R100" s="148">
        <f>IF('Indicator Date hidden'!S101="x","x",$R$2-'Indicator Date hidden'!S101)</f>
        <v>0</v>
      </c>
      <c r="S100" s="148">
        <f>IF('Indicator Date hidden'!T101="x","x",$S$2-'Indicator Date hidden'!T101)</f>
        <v>0</v>
      </c>
      <c r="T100" s="148">
        <f>IF('Indicator Date hidden'!U101="x","x",$T$2-'Indicator Date hidden'!U101)</f>
        <v>0</v>
      </c>
      <c r="U100" s="148" t="str">
        <f>IF('Indicator Date hidden'!V101="x","x",$U$2-'Indicator Date hidden'!V101)</f>
        <v>x</v>
      </c>
      <c r="V100" s="148" t="str">
        <f>IF('Indicator Date hidden'!W101="x","x",$V$2-'Indicator Date hidden'!W101)</f>
        <v>x</v>
      </c>
      <c r="W100" s="148" t="str">
        <f>IF('Indicator Date hidden'!X101="x","x",$W$2-'Indicator Date hidden'!X101)</f>
        <v>x</v>
      </c>
      <c r="X100" s="148" t="str">
        <f>IF('Indicator Date hidden'!Y101="x","x",$X$2-'Indicator Date hidden'!Y101)</f>
        <v>x</v>
      </c>
      <c r="Y100" s="148" t="str">
        <f>IF('Indicator Date hidden'!Z101="x","x",$Y$2-'Indicator Date hidden'!Z101)</f>
        <v>x</v>
      </c>
      <c r="Z100" s="148" t="str">
        <f>IF('Indicator Date hidden'!AA101="x","x",$Z$2-'Indicator Date hidden'!AA101)</f>
        <v>x</v>
      </c>
      <c r="AA100" s="148" t="str">
        <f>IF('Indicator Date hidden'!AB101="x","x",$AA$2-'Indicator Date hidden'!AB101)</f>
        <v>x</v>
      </c>
      <c r="AB100" s="148" t="str">
        <f>IF('Indicator Date hidden'!AC101="x","x",$AB$2-'Indicator Date hidden'!AC101)</f>
        <v>x</v>
      </c>
      <c r="AC100" s="148">
        <f>IF('Indicator Date hidden'!AD101="x","x",$AC$2-'Indicator Date hidden'!AD101)</f>
        <v>0</v>
      </c>
      <c r="AD100" s="148" t="str">
        <f>IF('Indicator Date hidden'!AE101="x","x",$AD$2-'Indicator Date hidden'!AE101)</f>
        <v>x</v>
      </c>
      <c r="AE100" s="148" t="str">
        <f>IF('Indicator Date hidden'!AF101="x","x",$AE$2-'Indicator Date hidden'!AF101)</f>
        <v>x</v>
      </c>
      <c r="AF100" s="148" t="str">
        <f>IF('Indicator Date hidden'!AG101="x","x",$AF$2-'Indicator Date hidden'!AG101)</f>
        <v>x</v>
      </c>
      <c r="AG100" s="148">
        <f>IF('Indicator Date hidden'!AH101="x","x",$AG$2-'Indicator Date hidden'!AH101)</f>
        <v>0</v>
      </c>
      <c r="AH100" s="148">
        <f>IF('Indicator Date hidden'!AI101="x","x",$AH$2-'Indicator Date hidden'!AI101)</f>
        <v>0</v>
      </c>
      <c r="AI100" s="148">
        <f>IF('Indicator Date hidden'!AJ101="x","x",$AI$2-'Indicator Date hidden'!AJ101)</f>
        <v>0</v>
      </c>
      <c r="AJ100" s="148" t="str">
        <f>IF('Indicator Date hidden'!AK101="x","x",$AJ$2-'Indicator Date hidden'!AK101)</f>
        <v>x</v>
      </c>
      <c r="AK100" s="148">
        <f>IF('Indicator Date hidden'!AL101="x","x",$AK$2-'Indicator Date hidden'!AL101)</f>
        <v>1</v>
      </c>
      <c r="AL100" s="148">
        <f>IF('Indicator Date hidden'!AM101="x","x",$AL$2-'Indicator Date hidden'!AM101)</f>
        <v>0</v>
      </c>
      <c r="AM100" s="148">
        <f>IF('Indicator Date hidden'!AN101="x","x",$AM$2-'Indicator Date hidden'!AN101)</f>
        <v>0</v>
      </c>
      <c r="AN100" s="148">
        <f>IF('Indicator Date hidden'!AO101="x","x",$AN$2-'Indicator Date hidden'!AO101)</f>
        <v>0</v>
      </c>
      <c r="AO100" s="148" t="str">
        <f>IF('Indicator Date hidden'!AP101="x","x",$AO$2-'Indicator Date hidden'!AP101)</f>
        <v>x</v>
      </c>
      <c r="AP100" s="148" t="str">
        <f>IF('Indicator Date hidden'!AQ101="x","x",$AP$2-'Indicator Date hidden'!AQ101)</f>
        <v>x</v>
      </c>
      <c r="AQ100" s="148" t="str">
        <f>IF('Indicator Date hidden'!AR101="x","x",$AQ$2-'Indicator Date hidden'!AR101)</f>
        <v>x</v>
      </c>
      <c r="AR100" s="148">
        <f>IF('Indicator Date hidden'!AS101="x","x",$AR$2-'Indicator Date hidden'!AS101)</f>
        <v>0</v>
      </c>
      <c r="AS100" s="148" t="str">
        <f>IF('Indicator Date hidden'!AT101="x","x",$AS$2-'Indicator Date hidden'!AT101)</f>
        <v>x</v>
      </c>
      <c r="AT100" s="148">
        <f>IF('Indicator Date hidden'!AU101="x","x",$AT$2-'Indicator Date hidden'!AU101)</f>
        <v>0</v>
      </c>
      <c r="AU100" s="148" t="str">
        <f>IF('Indicator Date hidden'!AV101="x","x",$AU$2-'Indicator Date hidden'!AV101)</f>
        <v>x</v>
      </c>
      <c r="AV100" s="148">
        <f>IF('Indicator Date hidden'!AW101="x","x",$AV$2-'Indicator Date hidden'!AW101)</f>
        <v>0</v>
      </c>
      <c r="AW100" s="148">
        <f>IF('Indicator Date hidden'!AX101="x","x",$AW$2-'Indicator Date hidden'!AX101)</f>
        <v>0</v>
      </c>
      <c r="AX100" s="148">
        <f>IF('Indicator Date hidden'!AY101="x","x",$AX$2-'Indicator Date hidden'!AY101)</f>
        <v>0</v>
      </c>
      <c r="AY100" s="148" t="str">
        <f>IF('Indicator Date hidden'!AZ101="x","x",$AY$2-'Indicator Date hidden'!AZ101)</f>
        <v>x</v>
      </c>
      <c r="AZ100" s="148" t="str">
        <f>IF('Indicator Date hidden'!BA101="x","x",$AZ$2-'Indicator Date hidden'!BA101)</f>
        <v>x</v>
      </c>
      <c r="BA100">
        <f t="shared" si="15"/>
        <v>1</v>
      </c>
      <c r="BB100" s="19">
        <f t="shared" si="16"/>
        <v>3.2258064516129031E-2</v>
      </c>
      <c r="BC100">
        <f t="shared" si="17"/>
        <v>1</v>
      </c>
      <c r="BD100" s="19">
        <f t="shared" si="18"/>
        <v>0.17668469596940842</v>
      </c>
      <c r="BE100" s="182">
        <f t="shared" si="19"/>
        <v>0</v>
      </c>
    </row>
    <row r="101" spans="1:57">
      <c r="A101" t="s">
        <v>8157</v>
      </c>
      <c r="B101" s="148">
        <f>IF('Indicator Date hidden'!C102="x","x",$B$2-'Indicator Date hidden'!C102)</f>
        <v>0</v>
      </c>
      <c r="C101" s="148">
        <f>IF('Indicator Date hidden'!D102="x","x",$C$2-'Indicator Date hidden'!D102)</f>
        <v>0</v>
      </c>
      <c r="D101" s="148">
        <f>IF('Indicator Date hidden'!E102="x","x",$D$2-'Indicator Date hidden'!E102)</f>
        <v>0</v>
      </c>
      <c r="E101" s="148">
        <f>IF('Indicator Date hidden'!F102="x","x",$E$2-'Indicator Date hidden'!F102)</f>
        <v>0</v>
      </c>
      <c r="F101" s="148">
        <f>IF('Indicator Date hidden'!G102="x","x",$F$2-'Indicator Date hidden'!G102)</f>
        <v>0</v>
      </c>
      <c r="G101" s="148">
        <f>IF('Indicator Date hidden'!H102="x","x",$G$2-'Indicator Date hidden'!H102)</f>
        <v>0</v>
      </c>
      <c r="H101" s="148">
        <f>IF('Indicator Date hidden'!I102="x","x",$H$2-'Indicator Date hidden'!I102)</f>
        <v>0</v>
      </c>
      <c r="I101" s="148">
        <f>IF('Indicator Date hidden'!J102="x","x",$I$2-'Indicator Date hidden'!J102)</f>
        <v>0</v>
      </c>
      <c r="J101" s="148">
        <f>IF('Indicator Date hidden'!K102="x","x",$J$2-'Indicator Date hidden'!K102)</f>
        <v>0</v>
      </c>
      <c r="K101" s="148">
        <f>IF('Indicator Date hidden'!L102="x","x",$K$2-'Indicator Date hidden'!L102)</f>
        <v>0</v>
      </c>
      <c r="L101" s="148">
        <f>IF('Indicator Date hidden'!M102="x","x",$L$2-'Indicator Date hidden'!M102)</f>
        <v>0</v>
      </c>
      <c r="M101" s="148">
        <f>IF('Indicator Date hidden'!N102="x","x",$M$2-'Indicator Date hidden'!N102)</f>
        <v>0</v>
      </c>
      <c r="N101" s="148">
        <f>IF('Indicator Date hidden'!O102="x","x",$N$2-'Indicator Date hidden'!O102)</f>
        <v>0</v>
      </c>
      <c r="O101" s="148">
        <f>IF('Indicator Date hidden'!P102="x","x",$O$2-'Indicator Date hidden'!P102)</f>
        <v>0</v>
      </c>
      <c r="P101" s="148">
        <f>IF('Indicator Date hidden'!Q102="x","x",$P$2-'Indicator Date hidden'!Q102)</f>
        <v>0</v>
      </c>
      <c r="Q101" s="148" t="str">
        <f>IF('Indicator Date hidden'!R102="x","x",$Q$2-'Indicator Date hidden'!R102)</f>
        <v>x</v>
      </c>
      <c r="R101" s="148">
        <f>IF('Indicator Date hidden'!S102="x","x",$R$2-'Indicator Date hidden'!S102)</f>
        <v>0</v>
      </c>
      <c r="S101" s="148">
        <f>IF('Indicator Date hidden'!T102="x","x",$S$2-'Indicator Date hidden'!T102)</f>
        <v>0</v>
      </c>
      <c r="T101" s="148">
        <f>IF('Indicator Date hidden'!U102="x","x",$T$2-'Indicator Date hidden'!U102)</f>
        <v>0</v>
      </c>
      <c r="U101" s="148" t="str">
        <f>IF('Indicator Date hidden'!V102="x","x",$U$2-'Indicator Date hidden'!V102)</f>
        <v>x</v>
      </c>
      <c r="V101" s="148">
        <f>IF('Indicator Date hidden'!W102="x","x",$V$2-'Indicator Date hidden'!W102)</f>
        <v>0</v>
      </c>
      <c r="W101" s="148" t="str">
        <f>IF('Indicator Date hidden'!X102="x","x",$W$2-'Indicator Date hidden'!X102)</f>
        <v>x</v>
      </c>
      <c r="X101" s="148">
        <f>IF('Indicator Date hidden'!Y102="x","x",$X$2-'Indicator Date hidden'!Y102)</f>
        <v>2</v>
      </c>
      <c r="Y101" s="148">
        <f>IF('Indicator Date hidden'!Z102="x","x",$Y$2-'Indicator Date hidden'!Z102)</f>
        <v>0</v>
      </c>
      <c r="Z101" s="148">
        <f>IF('Indicator Date hidden'!AA102="x","x",$Z$2-'Indicator Date hidden'!AA102)</f>
        <v>0</v>
      </c>
      <c r="AA101" s="148" t="str">
        <f>IF('Indicator Date hidden'!AB102="x","x",$AA$2-'Indicator Date hidden'!AB102)</f>
        <v>x</v>
      </c>
      <c r="AB101" s="148">
        <f>IF('Indicator Date hidden'!AC102="x","x",$AB$2-'Indicator Date hidden'!AC102)</f>
        <v>0</v>
      </c>
      <c r="AC101" s="148">
        <f>IF('Indicator Date hidden'!AD102="x","x",$AC$2-'Indicator Date hidden'!AD102)</f>
        <v>0</v>
      </c>
      <c r="AD101" s="148" t="str">
        <f>IF('Indicator Date hidden'!AE102="x","x",$AD$2-'Indicator Date hidden'!AE102)</f>
        <v>x</v>
      </c>
      <c r="AE101" s="148">
        <f>IF('Indicator Date hidden'!AF102="x","x",$AE$2-'Indicator Date hidden'!AF102)</f>
        <v>0</v>
      </c>
      <c r="AF101" s="148">
        <f>IF('Indicator Date hidden'!AG102="x","x",$AF$2-'Indicator Date hidden'!AG102)</f>
        <v>1</v>
      </c>
      <c r="AG101" s="148">
        <f>IF('Indicator Date hidden'!AH102="x","x",$AG$2-'Indicator Date hidden'!AH102)</f>
        <v>0</v>
      </c>
      <c r="AH101" s="148">
        <f>IF('Indicator Date hidden'!AI102="x","x",$AH$2-'Indicator Date hidden'!AI102)</f>
        <v>0</v>
      </c>
      <c r="AI101" s="148">
        <f>IF('Indicator Date hidden'!AJ102="x","x",$AI$2-'Indicator Date hidden'!AJ102)</f>
        <v>0</v>
      </c>
      <c r="AJ101" s="148" t="str">
        <f>IF('Indicator Date hidden'!AK102="x","x",$AJ$2-'Indicator Date hidden'!AK102)</f>
        <v>x</v>
      </c>
      <c r="AK101" s="148">
        <f>IF('Indicator Date hidden'!AL102="x","x",$AK$2-'Indicator Date hidden'!AL102)</f>
        <v>1</v>
      </c>
      <c r="AL101" s="148">
        <f>IF('Indicator Date hidden'!AM102="x","x",$AL$2-'Indicator Date hidden'!AM102)</f>
        <v>0</v>
      </c>
      <c r="AM101" s="148">
        <f>IF('Indicator Date hidden'!AN102="x","x",$AM$2-'Indicator Date hidden'!AN102)</f>
        <v>0</v>
      </c>
      <c r="AN101" s="148">
        <f>IF('Indicator Date hidden'!AO102="x","x",$AN$2-'Indicator Date hidden'!AO102)</f>
        <v>0</v>
      </c>
      <c r="AO101" s="148">
        <f>IF('Indicator Date hidden'!AP102="x","x",$AO$2-'Indicator Date hidden'!AP102)</f>
        <v>0</v>
      </c>
      <c r="AP101" s="148">
        <f>IF('Indicator Date hidden'!AQ102="x","x",$AP$2-'Indicator Date hidden'!AQ102)</f>
        <v>0</v>
      </c>
      <c r="AQ101" s="148" t="str">
        <f>IF('Indicator Date hidden'!AR102="x","x",$AQ$2-'Indicator Date hidden'!AR102)</f>
        <v>x</v>
      </c>
      <c r="AR101" s="148">
        <f>IF('Indicator Date hidden'!AS102="x","x",$AR$2-'Indicator Date hidden'!AS102)</f>
        <v>0</v>
      </c>
      <c r="AS101" s="148">
        <f>IF('Indicator Date hidden'!AT102="x","x",$AS$2-'Indicator Date hidden'!AT102)</f>
        <v>0</v>
      </c>
      <c r="AT101" s="148">
        <f>IF('Indicator Date hidden'!AU102="x","x",$AT$2-'Indicator Date hidden'!AU102)</f>
        <v>0</v>
      </c>
      <c r="AU101" s="148">
        <f>IF('Indicator Date hidden'!AV102="x","x",$AU$2-'Indicator Date hidden'!AV102)</f>
        <v>3</v>
      </c>
      <c r="AV101" s="148">
        <f>IF('Indicator Date hidden'!AW102="x","x",$AV$2-'Indicator Date hidden'!AW102)</f>
        <v>0</v>
      </c>
      <c r="AW101" s="148">
        <f>IF('Indicator Date hidden'!AX102="x","x",$AW$2-'Indicator Date hidden'!AX102)</f>
        <v>0</v>
      </c>
      <c r="AX101" s="148">
        <f>IF('Indicator Date hidden'!AY102="x","x",$AX$2-'Indicator Date hidden'!AY102)</f>
        <v>0</v>
      </c>
      <c r="AY101" s="148">
        <f>IF('Indicator Date hidden'!AZ102="x","x",$AY$2-'Indicator Date hidden'!AZ102)</f>
        <v>0</v>
      </c>
      <c r="AZ101" s="148">
        <f>IF('Indicator Date hidden'!BA102="x","x",$AZ$2-'Indicator Date hidden'!BA102)</f>
        <v>0</v>
      </c>
      <c r="BA101">
        <f t="shared" si="15"/>
        <v>7</v>
      </c>
      <c r="BB101" s="19">
        <f t="shared" si="16"/>
        <v>0.15909090909090909</v>
      </c>
      <c r="BC101">
        <f t="shared" si="17"/>
        <v>4</v>
      </c>
      <c r="BD101" s="19">
        <f t="shared" si="18"/>
        <v>0.56178214065037613</v>
      </c>
      <c r="BE101" s="182">
        <f t="shared" si="19"/>
        <v>0</v>
      </c>
    </row>
    <row r="102" spans="1:57">
      <c r="A102" t="s">
        <v>8159</v>
      </c>
      <c r="B102" s="148">
        <f>IF('Indicator Date hidden'!C103="x","x",$B$2-'Indicator Date hidden'!C103)</f>
        <v>0</v>
      </c>
      <c r="C102" s="148">
        <f>IF('Indicator Date hidden'!D103="x","x",$C$2-'Indicator Date hidden'!D103)</f>
        <v>0</v>
      </c>
      <c r="D102" s="148">
        <f>IF('Indicator Date hidden'!E103="x","x",$D$2-'Indicator Date hidden'!E103)</f>
        <v>0</v>
      </c>
      <c r="E102" s="148">
        <f>IF('Indicator Date hidden'!F103="x","x",$E$2-'Indicator Date hidden'!F103)</f>
        <v>0</v>
      </c>
      <c r="F102" s="148">
        <f>IF('Indicator Date hidden'!G103="x","x",$F$2-'Indicator Date hidden'!G103)</f>
        <v>0</v>
      </c>
      <c r="G102" s="148">
        <f>IF('Indicator Date hidden'!H103="x","x",$G$2-'Indicator Date hidden'!H103)</f>
        <v>0</v>
      </c>
      <c r="H102" s="148">
        <f>IF('Indicator Date hidden'!I103="x","x",$H$2-'Indicator Date hidden'!I103)</f>
        <v>0</v>
      </c>
      <c r="I102" s="148">
        <f>IF('Indicator Date hidden'!J103="x","x",$I$2-'Indicator Date hidden'!J103)</f>
        <v>0</v>
      </c>
      <c r="J102" s="148">
        <f>IF('Indicator Date hidden'!K103="x","x",$J$2-'Indicator Date hidden'!K103)</f>
        <v>0</v>
      </c>
      <c r="K102" s="148">
        <f>IF('Indicator Date hidden'!L103="x","x",$K$2-'Indicator Date hidden'!L103)</f>
        <v>0</v>
      </c>
      <c r="L102" s="148">
        <f>IF('Indicator Date hidden'!M103="x","x",$L$2-'Indicator Date hidden'!M103)</f>
        <v>0</v>
      </c>
      <c r="M102" s="148">
        <f>IF('Indicator Date hidden'!N103="x","x",$M$2-'Indicator Date hidden'!N103)</f>
        <v>0</v>
      </c>
      <c r="N102" s="148">
        <f>IF('Indicator Date hidden'!O103="x","x",$N$2-'Indicator Date hidden'!O103)</f>
        <v>0</v>
      </c>
      <c r="O102" s="148">
        <f>IF('Indicator Date hidden'!P103="x","x",$O$2-'Indicator Date hidden'!P103)</f>
        <v>0</v>
      </c>
      <c r="P102" s="148">
        <f>IF('Indicator Date hidden'!Q103="x","x",$P$2-'Indicator Date hidden'!Q103)</f>
        <v>0</v>
      </c>
      <c r="Q102" s="148" t="str">
        <f>IF('Indicator Date hidden'!R103="x","x",$Q$2-'Indicator Date hidden'!R103)</f>
        <v>x</v>
      </c>
      <c r="R102" s="148">
        <f>IF('Indicator Date hidden'!S103="x","x",$R$2-'Indicator Date hidden'!S103)</f>
        <v>0</v>
      </c>
      <c r="S102" s="148">
        <f>IF('Indicator Date hidden'!T103="x","x",$S$2-'Indicator Date hidden'!T103)</f>
        <v>0</v>
      </c>
      <c r="T102" s="148">
        <f>IF('Indicator Date hidden'!U103="x","x",$T$2-'Indicator Date hidden'!U103)</f>
        <v>0</v>
      </c>
      <c r="U102" s="148" t="str">
        <f>IF('Indicator Date hidden'!V103="x","x",$U$2-'Indicator Date hidden'!V103)</f>
        <v>x</v>
      </c>
      <c r="V102" s="148">
        <f>IF('Indicator Date hidden'!W103="x","x",$V$2-'Indicator Date hidden'!W103)</f>
        <v>0</v>
      </c>
      <c r="W102" s="148" t="str">
        <f>IF('Indicator Date hidden'!X103="x","x",$W$2-'Indicator Date hidden'!X103)</f>
        <v>x</v>
      </c>
      <c r="X102" s="148">
        <f>IF('Indicator Date hidden'!Y103="x","x",$X$2-'Indicator Date hidden'!Y103)</f>
        <v>1</v>
      </c>
      <c r="Y102" s="148">
        <f>IF('Indicator Date hidden'!Z103="x","x",$Y$2-'Indicator Date hidden'!Z103)</f>
        <v>0</v>
      </c>
      <c r="Z102" s="148">
        <f>IF('Indicator Date hidden'!AA103="x","x",$Z$2-'Indicator Date hidden'!AA103)</f>
        <v>0</v>
      </c>
      <c r="AA102" s="148" t="str">
        <f>IF('Indicator Date hidden'!AB103="x","x",$AA$2-'Indicator Date hidden'!AB103)</f>
        <v>x</v>
      </c>
      <c r="AB102" s="148">
        <f>IF('Indicator Date hidden'!AC103="x","x",$AB$2-'Indicator Date hidden'!AC103)</f>
        <v>0</v>
      </c>
      <c r="AC102" s="148">
        <f>IF('Indicator Date hidden'!AD103="x","x",$AC$2-'Indicator Date hidden'!AD103)</f>
        <v>0</v>
      </c>
      <c r="AD102" s="148" t="str">
        <f>IF('Indicator Date hidden'!AE103="x","x",$AD$2-'Indicator Date hidden'!AE103)</f>
        <v>x</v>
      </c>
      <c r="AE102" s="148">
        <f>IF('Indicator Date hidden'!AF103="x","x",$AE$2-'Indicator Date hidden'!AF103)</f>
        <v>0</v>
      </c>
      <c r="AF102" s="148">
        <f>IF('Indicator Date hidden'!AG103="x","x",$AF$2-'Indicator Date hidden'!AG103)</f>
        <v>1</v>
      </c>
      <c r="AG102" s="148">
        <f>IF('Indicator Date hidden'!AH103="x","x",$AG$2-'Indicator Date hidden'!AH103)</f>
        <v>0</v>
      </c>
      <c r="AH102" s="148">
        <f>IF('Indicator Date hidden'!AI103="x","x",$AH$2-'Indicator Date hidden'!AI103)</f>
        <v>0</v>
      </c>
      <c r="AI102" s="148">
        <f>IF('Indicator Date hidden'!AJ103="x","x",$AI$2-'Indicator Date hidden'!AJ103)</f>
        <v>0</v>
      </c>
      <c r="AJ102" s="148" t="str">
        <f>IF('Indicator Date hidden'!AK103="x","x",$AJ$2-'Indicator Date hidden'!AK103)</f>
        <v>x</v>
      </c>
      <c r="AK102" s="148">
        <f>IF('Indicator Date hidden'!AL103="x","x",$AK$2-'Indicator Date hidden'!AL103)</f>
        <v>1</v>
      </c>
      <c r="AL102" s="148">
        <f>IF('Indicator Date hidden'!AM103="x","x",$AL$2-'Indicator Date hidden'!AM103)</f>
        <v>0</v>
      </c>
      <c r="AM102" s="148">
        <f>IF('Indicator Date hidden'!AN103="x","x",$AM$2-'Indicator Date hidden'!AN103)</f>
        <v>0</v>
      </c>
      <c r="AN102" s="148">
        <f>IF('Indicator Date hidden'!AO103="x","x",$AN$2-'Indicator Date hidden'!AO103)</f>
        <v>0</v>
      </c>
      <c r="AO102" s="148">
        <f>IF('Indicator Date hidden'!AP103="x","x",$AO$2-'Indicator Date hidden'!AP103)</f>
        <v>0</v>
      </c>
      <c r="AP102" s="148">
        <f>IF('Indicator Date hidden'!AQ103="x","x",$AP$2-'Indicator Date hidden'!AQ103)</f>
        <v>0</v>
      </c>
      <c r="AQ102" s="148" t="str">
        <f>IF('Indicator Date hidden'!AR103="x","x",$AQ$2-'Indicator Date hidden'!AR103)</f>
        <v>x</v>
      </c>
      <c r="AR102" s="148">
        <f>IF('Indicator Date hidden'!AS103="x","x",$AR$2-'Indicator Date hidden'!AS103)</f>
        <v>0</v>
      </c>
      <c r="AS102" s="148">
        <f>IF('Indicator Date hidden'!AT103="x","x",$AS$2-'Indicator Date hidden'!AT103)</f>
        <v>0</v>
      </c>
      <c r="AT102" s="148">
        <f>IF('Indicator Date hidden'!AU103="x","x",$AT$2-'Indicator Date hidden'!AU103)</f>
        <v>0</v>
      </c>
      <c r="AU102" s="148" t="str">
        <f>IF('Indicator Date hidden'!AV103="x","x",$AU$2-'Indicator Date hidden'!AV103)</f>
        <v>x</v>
      </c>
      <c r="AV102" s="148">
        <f>IF('Indicator Date hidden'!AW103="x","x",$AV$2-'Indicator Date hidden'!AW103)</f>
        <v>0</v>
      </c>
      <c r="AW102" s="148">
        <f>IF('Indicator Date hidden'!AX103="x","x",$AW$2-'Indicator Date hidden'!AX103)</f>
        <v>0</v>
      </c>
      <c r="AX102" s="148">
        <f>IF('Indicator Date hidden'!AY103="x","x",$AX$2-'Indicator Date hidden'!AY103)</f>
        <v>0</v>
      </c>
      <c r="AY102" s="148">
        <f>IF('Indicator Date hidden'!AZ103="x","x",$AY$2-'Indicator Date hidden'!AZ103)</f>
        <v>0</v>
      </c>
      <c r="AZ102" s="148">
        <f>IF('Indicator Date hidden'!BA103="x","x",$AZ$2-'Indicator Date hidden'!BA103)</f>
        <v>0</v>
      </c>
      <c r="BA102">
        <f t="shared" si="15"/>
        <v>3</v>
      </c>
      <c r="BB102" s="19">
        <f t="shared" si="16"/>
        <v>6.9767441860465115E-2</v>
      </c>
      <c r="BC102">
        <f t="shared" si="17"/>
        <v>3</v>
      </c>
      <c r="BD102" s="19">
        <f t="shared" si="18"/>
        <v>0.25475467790937961</v>
      </c>
      <c r="BE102" s="182">
        <f t="shared" si="19"/>
        <v>0</v>
      </c>
    </row>
    <row r="103" spans="1:57">
      <c r="A103" t="s">
        <v>3372</v>
      </c>
      <c r="B103" s="148">
        <f>IF('Indicator Date hidden'!C104="x","x",$B$2-'Indicator Date hidden'!C104)</f>
        <v>0</v>
      </c>
      <c r="C103" s="148">
        <f>IF('Indicator Date hidden'!D104="x","x",$C$2-'Indicator Date hidden'!D104)</f>
        <v>0</v>
      </c>
      <c r="D103" s="148">
        <f>IF('Indicator Date hidden'!E104="x","x",$D$2-'Indicator Date hidden'!E104)</f>
        <v>0</v>
      </c>
      <c r="E103" s="148">
        <f>IF('Indicator Date hidden'!F104="x","x",$E$2-'Indicator Date hidden'!F104)</f>
        <v>0</v>
      </c>
      <c r="F103" s="148">
        <f>IF('Indicator Date hidden'!G104="x","x",$F$2-'Indicator Date hidden'!G104)</f>
        <v>0</v>
      </c>
      <c r="G103" s="148">
        <f>IF('Indicator Date hidden'!H104="x","x",$G$2-'Indicator Date hidden'!H104)</f>
        <v>0</v>
      </c>
      <c r="H103" s="148">
        <f>IF('Indicator Date hidden'!I104="x","x",$H$2-'Indicator Date hidden'!I104)</f>
        <v>0</v>
      </c>
      <c r="I103" s="148">
        <f>IF('Indicator Date hidden'!J104="x","x",$I$2-'Indicator Date hidden'!J104)</f>
        <v>0</v>
      </c>
      <c r="J103" s="148">
        <f>IF('Indicator Date hidden'!K104="x","x",$J$2-'Indicator Date hidden'!K104)</f>
        <v>0</v>
      </c>
      <c r="K103" s="148">
        <f>IF('Indicator Date hidden'!L104="x","x",$K$2-'Indicator Date hidden'!L104)</f>
        <v>0</v>
      </c>
      <c r="L103" s="148">
        <f>IF('Indicator Date hidden'!M104="x","x",$L$2-'Indicator Date hidden'!M104)</f>
        <v>0</v>
      </c>
      <c r="M103" s="148">
        <f>IF('Indicator Date hidden'!N104="x","x",$M$2-'Indicator Date hidden'!N104)</f>
        <v>0</v>
      </c>
      <c r="N103" s="148">
        <f>IF('Indicator Date hidden'!O104="x","x",$N$2-'Indicator Date hidden'!O104)</f>
        <v>0</v>
      </c>
      <c r="O103" s="148">
        <f>IF('Indicator Date hidden'!P104="x","x",$O$2-'Indicator Date hidden'!P104)</f>
        <v>0</v>
      </c>
      <c r="P103" s="148">
        <f>IF('Indicator Date hidden'!Q104="x","x",$P$2-'Indicator Date hidden'!Q104)</f>
        <v>0</v>
      </c>
      <c r="Q103" s="148">
        <f>IF('Indicator Date hidden'!R104="x","x",$Q$2-'Indicator Date hidden'!R104)</f>
        <v>5</v>
      </c>
      <c r="R103" s="148">
        <f>IF('Indicator Date hidden'!S104="x","x",$R$2-'Indicator Date hidden'!S104)</f>
        <v>0</v>
      </c>
      <c r="S103" s="148">
        <f>IF('Indicator Date hidden'!T104="x","x",$S$2-'Indicator Date hidden'!T104)</f>
        <v>0</v>
      </c>
      <c r="T103" s="148">
        <f>IF('Indicator Date hidden'!U104="x","x",$T$2-'Indicator Date hidden'!U104)</f>
        <v>0</v>
      </c>
      <c r="U103" s="148">
        <f>IF('Indicator Date hidden'!V104="x","x",$U$2-'Indicator Date hidden'!V104)</f>
        <v>0</v>
      </c>
      <c r="V103" s="148">
        <f>IF('Indicator Date hidden'!W104="x","x",$V$2-'Indicator Date hidden'!W104)</f>
        <v>0</v>
      </c>
      <c r="W103" s="148">
        <f>IF('Indicator Date hidden'!X104="x","x",$W$2-'Indicator Date hidden'!X104)</f>
        <v>10</v>
      </c>
      <c r="X103" s="148">
        <f>IF('Indicator Date hidden'!Y104="x","x",$X$2-'Indicator Date hidden'!Y104)</f>
        <v>4</v>
      </c>
      <c r="Y103" s="148">
        <f>IF('Indicator Date hidden'!Z104="x","x",$Y$2-'Indicator Date hidden'!Z104)</f>
        <v>0</v>
      </c>
      <c r="Z103" s="148">
        <f>IF('Indicator Date hidden'!AA104="x","x",$Z$2-'Indicator Date hidden'!AA104)</f>
        <v>0</v>
      </c>
      <c r="AA103" s="148">
        <f>IF('Indicator Date hidden'!AB104="x","x",$AA$2-'Indicator Date hidden'!AB104)</f>
        <v>0</v>
      </c>
      <c r="AB103" s="148">
        <f>IF('Indicator Date hidden'!AC104="x","x",$AB$2-'Indicator Date hidden'!AC104)</f>
        <v>0</v>
      </c>
      <c r="AC103" s="148">
        <f>IF('Indicator Date hidden'!AD104="x","x",$AC$2-'Indicator Date hidden'!AD104)</f>
        <v>0</v>
      </c>
      <c r="AD103" s="148">
        <f>IF('Indicator Date hidden'!AE104="x","x",$AD$2-'Indicator Date hidden'!AE104)</f>
        <v>0</v>
      </c>
      <c r="AE103" s="148" t="str">
        <f>IF('Indicator Date hidden'!AF104="x","x",$AE$2-'Indicator Date hidden'!AF104)</f>
        <v>x</v>
      </c>
      <c r="AF103" s="148">
        <f>IF('Indicator Date hidden'!AG104="x","x",$AF$2-'Indicator Date hidden'!AG104)</f>
        <v>3</v>
      </c>
      <c r="AG103" s="148">
        <f>IF('Indicator Date hidden'!AH104="x","x",$AG$2-'Indicator Date hidden'!AH104)</f>
        <v>0</v>
      </c>
      <c r="AH103" s="148">
        <f>IF('Indicator Date hidden'!AI104="x","x",$AH$2-'Indicator Date hidden'!AI104)</f>
        <v>0</v>
      </c>
      <c r="AI103" s="148">
        <f>IF('Indicator Date hidden'!AJ104="x","x",$AI$2-'Indicator Date hidden'!AJ104)</f>
        <v>0</v>
      </c>
      <c r="AJ103" s="148" t="str">
        <f>IF('Indicator Date hidden'!AK104="x","x",$AJ$2-'Indicator Date hidden'!AK104)</f>
        <v>x</v>
      </c>
      <c r="AK103" s="148">
        <f>IF('Indicator Date hidden'!AL104="x","x",$AK$2-'Indicator Date hidden'!AL104)</f>
        <v>1</v>
      </c>
      <c r="AL103" s="148">
        <f>IF('Indicator Date hidden'!AM104="x","x",$AL$2-'Indicator Date hidden'!AM104)</f>
        <v>0</v>
      </c>
      <c r="AM103" s="148">
        <f>IF('Indicator Date hidden'!AN104="x","x",$AM$2-'Indicator Date hidden'!AN104)</f>
        <v>0</v>
      </c>
      <c r="AN103" s="148">
        <f>IF('Indicator Date hidden'!AO104="x","x",$AN$2-'Indicator Date hidden'!AO104)</f>
        <v>0</v>
      </c>
      <c r="AO103" s="148">
        <f>IF('Indicator Date hidden'!AP104="x","x",$AO$2-'Indicator Date hidden'!AP104)</f>
        <v>0</v>
      </c>
      <c r="AP103" s="148">
        <f>IF('Indicator Date hidden'!AQ104="x","x",$AP$2-'Indicator Date hidden'!AQ104)</f>
        <v>0</v>
      </c>
      <c r="AQ103" s="148">
        <f>IF('Indicator Date hidden'!AR104="x","x",$AQ$2-'Indicator Date hidden'!AR104)</f>
        <v>0</v>
      </c>
      <c r="AR103" s="148">
        <f>IF('Indicator Date hidden'!AS104="x","x",$AR$2-'Indicator Date hidden'!AS104)</f>
        <v>0</v>
      </c>
      <c r="AS103" s="148">
        <f>IF('Indicator Date hidden'!AT104="x","x",$AS$2-'Indicator Date hidden'!AT104)</f>
        <v>0</v>
      </c>
      <c r="AT103" s="148">
        <f>IF('Indicator Date hidden'!AU104="x","x",$AT$2-'Indicator Date hidden'!AU104)</f>
        <v>0</v>
      </c>
      <c r="AU103" s="148">
        <f>IF('Indicator Date hidden'!AV104="x","x",$AU$2-'Indicator Date hidden'!AV104)</f>
        <v>5</v>
      </c>
      <c r="AV103" s="148">
        <f>IF('Indicator Date hidden'!AW104="x","x",$AV$2-'Indicator Date hidden'!AW104)</f>
        <v>0</v>
      </c>
      <c r="AW103" s="148">
        <f>IF('Indicator Date hidden'!AX104="x","x",$AW$2-'Indicator Date hidden'!AX104)</f>
        <v>0</v>
      </c>
      <c r="AX103" s="148">
        <f>IF('Indicator Date hidden'!AY104="x","x",$AX$2-'Indicator Date hidden'!AY104)</f>
        <v>0</v>
      </c>
      <c r="AY103" s="148">
        <f>IF('Indicator Date hidden'!AZ104="x","x",$AY$2-'Indicator Date hidden'!AZ104)</f>
        <v>0</v>
      </c>
      <c r="AZ103" s="148">
        <f>IF('Indicator Date hidden'!BA104="x","x",$AZ$2-'Indicator Date hidden'!BA104)</f>
        <v>0</v>
      </c>
      <c r="BA103">
        <f t="shared" si="15"/>
        <v>28</v>
      </c>
      <c r="BB103" s="19">
        <f t="shared" si="16"/>
        <v>0.5714285714285714</v>
      </c>
      <c r="BC103">
        <f t="shared" si="17"/>
        <v>6</v>
      </c>
      <c r="BD103" s="19">
        <f t="shared" si="18"/>
        <v>1.8070158058105026</v>
      </c>
      <c r="BE103" s="182">
        <f t="shared" si="19"/>
        <v>0</v>
      </c>
    </row>
    <row r="104" spans="1:57">
      <c r="A104" t="s">
        <v>4151</v>
      </c>
      <c r="B104" s="148">
        <f>IF('Indicator Date hidden'!C105="x","x",$B$2-'Indicator Date hidden'!C105)</f>
        <v>0</v>
      </c>
      <c r="C104" s="148">
        <f>IF('Indicator Date hidden'!D105="x","x",$C$2-'Indicator Date hidden'!D105)</f>
        <v>0</v>
      </c>
      <c r="D104" s="148">
        <f>IF('Indicator Date hidden'!E105="x","x",$D$2-'Indicator Date hidden'!E105)</f>
        <v>0</v>
      </c>
      <c r="E104" s="148">
        <f>IF('Indicator Date hidden'!F105="x","x",$E$2-'Indicator Date hidden'!F105)</f>
        <v>0</v>
      </c>
      <c r="F104" s="148">
        <f>IF('Indicator Date hidden'!G105="x","x",$F$2-'Indicator Date hidden'!G105)</f>
        <v>0</v>
      </c>
      <c r="G104" s="148">
        <f>IF('Indicator Date hidden'!H105="x","x",$G$2-'Indicator Date hidden'!H105)</f>
        <v>0</v>
      </c>
      <c r="H104" s="148">
        <f>IF('Indicator Date hidden'!I105="x","x",$H$2-'Indicator Date hidden'!I105)</f>
        <v>0</v>
      </c>
      <c r="I104" s="148">
        <f>IF('Indicator Date hidden'!J105="x","x",$I$2-'Indicator Date hidden'!J105)</f>
        <v>0</v>
      </c>
      <c r="J104" s="148">
        <f>IF('Indicator Date hidden'!K105="x","x",$J$2-'Indicator Date hidden'!K105)</f>
        <v>0</v>
      </c>
      <c r="K104" s="148">
        <f>IF('Indicator Date hidden'!L105="x","x",$K$2-'Indicator Date hidden'!L105)</f>
        <v>0</v>
      </c>
      <c r="L104" s="148">
        <f>IF('Indicator Date hidden'!M105="x","x",$L$2-'Indicator Date hidden'!M105)</f>
        <v>0</v>
      </c>
      <c r="M104" s="148">
        <f>IF('Indicator Date hidden'!N105="x","x",$M$2-'Indicator Date hidden'!N105)</f>
        <v>0</v>
      </c>
      <c r="N104" s="148">
        <f>IF('Indicator Date hidden'!O105="x","x",$N$2-'Indicator Date hidden'!O105)</f>
        <v>0</v>
      </c>
      <c r="O104" s="148">
        <f>IF('Indicator Date hidden'!P105="x","x",$O$2-'Indicator Date hidden'!P105)</f>
        <v>0</v>
      </c>
      <c r="P104" s="148">
        <f>IF('Indicator Date hidden'!Q105="x","x",$P$2-'Indicator Date hidden'!Q105)</f>
        <v>0</v>
      </c>
      <c r="Q104" s="148">
        <f>IF('Indicator Date hidden'!R105="x","x",$Q$2-'Indicator Date hidden'!R105)</f>
        <v>4</v>
      </c>
      <c r="R104" s="148">
        <f>IF('Indicator Date hidden'!S105="x","x",$R$2-'Indicator Date hidden'!S105)</f>
        <v>0</v>
      </c>
      <c r="S104" s="148">
        <f>IF('Indicator Date hidden'!T105="x","x",$S$2-'Indicator Date hidden'!T105)</f>
        <v>0</v>
      </c>
      <c r="T104" s="148">
        <f>IF('Indicator Date hidden'!U105="x","x",$T$2-'Indicator Date hidden'!U105)</f>
        <v>0</v>
      </c>
      <c r="U104" s="148">
        <f>IF('Indicator Date hidden'!V105="x","x",$U$2-'Indicator Date hidden'!V105)</f>
        <v>0</v>
      </c>
      <c r="V104" s="148">
        <f>IF('Indicator Date hidden'!W105="x","x",$V$2-'Indicator Date hidden'!W105)</f>
        <v>0</v>
      </c>
      <c r="W104" s="148">
        <f>IF('Indicator Date hidden'!X105="x","x",$W$2-'Indicator Date hidden'!X105)</f>
        <v>0</v>
      </c>
      <c r="X104" s="148">
        <f>IF('Indicator Date hidden'!Y105="x","x",$X$2-'Indicator Date hidden'!Y105)</f>
        <v>4</v>
      </c>
      <c r="Y104" s="148">
        <f>IF('Indicator Date hidden'!Z105="x","x",$Y$2-'Indicator Date hidden'!Z105)</f>
        <v>0</v>
      </c>
      <c r="Z104" s="148">
        <f>IF('Indicator Date hidden'!AA105="x","x",$Z$2-'Indicator Date hidden'!AA105)</f>
        <v>0</v>
      </c>
      <c r="AA104" s="148">
        <f>IF('Indicator Date hidden'!AB105="x","x",$AA$2-'Indicator Date hidden'!AB105)</f>
        <v>0</v>
      </c>
      <c r="AB104" s="148">
        <f>IF('Indicator Date hidden'!AC105="x","x",$AB$2-'Indicator Date hidden'!AC105)</f>
        <v>0</v>
      </c>
      <c r="AC104" s="148">
        <f>IF('Indicator Date hidden'!AD105="x","x",$AC$2-'Indicator Date hidden'!AD105)</f>
        <v>0</v>
      </c>
      <c r="AD104" s="148">
        <f>IF('Indicator Date hidden'!AE105="x","x",$AD$2-'Indicator Date hidden'!AE105)</f>
        <v>0</v>
      </c>
      <c r="AE104" s="148">
        <f>IF('Indicator Date hidden'!AF105="x","x",$AE$2-'Indicator Date hidden'!AF105)</f>
        <v>0</v>
      </c>
      <c r="AF104" s="148">
        <f>IF('Indicator Date hidden'!AG105="x","x",$AF$2-'Indicator Date hidden'!AG105)</f>
        <v>3</v>
      </c>
      <c r="AG104" s="148">
        <f>IF('Indicator Date hidden'!AH105="x","x",$AG$2-'Indicator Date hidden'!AH105)</f>
        <v>0</v>
      </c>
      <c r="AH104" s="148">
        <f>IF('Indicator Date hidden'!AI105="x","x",$AH$2-'Indicator Date hidden'!AI105)</f>
        <v>0</v>
      </c>
      <c r="AI104" s="148">
        <f>IF('Indicator Date hidden'!AJ105="x","x",$AI$2-'Indicator Date hidden'!AJ105)</f>
        <v>0</v>
      </c>
      <c r="AJ104" s="148" t="str">
        <f>IF('Indicator Date hidden'!AK105="x","x",$AJ$2-'Indicator Date hidden'!AK105)</f>
        <v>x</v>
      </c>
      <c r="AK104" s="148">
        <f>IF('Indicator Date hidden'!AL105="x","x",$AK$2-'Indicator Date hidden'!AL105)</f>
        <v>1</v>
      </c>
      <c r="AL104" s="148">
        <f>IF('Indicator Date hidden'!AM105="x","x",$AL$2-'Indicator Date hidden'!AM105)</f>
        <v>0</v>
      </c>
      <c r="AM104" s="148">
        <f>IF('Indicator Date hidden'!AN105="x","x",$AM$2-'Indicator Date hidden'!AN105)</f>
        <v>0</v>
      </c>
      <c r="AN104" s="148">
        <f>IF('Indicator Date hidden'!AO105="x","x",$AN$2-'Indicator Date hidden'!AO105)</f>
        <v>0</v>
      </c>
      <c r="AO104" s="148">
        <f>IF('Indicator Date hidden'!AP105="x","x",$AO$2-'Indicator Date hidden'!AP105)</f>
        <v>1</v>
      </c>
      <c r="AP104" s="148">
        <f>IF('Indicator Date hidden'!AQ105="x","x",$AP$2-'Indicator Date hidden'!AQ105)</f>
        <v>1</v>
      </c>
      <c r="AQ104" s="148">
        <f>IF('Indicator Date hidden'!AR105="x","x",$AQ$2-'Indicator Date hidden'!AR105)</f>
        <v>0</v>
      </c>
      <c r="AR104" s="148">
        <f>IF('Indicator Date hidden'!AS105="x","x",$AR$2-'Indicator Date hidden'!AS105)</f>
        <v>0</v>
      </c>
      <c r="AS104" s="148">
        <f>IF('Indicator Date hidden'!AT105="x","x",$AS$2-'Indicator Date hidden'!AT105)</f>
        <v>0</v>
      </c>
      <c r="AT104" s="148">
        <f>IF('Indicator Date hidden'!AU105="x","x",$AT$2-'Indicator Date hidden'!AU105)</f>
        <v>0</v>
      </c>
      <c r="AU104" s="148">
        <f>IF('Indicator Date hidden'!AV105="x","x",$AU$2-'Indicator Date hidden'!AV105)</f>
        <v>4</v>
      </c>
      <c r="AV104" s="148">
        <f>IF('Indicator Date hidden'!AW105="x","x",$AV$2-'Indicator Date hidden'!AW105)</f>
        <v>0</v>
      </c>
      <c r="AW104" s="148">
        <f>IF('Indicator Date hidden'!AX105="x","x",$AW$2-'Indicator Date hidden'!AX105)</f>
        <v>0</v>
      </c>
      <c r="AX104" s="148">
        <f>IF('Indicator Date hidden'!AY105="x","x",$AX$2-'Indicator Date hidden'!AY105)</f>
        <v>0</v>
      </c>
      <c r="AY104" s="148">
        <f>IF('Indicator Date hidden'!AZ105="x","x",$AY$2-'Indicator Date hidden'!AZ105)</f>
        <v>0</v>
      </c>
      <c r="AZ104" s="148">
        <f>IF('Indicator Date hidden'!BA105="x","x",$AZ$2-'Indicator Date hidden'!BA105)</f>
        <v>0</v>
      </c>
      <c r="BA104">
        <f t="shared" si="15"/>
        <v>18</v>
      </c>
      <c r="BB104" s="19">
        <f t="shared" si="16"/>
        <v>0.36</v>
      </c>
      <c r="BC104">
        <f t="shared" si="17"/>
        <v>7</v>
      </c>
      <c r="BD104" s="19">
        <f t="shared" si="18"/>
        <v>1.034601372510205</v>
      </c>
      <c r="BE104" s="182">
        <f t="shared" si="19"/>
        <v>0</v>
      </c>
    </row>
    <row r="105" spans="1:57">
      <c r="A105" t="s">
        <v>4208</v>
      </c>
      <c r="B105" s="148">
        <f>IF('Indicator Date hidden'!C106="x","x",$B$2-'Indicator Date hidden'!C106)</f>
        <v>0</v>
      </c>
      <c r="C105" s="148">
        <f>IF('Indicator Date hidden'!D106="x","x",$C$2-'Indicator Date hidden'!D106)</f>
        <v>0</v>
      </c>
      <c r="D105" s="148">
        <f>IF('Indicator Date hidden'!E106="x","x",$D$2-'Indicator Date hidden'!E106)</f>
        <v>0</v>
      </c>
      <c r="E105" s="148">
        <f>IF('Indicator Date hidden'!F106="x","x",$E$2-'Indicator Date hidden'!F106)</f>
        <v>0</v>
      </c>
      <c r="F105" s="148">
        <f>IF('Indicator Date hidden'!G106="x","x",$F$2-'Indicator Date hidden'!G106)</f>
        <v>0</v>
      </c>
      <c r="G105" s="148">
        <f>IF('Indicator Date hidden'!H106="x","x",$G$2-'Indicator Date hidden'!H106)</f>
        <v>0</v>
      </c>
      <c r="H105" s="148">
        <f>IF('Indicator Date hidden'!I106="x","x",$H$2-'Indicator Date hidden'!I106)</f>
        <v>0</v>
      </c>
      <c r="I105" s="148">
        <f>IF('Indicator Date hidden'!J106="x","x",$I$2-'Indicator Date hidden'!J106)</f>
        <v>0</v>
      </c>
      <c r="J105" s="148">
        <f>IF('Indicator Date hidden'!K106="x","x",$J$2-'Indicator Date hidden'!K106)</f>
        <v>0</v>
      </c>
      <c r="K105" s="148">
        <f>IF('Indicator Date hidden'!L106="x","x",$K$2-'Indicator Date hidden'!L106)</f>
        <v>0</v>
      </c>
      <c r="L105" s="148">
        <f>IF('Indicator Date hidden'!M106="x","x",$L$2-'Indicator Date hidden'!M106)</f>
        <v>0</v>
      </c>
      <c r="M105" s="148">
        <f>IF('Indicator Date hidden'!N106="x","x",$M$2-'Indicator Date hidden'!N106)</f>
        <v>0</v>
      </c>
      <c r="N105" s="148">
        <f>IF('Indicator Date hidden'!O106="x","x",$N$2-'Indicator Date hidden'!O106)</f>
        <v>0</v>
      </c>
      <c r="O105" s="148">
        <f>IF('Indicator Date hidden'!P106="x","x",$O$2-'Indicator Date hidden'!P106)</f>
        <v>0</v>
      </c>
      <c r="P105" s="148">
        <f>IF('Indicator Date hidden'!Q106="x","x",$P$2-'Indicator Date hidden'!Q106)</f>
        <v>0</v>
      </c>
      <c r="Q105" s="148" t="str">
        <f>IF('Indicator Date hidden'!R106="x","x",$Q$2-'Indicator Date hidden'!R106)</f>
        <v>x</v>
      </c>
      <c r="R105" s="148">
        <f>IF('Indicator Date hidden'!S106="x","x",$R$2-'Indicator Date hidden'!S106)</f>
        <v>0</v>
      </c>
      <c r="S105" s="148">
        <f>IF('Indicator Date hidden'!T106="x","x",$S$2-'Indicator Date hidden'!T106)</f>
        <v>0</v>
      </c>
      <c r="T105" s="148">
        <f>IF('Indicator Date hidden'!U106="x","x",$T$2-'Indicator Date hidden'!U106)</f>
        <v>0</v>
      </c>
      <c r="U105" s="148" t="str">
        <f>IF('Indicator Date hidden'!V106="x","x",$U$2-'Indicator Date hidden'!V106)</f>
        <v>x</v>
      </c>
      <c r="V105" s="148">
        <f>IF('Indicator Date hidden'!W106="x","x",$V$2-'Indicator Date hidden'!W106)</f>
        <v>0</v>
      </c>
      <c r="W105" s="148">
        <f>IF('Indicator Date hidden'!X106="x","x",$W$2-'Indicator Date hidden'!X106)</f>
        <v>8</v>
      </c>
      <c r="X105" s="148">
        <f>IF('Indicator Date hidden'!Y106="x","x",$X$2-'Indicator Date hidden'!Y106)</f>
        <v>4</v>
      </c>
      <c r="Y105" s="148">
        <f>IF('Indicator Date hidden'!Z106="x","x",$Y$2-'Indicator Date hidden'!Z106)</f>
        <v>0</v>
      </c>
      <c r="Z105" s="148">
        <f>IF('Indicator Date hidden'!AA106="x","x",$Z$2-'Indicator Date hidden'!AA106)</f>
        <v>0</v>
      </c>
      <c r="AA105" s="148">
        <f>IF('Indicator Date hidden'!AB106="x","x",$AA$2-'Indicator Date hidden'!AB106)</f>
        <v>0</v>
      </c>
      <c r="AB105" s="148">
        <f>IF('Indicator Date hidden'!AC106="x","x",$AB$2-'Indicator Date hidden'!AC106)</f>
        <v>0</v>
      </c>
      <c r="AC105" s="148">
        <f>IF('Indicator Date hidden'!AD106="x","x",$AC$2-'Indicator Date hidden'!AD106)</f>
        <v>0</v>
      </c>
      <c r="AD105" s="148">
        <f>IF('Indicator Date hidden'!AE106="x","x",$AD$2-'Indicator Date hidden'!AE106)</f>
        <v>0</v>
      </c>
      <c r="AE105" s="148">
        <f>IF('Indicator Date hidden'!AF106="x","x",$AE$2-'Indicator Date hidden'!AF106)</f>
        <v>0</v>
      </c>
      <c r="AF105" s="148">
        <f>IF('Indicator Date hidden'!AG106="x","x",$AF$2-'Indicator Date hidden'!AG106)</f>
        <v>4</v>
      </c>
      <c r="AG105" s="148">
        <f>IF('Indicator Date hidden'!AH106="x","x",$AG$2-'Indicator Date hidden'!AH106)</f>
        <v>0</v>
      </c>
      <c r="AH105" s="148">
        <f>IF('Indicator Date hidden'!AI106="x","x",$AH$2-'Indicator Date hidden'!AI106)</f>
        <v>0</v>
      </c>
      <c r="AI105" s="148">
        <f>IF('Indicator Date hidden'!AJ106="x","x",$AI$2-'Indicator Date hidden'!AJ106)</f>
        <v>0</v>
      </c>
      <c r="AJ105" s="148" t="str">
        <f>IF('Indicator Date hidden'!AK106="x","x",$AJ$2-'Indicator Date hidden'!AK106)</f>
        <v>x</v>
      </c>
      <c r="AK105" s="148">
        <f>IF('Indicator Date hidden'!AL106="x","x",$AK$2-'Indicator Date hidden'!AL106)</f>
        <v>1</v>
      </c>
      <c r="AL105" s="148">
        <f>IF('Indicator Date hidden'!AM106="x","x",$AL$2-'Indicator Date hidden'!AM106)</f>
        <v>0</v>
      </c>
      <c r="AM105" s="148">
        <f>IF('Indicator Date hidden'!AN106="x","x",$AM$2-'Indicator Date hidden'!AN106)</f>
        <v>0</v>
      </c>
      <c r="AN105" s="148">
        <f>IF('Indicator Date hidden'!AO106="x","x",$AN$2-'Indicator Date hidden'!AO106)</f>
        <v>0</v>
      </c>
      <c r="AO105" s="148">
        <f>IF('Indicator Date hidden'!AP106="x","x",$AO$2-'Indicator Date hidden'!AP106)</f>
        <v>0</v>
      </c>
      <c r="AP105" s="148">
        <f>IF('Indicator Date hidden'!AQ106="x","x",$AP$2-'Indicator Date hidden'!AQ106)</f>
        <v>0</v>
      </c>
      <c r="AQ105" s="148">
        <f>IF('Indicator Date hidden'!AR106="x","x",$AQ$2-'Indicator Date hidden'!AR106)</f>
        <v>4</v>
      </c>
      <c r="AR105" s="148">
        <f>IF('Indicator Date hidden'!AS106="x","x",$AR$2-'Indicator Date hidden'!AS106)</f>
        <v>0</v>
      </c>
      <c r="AS105" s="148">
        <f>IF('Indicator Date hidden'!AT106="x","x",$AS$2-'Indicator Date hidden'!AT106)</f>
        <v>0</v>
      </c>
      <c r="AT105" s="148">
        <f>IF('Indicator Date hidden'!AU106="x","x",$AT$2-'Indicator Date hidden'!AU106)</f>
        <v>0</v>
      </c>
      <c r="AU105" s="148">
        <f>IF('Indicator Date hidden'!AV106="x","x",$AU$2-'Indicator Date hidden'!AV106)</f>
        <v>4</v>
      </c>
      <c r="AV105" s="148">
        <f>IF('Indicator Date hidden'!AW106="x","x",$AV$2-'Indicator Date hidden'!AW106)</f>
        <v>0</v>
      </c>
      <c r="AW105" s="148">
        <f>IF('Indicator Date hidden'!AX106="x","x",$AW$2-'Indicator Date hidden'!AX106)</f>
        <v>0</v>
      </c>
      <c r="AX105" s="148">
        <f>IF('Indicator Date hidden'!AY106="x","x",$AX$2-'Indicator Date hidden'!AY106)</f>
        <v>0</v>
      </c>
      <c r="AY105" s="148">
        <f>IF('Indicator Date hidden'!AZ106="x","x",$AY$2-'Indicator Date hidden'!AZ106)</f>
        <v>0</v>
      </c>
      <c r="AZ105" s="148">
        <f>IF('Indicator Date hidden'!BA106="x","x",$AZ$2-'Indicator Date hidden'!BA106)</f>
        <v>0</v>
      </c>
      <c r="BA105">
        <f t="shared" si="15"/>
        <v>25</v>
      </c>
      <c r="BB105" s="19">
        <f t="shared" si="16"/>
        <v>0.52083333333333337</v>
      </c>
      <c r="BC105">
        <f t="shared" si="17"/>
        <v>6</v>
      </c>
      <c r="BD105" s="19">
        <f t="shared" si="18"/>
        <v>1.5544235712600631</v>
      </c>
      <c r="BE105" s="182">
        <f t="shared" si="19"/>
        <v>0</v>
      </c>
    </row>
    <row r="106" spans="1:57">
      <c r="A106" t="s">
        <v>8163</v>
      </c>
      <c r="B106" s="148">
        <f>IF('Indicator Date hidden'!C107="x","x",$B$2-'Indicator Date hidden'!C107)</f>
        <v>0</v>
      </c>
      <c r="C106" s="148">
        <f>IF('Indicator Date hidden'!D107="x","x",$C$2-'Indicator Date hidden'!D107)</f>
        <v>0</v>
      </c>
      <c r="D106" s="148">
        <f>IF('Indicator Date hidden'!E107="x","x",$D$2-'Indicator Date hidden'!E107)</f>
        <v>0</v>
      </c>
      <c r="E106" s="148">
        <f>IF('Indicator Date hidden'!F107="x","x",$E$2-'Indicator Date hidden'!F107)</f>
        <v>0</v>
      </c>
      <c r="F106" s="148">
        <f>IF('Indicator Date hidden'!G107="x","x",$F$2-'Indicator Date hidden'!G107)</f>
        <v>0</v>
      </c>
      <c r="G106" s="148">
        <f>IF('Indicator Date hidden'!H107="x","x",$G$2-'Indicator Date hidden'!H107)</f>
        <v>0</v>
      </c>
      <c r="H106" s="148">
        <f>IF('Indicator Date hidden'!I107="x","x",$H$2-'Indicator Date hidden'!I107)</f>
        <v>0</v>
      </c>
      <c r="I106" s="148">
        <f>IF('Indicator Date hidden'!J107="x","x",$I$2-'Indicator Date hidden'!J107)</f>
        <v>0</v>
      </c>
      <c r="J106" s="148">
        <f>IF('Indicator Date hidden'!K107="x","x",$J$2-'Indicator Date hidden'!K107)</f>
        <v>0</v>
      </c>
      <c r="K106" s="148">
        <f>IF('Indicator Date hidden'!L107="x","x",$K$2-'Indicator Date hidden'!L107)</f>
        <v>0</v>
      </c>
      <c r="L106" s="148">
        <f>IF('Indicator Date hidden'!M107="x","x",$L$2-'Indicator Date hidden'!M107)</f>
        <v>0</v>
      </c>
      <c r="M106" s="148">
        <f>IF('Indicator Date hidden'!N107="x","x",$M$2-'Indicator Date hidden'!N107)</f>
        <v>0</v>
      </c>
      <c r="N106" s="148">
        <f>IF('Indicator Date hidden'!O107="x","x",$N$2-'Indicator Date hidden'!O107)</f>
        <v>0</v>
      </c>
      <c r="O106" s="148">
        <f>IF('Indicator Date hidden'!P107="x","x",$O$2-'Indicator Date hidden'!P107)</f>
        <v>0</v>
      </c>
      <c r="P106" s="148">
        <f>IF('Indicator Date hidden'!Q107="x","x",$P$2-'Indicator Date hidden'!Q107)</f>
        <v>0</v>
      </c>
      <c r="Q106" s="148">
        <f>IF('Indicator Date hidden'!R107="x","x",$Q$2-'Indicator Date hidden'!R107)</f>
        <v>5</v>
      </c>
      <c r="R106" s="148">
        <f>IF('Indicator Date hidden'!S107="x","x",$R$2-'Indicator Date hidden'!S107)</f>
        <v>0</v>
      </c>
      <c r="S106" s="148">
        <f>IF('Indicator Date hidden'!T107="x","x",$S$2-'Indicator Date hidden'!T107)</f>
        <v>0</v>
      </c>
      <c r="T106" s="148">
        <f>IF('Indicator Date hidden'!U107="x","x",$T$2-'Indicator Date hidden'!U107)</f>
        <v>0</v>
      </c>
      <c r="U106" s="148">
        <f>IF('Indicator Date hidden'!V107="x","x",$U$2-'Indicator Date hidden'!V107)</f>
        <v>0</v>
      </c>
      <c r="V106" s="148">
        <f>IF('Indicator Date hidden'!W107="x","x",$V$2-'Indicator Date hidden'!W107)</f>
        <v>0</v>
      </c>
      <c r="W106" s="148">
        <f>IF('Indicator Date hidden'!X107="x","x",$W$2-'Indicator Date hidden'!X107)</f>
        <v>5</v>
      </c>
      <c r="X106" s="148">
        <f>IF('Indicator Date hidden'!Y107="x","x",$X$2-'Indicator Date hidden'!Y107)</f>
        <v>4</v>
      </c>
      <c r="Y106" s="148">
        <f>IF('Indicator Date hidden'!Z107="x","x",$Y$2-'Indicator Date hidden'!Z107)</f>
        <v>0</v>
      </c>
      <c r="Z106" s="148">
        <f>IF('Indicator Date hidden'!AA107="x","x",$Z$2-'Indicator Date hidden'!AA107)</f>
        <v>0</v>
      </c>
      <c r="AA106" s="148">
        <f>IF('Indicator Date hidden'!AB107="x","x",$AA$2-'Indicator Date hidden'!AB107)</f>
        <v>1</v>
      </c>
      <c r="AB106" s="148">
        <f>IF('Indicator Date hidden'!AC107="x","x",$AB$2-'Indicator Date hidden'!AC107)</f>
        <v>0</v>
      </c>
      <c r="AC106" s="148">
        <f>IF('Indicator Date hidden'!AD107="x","x",$AC$2-'Indicator Date hidden'!AD107)</f>
        <v>0</v>
      </c>
      <c r="AD106" s="148" t="str">
        <f>IF('Indicator Date hidden'!AE107="x","x",$AD$2-'Indicator Date hidden'!AE107)</f>
        <v>x</v>
      </c>
      <c r="AE106" s="148">
        <f>IF('Indicator Date hidden'!AF107="x","x",$AE$2-'Indicator Date hidden'!AF107)</f>
        <v>0</v>
      </c>
      <c r="AF106" s="148">
        <f>IF('Indicator Date hidden'!AG107="x","x",$AF$2-'Indicator Date hidden'!AG107)</f>
        <v>4</v>
      </c>
      <c r="AG106" s="148">
        <f>IF('Indicator Date hidden'!AH107="x","x",$AG$2-'Indicator Date hidden'!AH107)</f>
        <v>0</v>
      </c>
      <c r="AH106" s="148">
        <f>IF('Indicator Date hidden'!AI107="x","x",$AH$2-'Indicator Date hidden'!AI107)</f>
        <v>0</v>
      </c>
      <c r="AI106" s="148">
        <f>IF('Indicator Date hidden'!AJ107="x","x",$AI$2-'Indicator Date hidden'!AJ107)</f>
        <v>0</v>
      </c>
      <c r="AJ106" s="148" t="str">
        <f>IF('Indicator Date hidden'!AK107="x","x",$AJ$2-'Indicator Date hidden'!AK107)</f>
        <v>x</v>
      </c>
      <c r="AK106" s="148" t="str">
        <f>IF('Indicator Date hidden'!AL107="x","x",$AK$2-'Indicator Date hidden'!AL107)</f>
        <v>x</v>
      </c>
      <c r="AL106" s="148">
        <f>IF('Indicator Date hidden'!AM107="x","x",$AL$2-'Indicator Date hidden'!AM107)</f>
        <v>0</v>
      </c>
      <c r="AM106" s="148">
        <f>IF('Indicator Date hidden'!AN107="x","x",$AM$2-'Indicator Date hidden'!AN107)</f>
        <v>0</v>
      </c>
      <c r="AN106" s="148">
        <f>IF('Indicator Date hidden'!AO107="x","x",$AN$2-'Indicator Date hidden'!AO107)</f>
        <v>0</v>
      </c>
      <c r="AO106" s="148">
        <f>IF('Indicator Date hidden'!AP107="x","x",$AO$2-'Indicator Date hidden'!AP107)</f>
        <v>1</v>
      </c>
      <c r="AP106" s="148">
        <f>IF('Indicator Date hidden'!AQ107="x","x",$AP$2-'Indicator Date hidden'!AQ107)</f>
        <v>1</v>
      </c>
      <c r="AQ106" s="148">
        <f>IF('Indicator Date hidden'!AR107="x","x",$AQ$2-'Indicator Date hidden'!AR107)</f>
        <v>4</v>
      </c>
      <c r="AR106" s="148">
        <f>IF('Indicator Date hidden'!AS107="x","x",$AR$2-'Indicator Date hidden'!AS107)</f>
        <v>0</v>
      </c>
      <c r="AS106" s="148" t="str">
        <f>IF('Indicator Date hidden'!AT107="x","x",$AS$2-'Indicator Date hidden'!AT107)</f>
        <v>x</v>
      </c>
      <c r="AT106" s="148">
        <f>IF('Indicator Date hidden'!AU107="x","x",$AT$2-'Indicator Date hidden'!AU107)</f>
        <v>0</v>
      </c>
      <c r="AU106" s="148">
        <f>IF('Indicator Date hidden'!AV107="x","x",$AU$2-'Indicator Date hidden'!AV107)</f>
        <v>8</v>
      </c>
      <c r="AV106" s="148">
        <f>IF('Indicator Date hidden'!AW107="x","x",$AV$2-'Indicator Date hidden'!AW107)</f>
        <v>0</v>
      </c>
      <c r="AW106" s="148">
        <f>IF('Indicator Date hidden'!AX107="x","x",$AW$2-'Indicator Date hidden'!AX107)</f>
        <v>0</v>
      </c>
      <c r="AX106" s="148">
        <f>IF('Indicator Date hidden'!AY107="x","x",$AX$2-'Indicator Date hidden'!AY107)</f>
        <v>0</v>
      </c>
      <c r="AY106" s="148">
        <f>IF('Indicator Date hidden'!AZ107="x","x",$AY$2-'Indicator Date hidden'!AZ107)</f>
        <v>0</v>
      </c>
      <c r="AZ106" s="148">
        <f>IF('Indicator Date hidden'!BA107="x","x",$AZ$2-'Indicator Date hidden'!BA107)</f>
        <v>0</v>
      </c>
      <c r="BA106">
        <f t="shared" si="15"/>
        <v>33</v>
      </c>
      <c r="BB106" s="19">
        <f t="shared" si="16"/>
        <v>0.7021276595744681</v>
      </c>
      <c r="BC106">
        <f t="shared" si="17"/>
        <v>9</v>
      </c>
      <c r="BD106" s="19">
        <f t="shared" si="18"/>
        <v>1.7371399044212934</v>
      </c>
      <c r="BE106" s="182">
        <f t="shared" si="19"/>
        <v>0</v>
      </c>
    </row>
    <row r="107" spans="1:57">
      <c r="A107" t="s">
        <v>3603</v>
      </c>
      <c r="B107" s="148">
        <f>IF('Indicator Date hidden'!C108="x","x",$B$2-'Indicator Date hidden'!C108)</f>
        <v>0</v>
      </c>
      <c r="C107" s="148">
        <f>IF('Indicator Date hidden'!D108="x","x",$C$2-'Indicator Date hidden'!D108)</f>
        <v>0</v>
      </c>
      <c r="D107" s="148">
        <f>IF('Indicator Date hidden'!E108="x","x",$D$2-'Indicator Date hidden'!E108)</f>
        <v>0</v>
      </c>
      <c r="E107" s="148">
        <f>IF('Indicator Date hidden'!F108="x","x",$E$2-'Indicator Date hidden'!F108)</f>
        <v>0</v>
      </c>
      <c r="F107" s="148">
        <f>IF('Indicator Date hidden'!G108="x","x",$F$2-'Indicator Date hidden'!G108)</f>
        <v>0</v>
      </c>
      <c r="G107" s="148">
        <f>IF('Indicator Date hidden'!H108="x","x",$G$2-'Indicator Date hidden'!H108)</f>
        <v>0</v>
      </c>
      <c r="H107" s="148">
        <f>IF('Indicator Date hidden'!I108="x","x",$H$2-'Indicator Date hidden'!I108)</f>
        <v>0</v>
      </c>
      <c r="I107" s="148">
        <f>IF('Indicator Date hidden'!J108="x","x",$I$2-'Indicator Date hidden'!J108)</f>
        <v>0</v>
      </c>
      <c r="J107" s="148">
        <f>IF('Indicator Date hidden'!K108="x","x",$J$2-'Indicator Date hidden'!K108)</f>
        <v>0</v>
      </c>
      <c r="K107" s="148">
        <f>IF('Indicator Date hidden'!L108="x","x",$K$2-'Indicator Date hidden'!L108)</f>
        <v>0</v>
      </c>
      <c r="L107" s="148">
        <f>IF('Indicator Date hidden'!M108="x","x",$L$2-'Indicator Date hidden'!M108)</f>
        <v>0</v>
      </c>
      <c r="M107" s="148">
        <f>IF('Indicator Date hidden'!N108="x","x",$M$2-'Indicator Date hidden'!N108)</f>
        <v>0</v>
      </c>
      <c r="N107" s="148">
        <f>IF('Indicator Date hidden'!O108="x","x",$N$2-'Indicator Date hidden'!O108)</f>
        <v>0</v>
      </c>
      <c r="O107" s="148">
        <f>IF('Indicator Date hidden'!P108="x","x",$O$2-'Indicator Date hidden'!P108)</f>
        <v>0</v>
      </c>
      <c r="P107" s="148">
        <f>IF('Indicator Date hidden'!Q108="x","x",$P$2-'Indicator Date hidden'!Q108)</f>
        <v>0</v>
      </c>
      <c r="Q107" s="148">
        <f>IF('Indicator Date hidden'!R108="x","x",$Q$2-'Indicator Date hidden'!R108)</f>
        <v>1</v>
      </c>
      <c r="R107" s="148">
        <f>IF('Indicator Date hidden'!S108="x","x",$R$2-'Indicator Date hidden'!S108)</f>
        <v>0</v>
      </c>
      <c r="S107" s="148">
        <f>IF('Indicator Date hidden'!T108="x","x",$S$2-'Indicator Date hidden'!T108)</f>
        <v>0</v>
      </c>
      <c r="T107" s="148">
        <f>IF('Indicator Date hidden'!U108="x","x",$T$2-'Indicator Date hidden'!U108)</f>
        <v>0</v>
      </c>
      <c r="U107" s="148">
        <f>IF('Indicator Date hidden'!V108="x","x",$U$2-'Indicator Date hidden'!V108)</f>
        <v>0</v>
      </c>
      <c r="V107" s="148">
        <f>IF('Indicator Date hidden'!W108="x","x",$V$2-'Indicator Date hidden'!W108)</f>
        <v>0</v>
      </c>
      <c r="W107" s="148">
        <f>IF('Indicator Date hidden'!X108="x","x",$W$2-'Indicator Date hidden'!X108)</f>
        <v>8</v>
      </c>
      <c r="X107" s="148">
        <f>IF('Indicator Date hidden'!Y108="x","x",$X$2-'Indicator Date hidden'!Y108)</f>
        <v>4</v>
      </c>
      <c r="Y107" s="148">
        <f>IF('Indicator Date hidden'!Z108="x","x",$Y$2-'Indicator Date hidden'!Z108)</f>
        <v>0</v>
      </c>
      <c r="Z107" s="148">
        <f>IF('Indicator Date hidden'!AA108="x","x",$Z$2-'Indicator Date hidden'!AA108)</f>
        <v>0</v>
      </c>
      <c r="AA107" s="148">
        <f>IF('Indicator Date hidden'!AB108="x","x",$AA$2-'Indicator Date hidden'!AB108)</f>
        <v>0</v>
      </c>
      <c r="AB107" s="148">
        <f>IF('Indicator Date hidden'!AC108="x","x",$AB$2-'Indicator Date hidden'!AC108)</f>
        <v>0</v>
      </c>
      <c r="AC107" s="148">
        <f>IF('Indicator Date hidden'!AD108="x","x",$AC$2-'Indicator Date hidden'!AD108)</f>
        <v>0</v>
      </c>
      <c r="AD107" s="148">
        <f>IF('Indicator Date hidden'!AE108="x","x",$AD$2-'Indicator Date hidden'!AE108)</f>
        <v>0</v>
      </c>
      <c r="AE107" s="148">
        <f>IF('Indicator Date hidden'!AF108="x","x",$AE$2-'Indicator Date hidden'!AF108)</f>
        <v>0</v>
      </c>
      <c r="AF107" s="148">
        <f>IF('Indicator Date hidden'!AG108="x","x",$AF$2-'Indicator Date hidden'!AG108)</f>
        <v>3</v>
      </c>
      <c r="AG107" s="148">
        <f>IF('Indicator Date hidden'!AH108="x","x",$AG$2-'Indicator Date hidden'!AH108)</f>
        <v>0</v>
      </c>
      <c r="AH107" s="148">
        <f>IF('Indicator Date hidden'!AI108="x","x",$AH$2-'Indicator Date hidden'!AI108)</f>
        <v>0</v>
      </c>
      <c r="AI107" s="148">
        <f>IF('Indicator Date hidden'!AJ108="x","x",$AI$2-'Indicator Date hidden'!AJ108)</f>
        <v>0</v>
      </c>
      <c r="AJ107" s="148">
        <f>IF('Indicator Date hidden'!AK108="x","x",$AJ$2-'Indicator Date hidden'!AK108)</f>
        <v>0</v>
      </c>
      <c r="AK107" s="148">
        <f>IF('Indicator Date hidden'!AL108="x","x",$AK$2-'Indicator Date hidden'!AL108)</f>
        <v>1</v>
      </c>
      <c r="AL107" s="148">
        <f>IF('Indicator Date hidden'!AM108="x","x",$AL$2-'Indicator Date hidden'!AM108)</f>
        <v>0</v>
      </c>
      <c r="AM107" s="148">
        <f>IF('Indicator Date hidden'!AN108="x","x",$AM$2-'Indicator Date hidden'!AN108)</f>
        <v>0</v>
      </c>
      <c r="AN107" s="148">
        <f>IF('Indicator Date hidden'!AO108="x","x",$AN$2-'Indicator Date hidden'!AO108)</f>
        <v>0</v>
      </c>
      <c r="AO107" s="148">
        <f>IF('Indicator Date hidden'!AP108="x","x",$AO$2-'Indicator Date hidden'!AP108)</f>
        <v>0</v>
      </c>
      <c r="AP107" s="148">
        <f>IF('Indicator Date hidden'!AQ108="x","x",$AP$2-'Indicator Date hidden'!AQ108)</f>
        <v>0</v>
      </c>
      <c r="AQ107" s="148">
        <f>IF('Indicator Date hidden'!AR108="x","x",$AQ$2-'Indicator Date hidden'!AR108)</f>
        <v>0</v>
      </c>
      <c r="AR107" s="148">
        <f>IF('Indicator Date hidden'!AS108="x","x",$AR$2-'Indicator Date hidden'!AS108)</f>
        <v>0</v>
      </c>
      <c r="AS107" s="148">
        <f>IF('Indicator Date hidden'!AT108="x","x",$AS$2-'Indicator Date hidden'!AT108)</f>
        <v>0</v>
      </c>
      <c r="AT107" s="148">
        <f>IF('Indicator Date hidden'!AU108="x","x",$AT$2-'Indicator Date hidden'!AU108)</f>
        <v>0</v>
      </c>
      <c r="AU107" s="148">
        <f>IF('Indicator Date hidden'!AV108="x","x",$AU$2-'Indicator Date hidden'!AV108)</f>
        <v>3</v>
      </c>
      <c r="AV107" s="148">
        <f>IF('Indicator Date hidden'!AW108="x","x",$AV$2-'Indicator Date hidden'!AW108)</f>
        <v>0</v>
      </c>
      <c r="AW107" s="148">
        <f>IF('Indicator Date hidden'!AX108="x","x",$AW$2-'Indicator Date hidden'!AX108)</f>
        <v>0</v>
      </c>
      <c r="AX107" s="148">
        <f>IF('Indicator Date hidden'!AY108="x","x",$AX$2-'Indicator Date hidden'!AY108)</f>
        <v>0</v>
      </c>
      <c r="AY107" s="148">
        <f>IF('Indicator Date hidden'!AZ108="x","x",$AY$2-'Indicator Date hidden'!AZ108)</f>
        <v>0</v>
      </c>
      <c r="AZ107" s="148">
        <f>IF('Indicator Date hidden'!BA108="x","x",$AZ$2-'Indicator Date hidden'!BA108)</f>
        <v>0</v>
      </c>
      <c r="BA107">
        <f t="shared" si="15"/>
        <v>20</v>
      </c>
      <c r="BB107" s="19">
        <f t="shared" si="16"/>
        <v>0.39215686274509803</v>
      </c>
      <c r="BC107">
        <f t="shared" si="17"/>
        <v>6</v>
      </c>
      <c r="BD107" s="19">
        <f t="shared" si="18"/>
        <v>1.344246000078636</v>
      </c>
      <c r="BE107" s="182">
        <f t="shared" si="19"/>
        <v>0</v>
      </c>
    </row>
    <row r="108" spans="1:57">
      <c r="A108" t="s">
        <v>8165</v>
      </c>
      <c r="B108" s="148">
        <f>IF('Indicator Date hidden'!C109="x","x",$B$2-'Indicator Date hidden'!C109)</f>
        <v>0</v>
      </c>
      <c r="C108" s="148">
        <f>IF('Indicator Date hidden'!D109="x","x",$C$2-'Indicator Date hidden'!D109)</f>
        <v>0</v>
      </c>
      <c r="D108" s="148">
        <f>IF('Indicator Date hidden'!E109="x","x",$D$2-'Indicator Date hidden'!E109)</f>
        <v>0</v>
      </c>
      <c r="E108" s="148">
        <f>IF('Indicator Date hidden'!F109="x","x",$E$2-'Indicator Date hidden'!F109)</f>
        <v>0</v>
      </c>
      <c r="F108" s="148">
        <f>IF('Indicator Date hidden'!G109="x","x",$F$2-'Indicator Date hidden'!G109)</f>
        <v>0</v>
      </c>
      <c r="G108" s="148">
        <f>IF('Indicator Date hidden'!H109="x","x",$G$2-'Indicator Date hidden'!H109)</f>
        <v>0</v>
      </c>
      <c r="H108" s="148">
        <f>IF('Indicator Date hidden'!I109="x","x",$H$2-'Indicator Date hidden'!I109)</f>
        <v>0</v>
      </c>
      <c r="I108" s="148">
        <f>IF('Indicator Date hidden'!J109="x","x",$I$2-'Indicator Date hidden'!J109)</f>
        <v>0</v>
      </c>
      <c r="J108" s="148">
        <f>IF('Indicator Date hidden'!K109="x","x",$J$2-'Indicator Date hidden'!K109)</f>
        <v>0</v>
      </c>
      <c r="K108" s="148">
        <f>IF('Indicator Date hidden'!L109="x","x",$K$2-'Indicator Date hidden'!L109)</f>
        <v>0</v>
      </c>
      <c r="L108" s="148">
        <f>IF('Indicator Date hidden'!M109="x","x",$L$2-'Indicator Date hidden'!M109)</f>
        <v>0</v>
      </c>
      <c r="M108" s="148">
        <f>IF('Indicator Date hidden'!N109="x","x",$M$2-'Indicator Date hidden'!N109)</f>
        <v>0</v>
      </c>
      <c r="N108" s="148">
        <f>IF('Indicator Date hidden'!O109="x","x",$N$2-'Indicator Date hidden'!O109)</f>
        <v>0</v>
      </c>
      <c r="O108" s="148">
        <f>IF('Indicator Date hidden'!P109="x","x",$O$2-'Indicator Date hidden'!P109)</f>
        <v>0</v>
      </c>
      <c r="P108" s="148">
        <f>IF('Indicator Date hidden'!Q109="x","x",$P$2-'Indicator Date hidden'!Q109)</f>
        <v>0</v>
      </c>
      <c r="Q108" s="148" t="str">
        <f>IF('Indicator Date hidden'!R109="x","x",$Q$2-'Indicator Date hidden'!R109)</f>
        <v>x</v>
      </c>
      <c r="R108" s="148">
        <f>IF('Indicator Date hidden'!S109="x","x",$R$2-'Indicator Date hidden'!S109)</f>
        <v>0</v>
      </c>
      <c r="S108" s="148">
        <f>IF('Indicator Date hidden'!T109="x","x",$S$2-'Indicator Date hidden'!T109)</f>
        <v>0</v>
      </c>
      <c r="T108" s="148">
        <f>IF('Indicator Date hidden'!U109="x","x",$T$2-'Indicator Date hidden'!U109)</f>
        <v>0</v>
      </c>
      <c r="U108" s="148" t="str">
        <f>IF('Indicator Date hidden'!V109="x","x",$U$2-'Indicator Date hidden'!V109)</f>
        <v>x</v>
      </c>
      <c r="V108" s="148">
        <f>IF('Indicator Date hidden'!W109="x","x",$V$2-'Indicator Date hidden'!W109)</f>
        <v>0</v>
      </c>
      <c r="W108" s="148" t="str">
        <f>IF('Indicator Date hidden'!X109="x","x",$W$2-'Indicator Date hidden'!X109)</f>
        <v>x</v>
      </c>
      <c r="X108" s="148">
        <f>IF('Indicator Date hidden'!Y109="x","x",$X$2-'Indicator Date hidden'!Y109)</f>
        <v>1</v>
      </c>
      <c r="Y108" s="148">
        <f>IF('Indicator Date hidden'!Z109="x","x",$Y$2-'Indicator Date hidden'!Z109)</f>
        <v>0</v>
      </c>
      <c r="Z108" s="148">
        <f>IF('Indicator Date hidden'!AA109="x","x",$Z$2-'Indicator Date hidden'!AA109)</f>
        <v>0</v>
      </c>
      <c r="AA108" s="148" t="str">
        <f>IF('Indicator Date hidden'!AB109="x","x",$AA$2-'Indicator Date hidden'!AB109)</f>
        <v>x</v>
      </c>
      <c r="AB108" s="148">
        <f>IF('Indicator Date hidden'!AC109="x","x",$AB$2-'Indicator Date hidden'!AC109)</f>
        <v>0</v>
      </c>
      <c r="AC108" s="148">
        <f>IF('Indicator Date hidden'!AD109="x","x",$AC$2-'Indicator Date hidden'!AD109)</f>
        <v>0</v>
      </c>
      <c r="AD108" s="148" t="str">
        <f>IF('Indicator Date hidden'!AE109="x","x",$AD$2-'Indicator Date hidden'!AE109)</f>
        <v>x</v>
      </c>
      <c r="AE108" s="148">
        <f>IF('Indicator Date hidden'!AF109="x","x",$AE$2-'Indicator Date hidden'!AF109)</f>
        <v>0</v>
      </c>
      <c r="AF108" s="148" t="str">
        <f>IF('Indicator Date hidden'!AG109="x","x",$AF$2-'Indicator Date hidden'!AG109)</f>
        <v>x</v>
      </c>
      <c r="AG108" s="148">
        <f>IF('Indicator Date hidden'!AH109="x","x",$AG$2-'Indicator Date hidden'!AH109)</f>
        <v>0</v>
      </c>
      <c r="AH108" s="148">
        <f>IF('Indicator Date hidden'!AI109="x","x",$AH$2-'Indicator Date hidden'!AI109)</f>
        <v>0</v>
      </c>
      <c r="AI108" s="148">
        <f>IF('Indicator Date hidden'!AJ109="x","x",$AI$2-'Indicator Date hidden'!AJ109)</f>
        <v>0</v>
      </c>
      <c r="AJ108" s="148" t="str">
        <f>IF('Indicator Date hidden'!AK109="x","x",$AJ$2-'Indicator Date hidden'!AK109)</f>
        <v>x</v>
      </c>
      <c r="AK108" s="148">
        <f>IF('Indicator Date hidden'!AL109="x","x",$AK$2-'Indicator Date hidden'!AL109)</f>
        <v>1</v>
      </c>
      <c r="AL108" s="148">
        <f>IF('Indicator Date hidden'!AM109="x","x",$AL$2-'Indicator Date hidden'!AM109)</f>
        <v>0</v>
      </c>
      <c r="AM108" s="148">
        <f>IF('Indicator Date hidden'!AN109="x","x",$AM$2-'Indicator Date hidden'!AN109)</f>
        <v>0</v>
      </c>
      <c r="AN108" s="148">
        <f>IF('Indicator Date hidden'!AO109="x","x",$AN$2-'Indicator Date hidden'!AO109)</f>
        <v>0</v>
      </c>
      <c r="AO108" s="148">
        <f>IF('Indicator Date hidden'!AP109="x","x",$AO$2-'Indicator Date hidden'!AP109)</f>
        <v>0</v>
      </c>
      <c r="AP108" s="148">
        <f>IF('Indicator Date hidden'!AQ109="x","x",$AP$2-'Indicator Date hidden'!AQ109)</f>
        <v>0</v>
      </c>
      <c r="AQ108" s="148" t="str">
        <f>IF('Indicator Date hidden'!AR109="x","x",$AQ$2-'Indicator Date hidden'!AR109)</f>
        <v>x</v>
      </c>
      <c r="AR108" s="148">
        <f>IF('Indicator Date hidden'!AS109="x","x",$AR$2-'Indicator Date hidden'!AS109)</f>
        <v>0</v>
      </c>
      <c r="AS108" s="148">
        <f>IF('Indicator Date hidden'!AT109="x","x",$AS$2-'Indicator Date hidden'!AT109)</f>
        <v>0</v>
      </c>
      <c r="AT108" s="148">
        <f>IF('Indicator Date hidden'!AU109="x","x",$AT$2-'Indicator Date hidden'!AU109)</f>
        <v>0</v>
      </c>
      <c r="AU108" s="148">
        <f>IF('Indicator Date hidden'!AV109="x","x",$AU$2-'Indicator Date hidden'!AV109)</f>
        <v>3</v>
      </c>
      <c r="AV108" s="148">
        <f>IF('Indicator Date hidden'!AW109="x","x",$AV$2-'Indicator Date hidden'!AW109)</f>
        <v>0</v>
      </c>
      <c r="AW108" s="148">
        <f>IF('Indicator Date hidden'!AX109="x","x",$AW$2-'Indicator Date hidden'!AX109)</f>
        <v>0</v>
      </c>
      <c r="AX108" s="148">
        <f>IF('Indicator Date hidden'!AY109="x","x",$AX$2-'Indicator Date hidden'!AY109)</f>
        <v>0</v>
      </c>
      <c r="AY108" s="148">
        <f>IF('Indicator Date hidden'!AZ109="x","x",$AY$2-'Indicator Date hidden'!AZ109)</f>
        <v>0</v>
      </c>
      <c r="AZ108" s="148">
        <f>IF('Indicator Date hidden'!BA109="x","x",$AZ$2-'Indicator Date hidden'!BA109)</f>
        <v>0</v>
      </c>
      <c r="BA108">
        <f t="shared" si="15"/>
        <v>5</v>
      </c>
      <c r="BB108" s="19">
        <f t="shared" si="16"/>
        <v>0.11627906976744186</v>
      </c>
      <c r="BC108">
        <f t="shared" si="17"/>
        <v>3</v>
      </c>
      <c r="BD108" s="19">
        <f t="shared" si="18"/>
        <v>0.49223280205852848</v>
      </c>
      <c r="BE108" s="182">
        <f t="shared" si="19"/>
        <v>0</v>
      </c>
    </row>
    <row r="109" spans="1:57">
      <c r="A109" t="s">
        <v>8167</v>
      </c>
      <c r="B109" s="148">
        <f>IF('Indicator Date hidden'!C110="x","x",$B$2-'Indicator Date hidden'!C110)</f>
        <v>0</v>
      </c>
      <c r="C109" s="148">
        <f>IF('Indicator Date hidden'!D110="x","x",$C$2-'Indicator Date hidden'!D110)</f>
        <v>0</v>
      </c>
      <c r="D109" s="148">
        <f>IF('Indicator Date hidden'!E110="x","x",$D$2-'Indicator Date hidden'!E110)</f>
        <v>0</v>
      </c>
      <c r="E109" s="148">
        <f>IF('Indicator Date hidden'!F110="x","x",$E$2-'Indicator Date hidden'!F110)</f>
        <v>0</v>
      </c>
      <c r="F109" s="148">
        <f>IF('Indicator Date hidden'!G110="x","x",$F$2-'Indicator Date hidden'!G110)</f>
        <v>0</v>
      </c>
      <c r="G109" s="148">
        <f>IF('Indicator Date hidden'!H110="x","x",$G$2-'Indicator Date hidden'!H110)</f>
        <v>0</v>
      </c>
      <c r="H109" s="148">
        <f>IF('Indicator Date hidden'!I110="x","x",$H$2-'Indicator Date hidden'!I110)</f>
        <v>0</v>
      </c>
      <c r="I109" s="148">
        <f>IF('Indicator Date hidden'!J110="x","x",$I$2-'Indicator Date hidden'!J110)</f>
        <v>0</v>
      </c>
      <c r="J109" s="148">
        <f>IF('Indicator Date hidden'!K110="x","x",$J$2-'Indicator Date hidden'!K110)</f>
        <v>0</v>
      </c>
      <c r="K109" s="148">
        <f>IF('Indicator Date hidden'!L110="x","x",$K$2-'Indicator Date hidden'!L110)</f>
        <v>0</v>
      </c>
      <c r="L109" s="148">
        <f>IF('Indicator Date hidden'!M110="x","x",$L$2-'Indicator Date hidden'!M110)</f>
        <v>0</v>
      </c>
      <c r="M109" s="148">
        <f>IF('Indicator Date hidden'!N110="x","x",$M$2-'Indicator Date hidden'!N110)</f>
        <v>0</v>
      </c>
      <c r="N109" s="148">
        <f>IF('Indicator Date hidden'!O110="x","x",$N$2-'Indicator Date hidden'!O110)</f>
        <v>0</v>
      </c>
      <c r="O109" s="148">
        <f>IF('Indicator Date hidden'!P110="x","x",$O$2-'Indicator Date hidden'!P110)</f>
        <v>0</v>
      </c>
      <c r="P109" s="148" t="str">
        <f>IF('Indicator Date hidden'!Q110="x","x",$P$2-'Indicator Date hidden'!Q110)</f>
        <v>x</v>
      </c>
      <c r="Q109" s="148" t="str">
        <f>IF('Indicator Date hidden'!R110="x","x",$Q$2-'Indicator Date hidden'!R110)</f>
        <v>x</v>
      </c>
      <c r="R109" s="148">
        <f>IF('Indicator Date hidden'!S110="x","x",$R$2-'Indicator Date hidden'!S110)</f>
        <v>0</v>
      </c>
      <c r="S109" s="148">
        <f>IF('Indicator Date hidden'!T110="x","x",$S$2-'Indicator Date hidden'!T110)</f>
        <v>0</v>
      </c>
      <c r="T109" s="148">
        <f>IF('Indicator Date hidden'!U110="x","x",$T$2-'Indicator Date hidden'!U110)</f>
        <v>0</v>
      </c>
      <c r="U109" s="148">
        <f>IF('Indicator Date hidden'!V110="x","x",$U$2-'Indicator Date hidden'!V110)</f>
        <v>0</v>
      </c>
      <c r="V109" s="148">
        <f>IF('Indicator Date hidden'!W110="x","x",$V$2-'Indicator Date hidden'!W110)</f>
        <v>0</v>
      </c>
      <c r="W109" s="148">
        <f>IF('Indicator Date hidden'!X110="x","x",$W$2-'Indicator Date hidden'!X110)</f>
        <v>7</v>
      </c>
      <c r="X109" s="148">
        <f>IF('Indicator Date hidden'!Y110="x","x",$X$2-'Indicator Date hidden'!Y110)</f>
        <v>4</v>
      </c>
      <c r="Y109" s="148">
        <f>IF('Indicator Date hidden'!Z110="x","x",$Y$2-'Indicator Date hidden'!Z110)</f>
        <v>0</v>
      </c>
      <c r="Z109" s="148">
        <f>IF('Indicator Date hidden'!AA110="x","x",$Z$2-'Indicator Date hidden'!AA110)</f>
        <v>0</v>
      </c>
      <c r="AA109" s="148" t="str">
        <f>IF('Indicator Date hidden'!AB110="x","x",$AA$2-'Indicator Date hidden'!AB110)</f>
        <v>x</v>
      </c>
      <c r="AB109" s="148">
        <f>IF('Indicator Date hidden'!AC110="x","x",$AB$2-'Indicator Date hidden'!AC110)</f>
        <v>0</v>
      </c>
      <c r="AC109" s="148">
        <f>IF('Indicator Date hidden'!AD110="x","x",$AC$2-'Indicator Date hidden'!AD110)</f>
        <v>0</v>
      </c>
      <c r="AD109" s="148" t="str">
        <f>IF('Indicator Date hidden'!AE110="x","x",$AD$2-'Indicator Date hidden'!AE110)</f>
        <v>x</v>
      </c>
      <c r="AE109" s="148" t="str">
        <f>IF('Indicator Date hidden'!AF110="x","x",$AE$2-'Indicator Date hidden'!AF110)</f>
        <v>x</v>
      </c>
      <c r="AF109" s="148" t="str">
        <f>IF('Indicator Date hidden'!AG110="x","x",$AF$2-'Indicator Date hidden'!AG110)</f>
        <v>x</v>
      </c>
      <c r="AG109" s="148">
        <f>IF('Indicator Date hidden'!AH110="x","x",$AG$2-'Indicator Date hidden'!AH110)</f>
        <v>0</v>
      </c>
      <c r="AH109" s="148">
        <f>IF('Indicator Date hidden'!AI110="x","x",$AH$2-'Indicator Date hidden'!AI110)</f>
        <v>0</v>
      </c>
      <c r="AI109" s="148">
        <f>IF('Indicator Date hidden'!AJ110="x","x",$AI$2-'Indicator Date hidden'!AJ110)</f>
        <v>0</v>
      </c>
      <c r="AJ109" s="148" t="str">
        <f>IF('Indicator Date hidden'!AK110="x","x",$AJ$2-'Indicator Date hidden'!AK110)</f>
        <v>x</v>
      </c>
      <c r="AK109" s="148" t="str">
        <f>IF('Indicator Date hidden'!AL110="x","x",$AK$2-'Indicator Date hidden'!AL110)</f>
        <v>x</v>
      </c>
      <c r="AL109" s="148">
        <f>IF('Indicator Date hidden'!AM110="x","x",$AL$2-'Indicator Date hidden'!AM110)</f>
        <v>0</v>
      </c>
      <c r="AM109" s="148">
        <f>IF('Indicator Date hidden'!AN110="x","x",$AM$2-'Indicator Date hidden'!AN110)</f>
        <v>0</v>
      </c>
      <c r="AN109" s="148">
        <f>IF('Indicator Date hidden'!AO110="x","x",$AN$2-'Indicator Date hidden'!AO110)</f>
        <v>0</v>
      </c>
      <c r="AO109" s="148" t="str">
        <f>IF('Indicator Date hidden'!AP110="x","x",$AO$2-'Indicator Date hidden'!AP110)</f>
        <v>x</v>
      </c>
      <c r="AP109" s="148" t="str">
        <f>IF('Indicator Date hidden'!AQ110="x","x",$AP$2-'Indicator Date hidden'!AQ110)</f>
        <v>x</v>
      </c>
      <c r="AQ109" s="148">
        <f>IF('Indicator Date hidden'!AR110="x","x",$AQ$2-'Indicator Date hidden'!AR110)</f>
        <v>4</v>
      </c>
      <c r="AR109" s="148">
        <f>IF('Indicator Date hidden'!AS110="x","x",$AR$2-'Indicator Date hidden'!AS110)</f>
        <v>0</v>
      </c>
      <c r="AS109" s="148" t="str">
        <f>IF('Indicator Date hidden'!AT110="x","x",$AS$2-'Indicator Date hidden'!AT110)</f>
        <v>x</v>
      </c>
      <c r="AT109" s="148">
        <f>IF('Indicator Date hidden'!AU110="x","x",$AT$2-'Indicator Date hidden'!AU110)</f>
        <v>0</v>
      </c>
      <c r="AU109" s="148" t="str">
        <f>IF('Indicator Date hidden'!AV110="x","x",$AU$2-'Indicator Date hidden'!AV110)</f>
        <v>x</v>
      </c>
      <c r="AV109" s="148">
        <f>IF('Indicator Date hidden'!AW110="x","x",$AV$2-'Indicator Date hidden'!AW110)</f>
        <v>0</v>
      </c>
      <c r="AW109" s="148">
        <f>IF('Indicator Date hidden'!AX110="x","x",$AW$2-'Indicator Date hidden'!AX110)</f>
        <v>0</v>
      </c>
      <c r="AX109" s="148">
        <f>IF('Indicator Date hidden'!AY110="x","x",$AX$2-'Indicator Date hidden'!AY110)</f>
        <v>0</v>
      </c>
      <c r="AY109" s="148">
        <f>IF('Indicator Date hidden'!AZ110="x","x",$AY$2-'Indicator Date hidden'!AZ110)</f>
        <v>0</v>
      </c>
      <c r="AZ109" s="148">
        <f>IF('Indicator Date hidden'!BA110="x","x",$AZ$2-'Indicator Date hidden'!BA110)</f>
        <v>0</v>
      </c>
      <c r="BA109">
        <f t="shared" si="15"/>
        <v>15</v>
      </c>
      <c r="BB109" s="19">
        <f t="shared" si="16"/>
        <v>0.38461538461538464</v>
      </c>
      <c r="BC109">
        <f t="shared" si="17"/>
        <v>3</v>
      </c>
      <c r="BD109" s="19">
        <f t="shared" si="18"/>
        <v>1.3888823142513684</v>
      </c>
      <c r="BE109" s="182">
        <f t="shared" si="19"/>
        <v>0</v>
      </c>
    </row>
    <row r="110" spans="1:57">
      <c r="A110" t="s">
        <v>4055</v>
      </c>
      <c r="B110" s="148">
        <f>IF('Indicator Date hidden'!C111="x","x",$B$2-'Indicator Date hidden'!C111)</f>
        <v>0</v>
      </c>
      <c r="C110" s="148">
        <f>IF('Indicator Date hidden'!D111="x","x",$C$2-'Indicator Date hidden'!D111)</f>
        <v>0</v>
      </c>
      <c r="D110" s="148">
        <f>IF('Indicator Date hidden'!E111="x","x",$D$2-'Indicator Date hidden'!E111)</f>
        <v>0</v>
      </c>
      <c r="E110" s="148">
        <f>IF('Indicator Date hidden'!F111="x","x",$E$2-'Indicator Date hidden'!F111)</f>
        <v>0</v>
      </c>
      <c r="F110" s="148">
        <f>IF('Indicator Date hidden'!G111="x","x",$F$2-'Indicator Date hidden'!G111)</f>
        <v>0</v>
      </c>
      <c r="G110" s="148">
        <f>IF('Indicator Date hidden'!H111="x","x",$G$2-'Indicator Date hidden'!H111)</f>
        <v>0</v>
      </c>
      <c r="H110" s="148">
        <f>IF('Indicator Date hidden'!I111="x","x",$H$2-'Indicator Date hidden'!I111)</f>
        <v>0</v>
      </c>
      <c r="I110" s="148">
        <f>IF('Indicator Date hidden'!J111="x","x",$I$2-'Indicator Date hidden'!J111)</f>
        <v>0</v>
      </c>
      <c r="J110" s="148">
        <f>IF('Indicator Date hidden'!K111="x","x",$J$2-'Indicator Date hidden'!K111)</f>
        <v>0</v>
      </c>
      <c r="K110" s="148">
        <f>IF('Indicator Date hidden'!L111="x","x",$K$2-'Indicator Date hidden'!L111)</f>
        <v>0</v>
      </c>
      <c r="L110" s="148">
        <f>IF('Indicator Date hidden'!M111="x","x",$L$2-'Indicator Date hidden'!M111)</f>
        <v>0</v>
      </c>
      <c r="M110" s="148">
        <f>IF('Indicator Date hidden'!N111="x","x",$M$2-'Indicator Date hidden'!N111)</f>
        <v>0</v>
      </c>
      <c r="N110" s="148">
        <f>IF('Indicator Date hidden'!O111="x","x",$N$2-'Indicator Date hidden'!O111)</f>
        <v>0</v>
      </c>
      <c r="O110" s="148">
        <f>IF('Indicator Date hidden'!P111="x","x",$O$2-'Indicator Date hidden'!P111)</f>
        <v>0</v>
      </c>
      <c r="P110" s="148">
        <f>IF('Indicator Date hidden'!Q111="x","x",$P$2-'Indicator Date hidden'!Q111)</f>
        <v>0</v>
      </c>
      <c r="Q110" s="148">
        <f>IF('Indicator Date hidden'!R111="x","x",$Q$2-'Indicator Date hidden'!R111)</f>
        <v>3</v>
      </c>
      <c r="R110" s="148">
        <f>IF('Indicator Date hidden'!S111="x","x",$R$2-'Indicator Date hidden'!S111)</f>
        <v>0</v>
      </c>
      <c r="S110" s="148">
        <f>IF('Indicator Date hidden'!T111="x","x",$S$2-'Indicator Date hidden'!T111)</f>
        <v>0</v>
      </c>
      <c r="T110" s="148">
        <f>IF('Indicator Date hidden'!U111="x","x",$T$2-'Indicator Date hidden'!U111)</f>
        <v>0</v>
      </c>
      <c r="U110" s="148">
        <f>IF('Indicator Date hidden'!V111="x","x",$U$2-'Indicator Date hidden'!V111)</f>
        <v>0</v>
      </c>
      <c r="V110" s="148">
        <f>IF('Indicator Date hidden'!W111="x","x",$V$2-'Indicator Date hidden'!W111)</f>
        <v>0</v>
      </c>
      <c r="W110" s="148">
        <f>IF('Indicator Date hidden'!X111="x","x",$W$2-'Indicator Date hidden'!X111)</f>
        <v>2</v>
      </c>
      <c r="X110" s="148">
        <f>IF('Indicator Date hidden'!Y111="x","x",$X$2-'Indicator Date hidden'!Y111)</f>
        <v>4</v>
      </c>
      <c r="Y110" s="148">
        <f>IF('Indicator Date hidden'!Z111="x","x",$Y$2-'Indicator Date hidden'!Z111)</f>
        <v>0</v>
      </c>
      <c r="Z110" s="148">
        <f>IF('Indicator Date hidden'!AA111="x","x",$Z$2-'Indicator Date hidden'!AA111)</f>
        <v>0</v>
      </c>
      <c r="AA110" s="148">
        <f>IF('Indicator Date hidden'!AB111="x","x",$AA$2-'Indicator Date hidden'!AB111)</f>
        <v>0</v>
      </c>
      <c r="AB110" s="148">
        <f>IF('Indicator Date hidden'!AC111="x","x",$AB$2-'Indicator Date hidden'!AC111)</f>
        <v>0</v>
      </c>
      <c r="AC110" s="148">
        <f>IF('Indicator Date hidden'!AD111="x","x",$AC$2-'Indicator Date hidden'!AD111)</f>
        <v>0</v>
      </c>
      <c r="AD110" s="148">
        <f>IF('Indicator Date hidden'!AE111="x","x",$AD$2-'Indicator Date hidden'!AE111)</f>
        <v>0</v>
      </c>
      <c r="AE110" s="148">
        <f>IF('Indicator Date hidden'!AF111="x","x",$AE$2-'Indicator Date hidden'!AF111)</f>
        <v>0</v>
      </c>
      <c r="AF110" s="148">
        <f>IF('Indicator Date hidden'!AG111="x","x",$AF$2-'Indicator Date hidden'!AG111)</f>
        <v>5</v>
      </c>
      <c r="AG110" s="148">
        <f>IF('Indicator Date hidden'!AH111="x","x",$AG$2-'Indicator Date hidden'!AH111)</f>
        <v>0</v>
      </c>
      <c r="AH110" s="148">
        <f>IF('Indicator Date hidden'!AI111="x","x",$AH$2-'Indicator Date hidden'!AI111)</f>
        <v>0</v>
      </c>
      <c r="AI110" s="148">
        <f>IF('Indicator Date hidden'!AJ111="x","x",$AI$2-'Indicator Date hidden'!AJ111)</f>
        <v>0</v>
      </c>
      <c r="AJ110" s="148" t="str">
        <f>IF('Indicator Date hidden'!AK111="x","x",$AJ$2-'Indicator Date hidden'!AK111)</f>
        <v>x</v>
      </c>
      <c r="AK110" s="148">
        <f>IF('Indicator Date hidden'!AL111="x","x",$AK$2-'Indicator Date hidden'!AL111)</f>
        <v>0</v>
      </c>
      <c r="AL110" s="148">
        <f>IF('Indicator Date hidden'!AM111="x","x",$AL$2-'Indicator Date hidden'!AM111)</f>
        <v>0</v>
      </c>
      <c r="AM110" s="148">
        <f>IF('Indicator Date hidden'!AN111="x","x",$AM$2-'Indicator Date hidden'!AN111)</f>
        <v>0</v>
      </c>
      <c r="AN110" s="148">
        <f>IF('Indicator Date hidden'!AO111="x","x",$AN$2-'Indicator Date hidden'!AO111)</f>
        <v>0</v>
      </c>
      <c r="AO110" s="148">
        <f>IF('Indicator Date hidden'!AP111="x","x",$AO$2-'Indicator Date hidden'!AP111)</f>
        <v>0</v>
      </c>
      <c r="AP110" s="148">
        <f>IF('Indicator Date hidden'!AQ111="x","x",$AP$2-'Indicator Date hidden'!AQ111)</f>
        <v>0</v>
      </c>
      <c r="AQ110" s="148">
        <f>IF('Indicator Date hidden'!AR111="x","x",$AQ$2-'Indicator Date hidden'!AR111)</f>
        <v>4</v>
      </c>
      <c r="AR110" s="148">
        <f>IF('Indicator Date hidden'!AS111="x","x",$AR$2-'Indicator Date hidden'!AS111)</f>
        <v>0</v>
      </c>
      <c r="AS110" s="148">
        <f>IF('Indicator Date hidden'!AT111="x","x",$AS$2-'Indicator Date hidden'!AT111)</f>
        <v>0</v>
      </c>
      <c r="AT110" s="148">
        <f>IF('Indicator Date hidden'!AU111="x","x",$AT$2-'Indicator Date hidden'!AU111)</f>
        <v>0</v>
      </c>
      <c r="AU110" s="148">
        <f>IF('Indicator Date hidden'!AV111="x","x",$AU$2-'Indicator Date hidden'!AV111)</f>
        <v>7</v>
      </c>
      <c r="AV110" s="148">
        <f>IF('Indicator Date hidden'!AW111="x","x",$AV$2-'Indicator Date hidden'!AW111)</f>
        <v>0</v>
      </c>
      <c r="AW110" s="148">
        <f>IF('Indicator Date hidden'!AX111="x","x",$AW$2-'Indicator Date hidden'!AX111)</f>
        <v>0</v>
      </c>
      <c r="AX110" s="148">
        <f>IF('Indicator Date hidden'!AY111="x","x",$AX$2-'Indicator Date hidden'!AY111)</f>
        <v>0</v>
      </c>
      <c r="AY110" s="148">
        <f>IF('Indicator Date hidden'!AZ111="x","x",$AY$2-'Indicator Date hidden'!AZ111)</f>
        <v>0</v>
      </c>
      <c r="AZ110" s="148">
        <f>IF('Indicator Date hidden'!BA111="x","x",$AZ$2-'Indicator Date hidden'!BA111)</f>
        <v>0</v>
      </c>
      <c r="BA110">
        <f t="shared" si="15"/>
        <v>25</v>
      </c>
      <c r="BB110" s="19">
        <f t="shared" si="16"/>
        <v>0.5</v>
      </c>
      <c r="BC110">
        <f t="shared" si="17"/>
        <v>6</v>
      </c>
      <c r="BD110" s="19">
        <f t="shared" si="18"/>
        <v>1.4594519519326423</v>
      </c>
      <c r="BE110" s="182">
        <f t="shared" si="19"/>
        <v>0</v>
      </c>
    </row>
    <row r="111" spans="1:57">
      <c r="A111" t="s">
        <v>8169</v>
      </c>
      <c r="B111" s="148">
        <f>IF('Indicator Date hidden'!C112="x","x",$B$2-'Indicator Date hidden'!C112)</f>
        <v>0</v>
      </c>
      <c r="C111" s="148">
        <f>IF('Indicator Date hidden'!D112="x","x",$C$2-'Indicator Date hidden'!D112)</f>
        <v>0</v>
      </c>
      <c r="D111" s="148">
        <f>IF('Indicator Date hidden'!E112="x","x",$D$2-'Indicator Date hidden'!E112)</f>
        <v>0</v>
      </c>
      <c r="E111" s="148">
        <f>IF('Indicator Date hidden'!F112="x","x",$E$2-'Indicator Date hidden'!F112)</f>
        <v>0</v>
      </c>
      <c r="F111" s="148">
        <f>IF('Indicator Date hidden'!G112="x","x",$F$2-'Indicator Date hidden'!G112)</f>
        <v>0</v>
      </c>
      <c r="G111" s="148">
        <f>IF('Indicator Date hidden'!H112="x","x",$G$2-'Indicator Date hidden'!H112)</f>
        <v>0</v>
      </c>
      <c r="H111" s="148">
        <f>IF('Indicator Date hidden'!I112="x","x",$H$2-'Indicator Date hidden'!I112)</f>
        <v>0</v>
      </c>
      <c r="I111" s="148">
        <f>IF('Indicator Date hidden'!J112="x","x",$I$2-'Indicator Date hidden'!J112)</f>
        <v>0</v>
      </c>
      <c r="J111" s="148">
        <f>IF('Indicator Date hidden'!K112="x","x",$J$2-'Indicator Date hidden'!K112)</f>
        <v>0</v>
      </c>
      <c r="K111" s="148">
        <f>IF('Indicator Date hidden'!L112="x","x",$K$2-'Indicator Date hidden'!L112)</f>
        <v>0</v>
      </c>
      <c r="L111" s="148">
        <f>IF('Indicator Date hidden'!M112="x","x",$L$2-'Indicator Date hidden'!M112)</f>
        <v>0</v>
      </c>
      <c r="M111" s="148">
        <f>IF('Indicator Date hidden'!N112="x","x",$M$2-'Indicator Date hidden'!N112)</f>
        <v>0</v>
      </c>
      <c r="N111" s="148">
        <f>IF('Indicator Date hidden'!O112="x","x",$N$2-'Indicator Date hidden'!O112)</f>
        <v>0</v>
      </c>
      <c r="O111" s="148">
        <f>IF('Indicator Date hidden'!P112="x","x",$O$2-'Indicator Date hidden'!P112)</f>
        <v>0</v>
      </c>
      <c r="P111" s="148">
        <f>IF('Indicator Date hidden'!Q112="x","x",$P$2-'Indicator Date hidden'!Q112)</f>
        <v>0</v>
      </c>
      <c r="Q111" s="148" t="str">
        <f>IF('Indicator Date hidden'!R112="x","x",$Q$2-'Indicator Date hidden'!R112)</f>
        <v>x</v>
      </c>
      <c r="R111" s="148">
        <f>IF('Indicator Date hidden'!S112="x","x",$R$2-'Indicator Date hidden'!S112)</f>
        <v>0</v>
      </c>
      <c r="S111" s="148">
        <f>IF('Indicator Date hidden'!T112="x","x",$S$2-'Indicator Date hidden'!T112)</f>
        <v>0</v>
      </c>
      <c r="T111" s="148">
        <f>IF('Indicator Date hidden'!U112="x","x",$T$2-'Indicator Date hidden'!U112)</f>
        <v>0</v>
      </c>
      <c r="U111" s="148">
        <f>IF('Indicator Date hidden'!V112="x","x",$U$2-'Indicator Date hidden'!V112)</f>
        <v>0</v>
      </c>
      <c r="V111" s="148">
        <f>IF('Indicator Date hidden'!W112="x","x",$V$2-'Indicator Date hidden'!W112)</f>
        <v>0</v>
      </c>
      <c r="W111" s="148" t="str">
        <f>IF('Indicator Date hidden'!X112="x","x",$W$2-'Indicator Date hidden'!X112)</f>
        <v>x</v>
      </c>
      <c r="X111" s="148" t="str">
        <f>IF('Indicator Date hidden'!Y112="x","x",$X$2-'Indicator Date hidden'!Y112)</f>
        <v>x</v>
      </c>
      <c r="Y111" s="148">
        <f>IF('Indicator Date hidden'!Z112="x","x",$Y$2-'Indicator Date hidden'!Z112)</f>
        <v>0</v>
      </c>
      <c r="Z111" s="148">
        <f>IF('Indicator Date hidden'!AA112="x","x",$Z$2-'Indicator Date hidden'!AA112)</f>
        <v>0</v>
      </c>
      <c r="AA111" s="148">
        <f>IF('Indicator Date hidden'!AB112="x","x",$AA$2-'Indicator Date hidden'!AB112)</f>
        <v>0</v>
      </c>
      <c r="AB111" s="148">
        <f>IF('Indicator Date hidden'!AC112="x","x",$AB$2-'Indicator Date hidden'!AC112)</f>
        <v>0</v>
      </c>
      <c r="AC111" s="148">
        <f>IF('Indicator Date hidden'!AD112="x","x",$AC$2-'Indicator Date hidden'!AD112)</f>
        <v>0</v>
      </c>
      <c r="AD111" s="148" t="str">
        <f>IF('Indicator Date hidden'!AE112="x","x",$AD$2-'Indicator Date hidden'!AE112)</f>
        <v>x</v>
      </c>
      <c r="AE111" s="148">
        <f>IF('Indicator Date hidden'!AF112="x","x",$AE$2-'Indicator Date hidden'!AF112)</f>
        <v>0</v>
      </c>
      <c r="AF111" s="148">
        <f>IF('Indicator Date hidden'!AG112="x","x",$AF$2-'Indicator Date hidden'!AG112)</f>
        <v>1</v>
      </c>
      <c r="AG111" s="148">
        <f>IF('Indicator Date hidden'!AH112="x","x",$AG$2-'Indicator Date hidden'!AH112)</f>
        <v>0</v>
      </c>
      <c r="AH111" s="148">
        <f>IF('Indicator Date hidden'!AI112="x","x",$AH$2-'Indicator Date hidden'!AI112)</f>
        <v>0</v>
      </c>
      <c r="AI111" s="148">
        <f>IF('Indicator Date hidden'!AJ112="x","x",$AI$2-'Indicator Date hidden'!AJ112)</f>
        <v>0</v>
      </c>
      <c r="AJ111" s="148" t="str">
        <f>IF('Indicator Date hidden'!AK112="x","x",$AJ$2-'Indicator Date hidden'!AK112)</f>
        <v>x</v>
      </c>
      <c r="AK111" s="148">
        <f>IF('Indicator Date hidden'!AL112="x","x",$AK$2-'Indicator Date hidden'!AL112)</f>
        <v>1</v>
      </c>
      <c r="AL111" s="148">
        <f>IF('Indicator Date hidden'!AM112="x","x",$AL$2-'Indicator Date hidden'!AM112)</f>
        <v>0</v>
      </c>
      <c r="AM111" s="148">
        <f>IF('Indicator Date hidden'!AN112="x","x",$AM$2-'Indicator Date hidden'!AN112)</f>
        <v>0</v>
      </c>
      <c r="AN111" s="148">
        <f>IF('Indicator Date hidden'!AO112="x","x",$AN$2-'Indicator Date hidden'!AO112)</f>
        <v>0</v>
      </c>
      <c r="AO111" s="148">
        <f>IF('Indicator Date hidden'!AP112="x","x",$AO$2-'Indicator Date hidden'!AP112)</f>
        <v>0</v>
      </c>
      <c r="AP111" s="148">
        <f>IF('Indicator Date hidden'!AQ112="x","x",$AP$2-'Indicator Date hidden'!AQ112)</f>
        <v>0</v>
      </c>
      <c r="AQ111" s="148">
        <f>IF('Indicator Date hidden'!AR112="x","x",$AQ$2-'Indicator Date hidden'!AR112)</f>
        <v>0</v>
      </c>
      <c r="AR111" s="148">
        <f>IF('Indicator Date hidden'!AS112="x","x",$AR$2-'Indicator Date hidden'!AS112)</f>
        <v>0</v>
      </c>
      <c r="AS111" s="148">
        <f>IF('Indicator Date hidden'!AT112="x","x",$AS$2-'Indicator Date hidden'!AT112)</f>
        <v>0</v>
      </c>
      <c r="AT111" s="148">
        <f>IF('Indicator Date hidden'!AU112="x","x",$AT$2-'Indicator Date hidden'!AU112)</f>
        <v>0</v>
      </c>
      <c r="AU111" s="148">
        <f>IF('Indicator Date hidden'!AV112="x","x",$AU$2-'Indicator Date hidden'!AV112)</f>
        <v>3</v>
      </c>
      <c r="AV111" s="148">
        <f>IF('Indicator Date hidden'!AW112="x","x",$AV$2-'Indicator Date hidden'!AW112)</f>
        <v>0</v>
      </c>
      <c r="AW111" s="148">
        <f>IF('Indicator Date hidden'!AX112="x","x",$AW$2-'Indicator Date hidden'!AX112)</f>
        <v>0</v>
      </c>
      <c r="AX111" s="148">
        <f>IF('Indicator Date hidden'!AY112="x","x",$AX$2-'Indicator Date hidden'!AY112)</f>
        <v>0</v>
      </c>
      <c r="AY111" s="148">
        <f>IF('Indicator Date hidden'!AZ112="x","x",$AY$2-'Indicator Date hidden'!AZ112)</f>
        <v>0</v>
      </c>
      <c r="AZ111" s="148">
        <f>IF('Indicator Date hidden'!BA112="x","x",$AZ$2-'Indicator Date hidden'!BA112)</f>
        <v>0</v>
      </c>
      <c r="BA111">
        <f t="shared" si="15"/>
        <v>5</v>
      </c>
      <c r="BB111" s="19">
        <f t="shared" si="16"/>
        <v>0.10869565217391304</v>
      </c>
      <c r="BC111">
        <f t="shared" si="17"/>
        <v>3</v>
      </c>
      <c r="BD111" s="19">
        <f t="shared" si="18"/>
        <v>0.47677635216220238</v>
      </c>
      <c r="BE111" s="182">
        <f t="shared" si="19"/>
        <v>0</v>
      </c>
    </row>
    <row r="112" spans="1:57">
      <c r="A112" t="s">
        <v>3423</v>
      </c>
      <c r="B112" s="148">
        <f>IF('Indicator Date hidden'!C113="x","x",$B$2-'Indicator Date hidden'!C113)</f>
        <v>0</v>
      </c>
      <c r="C112" s="148">
        <f>IF('Indicator Date hidden'!D113="x","x",$C$2-'Indicator Date hidden'!D113)</f>
        <v>0</v>
      </c>
      <c r="D112" s="148">
        <f>IF('Indicator Date hidden'!E113="x","x",$D$2-'Indicator Date hidden'!E113)</f>
        <v>0</v>
      </c>
      <c r="E112" s="148">
        <f>IF('Indicator Date hidden'!F113="x","x",$E$2-'Indicator Date hidden'!F113)</f>
        <v>0</v>
      </c>
      <c r="F112" s="148">
        <f>IF('Indicator Date hidden'!G113="x","x",$F$2-'Indicator Date hidden'!G113)</f>
        <v>0</v>
      </c>
      <c r="G112" s="148">
        <f>IF('Indicator Date hidden'!H113="x","x",$G$2-'Indicator Date hidden'!H113)</f>
        <v>0</v>
      </c>
      <c r="H112" s="148">
        <f>IF('Indicator Date hidden'!I113="x","x",$H$2-'Indicator Date hidden'!I113)</f>
        <v>0</v>
      </c>
      <c r="I112" s="148">
        <f>IF('Indicator Date hidden'!J113="x","x",$I$2-'Indicator Date hidden'!J113)</f>
        <v>0</v>
      </c>
      <c r="J112" s="148">
        <f>IF('Indicator Date hidden'!K113="x","x",$J$2-'Indicator Date hidden'!K113)</f>
        <v>0</v>
      </c>
      <c r="K112" s="148">
        <f>IF('Indicator Date hidden'!L113="x","x",$K$2-'Indicator Date hidden'!L113)</f>
        <v>0</v>
      </c>
      <c r="L112" s="148">
        <f>IF('Indicator Date hidden'!M113="x","x",$L$2-'Indicator Date hidden'!M113)</f>
        <v>0</v>
      </c>
      <c r="M112" s="148">
        <f>IF('Indicator Date hidden'!N113="x","x",$M$2-'Indicator Date hidden'!N113)</f>
        <v>0</v>
      </c>
      <c r="N112" s="148">
        <f>IF('Indicator Date hidden'!O113="x","x",$N$2-'Indicator Date hidden'!O113)</f>
        <v>0</v>
      </c>
      <c r="O112" s="148">
        <f>IF('Indicator Date hidden'!P113="x","x",$O$2-'Indicator Date hidden'!P113)</f>
        <v>0</v>
      </c>
      <c r="P112" s="148">
        <f>IF('Indicator Date hidden'!Q113="x","x",$P$2-'Indicator Date hidden'!Q113)</f>
        <v>0</v>
      </c>
      <c r="Q112" s="148">
        <f>IF('Indicator Date hidden'!R113="x","x",$Q$2-'Indicator Date hidden'!R113)</f>
        <v>2</v>
      </c>
      <c r="R112" s="148">
        <f>IF('Indicator Date hidden'!S113="x","x",$R$2-'Indicator Date hidden'!S113)</f>
        <v>0</v>
      </c>
      <c r="S112" s="148">
        <f>IF('Indicator Date hidden'!T113="x","x",$S$2-'Indicator Date hidden'!T113)</f>
        <v>0</v>
      </c>
      <c r="T112" s="148">
        <f>IF('Indicator Date hidden'!U113="x","x",$T$2-'Indicator Date hidden'!U113)</f>
        <v>0</v>
      </c>
      <c r="U112" s="148">
        <f>IF('Indicator Date hidden'!V113="x","x",$U$2-'Indicator Date hidden'!V113)</f>
        <v>0</v>
      </c>
      <c r="V112" s="148">
        <f>IF('Indicator Date hidden'!W113="x","x",$V$2-'Indicator Date hidden'!W113)</f>
        <v>0</v>
      </c>
      <c r="W112" s="148">
        <f>IF('Indicator Date hidden'!X113="x","x",$W$2-'Indicator Date hidden'!X113)</f>
        <v>2</v>
      </c>
      <c r="X112" s="148">
        <f>IF('Indicator Date hidden'!Y113="x","x",$X$2-'Indicator Date hidden'!Y113)</f>
        <v>3</v>
      </c>
      <c r="Y112" s="148">
        <f>IF('Indicator Date hidden'!Z113="x","x",$Y$2-'Indicator Date hidden'!Z113)</f>
        <v>0</v>
      </c>
      <c r="Z112" s="148">
        <f>IF('Indicator Date hidden'!AA113="x","x",$Z$2-'Indicator Date hidden'!AA113)</f>
        <v>0</v>
      </c>
      <c r="AA112" s="148">
        <f>IF('Indicator Date hidden'!AB113="x","x",$AA$2-'Indicator Date hidden'!AB113)</f>
        <v>0</v>
      </c>
      <c r="AB112" s="148">
        <f>IF('Indicator Date hidden'!AC113="x","x",$AB$2-'Indicator Date hidden'!AC113)</f>
        <v>0</v>
      </c>
      <c r="AC112" s="148">
        <f>IF('Indicator Date hidden'!AD113="x","x",$AC$2-'Indicator Date hidden'!AD113)</f>
        <v>0</v>
      </c>
      <c r="AD112" s="148">
        <f>IF('Indicator Date hidden'!AE113="x","x",$AD$2-'Indicator Date hidden'!AE113)</f>
        <v>0</v>
      </c>
      <c r="AE112" s="148">
        <f>IF('Indicator Date hidden'!AF113="x","x",$AE$2-'Indicator Date hidden'!AF113)</f>
        <v>0</v>
      </c>
      <c r="AF112" s="148">
        <f>IF('Indicator Date hidden'!AG113="x","x",$AF$2-'Indicator Date hidden'!AG113)</f>
        <v>1</v>
      </c>
      <c r="AG112" s="148">
        <f>IF('Indicator Date hidden'!AH113="x","x",$AG$2-'Indicator Date hidden'!AH113)</f>
        <v>0</v>
      </c>
      <c r="AH112" s="148">
        <f>IF('Indicator Date hidden'!AI113="x","x",$AH$2-'Indicator Date hidden'!AI113)</f>
        <v>0</v>
      </c>
      <c r="AI112" s="148">
        <f>IF('Indicator Date hidden'!AJ113="x","x",$AI$2-'Indicator Date hidden'!AJ113)</f>
        <v>0</v>
      </c>
      <c r="AJ112" s="148">
        <f>IF('Indicator Date hidden'!AK113="x","x",$AJ$2-'Indicator Date hidden'!AK113)</f>
        <v>1</v>
      </c>
      <c r="AK112" s="148">
        <f>IF('Indicator Date hidden'!AL113="x","x",$AK$2-'Indicator Date hidden'!AL113)</f>
        <v>1</v>
      </c>
      <c r="AL112" s="148">
        <f>IF('Indicator Date hidden'!AM113="x","x",$AL$2-'Indicator Date hidden'!AM113)</f>
        <v>0</v>
      </c>
      <c r="AM112" s="148">
        <f>IF('Indicator Date hidden'!AN113="x","x",$AM$2-'Indicator Date hidden'!AN113)</f>
        <v>0</v>
      </c>
      <c r="AN112" s="148">
        <f>IF('Indicator Date hidden'!AO113="x","x",$AN$2-'Indicator Date hidden'!AO113)</f>
        <v>0</v>
      </c>
      <c r="AO112" s="148">
        <f>IF('Indicator Date hidden'!AP113="x","x",$AO$2-'Indicator Date hidden'!AP113)</f>
        <v>0</v>
      </c>
      <c r="AP112" s="148">
        <f>IF('Indicator Date hidden'!AQ113="x","x",$AP$2-'Indicator Date hidden'!AQ113)</f>
        <v>0</v>
      </c>
      <c r="AQ112" s="148">
        <f>IF('Indicator Date hidden'!AR113="x","x",$AQ$2-'Indicator Date hidden'!AR113)</f>
        <v>0</v>
      </c>
      <c r="AR112" s="148">
        <f>IF('Indicator Date hidden'!AS113="x","x",$AR$2-'Indicator Date hidden'!AS113)</f>
        <v>0</v>
      </c>
      <c r="AS112" s="148">
        <f>IF('Indicator Date hidden'!AT113="x","x",$AS$2-'Indicator Date hidden'!AT113)</f>
        <v>0</v>
      </c>
      <c r="AT112" s="148">
        <f>IF('Indicator Date hidden'!AU113="x","x",$AT$2-'Indicator Date hidden'!AU113)</f>
        <v>0</v>
      </c>
      <c r="AU112" s="148">
        <f>IF('Indicator Date hidden'!AV113="x","x",$AU$2-'Indicator Date hidden'!AV113)</f>
        <v>1</v>
      </c>
      <c r="AV112" s="148">
        <f>IF('Indicator Date hidden'!AW113="x","x",$AV$2-'Indicator Date hidden'!AW113)</f>
        <v>0</v>
      </c>
      <c r="AW112" s="148">
        <f>IF('Indicator Date hidden'!AX113="x","x",$AW$2-'Indicator Date hidden'!AX113)</f>
        <v>0</v>
      </c>
      <c r="AX112" s="148">
        <f>IF('Indicator Date hidden'!AY113="x","x",$AX$2-'Indicator Date hidden'!AY113)</f>
        <v>0</v>
      </c>
      <c r="AY112" s="148">
        <f>IF('Indicator Date hidden'!AZ113="x","x",$AY$2-'Indicator Date hidden'!AZ113)</f>
        <v>0</v>
      </c>
      <c r="AZ112" s="148">
        <f>IF('Indicator Date hidden'!BA113="x","x",$AZ$2-'Indicator Date hidden'!BA113)</f>
        <v>0</v>
      </c>
      <c r="BA112">
        <f t="shared" si="15"/>
        <v>11</v>
      </c>
      <c r="BB112" s="19">
        <f t="shared" si="16"/>
        <v>0.21568627450980393</v>
      </c>
      <c r="BC112">
        <f t="shared" si="17"/>
        <v>7</v>
      </c>
      <c r="BD112" s="19">
        <f t="shared" si="18"/>
        <v>0.60435431401656636</v>
      </c>
      <c r="BE112" s="182">
        <f t="shared" si="19"/>
        <v>0</v>
      </c>
    </row>
    <row r="113" spans="1:57">
      <c r="A113" t="s">
        <v>8171</v>
      </c>
      <c r="B113" s="148">
        <f>IF('Indicator Date hidden'!C114="x","x",$B$2-'Indicator Date hidden'!C114)</f>
        <v>0</v>
      </c>
      <c r="C113" s="148">
        <f>IF('Indicator Date hidden'!D114="x","x",$C$2-'Indicator Date hidden'!D114)</f>
        <v>0</v>
      </c>
      <c r="D113" s="148">
        <f>IF('Indicator Date hidden'!E114="x","x",$D$2-'Indicator Date hidden'!E114)</f>
        <v>0</v>
      </c>
      <c r="E113" s="148">
        <f>IF('Indicator Date hidden'!F114="x","x",$E$2-'Indicator Date hidden'!F114)</f>
        <v>0</v>
      </c>
      <c r="F113" s="148">
        <f>IF('Indicator Date hidden'!G114="x","x",$F$2-'Indicator Date hidden'!G114)</f>
        <v>0</v>
      </c>
      <c r="G113" s="148">
        <f>IF('Indicator Date hidden'!H114="x","x",$G$2-'Indicator Date hidden'!H114)</f>
        <v>0</v>
      </c>
      <c r="H113" s="148">
        <f>IF('Indicator Date hidden'!I114="x","x",$H$2-'Indicator Date hidden'!I114)</f>
        <v>0</v>
      </c>
      <c r="I113" s="148">
        <f>IF('Indicator Date hidden'!J114="x","x",$I$2-'Indicator Date hidden'!J114)</f>
        <v>0</v>
      </c>
      <c r="J113" s="148">
        <f>IF('Indicator Date hidden'!K114="x","x",$J$2-'Indicator Date hidden'!K114)</f>
        <v>0</v>
      </c>
      <c r="K113" s="148">
        <f>IF('Indicator Date hidden'!L114="x","x",$K$2-'Indicator Date hidden'!L114)</f>
        <v>0</v>
      </c>
      <c r="L113" s="148">
        <f>IF('Indicator Date hidden'!M114="x","x",$L$2-'Indicator Date hidden'!M114)</f>
        <v>0</v>
      </c>
      <c r="M113" s="148">
        <f>IF('Indicator Date hidden'!N114="x","x",$M$2-'Indicator Date hidden'!N114)</f>
        <v>0</v>
      </c>
      <c r="N113" s="148">
        <f>IF('Indicator Date hidden'!O114="x","x",$N$2-'Indicator Date hidden'!O114)</f>
        <v>0</v>
      </c>
      <c r="O113" s="148">
        <f>IF('Indicator Date hidden'!P114="x","x",$O$2-'Indicator Date hidden'!P114)</f>
        <v>0</v>
      </c>
      <c r="P113" s="148">
        <f>IF('Indicator Date hidden'!Q114="x","x",$P$2-'Indicator Date hidden'!Q114)</f>
        <v>0</v>
      </c>
      <c r="Q113" s="148" t="str">
        <f>IF('Indicator Date hidden'!R114="x","x",$Q$2-'Indicator Date hidden'!R114)</f>
        <v>x</v>
      </c>
      <c r="R113" s="148">
        <f>IF('Indicator Date hidden'!S114="x","x",$R$2-'Indicator Date hidden'!S114)</f>
        <v>0</v>
      </c>
      <c r="S113" s="148">
        <f>IF('Indicator Date hidden'!T114="x","x",$S$2-'Indicator Date hidden'!T114)</f>
        <v>0</v>
      </c>
      <c r="T113" s="148">
        <f>IF('Indicator Date hidden'!U114="x","x",$T$2-'Indicator Date hidden'!U114)</f>
        <v>0</v>
      </c>
      <c r="U113" s="148">
        <f>IF('Indicator Date hidden'!V114="x","x",$U$2-'Indicator Date hidden'!V114)</f>
        <v>0</v>
      </c>
      <c r="V113" s="148">
        <f>IF('Indicator Date hidden'!W114="x","x",$V$2-'Indicator Date hidden'!W114)</f>
        <v>0</v>
      </c>
      <c r="W113" s="148">
        <f>IF('Indicator Date hidden'!X114="x","x",$W$2-'Indicator Date hidden'!X114)</f>
        <v>9</v>
      </c>
      <c r="X113" s="148">
        <f>IF('Indicator Date hidden'!Y114="x","x",$X$2-'Indicator Date hidden'!Y114)</f>
        <v>4</v>
      </c>
      <c r="Y113" s="148">
        <f>IF('Indicator Date hidden'!Z114="x","x",$Y$2-'Indicator Date hidden'!Z114)</f>
        <v>0</v>
      </c>
      <c r="Z113" s="148">
        <f>IF('Indicator Date hidden'!AA114="x","x",$Z$2-'Indicator Date hidden'!AA114)</f>
        <v>0</v>
      </c>
      <c r="AA113" s="148" t="str">
        <f>IF('Indicator Date hidden'!AB114="x","x",$AA$2-'Indicator Date hidden'!AB114)</f>
        <v>x</v>
      </c>
      <c r="AB113" s="148">
        <f>IF('Indicator Date hidden'!AC114="x","x",$AB$2-'Indicator Date hidden'!AC114)</f>
        <v>0</v>
      </c>
      <c r="AC113" s="148">
        <f>IF('Indicator Date hidden'!AD114="x","x",$AC$2-'Indicator Date hidden'!AD114)</f>
        <v>0</v>
      </c>
      <c r="AD113" s="148" t="str">
        <f>IF('Indicator Date hidden'!AE114="x","x",$AD$2-'Indicator Date hidden'!AE114)</f>
        <v>x</v>
      </c>
      <c r="AE113" s="148" t="str">
        <f>IF('Indicator Date hidden'!AF114="x","x",$AE$2-'Indicator Date hidden'!AF114)</f>
        <v>x</v>
      </c>
      <c r="AF113" s="148" t="str">
        <f>IF('Indicator Date hidden'!AG114="x","x",$AF$2-'Indicator Date hidden'!AG114)</f>
        <v>x</v>
      </c>
      <c r="AG113" s="148">
        <f>IF('Indicator Date hidden'!AH114="x","x",$AG$2-'Indicator Date hidden'!AH114)</f>
        <v>0</v>
      </c>
      <c r="AH113" s="148">
        <f>IF('Indicator Date hidden'!AI114="x","x",$AH$2-'Indicator Date hidden'!AI114)</f>
        <v>0</v>
      </c>
      <c r="AI113" s="148">
        <f>IF('Indicator Date hidden'!AJ114="x","x",$AI$2-'Indicator Date hidden'!AJ114)</f>
        <v>0</v>
      </c>
      <c r="AJ113" s="148" t="str">
        <f>IF('Indicator Date hidden'!AK114="x","x",$AJ$2-'Indicator Date hidden'!AK114)</f>
        <v>x</v>
      </c>
      <c r="AK113" s="148">
        <f>IF('Indicator Date hidden'!AL114="x","x",$AK$2-'Indicator Date hidden'!AL114)</f>
        <v>1</v>
      </c>
      <c r="AL113" s="148">
        <f>IF('Indicator Date hidden'!AM114="x","x",$AL$2-'Indicator Date hidden'!AM114)</f>
        <v>0</v>
      </c>
      <c r="AM113" s="148">
        <f>IF('Indicator Date hidden'!AN114="x","x",$AM$2-'Indicator Date hidden'!AN114)</f>
        <v>0</v>
      </c>
      <c r="AN113" s="148">
        <f>IF('Indicator Date hidden'!AO114="x","x",$AN$2-'Indicator Date hidden'!AO114)</f>
        <v>0</v>
      </c>
      <c r="AO113" s="148" t="str">
        <f>IF('Indicator Date hidden'!AP114="x","x",$AO$2-'Indicator Date hidden'!AP114)</f>
        <v>x</v>
      </c>
      <c r="AP113" s="148" t="str">
        <f>IF('Indicator Date hidden'!AQ114="x","x",$AP$2-'Indicator Date hidden'!AQ114)</f>
        <v>x</v>
      </c>
      <c r="AQ113" s="148">
        <f>IF('Indicator Date hidden'!AR114="x","x",$AQ$2-'Indicator Date hidden'!AR114)</f>
        <v>4</v>
      </c>
      <c r="AR113" s="148">
        <f>IF('Indicator Date hidden'!AS114="x","x",$AR$2-'Indicator Date hidden'!AS114)</f>
        <v>0</v>
      </c>
      <c r="AS113" s="148" t="str">
        <f>IF('Indicator Date hidden'!AT114="x","x",$AS$2-'Indicator Date hidden'!AT114)</f>
        <v>x</v>
      </c>
      <c r="AT113" s="148">
        <f>IF('Indicator Date hidden'!AU114="x","x",$AT$2-'Indicator Date hidden'!AU114)</f>
        <v>0</v>
      </c>
      <c r="AU113" s="148" t="str">
        <f>IF('Indicator Date hidden'!AV114="x","x",$AU$2-'Indicator Date hidden'!AV114)</f>
        <v>x</v>
      </c>
      <c r="AV113" s="148">
        <f>IF('Indicator Date hidden'!AW114="x","x",$AV$2-'Indicator Date hidden'!AW114)</f>
        <v>0</v>
      </c>
      <c r="AW113" s="148">
        <f>IF('Indicator Date hidden'!AX114="x","x",$AW$2-'Indicator Date hidden'!AX114)</f>
        <v>0</v>
      </c>
      <c r="AX113" s="148">
        <f>IF('Indicator Date hidden'!AY114="x","x",$AX$2-'Indicator Date hidden'!AY114)</f>
        <v>0</v>
      </c>
      <c r="AY113" s="148">
        <f>IF('Indicator Date hidden'!AZ114="x","x",$AY$2-'Indicator Date hidden'!AZ114)</f>
        <v>0</v>
      </c>
      <c r="AZ113" s="148">
        <f>IF('Indicator Date hidden'!BA114="x","x",$AZ$2-'Indicator Date hidden'!BA114)</f>
        <v>0</v>
      </c>
      <c r="BA113">
        <f t="shared" si="15"/>
        <v>18</v>
      </c>
      <c r="BB113" s="19">
        <f t="shared" si="16"/>
        <v>0.43902439024390244</v>
      </c>
      <c r="BC113">
        <f t="shared" si="17"/>
        <v>4</v>
      </c>
      <c r="BD113" s="19">
        <f t="shared" si="18"/>
        <v>1.6086470680820633</v>
      </c>
      <c r="BE113" s="182">
        <f t="shared" si="19"/>
        <v>0</v>
      </c>
    </row>
    <row r="114" spans="1:57">
      <c r="A114" t="s">
        <v>8173</v>
      </c>
      <c r="B114" s="148">
        <f>IF('Indicator Date hidden'!C115="x","x",$B$2-'Indicator Date hidden'!C115)</f>
        <v>0</v>
      </c>
      <c r="C114" s="148">
        <f>IF('Indicator Date hidden'!D115="x","x",$C$2-'Indicator Date hidden'!D115)</f>
        <v>0</v>
      </c>
      <c r="D114" s="148">
        <f>IF('Indicator Date hidden'!E115="x","x",$D$2-'Indicator Date hidden'!E115)</f>
        <v>0</v>
      </c>
      <c r="E114" s="148">
        <f>IF('Indicator Date hidden'!F115="x","x",$E$2-'Indicator Date hidden'!F115)</f>
        <v>0</v>
      </c>
      <c r="F114" s="148">
        <f>IF('Indicator Date hidden'!G115="x","x",$F$2-'Indicator Date hidden'!G115)</f>
        <v>0</v>
      </c>
      <c r="G114" s="148">
        <f>IF('Indicator Date hidden'!H115="x","x",$G$2-'Indicator Date hidden'!H115)</f>
        <v>0</v>
      </c>
      <c r="H114" s="148">
        <f>IF('Indicator Date hidden'!I115="x","x",$H$2-'Indicator Date hidden'!I115)</f>
        <v>0</v>
      </c>
      <c r="I114" s="148">
        <f>IF('Indicator Date hidden'!J115="x","x",$I$2-'Indicator Date hidden'!J115)</f>
        <v>0</v>
      </c>
      <c r="J114" s="148">
        <f>IF('Indicator Date hidden'!K115="x","x",$J$2-'Indicator Date hidden'!K115)</f>
        <v>0</v>
      </c>
      <c r="K114" s="148">
        <f>IF('Indicator Date hidden'!L115="x","x",$K$2-'Indicator Date hidden'!L115)</f>
        <v>0</v>
      </c>
      <c r="L114" s="148">
        <f>IF('Indicator Date hidden'!M115="x","x",$L$2-'Indicator Date hidden'!M115)</f>
        <v>0</v>
      </c>
      <c r="M114" s="148">
        <f>IF('Indicator Date hidden'!N115="x","x",$M$2-'Indicator Date hidden'!N115)</f>
        <v>0</v>
      </c>
      <c r="N114" s="148">
        <f>IF('Indicator Date hidden'!O115="x","x",$N$2-'Indicator Date hidden'!O115)</f>
        <v>0</v>
      </c>
      <c r="O114" s="148">
        <f>IF('Indicator Date hidden'!P115="x","x",$O$2-'Indicator Date hidden'!P115)</f>
        <v>0</v>
      </c>
      <c r="P114" s="148">
        <f>IF('Indicator Date hidden'!Q115="x","x",$P$2-'Indicator Date hidden'!Q115)</f>
        <v>0</v>
      </c>
      <c r="Q114" s="148">
        <f>IF('Indicator Date hidden'!R115="x","x",$Q$2-'Indicator Date hidden'!R115)</f>
        <v>2</v>
      </c>
      <c r="R114" s="148">
        <f>IF('Indicator Date hidden'!S115="x","x",$R$2-'Indicator Date hidden'!S115)</f>
        <v>0</v>
      </c>
      <c r="S114" s="148">
        <f>IF('Indicator Date hidden'!T115="x","x",$S$2-'Indicator Date hidden'!T115)</f>
        <v>0</v>
      </c>
      <c r="T114" s="148">
        <f>IF('Indicator Date hidden'!U115="x","x",$T$2-'Indicator Date hidden'!U115)</f>
        <v>0</v>
      </c>
      <c r="U114" s="148">
        <f>IF('Indicator Date hidden'!V115="x","x",$U$2-'Indicator Date hidden'!V115)</f>
        <v>0</v>
      </c>
      <c r="V114" s="148">
        <f>IF('Indicator Date hidden'!W115="x","x",$V$2-'Indicator Date hidden'!W115)</f>
        <v>0</v>
      </c>
      <c r="W114" s="148">
        <f>IF('Indicator Date hidden'!X115="x","x",$W$2-'Indicator Date hidden'!X115)</f>
        <v>2</v>
      </c>
      <c r="X114" s="148">
        <f>IF('Indicator Date hidden'!Y115="x","x",$X$2-'Indicator Date hidden'!Y115)</f>
        <v>1</v>
      </c>
      <c r="Y114" s="148">
        <f>IF('Indicator Date hidden'!Z115="x","x",$Y$2-'Indicator Date hidden'!Z115)</f>
        <v>0</v>
      </c>
      <c r="Z114" s="148">
        <f>IF('Indicator Date hidden'!AA115="x","x",$Z$2-'Indicator Date hidden'!AA115)</f>
        <v>0</v>
      </c>
      <c r="AA114" s="148">
        <f>IF('Indicator Date hidden'!AB115="x","x",$AA$2-'Indicator Date hidden'!AB115)</f>
        <v>0</v>
      </c>
      <c r="AB114" s="148">
        <f>IF('Indicator Date hidden'!AC115="x","x",$AB$2-'Indicator Date hidden'!AC115)</f>
        <v>0</v>
      </c>
      <c r="AC114" s="148">
        <f>IF('Indicator Date hidden'!AD115="x","x",$AC$2-'Indicator Date hidden'!AD115)</f>
        <v>0</v>
      </c>
      <c r="AD114" s="148" t="str">
        <f>IF('Indicator Date hidden'!AE115="x","x",$AD$2-'Indicator Date hidden'!AE115)</f>
        <v>x</v>
      </c>
      <c r="AE114" s="148">
        <f>IF('Indicator Date hidden'!AF115="x","x",$AE$2-'Indicator Date hidden'!AF115)</f>
        <v>0</v>
      </c>
      <c r="AF114" s="148">
        <f>IF('Indicator Date hidden'!AG115="x","x",$AF$2-'Indicator Date hidden'!AG115)</f>
        <v>0</v>
      </c>
      <c r="AG114" s="148">
        <f>IF('Indicator Date hidden'!AH115="x","x",$AG$2-'Indicator Date hidden'!AH115)</f>
        <v>0</v>
      </c>
      <c r="AH114" s="148">
        <f>IF('Indicator Date hidden'!AI115="x","x",$AH$2-'Indicator Date hidden'!AI115)</f>
        <v>0</v>
      </c>
      <c r="AI114" s="148">
        <f>IF('Indicator Date hidden'!AJ115="x","x",$AI$2-'Indicator Date hidden'!AJ115)</f>
        <v>0</v>
      </c>
      <c r="AJ114" s="148" t="str">
        <f>IF('Indicator Date hidden'!AK115="x","x",$AJ$2-'Indicator Date hidden'!AK115)</f>
        <v>x</v>
      </c>
      <c r="AK114" s="148">
        <f>IF('Indicator Date hidden'!AL115="x","x",$AK$2-'Indicator Date hidden'!AL115)</f>
        <v>1</v>
      </c>
      <c r="AL114" s="148">
        <f>IF('Indicator Date hidden'!AM115="x","x",$AL$2-'Indicator Date hidden'!AM115)</f>
        <v>0</v>
      </c>
      <c r="AM114" s="148">
        <f>IF('Indicator Date hidden'!AN115="x","x",$AM$2-'Indicator Date hidden'!AN115)</f>
        <v>0</v>
      </c>
      <c r="AN114" s="148">
        <f>IF('Indicator Date hidden'!AO115="x","x",$AN$2-'Indicator Date hidden'!AO115)</f>
        <v>0</v>
      </c>
      <c r="AO114" s="148">
        <f>IF('Indicator Date hidden'!AP115="x","x",$AO$2-'Indicator Date hidden'!AP115)</f>
        <v>1</v>
      </c>
      <c r="AP114" s="148">
        <f>IF('Indicator Date hidden'!AQ115="x","x",$AP$2-'Indicator Date hidden'!AQ115)</f>
        <v>1</v>
      </c>
      <c r="AQ114" s="148">
        <f>IF('Indicator Date hidden'!AR115="x","x",$AQ$2-'Indicator Date hidden'!AR115)</f>
        <v>6</v>
      </c>
      <c r="AR114" s="148">
        <f>IF('Indicator Date hidden'!AS115="x","x",$AR$2-'Indicator Date hidden'!AS115)</f>
        <v>0</v>
      </c>
      <c r="AS114" s="148">
        <f>IF('Indicator Date hidden'!AT115="x","x",$AS$2-'Indicator Date hidden'!AT115)</f>
        <v>0</v>
      </c>
      <c r="AT114" s="148">
        <f>IF('Indicator Date hidden'!AU115="x","x",$AT$2-'Indicator Date hidden'!AU115)</f>
        <v>0</v>
      </c>
      <c r="AU114" s="148">
        <f>IF('Indicator Date hidden'!AV115="x","x",$AU$2-'Indicator Date hidden'!AV115)</f>
        <v>1</v>
      </c>
      <c r="AV114" s="148">
        <f>IF('Indicator Date hidden'!AW115="x","x",$AV$2-'Indicator Date hidden'!AW115)</f>
        <v>0</v>
      </c>
      <c r="AW114" s="148">
        <f>IF('Indicator Date hidden'!AX115="x","x",$AW$2-'Indicator Date hidden'!AX115)</f>
        <v>0</v>
      </c>
      <c r="AX114" s="148">
        <f>IF('Indicator Date hidden'!AY115="x","x",$AX$2-'Indicator Date hidden'!AY115)</f>
        <v>0</v>
      </c>
      <c r="AY114" s="148">
        <f>IF('Indicator Date hidden'!AZ115="x","x",$AY$2-'Indicator Date hidden'!AZ115)</f>
        <v>0</v>
      </c>
      <c r="AZ114" s="148">
        <f>IF('Indicator Date hidden'!BA115="x","x",$AZ$2-'Indicator Date hidden'!BA115)</f>
        <v>0</v>
      </c>
      <c r="BA114">
        <f t="shared" si="15"/>
        <v>15</v>
      </c>
      <c r="BB114" s="19">
        <f t="shared" si="16"/>
        <v>0.30612244897959184</v>
      </c>
      <c r="BC114">
        <f t="shared" si="17"/>
        <v>8</v>
      </c>
      <c r="BD114" s="19">
        <f t="shared" si="18"/>
        <v>0.95199214609719185</v>
      </c>
      <c r="BE114" s="182">
        <f t="shared" si="19"/>
        <v>0</v>
      </c>
    </row>
    <row r="115" spans="1:57">
      <c r="A115" t="s">
        <v>8175</v>
      </c>
      <c r="B115" s="148">
        <f>IF('Indicator Date hidden'!C116="x","x",$B$2-'Indicator Date hidden'!C116)</f>
        <v>0</v>
      </c>
      <c r="C115" s="148">
        <f>IF('Indicator Date hidden'!D116="x","x",$C$2-'Indicator Date hidden'!D116)</f>
        <v>0</v>
      </c>
      <c r="D115" s="148">
        <f>IF('Indicator Date hidden'!E116="x","x",$D$2-'Indicator Date hidden'!E116)</f>
        <v>0</v>
      </c>
      <c r="E115" s="148">
        <f>IF('Indicator Date hidden'!F116="x","x",$E$2-'Indicator Date hidden'!F116)</f>
        <v>0</v>
      </c>
      <c r="F115" s="148">
        <f>IF('Indicator Date hidden'!G116="x","x",$F$2-'Indicator Date hidden'!G116)</f>
        <v>0</v>
      </c>
      <c r="G115" s="148">
        <f>IF('Indicator Date hidden'!H116="x","x",$G$2-'Indicator Date hidden'!H116)</f>
        <v>0</v>
      </c>
      <c r="H115" s="148">
        <f>IF('Indicator Date hidden'!I116="x","x",$H$2-'Indicator Date hidden'!I116)</f>
        <v>0</v>
      </c>
      <c r="I115" s="148">
        <f>IF('Indicator Date hidden'!J116="x","x",$I$2-'Indicator Date hidden'!J116)</f>
        <v>0</v>
      </c>
      <c r="J115" s="148">
        <f>IF('Indicator Date hidden'!K116="x","x",$J$2-'Indicator Date hidden'!K116)</f>
        <v>0</v>
      </c>
      <c r="K115" s="148">
        <f>IF('Indicator Date hidden'!L116="x","x",$K$2-'Indicator Date hidden'!L116)</f>
        <v>0</v>
      </c>
      <c r="L115" s="148">
        <f>IF('Indicator Date hidden'!M116="x","x",$L$2-'Indicator Date hidden'!M116)</f>
        <v>0</v>
      </c>
      <c r="M115" s="148">
        <f>IF('Indicator Date hidden'!N116="x","x",$M$2-'Indicator Date hidden'!N116)</f>
        <v>0</v>
      </c>
      <c r="N115" s="148">
        <f>IF('Indicator Date hidden'!O116="x","x",$N$2-'Indicator Date hidden'!O116)</f>
        <v>0</v>
      </c>
      <c r="O115" s="148">
        <f>IF('Indicator Date hidden'!P116="x","x",$O$2-'Indicator Date hidden'!P116)</f>
        <v>0</v>
      </c>
      <c r="P115" s="148">
        <f>IF('Indicator Date hidden'!Q116="x","x",$P$2-'Indicator Date hidden'!Q116)</f>
        <v>0</v>
      </c>
      <c r="Q115" s="148">
        <f>IF('Indicator Date hidden'!R116="x","x",$Q$2-'Indicator Date hidden'!R116)</f>
        <v>4</v>
      </c>
      <c r="R115" s="148">
        <f>IF('Indicator Date hidden'!S116="x","x",$R$2-'Indicator Date hidden'!S116)</f>
        <v>0</v>
      </c>
      <c r="S115" s="148">
        <f>IF('Indicator Date hidden'!T116="x","x",$S$2-'Indicator Date hidden'!T116)</f>
        <v>0</v>
      </c>
      <c r="T115" s="148">
        <f>IF('Indicator Date hidden'!U116="x","x",$T$2-'Indicator Date hidden'!U116)</f>
        <v>0</v>
      </c>
      <c r="U115" s="148">
        <f>IF('Indicator Date hidden'!V116="x","x",$U$2-'Indicator Date hidden'!V116)</f>
        <v>0</v>
      </c>
      <c r="V115" s="148">
        <f>IF('Indicator Date hidden'!W116="x","x",$V$2-'Indicator Date hidden'!W116)</f>
        <v>0</v>
      </c>
      <c r="W115" s="148">
        <f>IF('Indicator Date hidden'!X116="x","x",$W$2-'Indicator Date hidden'!X116)</f>
        <v>1</v>
      </c>
      <c r="X115" s="148">
        <f>IF('Indicator Date hidden'!Y116="x","x",$X$2-'Indicator Date hidden'!Y116)</f>
        <v>3</v>
      </c>
      <c r="Y115" s="148">
        <f>IF('Indicator Date hidden'!Z116="x","x",$Y$2-'Indicator Date hidden'!Z116)</f>
        <v>0</v>
      </c>
      <c r="Z115" s="148">
        <f>IF('Indicator Date hidden'!AA116="x","x",$Z$2-'Indicator Date hidden'!AA116)</f>
        <v>0</v>
      </c>
      <c r="AA115" s="148">
        <f>IF('Indicator Date hidden'!AB116="x","x",$AA$2-'Indicator Date hidden'!AB116)</f>
        <v>1</v>
      </c>
      <c r="AB115" s="148">
        <f>IF('Indicator Date hidden'!AC116="x","x",$AB$2-'Indicator Date hidden'!AC116)</f>
        <v>0</v>
      </c>
      <c r="AC115" s="148">
        <f>IF('Indicator Date hidden'!AD116="x","x",$AC$2-'Indicator Date hidden'!AD116)</f>
        <v>0</v>
      </c>
      <c r="AD115" s="148" t="str">
        <f>IF('Indicator Date hidden'!AE116="x","x",$AD$2-'Indicator Date hidden'!AE116)</f>
        <v>x</v>
      </c>
      <c r="AE115" s="148">
        <f>IF('Indicator Date hidden'!AF116="x","x",$AE$2-'Indicator Date hidden'!AF116)</f>
        <v>0</v>
      </c>
      <c r="AF115" s="148">
        <f>IF('Indicator Date hidden'!AG116="x","x",$AF$2-'Indicator Date hidden'!AG116)</f>
        <v>1</v>
      </c>
      <c r="AG115" s="148">
        <f>IF('Indicator Date hidden'!AH116="x","x",$AG$2-'Indicator Date hidden'!AH116)</f>
        <v>0</v>
      </c>
      <c r="AH115" s="148">
        <f>IF('Indicator Date hidden'!AI116="x","x",$AH$2-'Indicator Date hidden'!AI116)</f>
        <v>0</v>
      </c>
      <c r="AI115" s="148">
        <f>IF('Indicator Date hidden'!AJ116="x","x",$AI$2-'Indicator Date hidden'!AJ116)</f>
        <v>0</v>
      </c>
      <c r="AJ115" s="148" t="str">
        <f>IF('Indicator Date hidden'!AK116="x","x",$AJ$2-'Indicator Date hidden'!AK116)</f>
        <v>x</v>
      </c>
      <c r="AK115" s="148">
        <f>IF('Indicator Date hidden'!AL116="x","x",$AK$2-'Indicator Date hidden'!AL116)</f>
        <v>1</v>
      </c>
      <c r="AL115" s="148">
        <f>IF('Indicator Date hidden'!AM116="x","x",$AL$2-'Indicator Date hidden'!AM116)</f>
        <v>0</v>
      </c>
      <c r="AM115" s="148">
        <f>IF('Indicator Date hidden'!AN116="x","x",$AM$2-'Indicator Date hidden'!AN116)</f>
        <v>0</v>
      </c>
      <c r="AN115" s="148">
        <f>IF('Indicator Date hidden'!AO116="x","x",$AN$2-'Indicator Date hidden'!AO116)</f>
        <v>0</v>
      </c>
      <c r="AO115" s="148" t="str">
        <f>IF('Indicator Date hidden'!AP116="x","x",$AO$2-'Indicator Date hidden'!AP116)</f>
        <v>x</v>
      </c>
      <c r="AP115" s="148">
        <f>IF('Indicator Date hidden'!AQ116="x","x",$AP$2-'Indicator Date hidden'!AQ116)</f>
        <v>2</v>
      </c>
      <c r="AQ115" s="148">
        <f>IF('Indicator Date hidden'!AR116="x","x",$AQ$2-'Indicator Date hidden'!AR116)</f>
        <v>0</v>
      </c>
      <c r="AR115" s="148">
        <f>IF('Indicator Date hidden'!AS116="x","x",$AR$2-'Indicator Date hidden'!AS116)</f>
        <v>0</v>
      </c>
      <c r="AS115" s="148">
        <f>IF('Indicator Date hidden'!AT116="x","x",$AS$2-'Indicator Date hidden'!AT116)</f>
        <v>0</v>
      </c>
      <c r="AT115" s="148">
        <f>IF('Indicator Date hidden'!AU116="x","x",$AT$2-'Indicator Date hidden'!AU116)</f>
        <v>0</v>
      </c>
      <c r="AU115" s="148">
        <f>IF('Indicator Date hidden'!AV116="x","x",$AU$2-'Indicator Date hidden'!AV116)</f>
        <v>4</v>
      </c>
      <c r="AV115" s="148">
        <f>IF('Indicator Date hidden'!AW116="x","x",$AV$2-'Indicator Date hidden'!AW116)</f>
        <v>0</v>
      </c>
      <c r="AW115" s="148">
        <f>IF('Indicator Date hidden'!AX116="x","x",$AW$2-'Indicator Date hidden'!AX116)</f>
        <v>0</v>
      </c>
      <c r="AX115" s="148">
        <f>IF('Indicator Date hidden'!AY116="x","x",$AX$2-'Indicator Date hidden'!AY116)</f>
        <v>0</v>
      </c>
      <c r="AY115" s="148">
        <f>IF('Indicator Date hidden'!AZ116="x","x",$AY$2-'Indicator Date hidden'!AZ116)</f>
        <v>0</v>
      </c>
      <c r="AZ115" s="148">
        <f>IF('Indicator Date hidden'!BA116="x","x",$AZ$2-'Indicator Date hidden'!BA116)</f>
        <v>0</v>
      </c>
      <c r="BA115">
        <f t="shared" si="15"/>
        <v>17</v>
      </c>
      <c r="BB115" s="19">
        <f t="shared" si="16"/>
        <v>0.35416666666666669</v>
      </c>
      <c r="BC115">
        <f t="shared" si="17"/>
        <v>8</v>
      </c>
      <c r="BD115" s="19">
        <f t="shared" si="18"/>
        <v>0.94625541243131372</v>
      </c>
      <c r="BE115" s="182">
        <f t="shared" si="19"/>
        <v>0</v>
      </c>
    </row>
    <row r="116" spans="1:57">
      <c r="A116" t="s">
        <v>8177</v>
      </c>
      <c r="B116" s="148">
        <f>IF('Indicator Date hidden'!C117="x","x",$B$2-'Indicator Date hidden'!C117)</f>
        <v>0</v>
      </c>
      <c r="C116" s="148">
        <f>IF('Indicator Date hidden'!D117="x","x",$C$2-'Indicator Date hidden'!D117)</f>
        <v>0</v>
      </c>
      <c r="D116" s="148">
        <f>IF('Indicator Date hidden'!E117="x","x",$D$2-'Indicator Date hidden'!E117)</f>
        <v>0</v>
      </c>
      <c r="E116" s="148">
        <f>IF('Indicator Date hidden'!F117="x","x",$E$2-'Indicator Date hidden'!F117)</f>
        <v>0</v>
      </c>
      <c r="F116" s="148">
        <f>IF('Indicator Date hidden'!G117="x","x",$F$2-'Indicator Date hidden'!G117)</f>
        <v>0</v>
      </c>
      <c r="G116" s="148">
        <f>IF('Indicator Date hidden'!H117="x","x",$G$2-'Indicator Date hidden'!H117)</f>
        <v>0</v>
      </c>
      <c r="H116" s="148">
        <f>IF('Indicator Date hidden'!I117="x","x",$H$2-'Indicator Date hidden'!I117)</f>
        <v>0</v>
      </c>
      <c r="I116" s="148">
        <f>IF('Indicator Date hidden'!J117="x","x",$I$2-'Indicator Date hidden'!J117)</f>
        <v>0</v>
      </c>
      <c r="J116" s="148">
        <f>IF('Indicator Date hidden'!K117="x","x",$J$2-'Indicator Date hidden'!K117)</f>
        <v>0</v>
      </c>
      <c r="K116" s="148">
        <f>IF('Indicator Date hidden'!L117="x","x",$K$2-'Indicator Date hidden'!L117)</f>
        <v>0</v>
      </c>
      <c r="L116" s="148">
        <f>IF('Indicator Date hidden'!M117="x","x",$L$2-'Indicator Date hidden'!M117)</f>
        <v>0</v>
      </c>
      <c r="M116" s="148">
        <f>IF('Indicator Date hidden'!N117="x","x",$M$2-'Indicator Date hidden'!N117)</f>
        <v>0</v>
      </c>
      <c r="N116" s="148">
        <f>IF('Indicator Date hidden'!O117="x","x",$N$2-'Indicator Date hidden'!O117)</f>
        <v>0</v>
      </c>
      <c r="O116" s="148">
        <f>IF('Indicator Date hidden'!P117="x","x",$O$2-'Indicator Date hidden'!P117)</f>
        <v>0</v>
      </c>
      <c r="P116" s="148">
        <f>IF('Indicator Date hidden'!Q117="x","x",$P$2-'Indicator Date hidden'!Q117)</f>
        <v>0</v>
      </c>
      <c r="Q116" s="148">
        <f>IF('Indicator Date hidden'!R117="x","x",$Q$2-'Indicator Date hidden'!R117)</f>
        <v>1</v>
      </c>
      <c r="R116" s="148">
        <f>IF('Indicator Date hidden'!S117="x","x",$R$2-'Indicator Date hidden'!S117)</f>
        <v>0</v>
      </c>
      <c r="S116" s="148">
        <f>IF('Indicator Date hidden'!T117="x","x",$S$2-'Indicator Date hidden'!T117)</f>
        <v>0</v>
      </c>
      <c r="T116" s="148">
        <f>IF('Indicator Date hidden'!U117="x","x",$T$2-'Indicator Date hidden'!U117)</f>
        <v>0</v>
      </c>
      <c r="U116" s="148">
        <f>IF('Indicator Date hidden'!V117="x","x",$U$2-'Indicator Date hidden'!V117)</f>
        <v>0</v>
      </c>
      <c r="V116" s="148">
        <f>IF('Indicator Date hidden'!W117="x","x",$V$2-'Indicator Date hidden'!W117)</f>
        <v>0</v>
      </c>
      <c r="W116" s="148">
        <f>IF('Indicator Date hidden'!X117="x","x",$W$2-'Indicator Date hidden'!X117)</f>
        <v>1</v>
      </c>
      <c r="X116" s="148">
        <f>IF('Indicator Date hidden'!Y117="x","x",$X$2-'Indicator Date hidden'!Y117)</f>
        <v>1</v>
      </c>
      <c r="Y116" s="148">
        <f>IF('Indicator Date hidden'!Z117="x","x",$Y$2-'Indicator Date hidden'!Z117)</f>
        <v>0</v>
      </c>
      <c r="Z116" s="148">
        <f>IF('Indicator Date hidden'!AA117="x","x",$Z$2-'Indicator Date hidden'!AA117)</f>
        <v>0</v>
      </c>
      <c r="AA116" s="148" t="str">
        <f>IF('Indicator Date hidden'!AB117="x","x",$AA$2-'Indicator Date hidden'!AB117)</f>
        <v>x</v>
      </c>
      <c r="AB116" s="148">
        <f>IF('Indicator Date hidden'!AC117="x","x",$AB$2-'Indicator Date hidden'!AC117)</f>
        <v>0</v>
      </c>
      <c r="AC116" s="148">
        <f>IF('Indicator Date hidden'!AD117="x","x",$AC$2-'Indicator Date hidden'!AD117)</f>
        <v>0</v>
      </c>
      <c r="AD116" s="148" t="str">
        <f>IF('Indicator Date hidden'!AE117="x","x",$AD$2-'Indicator Date hidden'!AE117)</f>
        <v>x</v>
      </c>
      <c r="AE116" s="148">
        <f>IF('Indicator Date hidden'!AF117="x","x",$AE$2-'Indicator Date hidden'!AF117)</f>
        <v>0</v>
      </c>
      <c r="AF116" s="148">
        <f>IF('Indicator Date hidden'!AG117="x","x",$AF$2-'Indicator Date hidden'!AG117)</f>
        <v>0</v>
      </c>
      <c r="AG116" s="148">
        <f>IF('Indicator Date hidden'!AH117="x","x",$AG$2-'Indicator Date hidden'!AH117)</f>
        <v>0</v>
      </c>
      <c r="AH116" s="148">
        <f>IF('Indicator Date hidden'!AI117="x","x",$AH$2-'Indicator Date hidden'!AI117)</f>
        <v>0</v>
      </c>
      <c r="AI116" s="148">
        <f>IF('Indicator Date hidden'!AJ117="x","x",$AI$2-'Indicator Date hidden'!AJ117)</f>
        <v>0</v>
      </c>
      <c r="AJ116" s="148" t="str">
        <f>IF('Indicator Date hidden'!AK117="x","x",$AJ$2-'Indicator Date hidden'!AK117)</f>
        <v>x</v>
      </c>
      <c r="AK116" s="148">
        <f>IF('Indicator Date hidden'!AL117="x","x",$AK$2-'Indicator Date hidden'!AL117)</f>
        <v>1</v>
      </c>
      <c r="AL116" s="148">
        <f>IF('Indicator Date hidden'!AM117="x","x",$AL$2-'Indicator Date hidden'!AM117)</f>
        <v>0</v>
      </c>
      <c r="AM116" s="148">
        <f>IF('Indicator Date hidden'!AN117="x","x",$AM$2-'Indicator Date hidden'!AN117)</f>
        <v>0</v>
      </c>
      <c r="AN116" s="148">
        <f>IF('Indicator Date hidden'!AO117="x","x",$AN$2-'Indicator Date hidden'!AO117)</f>
        <v>0</v>
      </c>
      <c r="AO116" s="148" t="str">
        <f>IF('Indicator Date hidden'!AP117="x","x",$AO$2-'Indicator Date hidden'!AP117)</f>
        <v>x</v>
      </c>
      <c r="AP116" s="148" t="str">
        <f>IF('Indicator Date hidden'!AQ117="x","x",$AP$2-'Indicator Date hidden'!AQ117)</f>
        <v>x</v>
      </c>
      <c r="AQ116" s="148">
        <f>IF('Indicator Date hidden'!AR117="x","x",$AQ$2-'Indicator Date hidden'!AR117)</f>
        <v>8</v>
      </c>
      <c r="AR116" s="148">
        <f>IF('Indicator Date hidden'!AS117="x","x",$AR$2-'Indicator Date hidden'!AS117)</f>
        <v>0</v>
      </c>
      <c r="AS116" s="148">
        <f>IF('Indicator Date hidden'!AT117="x","x",$AS$2-'Indicator Date hidden'!AT117)</f>
        <v>0</v>
      </c>
      <c r="AT116" s="148">
        <f>IF('Indicator Date hidden'!AU117="x","x",$AT$2-'Indicator Date hidden'!AU117)</f>
        <v>0</v>
      </c>
      <c r="AU116" s="148">
        <f>IF('Indicator Date hidden'!AV117="x","x",$AU$2-'Indicator Date hidden'!AV117)</f>
        <v>3</v>
      </c>
      <c r="AV116" s="148">
        <f>IF('Indicator Date hidden'!AW117="x","x",$AV$2-'Indicator Date hidden'!AW117)</f>
        <v>0</v>
      </c>
      <c r="AW116" s="148">
        <f>IF('Indicator Date hidden'!AX117="x","x",$AW$2-'Indicator Date hidden'!AX117)</f>
        <v>0</v>
      </c>
      <c r="AX116" s="148">
        <f>IF('Indicator Date hidden'!AY117="x","x",$AX$2-'Indicator Date hidden'!AY117)</f>
        <v>0</v>
      </c>
      <c r="AY116" s="148">
        <f>IF('Indicator Date hidden'!AZ117="x","x",$AY$2-'Indicator Date hidden'!AZ117)</f>
        <v>0</v>
      </c>
      <c r="AZ116" s="148">
        <f>IF('Indicator Date hidden'!BA117="x","x",$AZ$2-'Indicator Date hidden'!BA117)</f>
        <v>0</v>
      </c>
      <c r="BA116">
        <f t="shared" si="15"/>
        <v>15</v>
      </c>
      <c r="BB116" s="19">
        <f t="shared" si="16"/>
        <v>0.32608695652173914</v>
      </c>
      <c r="BC116">
        <f t="shared" si="17"/>
        <v>6</v>
      </c>
      <c r="BD116" s="19">
        <f t="shared" si="18"/>
        <v>1.2520304869549503</v>
      </c>
      <c r="BE116" s="182">
        <f t="shared" si="19"/>
        <v>0</v>
      </c>
    </row>
    <row r="117" spans="1:57">
      <c r="A117" t="s">
        <v>3313</v>
      </c>
      <c r="B117" s="148">
        <f>IF('Indicator Date hidden'!C118="x","x",$B$2-'Indicator Date hidden'!C118)</f>
        <v>0</v>
      </c>
      <c r="C117" s="148">
        <f>IF('Indicator Date hidden'!D118="x","x",$C$2-'Indicator Date hidden'!D118)</f>
        <v>0</v>
      </c>
      <c r="D117" s="148">
        <f>IF('Indicator Date hidden'!E118="x","x",$D$2-'Indicator Date hidden'!E118)</f>
        <v>0</v>
      </c>
      <c r="E117" s="148">
        <f>IF('Indicator Date hidden'!F118="x","x",$E$2-'Indicator Date hidden'!F118)</f>
        <v>0</v>
      </c>
      <c r="F117" s="148">
        <f>IF('Indicator Date hidden'!G118="x","x",$F$2-'Indicator Date hidden'!G118)</f>
        <v>0</v>
      </c>
      <c r="G117" s="148">
        <f>IF('Indicator Date hidden'!H118="x","x",$G$2-'Indicator Date hidden'!H118)</f>
        <v>0</v>
      </c>
      <c r="H117" s="148">
        <f>IF('Indicator Date hidden'!I118="x","x",$H$2-'Indicator Date hidden'!I118)</f>
        <v>0</v>
      </c>
      <c r="I117" s="148">
        <f>IF('Indicator Date hidden'!J118="x","x",$I$2-'Indicator Date hidden'!J118)</f>
        <v>0</v>
      </c>
      <c r="J117" s="148">
        <f>IF('Indicator Date hidden'!K118="x","x",$J$2-'Indicator Date hidden'!K118)</f>
        <v>0</v>
      </c>
      <c r="K117" s="148">
        <f>IF('Indicator Date hidden'!L118="x","x",$K$2-'Indicator Date hidden'!L118)</f>
        <v>0</v>
      </c>
      <c r="L117" s="148">
        <f>IF('Indicator Date hidden'!M118="x","x",$L$2-'Indicator Date hidden'!M118)</f>
        <v>0</v>
      </c>
      <c r="M117" s="148">
        <f>IF('Indicator Date hidden'!N118="x","x",$M$2-'Indicator Date hidden'!N118)</f>
        <v>0</v>
      </c>
      <c r="N117" s="148">
        <f>IF('Indicator Date hidden'!O118="x","x",$N$2-'Indicator Date hidden'!O118)</f>
        <v>0</v>
      </c>
      <c r="O117" s="148">
        <f>IF('Indicator Date hidden'!P118="x","x",$O$2-'Indicator Date hidden'!P118)</f>
        <v>0</v>
      </c>
      <c r="P117" s="148">
        <f>IF('Indicator Date hidden'!Q118="x","x",$P$2-'Indicator Date hidden'!Q118)</f>
        <v>0</v>
      </c>
      <c r="Q117" s="148">
        <f>IF('Indicator Date hidden'!R118="x","x",$Q$2-'Indicator Date hidden'!R118)</f>
        <v>3</v>
      </c>
      <c r="R117" s="148">
        <f>IF('Indicator Date hidden'!S118="x","x",$R$2-'Indicator Date hidden'!S118)</f>
        <v>0</v>
      </c>
      <c r="S117" s="148">
        <f>IF('Indicator Date hidden'!T118="x","x",$S$2-'Indicator Date hidden'!T118)</f>
        <v>0</v>
      </c>
      <c r="T117" s="148">
        <f>IF('Indicator Date hidden'!U118="x","x",$T$2-'Indicator Date hidden'!U118)</f>
        <v>0</v>
      </c>
      <c r="U117" s="148">
        <f>IF('Indicator Date hidden'!V118="x","x",$U$2-'Indicator Date hidden'!V118)</f>
        <v>0</v>
      </c>
      <c r="V117" s="148">
        <f>IF('Indicator Date hidden'!W118="x","x",$V$2-'Indicator Date hidden'!W118)</f>
        <v>0</v>
      </c>
      <c r="W117" s="148">
        <f>IF('Indicator Date hidden'!X118="x","x",$W$2-'Indicator Date hidden'!X118)</f>
        <v>3</v>
      </c>
      <c r="X117" s="148">
        <f>IF('Indicator Date hidden'!Y118="x","x",$X$2-'Indicator Date hidden'!Y118)</f>
        <v>4</v>
      </c>
      <c r="Y117" s="148">
        <f>IF('Indicator Date hidden'!Z118="x","x",$Y$2-'Indicator Date hidden'!Z118)</f>
        <v>0</v>
      </c>
      <c r="Z117" s="148">
        <f>IF('Indicator Date hidden'!AA118="x","x",$Z$2-'Indicator Date hidden'!AA118)</f>
        <v>0</v>
      </c>
      <c r="AA117" s="148">
        <f>IF('Indicator Date hidden'!AB118="x","x",$AA$2-'Indicator Date hidden'!AB118)</f>
        <v>0</v>
      </c>
      <c r="AB117" s="148">
        <f>IF('Indicator Date hidden'!AC118="x","x",$AB$2-'Indicator Date hidden'!AC118)</f>
        <v>0</v>
      </c>
      <c r="AC117" s="148">
        <f>IF('Indicator Date hidden'!AD118="x","x",$AC$2-'Indicator Date hidden'!AD118)</f>
        <v>0</v>
      </c>
      <c r="AD117" s="148" t="str">
        <f>IF('Indicator Date hidden'!AE118="x","x",$AD$2-'Indicator Date hidden'!AE118)</f>
        <v>x</v>
      </c>
      <c r="AE117" s="148">
        <f>IF('Indicator Date hidden'!AF118="x","x",$AE$2-'Indicator Date hidden'!AF118)</f>
        <v>0</v>
      </c>
      <c r="AF117" s="148">
        <f>IF('Indicator Date hidden'!AG118="x","x",$AF$2-'Indicator Date hidden'!AG118)</f>
        <v>6</v>
      </c>
      <c r="AG117" s="148">
        <f>IF('Indicator Date hidden'!AH118="x","x",$AG$2-'Indicator Date hidden'!AH118)</f>
        <v>0</v>
      </c>
      <c r="AH117" s="148">
        <f>IF('Indicator Date hidden'!AI118="x","x",$AH$2-'Indicator Date hidden'!AI118)</f>
        <v>0</v>
      </c>
      <c r="AI117" s="148">
        <f>IF('Indicator Date hidden'!AJ118="x","x",$AI$2-'Indicator Date hidden'!AJ118)</f>
        <v>0</v>
      </c>
      <c r="AJ117" s="148" t="str">
        <f>IF('Indicator Date hidden'!AK118="x","x",$AJ$2-'Indicator Date hidden'!AK118)</f>
        <v>x</v>
      </c>
      <c r="AK117" s="148">
        <f>IF('Indicator Date hidden'!AL118="x","x",$AK$2-'Indicator Date hidden'!AL118)</f>
        <v>1</v>
      </c>
      <c r="AL117" s="148">
        <f>IF('Indicator Date hidden'!AM118="x","x",$AL$2-'Indicator Date hidden'!AM118)</f>
        <v>0</v>
      </c>
      <c r="AM117" s="148">
        <f>IF('Indicator Date hidden'!AN118="x","x",$AM$2-'Indicator Date hidden'!AN118)</f>
        <v>0</v>
      </c>
      <c r="AN117" s="148">
        <f>IF('Indicator Date hidden'!AO118="x","x",$AN$2-'Indicator Date hidden'!AO118)</f>
        <v>0</v>
      </c>
      <c r="AO117" s="148">
        <f>IF('Indicator Date hidden'!AP118="x","x",$AO$2-'Indicator Date hidden'!AP118)</f>
        <v>0</v>
      </c>
      <c r="AP117" s="148">
        <f>IF('Indicator Date hidden'!AQ118="x","x",$AP$2-'Indicator Date hidden'!AQ118)</f>
        <v>0</v>
      </c>
      <c r="AQ117" s="148">
        <f>IF('Indicator Date hidden'!AR118="x","x",$AQ$2-'Indicator Date hidden'!AR118)</f>
        <v>4</v>
      </c>
      <c r="AR117" s="148">
        <f>IF('Indicator Date hidden'!AS118="x","x",$AR$2-'Indicator Date hidden'!AS118)</f>
        <v>0</v>
      </c>
      <c r="AS117" s="148">
        <f>IF('Indicator Date hidden'!AT118="x","x",$AS$2-'Indicator Date hidden'!AT118)</f>
        <v>0</v>
      </c>
      <c r="AT117" s="148">
        <f>IF('Indicator Date hidden'!AU118="x","x",$AT$2-'Indicator Date hidden'!AU118)</f>
        <v>0</v>
      </c>
      <c r="AU117" s="148">
        <f>IF('Indicator Date hidden'!AV118="x","x",$AU$2-'Indicator Date hidden'!AV118)</f>
        <v>3</v>
      </c>
      <c r="AV117" s="148">
        <f>IF('Indicator Date hidden'!AW118="x","x",$AV$2-'Indicator Date hidden'!AW118)</f>
        <v>0</v>
      </c>
      <c r="AW117" s="148">
        <f>IF('Indicator Date hidden'!AX118="x","x",$AW$2-'Indicator Date hidden'!AX118)</f>
        <v>0</v>
      </c>
      <c r="AX117" s="148">
        <f>IF('Indicator Date hidden'!AY118="x","x",$AX$2-'Indicator Date hidden'!AY118)</f>
        <v>0</v>
      </c>
      <c r="AY117" s="148">
        <f>IF('Indicator Date hidden'!AZ118="x","x",$AY$2-'Indicator Date hidden'!AZ118)</f>
        <v>0</v>
      </c>
      <c r="AZ117" s="148">
        <f>IF('Indicator Date hidden'!BA118="x","x",$AZ$2-'Indicator Date hidden'!BA118)</f>
        <v>0</v>
      </c>
      <c r="BA117">
        <f t="shared" si="15"/>
        <v>24</v>
      </c>
      <c r="BB117" s="19">
        <f t="shared" si="16"/>
        <v>0.48979591836734693</v>
      </c>
      <c r="BC117">
        <f t="shared" si="17"/>
        <v>7</v>
      </c>
      <c r="BD117" s="19">
        <f t="shared" si="18"/>
        <v>1.3112145636088988</v>
      </c>
      <c r="BE117" s="182">
        <f t="shared" si="19"/>
        <v>0</v>
      </c>
    </row>
    <row r="118" spans="1:57">
      <c r="A118" t="s">
        <v>3799</v>
      </c>
      <c r="B118" s="148">
        <f>IF('Indicator Date hidden'!C119="x","x",$B$2-'Indicator Date hidden'!C119)</f>
        <v>0</v>
      </c>
      <c r="C118" s="148">
        <f>IF('Indicator Date hidden'!D119="x","x",$C$2-'Indicator Date hidden'!D119)</f>
        <v>0</v>
      </c>
      <c r="D118" s="148">
        <f>IF('Indicator Date hidden'!E119="x","x",$D$2-'Indicator Date hidden'!E119)</f>
        <v>0</v>
      </c>
      <c r="E118" s="148">
        <f>IF('Indicator Date hidden'!F119="x","x",$E$2-'Indicator Date hidden'!F119)</f>
        <v>0</v>
      </c>
      <c r="F118" s="148">
        <f>IF('Indicator Date hidden'!G119="x","x",$F$2-'Indicator Date hidden'!G119)</f>
        <v>0</v>
      </c>
      <c r="G118" s="148">
        <f>IF('Indicator Date hidden'!H119="x","x",$G$2-'Indicator Date hidden'!H119)</f>
        <v>0</v>
      </c>
      <c r="H118" s="148">
        <f>IF('Indicator Date hidden'!I119="x","x",$H$2-'Indicator Date hidden'!I119)</f>
        <v>0</v>
      </c>
      <c r="I118" s="148">
        <f>IF('Indicator Date hidden'!J119="x","x",$I$2-'Indicator Date hidden'!J119)</f>
        <v>0</v>
      </c>
      <c r="J118" s="148">
        <f>IF('Indicator Date hidden'!K119="x","x",$J$2-'Indicator Date hidden'!K119)</f>
        <v>0</v>
      </c>
      <c r="K118" s="148">
        <f>IF('Indicator Date hidden'!L119="x","x",$K$2-'Indicator Date hidden'!L119)</f>
        <v>0</v>
      </c>
      <c r="L118" s="148">
        <f>IF('Indicator Date hidden'!M119="x","x",$L$2-'Indicator Date hidden'!M119)</f>
        <v>0</v>
      </c>
      <c r="M118" s="148">
        <f>IF('Indicator Date hidden'!N119="x","x",$M$2-'Indicator Date hidden'!N119)</f>
        <v>0</v>
      </c>
      <c r="N118" s="148">
        <f>IF('Indicator Date hidden'!O119="x","x",$N$2-'Indicator Date hidden'!O119)</f>
        <v>0</v>
      </c>
      <c r="O118" s="148">
        <f>IF('Indicator Date hidden'!P119="x","x",$O$2-'Indicator Date hidden'!P119)</f>
        <v>0</v>
      </c>
      <c r="P118" s="148">
        <f>IF('Indicator Date hidden'!Q119="x","x",$P$2-'Indicator Date hidden'!Q119)</f>
        <v>0</v>
      </c>
      <c r="Q118" s="148">
        <f>IF('Indicator Date hidden'!R119="x","x",$Q$2-'Indicator Date hidden'!R119)</f>
        <v>3</v>
      </c>
      <c r="R118" s="148">
        <f>IF('Indicator Date hidden'!S119="x","x",$R$2-'Indicator Date hidden'!S119)</f>
        <v>0</v>
      </c>
      <c r="S118" s="148">
        <f>IF('Indicator Date hidden'!T119="x","x",$S$2-'Indicator Date hidden'!T119)</f>
        <v>0</v>
      </c>
      <c r="T118" s="148">
        <f>IF('Indicator Date hidden'!U119="x","x",$T$2-'Indicator Date hidden'!U119)</f>
        <v>0</v>
      </c>
      <c r="U118" s="148">
        <f>IF('Indicator Date hidden'!V119="x","x",$U$2-'Indicator Date hidden'!V119)</f>
        <v>0</v>
      </c>
      <c r="V118" s="148">
        <f>IF('Indicator Date hidden'!W119="x","x",$V$2-'Indicator Date hidden'!W119)</f>
        <v>0</v>
      </c>
      <c r="W118" s="148">
        <f>IF('Indicator Date hidden'!X119="x","x",$W$2-'Indicator Date hidden'!X119)</f>
        <v>3</v>
      </c>
      <c r="X118" s="148">
        <f>IF('Indicator Date hidden'!Y119="x","x",$X$2-'Indicator Date hidden'!Y119)</f>
        <v>2</v>
      </c>
      <c r="Y118" s="148">
        <f>IF('Indicator Date hidden'!Z119="x","x",$Y$2-'Indicator Date hidden'!Z119)</f>
        <v>0</v>
      </c>
      <c r="Z118" s="148">
        <f>IF('Indicator Date hidden'!AA119="x","x",$Z$2-'Indicator Date hidden'!AA119)</f>
        <v>0</v>
      </c>
      <c r="AA118" s="148">
        <f>IF('Indicator Date hidden'!AB119="x","x",$AA$2-'Indicator Date hidden'!AB119)</f>
        <v>0</v>
      </c>
      <c r="AB118" s="148">
        <f>IF('Indicator Date hidden'!AC119="x","x",$AB$2-'Indicator Date hidden'!AC119)</f>
        <v>0</v>
      </c>
      <c r="AC118" s="148">
        <f>IF('Indicator Date hidden'!AD119="x","x",$AC$2-'Indicator Date hidden'!AD119)</f>
        <v>0</v>
      </c>
      <c r="AD118" s="148">
        <f>IF('Indicator Date hidden'!AE119="x","x",$AD$2-'Indicator Date hidden'!AE119)</f>
        <v>0</v>
      </c>
      <c r="AE118" s="148">
        <f>IF('Indicator Date hidden'!AF119="x","x",$AE$2-'Indicator Date hidden'!AF119)</f>
        <v>0</v>
      </c>
      <c r="AF118" s="148">
        <f>IF('Indicator Date hidden'!AG119="x","x",$AF$2-'Indicator Date hidden'!AG119)</f>
        <v>4</v>
      </c>
      <c r="AG118" s="148">
        <f>IF('Indicator Date hidden'!AH119="x","x",$AG$2-'Indicator Date hidden'!AH119)</f>
        <v>0</v>
      </c>
      <c r="AH118" s="148">
        <f>IF('Indicator Date hidden'!AI119="x","x",$AH$2-'Indicator Date hidden'!AI119)</f>
        <v>0</v>
      </c>
      <c r="AI118" s="148">
        <f>IF('Indicator Date hidden'!AJ119="x","x",$AI$2-'Indicator Date hidden'!AJ119)</f>
        <v>0</v>
      </c>
      <c r="AJ118" s="148" t="str">
        <f>IF('Indicator Date hidden'!AK119="x","x",$AJ$2-'Indicator Date hidden'!AK119)</f>
        <v>x</v>
      </c>
      <c r="AK118" s="148">
        <f>IF('Indicator Date hidden'!AL119="x","x",$AK$2-'Indicator Date hidden'!AL119)</f>
        <v>1</v>
      </c>
      <c r="AL118" s="148">
        <f>IF('Indicator Date hidden'!AM119="x","x",$AL$2-'Indicator Date hidden'!AM119)</f>
        <v>0</v>
      </c>
      <c r="AM118" s="148">
        <f>IF('Indicator Date hidden'!AN119="x","x",$AM$2-'Indicator Date hidden'!AN119)</f>
        <v>0</v>
      </c>
      <c r="AN118" s="148">
        <f>IF('Indicator Date hidden'!AO119="x","x",$AN$2-'Indicator Date hidden'!AO119)</f>
        <v>0</v>
      </c>
      <c r="AO118" s="148">
        <f>IF('Indicator Date hidden'!AP119="x","x",$AO$2-'Indicator Date hidden'!AP119)</f>
        <v>2</v>
      </c>
      <c r="AP118" s="148">
        <f>IF('Indicator Date hidden'!AQ119="x","x",$AP$2-'Indicator Date hidden'!AQ119)</f>
        <v>2</v>
      </c>
      <c r="AQ118" s="148">
        <f>IF('Indicator Date hidden'!AR119="x","x",$AQ$2-'Indicator Date hidden'!AR119)</f>
        <v>0</v>
      </c>
      <c r="AR118" s="148">
        <f>IF('Indicator Date hidden'!AS119="x","x",$AR$2-'Indicator Date hidden'!AS119)</f>
        <v>0</v>
      </c>
      <c r="AS118" s="148">
        <f>IF('Indicator Date hidden'!AT119="x","x",$AS$2-'Indicator Date hidden'!AT119)</f>
        <v>0</v>
      </c>
      <c r="AT118" s="148">
        <f>IF('Indicator Date hidden'!AU119="x","x",$AT$2-'Indicator Date hidden'!AU119)</f>
        <v>0</v>
      </c>
      <c r="AU118" s="148">
        <f>IF('Indicator Date hidden'!AV119="x","x",$AU$2-'Indicator Date hidden'!AV119)</f>
        <v>5</v>
      </c>
      <c r="AV118" s="148">
        <f>IF('Indicator Date hidden'!AW119="x","x",$AV$2-'Indicator Date hidden'!AW119)</f>
        <v>0</v>
      </c>
      <c r="AW118" s="148">
        <f>IF('Indicator Date hidden'!AX119="x","x",$AW$2-'Indicator Date hidden'!AX119)</f>
        <v>0</v>
      </c>
      <c r="AX118" s="148">
        <f>IF('Indicator Date hidden'!AY119="x","x",$AX$2-'Indicator Date hidden'!AY119)</f>
        <v>0</v>
      </c>
      <c r="AY118" s="148">
        <f>IF('Indicator Date hidden'!AZ119="x","x",$AY$2-'Indicator Date hidden'!AZ119)</f>
        <v>0</v>
      </c>
      <c r="AZ118" s="148">
        <f>IF('Indicator Date hidden'!BA119="x","x",$AZ$2-'Indicator Date hidden'!BA119)</f>
        <v>0</v>
      </c>
      <c r="BA118">
        <f t="shared" si="15"/>
        <v>22</v>
      </c>
      <c r="BB118" s="19">
        <f t="shared" si="16"/>
        <v>0.44</v>
      </c>
      <c r="BC118">
        <f t="shared" si="17"/>
        <v>8</v>
      </c>
      <c r="BD118" s="19">
        <f t="shared" si="18"/>
        <v>1.1164228589562291</v>
      </c>
      <c r="BE118" s="182">
        <f t="shared" si="19"/>
        <v>0</v>
      </c>
    </row>
    <row r="119" spans="1:57">
      <c r="A119" t="s">
        <v>3660</v>
      </c>
      <c r="B119" s="148">
        <f>IF('Indicator Date hidden'!C120="x","x",$B$2-'Indicator Date hidden'!C120)</f>
        <v>0</v>
      </c>
      <c r="C119" s="148">
        <f>IF('Indicator Date hidden'!D120="x","x",$C$2-'Indicator Date hidden'!D120)</f>
        <v>0</v>
      </c>
      <c r="D119" s="148">
        <f>IF('Indicator Date hidden'!E120="x","x",$D$2-'Indicator Date hidden'!E120)</f>
        <v>0</v>
      </c>
      <c r="E119" s="148">
        <f>IF('Indicator Date hidden'!F120="x","x",$E$2-'Indicator Date hidden'!F120)</f>
        <v>0</v>
      </c>
      <c r="F119" s="148">
        <f>IF('Indicator Date hidden'!G120="x","x",$F$2-'Indicator Date hidden'!G120)</f>
        <v>0</v>
      </c>
      <c r="G119" s="148">
        <f>IF('Indicator Date hidden'!H120="x","x",$G$2-'Indicator Date hidden'!H120)</f>
        <v>0</v>
      </c>
      <c r="H119" s="148">
        <f>IF('Indicator Date hidden'!I120="x","x",$H$2-'Indicator Date hidden'!I120)</f>
        <v>0</v>
      </c>
      <c r="I119" s="148">
        <f>IF('Indicator Date hidden'!J120="x","x",$I$2-'Indicator Date hidden'!J120)</f>
        <v>0</v>
      </c>
      <c r="J119" s="148">
        <f>IF('Indicator Date hidden'!K120="x","x",$J$2-'Indicator Date hidden'!K120)</f>
        <v>0</v>
      </c>
      <c r="K119" s="148">
        <f>IF('Indicator Date hidden'!L120="x","x",$K$2-'Indicator Date hidden'!L120)</f>
        <v>0</v>
      </c>
      <c r="L119" s="148">
        <f>IF('Indicator Date hidden'!M120="x","x",$L$2-'Indicator Date hidden'!M120)</f>
        <v>0</v>
      </c>
      <c r="M119" s="148">
        <f>IF('Indicator Date hidden'!N120="x","x",$M$2-'Indicator Date hidden'!N120)</f>
        <v>0</v>
      </c>
      <c r="N119" s="148">
        <f>IF('Indicator Date hidden'!O120="x","x",$N$2-'Indicator Date hidden'!O120)</f>
        <v>0</v>
      </c>
      <c r="O119" s="148">
        <f>IF('Indicator Date hidden'!P120="x","x",$O$2-'Indicator Date hidden'!P120)</f>
        <v>0</v>
      </c>
      <c r="P119" s="148">
        <f>IF('Indicator Date hidden'!Q120="x","x",$P$2-'Indicator Date hidden'!Q120)</f>
        <v>0</v>
      </c>
      <c r="Q119" s="148" t="str">
        <f>IF('Indicator Date hidden'!R120="x","x",$Q$2-'Indicator Date hidden'!R120)</f>
        <v>x</v>
      </c>
      <c r="R119" s="148">
        <f>IF('Indicator Date hidden'!S120="x","x",$R$2-'Indicator Date hidden'!S120)</f>
        <v>0</v>
      </c>
      <c r="S119" s="148">
        <f>IF('Indicator Date hidden'!T120="x","x",$S$2-'Indicator Date hidden'!T120)</f>
        <v>0</v>
      </c>
      <c r="T119" s="148">
        <f>IF('Indicator Date hidden'!U120="x","x",$T$2-'Indicator Date hidden'!U120)</f>
        <v>0</v>
      </c>
      <c r="U119" s="148">
        <f>IF('Indicator Date hidden'!V120="x","x",$U$2-'Indicator Date hidden'!V120)</f>
        <v>0</v>
      </c>
      <c r="V119" s="148">
        <f>IF('Indicator Date hidden'!W120="x","x",$V$2-'Indicator Date hidden'!W120)</f>
        <v>0</v>
      </c>
      <c r="W119" s="148">
        <f>IF('Indicator Date hidden'!X120="x","x",$W$2-'Indicator Date hidden'!X120)</f>
        <v>5</v>
      </c>
      <c r="X119" s="148">
        <f>IF('Indicator Date hidden'!Y120="x","x",$X$2-'Indicator Date hidden'!Y120)</f>
        <v>2</v>
      </c>
      <c r="Y119" s="148">
        <f>IF('Indicator Date hidden'!Z120="x","x",$Y$2-'Indicator Date hidden'!Z120)</f>
        <v>0</v>
      </c>
      <c r="Z119" s="148">
        <f>IF('Indicator Date hidden'!AA120="x","x",$Z$2-'Indicator Date hidden'!AA120)</f>
        <v>0</v>
      </c>
      <c r="AA119" s="148">
        <f>IF('Indicator Date hidden'!AB120="x","x",$AA$2-'Indicator Date hidden'!AB120)</f>
        <v>0</v>
      </c>
      <c r="AB119" s="148">
        <f>IF('Indicator Date hidden'!AC120="x","x",$AB$2-'Indicator Date hidden'!AC120)</f>
        <v>0</v>
      </c>
      <c r="AC119" s="148">
        <f>IF('Indicator Date hidden'!AD120="x","x",$AC$2-'Indicator Date hidden'!AD120)</f>
        <v>0</v>
      </c>
      <c r="AD119" s="148">
        <f>IF('Indicator Date hidden'!AE120="x","x",$AD$2-'Indicator Date hidden'!AE120)</f>
        <v>0</v>
      </c>
      <c r="AE119" s="148">
        <f>IF('Indicator Date hidden'!AF120="x","x",$AE$2-'Indicator Date hidden'!AF120)</f>
        <v>0</v>
      </c>
      <c r="AF119" s="148" t="str">
        <f>IF('Indicator Date hidden'!AG120="x","x",$AF$2-'Indicator Date hidden'!AG120)</f>
        <v>x</v>
      </c>
      <c r="AG119" s="148">
        <f>IF('Indicator Date hidden'!AH120="x","x",$AG$2-'Indicator Date hidden'!AH120)</f>
        <v>0</v>
      </c>
      <c r="AH119" s="148">
        <f>IF('Indicator Date hidden'!AI120="x","x",$AH$2-'Indicator Date hidden'!AI120)</f>
        <v>0</v>
      </c>
      <c r="AI119" s="148">
        <f>IF('Indicator Date hidden'!AJ120="x","x",$AI$2-'Indicator Date hidden'!AJ120)</f>
        <v>0</v>
      </c>
      <c r="AJ119" s="148">
        <f>IF('Indicator Date hidden'!AK120="x","x",$AJ$2-'Indicator Date hidden'!AK120)</f>
        <v>1</v>
      </c>
      <c r="AK119" s="148">
        <f>IF('Indicator Date hidden'!AL120="x","x",$AK$2-'Indicator Date hidden'!AL120)</f>
        <v>1</v>
      </c>
      <c r="AL119" s="148">
        <f>IF('Indicator Date hidden'!AM120="x","x",$AL$2-'Indicator Date hidden'!AM120)</f>
        <v>0</v>
      </c>
      <c r="AM119" s="148">
        <f>IF('Indicator Date hidden'!AN120="x","x",$AM$2-'Indicator Date hidden'!AN120)</f>
        <v>0</v>
      </c>
      <c r="AN119" s="148">
        <f>IF('Indicator Date hidden'!AO120="x","x",$AN$2-'Indicator Date hidden'!AO120)</f>
        <v>0</v>
      </c>
      <c r="AO119" s="148">
        <f>IF('Indicator Date hidden'!AP120="x","x",$AO$2-'Indicator Date hidden'!AP120)</f>
        <v>1</v>
      </c>
      <c r="AP119" s="148">
        <f>IF('Indicator Date hidden'!AQ120="x","x",$AP$2-'Indicator Date hidden'!AQ120)</f>
        <v>1</v>
      </c>
      <c r="AQ119" s="148">
        <f>IF('Indicator Date hidden'!AR120="x","x",$AQ$2-'Indicator Date hidden'!AR120)</f>
        <v>6</v>
      </c>
      <c r="AR119" s="148">
        <f>IF('Indicator Date hidden'!AS120="x","x",$AR$2-'Indicator Date hidden'!AS120)</f>
        <v>0</v>
      </c>
      <c r="AS119" s="148">
        <f>IF('Indicator Date hidden'!AT120="x","x",$AS$2-'Indicator Date hidden'!AT120)</f>
        <v>0</v>
      </c>
      <c r="AT119" s="148">
        <f>IF('Indicator Date hidden'!AU120="x","x",$AT$2-'Indicator Date hidden'!AU120)</f>
        <v>0</v>
      </c>
      <c r="AU119" s="148">
        <f>IF('Indicator Date hidden'!AV120="x","x",$AU$2-'Indicator Date hidden'!AV120)</f>
        <v>1</v>
      </c>
      <c r="AV119" s="148">
        <f>IF('Indicator Date hidden'!AW120="x","x",$AV$2-'Indicator Date hidden'!AW120)</f>
        <v>0</v>
      </c>
      <c r="AW119" s="148">
        <f>IF('Indicator Date hidden'!AX120="x","x",$AW$2-'Indicator Date hidden'!AX120)</f>
        <v>0</v>
      </c>
      <c r="AX119" s="148">
        <f>IF('Indicator Date hidden'!AY120="x","x",$AX$2-'Indicator Date hidden'!AY120)</f>
        <v>0</v>
      </c>
      <c r="AY119" s="148">
        <f>IF('Indicator Date hidden'!AZ120="x","x",$AY$2-'Indicator Date hidden'!AZ120)</f>
        <v>0</v>
      </c>
      <c r="AZ119" s="148">
        <f>IF('Indicator Date hidden'!BA120="x","x",$AZ$2-'Indicator Date hidden'!BA120)</f>
        <v>0</v>
      </c>
      <c r="BA119">
        <f t="shared" si="15"/>
        <v>18</v>
      </c>
      <c r="BB119" s="19">
        <f t="shared" si="16"/>
        <v>0.36734693877551022</v>
      </c>
      <c r="BC119">
        <f t="shared" si="17"/>
        <v>8</v>
      </c>
      <c r="BD119" s="19">
        <f t="shared" si="18"/>
        <v>1.1373775341300223</v>
      </c>
      <c r="BE119" s="182">
        <f t="shared" si="19"/>
        <v>0</v>
      </c>
    </row>
    <row r="120" spans="1:57">
      <c r="A120" t="s">
        <v>4259</v>
      </c>
      <c r="B120" s="148">
        <f>IF('Indicator Date hidden'!C121="x","x",$B$2-'Indicator Date hidden'!C121)</f>
        <v>0</v>
      </c>
      <c r="C120" s="148">
        <f>IF('Indicator Date hidden'!D121="x","x",$C$2-'Indicator Date hidden'!D121)</f>
        <v>0</v>
      </c>
      <c r="D120" s="148">
        <f>IF('Indicator Date hidden'!E121="x","x",$D$2-'Indicator Date hidden'!E121)</f>
        <v>0</v>
      </c>
      <c r="E120" s="148">
        <f>IF('Indicator Date hidden'!F121="x","x",$E$2-'Indicator Date hidden'!F121)</f>
        <v>0</v>
      </c>
      <c r="F120" s="148">
        <f>IF('Indicator Date hidden'!G121="x","x",$F$2-'Indicator Date hidden'!G121)</f>
        <v>0</v>
      </c>
      <c r="G120" s="148">
        <f>IF('Indicator Date hidden'!H121="x","x",$G$2-'Indicator Date hidden'!H121)</f>
        <v>0</v>
      </c>
      <c r="H120" s="148">
        <f>IF('Indicator Date hidden'!I121="x","x",$H$2-'Indicator Date hidden'!I121)</f>
        <v>0</v>
      </c>
      <c r="I120" s="148">
        <f>IF('Indicator Date hidden'!J121="x","x",$I$2-'Indicator Date hidden'!J121)</f>
        <v>0</v>
      </c>
      <c r="J120" s="148">
        <f>IF('Indicator Date hidden'!K121="x","x",$J$2-'Indicator Date hidden'!K121)</f>
        <v>0</v>
      </c>
      <c r="K120" s="148">
        <f>IF('Indicator Date hidden'!L121="x","x",$K$2-'Indicator Date hidden'!L121)</f>
        <v>0</v>
      </c>
      <c r="L120" s="148">
        <f>IF('Indicator Date hidden'!M121="x","x",$L$2-'Indicator Date hidden'!M121)</f>
        <v>0</v>
      </c>
      <c r="M120" s="148">
        <f>IF('Indicator Date hidden'!N121="x","x",$M$2-'Indicator Date hidden'!N121)</f>
        <v>0</v>
      </c>
      <c r="N120" s="148">
        <f>IF('Indicator Date hidden'!O121="x","x",$N$2-'Indicator Date hidden'!O121)</f>
        <v>0</v>
      </c>
      <c r="O120" s="148">
        <f>IF('Indicator Date hidden'!P121="x","x",$O$2-'Indicator Date hidden'!P121)</f>
        <v>0</v>
      </c>
      <c r="P120" s="148">
        <f>IF('Indicator Date hidden'!Q121="x","x",$P$2-'Indicator Date hidden'!Q121)</f>
        <v>0</v>
      </c>
      <c r="Q120" s="148">
        <f>IF('Indicator Date hidden'!R121="x","x",$Q$2-'Indicator Date hidden'!R121)</f>
        <v>1</v>
      </c>
      <c r="R120" s="148">
        <f>IF('Indicator Date hidden'!S121="x","x",$R$2-'Indicator Date hidden'!S121)</f>
        <v>0</v>
      </c>
      <c r="S120" s="148">
        <f>IF('Indicator Date hidden'!T121="x","x",$S$2-'Indicator Date hidden'!T121)</f>
        <v>0</v>
      </c>
      <c r="T120" s="148">
        <f>IF('Indicator Date hidden'!U121="x","x",$T$2-'Indicator Date hidden'!U121)</f>
        <v>0</v>
      </c>
      <c r="U120" s="148">
        <f>IF('Indicator Date hidden'!V121="x","x",$U$2-'Indicator Date hidden'!V121)</f>
        <v>0</v>
      </c>
      <c r="V120" s="148">
        <f>IF('Indicator Date hidden'!W121="x","x",$V$2-'Indicator Date hidden'!W121)</f>
        <v>0</v>
      </c>
      <c r="W120" s="148">
        <f>IF('Indicator Date hidden'!X121="x","x",$W$2-'Indicator Date hidden'!X121)</f>
        <v>1</v>
      </c>
      <c r="X120" s="148">
        <f>IF('Indicator Date hidden'!Y121="x","x",$X$2-'Indicator Date hidden'!Y121)</f>
        <v>4</v>
      </c>
      <c r="Y120" s="148">
        <f>IF('Indicator Date hidden'!Z121="x","x",$Y$2-'Indicator Date hidden'!Z121)</f>
        <v>0</v>
      </c>
      <c r="Z120" s="148">
        <f>IF('Indicator Date hidden'!AA121="x","x",$Z$2-'Indicator Date hidden'!AA121)</f>
        <v>0</v>
      </c>
      <c r="AA120" s="148">
        <f>IF('Indicator Date hidden'!AB121="x","x",$AA$2-'Indicator Date hidden'!AB121)</f>
        <v>0</v>
      </c>
      <c r="AB120" s="148">
        <f>IF('Indicator Date hidden'!AC121="x","x",$AB$2-'Indicator Date hidden'!AC121)</f>
        <v>0</v>
      </c>
      <c r="AC120" s="148">
        <f>IF('Indicator Date hidden'!AD121="x","x",$AC$2-'Indicator Date hidden'!AD121)</f>
        <v>0</v>
      </c>
      <c r="AD120" s="148">
        <f>IF('Indicator Date hidden'!AE121="x","x",$AD$2-'Indicator Date hidden'!AE121)</f>
        <v>0</v>
      </c>
      <c r="AE120" s="148">
        <f>IF('Indicator Date hidden'!AF121="x","x",$AE$2-'Indicator Date hidden'!AF121)</f>
        <v>0</v>
      </c>
      <c r="AF120" s="148">
        <f>IF('Indicator Date hidden'!AG121="x","x",$AF$2-'Indicator Date hidden'!AG121)</f>
        <v>4</v>
      </c>
      <c r="AG120" s="148">
        <f>IF('Indicator Date hidden'!AH121="x","x",$AG$2-'Indicator Date hidden'!AH121)</f>
        <v>0</v>
      </c>
      <c r="AH120" s="148">
        <f>IF('Indicator Date hidden'!AI121="x","x",$AH$2-'Indicator Date hidden'!AI121)</f>
        <v>0</v>
      </c>
      <c r="AI120" s="148">
        <f>IF('Indicator Date hidden'!AJ121="x","x",$AI$2-'Indicator Date hidden'!AJ121)</f>
        <v>0</v>
      </c>
      <c r="AJ120" s="148" t="str">
        <f>IF('Indicator Date hidden'!AK121="x","x",$AJ$2-'Indicator Date hidden'!AK121)</f>
        <v>x</v>
      </c>
      <c r="AK120" s="148">
        <f>IF('Indicator Date hidden'!AL121="x","x",$AK$2-'Indicator Date hidden'!AL121)</f>
        <v>1</v>
      </c>
      <c r="AL120" s="148">
        <f>IF('Indicator Date hidden'!AM121="x","x",$AL$2-'Indicator Date hidden'!AM121)</f>
        <v>0</v>
      </c>
      <c r="AM120" s="148">
        <f>IF('Indicator Date hidden'!AN121="x","x",$AM$2-'Indicator Date hidden'!AN121)</f>
        <v>0</v>
      </c>
      <c r="AN120" s="148">
        <f>IF('Indicator Date hidden'!AO121="x","x",$AN$2-'Indicator Date hidden'!AO121)</f>
        <v>0</v>
      </c>
      <c r="AO120" s="148">
        <f>IF('Indicator Date hidden'!AP121="x","x",$AO$2-'Indicator Date hidden'!AP121)</f>
        <v>1</v>
      </c>
      <c r="AP120" s="148">
        <f>IF('Indicator Date hidden'!AQ121="x","x",$AP$2-'Indicator Date hidden'!AQ121)</f>
        <v>1</v>
      </c>
      <c r="AQ120" s="148">
        <f>IF('Indicator Date hidden'!AR121="x","x",$AQ$2-'Indicator Date hidden'!AR121)</f>
        <v>6</v>
      </c>
      <c r="AR120" s="148">
        <f>IF('Indicator Date hidden'!AS121="x","x",$AR$2-'Indicator Date hidden'!AS121)</f>
        <v>0</v>
      </c>
      <c r="AS120" s="148">
        <f>IF('Indicator Date hidden'!AT121="x","x",$AS$2-'Indicator Date hidden'!AT121)</f>
        <v>0</v>
      </c>
      <c r="AT120" s="148">
        <f>IF('Indicator Date hidden'!AU121="x","x",$AT$2-'Indicator Date hidden'!AU121)</f>
        <v>0</v>
      </c>
      <c r="AU120" s="148">
        <f>IF('Indicator Date hidden'!AV121="x","x",$AU$2-'Indicator Date hidden'!AV121)</f>
        <v>7</v>
      </c>
      <c r="AV120" s="148">
        <f>IF('Indicator Date hidden'!AW121="x","x",$AV$2-'Indicator Date hidden'!AW121)</f>
        <v>0</v>
      </c>
      <c r="AW120" s="148">
        <f>IF('Indicator Date hidden'!AX121="x","x",$AW$2-'Indicator Date hidden'!AX121)</f>
        <v>0</v>
      </c>
      <c r="AX120" s="148">
        <f>IF('Indicator Date hidden'!AY121="x","x",$AX$2-'Indicator Date hidden'!AY121)</f>
        <v>0</v>
      </c>
      <c r="AY120" s="148">
        <f>IF('Indicator Date hidden'!AZ121="x","x",$AY$2-'Indicator Date hidden'!AZ121)</f>
        <v>0</v>
      </c>
      <c r="AZ120" s="148">
        <f>IF('Indicator Date hidden'!BA121="x","x",$AZ$2-'Indicator Date hidden'!BA121)</f>
        <v>0</v>
      </c>
      <c r="BA120">
        <f t="shared" si="15"/>
        <v>26</v>
      </c>
      <c r="BB120" s="19">
        <f t="shared" si="16"/>
        <v>0.52</v>
      </c>
      <c r="BC120">
        <f t="shared" si="17"/>
        <v>9</v>
      </c>
      <c r="BD120" s="19">
        <f t="shared" si="18"/>
        <v>1.4729562111617576</v>
      </c>
      <c r="BE120" s="182">
        <f t="shared" si="19"/>
        <v>0</v>
      </c>
    </row>
    <row r="121" spans="1:57">
      <c r="A121" t="s">
        <v>8179</v>
      </c>
      <c r="B121" s="148">
        <f>IF('Indicator Date hidden'!C122="x","x",$B$2-'Indicator Date hidden'!C122)</f>
        <v>0</v>
      </c>
      <c r="C121" s="148">
        <f>IF('Indicator Date hidden'!D122="x","x",$C$2-'Indicator Date hidden'!D122)</f>
        <v>0</v>
      </c>
      <c r="D121" s="148">
        <f>IF('Indicator Date hidden'!E122="x","x",$D$2-'Indicator Date hidden'!E122)</f>
        <v>0</v>
      </c>
      <c r="E121" s="148">
        <f>IF('Indicator Date hidden'!F122="x","x",$E$2-'Indicator Date hidden'!F122)</f>
        <v>0</v>
      </c>
      <c r="F121" s="148">
        <f>IF('Indicator Date hidden'!G122="x","x",$F$2-'Indicator Date hidden'!G122)</f>
        <v>0</v>
      </c>
      <c r="G121" s="148">
        <f>IF('Indicator Date hidden'!H122="x","x",$G$2-'Indicator Date hidden'!H122)</f>
        <v>0</v>
      </c>
      <c r="H121" s="148">
        <f>IF('Indicator Date hidden'!I122="x","x",$H$2-'Indicator Date hidden'!I122)</f>
        <v>0</v>
      </c>
      <c r="I121" s="148">
        <f>IF('Indicator Date hidden'!J122="x","x",$I$2-'Indicator Date hidden'!J122)</f>
        <v>0</v>
      </c>
      <c r="J121" s="148">
        <f>IF('Indicator Date hidden'!K122="x","x",$J$2-'Indicator Date hidden'!K122)</f>
        <v>0</v>
      </c>
      <c r="K121" s="148">
        <f>IF('Indicator Date hidden'!L122="x","x",$K$2-'Indicator Date hidden'!L122)</f>
        <v>0</v>
      </c>
      <c r="L121" s="148">
        <f>IF('Indicator Date hidden'!M122="x","x",$L$2-'Indicator Date hidden'!M122)</f>
        <v>0</v>
      </c>
      <c r="M121" s="148">
        <f>IF('Indicator Date hidden'!N122="x","x",$M$2-'Indicator Date hidden'!N122)</f>
        <v>0</v>
      </c>
      <c r="N121" s="148">
        <f>IF('Indicator Date hidden'!O122="x","x",$N$2-'Indicator Date hidden'!O122)</f>
        <v>0</v>
      </c>
      <c r="O121" s="148">
        <f>IF('Indicator Date hidden'!P122="x","x",$O$2-'Indicator Date hidden'!P122)</f>
        <v>0</v>
      </c>
      <c r="P121" s="148" t="str">
        <f>IF('Indicator Date hidden'!Q122="x","x",$P$2-'Indicator Date hidden'!Q122)</f>
        <v>x</v>
      </c>
      <c r="Q121" s="148" t="str">
        <f>IF('Indicator Date hidden'!R122="x","x",$Q$2-'Indicator Date hidden'!R122)</f>
        <v>x</v>
      </c>
      <c r="R121" s="148">
        <f>IF('Indicator Date hidden'!S122="x","x",$R$2-'Indicator Date hidden'!S122)</f>
        <v>0</v>
      </c>
      <c r="S121" s="148">
        <f>IF('Indicator Date hidden'!T122="x","x",$S$2-'Indicator Date hidden'!T122)</f>
        <v>0</v>
      </c>
      <c r="T121" s="148">
        <f>IF('Indicator Date hidden'!U122="x","x",$T$2-'Indicator Date hidden'!U122)</f>
        <v>0</v>
      </c>
      <c r="U121" s="148" t="str">
        <f>IF('Indicator Date hidden'!V122="x","x",$U$2-'Indicator Date hidden'!V122)</f>
        <v>x</v>
      </c>
      <c r="V121" s="148">
        <f>IF('Indicator Date hidden'!W122="x","x",$V$2-'Indicator Date hidden'!W122)</f>
        <v>0</v>
      </c>
      <c r="W121" s="148">
        <f>IF('Indicator Date hidden'!X122="x","x",$W$2-'Indicator Date hidden'!X122)</f>
        <v>7</v>
      </c>
      <c r="X121" s="148">
        <f>IF('Indicator Date hidden'!Y122="x","x",$X$2-'Indicator Date hidden'!Y122)</f>
        <v>4</v>
      </c>
      <c r="Y121" s="148">
        <f>IF('Indicator Date hidden'!Z122="x","x",$Y$2-'Indicator Date hidden'!Z122)</f>
        <v>0</v>
      </c>
      <c r="Z121" s="148">
        <f>IF('Indicator Date hidden'!AA122="x","x",$Z$2-'Indicator Date hidden'!AA122)</f>
        <v>0</v>
      </c>
      <c r="AA121" s="148" t="str">
        <f>IF('Indicator Date hidden'!AB122="x","x",$AA$2-'Indicator Date hidden'!AB122)</f>
        <v>x</v>
      </c>
      <c r="AB121" s="148">
        <f>IF('Indicator Date hidden'!AC122="x","x",$AB$2-'Indicator Date hidden'!AC122)</f>
        <v>0</v>
      </c>
      <c r="AC121" s="148">
        <f>IF('Indicator Date hidden'!AD122="x","x",$AC$2-'Indicator Date hidden'!AD122)</f>
        <v>0</v>
      </c>
      <c r="AD121" s="148" t="str">
        <f>IF('Indicator Date hidden'!AE122="x","x",$AD$2-'Indicator Date hidden'!AE122)</f>
        <v>x</v>
      </c>
      <c r="AE121" s="148" t="str">
        <f>IF('Indicator Date hidden'!AF122="x","x",$AE$2-'Indicator Date hidden'!AF122)</f>
        <v>x</v>
      </c>
      <c r="AF121" s="148" t="str">
        <f>IF('Indicator Date hidden'!AG122="x","x",$AF$2-'Indicator Date hidden'!AG122)</f>
        <v>x</v>
      </c>
      <c r="AG121" s="148">
        <f>IF('Indicator Date hidden'!AH122="x","x",$AG$2-'Indicator Date hidden'!AH122)</f>
        <v>0</v>
      </c>
      <c r="AH121" s="148">
        <f>IF('Indicator Date hidden'!AI122="x","x",$AH$2-'Indicator Date hidden'!AI122)</f>
        <v>0</v>
      </c>
      <c r="AI121" s="148">
        <f>IF('Indicator Date hidden'!AJ122="x","x",$AI$2-'Indicator Date hidden'!AJ122)</f>
        <v>0</v>
      </c>
      <c r="AJ121" s="148" t="str">
        <f>IF('Indicator Date hidden'!AK122="x","x",$AJ$2-'Indicator Date hidden'!AK122)</f>
        <v>x</v>
      </c>
      <c r="AK121" s="148">
        <f>IF('Indicator Date hidden'!AL122="x","x",$AK$2-'Indicator Date hidden'!AL122)</f>
        <v>1</v>
      </c>
      <c r="AL121" s="148">
        <f>IF('Indicator Date hidden'!AM122="x","x",$AL$2-'Indicator Date hidden'!AM122)</f>
        <v>0</v>
      </c>
      <c r="AM121" s="148">
        <f>IF('Indicator Date hidden'!AN122="x","x",$AM$2-'Indicator Date hidden'!AN122)</f>
        <v>0</v>
      </c>
      <c r="AN121" s="148">
        <f>IF('Indicator Date hidden'!AO122="x","x",$AN$2-'Indicator Date hidden'!AO122)</f>
        <v>0</v>
      </c>
      <c r="AO121" s="148" t="str">
        <f>IF('Indicator Date hidden'!AP122="x","x",$AO$2-'Indicator Date hidden'!AP122)</f>
        <v>x</v>
      </c>
      <c r="AP121" s="148" t="str">
        <f>IF('Indicator Date hidden'!AQ122="x","x",$AP$2-'Indicator Date hidden'!AQ122)</f>
        <v>x</v>
      </c>
      <c r="AQ121" s="148">
        <f>IF('Indicator Date hidden'!AR122="x","x",$AQ$2-'Indicator Date hidden'!AR122)</f>
        <v>4</v>
      </c>
      <c r="AR121" s="148">
        <f>IF('Indicator Date hidden'!AS122="x","x",$AR$2-'Indicator Date hidden'!AS122)</f>
        <v>1</v>
      </c>
      <c r="AS121" s="148" t="str">
        <f>IF('Indicator Date hidden'!AT122="x","x",$AS$2-'Indicator Date hidden'!AT122)</f>
        <v>x</v>
      </c>
      <c r="AT121" s="148" t="str">
        <f>IF('Indicator Date hidden'!AU122="x","x",$AT$2-'Indicator Date hidden'!AU122)</f>
        <v>x</v>
      </c>
      <c r="AU121" s="148" t="str">
        <f>IF('Indicator Date hidden'!AV122="x","x",$AU$2-'Indicator Date hidden'!AV122)</f>
        <v>x</v>
      </c>
      <c r="AV121" s="148">
        <f>IF('Indicator Date hidden'!AW122="x","x",$AV$2-'Indicator Date hidden'!AW122)</f>
        <v>3</v>
      </c>
      <c r="AW121" s="148">
        <f>IF('Indicator Date hidden'!AX122="x","x",$AW$2-'Indicator Date hidden'!AX122)</f>
        <v>3</v>
      </c>
      <c r="AX121" s="148">
        <f>IF('Indicator Date hidden'!AY122="x","x",$AX$2-'Indicator Date hidden'!AY122)</f>
        <v>0</v>
      </c>
      <c r="AY121" s="148">
        <f>IF('Indicator Date hidden'!AZ122="x","x",$AY$2-'Indicator Date hidden'!AZ122)</f>
        <v>0</v>
      </c>
      <c r="AZ121" s="148">
        <f>IF('Indicator Date hidden'!BA122="x","x",$AZ$2-'Indicator Date hidden'!BA122)</f>
        <v>0</v>
      </c>
      <c r="BA121">
        <f t="shared" si="15"/>
        <v>23</v>
      </c>
      <c r="BB121" s="19">
        <f t="shared" si="16"/>
        <v>0.60526315789473684</v>
      </c>
      <c r="BC121">
        <f t="shared" si="17"/>
        <v>7</v>
      </c>
      <c r="BD121" s="19">
        <f t="shared" si="18"/>
        <v>1.5137870545547005</v>
      </c>
      <c r="BE121" s="182">
        <f t="shared" si="19"/>
        <v>0</v>
      </c>
    </row>
    <row r="122" spans="1:57">
      <c r="A122" t="s">
        <v>8181</v>
      </c>
      <c r="B122" s="148">
        <f>IF('Indicator Date hidden'!C123="x","x",$B$2-'Indicator Date hidden'!C123)</f>
        <v>0</v>
      </c>
      <c r="C122" s="148">
        <f>IF('Indicator Date hidden'!D123="x","x",$C$2-'Indicator Date hidden'!D123)</f>
        <v>0</v>
      </c>
      <c r="D122" s="148">
        <f>IF('Indicator Date hidden'!E123="x","x",$D$2-'Indicator Date hidden'!E123)</f>
        <v>0</v>
      </c>
      <c r="E122" s="148">
        <f>IF('Indicator Date hidden'!F123="x","x",$E$2-'Indicator Date hidden'!F123)</f>
        <v>0</v>
      </c>
      <c r="F122" s="148">
        <f>IF('Indicator Date hidden'!G123="x","x",$F$2-'Indicator Date hidden'!G123)</f>
        <v>0</v>
      </c>
      <c r="G122" s="148">
        <f>IF('Indicator Date hidden'!H123="x","x",$G$2-'Indicator Date hidden'!H123)</f>
        <v>0</v>
      </c>
      <c r="H122" s="148">
        <f>IF('Indicator Date hidden'!I123="x","x",$H$2-'Indicator Date hidden'!I123)</f>
        <v>0</v>
      </c>
      <c r="I122" s="148">
        <f>IF('Indicator Date hidden'!J123="x","x",$I$2-'Indicator Date hidden'!J123)</f>
        <v>0</v>
      </c>
      <c r="J122" s="148">
        <f>IF('Indicator Date hidden'!K123="x","x",$J$2-'Indicator Date hidden'!K123)</f>
        <v>0</v>
      </c>
      <c r="K122" s="148">
        <f>IF('Indicator Date hidden'!L123="x","x",$K$2-'Indicator Date hidden'!L123)</f>
        <v>0</v>
      </c>
      <c r="L122" s="148">
        <f>IF('Indicator Date hidden'!M123="x","x",$L$2-'Indicator Date hidden'!M123)</f>
        <v>0</v>
      </c>
      <c r="M122" s="148">
        <f>IF('Indicator Date hidden'!N123="x","x",$M$2-'Indicator Date hidden'!N123)</f>
        <v>0</v>
      </c>
      <c r="N122" s="148">
        <f>IF('Indicator Date hidden'!O123="x","x",$N$2-'Indicator Date hidden'!O123)</f>
        <v>0</v>
      </c>
      <c r="O122" s="148">
        <f>IF('Indicator Date hidden'!P123="x","x",$O$2-'Indicator Date hidden'!P123)</f>
        <v>0</v>
      </c>
      <c r="P122" s="148">
        <f>IF('Indicator Date hidden'!Q123="x","x",$P$2-'Indicator Date hidden'!Q123)</f>
        <v>0</v>
      </c>
      <c r="Q122" s="148">
        <f>IF('Indicator Date hidden'!R123="x","x",$Q$2-'Indicator Date hidden'!R123)</f>
        <v>3</v>
      </c>
      <c r="R122" s="148">
        <f>IF('Indicator Date hidden'!S123="x","x",$R$2-'Indicator Date hidden'!S123)</f>
        <v>0</v>
      </c>
      <c r="S122" s="148">
        <f>IF('Indicator Date hidden'!T123="x","x",$S$2-'Indicator Date hidden'!T123)</f>
        <v>0</v>
      </c>
      <c r="T122" s="148">
        <f>IF('Indicator Date hidden'!U123="x","x",$T$2-'Indicator Date hidden'!U123)</f>
        <v>0</v>
      </c>
      <c r="U122" s="148">
        <f>IF('Indicator Date hidden'!V123="x","x",$U$2-'Indicator Date hidden'!V123)</f>
        <v>0</v>
      </c>
      <c r="V122" s="148">
        <f>IF('Indicator Date hidden'!W123="x","x",$V$2-'Indicator Date hidden'!W123)</f>
        <v>0</v>
      </c>
      <c r="W122" s="148">
        <f>IF('Indicator Date hidden'!X123="x","x",$W$2-'Indicator Date hidden'!X123)</f>
        <v>3</v>
      </c>
      <c r="X122" s="148" t="str">
        <f>IF('Indicator Date hidden'!Y123="x","x",$X$2-'Indicator Date hidden'!Y123)</f>
        <v>x</v>
      </c>
      <c r="Y122" s="148">
        <f>IF('Indicator Date hidden'!Z123="x","x",$Y$2-'Indicator Date hidden'!Z123)</f>
        <v>0</v>
      </c>
      <c r="Z122" s="148">
        <f>IF('Indicator Date hidden'!AA123="x","x",$Z$2-'Indicator Date hidden'!AA123)</f>
        <v>0</v>
      </c>
      <c r="AA122" s="148">
        <f>IF('Indicator Date hidden'!AB123="x","x",$AA$2-'Indicator Date hidden'!AB123)</f>
        <v>0</v>
      </c>
      <c r="AB122" s="148">
        <f>IF('Indicator Date hidden'!AC123="x","x",$AB$2-'Indicator Date hidden'!AC123)</f>
        <v>0</v>
      </c>
      <c r="AC122" s="148">
        <f>IF('Indicator Date hidden'!AD123="x","x",$AC$2-'Indicator Date hidden'!AD123)</f>
        <v>0</v>
      </c>
      <c r="AD122" s="148">
        <f>IF('Indicator Date hidden'!AE123="x","x",$AD$2-'Indicator Date hidden'!AE123)</f>
        <v>0</v>
      </c>
      <c r="AE122" s="148">
        <f>IF('Indicator Date hidden'!AF123="x","x",$AE$2-'Indicator Date hidden'!AF123)</f>
        <v>0</v>
      </c>
      <c r="AF122" s="148">
        <f>IF('Indicator Date hidden'!AG123="x","x",$AF$2-'Indicator Date hidden'!AG123)</f>
        <v>3</v>
      </c>
      <c r="AG122" s="148">
        <f>IF('Indicator Date hidden'!AH123="x","x",$AG$2-'Indicator Date hidden'!AH123)</f>
        <v>0</v>
      </c>
      <c r="AH122" s="148">
        <f>IF('Indicator Date hidden'!AI123="x","x",$AH$2-'Indicator Date hidden'!AI123)</f>
        <v>0</v>
      </c>
      <c r="AI122" s="148">
        <f>IF('Indicator Date hidden'!AJ123="x","x",$AI$2-'Indicator Date hidden'!AJ123)</f>
        <v>0</v>
      </c>
      <c r="AJ122" s="148">
        <f>IF('Indicator Date hidden'!AK123="x","x",$AJ$2-'Indicator Date hidden'!AK123)</f>
        <v>1</v>
      </c>
      <c r="AK122" s="148">
        <f>IF('Indicator Date hidden'!AL123="x","x",$AK$2-'Indicator Date hidden'!AL123)</f>
        <v>1</v>
      </c>
      <c r="AL122" s="148">
        <f>IF('Indicator Date hidden'!AM123="x","x",$AL$2-'Indicator Date hidden'!AM123)</f>
        <v>0</v>
      </c>
      <c r="AM122" s="148">
        <f>IF('Indicator Date hidden'!AN123="x","x",$AM$2-'Indicator Date hidden'!AN123)</f>
        <v>0</v>
      </c>
      <c r="AN122" s="148">
        <f>IF('Indicator Date hidden'!AO123="x","x",$AN$2-'Indicator Date hidden'!AO123)</f>
        <v>0</v>
      </c>
      <c r="AO122" s="148">
        <f>IF('Indicator Date hidden'!AP123="x","x",$AO$2-'Indicator Date hidden'!AP123)</f>
        <v>0</v>
      </c>
      <c r="AP122" s="148">
        <f>IF('Indicator Date hidden'!AQ123="x","x",$AP$2-'Indicator Date hidden'!AQ123)</f>
        <v>0</v>
      </c>
      <c r="AQ122" s="148">
        <f>IF('Indicator Date hidden'!AR123="x","x",$AQ$2-'Indicator Date hidden'!AR123)</f>
        <v>0</v>
      </c>
      <c r="AR122" s="148">
        <f>IF('Indicator Date hidden'!AS123="x","x",$AR$2-'Indicator Date hidden'!AS123)</f>
        <v>0</v>
      </c>
      <c r="AS122" s="148">
        <f>IF('Indicator Date hidden'!AT123="x","x",$AS$2-'Indicator Date hidden'!AT123)</f>
        <v>0</v>
      </c>
      <c r="AT122" s="148">
        <f>IF('Indicator Date hidden'!AU123="x","x",$AT$2-'Indicator Date hidden'!AU123)</f>
        <v>0</v>
      </c>
      <c r="AU122" s="148">
        <f>IF('Indicator Date hidden'!AV123="x","x",$AU$2-'Indicator Date hidden'!AV123)</f>
        <v>3</v>
      </c>
      <c r="AV122" s="148">
        <f>IF('Indicator Date hidden'!AW123="x","x",$AV$2-'Indicator Date hidden'!AW123)</f>
        <v>0</v>
      </c>
      <c r="AW122" s="148">
        <f>IF('Indicator Date hidden'!AX123="x","x",$AW$2-'Indicator Date hidden'!AX123)</f>
        <v>0</v>
      </c>
      <c r="AX122" s="148">
        <f>IF('Indicator Date hidden'!AY123="x","x",$AX$2-'Indicator Date hidden'!AY123)</f>
        <v>0</v>
      </c>
      <c r="AY122" s="148">
        <f>IF('Indicator Date hidden'!AZ123="x","x",$AY$2-'Indicator Date hidden'!AZ123)</f>
        <v>0</v>
      </c>
      <c r="AZ122" s="148">
        <f>IF('Indicator Date hidden'!BA123="x","x",$AZ$2-'Indicator Date hidden'!BA123)</f>
        <v>0</v>
      </c>
      <c r="BA122">
        <f t="shared" si="15"/>
        <v>14</v>
      </c>
      <c r="BB122" s="19">
        <f t="shared" si="16"/>
        <v>0.28000000000000003</v>
      </c>
      <c r="BC122">
        <f t="shared" si="17"/>
        <v>6</v>
      </c>
      <c r="BD122" s="19">
        <f t="shared" si="18"/>
        <v>0.82559069762201176</v>
      </c>
      <c r="BE122" s="182">
        <f t="shared" si="19"/>
        <v>0</v>
      </c>
    </row>
    <row r="123" spans="1:57">
      <c r="A123" t="s">
        <v>8183</v>
      </c>
      <c r="B123" s="148">
        <f>IF('Indicator Date hidden'!C124="x","x",$B$2-'Indicator Date hidden'!C124)</f>
        <v>0</v>
      </c>
      <c r="C123" s="148">
        <f>IF('Indicator Date hidden'!D124="x","x",$C$2-'Indicator Date hidden'!D124)</f>
        <v>0</v>
      </c>
      <c r="D123" s="148">
        <f>IF('Indicator Date hidden'!E124="x","x",$D$2-'Indicator Date hidden'!E124)</f>
        <v>0</v>
      </c>
      <c r="E123" s="148">
        <f>IF('Indicator Date hidden'!F124="x","x",$E$2-'Indicator Date hidden'!F124)</f>
        <v>0</v>
      </c>
      <c r="F123" s="148">
        <f>IF('Indicator Date hidden'!G124="x","x",$F$2-'Indicator Date hidden'!G124)</f>
        <v>0</v>
      </c>
      <c r="G123" s="148">
        <f>IF('Indicator Date hidden'!H124="x","x",$G$2-'Indicator Date hidden'!H124)</f>
        <v>0</v>
      </c>
      <c r="H123" s="148">
        <f>IF('Indicator Date hidden'!I124="x","x",$H$2-'Indicator Date hidden'!I124)</f>
        <v>0</v>
      </c>
      <c r="I123" s="148">
        <f>IF('Indicator Date hidden'!J124="x","x",$I$2-'Indicator Date hidden'!J124)</f>
        <v>0</v>
      </c>
      <c r="J123" s="148">
        <f>IF('Indicator Date hidden'!K124="x","x",$J$2-'Indicator Date hidden'!K124)</f>
        <v>0</v>
      </c>
      <c r="K123" s="148">
        <f>IF('Indicator Date hidden'!L124="x","x",$K$2-'Indicator Date hidden'!L124)</f>
        <v>0</v>
      </c>
      <c r="L123" s="148">
        <f>IF('Indicator Date hidden'!M124="x","x",$L$2-'Indicator Date hidden'!M124)</f>
        <v>0</v>
      </c>
      <c r="M123" s="148">
        <f>IF('Indicator Date hidden'!N124="x","x",$M$2-'Indicator Date hidden'!N124)</f>
        <v>0</v>
      </c>
      <c r="N123" s="148">
        <f>IF('Indicator Date hidden'!O124="x","x",$N$2-'Indicator Date hidden'!O124)</f>
        <v>0</v>
      </c>
      <c r="O123" s="148">
        <f>IF('Indicator Date hidden'!P124="x","x",$O$2-'Indicator Date hidden'!P124)</f>
        <v>0</v>
      </c>
      <c r="P123" s="148">
        <f>IF('Indicator Date hidden'!Q124="x","x",$P$2-'Indicator Date hidden'!Q124)</f>
        <v>0</v>
      </c>
      <c r="Q123" s="148" t="str">
        <f>IF('Indicator Date hidden'!R124="x","x",$Q$2-'Indicator Date hidden'!R124)</f>
        <v>x</v>
      </c>
      <c r="R123" s="148">
        <f>IF('Indicator Date hidden'!S124="x","x",$R$2-'Indicator Date hidden'!S124)</f>
        <v>0</v>
      </c>
      <c r="S123" s="148">
        <f>IF('Indicator Date hidden'!T124="x","x",$S$2-'Indicator Date hidden'!T124)</f>
        <v>0</v>
      </c>
      <c r="T123" s="148">
        <f>IF('Indicator Date hidden'!U124="x","x",$T$2-'Indicator Date hidden'!U124)</f>
        <v>0</v>
      </c>
      <c r="U123" s="148" t="str">
        <f>IF('Indicator Date hidden'!V124="x","x",$U$2-'Indicator Date hidden'!V124)</f>
        <v>x</v>
      </c>
      <c r="V123" s="148">
        <f>IF('Indicator Date hidden'!W124="x","x",$V$2-'Indicator Date hidden'!W124)</f>
        <v>0</v>
      </c>
      <c r="W123" s="148" t="str">
        <f>IF('Indicator Date hidden'!X124="x","x",$W$2-'Indicator Date hidden'!X124)</f>
        <v>x</v>
      </c>
      <c r="X123" s="148">
        <f>IF('Indicator Date hidden'!Y124="x","x",$X$2-'Indicator Date hidden'!Y124)</f>
        <v>4</v>
      </c>
      <c r="Y123" s="148">
        <f>IF('Indicator Date hidden'!Z124="x","x",$Y$2-'Indicator Date hidden'!Z124)</f>
        <v>0</v>
      </c>
      <c r="Z123" s="148">
        <f>IF('Indicator Date hidden'!AA124="x","x",$Z$2-'Indicator Date hidden'!AA124)</f>
        <v>0</v>
      </c>
      <c r="AA123" s="148" t="str">
        <f>IF('Indicator Date hidden'!AB124="x","x",$AA$2-'Indicator Date hidden'!AB124)</f>
        <v>x</v>
      </c>
      <c r="AB123" s="148">
        <f>IF('Indicator Date hidden'!AC124="x","x",$AB$2-'Indicator Date hidden'!AC124)</f>
        <v>0</v>
      </c>
      <c r="AC123" s="148">
        <f>IF('Indicator Date hidden'!AD124="x","x",$AC$2-'Indicator Date hidden'!AD124)</f>
        <v>0</v>
      </c>
      <c r="AD123" s="148" t="str">
        <f>IF('Indicator Date hidden'!AE124="x","x",$AD$2-'Indicator Date hidden'!AE124)</f>
        <v>x</v>
      </c>
      <c r="AE123" s="148">
        <f>IF('Indicator Date hidden'!AF124="x","x",$AE$2-'Indicator Date hidden'!AF124)</f>
        <v>0</v>
      </c>
      <c r="AF123" s="148">
        <f>IF('Indicator Date hidden'!AG124="x","x",$AF$2-'Indicator Date hidden'!AG124)</f>
        <v>1</v>
      </c>
      <c r="AG123" s="148">
        <f>IF('Indicator Date hidden'!AH124="x","x",$AG$2-'Indicator Date hidden'!AH124)</f>
        <v>0</v>
      </c>
      <c r="AH123" s="148">
        <f>IF('Indicator Date hidden'!AI124="x","x",$AH$2-'Indicator Date hidden'!AI124)</f>
        <v>0</v>
      </c>
      <c r="AI123" s="148">
        <f>IF('Indicator Date hidden'!AJ124="x","x",$AI$2-'Indicator Date hidden'!AJ124)</f>
        <v>0</v>
      </c>
      <c r="AJ123" s="148" t="str">
        <f>IF('Indicator Date hidden'!AK124="x","x",$AJ$2-'Indicator Date hidden'!AK124)</f>
        <v>x</v>
      </c>
      <c r="AK123" s="148">
        <f>IF('Indicator Date hidden'!AL124="x","x",$AK$2-'Indicator Date hidden'!AL124)</f>
        <v>1</v>
      </c>
      <c r="AL123" s="148">
        <f>IF('Indicator Date hidden'!AM124="x","x",$AL$2-'Indicator Date hidden'!AM124)</f>
        <v>0</v>
      </c>
      <c r="AM123" s="148">
        <f>IF('Indicator Date hidden'!AN124="x","x",$AM$2-'Indicator Date hidden'!AN124)</f>
        <v>0</v>
      </c>
      <c r="AN123" s="148">
        <f>IF('Indicator Date hidden'!AO124="x","x",$AN$2-'Indicator Date hidden'!AO124)</f>
        <v>0</v>
      </c>
      <c r="AO123" s="148">
        <f>IF('Indicator Date hidden'!AP124="x","x",$AO$2-'Indicator Date hidden'!AP124)</f>
        <v>0</v>
      </c>
      <c r="AP123" s="148">
        <f>IF('Indicator Date hidden'!AQ124="x","x",$AP$2-'Indicator Date hidden'!AQ124)</f>
        <v>0</v>
      </c>
      <c r="AQ123" s="148">
        <f>IF('Indicator Date hidden'!AR124="x","x",$AQ$2-'Indicator Date hidden'!AR124)</f>
        <v>0</v>
      </c>
      <c r="AR123" s="148">
        <f>IF('Indicator Date hidden'!AS124="x","x",$AR$2-'Indicator Date hidden'!AS124)</f>
        <v>0</v>
      </c>
      <c r="AS123" s="148">
        <f>IF('Indicator Date hidden'!AT124="x","x",$AS$2-'Indicator Date hidden'!AT124)</f>
        <v>0</v>
      </c>
      <c r="AT123" s="148">
        <f>IF('Indicator Date hidden'!AU124="x","x",$AT$2-'Indicator Date hidden'!AU124)</f>
        <v>0</v>
      </c>
      <c r="AU123" s="148" t="str">
        <f>IF('Indicator Date hidden'!AV124="x","x",$AU$2-'Indicator Date hidden'!AV124)</f>
        <v>x</v>
      </c>
      <c r="AV123" s="148">
        <f>IF('Indicator Date hidden'!AW124="x","x",$AV$2-'Indicator Date hidden'!AW124)</f>
        <v>0</v>
      </c>
      <c r="AW123" s="148">
        <f>IF('Indicator Date hidden'!AX124="x","x",$AW$2-'Indicator Date hidden'!AX124)</f>
        <v>0</v>
      </c>
      <c r="AX123" s="148">
        <f>IF('Indicator Date hidden'!AY124="x","x",$AX$2-'Indicator Date hidden'!AY124)</f>
        <v>0</v>
      </c>
      <c r="AY123" s="148">
        <f>IF('Indicator Date hidden'!AZ124="x","x",$AY$2-'Indicator Date hidden'!AZ124)</f>
        <v>0</v>
      </c>
      <c r="AZ123" s="148">
        <f>IF('Indicator Date hidden'!BA124="x","x",$AZ$2-'Indicator Date hidden'!BA124)</f>
        <v>0</v>
      </c>
      <c r="BA123">
        <f t="shared" si="15"/>
        <v>6</v>
      </c>
      <c r="BB123" s="19">
        <f t="shared" si="16"/>
        <v>0.13636363636363635</v>
      </c>
      <c r="BC123">
        <f t="shared" si="17"/>
        <v>3</v>
      </c>
      <c r="BD123" s="19">
        <f t="shared" si="18"/>
        <v>0.62489668567579637</v>
      </c>
      <c r="BE123" s="182">
        <f t="shared" si="19"/>
        <v>0</v>
      </c>
    </row>
    <row r="124" spans="1:57">
      <c r="A124" t="s">
        <v>8185</v>
      </c>
      <c r="B124" s="148">
        <f>IF('Indicator Date hidden'!C125="x","x",$B$2-'Indicator Date hidden'!C125)</f>
        <v>0</v>
      </c>
      <c r="C124" s="148">
        <f>IF('Indicator Date hidden'!D125="x","x",$C$2-'Indicator Date hidden'!D125)</f>
        <v>0</v>
      </c>
      <c r="D124" s="148">
        <f>IF('Indicator Date hidden'!E125="x","x",$D$2-'Indicator Date hidden'!E125)</f>
        <v>0</v>
      </c>
      <c r="E124" s="148">
        <f>IF('Indicator Date hidden'!F125="x","x",$E$2-'Indicator Date hidden'!F125)</f>
        <v>0</v>
      </c>
      <c r="F124" s="148">
        <f>IF('Indicator Date hidden'!G125="x","x",$F$2-'Indicator Date hidden'!G125)</f>
        <v>0</v>
      </c>
      <c r="G124" s="148">
        <f>IF('Indicator Date hidden'!H125="x","x",$G$2-'Indicator Date hidden'!H125)</f>
        <v>0</v>
      </c>
      <c r="H124" s="148">
        <f>IF('Indicator Date hidden'!I125="x","x",$H$2-'Indicator Date hidden'!I125)</f>
        <v>0</v>
      </c>
      <c r="I124" s="148">
        <f>IF('Indicator Date hidden'!J125="x","x",$I$2-'Indicator Date hidden'!J125)</f>
        <v>0</v>
      </c>
      <c r="J124" s="148">
        <f>IF('Indicator Date hidden'!K125="x","x",$J$2-'Indicator Date hidden'!K125)</f>
        <v>0</v>
      </c>
      <c r="K124" s="148">
        <f>IF('Indicator Date hidden'!L125="x","x",$K$2-'Indicator Date hidden'!L125)</f>
        <v>0</v>
      </c>
      <c r="L124" s="148">
        <f>IF('Indicator Date hidden'!M125="x","x",$L$2-'Indicator Date hidden'!M125)</f>
        <v>0</v>
      </c>
      <c r="M124" s="148">
        <f>IF('Indicator Date hidden'!N125="x","x",$M$2-'Indicator Date hidden'!N125)</f>
        <v>0</v>
      </c>
      <c r="N124" s="148">
        <f>IF('Indicator Date hidden'!O125="x","x",$N$2-'Indicator Date hidden'!O125)</f>
        <v>0</v>
      </c>
      <c r="O124" s="148">
        <f>IF('Indicator Date hidden'!P125="x","x",$O$2-'Indicator Date hidden'!P125)</f>
        <v>0</v>
      </c>
      <c r="P124" s="148">
        <f>IF('Indicator Date hidden'!Q125="x","x",$P$2-'Indicator Date hidden'!Q125)</f>
        <v>0</v>
      </c>
      <c r="Q124" s="148" t="str">
        <f>IF('Indicator Date hidden'!R125="x","x",$Q$2-'Indicator Date hidden'!R125)</f>
        <v>x</v>
      </c>
      <c r="R124" s="148">
        <f>IF('Indicator Date hidden'!S125="x","x",$R$2-'Indicator Date hidden'!S125)</f>
        <v>0</v>
      </c>
      <c r="S124" s="148">
        <f>IF('Indicator Date hidden'!T125="x","x",$S$2-'Indicator Date hidden'!T125)</f>
        <v>0</v>
      </c>
      <c r="T124" s="148">
        <f>IF('Indicator Date hidden'!U125="x","x",$T$2-'Indicator Date hidden'!U125)</f>
        <v>0</v>
      </c>
      <c r="U124" s="148" t="str">
        <f>IF('Indicator Date hidden'!V125="x","x",$U$2-'Indicator Date hidden'!V125)</f>
        <v>x</v>
      </c>
      <c r="V124" s="148">
        <f>IF('Indicator Date hidden'!W125="x","x",$V$2-'Indicator Date hidden'!W125)</f>
        <v>0</v>
      </c>
      <c r="W124" s="148" t="str">
        <f>IF('Indicator Date hidden'!X125="x","x",$W$2-'Indicator Date hidden'!X125)</f>
        <v>x</v>
      </c>
      <c r="X124" s="148">
        <f>IF('Indicator Date hidden'!Y125="x","x",$X$2-'Indicator Date hidden'!Y125)</f>
        <v>4</v>
      </c>
      <c r="Y124" s="148">
        <f>IF('Indicator Date hidden'!Z125="x","x",$Y$2-'Indicator Date hidden'!Z125)</f>
        <v>0</v>
      </c>
      <c r="Z124" s="148">
        <f>IF('Indicator Date hidden'!AA125="x","x",$Z$2-'Indicator Date hidden'!AA125)</f>
        <v>0</v>
      </c>
      <c r="AA124" s="148" t="str">
        <f>IF('Indicator Date hidden'!AB125="x","x",$AA$2-'Indicator Date hidden'!AB125)</f>
        <v>x</v>
      </c>
      <c r="AB124" s="148">
        <f>IF('Indicator Date hidden'!AC125="x","x",$AB$2-'Indicator Date hidden'!AC125)</f>
        <v>0</v>
      </c>
      <c r="AC124" s="148">
        <f>IF('Indicator Date hidden'!AD125="x","x",$AC$2-'Indicator Date hidden'!AD125)</f>
        <v>0</v>
      </c>
      <c r="AD124" s="148" t="str">
        <f>IF('Indicator Date hidden'!AE125="x","x",$AD$2-'Indicator Date hidden'!AE125)</f>
        <v>x</v>
      </c>
      <c r="AE124" s="148">
        <f>IF('Indicator Date hidden'!AF125="x","x",$AE$2-'Indicator Date hidden'!AF125)</f>
        <v>0</v>
      </c>
      <c r="AF124" s="148" t="str">
        <f>IF('Indicator Date hidden'!AG125="x","x",$AF$2-'Indicator Date hidden'!AG125)</f>
        <v>x</v>
      </c>
      <c r="AG124" s="148">
        <f>IF('Indicator Date hidden'!AH125="x","x",$AG$2-'Indicator Date hidden'!AH125)</f>
        <v>0</v>
      </c>
      <c r="AH124" s="148">
        <f>IF('Indicator Date hidden'!AI125="x","x",$AH$2-'Indicator Date hidden'!AI125)</f>
        <v>0</v>
      </c>
      <c r="AI124" s="148">
        <f>IF('Indicator Date hidden'!AJ125="x","x",$AI$2-'Indicator Date hidden'!AJ125)</f>
        <v>0</v>
      </c>
      <c r="AJ124" s="148" t="str">
        <f>IF('Indicator Date hidden'!AK125="x","x",$AJ$2-'Indicator Date hidden'!AK125)</f>
        <v>x</v>
      </c>
      <c r="AK124" s="148">
        <f>IF('Indicator Date hidden'!AL125="x","x",$AK$2-'Indicator Date hidden'!AL125)</f>
        <v>1</v>
      </c>
      <c r="AL124" s="148">
        <f>IF('Indicator Date hidden'!AM125="x","x",$AL$2-'Indicator Date hidden'!AM125)</f>
        <v>0</v>
      </c>
      <c r="AM124" s="148">
        <f>IF('Indicator Date hidden'!AN125="x","x",$AM$2-'Indicator Date hidden'!AN125)</f>
        <v>0</v>
      </c>
      <c r="AN124" s="148">
        <f>IF('Indicator Date hidden'!AO125="x","x",$AN$2-'Indicator Date hidden'!AO125)</f>
        <v>0</v>
      </c>
      <c r="AO124" s="148">
        <f>IF('Indicator Date hidden'!AP125="x","x",$AO$2-'Indicator Date hidden'!AP125)</f>
        <v>2</v>
      </c>
      <c r="AP124" s="148" t="str">
        <f>IF('Indicator Date hidden'!AQ125="x","x",$AP$2-'Indicator Date hidden'!AQ125)</f>
        <v>x</v>
      </c>
      <c r="AQ124" s="148">
        <f>IF('Indicator Date hidden'!AR125="x","x",$AQ$2-'Indicator Date hidden'!AR125)</f>
        <v>0</v>
      </c>
      <c r="AR124" s="148">
        <f>IF('Indicator Date hidden'!AS125="x","x",$AR$2-'Indicator Date hidden'!AS125)</f>
        <v>0</v>
      </c>
      <c r="AS124" s="148">
        <f>IF('Indicator Date hidden'!AT125="x","x",$AS$2-'Indicator Date hidden'!AT125)</f>
        <v>0</v>
      </c>
      <c r="AT124" s="148">
        <f>IF('Indicator Date hidden'!AU125="x","x",$AT$2-'Indicator Date hidden'!AU125)</f>
        <v>0</v>
      </c>
      <c r="AU124" s="148" t="str">
        <f>IF('Indicator Date hidden'!AV125="x","x",$AU$2-'Indicator Date hidden'!AV125)</f>
        <v>x</v>
      </c>
      <c r="AV124" s="148">
        <f>IF('Indicator Date hidden'!AW125="x","x",$AV$2-'Indicator Date hidden'!AW125)</f>
        <v>0</v>
      </c>
      <c r="AW124" s="148">
        <f>IF('Indicator Date hidden'!AX125="x","x",$AW$2-'Indicator Date hidden'!AX125)</f>
        <v>0</v>
      </c>
      <c r="AX124" s="148">
        <f>IF('Indicator Date hidden'!AY125="x","x",$AX$2-'Indicator Date hidden'!AY125)</f>
        <v>0</v>
      </c>
      <c r="AY124" s="148" t="str">
        <f>IF('Indicator Date hidden'!AZ125="x","x",$AY$2-'Indicator Date hidden'!AZ125)</f>
        <v>x</v>
      </c>
      <c r="AZ124" s="148">
        <f>IF('Indicator Date hidden'!BA125="x","x",$AZ$2-'Indicator Date hidden'!BA125)</f>
        <v>0</v>
      </c>
      <c r="BA124">
        <f t="shared" si="15"/>
        <v>7</v>
      </c>
      <c r="BB124" s="19">
        <f t="shared" si="16"/>
        <v>0.17073170731707318</v>
      </c>
      <c r="BC124">
        <f t="shared" si="17"/>
        <v>3</v>
      </c>
      <c r="BD124" s="19">
        <f t="shared" si="18"/>
        <v>0.69501496823292719</v>
      </c>
      <c r="BE124" s="182">
        <f t="shared" si="19"/>
        <v>0</v>
      </c>
    </row>
    <row r="125" spans="1:57">
      <c r="A125" t="s">
        <v>4743</v>
      </c>
      <c r="B125" s="148">
        <f>IF('Indicator Date hidden'!C126="x","x",$B$2-'Indicator Date hidden'!C126)</f>
        <v>0</v>
      </c>
      <c r="C125" s="148">
        <f>IF('Indicator Date hidden'!D126="x","x",$C$2-'Indicator Date hidden'!D126)</f>
        <v>0</v>
      </c>
      <c r="D125" s="148">
        <f>IF('Indicator Date hidden'!E126="x","x",$D$2-'Indicator Date hidden'!E126)</f>
        <v>0</v>
      </c>
      <c r="E125" s="148">
        <f>IF('Indicator Date hidden'!F126="x","x",$E$2-'Indicator Date hidden'!F126)</f>
        <v>0</v>
      </c>
      <c r="F125" s="148">
        <f>IF('Indicator Date hidden'!G126="x","x",$F$2-'Indicator Date hidden'!G126)</f>
        <v>0</v>
      </c>
      <c r="G125" s="148">
        <f>IF('Indicator Date hidden'!H126="x","x",$G$2-'Indicator Date hidden'!H126)</f>
        <v>0</v>
      </c>
      <c r="H125" s="148">
        <f>IF('Indicator Date hidden'!I126="x","x",$H$2-'Indicator Date hidden'!I126)</f>
        <v>0</v>
      </c>
      <c r="I125" s="148">
        <f>IF('Indicator Date hidden'!J126="x","x",$I$2-'Indicator Date hidden'!J126)</f>
        <v>0</v>
      </c>
      <c r="J125" s="148">
        <f>IF('Indicator Date hidden'!K126="x","x",$J$2-'Indicator Date hidden'!K126)</f>
        <v>0</v>
      </c>
      <c r="K125" s="148">
        <f>IF('Indicator Date hidden'!L126="x","x",$K$2-'Indicator Date hidden'!L126)</f>
        <v>0</v>
      </c>
      <c r="L125" s="148">
        <f>IF('Indicator Date hidden'!M126="x","x",$L$2-'Indicator Date hidden'!M126)</f>
        <v>0</v>
      </c>
      <c r="M125" s="148">
        <f>IF('Indicator Date hidden'!N126="x","x",$M$2-'Indicator Date hidden'!N126)</f>
        <v>0</v>
      </c>
      <c r="N125" s="148">
        <f>IF('Indicator Date hidden'!O126="x","x",$N$2-'Indicator Date hidden'!O126)</f>
        <v>0</v>
      </c>
      <c r="O125" s="148">
        <f>IF('Indicator Date hidden'!P126="x","x",$O$2-'Indicator Date hidden'!P126)</f>
        <v>0</v>
      </c>
      <c r="P125" s="148">
        <f>IF('Indicator Date hidden'!Q126="x","x",$P$2-'Indicator Date hidden'!Q126)</f>
        <v>0</v>
      </c>
      <c r="Q125" s="148">
        <f>IF('Indicator Date hidden'!R126="x","x",$Q$2-'Indicator Date hidden'!R126)</f>
        <v>2</v>
      </c>
      <c r="R125" s="148">
        <f>IF('Indicator Date hidden'!S126="x","x",$R$2-'Indicator Date hidden'!S126)</f>
        <v>0</v>
      </c>
      <c r="S125" s="148">
        <f>IF('Indicator Date hidden'!T126="x","x",$S$2-'Indicator Date hidden'!T126)</f>
        <v>0</v>
      </c>
      <c r="T125" s="148">
        <f>IF('Indicator Date hidden'!U126="x","x",$T$2-'Indicator Date hidden'!U126)</f>
        <v>0</v>
      </c>
      <c r="U125" s="148">
        <f>IF('Indicator Date hidden'!V126="x","x",$U$2-'Indicator Date hidden'!V126)</f>
        <v>0</v>
      </c>
      <c r="V125" s="148">
        <f>IF('Indicator Date hidden'!W126="x","x",$V$2-'Indicator Date hidden'!W126)</f>
        <v>0</v>
      </c>
      <c r="W125" s="148">
        <f>IF('Indicator Date hidden'!X126="x","x",$W$2-'Indicator Date hidden'!X126)</f>
        <v>8</v>
      </c>
      <c r="X125" s="148">
        <f>IF('Indicator Date hidden'!Y126="x","x",$X$2-'Indicator Date hidden'!Y126)</f>
        <v>0</v>
      </c>
      <c r="Y125" s="148">
        <f>IF('Indicator Date hidden'!Z126="x","x",$Y$2-'Indicator Date hidden'!Z126)</f>
        <v>0</v>
      </c>
      <c r="Z125" s="148">
        <f>IF('Indicator Date hidden'!AA126="x","x",$Z$2-'Indicator Date hidden'!AA126)</f>
        <v>0</v>
      </c>
      <c r="AA125" s="148">
        <f>IF('Indicator Date hidden'!AB126="x","x",$AA$2-'Indicator Date hidden'!AB126)</f>
        <v>0</v>
      </c>
      <c r="AB125" s="148">
        <f>IF('Indicator Date hidden'!AC126="x","x",$AB$2-'Indicator Date hidden'!AC126)</f>
        <v>0</v>
      </c>
      <c r="AC125" s="148">
        <f>IF('Indicator Date hidden'!AD126="x","x",$AC$2-'Indicator Date hidden'!AD126)</f>
        <v>0</v>
      </c>
      <c r="AD125" s="148">
        <f>IF('Indicator Date hidden'!AE126="x","x",$AD$2-'Indicator Date hidden'!AE126)</f>
        <v>0</v>
      </c>
      <c r="AE125" s="148">
        <f>IF('Indicator Date hidden'!AF126="x","x",$AE$2-'Indicator Date hidden'!AF126)</f>
        <v>0</v>
      </c>
      <c r="AF125" s="148">
        <f>IF('Indicator Date hidden'!AG126="x","x",$AF$2-'Indicator Date hidden'!AG126)</f>
        <v>4</v>
      </c>
      <c r="AG125" s="148">
        <f>IF('Indicator Date hidden'!AH126="x","x",$AG$2-'Indicator Date hidden'!AH126)</f>
        <v>0</v>
      </c>
      <c r="AH125" s="148">
        <f>IF('Indicator Date hidden'!AI126="x","x",$AH$2-'Indicator Date hidden'!AI126)</f>
        <v>0</v>
      </c>
      <c r="AI125" s="148">
        <f>IF('Indicator Date hidden'!AJ126="x","x",$AI$2-'Indicator Date hidden'!AJ126)</f>
        <v>0</v>
      </c>
      <c r="AJ125" s="148" t="str">
        <f>IF('Indicator Date hidden'!AK126="x","x",$AJ$2-'Indicator Date hidden'!AK126)</f>
        <v>x</v>
      </c>
      <c r="AK125" s="148">
        <f>IF('Indicator Date hidden'!AL126="x","x",$AK$2-'Indicator Date hidden'!AL126)</f>
        <v>1</v>
      </c>
      <c r="AL125" s="148">
        <f>IF('Indicator Date hidden'!AM126="x","x",$AL$2-'Indicator Date hidden'!AM126)</f>
        <v>0</v>
      </c>
      <c r="AM125" s="148">
        <f>IF('Indicator Date hidden'!AN126="x","x",$AM$2-'Indicator Date hidden'!AN126)</f>
        <v>0</v>
      </c>
      <c r="AN125" s="148">
        <f>IF('Indicator Date hidden'!AO126="x","x",$AN$2-'Indicator Date hidden'!AO126)</f>
        <v>0</v>
      </c>
      <c r="AO125" s="148">
        <f>IF('Indicator Date hidden'!AP126="x","x",$AO$2-'Indicator Date hidden'!AP126)</f>
        <v>0</v>
      </c>
      <c r="AP125" s="148">
        <f>IF('Indicator Date hidden'!AQ126="x","x",$AP$2-'Indicator Date hidden'!AQ126)</f>
        <v>0</v>
      </c>
      <c r="AQ125" s="148">
        <f>IF('Indicator Date hidden'!AR126="x","x",$AQ$2-'Indicator Date hidden'!AR126)</f>
        <v>6</v>
      </c>
      <c r="AR125" s="148">
        <f>IF('Indicator Date hidden'!AS126="x","x",$AR$2-'Indicator Date hidden'!AS126)</f>
        <v>0</v>
      </c>
      <c r="AS125" s="148">
        <f>IF('Indicator Date hidden'!AT126="x","x",$AS$2-'Indicator Date hidden'!AT126)</f>
        <v>0</v>
      </c>
      <c r="AT125" s="148">
        <f>IF('Indicator Date hidden'!AU126="x","x",$AT$2-'Indicator Date hidden'!AU126)</f>
        <v>0</v>
      </c>
      <c r="AU125" s="148" t="str">
        <f>IF('Indicator Date hidden'!AV126="x","x",$AU$2-'Indicator Date hidden'!AV126)</f>
        <v>x</v>
      </c>
      <c r="AV125" s="148">
        <f>IF('Indicator Date hidden'!AW126="x","x",$AV$2-'Indicator Date hidden'!AW126)</f>
        <v>0</v>
      </c>
      <c r="AW125" s="148">
        <f>IF('Indicator Date hidden'!AX126="x","x",$AW$2-'Indicator Date hidden'!AX126)</f>
        <v>0</v>
      </c>
      <c r="AX125" s="148">
        <f>IF('Indicator Date hidden'!AY126="x","x",$AX$2-'Indicator Date hidden'!AY126)</f>
        <v>0</v>
      </c>
      <c r="AY125" s="148">
        <f>IF('Indicator Date hidden'!AZ126="x","x",$AY$2-'Indicator Date hidden'!AZ126)</f>
        <v>0</v>
      </c>
      <c r="AZ125" s="148">
        <f>IF('Indicator Date hidden'!BA126="x","x",$AZ$2-'Indicator Date hidden'!BA126)</f>
        <v>0</v>
      </c>
      <c r="BA125">
        <f t="shared" si="15"/>
        <v>21</v>
      </c>
      <c r="BB125" s="19">
        <f t="shared" si="16"/>
        <v>0.42857142857142855</v>
      </c>
      <c r="BC125">
        <f t="shared" si="17"/>
        <v>5</v>
      </c>
      <c r="BD125" s="19">
        <f t="shared" si="18"/>
        <v>1.5118578920369088</v>
      </c>
      <c r="BE125" s="182">
        <f t="shared" si="19"/>
        <v>0</v>
      </c>
    </row>
    <row r="126" spans="1:57">
      <c r="A126" t="s">
        <v>4302</v>
      </c>
      <c r="B126" s="148">
        <f>IF('Indicator Date hidden'!C127="x","x",$B$2-'Indicator Date hidden'!C127)</f>
        <v>0</v>
      </c>
      <c r="C126" s="148">
        <f>IF('Indicator Date hidden'!D127="x","x",$C$2-'Indicator Date hidden'!D127)</f>
        <v>0</v>
      </c>
      <c r="D126" s="148">
        <f>IF('Indicator Date hidden'!E127="x","x",$D$2-'Indicator Date hidden'!E127)</f>
        <v>0</v>
      </c>
      <c r="E126" s="148">
        <f>IF('Indicator Date hidden'!F127="x","x",$E$2-'Indicator Date hidden'!F127)</f>
        <v>0</v>
      </c>
      <c r="F126" s="148">
        <f>IF('Indicator Date hidden'!G127="x","x",$F$2-'Indicator Date hidden'!G127)</f>
        <v>0</v>
      </c>
      <c r="G126" s="148">
        <f>IF('Indicator Date hidden'!H127="x","x",$G$2-'Indicator Date hidden'!H127)</f>
        <v>0</v>
      </c>
      <c r="H126" s="148">
        <f>IF('Indicator Date hidden'!I127="x","x",$H$2-'Indicator Date hidden'!I127)</f>
        <v>0</v>
      </c>
      <c r="I126" s="148">
        <f>IF('Indicator Date hidden'!J127="x","x",$I$2-'Indicator Date hidden'!J127)</f>
        <v>0</v>
      </c>
      <c r="J126" s="148">
        <f>IF('Indicator Date hidden'!K127="x","x",$J$2-'Indicator Date hidden'!K127)</f>
        <v>0</v>
      </c>
      <c r="K126" s="148">
        <f>IF('Indicator Date hidden'!L127="x","x",$K$2-'Indicator Date hidden'!L127)</f>
        <v>0</v>
      </c>
      <c r="L126" s="148">
        <f>IF('Indicator Date hidden'!M127="x","x",$L$2-'Indicator Date hidden'!M127)</f>
        <v>0</v>
      </c>
      <c r="M126" s="148">
        <f>IF('Indicator Date hidden'!N127="x","x",$M$2-'Indicator Date hidden'!N127)</f>
        <v>0</v>
      </c>
      <c r="N126" s="148">
        <f>IF('Indicator Date hidden'!O127="x","x",$N$2-'Indicator Date hidden'!O127)</f>
        <v>0</v>
      </c>
      <c r="O126" s="148">
        <f>IF('Indicator Date hidden'!P127="x","x",$O$2-'Indicator Date hidden'!P127)</f>
        <v>0</v>
      </c>
      <c r="P126" s="148">
        <f>IF('Indicator Date hidden'!Q127="x","x",$P$2-'Indicator Date hidden'!Q127)</f>
        <v>0</v>
      </c>
      <c r="Q126" s="148">
        <f>IF('Indicator Date hidden'!R127="x","x",$Q$2-'Indicator Date hidden'!R127)</f>
        <v>2</v>
      </c>
      <c r="R126" s="148">
        <f>IF('Indicator Date hidden'!S127="x","x",$R$2-'Indicator Date hidden'!S127)</f>
        <v>0</v>
      </c>
      <c r="S126" s="148">
        <f>IF('Indicator Date hidden'!T127="x","x",$S$2-'Indicator Date hidden'!T127)</f>
        <v>0</v>
      </c>
      <c r="T126" s="148">
        <f>IF('Indicator Date hidden'!U127="x","x",$T$2-'Indicator Date hidden'!U127)</f>
        <v>0</v>
      </c>
      <c r="U126" s="148">
        <f>IF('Indicator Date hidden'!V127="x","x",$U$2-'Indicator Date hidden'!V127)</f>
        <v>0</v>
      </c>
      <c r="V126" s="148">
        <f>IF('Indicator Date hidden'!W127="x","x",$V$2-'Indicator Date hidden'!W127)</f>
        <v>0</v>
      </c>
      <c r="W126" s="148">
        <f>IF('Indicator Date hidden'!X127="x","x",$W$2-'Indicator Date hidden'!X127)</f>
        <v>2</v>
      </c>
      <c r="X126" s="148">
        <f>IF('Indicator Date hidden'!Y127="x","x",$X$2-'Indicator Date hidden'!Y127)</f>
        <v>4</v>
      </c>
      <c r="Y126" s="148">
        <f>IF('Indicator Date hidden'!Z127="x","x",$Y$2-'Indicator Date hidden'!Z127)</f>
        <v>0</v>
      </c>
      <c r="Z126" s="148">
        <f>IF('Indicator Date hidden'!AA127="x","x",$Z$2-'Indicator Date hidden'!AA127)</f>
        <v>0</v>
      </c>
      <c r="AA126" s="148">
        <f>IF('Indicator Date hidden'!AB127="x","x",$AA$2-'Indicator Date hidden'!AB127)</f>
        <v>0</v>
      </c>
      <c r="AB126" s="148">
        <f>IF('Indicator Date hidden'!AC127="x","x",$AB$2-'Indicator Date hidden'!AC127)</f>
        <v>0</v>
      </c>
      <c r="AC126" s="148">
        <f>IF('Indicator Date hidden'!AD127="x","x",$AC$2-'Indicator Date hidden'!AD127)</f>
        <v>0</v>
      </c>
      <c r="AD126" s="148">
        <f>IF('Indicator Date hidden'!AE127="x","x",$AD$2-'Indicator Date hidden'!AE127)</f>
        <v>0</v>
      </c>
      <c r="AE126" s="148">
        <f>IF('Indicator Date hidden'!AF127="x","x",$AE$2-'Indicator Date hidden'!AF127)</f>
        <v>0</v>
      </c>
      <c r="AF126" s="148">
        <f>IF('Indicator Date hidden'!AG127="x","x",$AF$2-'Indicator Date hidden'!AG127)</f>
        <v>2</v>
      </c>
      <c r="AG126" s="148">
        <f>IF('Indicator Date hidden'!AH127="x","x",$AG$2-'Indicator Date hidden'!AH127)</f>
        <v>0</v>
      </c>
      <c r="AH126" s="148">
        <f>IF('Indicator Date hidden'!AI127="x","x",$AH$2-'Indicator Date hidden'!AI127)</f>
        <v>0</v>
      </c>
      <c r="AI126" s="148">
        <f>IF('Indicator Date hidden'!AJ127="x","x",$AI$2-'Indicator Date hidden'!AJ127)</f>
        <v>0</v>
      </c>
      <c r="AJ126" s="148">
        <f>IF('Indicator Date hidden'!AK127="x","x",$AJ$2-'Indicator Date hidden'!AK127)</f>
        <v>1</v>
      </c>
      <c r="AK126" s="148">
        <f>IF('Indicator Date hidden'!AL127="x","x",$AK$2-'Indicator Date hidden'!AL127)</f>
        <v>0</v>
      </c>
      <c r="AL126" s="148">
        <f>IF('Indicator Date hidden'!AM127="x","x",$AL$2-'Indicator Date hidden'!AM127)</f>
        <v>0</v>
      </c>
      <c r="AM126" s="148">
        <f>IF('Indicator Date hidden'!AN127="x","x",$AM$2-'Indicator Date hidden'!AN127)</f>
        <v>0</v>
      </c>
      <c r="AN126" s="148">
        <f>IF('Indicator Date hidden'!AO127="x","x",$AN$2-'Indicator Date hidden'!AO127)</f>
        <v>0</v>
      </c>
      <c r="AO126" s="148">
        <f>IF('Indicator Date hidden'!AP127="x","x",$AO$2-'Indicator Date hidden'!AP127)</f>
        <v>0</v>
      </c>
      <c r="AP126" s="148">
        <f>IF('Indicator Date hidden'!AQ127="x","x",$AP$2-'Indicator Date hidden'!AQ127)</f>
        <v>0</v>
      </c>
      <c r="AQ126" s="148">
        <f>IF('Indicator Date hidden'!AR127="x","x",$AQ$2-'Indicator Date hidden'!AR127)</f>
        <v>0</v>
      </c>
      <c r="AR126" s="148">
        <f>IF('Indicator Date hidden'!AS127="x","x",$AR$2-'Indicator Date hidden'!AS127)</f>
        <v>0</v>
      </c>
      <c r="AS126" s="148">
        <f>IF('Indicator Date hidden'!AT127="x","x",$AS$2-'Indicator Date hidden'!AT127)</f>
        <v>0</v>
      </c>
      <c r="AT126" s="148">
        <f>IF('Indicator Date hidden'!AU127="x","x",$AT$2-'Indicator Date hidden'!AU127)</f>
        <v>0</v>
      </c>
      <c r="AU126" s="148">
        <f>IF('Indicator Date hidden'!AV127="x","x",$AU$2-'Indicator Date hidden'!AV127)</f>
        <v>2</v>
      </c>
      <c r="AV126" s="148">
        <f>IF('Indicator Date hidden'!AW127="x","x",$AV$2-'Indicator Date hidden'!AW127)</f>
        <v>0</v>
      </c>
      <c r="AW126" s="148">
        <f>IF('Indicator Date hidden'!AX127="x","x",$AW$2-'Indicator Date hidden'!AX127)</f>
        <v>0</v>
      </c>
      <c r="AX126" s="148">
        <f>IF('Indicator Date hidden'!AY127="x","x",$AX$2-'Indicator Date hidden'!AY127)</f>
        <v>0</v>
      </c>
      <c r="AY126" s="148">
        <f>IF('Indicator Date hidden'!AZ127="x","x",$AY$2-'Indicator Date hidden'!AZ127)</f>
        <v>0</v>
      </c>
      <c r="AZ126" s="148">
        <f>IF('Indicator Date hidden'!BA127="x","x",$AZ$2-'Indicator Date hidden'!BA127)</f>
        <v>0</v>
      </c>
      <c r="BA126">
        <f t="shared" si="15"/>
        <v>13</v>
      </c>
      <c r="BB126" s="19">
        <f t="shared" si="16"/>
        <v>0.25490196078431371</v>
      </c>
      <c r="BC126">
        <f t="shared" si="17"/>
        <v>6</v>
      </c>
      <c r="BD126" s="19">
        <f t="shared" si="18"/>
        <v>0.7629441748370086</v>
      </c>
      <c r="BE126" s="182">
        <f t="shared" si="19"/>
        <v>0</v>
      </c>
    </row>
    <row r="127" spans="1:57">
      <c r="A127" t="s">
        <v>4484</v>
      </c>
      <c r="B127" s="148">
        <f>IF('Indicator Date hidden'!C128="x","x",$B$2-'Indicator Date hidden'!C128)</f>
        <v>0</v>
      </c>
      <c r="C127" s="148">
        <f>IF('Indicator Date hidden'!D128="x","x",$C$2-'Indicator Date hidden'!D128)</f>
        <v>0</v>
      </c>
      <c r="D127" s="148">
        <f>IF('Indicator Date hidden'!E128="x","x",$D$2-'Indicator Date hidden'!E128)</f>
        <v>0</v>
      </c>
      <c r="E127" s="148">
        <f>IF('Indicator Date hidden'!F128="x","x",$E$2-'Indicator Date hidden'!F128)</f>
        <v>0</v>
      </c>
      <c r="F127" s="148">
        <f>IF('Indicator Date hidden'!G128="x","x",$F$2-'Indicator Date hidden'!G128)</f>
        <v>0</v>
      </c>
      <c r="G127" s="148">
        <f>IF('Indicator Date hidden'!H128="x","x",$G$2-'Indicator Date hidden'!H128)</f>
        <v>0</v>
      </c>
      <c r="H127" s="148">
        <f>IF('Indicator Date hidden'!I128="x","x",$H$2-'Indicator Date hidden'!I128)</f>
        <v>0</v>
      </c>
      <c r="I127" s="148">
        <f>IF('Indicator Date hidden'!J128="x","x",$I$2-'Indicator Date hidden'!J128)</f>
        <v>0</v>
      </c>
      <c r="J127" s="148">
        <f>IF('Indicator Date hidden'!K128="x","x",$J$2-'Indicator Date hidden'!K128)</f>
        <v>0</v>
      </c>
      <c r="K127" s="148">
        <f>IF('Indicator Date hidden'!L128="x","x",$K$2-'Indicator Date hidden'!L128)</f>
        <v>0</v>
      </c>
      <c r="L127" s="148">
        <f>IF('Indicator Date hidden'!M128="x","x",$L$2-'Indicator Date hidden'!M128)</f>
        <v>0</v>
      </c>
      <c r="M127" s="148">
        <f>IF('Indicator Date hidden'!N128="x","x",$M$2-'Indicator Date hidden'!N128)</f>
        <v>0</v>
      </c>
      <c r="N127" s="148">
        <f>IF('Indicator Date hidden'!O128="x","x",$N$2-'Indicator Date hidden'!O128)</f>
        <v>0</v>
      </c>
      <c r="O127" s="148">
        <f>IF('Indicator Date hidden'!P128="x","x",$O$2-'Indicator Date hidden'!P128)</f>
        <v>0</v>
      </c>
      <c r="P127" s="148">
        <f>IF('Indicator Date hidden'!Q128="x","x",$P$2-'Indicator Date hidden'!Q128)</f>
        <v>0</v>
      </c>
      <c r="Q127" s="148">
        <f>IF('Indicator Date hidden'!R128="x","x",$Q$2-'Indicator Date hidden'!R128)</f>
        <v>1</v>
      </c>
      <c r="R127" s="148">
        <f>IF('Indicator Date hidden'!S128="x","x",$R$2-'Indicator Date hidden'!S128)</f>
        <v>0</v>
      </c>
      <c r="S127" s="148">
        <f>IF('Indicator Date hidden'!T128="x","x",$S$2-'Indicator Date hidden'!T128)</f>
        <v>0</v>
      </c>
      <c r="T127" s="148">
        <f>IF('Indicator Date hidden'!U128="x","x",$T$2-'Indicator Date hidden'!U128)</f>
        <v>0</v>
      </c>
      <c r="U127" s="148">
        <f>IF('Indicator Date hidden'!V128="x","x",$U$2-'Indicator Date hidden'!V128)</f>
        <v>0</v>
      </c>
      <c r="V127" s="148">
        <f>IF('Indicator Date hidden'!W128="x","x",$V$2-'Indicator Date hidden'!W128)</f>
        <v>0</v>
      </c>
      <c r="W127" s="148">
        <f>IF('Indicator Date hidden'!X128="x","x",$W$2-'Indicator Date hidden'!X128)</f>
        <v>0</v>
      </c>
      <c r="X127" s="148">
        <f>IF('Indicator Date hidden'!Y128="x","x",$X$2-'Indicator Date hidden'!Y128)</f>
        <v>4</v>
      </c>
      <c r="Y127" s="148">
        <f>IF('Indicator Date hidden'!Z128="x","x",$Y$2-'Indicator Date hidden'!Z128)</f>
        <v>0</v>
      </c>
      <c r="Z127" s="148">
        <f>IF('Indicator Date hidden'!AA128="x","x",$Z$2-'Indicator Date hidden'!AA128)</f>
        <v>0</v>
      </c>
      <c r="AA127" s="148">
        <f>IF('Indicator Date hidden'!AB128="x","x",$AA$2-'Indicator Date hidden'!AB128)</f>
        <v>0</v>
      </c>
      <c r="AB127" s="148">
        <f>IF('Indicator Date hidden'!AC128="x","x",$AB$2-'Indicator Date hidden'!AC128)</f>
        <v>0</v>
      </c>
      <c r="AC127" s="148">
        <f>IF('Indicator Date hidden'!AD128="x","x",$AC$2-'Indicator Date hidden'!AD128)</f>
        <v>0</v>
      </c>
      <c r="AD127" s="148">
        <f>IF('Indicator Date hidden'!AE128="x","x",$AD$2-'Indicator Date hidden'!AE128)</f>
        <v>0</v>
      </c>
      <c r="AE127" s="148" t="str">
        <f>IF('Indicator Date hidden'!AF128="x","x",$AE$2-'Indicator Date hidden'!AF128)</f>
        <v>x</v>
      </c>
      <c r="AF127" s="148">
        <f>IF('Indicator Date hidden'!AG128="x","x",$AF$2-'Indicator Date hidden'!AG128)</f>
        <v>3</v>
      </c>
      <c r="AG127" s="148">
        <f>IF('Indicator Date hidden'!AH128="x","x",$AG$2-'Indicator Date hidden'!AH128)</f>
        <v>0</v>
      </c>
      <c r="AH127" s="148">
        <f>IF('Indicator Date hidden'!AI128="x","x",$AH$2-'Indicator Date hidden'!AI128)</f>
        <v>0</v>
      </c>
      <c r="AI127" s="148">
        <f>IF('Indicator Date hidden'!AJ128="x","x",$AI$2-'Indicator Date hidden'!AJ128)</f>
        <v>0</v>
      </c>
      <c r="AJ127" s="148">
        <f>IF('Indicator Date hidden'!AK128="x","x",$AJ$2-'Indicator Date hidden'!AK128)</f>
        <v>0</v>
      </c>
      <c r="AK127" s="148">
        <f>IF('Indicator Date hidden'!AL128="x","x",$AK$2-'Indicator Date hidden'!AL128)</f>
        <v>1</v>
      </c>
      <c r="AL127" s="148">
        <f>IF('Indicator Date hidden'!AM128="x","x",$AL$2-'Indicator Date hidden'!AM128)</f>
        <v>0</v>
      </c>
      <c r="AM127" s="148">
        <f>IF('Indicator Date hidden'!AN128="x","x",$AM$2-'Indicator Date hidden'!AN128)</f>
        <v>0</v>
      </c>
      <c r="AN127" s="148">
        <f>IF('Indicator Date hidden'!AO128="x","x",$AN$2-'Indicator Date hidden'!AO128)</f>
        <v>0</v>
      </c>
      <c r="AO127" s="148">
        <f>IF('Indicator Date hidden'!AP128="x","x",$AO$2-'Indicator Date hidden'!AP128)</f>
        <v>1</v>
      </c>
      <c r="AP127" s="148">
        <f>IF('Indicator Date hidden'!AQ128="x","x",$AP$2-'Indicator Date hidden'!AQ128)</f>
        <v>1</v>
      </c>
      <c r="AQ127" s="148">
        <f>IF('Indicator Date hidden'!AR128="x","x",$AQ$2-'Indicator Date hidden'!AR128)</f>
        <v>0</v>
      </c>
      <c r="AR127" s="148">
        <f>IF('Indicator Date hidden'!AS128="x","x",$AR$2-'Indicator Date hidden'!AS128)</f>
        <v>0</v>
      </c>
      <c r="AS127" s="148">
        <f>IF('Indicator Date hidden'!AT128="x","x",$AS$2-'Indicator Date hidden'!AT128)</f>
        <v>0</v>
      </c>
      <c r="AT127" s="148">
        <f>IF('Indicator Date hidden'!AU128="x","x",$AT$2-'Indicator Date hidden'!AU128)</f>
        <v>0</v>
      </c>
      <c r="AU127" s="148">
        <f>IF('Indicator Date hidden'!AV128="x","x",$AU$2-'Indicator Date hidden'!AV128)</f>
        <v>6</v>
      </c>
      <c r="AV127" s="148">
        <f>IF('Indicator Date hidden'!AW128="x","x",$AV$2-'Indicator Date hidden'!AW128)</f>
        <v>0</v>
      </c>
      <c r="AW127" s="148">
        <f>IF('Indicator Date hidden'!AX128="x","x",$AW$2-'Indicator Date hidden'!AX128)</f>
        <v>0</v>
      </c>
      <c r="AX127" s="148">
        <f>IF('Indicator Date hidden'!AY128="x","x",$AX$2-'Indicator Date hidden'!AY128)</f>
        <v>0</v>
      </c>
      <c r="AY127" s="148">
        <f>IF('Indicator Date hidden'!AZ128="x","x",$AY$2-'Indicator Date hidden'!AZ128)</f>
        <v>0</v>
      </c>
      <c r="AZ127" s="148">
        <f>IF('Indicator Date hidden'!BA128="x","x",$AZ$2-'Indicator Date hidden'!BA128)</f>
        <v>0</v>
      </c>
      <c r="BA127">
        <f t="shared" si="15"/>
        <v>17</v>
      </c>
      <c r="BB127" s="19">
        <f t="shared" si="16"/>
        <v>0.34</v>
      </c>
      <c r="BC127">
        <f t="shared" si="17"/>
        <v>7</v>
      </c>
      <c r="BD127" s="19">
        <f t="shared" si="18"/>
        <v>1.0883014288330233</v>
      </c>
      <c r="BE127" s="182">
        <f t="shared" si="19"/>
        <v>0</v>
      </c>
    </row>
    <row r="128" spans="1:57">
      <c r="A128" t="s">
        <v>8187</v>
      </c>
      <c r="B128" s="148">
        <f>IF('Indicator Date hidden'!C129="x","x",$B$2-'Indicator Date hidden'!C129)</f>
        <v>0</v>
      </c>
      <c r="C128" s="148">
        <f>IF('Indicator Date hidden'!D129="x","x",$C$2-'Indicator Date hidden'!D129)</f>
        <v>0</v>
      </c>
      <c r="D128" s="148">
        <f>IF('Indicator Date hidden'!E129="x","x",$D$2-'Indicator Date hidden'!E129)</f>
        <v>0</v>
      </c>
      <c r="E128" s="148">
        <f>IF('Indicator Date hidden'!F129="x","x",$E$2-'Indicator Date hidden'!F129)</f>
        <v>0</v>
      </c>
      <c r="F128" s="148">
        <f>IF('Indicator Date hidden'!G129="x","x",$F$2-'Indicator Date hidden'!G129)</f>
        <v>0</v>
      </c>
      <c r="G128" s="148">
        <f>IF('Indicator Date hidden'!H129="x","x",$G$2-'Indicator Date hidden'!H129)</f>
        <v>0</v>
      </c>
      <c r="H128" s="148">
        <f>IF('Indicator Date hidden'!I129="x","x",$H$2-'Indicator Date hidden'!I129)</f>
        <v>0</v>
      </c>
      <c r="I128" s="148">
        <f>IF('Indicator Date hidden'!J129="x","x",$I$2-'Indicator Date hidden'!J129)</f>
        <v>0</v>
      </c>
      <c r="J128" s="148">
        <f>IF('Indicator Date hidden'!K129="x","x",$J$2-'Indicator Date hidden'!K129)</f>
        <v>0</v>
      </c>
      <c r="K128" s="148">
        <f>IF('Indicator Date hidden'!L129="x","x",$K$2-'Indicator Date hidden'!L129)</f>
        <v>0</v>
      </c>
      <c r="L128" s="148">
        <f>IF('Indicator Date hidden'!M129="x","x",$L$2-'Indicator Date hidden'!M129)</f>
        <v>0</v>
      </c>
      <c r="M128" s="148">
        <f>IF('Indicator Date hidden'!N129="x","x",$M$2-'Indicator Date hidden'!N129)</f>
        <v>0</v>
      </c>
      <c r="N128" s="148">
        <f>IF('Indicator Date hidden'!O129="x","x",$N$2-'Indicator Date hidden'!O129)</f>
        <v>0</v>
      </c>
      <c r="O128" s="148">
        <f>IF('Indicator Date hidden'!P129="x","x",$O$2-'Indicator Date hidden'!P129)</f>
        <v>0</v>
      </c>
      <c r="P128" s="148">
        <f>IF('Indicator Date hidden'!Q129="x","x",$P$2-'Indicator Date hidden'!Q129)</f>
        <v>0</v>
      </c>
      <c r="Q128" s="148" t="str">
        <f>IF('Indicator Date hidden'!R129="x","x",$Q$2-'Indicator Date hidden'!R129)</f>
        <v>x</v>
      </c>
      <c r="R128" s="148">
        <f>IF('Indicator Date hidden'!S129="x","x",$R$2-'Indicator Date hidden'!S129)</f>
        <v>0</v>
      </c>
      <c r="S128" s="148">
        <f>IF('Indicator Date hidden'!T129="x","x",$S$2-'Indicator Date hidden'!T129)</f>
        <v>0</v>
      </c>
      <c r="T128" s="148">
        <f>IF('Indicator Date hidden'!U129="x","x",$T$2-'Indicator Date hidden'!U129)</f>
        <v>0</v>
      </c>
      <c r="U128" s="148" t="str">
        <f>IF('Indicator Date hidden'!V129="x","x",$U$2-'Indicator Date hidden'!V129)</f>
        <v>x</v>
      </c>
      <c r="V128" s="148">
        <f>IF('Indicator Date hidden'!W129="x","x",$V$2-'Indicator Date hidden'!W129)</f>
        <v>0</v>
      </c>
      <c r="W128" s="148" t="str">
        <f>IF('Indicator Date hidden'!X129="x","x",$W$2-'Indicator Date hidden'!X129)</f>
        <v>x</v>
      </c>
      <c r="X128" s="148">
        <f>IF('Indicator Date hidden'!Y129="x","x",$X$2-'Indicator Date hidden'!Y129)</f>
        <v>2</v>
      </c>
      <c r="Y128" s="148">
        <f>IF('Indicator Date hidden'!Z129="x","x",$Y$2-'Indicator Date hidden'!Z129)</f>
        <v>0</v>
      </c>
      <c r="Z128" s="148">
        <f>IF('Indicator Date hidden'!AA129="x","x",$Z$2-'Indicator Date hidden'!AA129)</f>
        <v>0</v>
      </c>
      <c r="AA128" s="148">
        <f>IF('Indicator Date hidden'!AB129="x","x",$AA$2-'Indicator Date hidden'!AB129)</f>
        <v>0</v>
      </c>
      <c r="AB128" s="148">
        <f>IF('Indicator Date hidden'!AC129="x","x",$AB$2-'Indicator Date hidden'!AC129)</f>
        <v>0</v>
      </c>
      <c r="AC128" s="148">
        <f>IF('Indicator Date hidden'!AD129="x","x",$AC$2-'Indicator Date hidden'!AD129)</f>
        <v>0</v>
      </c>
      <c r="AD128" s="148" t="str">
        <f>IF('Indicator Date hidden'!AE129="x","x",$AD$2-'Indicator Date hidden'!AE129)</f>
        <v>x</v>
      </c>
      <c r="AE128" s="148">
        <f>IF('Indicator Date hidden'!AF129="x","x",$AE$2-'Indicator Date hidden'!AF129)</f>
        <v>0</v>
      </c>
      <c r="AF128" s="148">
        <f>IF('Indicator Date hidden'!AG129="x","x",$AF$2-'Indicator Date hidden'!AG129)</f>
        <v>1</v>
      </c>
      <c r="AG128" s="148">
        <f>IF('Indicator Date hidden'!AH129="x","x",$AG$2-'Indicator Date hidden'!AH129)</f>
        <v>0</v>
      </c>
      <c r="AH128" s="148">
        <f>IF('Indicator Date hidden'!AI129="x","x",$AH$2-'Indicator Date hidden'!AI129)</f>
        <v>0</v>
      </c>
      <c r="AI128" s="148">
        <f>IF('Indicator Date hidden'!AJ129="x","x",$AI$2-'Indicator Date hidden'!AJ129)</f>
        <v>0</v>
      </c>
      <c r="AJ128" s="148" t="str">
        <f>IF('Indicator Date hidden'!AK129="x","x",$AJ$2-'Indicator Date hidden'!AK129)</f>
        <v>x</v>
      </c>
      <c r="AK128" s="148">
        <f>IF('Indicator Date hidden'!AL129="x","x",$AK$2-'Indicator Date hidden'!AL129)</f>
        <v>1</v>
      </c>
      <c r="AL128" s="148">
        <f>IF('Indicator Date hidden'!AM129="x","x",$AL$2-'Indicator Date hidden'!AM129)</f>
        <v>0</v>
      </c>
      <c r="AM128" s="148">
        <f>IF('Indicator Date hidden'!AN129="x","x",$AM$2-'Indicator Date hidden'!AN129)</f>
        <v>0</v>
      </c>
      <c r="AN128" s="148">
        <f>IF('Indicator Date hidden'!AO129="x","x",$AN$2-'Indicator Date hidden'!AO129)</f>
        <v>0</v>
      </c>
      <c r="AO128" s="148">
        <f>IF('Indicator Date hidden'!AP129="x","x",$AO$2-'Indicator Date hidden'!AP129)</f>
        <v>0</v>
      </c>
      <c r="AP128" s="148">
        <f>IF('Indicator Date hidden'!AQ129="x","x",$AP$2-'Indicator Date hidden'!AQ129)</f>
        <v>0</v>
      </c>
      <c r="AQ128" s="148">
        <f>IF('Indicator Date hidden'!AR129="x","x",$AQ$2-'Indicator Date hidden'!AR129)</f>
        <v>0</v>
      </c>
      <c r="AR128" s="148">
        <f>IF('Indicator Date hidden'!AS129="x","x",$AR$2-'Indicator Date hidden'!AS129)</f>
        <v>0</v>
      </c>
      <c r="AS128" s="148">
        <f>IF('Indicator Date hidden'!AT129="x","x",$AS$2-'Indicator Date hidden'!AT129)</f>
        <v>0</v>
      </c>
      <c r="AT128" s="148">
        <f>IF('Indicator Date hidden'!AU129="x","x",$AT$2-'Indicator Date hidden'!AU129)</f>
        <v>0</v>
      </c>
      <c r="AU128" s="148" t="str">
        <f>IF('Indicator Date hidden'!AV129="x","x",$AU$2-'Indicator Date hidden'!AV129)</f>
        <v>x</v>
      </c>
      <c r="AV128" s="148">
        <f>IF('Indicator Date hidden'!AW129="x","x",$AV$2-'Indicator Date hidden'!AW129)</f>
        <v>0</v>
      </c>
      <c r="AW128" s="148">
        <f>IF('Indicator Date hidden'!AX129="x","x",$AW$2-'Indicator Date hidden'!AX129)</f>
        <v>0</v>
      </c>
      <c r="AX128" s="148">
        <f>IF('Indicator Date hidden'!AY129="x","x",$AX$2-'Indicator Date hidden'!AY129)</f>
        <v>0</v>
      </c>
      <c r="AY128" s="148">
        <f>IF('Indicator Date hidden'!AZ129="x","x",$AY$2-'Indicator Date hidden'!AZ129)</f>
        <v>0</v>
      </c>
      <c r="AZ128" s="148">
        <f>IF('Indicator Date hidden'!BA129="x","x",$AZ$2-'Indicator Date hidden'!BA129)</f>
        <v>0</v>
      </c>
      <c r="BA128">
        <f t="shared" si="15"/>
        <v>4</v>
      </c>
      <c r="BB128" s="19">
        <f t="shared" si="16"/>
        <v>8.8888888888888892E-2</v>
      </c>
      <c r="BC128">
        <f t="shared" si="17"/>
        <v>3</v>
      </c>
      <c r="BD128" s="19">
        <f t="shared" si="18"/>
        <v>0.35416394334464951</v>
      </c>
      <c r="BE128" s="182">
        <f t="shared" si="19"/>
        <v>0</v>
      </c>
    </row>
    <row r="129" spans="1:57">
      <c r="A129" t="s">
        <v>8189</v>
      </c>
      <c r="B129" s="148">
        <f>IF('Indicator Date hidden'!C130="x","x",$B$2-'Indicator Date hidden'!C130)</f>
        <v>0</v>
      </c>
      <c r="C129" s="148">
        <f>IF('Indicator Date hidden'!D130="x","x",$C$2-'Indicator Date hidden'!D130)</f>
        <v>0</v>
      </c>
      <c r="D129" s="148">
        <f>IF('Indicator Date hidden'!E130="x","x",$D$2-'Indicator Date hidden'!E130)</f>
        <v>0</v>
      </c>
      <c r="E129" s="148">
        <f>IF('Indicator Date hidden'!F130="x","x",$E$2-'Indicator Date hidden'!F130)</f>
        <v>0</v>
      </c>
      <c r="F129" s="148">
        <f>IF('Indicator Date hidden'!G130="x","x",$F$2-'Indicator Date hidden'!G130)</f>
        <v>0</v>
      </c>
      <c r="G129" s="148">
        <f>IF('Indicator Date hidden'!H130="x","x",$G$2-'Indicator Date hidden'!H130)</f>
        <v>0</v>
      </c>
      <c r="H129" s="148">
        <f>IF('Indicator Date hidden'!I130="x","x",$H$2-'Indicator Date hidden'!I130)</f>
        <v>0</v>
      </c>
      <c r="I129" s="148">
        <f>IF('Indicator Date hidden'!J130="x","x",$I$2-'Indicator Date hidden'!J130)</f>
        <v>0</v>
      </c>
      <c r="J129" s="148">
        <f>IF('Indicator Date hidden'!K130="x","x",$J$2-'Indicator Date hidden'!K130)</f>
        <v>0</v>
      </c>
      <c r="K129" s="148">
        <f>IF('Indicator Date hidden'!L130="x","x",$K$2-'Indicator Date hidden'!L130)</f>
        <v>0</v>
      </c>
      <c r="L129" s="148">
        <f>IF('Indicator Date hidden'!M130="x","x",$L$2-'Indicator Date hidden'!M130)</f>
        <v>0</v>
      </c>
      <c r="M129" s="148">
        <f>IF('Indicator Date hidden'!N130="x","x",$M$2-'Indicator Date hidden'!N130)</f>
        <v>0</v>
      </c>
      <c r="N129" s="148">
        <f>IF('Indicator Date hidden'!O130="x","x",$N$2-'Indicator Date hidden'!O130)</f>
        <v>0</v>
      </c>
      <c r="O129" s="148">
        <f>IF('Indicator Date hidden'!P130="x","x",$O$2-'Indicator Date hidden'!P130)</f>
        <v>0</v>
      </c>
      <c r="P129" s="148">
        <f>IF('Indicator Date hidden'!Q130="x","x",$P$2-'Indicator Date hidden'!Q130)</f>
        <v>0</v>
      </c>
      <c r="Q129" s="148" t="str">
        <f>IF('Indicator Date hidden'!R130="x","x",$Q$2-'Indicator Date hidden'!R130)</f>
        <v>x</v>
      </c>
      <c r="R129" s="148">
        <f>IF('Indicator Date hidden'!S130="x","x",$R$2-'Indicator Date hidden'!S130)</f>
        <v>0</v>
      </c>
      <c r="S129" s="148">
        <f>IF('Indicator Date hidden'!T130="x","x",$S$2-'Indicator Date hidden'!T130)</f>
        <v>0</v>
      </c>
      <c r="T129" s="148">
        <f>IF('Indicator Date hidden'!U130="x","x",$T$2-'Indicator Date hidden'!U130)</f>
        <v>0</v>
      </c>
      <c r="U129" s="148" t="str">
        <f>IF('Indicator Date hidden'!V130="x","x",$U$2-'Indicator Date hidden'!V130)</f>
        <v>x</v>
      </c>
      <c r="V129" s="148">
        <f>IF('Indicator Date hidden'!W130="x","x",$V$2-'Indicator Date hidden'!W130)</f>
        <v>0</v>
      </c>
      <c r="W129" s="148">
        <f>IF('Indicator Date hidden'!X130="x","x",$W$2-'Indicator Date hidden'!X130)</f>
        <v>5</v>
      </c>
      <c r="X129" s="148">
        <f>IF('Indicator Date hidden'!Y130="x","x",$X$2-'Indicator Date hidden'!Y130)</f>
        <v>2</v>
      </c>
      <c r="Y129" s="148">
        <f>IF('Indicator Date hidden'!Z130="x","x",$Y$2-'Indicator Date hidden'!Z130)</f>
        <v>0</v>
      </c>
      <c r="Z129" s="148">
        <f>IF('Indicator Date hidden'!AA130="x","x",$Z$2-'Indicator Date hidden'!AA130)</f>
        <v>0</v>
      </c>
      <c r="AA129" s="148">
        <f>IF('Indicator Date hidden'!AB130="x","x",$AA$2-'Indicator Date hidden'!AB130)</f>
        <v>0</v>
      </c>
      <c r="AB129" s="148">
        <f>IF('Indicator Date hidden'!AC130="x","x",$AB$2-'Indicator Date hidden'!AC130)</f>
        <v>0</v>
      </c>
      <c r="AC129" s="148">
        <f>IF('Indicator Date hidden'!AD130="x","x",$AC$2-'Indicator Date hidden'!AD130)</f>
        <v>0</v>
      </c>
      <c r="AD129" s="148" t="str">
        <f>IF('Indicator Date hidden'!AE130="x","x",$AD$2-'Indicator Date hidden'!AE130)</f>
        <v>x</v>
      </c>
      <c r="AE129" s="148">
        <f>IF('Indicator Date hidden'!AF130="x","x",$AE$2-'Indicator Date hidden'!AF130)</f>
        <v>0</v>
      </c>
      <c r="AF129" s="148" t="str">
        <f>IF('Indicator Date hidden'!AG130="x","x",$AF$2-'Indicator Date hidden'!AG130)</f>
        <v>x</v>
      </c>
      <c r="AG129" s="148">
        <f>IF('Indicator Date hidden'!AH130="x","x",$AG$2-'Indicator Date hidden'!AH130)</f>
        <v>0</v>
      </c>
      <c r="AH129" s="148">
        <f>IF('Indicator Date hidden'!AI130="x","x",$AH$2-'Indicator Date hidden'!AI130)</f>
        <v>0</v>
      </c>
      <c r="AI129" s="148">
        <f>IF('Indicator Date hidden'!AJ130="x","x",$AI$2-'Indicator Date hidden'!AJ130)</f>
        <v>0</v>
      </c>
      <c r="AJ129" s="148" t="str">
        <f>IF('Indicator Date hidden'!AK130="x","x",$AJ$2-'Indicator Date hidden'!AK130)</f>
        <v>x</v>
      </c>
      <c r="AK129" s="148">
        <f>IF('Indicator Date hidden'!AL130="x","x",$AK$2-'Indicator Date hidden'!AL130)</f>
        <v>1</v>
      </c>
      <c r="AL129" s="148">
        <f>IF('Indicator Date hidden'!AM130="x","x",$AL$2-'Indicator Date hidden'!AM130)</f>
        <v>0</v>
      </c>
      <c r="AM129" s="148">
        <f>IF('Indicator Date hidden'!AN130="x","x",$AM$2-'Indicator Date hidden'!AN130)</f>
        <v>0</v>
      </c>
      <c r="AN129" s="148">
        <f>IF('Indicator Date hidden'!AO130="x","x",$AN$2-'Indicator Date hidden'!AO130)</f>
        <v>0</v>
      </c>
      <c r="AO129" s="148">
        <f>IF('Indicator Date hidden'!AP130="x","x",$AO$2-'Indicator Date hidden'!AP130)</f>
        <v>0</v>
      </c>
      <c r="AP129" s="148">
        <f>IF('Indicator Date hidden'!AQ130="x","x",$AP$2-'Indicator Date hidden'!AQ130)</f>
        <v>0</v>
      </c>
      <c r="AQ129" s="148" t="str">
        <f>IF('Indicator Date hidden'!AR130="x","x",$AQ$2-'Indicator Date hidden'!AR130)</f>
        <v>x</v>
      </c>
      <c r="AR129" s="148">
        <f>IF('Indicator Date hidden'!AS130="x","x",$AR$2-'Indicator Date hidden'!AS130)</f>
        <v>0</v>
      </c>
      <c r="AS129" s="148">
        <f>IF('Indicator Date hidden'!AT130="x","x",$AS$2-'Indicator Date hidden'!AT130)</f>
        <v>0</v>
      </c>
      <c r="AT129" s="148">
        <f>IF('Indicator Date hidden'!AU130="x","x",$AT$2-'Indicator Date hidden'!AU130)</f>
        <v>0</v>
      </c>
      <c r="AU129" s="148">
        <f>IF('Indicator Date hidden'!AV130="x","x",$AU$2-'Indicator Date hidden'!AV130)</f>
        <v>0</v>
      </c>
      <c r="AV129" s="148">
        <f>IF('Indicator Date hidden'!AW130="x","x",$AV$2-'Indicator Date hidden'!AW130)</f>
        <v>0</v>
      </c>
      <c r="AW129" s="148">
        <f>IF('Indicator Date hidden'!AX130="x","x",$AW$2-'Indicator Date hidden'!AX130)</f>
        <v>0</v>
      </c>
      <c r="AX129" s="148">
        <f>IF('Indicator Date hidden'!AY130="x","x",$AX$2-'Indicator Date hidden'!AY130)</f>
        <v>0</v>
      </c>
      <c r="AY129" s="148">
        <f>IF('Indicator Date hidden'!AZ130="x","x",$AY$2-'Indicator Date hidden'!AZ130)</f>
        <v>0</v>
      </c>
      <c r="AZ129" s="148">
        <f>IF('Indicator Date hidden'!BA130="x","x",$AZ$2-'Indicator Date hidden'!BA130)</f>
        <v>0</v>
      </c>
      <c r="BA129">
        <f t="shared" si="15"/>
        <v>8</v>
      </c>
      <c r="BB129" s="19">
        <f t="shared" si="16"/>
        <v>0.17777777777777778</v>
      </c>
      <c r="BC129">
        <f t="shared" si="17"/>
        <v>3</v>
      </c>
      <c r="BD129" s="19">
        <f t="shared" si="18"/>
        <v>0.7969076034240492</v>
      </c>
      <c r="BE129" s="182">
        <f t="shared" si="19"/>
        <v>0</v>
      </c>
    </row>
    <row r="130" spans="1:57">
      <c r="A130" t="s">
        <v>4862</v>
      </c>
      <c r="B130" s="148">
        <f>IF('Indicator Date hidden'!C131="x","x",$B$2-'Indicator Date hidden'!C131)</f>
        <v>0</v>
      </c>
      <c r="C130" s="148">
        <f>IF('Indicator Date hidden'!D131="x","x",$C$2-'Indicator Date hidden'!D131)</f>
        <v>0</v>
      </c>
      <c r="D130" s="148">
        <f>IF('Indicator Date hidden'!E131="x","x",$D$2-'Indicator Date hidden'!E131)</f>
        <v>0</v>
      </c>
      <c r="E130" s="148">
        <f>IF('Indicator Date hidden'!F131="x","x",$E$2-'Indicator Date hidden'!F131)</f>
        <v>0</v>
      </c>
      <c r="F130" s="148">
        <f>IF('Indicator Date hidden'!G131="x","x",$F$2-'Indicator Date hidden'!G131)</f>
        <v>0</v>
      </c>
      <c r="G130" s="148">
        <f>IF('Indicator Date hidden'!H131="x","x",$G$2-'Indicator Date hidden'!H131)</f>
        <v>0</v>
      </c>
      <c r="H130" s="148">
        <f>IF('Indicator Date hidden'!I131="x","x",$H$2-'Indicator Date hidden'!I131)</f>
        <v>0</v>
      </c>
      <c r="I130" s="148">
        <f>IF('Indicator Date hidden'!J131="x","x",$I$2-'Indicator Date hidden'!J131)</f>
        <v>0</v>
      </c>
      <c r="J130" s="148">
        <f>IF('Indicator Date hidden'!K131="x","x",$J$2-'Indicator Date hidden'!K131)</f>
        <v>0</v>
      </c>
      <c r="K130" s="148">
        <f>IF('Indicator Date hidden'!L131="x","x",$K$2-'Indicator Date hidden'!L131)</f>
        <v>0</v>
      </c>
      <c r="L130" s="148">
        <f>IF('Indicator Date hidden'!M131="x","x",$L$2-'Indicator Date hidden'!M131)</f>
        <v>0</v>
      </c>
      <c r="M130" s="148">
        <f>IF('Indicator Date hidden'!N131="x","x",$M$2-'Indicator Date hidden'!N131)</f>
        <v>0</v>
      </c>
      <c r="N130" s="148">
        <f>IF('Indicator Date hidden'!O131="x","x",$N$2-'Indicator Date hidden'!O131)</f>
        <v>0</v>
      </c>
      <c r="O130" s="148">
        <f>IF('Indicator Date hidden'!P131="x","x",$O$2-'Indicator Date hidden'!P131)</f>
        <v>0</v>
      </c>
      <c r="P130" s="148">
        <f>IF('Indicator Date hidden'!Q131="x","x",$P$2-'Indicator Date hidden'!Q131)</f>
        <v>0</v>
      </c>
      <c r="Q130" s="148">
        <f>IF('Indicator Date hidden'!R131="x","x",$Q$2-'Indicator Date hidden'!R131)</f>
        <v>1</v>
      </c>
      <c r="R130" s="148">
        <f>IF('Indicator Date hidden'!S131="x","x",$R$2-'Indicator Date hidden'!S131)</f>
        <v>0</v>
      </c>
      <c r="S130" s="148">
        <f>IF('Indicator Date hidden'!T131="x","x",$S$2-'Indicator Date hidden'!T131)</f>
        <v>0</v>
      </c>
      <c r="T130" s="148">
        <f>IF('Indicator Date hidden'!U131="x","x",$T$2-'Indicator Date hidden'!U131)</f>
        <v>0</v>
      </c>
      <c r="U130" s="148">
        <f>IF('Indicator Date hidden'!V131="x","x",$U$2-'Indicator Date hidden'!V131)</f>
        <v>0</v>
      </c>
      <c r="V130" s="148">
        <f>IF('Indicator Date hidden'!W131="x","x",$V$2-'Indicator Date hidden'!W131)</f>
        <v>0</v>
      </c>
      <c r="W130" s="148">
        <f>IF('Indicator Date hidden'!X131="x","x",$W$2-'Indicator Date hidden'!X131)</f>
        <v>2</v>
      </c>
      <c r="X130" s="148">
        <f>IF('Indicator Date hidden'!Y131="x","x",$X$2-'Indicator Date hidden'!Y131)</f>
        <v>4</v>
      </c>
      <c r="Y130" s="148">
        <f>IF('Indicator Date hidden'!Z131="x","x",$Y$2-'Indicator Date hidden'!Z131)</f>
        <v>0</v>
      </c>
      <c r="Z130" s="148">
        <f>IF('Indicator Date hidden'!AA131="x","x",$Z$2-'Indicator Date hidden'!AA131)</f>
        <v>0</v>
      </c>
      <c r="AA130" s="148">
        <f>IF('Indicator Date hidden'!AB131="x","x",$AA$2-'Indicator Date hidden'!AB131)</f>
        <v>0</v>
      </c>
      <c r="AB130" s="148">
        <f>IF('Indicator Date hidden'!AC131="x","x",$AB$2-'Indicator Date hidden'!AC131)</f>
        <v>0</v>
      </c>
      <c r="AC130" s="148">
        <f>IF('Indicator Date hidden'!AD131="x","x",$AC$2-'Indicator Date hidden'!AD131)</f>
        <v>0</v>
      </c>
      <c r="AD130" s="148">
        <f>IF('Indicator Date hidden'!AE131="x","x",$AD$2-'Indicator Date hidden'!AE131)</f>
        <v>0</v>
      </c>
      <c r="AE130" s="148">
        <f>IF('Indicator Date hidden'!AF131="x","x",$AE$2-'Indicator Date hidden'!AF131)</f>
        <v>0</v>
      </c>
      <c r="AF130" s="148">
        <f>IF('Indicator Date hidden'!AG131="x","x",$AF$2-'Indicator Date hidden'!AG131)</f>
        <v>3</v>
      </c>
      <c r="AG130" s="148">
        <f>IF('Indicator Date hidden'!AH131="x","x",$AG$2-'Indicator Date hidden'!AH131)</f>
        <v>0</v>
      </c>
      <c r="AH130" s="148">
        <f>IF('Indicator Date hidden'!AI131="x","x",$AH$2-'Indicator Date hidden'!AI131)</f>
        <v>0</v>
      </c>
      <c r="AI130" s="148">
        <f>IF('Indicator Date hidden'!AJ131="x","x",$AI$2-'Indicator Date hidden'!AJ131)</f>
        <v>0</v>
      </c>
      <c r="AJ130" s="148">
        <f>IF('Indicator Date hidden'!AK131="x","x",$AJ$2-'Indicator Date hidden'!AK131)</f>
        <v>1</v>
      </c>
      <c r="AK130" s="148">
        <f>IF('Indicator Date hidden'!AL131="x","x",$AK$2-'Indicator Date hidden'!AL131)</f>
        <v>1</v>
      </c>
      <c r="AL130" s="148">
        <f>IF('Indicator Date hidden'!AM131="x","x",$AL$2-'Indicator Date hidden'!AM131)</f>
        <v>0</v>
      </c>
      <c r="AM130" s="148">
        <f>IF('Indicator Date hidden'!AN131="x","x",$AM$2-'Indicator Date hidden'!AN131)</f>
        <v>0</v>
      </c>
      <c r="AN130" s="148">
        <f>IF('Indicator Date hidden'!AO131="x","x",$AN$2-'Indicator Date hidden'!AO131)</f>
        <v>0</v>
      </c>
      <c r="AO130" s="148">
        <f>IF('Indicator Date hidden'!AP131="x","x",$AO$2-'Indicator Date hidden'!AP131)</f>
        <v>0</v>
      </c>
      <c r="AP130" s="148">
        <f>IF('Indicator Date hidden'!AQ131="x","x",$AP$2-'Indicator Date hidden'!AQ131)</f>
        <v>0</v>
      </c>
      <c r="AQ130" s="148">
        <f>IF('Indicator Date hidden'!AR131="x","x",$AQ$2-'Indicator Date hidden'!AR131)</f>
        <v>0</v>
      </c>
      <c r="AR130" s="148">
        <f>IF('Indicator Date hidden'!AS131="x","x",$AR$2-'Indicator Date hidden'!AS131)</f>
        <v>0</v>
      </c>
      <c r="AS130" s="148">
        <f>IF('Indicator Date hidden'!AT131="x","x",$AS$2-'Indicator Date hidden'!AT131)</f>
        <v>0</v>
      </c>
      <c r="AT130" s="148">
        <f>IF('Indicator Date hidden'!AU131="x","x",$AT$2-'Indicator Date hidden'!AU131)</f>
        <v>0</v>
      </c>
      <c r="AU130" s="148">
        <f>IF('Indicator Date hidden'!AV131="x","x",$AU$2-'Indicator Date hidden'!AV131)</f>
        <v>2</v>
      </c>
      <c r="AV130" s="148">
        <f>IF('Indicator Date hidden'!AW131="x","x",$AV$2-'Indicator Date hidden'!AW131)</f>
        <v>0</v>
      </c>
      <c r="AW130" s="148">
        <f>IF('Indicator Date hidden'!AX131="x","x",$AW$2-'Indicator Date hidden'!AX131)</f>
        <v>0</v>
      </c>
      <c r="AX130" s="148">
        <f>IF('Indicator Date hidden'!AY131="x","x",$AX$2-'Indicator Date hidden'!AY131)</f>
        <v>0</v>
      </c>
      <c r="AY130" s="148">
        <f>IF('Indicator Date hidden'!AZ131="x","x",$AY$2-'Indicator Date hidden'!AZ131)</f>
        <v>0</v>
      </c>
      <c r="AZ130" s="148">
        <f>IF('Indicator Date hidden'!BA131="x","x",$AZ$2-'Indicator Date hidden'!BA131)</f>
        <v>0</v>
      </c>
      <c r="BA130">
        <f t="shared" si="15"/>
        <v>14</v>
      </c>
      <c r="BB130" s="19">
        <f t="shared" si="16"/>
        <v>0.27450980392156865</v>
      </c>
      <c r="BC130">
        <f t="shared" si="17"/>
        <v>7</v>
      </c>
      <c r="BD130" s="19">
        <f t="shared" si="18"/>
        <v>0.79405712671829753</v>
      </c>
      <c r="BE130" s="182">
        <f t="shared" si="19"/>
        <v>0</v>
      </c>
    </row>
    <row r="131" spans="1:57">
      <c r="A131" t="s">
        <v>8191</v>
      </c>
      <c r="B131" s="148">
        <f>IF('Indicator Date hidden'!C132="x","x",$B$2-'Indicator Date hidden'!C132)</f>
        <v>0</v>
      </c>
      <c r="C131" s="148">
        <f>IF('Indicator Date hidden'!D132="x","x",$C$2-'Indicator Date hidden'!D132)</f>
        <v>0</v>
      </c>
      <c r="D131" s="148">
        <f>IF('Indicator Date hidden'!E132="x","x",$D$2-'Indicator Date hidden'!E132)</f>
        <v>0</v>
      </c>
      <c r="E131" s="148">
        <f>IF('Indicator Date hidden'!F132="x","x",$E$2-'Indicator Date hidden'!F132)</f>
        <v>0</v>
      </c>
      <c r="F131" s="148">
        <f>IF('Indicator Date hidden'!G132="x","x",$F$2-'Indicator Date hidden'!G132)</f>
        <v>0</v>
      </c>
      <c r="G131" s="148">
        <f>IF('Indicator Date hidden'!H132="x","x",$G$2-'Indicator Date hidden'!H132)</f>
        <v>0</v>
      </c>
      <c r="H131" s="148">
        <f>IF('Indicator Date hidden'!I132="x","x",$H$2-'Indicator Date hidden'!I132)</f>
        <v>0</v>
      </c>
      <c r="I131" s="148">
        <f>IF('Indicator Date hidden'!J132="x","x",$I$2-'Indicator Date hidden'!J132)</f>
        <v>0</v>
      </c>
      <c r="J131" s="148">
        <f>IF('Indicator Date hidden'!K132="x","x",$J$2-'Indicator Date hidden'!K132)</f>
        <v>0</v>
      </c>
      <c r="K131" s="148">
        <f>IF('Indicator Date hidden'!L132="x","x",$K$2-'Indicator Date hidden'!L132)</f>
        <v>0</v>
      </c>
      <c r="L131" s="148">
        <f>IF('Indicator Date hidden'!M132="x","x",$L$2-'Indicator Date hidden'!M132)</f>
        <v>0</v>
      </c>
      <c r="M131" s="148">
        <f>IF('Indicator Date hidden'!N132="x","x",$M$2-'Indicator Date hidden'!N132)</f>
        <v>0</v>
      </c>
      <c r="N131" s="148">
        <f>IF('Indicator Date hidden'!O132="x","x",$N$2-'Indicator Date hidden'!O132)</f>
        <v>0</v>
      </c>
      <c r="O131" s="148">
        <f>IF('Indicator Date hidden'!P132="x","x",$O$2-'Indicator Date hidden'!P132)</f>
        <v>0</v>
      </c>
      <c r="P131" s="148">
        <f>IF('Indicator Date hidden'!Q132="x","x",$P$2-'Indicator Date hidden'!Q132)</f>
        <v>0</v>
      </c>
      <c r="Q131" s="148" t="str">
        <f>IF('Indicator Date hidden'!R132="x","x",$Q$2-'Indicator Date hidden'!R132)</f>
        <v>x</v>
      </c>
      <c r="R131" s="148">
        <f>IF('Indicator Date hidden'!S132="x","x",$R$2-'Indicator Date hidden'!S132)</f>
        <v>0</v>
      </c>
      <c r="S131" s="148">
        <f>IF('Indicator Date hidden'!T132="x","x",$S$2-'Indicator Date hidden'!T132)</f>
        <v>0</v>
      </c>
      <c r="T131" s="148">
        <f>IF('Indicator Date hidden'!U132="x","x",$T$2-'Indicator Date hidden'!U132)</f>
        <v>0</v>
      </c>
      <c r="U131" s="148">
        <f>IF('Indicator Date hidden'!V132="x","x",$U$2-'Indicator Date hidden'!V132)</f>
        <v>0</v>
      </c>
      <c r="V131" s="148">
        <f>IF('Indicator Date hidden'!W132="x","x",$V$2-'Indicator Date hidden'!W132)</f>
        <v>0</v>
      </c>
      <c r="W131" s="148">
        <f>IF('Indicator Date hidden'!X132="x","x",$W$2-'Indicator Date hidden'!X132)</f>
        <v>4</v>
      </c>
      <c r="X131" s="148">
        <f>IF('Indicator Date hidden'!Y132="x","x",$X$2-'Indicator Date hidden'!Y132)</f>
        <v>4</v>
      </c>
      <c r="Y131" s="148">
        <f>IF('Indicator Date hidden'!Z132="x","x",$Y$2-'Indicator Date hidden'!Z132)</f>
        <v>0</v>
      </c>
      <c r="Z131" s="148">
        <f>IF('Indicator Date hidden'!AA132="x","x",$Z$2-'Indicator Date hidden'!AA132)</f>
        <v>0</v>
      </c>
      <c r="AA131" s="148">
        <f>IF('Indicator Date hidden'!AB132="x","x",$AA$2-'Indicator Date hidden'!AB132)</f>
        <v>4</v>
      </c>
      <c r="AB131" s="148">
        <f>IF('Indicator Date hidden'!AC132="x","x",$AB$2-'Indicator Date hidden'!AC132)</f>
        <v>0</v>
      </c>
      <c r="AC131" s="148">
        <f>IF('Indicator Date hidden'!AD132="x","x",$AC$2-'Indicator Date hidden'!AD132)</f>
        <v>0</v>
      </c>
      <c r="AD131" s="148" t="str">
        <f>IF('Indicator Date hidden'!AE132="x","x",$AD$2-'Indicator Date hidden'!AE132)</f>
        <v>x</v>
      </c>
      <c r="AE131" s="148" t="str">
        <f>IF('Indicator Date hidden'!AF132="x","x",$AE$2-'Indicator Date hidden'!AF132)</f>
        <v>x</v>
      </c>
      <c r="AF131" s="148" t="str">
        <f>IF('Indicator Date hidden'!AG132="x","x",$AF$2-'Indicator Date hidden'!AG132)</f>
        <v>x</v>
      </c>
      <c r="AG131" s="148">
        <f>IF('Indicator Date hidden'!AH132="x","x",$AG$2-'Indicator Date hidden'!AH132)</f>
        <v>0</v>
      </c>
      <c r="AH131" s="148">
        <f>IF('Indicator Date hidden'!AI132="x","x",$AH$2-'Indicator Date hidden'!AI132)</f>
        <v>0</v>
      </c>
      <c r="AI131" s="148">
        <f>IF('Indicator Date hidden'!AJ132="x","x",$AI$2-'Indicator Date hidden'!AJ132)</f>
        <v>0</v>
      </c>
      <c r="AJ131" s="148" t="str">
        <f>IF('Indicator Date hidden'!AK132="x","x",$AJ$2-'Indicator Date hidden'!AK132)</f>
        <v>x</v>
      </c>
      <c r="AK131" s="148">
        <f>IF('Indicator Date hidden'!AL132="x","x",$AK$2-'Indicator Date hidden'!AL132)</f>
        <v>1</v>
      </c>
      <c r="AL131" s="148">
        <f>IF('Indicator Date hidden'!AM132="x","x",$AL$2-'Indicator Date hidden'!AM132)</f>
        <v>0</v>
      </c>
      <c r="AM131" s="148">
        <f>IF('Indicator Date hidden'!AN132="x","x",$AM$2-'Indicator Date hidden'!AN132)</f>
        <v>0</v>
      </c>
      <c r="AN131" s="148">
        <f>IF('Indicator Date hidden'!AO132="x","x",$AN$2-'Indicator Date hidden'!AO132)</f>
        <v>0</v>
      </c>
      <c r="AO131" s="148" t="str">
        <f>IF('Indicator Date hidden'!AP132="x","x",$AO$2-'Indicator Date hidden'!AP132)</f>
        <v>x</v>
      </c>
      <c r="AP131" s="148" t="str">
        <f>IF('Indicator Date hidden'!AQ132="x","x",$AP$2-'Indicator Date hidden'!AQ132)</f>
        <v>x</v>
      </c>
      <c r="AQ131" s="148">
        <f>IF('Indicator Date hidden'!AR132="x","x",$AQ$2-'Indicator Date hidden'!AR132)</f>
        <v>4</v>
      </c>
      <c r="AR131" s="148">
        <f>IF('Indicator Date hidden'!AS132="x","x",$AR$2-'Indicator Date hidden'!AS132)</f>
        <v>0</v>
      </c>
      <c r="AS131" s="148" t="str">
        <f>IF('Indicator Date hidden'!AT132="x","x",$AS$2-'Indicator Date hidden'!AT132)</f>
        <v>x</v>
      </c>
      <c r="AT131" s="148">
        <f>IF('Indicator Date hidden'!AU132="x","x",$AT$2-'Indicator Date hidden'!AU132)</f>
        <v>0</v>
      </c>
      <c r="AU131" s="148">
        <f>IF('Indicator Date hidden'!AV132="x","x",$AU$2-'Indicator Date hidden'!AV132)</f>
        <v>1</v>
      </c>
      <c r="AV131" s="148" t="str">
        <f>IF('Indicator Date hidden'!AW132="x","x",$AV$2-'Indicator Date hidden'!AW132)</f>
        <v>x</v>
      </c>
      <c r="AW131" s="148">
        <f>IF('Indicator Date hidden'!AX132="x","x",$AW$2-'Indicator Date hidden'!AX132)</f>
        <v>0</v>
      </c>
      <c r="AX131" s="148">
        <f>IF('Indicator Date hidden'!AY132="x","x",$AX$2-'Indicator Date hidden'!AY132)</f>
        <v>0</v>
      </c>
      <c r="AY131" s="148">
        <f>IF('Indicator Date hidden'!AZ132="x","x",$AY$2-'Indicator Date hidden'!AZ132)</f>
        <v>0</v>
      </c>
      <c r="AZ131" s="148">
        <f>IF('Indicator Date hidden'!BA132="x","x",$AZ$2-'Indicator Date hidden'!BA132)</f>
        <v>4</v>
      </c>
      <c r="BA131">
        <f t="shared" ref="BA131:BA162" si="20">SUM(B131:AZ131)</f>
        <v>22</v>
      </c>
      <c r="BB131" s="19">
        <f t="shared" ref="BB131:BB162" si="21">BA131/COUNT(B131:AZ131)</f>
        <v>0.52380952380952384</v>
      </c>
      <c r="BC131">
        <f t="shared" ref="BC131:BC162" si="22">COUNTIF(B131:AZ131,"&gt;0")</f>
        <v>7</v>
      </c>
      <c r="BD131" s="19">
        <f t="shared" ref="BD131:BD162" si="23">_xlfn.STDEV.P(B131:AZ131)</f>
        <v>1.2953781436890899</v>
      </c>
      <c r="BE131" s="182">
        <f t="shared" ref="BE131:BE162" si="24">MEDIAN(B131:AZ131)</f>
        <v>0</v>
      </c>
    </row>
    <row r="132" spans="1:57">
      <c r="A132" t="s">
        <v>5304</v>
      </c>
      <c r="B132" s="148">
        <f>IF('Indicator Date hidden'!C133="x","x",$B$2-'Indicator Date hidden'!C133)</f>
        <v>0</v>
      </c>
      <c r="C132" s="148">
        <f>IF('Indicator Date hidden'!D133="x","x",$C$2-'Indicator Date hidden'!D133)</f>
        <v>0</v>
      </c>
      <c r="D132" s="148">
        <f>IF('Indicator Date hidden'!E133="x","x",$D$2-'Indicator Date hidden'!E133)</f>
        <v>0</v>
      </c>
      <c r="E132" s="148">
        <f>IF('Indicator Date hidden'!F133="x","x",$E$2-'Indicator Date hidden'!F133)</f>
        <v>0</v>
      </c>
      <c r="F132" s="148">
        <f>IF('Indicator Date hidden'!G133="x","x",$F$2-'Indicator Date hidden'!G133)</f>
        <v>0</v>
      </c>
      <c r="G132" s="148">
        <f>IF('Indicator Date hidden'!H133="x","x",$G$2-'Indicator Date hidden'!H133)</f>
        <v>0</v>
      </c>
      <c r="H132" s="148">
        <f>IF('Indicator Date hidden'!I133="x","x",$H$2-'Indicator Date hidden'!I133)</f>
        <v>0</v>
      </c>
      <c r="I132" s="148">
        <f>IF('Indicator Date hidden'!J133="x","x",$I$2-'Indicator Date hidden'!J133)</f>
        <v>0</v>
      </c>
      <c r="J132" s="148">
        <f>IF('Indicator Date hidden'!K133="x","x",$J$2-'Indicator Date hidden'!K133)</f>
        <v>0</v>
      </c>
      <c r="K132" s="148">
        <f>IF('Indicator Date hidden'!L133="x","x",$K$2-'Indicator Date hidden'!L133)</f>
        <v>2</v>
      </c>
      <c r="L132" s="148">
        <f>IF('Indicator Date hidden'!M133="x","x",$L$2-'Indicator Date hidden'!M133)</f>
        <v>0</v>
      </c>
      <c r="M132" s="148">
        <f>IF('Indicator Date hidden'!N133="x","x",$M$2-'Indicator Date hidden'!N133)</f>
        <v>0</v>
      </c>
      <c r="N132" s="148">
        <f>IF('Indicator Date hidden'!O133="x","x",$N$2-'Indicator Date hidden'!O133)</f>
        <v>0</v>
      </c>
      <c r="O132" s="148">
        <f>IF('Indicator Date hidden'!P133="x","x",$O$2-'Indicator Date hidden'!P133)</f>
        <v>0</v>
      </c>
      <c r="P132" s="148">
        <f>IF('Indicator Date hidden'!Q133="x","x",$P$2-'Indicator Date hidden'!Q133)</f>
        <v>0</v>
      </c>
      <c r="Q132" s="148">
        <f>IF('Indicator Date hidden'!R133="x","x",$Q$2-'Indicator Date hidden'!R133)</f>
        <v>4</v>
      </c>
      <c r="R132" s="148">
        <f>IF('Indicator Date hidden'!S133="x","x",$R$2-'Indicator Date hidden'!S133)</f>
        <v>0</v>
      </c>
      <c r="S132" s="148">
        <f>IF('Indicator Date hidden'!T133="x","x",$S$2-'Indicator Date hidden'!T133)</f>
        <v>0</v>
      </c>
      <c r="T132" s="148">
        <f>IF('Indicator Date hidden'!U133="x","x",$T$2-'Indicator Date hidden'!U133)</f>
        <v>0</v>
      </c>
      <c r="U132" s="148">
        <f>IF('Indicator Date hidden'!V133="x","x",$U$2-'Indicator Date hidden'!V133)</f>
        <v>0</v>
      </c>
      <c r="V132" s="148">
        <f>IF('Indicator Date hidden'!W133="x","x",$V$2-'Indicator Date hidden'!W133)</f>
        <v>0</v>
      </c>
      <c r="W132" s="148">
        <f>IF('Indicator Date hidden'!X133="x","x",$W$2-'Indicator Date hidden'!X133)</f>
        <v>0</v>
      </c>
      <c r="X132" s="148">
        <f>IF('Indicator Date hidden'!Y133="x","x",$X$2-'Indicator Date hidden'!Y133)</f>
        <v>2</v>
      </c>
      <c r="Y132" s="148">
        <f>IF('Indicator Date hidden'!Z133="x","x",$Y$2-'Indicator Date hidden'!Z133)</f>
        <v>2</v>
      </c>
      <c r="Z132" s="148">
        <f>IF('Indicator Date hidden'!AA133="x","x",$Z$2-'Indicator Date hidden'!AA133)</f>
        <v>0</v>
      </c>
      <c r="AA132" s="148" t="str">
        <f>IF('Indicator Date hidden'!AB133="x","x",$AA$2-'Indicator Date hidden'!AB133)</f>
        <v>x</v>
      </c>
      <c r="AB132" s="148" t="str">
        <f>IF('Indicator Date hidden'!AC133="x","x",$AB$2-'Indicator Date hidden'!AC133)</f>
        <v>x</v>
      </c>
      <c r="AC132" s="148">
        <f>IF('Indicator Date hidden'!AD133="x","x",$AC$2-'Indicator Date hidden'!AD133)</f>
        <v>0</v>
      </c>
      <c r="AD132" s="148" t="str">
        <f>IF('Indicator Date hidden'!AE133="x","x",$AD$2-'Indicator Date hidden'!AE133)</f>
        <v>x</v>
      </c>
      <c r="AE132" s="148" t="str">
        <f>IF('Indicator Date hidden'!AF133="x","x",$AE$2-'Indicator Date hidden'!AF133)</f>
        <v>x</v>
      </c>
      <c r="AF132" s="148">
        <f>IF('Indicator Date hidden'!AG133="x","x",$AF$2-'Indicator Date hidden'!AG133)</f>
        <v>4</v>
      </c>
      <c r="AG132" s="148">
        <f>IF('Indicator Date hidden'!AH133="x","x",$AG$2-'Indicator Date hidden'!AH133)</f>
        <v>0</v>
      </c>
      <c r="AH132" s="148">
        <f>IF('Indicator Date hidden'!AI133="x","x",$AH$2-'Indicator Date hidden'!AI133)</f>
        <v>0</v>
      </c>
      <c r="AI132" s="148">
        <f>IF('Indicator Date hidden'!AJ133="x","x",$AI$2-'Indicator Date hidden'!AJ133)</f>
        <v>0</v>
      </c>
      <c r="AJ132" s="148">
        <f>IF('Indicator Date hidden'!AK133="x","x",$AJ$2-'Indicator Date hidden'!AK133)</f>
        <v>1</v>
      </c>
      <c r="AK132" s="148">
        <f>IF('Indicator Date hidden'!AL133="x","x",$AK$2-'Indicator Date hidden'!AL133)</f>
        <v>1</v>
      </c>
      <c r="AL132" s="148">
        <f>IF('Indicator Date hidden'!AM133="x","x",$AL$2-'Indicator Date hidden'!AM133)</f>
        <v>0</v>
      </c>
      <c r="AM132" s="148">
        <f>IF('Indicator Date hidden'!AN133="x","x",$AM$2-'Indicator Date hidden'!AN133)</f>
        <v>0</v>
      </c>
      <c r="AN132" s="148">
        <f>IF('Indicator Date hidden'!AO133="x","x",$AN$2-'Indicator Date hidden'!AO133)</f>
        <v>0</v>
      </c>
      <c r="AO132" s="148" t="str">
        <f>IF('Indicator Date hidden'!AP133="x","x",$AO$2-'Indicator Date hidden'!AP133)</f>
        <v>x</v>
      </c>
      <c r="AP132" s="148" t="str">
        <f>IF('Indicator Date hidden'!AQ133="x","x",$AP$2-'Indicator Date hidden'!AQ133)</f>
        <v>x</v>
      </c>
      <c r="AQ132" s="148">
        <f>IF('Indicator Date hidden'!AR133="x","x",$AQ$2-'Indicator Date hidden'!AR133)</f>
        <v>0</v>
      </c>
      <c r="AR132" s="148">
        <f>IF('Indicator Date hidden'!AS133="x","x",$AR$2-'Indicator Date hidden'!AS133)</f>
        <v>0</v>
      </c>
      <c r="AS132" s="148" t="str">
        <f>IF('Indicator Date hidden'!AT133="x","x",$AS$2-'Indicator Date hidden'!AT133)</f>
        <v>x</v>
      </c>
      <c r="AT132" s="148">
        <f>IF('Indicator Date hidden'!AU133="x","x",$AT$2-'Indicator Date hidden'!AU133)</f>
        <v>0</v>
      </c>
      <c r="AU132" s="148">
        <f>IF('Indicator Date hidden'!AV133="x","x",$AU$2-'Indicator Date hidden'!AV133)</f>
        <v>0</v>
      </c>
      <c r="AV132" s="148">
        <f>IF('Indicator Date hidden'!AW133="x","x",$AV$2-'Indicator Date hidden'!AW133)</f>
        <v>0</v>
      </c>
      <c r="AW132" s="148">
        <f>IF('Indicator Date hidden'!AX133="x","x",$AW$2-'Indicator Date hidden'!AX133)</f>
        <v>0</v>
      </c>
      <c r="AX132" s="148">
        <f>IF('Indicator Date hidden'!AY133="x","x",$AX$2-'Indicator Date hidden'!AY133)</f>
        <v>0</v>
      </c>
      <c r="AY132" s="148">
        <f>IF('Indicator Date hidden'!AZ133="x","x",$AY$2-'Indicator Date hidden'!AZ133)</f>
        <v>0</v>
      </c>
      <c r="AZ132" s="148">
        <f>IF('Indicator Date hidden'!BA133="x","x",$AZ$2-'Indicator Date hidden'!BA133)</f>
        <v>0</v>
      </c>
      <c r="BA132">
        <f t="shared" si="20"/>
        <v>16</v>
      </c>
      <c r="BB132" s="19">
        <f t="shared" si="21"/>
        <v>0.36363636363636365</v>
      </c>
      <c r="BC132">
        <f t="shared" si="22"/>
        <v>7</v>
      </c>
      <c r="BD132" s="19">
        <f t="shared" si="23"/>
        <v>0.95562709280130176</v>
      </c>
      <c r="BE132" s="182">
        <f t="shared" si="24"/>
        <v>0</v>
      </c>
    </row>
    <row r="133" spans="1:57">
      <c r="A133" t="s">
        <v>8193</v>
      </c>
      <c r="B133" s="148">
        <f>IF('Indicator Date hidden'!C134="x","x",$B$2-'Indicator Date hidden'!C134)</f>
        <v>0</v>
      </c>
      <c r="C133" s="148">
        <f>IF('Indicator Date hidden'!D134="x","x",$C$2-'Indicator Date hidden'!D134)</f>
        <v>0</v>
      </c>
      <c r="D133" s="148">
        <f>IF('Indicator Date hidden'!E134="x","x",$D$2-'Indicator Date hidden'!E134)</f>
        <v>0</v>
      </c>
      <c r="E133" s="148">
        <f>IF('Indicator Date hidden'!F134="x","x",$E$2-'Indicator Date hidden'!F134)</f>
        <v>0</v>
      </c>
      <c r="F133" s="148">
        <f>IF('Indicator Date hidden'!G134="x","x",$F$2-'Indicator Date hidden'!G134)</f>
        <v>0</v>
      </c>
      <c r="G133" s="148">
        <f>IF('Indicator Date hidden'!H134="x","x",$G$2-'Indicator Date hidden'!H134)</f>
        <v>0</v>
      </c>
      <c r="H133" s="148">
        <f>IF('Indicator Date hidden'!I134="x","x",$H$2-'Indicator Date hidden'!I134)</f>
        <v>0</v>
      </c>
      <c r="I133" s="148">
        <f>IF('Indicator Date hidden'!J134="x","x",$I$2-'Indicator Date hidden'!J134)</f>
        <v>0</v>
      </c>
      <c r="J133" s="148">
        <f>IF('Indicator Date hidden'!K134="x","x",$J$2-'Indicator Date hidden'!K134)</f>
        <v>0</v>
      </c>
      <c r="K133" s="148">
        <f>IF('Indicator Date hidden'!L134="x","x",$K$2-'Indicator Date hidden'!L134)</f>
        <v>0</v>
      </c>
      <c r="L133" s="148">
        <f>IF('Indicator Date hidden'!M134="x","x",$L$2-'Indicator Date hidden'!M134)</f>
        <v>0</v>
      </c>
      <c r="M133" s="148">
        <f>IF('Indicator Date hidden'!N134="x","x",$M$2-'Indicator Date hidden'!N134)</f>
        <v>0</v>
      </c>
      <c r="N133" s="148">
        <f>IF('Indicator Date hidden'!O134="x","x",$N$2-'Indicator Date hidden'!O134)</f>
        <v>0</v>
      </c>
      <c r="O133" s="148">
        <f>IF('Indicator Date hidden'!P134="x","x",$O$2-'Indicator Date hidden'!P134)</f>
        <v>0</v>
      </c>
      <c r="P133" s="148">
        <f>IF('Indicator Date hidden'!Q134="x","x",$P$2-'Indicator Date hidden'!Q134)</f>
        <v>0</v>
      </c>
      <c r="Q133" s="148" t="str">
        <f>IF('Indicator Date hidden'!R134="x","x",$Q$2-'Indicator Date hidden'!R134)</f>
        <v>x</v>
      </c>
      <c r="R133" s="148">
        <f>IF('Indicator Date hidden'!S134="x","x",$R$2-'Indicator Date hidden'!S134)</f>
        <v>0</v>
      </c>
      <c r="S133" s="148">
        <f>IF('Indicator Date hidden'!T134="x","x",$S$2-'Indicator Date hidden'!T134)</f>
        <v>0</v>
      </c>
      <c r="T133" s="148">
        <f>IF('Indicator Date hidden'!U134="x","x",$T$2-'Indicator Date hidden'!U134)</f>
        <v>0</v>
      </c>
      <c r="U133" s="148">
        <f>IF('Indicator Date hidden'!V134="x","x",$U$2-'Indicator Date hidden'!V134)</f>
        <v>0</v>
      </c>
      <c r="V133" s="148">
        <f>IF('Indicator Date hidden'!W134="x","x",$V$2-'Indicator Date hidden'!W134)</f>
        <v>0</v>
      </c>
      <c r="W133" s="148">
        <f>IF('Indicator Date hidden'!X134="x","x",$W$2-'Indicator Date hidden'!X134)</f>
        <v>6</v>
      </c>
      <c r="X133" s="148">
        <f>IF('Indicator Date hidden'!Y134="x","x",$X$2-'Indicator Date hidden'!Y134)</f>
        <v>1</v>
      </c>
      <c r="Y133" s="148">
        <f>IF('Indicator Date hidden'!Z134="x","x",$Y$2-'Indicator Date hidden'!Z134)</f>
        <v>0</v>
      </c>
      <c r="Z133" s="148">
        <f>IF('Indicator Date hidden'!AA134="x","x",$Z$2-'Indicator Date hidden'!AA134)</f>
        <v>0</v>
      </c>
      <c r="AA133" s="148">
        <f>IF('Indicator Date hidden'!AB134="x","x",$AA$2-'Indicator Date hidden'!AB134)</f>
        <v>0</v>
      </c>
      <c r="AB133" s="148">
        <f>IF('Indicator Date hidden'!AC134="x","x",$AB$2-'Indicator Date hidden'!AC134)</f>
        <v>0</v>
      </c>
      <c r="AC133" s="148">
        <f>IF('Indicator Date hidden'!AD134="x","x",$AC$2-'Indicator Date hidden'!AD134)</f>
        <v>0</v>
      </c>
      <c r="AD133" s="148">
        <f>IF('Indicator Date hidden'!AE134="x","x",$AD$2-'Indicator Date hidden'!AE134)</f>
        <v>0</v>
      </c>
      <c r="AE133" s="148">
        <f>IF('Indicator Date hidden'!AF134="x","x",$AE$2-'Indicator Date hidden'!AF134)</f>
        <v>0</v>
      </c>
      <c r="AF133" s="148">
        <f>IF('Indicator Date hidden'!AG134="x","x",$AF$2-'Indicator Date hidden'!AG134)</f>
        <v>0</v>
      </c>
      <c r="AG133" s="148">
        <f>IF('Indicator Date hidden'!AH134="x","x",$AG$2-'Indicator Date hidden'!AH134)</f>
        <v>0</v>
      </c>
      <c r="AH133" s="148">
        <f>IF('Indicator Date hidden'!AI134="x","x",$AH$2-'Indicator Date hidden'!AI134)</f>
        <v>0</v>
      </c>
      <c r="AI133" s="148">
        <f>IF('Indicator Date hidden'!AJ134="x","x",$AI$2-'Indicator Date hidden'!AJ134)</f>
        <v>0</v>
      </c>
      <c r="AJ133" s="148" t="str">
        <f>IF('Indicator Date hidden'!AK134="x","x",$AJ$2-'Indicator Date hidden'!AK134)</f>
        <v>x</v>
      </c>
      <c r="AK133" s="148">
        <f>IF('Indicator Date hidden'!AL134="x","x",$AK$2-'Indicator Date hidden'!AL134)</f>
        <v>1</v>
      </c>
      <c r="AL133" s="148">
        <f>IF('Indicator Date hidden'!AM134="x","x",$AL$2-'Indicator Date hidden'!AM134)</f>
        <v>0</v>
      </c>
      <c r="AM133" s="148">
        <f>IF('Indicator Date hidden'!AN134="x","x",$AM$2-'Indicator Date hidden'!AN134)</f>
        <v>0</v>
      </c>
      <c r="AN133" s="148">
        <f>IF('Indicator Date hidden'!AO134="x","x",$AN$2-'Indicator Date hidden'!AO134)</f>
        <v>0</v>
      </c>
      <c r="AO133" s="148">
        <f>IF('Indicator Date hidden'!AP134="x","x",$AO$2-'Indicator Date hidden'!AP134)</f>
        <v>0</v>
      </c>
      <c r="AP133" s="148">
        <f>IF('Indicator Date hidden'!AQ134="x","x",$AP$2-'Indicator Date hidden'!AQ134)</f>
        <v>0</v>
      </c>
      <c r="AQ133" s="148">
        <f>IF('Indicator Date hidden'!AR134="x","x",$AQ$2-'Indicator Date hidden'!AR134)</f>
        <v>4</v>
      </c>
      <c r="AR133" s="148">
        <f>IF('Indicator Date hidden'!AS134="x","x",$AR$2-'Indicator Date hidden'!AS134)</f>
        <v>0</v>
      </c>
      <c r="AS133" s="148">
        <f>IF('Indicator Date hidden'!AT134="x","x",$AS$2-'Indicator Date hidden'!AT134)</f>
        <v>0</v>
      </c>
      <c r="AT133" s="148">
        <f>IF('Indicator Date hidden'!AU134="x","x",$AT$2-'Indicator Date hidden'!AU134)</f>
        <v>0</v>
      </c>
      <c r="AU133" s="148">
        <f>IF('Indicator Date hidden'!AV134="x","x",$AU$2-'Indicator Date hidden'!AV134)</f>
        <v>4</v>
      </c>
      <c r="AV133" s="148">
        <f>IF('Indicator Date hidden'!AW134="x","x",$AV$2-'Indicator Date hidden'!AW134)</f>
        <v>0</v>
      </c>
      <c r="AW133" s="148">
        <f>IF('Indicator Date hidden'!AX134="x","x",$AW$2-'Indicator Date hidden'!AX134)</f>
        <v>0</v>
      </c>
      <c r="AX133" s="148">
        <f>IF('Indicator Date hidden'!AY134="x","x",$AX$2-'Indicator Date hidden'!AY134)</f>
        <v>0</v>
      </c>
      <c r="AY133" s="148">
        <f>IF('Indicator Date hidden'!AZ134="x","x",$AY$2-'Indicator Date hidden'!AZ134)</f>
        <v>0</v>
      </c>
      <c r="AZ133" s="148">
        <f>IF('Indicator Date hidden'!BA134="x","x",$AZ$2-'Indicator Date hidden'!BA134)</f>
        <v>0</v>
      </c>
      <c r="BA133">
        <f t="shared" si="20"/>
        <v>16</v>
      </c>
      <c r="BB133" s="19">
        <f t="shared" si="21"/>
        <v>0.32653061224489793</v>
      </c>
      <c r="BC133">
        <f t="shared" si="22"/>
        <v>5</v>
      </c>
      <c r="BD133" s="19">
        <f t="shared" si="23"/>
        <v>1.1497604915104713</v>
      </c>
      <c r="BE133" s="182">
        <f t="shared" si="24"/>
        <v>0</v>
      </c>
    </row>
    <row r="134" spans="1:57">
      <c r="A134" t="s">
        <v>8195</v>
      </c>
      <c r="B134" s="148">
        <f>IF('Indicator Date hidden'!C135="x","x",$B$2-'Indicator Date hidden'!C135)</f>
        <v>0</v>
      </c>
      <c r="C134" s="148">
        <f>IF('Indicator Date hidden'!D135="x","x",$C$2-'Indicator Date hidden'!D135)</f>
        <v>0</v>
      </c>
      <c r="D134" s="148">
        <f>IF('Indicator Date hidden'!E135="x","x",$D$2-'Indicator Date hidden'!E135)</f>
        <v>0</v>
      </c>
      <c r="E134" s="148">
        <f>IF('Indicator Date hidden'!F135="x","x",$E$2-'Indicator Date hidden'!F135)</f>
        <v>0</v>
      </c>
      <c r="F134" s="148">
        <f>IF('Indicator Date hidden'!G135="x","x",$F$2-'Indicator Date hidden'!G135)</f>
        <v>0</v>
      </c>
      <c r="G134" s="148">
        <f>IF('Indicator Date hidden'!H135="x","x",$G$2-'Indicator Date hidden'!H135)</f>
        <v>0</v>
      </c>
      <c r="H134" s="148">
        <f>IF('Indicator Date hidden'!I135="x","x",$H$2-'Indicator Date hidden'!I135)</f>
        <v>0</v>
      </c>
      <c r="I134" s="148">
        <f>IF('Indicator Date hidden'!J135="x","x",$I$2-'Indicator Date hidden'!J135)</f>
        <v>0</v>
      </c>
      <c r="J134" s="148">
        <f>IF('Indicator Date hidden'!K135="x","x",$J$2-'Indicator Date hidden'!K135)</f>
        <v>0</v>
      </c>
      <c r="K134" s="148">
        <f>IF('Indicator Date hidden'!L135="x","x",$K$2-'Indicator Date hidden'!L135)</f>
        <v>0</v>
      </c>
      <c r="L134" s="148">
        <f>IF('Indicator Date hidden'!M135="x","x",$L$2-'Indicator Date hidden'!M135)</f>
        <v>0</v>
      </c>
      <c r="M134" s="148">
        <f>IF('Indicator Date hidden'!N135="x","x",$M$2-'Indicator Date hidden'!N135)</f>
        <v>0</v>
      </c>
      <c r="N134" s="148">
        <f>IF('Indicator Date hidden'!O135="x","x",$N$2-'Indicator Date hidden'!O135)</f>
        <v>0</v>
      </c>
      <c r="O134" s="148">
        <f>IF('Indicator Date hidden'!P135="x","x",$O$2-'Indicator Date hidden'!P135)</f>
        <v>0</v>
      </c>
      <c r="P134" s="148">
        <f>IF('Indicator Date hidden'!Q135="x","x",$P$2-'Indicator Date hidden'!Q135)</f>
        <v>0</v>
      </c>
      <c r="Q134" s="148" t="str">
        <f>IF('Indicator Date hidden'!R135="x","x",$Q$2-'Indicator Date hidden'!R135)</f>
        <v>x</v>
      </c>
      <c r="R134" s="148">
        <f>IF('Indicator Date hidden'!S135="x","x",$R$2-'Indicator Date hidden'!S135)</f>
        <v>0</v>
      </c>
      <c r="S134" s="148">
        <f>IF('Indicator Date hidden'!T135="x","x",$S$2-'Indicator Date hidden'!T135)</f>
        <v>0</v>
      </c>
      <c r="T134" s="148">
        <f>IF('Indicator Date hidden'!U135="x","x",$T$2-'Indicator Date hidden'!U135)</f>
        <v>0</v>
      </c>
      <c r="U134" s="148">
        <f>IF('Indicator Date hidden'!V135="x","x",$U$2-'Indicator Date hidden'!V135)</f>
        <v>0</v>
      </c>
      <c r="V134" s="148">
        <f>IF('Indicator Date hidden'!W135="x","x",$V$2-'Indicator Date hidden'!W135)</f>
        <v>0</v>
      </c>
      <c r="W134" s="148">
        <f>IF('Indicator Date hidden'!X135="x","x",$W$2-'Indicator Date hidden'!X135)</f>
        <v>3</v>
      </c>
      <c r="X134" s="148">
        <f>IF('Indicator Date hidden'!Y135="x","x",$X$2-'Indicator Date hidden'!Y135)</f>
        <v>4</v>
      </c>
      <c r="Y134" s="148">
        <f>IF('Indicator Date hidden'!Z135="x","x",$Y$2-'Indicator Date hidden'!Z135)</f>
        <v>0</v>
      </c>
      <c r="Z134" s="148">
        <f>IF('Indicator Date hidden'!AA135="x","x",$Z$2-'Indicator Date hidden'!AA135)</f>
        <v>0</v>
      </c>
      <c r="AA134" s="148">
        <f>IF('Indicator Date hidden'!AB135="x","x",$AA$2-'Indicator Date hidden'!AB135)</f>
        <v>0</v>
      </c>
      <c r="AB134" s="148">
        <f>IF('Indicator Date hidden'!AC135="x","x",$AB$2-'Indicator Date hidden'!AC135)</f>
        <v>0</v>
      </c>
      <c r="AC134" s="148">
        <f>IF('Indicator Date hidden'!AD135="x","x",$AC$2-'Indicator Date hidden'!AD135)</f>
        <v>0</v>
      </c>
      <c r="AD134" s="148">
        <f>IF('Indicator Date hidden'!AE135="x","x",$AD$2-'Indicator Date hidden'!AE135)</f>
        <v>0</v>
      </c>
      <c r="AE134" s="148">
        <f>IF('Indicator Date hidden'!AF135="x","x",$AE$2-'Indicator Date hidden'!AF135)</f>
        <v>0</v>
      </c>
      <c r="AF134" s="148">
        <f>IF('Indicator Date hidden'!AG135="x","x",$AF$2-'Indicator Date hidden'!AG135)</f>
        <v>4</v>
      </c>
      <c r="AG134" s="148">
        <f>IF('Indicator Date hidden'!AH135="x","x",$AG$2-'Indicator Date hidden'!AH135)</f>
        <v>0</v>
      </c>
      <c r="AH134" s="148">
        <f>IF('Indicator Date hidden'!AI135="x","x",$AH$2-'Indicator Date hidden'!AI135)</f>
        <v>0</v>
      </c>
      <c r="AI134" s="148">
        <f>IF('Indicator Date hidden'!AJ135="x","x",$AI$2-'Indicator Date hidden'!AJ135)</f>
        <v>0</v>
      </c>
      <c r="AJ134" s="148">
        <f>IF('Indicator Date hidden'!AK135="x","x",$AJ$2-'Indicator Date hidden'!AK135)</f>
        <v>1</v>
      </c>
      <c r="AK134" s="148">
        <f>IF('Indicator Date hidden'!AL135="x","x",$AK$2-'Indicator Date hidden'!AL135)</f>
        <v>1</v>
      </c>
      <c r="AL134" s="148">
        <f>IF('Indicator Date hidden'!AM135="x","x",$AL$2-'Indicator Date hidden'!AM135)</f>
        <v>0</v>
      </c>
      <c r="AM134" s="148">
        <f>IF('Indicator Date hidden'!AN135="x","x",$AM$2-'Indicator Date hidden'!AN135)</f>
        <v>0</v>
      </c>
      <c r="AN134" s="148">
        <f>IF('Indicator Date hidden'!AO135="x","x",$AN$2-'Indicator Date hidden'!AO135)</f>
        <v>0</v>
      </c>
      <c r="AO134" s="148" t="str">
        <f>IF('Indicator Date hidden'!AP135="x","x",$AO$2-'Indicator Date hidden'!AP135)</f>
        <v>x</v>
      </c>
      <c r="AP134" s="148" t="str">
        <f>IF('Indicator Date hidden'!AQ135="x","x",$AP$2-'Indicator Date hidden'!AQ135)</f>
        <v>x</v>
      </c>
      <c r="AQ134" s="148">
        <f>IF('Indicator Date hidden'!AR135="x","x",$AQ$2-'Indicator Date hidden'!AR135)</f>
        <v>4</v>
      </c>
      <c r="AR134" s="148">
        <f>IF('Indicator Date hidden'!AS135="x","x",$AR$2-'Indicator Date hidden'!AS135)</f>
        <v>0</v>
      </c>
      <c r="AS134" s="148">
        <f>IF('Indicator Date hidden'!AT135="x","x",$AS$2-'Indicator Date hidden'!AT135)</f>
        <v>0</v>
      </c>
      <c r="AT134" s="148">
        <f>IF('Indicator Date hidden'!AU135="x","x",$AT$2-'Indicator Date hidden'!AU135)</f>
        <v>0</v>
      </c>
      <c r="AU134" s="148">
        <f>IF('Indicator Date hidden'!AV135="x","x",$AU$2-'Indicator Date hidden'!AV135)</f>
        <v>1</v>
      </c>
      <c r="AV134" s="148">
        <f>IF('Indicator Date hidden'!AW135="x","x",$AV$2-'Indicator Date hidden'!AW135)</f>
        <v>0</v>
      </c>
      <c r="AW134" s="148">
        <f>IF('Indicator Date hidden'!AX135="x","x",$AW$2-'Indicator Date hidden'!AX135)</f>
        <v>0</v>
      </c>
      <c r="AX134" s="148">
        <f>IF('Indicator Date hidden'!AY135="x","x",$AX$2-'Indicator Date hidden'!AY135)</f>
        <v>0</v>
      </c>
      <c r="AY134" s="148">
        <f>IF('Indicator Date hidden'!AZ135="x","x",$AY$2-'Indicator Date hidden'!AZ135)</f>
        <v>0</v>
      </c>
      <c r="AZ134" s="148">
        <f>IF('Indicator Date hidden'!BA135="x","x",$AZ$2-'Indicator Date hidden'!BA135)</f>
        <v>0</v>
      </c>
      <c r="BA134">
        <f t="shared" si="20"/>
        <v>18</v>
      </c>
      <c r="BB134" s="19">
        <f t="shared" si="21"/>
        <v>0.375</v>
      </c>
      <c r="BC134">
        <f t="shared" si="22"/>
        <v>7</v>
      </c>
      <c r="BD134" s="19">
        <f t="shared" si="23"/>
        <v>1.0532687216470449</v>
      </c>
      <c r="BE134" s="182">
        <f t="shared" si="24"/>
        <v>0</v>
      </c>
    </row>
    <row r="135" spans="1:57">
      <c r="A135" t="s">
        <v>8197</v>
      </c>
      <c r="B135" s="148">
        <f>IF('Indicator Date hidden'!C136="x","x",$B$2-'Indicator Date hidden'!C136)</f>
        <v>0</v>
      </c>
      <c r="C135" s="148">
        <f>IF('Indicator Date hidden'!D136="x","x",$C$2-'Indicator Date hidden'!D136)</f>
        <v>0</v>
      </c>
      <c r="D135" s="148">
        <f>IF('Indicator Date hidden'!E136="x","x",$D$2-'Indicator Date hidden'!E136)</f>
        <v>0</v>
      </c>
      <c r="E135" s="148">
        <f>IF('Indicator Date hidden'!F136="x","x",$E$2-'Indicator Date hidden'!F136)</f>
        <v>0</v>
      </c>
      <c r="F135" s="148">
        <f>IF('Indicator Date hidden'!G136="x","x",$F$2-'Indicator Date hidden'!G136)</f>
        <v>0</v>
      </c>
      <c r="G135" s="148">
        <f>IF('Indicator Date hidden'!H136="x","x",$G$2-'Indicator Date hidden'!H136)</f>
        <v>0</v>
      </c>
      <c r="H135" s="148">
        <f>IF('Indicator Date hidden'!I136="x","x",$H$2-'Indicator Date hidden'!I136)</f>
        <v>0</v>
      </c>
      <c r="I135" s="148">
        <f>IF('Indicator Date hidden'!J136="x","x",$I$2-'Indicator Date hidden'!J136)</f>
        <v>0</v>
      </c>
      <c r="J135" s="148">
        <f>IF('Indicator Date hidden'!K136="x","x",$J$2-'Indicator Date hidden'!K136)</f>
        <v>0</v>
      </c>
      <c r="K135" s="148">
        <f>IF('Indicator Date hidden'!L136="x","x",$K$2-'Indicator Date hidden'!L136)</f>
        <v>0</v>
      </c>
      <c r="L135" s="148">
        <f>IF('Indicator Date hidden'!M136="x","x",$L$2-'Indicator Date hidden'!M136)</f>
        <v>0</v>
      </c>
      <c r="M135" s="148">
        <f>IF('Indicator Date hidden'!N136="x","x",$M$2-'Indicator Date hidden'!N136)</f>
        <v>0</v>
      </c>
      <c r="N135" s="148">
        <f>IF('Indicator Date hidden'!O136="x","x",$N$2-'Indicator Date hidden'!O136)</f>
        <v>0</v>
      </c>
      <c r="O135" s="148">
        <f>IF('Indicator Date hidden'!P136="x","x",$O$2-'Indicator Date hidden'!P136)</f>
        <v>0</v>
      </c>
      <c r="P135" s="148">
        <f>IF('Indicator Date hidden'!Q136="x","x",$P$2-'Indicator Date hidden'!Q136)</f>
        <v>0</v>
      </c>
      <c r="Q135" s="148" t="str">
        <f>IF('Indicator Date hidden'!R136="x","x",$Q$2-'Indicator Date hidden'!R136)</f>
        <v>x</v>
      </c>
      <c r="R135" s="148">
        <f>IF('Indicator Date hidden'!S136="x","x",$R$2-'Indicator Date hidden'!S136)</f>
        <v>0</v>
      </c>
      <c r="S135" s="148">
        <f>IF('Indicator Date hidden'!T136="x","x",$S$2-'Indicator Date hidden'!T136)</f>
        <v>0</v>
      </c>
      <c r="T135" s="148">
        <f>IF('Indicator Date hidden'!U136="x","x",$T$2-'Indicator Date hidden'!U136)</f>
        <v>0</v>
      </c>
      <c r="U135" s="148">
        <f>IF('Indicator Date hidden'!V136="x","x",$U$2-'Indicator Date hidden'!V136)</f>
        <v>0</v>
      </c>
      <c r="V135" s="148">
        <f>IF('Indicator Date hidden'!W136="x","x",$V$2-'Indicator Date hidden'!W136)</f>
        <v>0</v>
      </c>
      <c r="W135" s="148">
        <f>IF('Indicator Date hidden'!X136="x","x",$W$2-'Indicator Date hidden'!X136)</f>
        <v>2</v>
      </c>
      <c r="X135" s="148">
        <f>IF('Indicator Date hidden'!Y136="x","x",$X$2-'Indicator Date hidden'!Y136)</f>
        <v>2</v>
      </c>
      <c r="Y135" s="148">
        <f>IF('Indicator Date hidden'!Z136="x","x",$Y$2-'Indicator Date hidden'!Z136)</f>
        <v>0</v>
      </c>
      <c r="Z135" s="148">
        <f>IF('Indicator Date hidden'!AA136="x","x",$Z$2-'Indicator Date hidden'!AA136)</f>
        <v>0</v>
      </c>
      <c r="AA135" s="148">
        <f>IF('Indicator Date hidden'!AB136="x","x",$AA$2-'Indicator Date hidden'!AB136)</f>
        <v>0</v>
      </c>
      <c r="AB135" s="148">
        <f>IF('Indicator Date hidden'!AC136="x","x",$AB$2-'Indicator Date hidden'!AC136)</f>
        <v>0</v>
      </c>
      <c r="AC135" s="148">
        <f>IF('Indicator Date hidden'!AD136="x","x",$AC$2-'Indicator Date hidden'!AD136)</f>
        <v>0</v>
      </c>
      <c r="AD135" s="148">
        <f>IF('Indicator Date hidden'!AE136="x","x",$AD$2-'Indicator Date hidden'!AE136)</f>
        <v>0</v>
      </c>
      <c r="AE135" s="148">
        <f>IF('Indicator Date hidden'!AF136="x","x",$AE$2-'Indicator Date hidden'!AF136)</f>
        <v>0</v>
      </c>
      <c r="AF135" s="148">
        <f>IF('Indicator Date hidden'!AG136="x","x",$AF$2-'Indicator Date hidden'!AG136)</f>
        <v>0</v>
      </c>
      <c r="AG135" s="148">
        <f>IF('Indicator Date hidden'!AH136="x","x",$AG$2-'Indicator Date hidden'!AH136)</f>
        <v>0</v>
      </c>
      <c r="AH135" s="148">
        <f>IF('Indicator Date hidden'!AI136="x","x",$AH$2-'Indicator Date hidden'!AI136)</f>
        <v>0</v>
      </c>
      <c r="AI135" s="148">
        <f>IF('Indicator Date hidden'!AJ136="x","x",$AI$2-'Indicator Date hidden'!AJ136)</f>
        <v>0</v>
      </c>
      <c r="AJ135" s="148" t="str">
        <f>IF('Indicator Date hidden'!AK136="x","x",$AJ$2-'Indicator Date hidden'!AK136)</f>
        <v>x</v>
      </c>
      <c r="AK135" s="148">
        <f>IF('Indicator Date hidden'!AL136="x","x",$AK$2-'Indicator Date hidden'!AL136)</f>
        <v>1</v>
      </c>
      <c r="AL135" s="148">
        <f>IF('Indicator Date hidden'!AM136="x","x",$AL$2-'Indicator Date hidden'!AM136)</f>
        <v>0</v>
      </c>
      <c r="AM135" s="148">
        <f>IF('Indicator Date hidden'!AN136="x","x",$AM$2-'Indicator Date hidden'!AN136)</f>
        <v>0</v>
      </c>
      <c r="AN135" s="148">
        <f>IF('Indicator Date hidden'!AO136="x","x",$AN$2-'Indicator Date hidden'!AO136)</f>
        <v>0</v>
      </c>
      <c r="AO135" s="148">
        <f>IF('Indicator Date hidden'!AP136="x","x",$AO$2-'Indicator Date hidden'!AP136)</f>
        <v>1</v>
      </c>
      <c r="AP135" s="148">
        <f>IF('Indicator Date hidden'!AQ136="x","x",$AP$2-'Indicator Date hidden'!AQ136)</f>
        <v>1</v>
      </c>
      <c r="AQ135" s="148">
        <f>IF('Indicator Date hidden'!AR136="x","x",$AQ$2-'Indicator Date hidden'!AR136)</f>
        <v>6</v>
      </c>
      <c r="AR135" s="148">
        <f>IF('Indicator Date hidden'!AS136="x","x",$AR$2-'Indicator Date hidden'!AS136)</f>
        <v>0</v>
      </c>
      <c r="AS135" s="148">
        <f>IF('Indicator Date hidden'!AT136="x","x",$AS$2-'Indicator Date hidden'!AT136)</f>
        <v>0</v>
      </c>
      <c r="AT135" s="148">
        <f>IF('Indicator Date hidden'!AU136="x","x",$AT$2-'Indicator Date hidden'!AU136)</f>
        <v>0</v>
      </c>
      <c r="AU135" s="148">
        <f>IF('Indicator Date hidden'!AV136="x","x",$AU$2-'Indicator Date hidden'!AV136)</f>
        <v>0</v>
      </c>
      <c r="AV135" s="148">
        <f>IF('Indicator Date hidden'!AW136="x","x",$AV$2-'Indicator Date hidden'!AW136)</f>
        <v>0</v>
      </c>
      <c r="AW135" s="148">
        <f>IF('Indicator Date hidden'!AX136="x","x",$AW$2-'Indicator Date hidden'!AX136)</f>
        <v>0</v>
      </c>
      <c r="AX135" s="148">
        <f>IF('Indicator Date hidden'!AY136="x","x",$AX$2-'Indicator Date hidden'!AY136)</f>
        <v>0</v>
      </c>
      <c r="AY135" s="148">
        <f>IF('Indicator Date hidden'!AZ136="x","x",$AY$2-'Indicator Date hidden'!AZ136)</f>
        <v>0</v>
      </c>
      <c r="AZ135" s="148">
        <f>IF('Indicator Date hidden'!BA136="x","x",$AZ$2-'Indicator Date hidden'!BA136)</f>
        <v>0</v>
      </c>
      <c r="BA135">
        <f t="shared" si="20"/>
        <v>13</v>
      </c>
      <c r="BB135" s="19">
        <f t="shared" si="21"/>
        <v>0.26530612244897961</v>
      </c>
      <c r="BC135">
        <f t="shared" si="22"/>
        <v>6</v>
      </c>
      <c r="BD135" s="19">
        <f t="shared" si="23"/>
        <v>0.94275995611845698</v>
      </c>
      <c r="BE135" s="182">
        <f t="shared" si="24"/>
        <v>0</v>
      </c>
    </row>
    <row r="136" spans="1:57">
      <c r="A136" t="s">
        <v>4975</v>
      </c>
      <c r="B136" s="148">
        <f>IF('Indicator Date hidden'!C137="x","x",$B$2-'Indicator Date hidden'!C137)</f>
        <v>0</v>
      </c>
      <c r="C136" s="148">
        <f>IF('Indicator Date hidden'!D137="x","x",$C$2-'Indicator Date hidden'!D137)</f>
        <v>0</v>
      </c>
      <c r="D136" s="148">
        <f>IF('Indicator Date hidden'!E137="x","x",$D$2-'Indicator Date hidden'!E137)</f>
        <v>0</v>
      </c>
      <c r="E136" s="148">
        <f>IF('Indicator Date hidden'!F137="x","x",$E$2-'Indicator Date hidden'!F137)</f>
        <v>0</v>
      </c>
      <c r="F136" s="148">
        <f>IF('Indicator Date hidden'!G137="x","x",$F$2-'Indicator Date hidden'!G137)</f>
        <v>0</v>
      </c>
      <c r="G136" s="148">
        <f>IF('Indicator Date hidden'!H137="x","x",$G$2-'Indicator Date hidden'!H137)</f>
        <v>0</v>
      </c>
      <c r="H136" s="148">
        <f>IF('Indicator Date hidden'!I137="x","x",$H$2-'Indicator Date hidden'!I137)</f>
        <v>0</v>
      </c>
      <c r="I136" s="148">
        <f>IF('Indicator Date hidden'!J137="x","x",$I$2-'Indicator Date hidden'!J137)</f>
        <v>0</v>
      </c>
      <c r="J136" s="148">
        <f>IF('Indicator Date hidden'!K137="x","x",$J$2-'Indicator Date hidden'!K137)</f>
        <v>0</v>
      </c>
      <c r="K136" s="148">
        <f>IF('Indicator Date hidden'!L137="x","x",$K$2-'Indicator Date hidden'!L137)</f>
        <v>0</v>
      </c>
      <c r="L136" s="148">
        <f>IF('Indicator Date hidden'!M137="x","x",$L$2-'Indicator Date hidden'!M137)</f>
        <v>0</v>
      </c>
      <c r="M136" s="148">
        <f>IF('Indicator Date hidden'!N137="x","x",$M$2-'Indicator Date hidden'!N137)</f>
        <v>0</v>
      </c>
      <c r="N136" s="148">
        <f>IF('Indicator Date hidden'!O137="x","x",$N$2-'Indicator Date hidden'!O137)</f>
        <v>0</v>
      </c>
      <c r="O136" s="148">
        <f>IF('Indicator Date hidden'!P137="x","x",$O$2-'Indicator Date hidden'!P137)</f>
        <v>0</v>
      </c>
      <c r="P136" s="148">
        <f>IF('Indicator Date hidden'!Q137="x","x",$P$2-'Indicator Date hidden'!Q137)</f>
        <v>0</v>
      </c>
      <c r="Q136" s="148">
        <f>IF('Indicator Date hidden'!R137="x","x",$Q$2-'Indicator Date hidden'!R137)</f>
        <v>2</v>
      </c>
      <c r="R136" s="148">
        <f>IF('Indicator Date hidden'!S137="x","x",$R$2-'Indicator Date hidden'!S137)</f>
        <v>0</v>
      </c>
      <c r="S136" s="148">
        <f>IF('Indicator Date hidden'!T137="x","x",$S$2-'Indicator Date hidden'!T137)</f>
        <v>0</v>
      </c>
      <c r="T136" s="148">
        <f>IF('Indicator Date hidden'!U137="x","x",$T$2-'Indicator Date hidden'!U137)</f>
        <v>0</v>
      </c>
      <c r="U136" s="148">
        <f>IF('Indicator Date hidden'!V137="x","x",$U$2-'Indicator Date hidden'!V137)</f>
        <v>0</v>
      </c>
      <c r="V136" s="148">
        <f>IF('Indicator Date hidden'!W137="x","x",$V$2-'Indicator Date hidden'!W137)</f>
        <v>0</v>
      </c>
      <c r="W136" s="148">
        <f>IF('Indicator Date hidden'!X137="x","x",$W$2-'Indicator Date hidden'!X137)</f>
        <v>2</v>
      </c>
      <c r="X136" s="148">
        <f>IF('Indicator Date hidden'!Y137="x","x",$X$2-'Indicator Date hidden'!Y137)</f>
        <v>2</v>
      </c>
      <c r="Y136" s="148">
        <f>IF('Indicator Date hidden'!Z137="x","x",$Y$2-'Indicator Date hidden'!Z137)</f>
        <v>0</v>
      </c>
      <c r="Z136" s="148">
        <f>IF('Indicator Date hidden'!AA137="x","x",$Z$2-'Indicator Date hidden'!AA137)</f>
        <v>0</v>
      </c>
      <c r="AA136" s="148">
        <f>IF('Indicator Date hidden'!AB137="x","x",$AA$2-'Indicator Date hidden'!AB137)</f>
        <v>0</v>
      </c>
      <c r="AB136" s="148">
        <f>IF('Indicator Date hidden'!AC137="x","x",$AB$2-'Indicator Date hidden'!AC137)</f>
        <v>0</v>
      </c>
      <c r="AC136" s="148">
        <f>IF('Indicator Date hidden'!AD137="x","x",$AC$2-'Indicator Date hidden'!AD137)</f>
        <v>0</v>
      </c>
      <c r="AD136" s="148">
        <f>IF('Indicator Date hidden'!AE137="x","x",$AD$2-'Indicator Date hidden'!AE137)</f>
        <v>0</v>
      </c>
      <c r="AE136" s="148">
        <f>IF('Indicator Date hidden'!AF137="x","x",$AE$2-'Indicator Date hidden'!AF137)</f>
        <v>0</v>
      </c>
      <c r="AF136" s="148">
        <f>IF('Indicator Date hidden'!AG137="x","x",$AF$2-'Indicator Date hidden'!AG137)</f>
        <v>0</v>
      </c>
      <c r="AG136" s="148">
        <f>IF('Indicator Date hidden'!AH137="x","x",$AG$2-'Indicator Date hidden'!AH137)</f>
        <v>0</v>
      </c>
      <c r="AH136" s="148">
        <f>IF('Indicator Date hidden'!AI137="x","x",$AH$2-'Indicator Date hidden'!AI137)</f>
        <v>0</v>
      </c>
      <c r="AI136" s="148">
        <f>IF('Indicator Date hidden'!AJ137="x","x",$AI$2-'Indicator Date hidden'!AJ137)</f>
        <v>0</v>
      </c>
      <c r="AJ136" s="148">
        <f>IF('Indicator Date hidden'!AK137="x","x",$AJ$2-'Indicator Date hidden'!AK137)</f>
        <v>1</v>
      </c>
      <c r="AK136" s="148">
        <f>IF('Indicator Date hidden'!AL137="x","x",$AK$2-'Indicator Date hidden'!AL137)</f>
        <v>1</v>
      </c>
      <c r="AL136" s="148">
        <f>IF('Indicator Date hidden'!AM137="x","x",$AL$2-'Indicator Date hidden'!AM137)</f>
        <v>0</v>
      </c>
      <c r="AM136" s="148">
        <f>IF('Indicator Date hidden'!AN137="x","x",$AM$2-'Indicator Date hidden'!AN137)</f>
        <v>0</v>
      </c>
      <c r="AN136" s="148">
        <f>IF('Indicator Date hidden'!AO137="x","x",$AN$2-'Indicator Date hidden'!AO137)</f>
        <v>0</v>
      </c>
      <c r="AO136" s="148">
        <f>IF('Indicator Date hidden'!AP137="x","x",$AO$2-'Indicator Date hidden'!AP137)</f>
        <v>0</v>
      </c>
      <c r="AP136" s="148">
        <f>IF('Indicator Date hidden'!AQ137="x","x",$AP$2-'Indicator Date hidden'!AQ137)</f>
        <v>0</v>
      </c>
      <c r="AQ136" s="148">
        <f>IF('Indicator Date hidden'!AR137="x","x",$AQ$2-'Indicator Date hidden'!AR137)</f>
        <v>0</v>
      </c>
      <c r="AR136" s="148">
        <f>IF('Indicator Date hidden'!AS137="x","x",$AR$2-'Indicator Date hidden'!AS137)</f>
        <v>0</v>
      </c>
      <c r="AS136" s="148">
        <f>IF('Indicator Date hidden'!AT137="x","x",$AS$2-'Indicator Date hidden'!AT137)</f>
        <v>0</v>
      </c>
      <c r="AT136" s="148">
        <f>IF('Indicator Date hidden'!AU137="x","x",$AT$2-'Indicator Date hidden'!AU137)</f>
        <v>0</v>
      </c>
      <c r="AU136" s="148">
        <f>IF('Indicator Date hidden'!AV137="x","x",$AU$2-'Indicator Date hidden'!AV137)</f>
        <v>2</v>
      </c>
      <c r="AV136" s="148">
        <f>IF('Indicator Date hidden'!AW137="x","x",$AV$2-'Indicator Date hidden'!AW137)</f>
        <v>0</v>
      </c>
      <c r="AW136" s="148">
        <f>IF('Indicator Date hidden'!AX137="x","x",$AW$2-'Indicator Date hidden'!AX137)</f>
        <v>0</v>
      </c>
      <c r="AX136" s="148">
        <f>IF('Indicator Date hidden'!AY137="x","x",$AX$2-'Indicator Date hidden'!AY137)</f>
        <v>0</v>
      </c>
      <c r="AY136" s="148">
        <f>IF('Indicator Date hidden'!AZ137="x","x",$AY$2-'Indicator Date hidden'!AZ137)</f>
        <v>0</v>
      </c>
      <c r="AZ136" s="148">
        <f>IF('Indicator Date hidden'!BA137="x","x",$AZ$2-'Indicator Date hidden'!BA137)</f>
        <v>0</v>
      </c>
      <c r="BA136">
        <f t="shared" si="20"/>
        <v>10</v>
      </c>
      <c r="BB136" s="19">
        <f t="shared" si="21"/>
        <v>0.19607843137254902</v>
      </c>
      <c r="BC136">
        <f t="shared" si="22"/>
        <v>6</v>
      </c>
      <c r="BD136" s="19">
        <f t="shared" si="23"/>
        <v>0.56079802533627809</v>
      </c>
      <c r="BE136" s="182">
        <f t="shared" si="24"/>
        <v>0</v>
      </c>
    </row>
    <row r="137" spans="1:57">
      <c r="A137" t="s">
        <v>5047</v>
      </c>
      <c r="B137" s="148">
        <f>IF('Indicator Date hidden'!C138="x","x",$B$2-'Indicator Date hidden'!C138)</f>
        <v>0</v>
      </c>
      <c r="C137" s="148">
        <f>IF('Indicator Date hidden'!D138="x","x",$C$2-'Indicator Date hidden'!D138)</f>
        <v>0</v>
      </c>
      <c r="D137" s="148">
        <f>IF('Indicator Date hidden'!E138="x","x",$D$2-'Indicator Date hidden'!E138)</f>
        <v>0</v>
      </c>
      <c r="E137" s="148">
        <f>IF('Indicator Date hidden'!F138="x","x",$E$2-'Indicator Date hidden'!F138)</f>
        <v>0</v>
      </c>
      <c r="F137" s="148">
        <f>IF('Indicator Date hidden'!G138="x","x",$F$2-'Indicator Date hidden'!G138)</f>
        <v>0</v>
      </c>
      <c r="G137" s="148">
        <f>IF('Indicator Date hidden'!H138="x","x",$G$2-'Indicator Date hidden'!H138)</f>
        <v>0</v>
      </c>
      <c r="H137" s="148">
        <f>IF('Indicator Date hidden'!I138="x","x",$H$2-'Indicator Date hidden'!I138)</f>
        <v>0</v>
      </c>
      <c r="I137" s="148">
        <f>IF('Indicator Date hidden'!J138="x","x",$I$2-'Indicator Date hidden'!J138)</f>
        <v>0</v>
      </c>
      <c r="J137" s="148">
        <f>IF('Indicator Date hidden'!K138="x","x",$J$2-'Indicator Date hidden'!K138)</f>
        <v>0</v>
      </c>
      <c r="K137" s="148">
        <f>IF('Indicator Date hidden'!L138="x","x",$K$2-'Indicator Date hidden'!L138)</f>
        <v>0</v>
      </c>
      <c r="L137" s="148">
        <f>IF('Indicator Date hidden'!M138="x","x",$L$2-'Indicator Date hidden'!M138)</f>
        <v>0</v>
      </c>
      <c r="M137" s="148">
        <f>IF('Indicator Date hidden'!N138="x","x",$M$2-'Indicator Date hidden'!N138)</f>
        <v>0</v>
      </c>
      <c r="N137" s="148">
        <f>IF('Indicator Date hidden'!O138="x","x",$N$2-'Indicator Date hidden'!O138)</f>
        <v>0</v>
      </c>
      <c r="O137" s="148">
        <f>IF('Indicator Date hidden'!P138="x","x",$O$2-'Indicator Date hidden'!P138)</f>
        <v>0</v>
      </c>
      <c r="P137" s="148">
        <f>IF('Indicator Date hidden'!Q138="x","x",$P$2-'Indicator Date hidden'!Q138)</f>
        <v>0</v>
      </c>
      <c r="Q137" s="148">
        <f>IF('Indicator Date hidden'!R138="x","x",$Q$2-'Indicator Date hidden'!R138)</f>
        <v>1</v>
      </c>
      <c r="R137" s="148">
        <f>IF('Indicator Date hidden'!S138="x","x",$R$2-'Indicator Date hidden'!S138)</f>
        <v>0</v>
      </c>
      <c r="S137" s="148">
        <f>IF('Indicator Date hidden'!T138="x","x",$S$2-'Indicator Date hidden'!T138)</f>
        <v>0</v>
      </c>
      <c r="T137" s="148">
        <f>IF('Indicator Date hidden'!U138="x","x",$T$2-'Indicator Date hidden'!U138)</f>
        <v>0</v>
      </c>
      <c r="U137" s="148">
        <f>IF('Indicator Date hidden'!V138="x","x",$U$2-'Indicator Date hidden'!V138)</f>
        <v>0</v>
      </c>
      <c r="V137" s="148">
        <f>IF('Indicator Date hidden'!W138="x","x",$V$2-'Indicator Date hidden'!W138)</f>
        <v>0</v>
      </c>
      <c r="W137" s="148">
        <f>IF('Indicator Date hidden'!X138="x","x",$W$2-'Indicator Date hidden'!X138)</f>
        <v>3</v>
      </c>
      <c r="X137" s="148" t="str">
        <f>IF('Indicator Date hidden'!Y138="x","x",$X$2-'Indicator Date hidden'!Y138)</f>
        <v>x</v>
      </c>
      <c r="Y137" s="148">
        <f>IF('Indicator Date hidden'!Z138="x","x",$Y$2-'Indicator Date hidden'!Z138)</f>
        <v>0</v>
      </c>
      <c r="Z137" s="148">
        <f>IF('Indicator Date hidden'!AA138="x","x",$Z$2-'Indicator Date hidden'!AA138)</f>
        <v>0</v>
      </c>
      <c r="AA137" s="148">
        <f>IF('Indicator Date hidden'!AB138="x","x",$AA$2-'Indicator Date hidden'!AB138)</f>
        <v>0</v>
      </c>
      <c r="AB137" s="148">
        <f>IF('Indicator Date hidden'!AC138="x","x",$AB$2-'Indicator Date hidden'!AC138)</f>
        <v>0</v>
      </c>
      <c r="AC137" s="148">
        <f>IF('Indicator Date hidden'!AD138="x","x",$AC$2-'Indicator Date hidden'!AD138)</f>
        <v>0</v>
      </c>
      <c r="AD137" s="148">
        <f>IF('Indicator Date hidden'!AE138="x","x",$AD$2-'Indicator Date hidden'!AE138)</f>
        <v>0</v>
      </c>
      <c r="AE137" s="148">
        <f>IF('Indicator Date hidden'!AF138="x","x",$AE$2-'Indicator Date hidden'!AF138)</f>
        <v>0</v>
      </c>
      <c r="AF137" s="148">
        <f>IF('Indicator Date hidden'!AG138="x","x",$AF$2-'Indicator Date hidden'!AG138)</f>
        <v>1</v>
      </c>
      <c r="AG137" s="148">
        <f>IF('Indicator Date hidden'!AH138="x","x",$AG$2-'Indicator Date hidden'!AH138)</f>
        <v>0</v>
      </c>
      <c r="AH137" s="148">
        <f>IF('Indicator Date hidden'!AI138="x","x",$AH$2-'Indicator Date hidden'!AI138)</f>
        <v>0</v>
      </c>
      <c r="AI137" s="148">
        <f>IF('Indicator Date hidden'!AJ138="x","x",$AI$2-'Indicator Date hidden'!AJ138)</f>
        <v>0</v>
      </c>
      <c r="AJ137" s="148">
        <f>IF('Indicator Date hidden'!AK138="x","x",$AJ$2-'Indicator Date hidden'!AK138)</f>
        <v>1</v>
      </c>
      <c r="AK137" s="148">
        <f>IF('Indicator Date hidden'!AL138="x","x",$AK$2-'Indicator Date hidden'!AL138)</f>
        <v>1</v>
      </c>
      <c r="AL137" s="148">
        <f>IF('Indicator Date hidden'!AM138="x","x",$AL$2-'Indicator Date hidden'!AM138)</f>
        <v>0</v>
      </c>
      <c r="AM137" s="148">
        <f>IF('Indicator Date hidden'!AN138="x","x",$AM$2-'Indicator Date hidden'!AN138)</f>
        <v>0</v>
      </c>
      <c r="AN137" s="148">
        <f>IF('Indicator Date hidden'!AO138="x","x",$AN$2-'Indicator Date hidden'!AO138)</f>
        <v>0</v>
      </c>
      <c r="AO137" s="148">
        <f>IF('Indicator Date hidden'!AP138="x","x",$AO$2-'Indicator Date hidden'!AP138)</f>
        <v>0</v>
      </c>
      <c r="AP137" s="148">
        <f>IF('Indicator Date hidden'!AQ138="x","x",$AP$2-'Indicator Date hidden'!AQ138)</f>
        <v>0</v>
      </c>
      <c r="AQ137" s="148">
        <f>IF('Indicator Date hidden'!AR138="x","x",$AQ$2-'Indicator Date hidden'!AR138)</f>
        <v>0</v>
      </c>
      <c r="AR137" s="148">
        <f>IF('Indicator Date hidden'!AS138="x","x",$AR$2-'Indicator Date hidden'!AS138)</f>
        <v>0</v>
      </c>
      <c r="AS137" s="148">
        <f>IF('Indicator Date hidden'!AT138="x","x",$AS$2-'Indicator Date hidden'!AT138)</f>
        <v>0</v>
      </c>
      <c r="AT137" s="148">
        <f>IF('Indicator Date hidden'!AU138="x","x",$AT$2-'Indicator Date hidden'!AU138)</f>
        <v>0</v>
      </c>
      <c r="AU137" s="148">
        <f>IF('Indicator Date hidden'!AV138="x","x",$AU$2-'Indicator Date hidden'!AV138)</f>
        <v>6</v>
      </c>
      <c r="AV137" s="148">
        <f>IF('Indicator Date hidden'!AW138="x","x",$AV$2-'Indicator Date hidden'!AW138)</f>
        <v>0</v>
      </c>
      <c r="AW137" s="148">
        <f>IF('Indicator Date hidden'!AX138="x","x",$AW$2-'Indicator Date hidden'!AX138)</f>
        <v>0</v>
      </c>
      <c r="AX137" s="148">
        <f>IF('Indicator Date hidden'!AY138="x","x",$AX$2-'Indicator Date hidden'!AY138)</f>
        <v>0</v>
      </c>
      <c r="AY137" s="148">
        <f>IF('Indicator Date hidden'!AZ138="x","x",$AY$2-'Indicator Date hidden'!AZ138)</f>
        <v>0</v>
      </c>
      <c r="AZ137" s="148">
        <f>IF('Indicator Date hidden'!BA138="x","x",$AZ$2-'Indicator Date hidden'!BA138)</f>
        <v>0</v>
      </c>
      <c r="BA137">
        <f t="shared" si="20"/>
        <v>13</v>
      </c>
      <c r="BB137" s="19">
        <f t="shared" si="21"/>
        <v>0.26</v>
      </c>
      <c r="BC137">
        <f t="shared" si="22"/>
        <v>6</v>
      </c>
      <c r="BD137" s="19">
        <f t="shared" si="23"/>
        <v>0.95519631490076429</v>
      </c>
      <c r="BE137" s="182">
        <f t="shared" si="24"/>
        <v>0</v>
      </c>
    </row>
    <row r="138" spans="1:57">
      <c r="A138" t="s">
        <v>8199</v>
      </c>
      <c r="B138" s="148">
        <f>IF('Indicator Date hidden'!C139="x","x",$B$2-'Indicator Date hidden'!C139)</f>
        <v>0</v>
      </c>
      <c r="C138" s="148">
        <f>IF('Indicator Date hidden'!D139="x","x",$C$2-'Indicator Date hidden'!D139)</f>
        <v>0</v>
      </c>
      <c r="D138" s="148">
        <f>IF('Indicator Date hidden'!E139="x","x",$D$2-'Indicator Date hidden'!E139)</f>
        <v>0</v>
      </c>
      <c r="E138" s="148">
        <f>IF('Indicator Date hidden'!F139="x","x",$E$2-'Indicator Date hidden'!F139)</f>
        <v>0</v>
      </c>
      <c r="F138" s="148">
        <f>IF('Indicator Date hidden'!G139="x","x",$F$2-'Indicator Date hidden'!G139)</f>
        <v>0</v>
      </c>
      <c r="G138" s="148">
        <f>IF('Indicator Date hidden'!H139="x","x",$G$2-'Indicator Date hidden'!H139)</f>
        <v>0</v>
      </c>
      <c r="H138" s="148">
        <f>IF('Indicator Date hidden'!I139="x","x",$H$2-'Indicator Date hidden'!I139)</f>
        <v>0</v>
      </c>
      <c r="I138" s="148">
        <f>IF('Indicator Date hidden'!J139="x","x",$I$2-'Indicator Date hidden'!J139)</f>
        <v>0</v>
      </c>
      <c r="J138" s="148">
        <f>IF('Indicator Date hidden'!K139="x","x",$J$2-'Indicator Date hidden'!K139)</f>
        <v>0</v>
      </c>
      <c r="K138" s="148">
        <f>IF('Indicator Date hidden'!L139="x","x",$K$2-'Indicator Date hidden'!L139)</f>
        <v>0</v>
      </c>
      <c r="L138" s="148">
        <f>IF('Indicator Date hidden'!M139="x","x",$L$2-'Indicator Date hidden'!M139)</f>
        <v>0</v>
      </c>
      <c r="M138" s="148">
        <f>IF('Indicator Date hidden'!N139="x","x",$M$2-'Indicator Date hidden'!N139)</f>
        <v>0</v>
      </c>
      <c r="N138" s="148">
        <f>IF('Indicator Date hidden'!O139="x","x",$N$2-'Indicator Date hidden'!O139)</f>
        <v>0</v>
      </c>
      <c r="O138" s="148">
        <f>IF('Indicator Date hidden'!P139="x","x",$O$2-'Indicator Date hidden'!P139)</f>
        <v>0</v>
      </c>
      <c r="P138" s="148">
        <f>IF('Indicator Date hidden'!Q139="x","x",$P$2-'Indicator Date hidden'!Q139)</f>
        <v>0</v>
      </c>
      <c r="Q138" s="148" t="str">
        <f>IF('Indicator Date hidden'!R139="x","x",$Q$2-'Indicator Date hidden'!R139)</f>
        <v>x</v>
      </c>
      <c r="R138" s="148">
        <f>IF('Indicator Date hidden'!S139="x","x",$R$2-'Indicator Date hidden'!S139)</f>
        <v>0</v>
      </c>
      <c r="S138" s="148">
        <f>IF('Indicator Date hidden'!T139="x","x",$S$2-'Indicator Date hidden'!T139)</f>
        <v>0</v>
      </c>
      <c r="T138" s="148">
        <f>IF('Indicator Date hidden'!U139="x","x",$T$2-'Indicator Date hidden'!U139)</f>
        <v>0</v>
      </c>
      <c r="U138" s="148" t="str">
        <f>IF('Indicator Date hidden'!V139="x","x",$U$2-'Indicator Date hidden'!V139)</f>
        <v>x</v>
      </c>
      <c r="V138" s="148">
        <f>IF('Indicator Date hidden'!W139="x","x",$V$2-'Indicator Date hidden'!W139)</f>
        <v>0</v>
      </c>
      <c r="W138" s="148" t="str">
        <f>IF('Indicator Date hidden'!X139="x","x",$W$2-'Indicator Date hidden'!X139)</f>
        <v>x</v>
      </c>
      <c r="X138" s="148">
        <f>IF('Indicator Date hidden'!Y139="x","x",$X$2-'Indicator Date hidden'!Y139)</f>
        <v>2</v>
      </c>
      <c r="Y138" s="148">
        <f>IF('Indicator Date hidden'!Z139="x","x",$Y$2-'Indicator Date hidden'!Z139)</f>
        <v>0</v>
      </c>
      <c r="Z138" s="148">
        <f>IF('Indicator Date hidden'!AA139="x","x",$Z$2-'Indicator Date hidden'!AA139)</f>
        <v>0</v>
      </c>
      <c r="AA138" s="148">
        <f>IF('Indicator Date hidden'!AB139="x","x",$AA$2-'Indicator Date hidden'!AB139)</f>
        <v>0</v>
      </c>
      <c r="AB138" s="148">
        <f>IF('Indicator Date hidden'!AC139="x","x",$AB$2-'Indicator Date hidden'!AC139)</f>
        <v>0</v>
      </c>
      <c r="AC138" s="148">
        <f>IF('Indicator Date hidden'!AD139="x","x",$AC$2-'Indicator Date hidden'!AD139)</f>
        <v>0</v>
      </c>
      <c r="AD138" s="148" t="str">
        <f>IF('Indicator Date hidden'!AE139="x","x",$AD$2-'Indicator Date hidden'!AE139)</f>
        <v>x</v>
      </c>
      <c r="AE138" s="148">
        <f>IF('Indicator Date hidden'!AF139="x","x",$AE$2-'Indicator Date hidden'!AF139)</f>
        <v>0</v>
      </c>
      <c r="AF138" s="148">
        <f>IF('Indicator Date hidden'!AG139="x","x",$AF$2-'Indicator Date hidden'!AG139)</f>
        <v>1</v>
      </c>
      <c r="AG138" s="148">
        <f>IF('Indicator Date hidden'!AH139="x","x",$AG$2-'Indicator Date hidden'!AH139)</f>
        <v>0</v>
      </c>
      <c r="AH138" s="148">
        <f>IF('Indicator Date hidden'!AI139="x","x",$AH$2-'Indicator Date hidden'!AI139)</f>
        <v>0</v>
      </c>
      <c r="AI138" s="148">
        <f>IF('Indicator Date hidden'!AJ139="x","x",$AI$2-'Indicator Date hidden'!AJ139)</f>
        <v>0</v>
      </c>
      <c r="AJ138" s="148" t="str">
        <f>IF('Indicator Date hidden'!AK139="x","x",$AJ$2-'Indicator Date hidden'!AK139)</f>
        <v>x</v>
      </c>
      <c r="AK138" s="148">
        <f>IF('Indicator Date hidden'!AL139="x","x",$AK$2-'Indicator Date hidden'!AL139)</f>
        <v>1</v>
      </c>
      <c r="AL138" s="148">
        <f>IF('Indicator Date hidden'!AM139="x","x",$AL$2-'Indicator Date hidden'!AM139)</f>
        <v>0</v>
      </c>
      <c r="AM138" s="148">
        <f>IF('Indicator Date hidden'!AN139="x","x",$AM$2-'Indicator Date hidden'!AN139)</f>
        <v>0</v>
      </c>
      <c r="AN138" s="148">
        <f>IF('Indicator Date hidden'!AO139="x","x",$AN$2-'Indicator Date hidden'!AO139)</f>
        <v>0</v>
      </c>
      <c r="AO138" s="148">
        <f>IF('Indicator Date hidden'!AP139="x","x",$AO$2-'Indicator Date hidden'!AP139)</f>
        <v>0</v>
      </c>
      <c r="AP138" s="148">
        <f>IF('Indicator Date hidden'!AQ139="x","x",$AP$2-'Indicator Date hidden'!AQ139)</f>
        <v>0</v>
      </c>
      <c r="AQ138" s="148">
        <f>IF('Indicator Date hidden'!AR139="x","x",$AQ$2-'Indicator Date hidden'!AR139)</f>
        <v>0</v>
      </c>
      <c r="AR138" s="148">
        <f>IF('Indicator Date hidden'!AS139="x","x",$AR$2-'Indicator Date hidden'!AS139)</f>
        <v>0</v>
      </c>
      <c r="AS138" s="148">
        <f>IF('Indicator Date hidden'!AT139="x","x",$AS$2-'Indicator Date hidden'!AT139)</f>
        <v>0</v>
      </c>
      <c r="AT138" s="148">
        <f>IF('Indicator Date hidden'!AU139="x","x",$AT$2-'Indicator Date hidden'!AU139)</f>
        <v>0</v>
      </c>
      <c r="AU138" s="148">
        <f>IF('Indicator Date hidden'!AV139="x","x",$AU$2-'Indicator Date hidden'!AV139)</f>
        <v>1</v>
      </c>
      <c r="AV138" s="148">
        <f>IF('Indicator Date hidden'!AW139="x","x",$AV$2-'Indicator Date hidden'!AW139)</f>
        <v>0</v>
      </c>
      <c r="AW138" s="148">
        <f>IF('Indicator Date hidden'!AX139="x","x",$AW$2-'Indicator Date hidden'!AX139)</f>
        <v>0</v>
      </c>
      <c r="AX138" s="148">
        <f>IF('Indicator Date hidden'!AY139="x","x",$AX$2-'Indicator Date hidden'!AY139)</f>
        <v>0</v>
      </c>
      <c r="AY138" s="148">
        <f>IF('Indicator Date hidden'!AZ139="x","x",$AY$2-'Indicator Date hidden'!AZ139)</f>
        <v>0</v>
      </c>
      <c r="AZ138" s="148">
        <f>IF('Indicator Date hidden'!BA139="x","x",$AZ$2-'Indicator Date hidden'!BA139)</f>
        <v>0</v>
      </c>
      <c r="BA138">
        <f t="shared" si="20"/>
        <v>5</v>
      </c>
      <c r="BB138" s="19">
        <f t="shared" si="21"/>
        <v>0.10869565217391304</v>
      </c>
      <c r="BC138">
        <f t="shared" si="22"/>
        <v>4</v>
      </c>
      <c r="BD138" s="19">
        <f t="shared" si="23"/>
        <v>0.37464538999161057</v>
      </c>
      <c r="BE138" s="182">
        <f t="shared" si="24"/>
        <v>0</v>
      </c>
    </row>
    <row r="139" spans="1:57">
      <c r="A139" t="s">
        <v>8201</v>
      </c>
      <c r="B139" s="148">
        <f>IF('Indicator Date hidden'!C140="x","x",$B$2-'Indicator Date hidden'!C140)</f>
        <v>0</v>
      </c>
      <c r="C139" s="148">
        <f>IF('Indicator Date hidden'!D140="x","x",$C$2-'Indicator Date hidden'!D140)</f>
        <v>0</v>
      </c>
      <c r="D139" s="148">
        <f>IF('Indicator Date hidden'!E140="x","x",$D$2-'Indicator Date hidden'!E140)</f>
        <v>0</v>
      </c>
      <c r="E139" s="148">
        <f>IF('Indicator Date hidden'!F140="x","x",$E$2-'Indicator Date hidden'!F140)</f>
        <v>0</v>
      </c>
      <c r="F139" s="148">
        <f>IF('Indicator Date hidden'!G140="x","x",$F$2-'Indicator Date hidden'!G140)</f>
        <v>0</v>
      </c>
      <c r="G139" s="148">
        <f>IF('Indicator Date hidden'!H140="x","x",$G$2-'Indicator Date hidden'!H140)</f>
        <v>0</v>
      </c>
      <c r="H139" s="148">
        <f>IF('Indicator Date hidden'!I140="x","x",$H$2-'Indicator Date hidden'!I140)</f>
        <v>0</v>
      </c>
      <c r="I139" s="148">
        <f>IF('Indicator Date hidden'!J140="x","x",$I$2-'Indicator Date hidden'!J140)</f>
        <v>0</v>
      </c>
      <c r="J139" s="148">
        <f>IF('Indicator Date hidden'!K140="x","x",$J$2-'Indicator Date hidden'!K140)</f>
        <v>0</v>
      </c>
      <c r="K139" s="148">
        <f>IF('Indicator Date hidden'!L140="x","x",$K$2-'Indicator Date hidden'!L140)</f>
        <v>0</v>
      </c>
      <c r="L139" s="148">
        <f>IF('Indicator Date hidden'!M140="x","x",$L$2-'Indicator Date hidden'!M140)</f>
        <v>0</v>
      </c>
      <c r="M139" s="148">
        <f>IF('Indicator Date hidden'!N140="x","x",$M$2-'Indicator Date hidden'!N140)</f>
        <v>0</v>
      </c>
      <c r="N139" s="148">
        <f>IF('Indicator Date hidden'!O140="x","x",$N$2-'Indicator Date hidden'!O140)</f>
        <v>0</v>
      </c>
      <c r="O139" s="148">
        <f>IF('Indicator Date hidden'!P140="x","x",$O$2-'Indicator Date hidden'!P140)</f>
        <v>0</v>
      </c>
      <c r="P139" s="148">
        <f>IF('Indicator Date hidden'!Q140="x","x",$P$2-'Indicator Date hidden'!Q140)</f>
        <v>0</v>
      </c>
      <c r="Q139" s="148" t="str">
        <f>IF('Indicator Date hidden'!R140="x","x",$Q$2-'Indicator Date hidden'!R140)</f>
        <v>x</v>
      </c>
      <c r="R139" s="148">
        <f>IF('Indicator Date hidden'!S140="x","x",$R$2-'Indicator Date hidden'!S140)</f>
        <v>0</v>
      </c>
      <c r="S139" s="148">
        <f>IF('Indicator Date hidden'!T140="x","x",$S$2-'Indicator Date hidden'!T140)</f>
        <v>0</v>
      </c>
      <c r="T139" s="148">
        <f>IF('Indicator Date hidden'!U140="x","x",$T$2-'Indicator Date hidden'!U140)</f>
        <v>0</v>
      </c>
      <c r="U139" s="148" t="str">
        <f>IF('Indicator Date hidden'!V140="x","x",$U$2-'Indicator Date hidden'!V140)</f>
        <v>x</v>
      </c>
      <c r="V139" s="148">
        <f>IF('Indicator Date hidden'!W140="x","x",$V$2-'Indicator Date hidden'!W140)</f>
        <v>0</v>
      </c>
      <c r="W139" s="148" t="str">
        <f>IF('Indicator Date hidden'!X140="x","x",$W$2-'Indicator Date hidden'!X140)</f>
        <v>x</v>
      </c>
      <c r="X139" s="148">
        <f>IF('Indicator Date hidden'!Y140="x","x",$X$2-'Indicator Date hidden'!Y140)</f>
        <v>2</v>
      </c>
      <c r="Y139" s="148">
        <f>IF('Indicator Date hidden'!Z140="x","x",$Y$2-'Indicator Date hidden'!Z140)</f>
        <v>0</v>
      </c>
      <c r="Z139" s="148">
        <f>IF('Indicator Date hidden'!AA140="x","x",$Z$2-'Indicator Date hidden'!AA140)</f>
        <v>0</v>
      </c>
      <c r="AA139" s="148" t="str">
        <f>IF('Indicator Date hidden'!AB140="x","x",$AA$2-'Indicator Date hidden'!AB140)</f>
        <v>x</v>
      </c>
      <c r="AB139" s="148">
        <f>IF('Indicator Date hidden'!AC140="x","x",$AB$2-'Indicator Date hidden'!AC140)</f>
        <v>0</v>
      </c>
      <c r="AC139" s="148">
        <f>IF('Indicator Date hidden'!AD140="x","x",$AC$2-'Indicator Date hidden'!AD140)</f>
        <v>0</v>
      </c>
      <c r="AD139" s="148" t="str">
        <f>IF('Indicator Date hidden'!AE140="x","x",$AD$2-'Indicator Date hidden'!AE140)</f>
        <v>x</v>
      </c>
      <c r="AE139" s="148">
        <f>IF('Indicator Date hidden'!AF140="x","x",$AE$2-'Indicator Date hidden'!AF140)</f>
        <v>0</v>
      </c>
      <c r="AF139" s="148">
        <f>IF('Indicator Date hidden'!AG140="x","x",$AF$2-'Indicator Date hidden'!AG140)</f>
        <v>1</v>
      </c>
      <c r="AG139" s="148">
        <f>IF('Indicator Date hidden'!AH140="x","x",$AG$2-'Indicator Date hidden'!AH140)</f>
        <v>0</v>
      </c>
      <c r="AH139" s="148">
        <f>IF('Indicator Date hidden'!AI140="x","x",$AH$2-'Indicator Date hidden'!AI140)</f>
        <v>0</v>
      </c>
      <c r="AI139" s="148">
        <f>IF('Indicator Date hidden'!AJ140="x","x",$AI$2-'Indicator Date hidden'!AJ140)</f>
        <v>0</v>
      </c>
      <c r="AJ139" s="148" t="str">
        <f>IF('Indicator Date hidden'!AK140="x","x",$AJ$2-'Indicator Date hidden'!AK140)</f>
        <v>x</v>
      </c>
      <c r="AK139" s="148">
        <f>IF('Indicator Date hidden'!AL140="x","x",$AK$2-'Indicator Date hidden'!AL140)</f>
        <v>1</v>
      </c>
      <c r="AL139" s="148">
        <f>IF('Indicator Date hidden'!AM140="x","x",$AL$2-'Indicator Date hidden'!AM140)</f>
        <v>0</v>
      </c>
      <c r="AM139" s="148">
        <f>IF('Indicator Date hidden'!AN140="x","x",$AM$2-'Indicator Date hidden'!AN140)</f>
        <v>0</v>
      </c>
      <c r="AN139" s="148">
        <f>IF('Indicator Date hidden'!AO140="x","x",$AN$2-'Indicator Date hidden'!AO140)</f>
        <v>0</v>
      </c>
      <c r="AO139" s="148">
        <f>IF('Indicator Date hidden'!AP140="x","x",$AO$2-'Indicator Date hidden'!AP140)</f>
        <v>0</v>
      </c>
      <c r="AP139" s="148">
        <f>IF('Indicator Date hidden'!AQ140="x","x",$AP$2-'Indicator Date hidden'!AQ140)</f>
        <v>0</v>
      </c>
      <c r="AQ139" s="148">
        <f>IF('Indicator Date hidden'!AR140="x","x",$AQ$2-'Indicator Date hidden'!AR140)</f>
        <v>0</v>
      </c>
      <c r="AR139" s="148">
        <f>IF('Indicator Date hidden'!AS140="x","x",$AR$2-'Indicator Date hidden'!AS140)</f>
        <v>0</v>
      </c>
      <c r="AS139" s="148">
        <f>IF('Indicator Date hidden'!AT140="x","x",$AS$2-'Indicator Date hidden'!AT140)</f>
        <v>0</v>
      </c>
      <c r="AT139" s="148">
        <f>IF('Indicator Date hidden'!AU140="x","x",$AT$2-'Indicator Date hidden'!AU140)</f>
        <v>0</v>
      </c>
      <c r="AU139" s="148">
        <f>IF('Indicator Date hidden'!AV140="x","x",$AU$2-'Indicator Date hidden'!AV140)</f>
        <v>3</v>
      </c>
      <c r="AV139" s="148">
        <f>IF('Indicator Date hidden'!AW140="x","x",$AV$2-'Indicator Date hidden'!AW140)</f>
        <v>0</v>
      </c>
      <c r="AW139" s="148">
        <f>IF('Indicator Date hidden'!AX140="x","x",$AW$2-'Indicator Date hidden'!AX140)</f>
        <v>0</v>
      </c>
      <c r="AX139" s="148">
        <f>IF('Indicator Date hidden'!AY140="x","x",$AX$2-'Indicator Date hidden'!AY140)</f>
        <v>0</v>
      </c>
      <c r="AY139" s="148">
        <f>IF('Indicator Date hidden'!AZ140="x","x",$AY$2-'Indicator Date hidden'!AZ140)</f>
        <v>0</v>
      </c>
      <c r="AZ139" s="148">
        <f>IF('Indicator Date hidden'!BA140="x","x",$AZ$2-'Indicator Date hidden'!BA140)</f>
        <v>0</v>
      </c>
      <c r="BA139">
        <f t="shared" si="20"/>
        <v>7</v>
      </c>
      <c r="BB139" s="19">
        <f t="shared" si="21"/>
        <v>0.15555555555555556</v>
      </c>
      <c r="BC139">
        <f t="shared" si="22"/>
        <v>4</v>
      </c>
      <c r="BD139" s="19">
        <f t="shared" si="23"/>
        <v>0.55599982236430234</v>
      </c>
      <c r="BE139" s="182">
        <f t="shared" si="24"/>
        <v>0</v>
      </c>
    </row>
    <row r="140" spans="1:57">
      <c r="A140" t="s">
        <v>8203</v>
      </c>
      <c r="B140" s="148">
        <f>IF('Indicator Date hidden'!C141="x","x",$B$2-'Indicator Date hidden'!C141)</f>
        <v>0</v>
      </c>
      <c r="C140" s="148">
        <f>IF('Indicator Date hidden'!D141="x","x",$C$2-'Indicator Date hidden'!D141)</f>
        <v>0</v>
      </c>
      <c r="D140" s="148">
        <f>IF('Indicator Date hidden'!E141="x","x",$D$2-'Indicator Date hidden'!E141)</f>
        <v>0</v>
      </c>
      <c r="E140" s="148">
        <f>IF('Indicator Date hidden'!F141="x","x",$E$2-'Indicator Date hidden'!F141)</f>
        <v>0</v>
      </c>
      <c r="F140" s="148">
        <f>IF('Indicator Date hidden'!G141="x","x",$F$2-'Indicator Date hidden'!G141)</f>
        <v>0</v>
      </c>
      <c r="G140" s="148">
        <f>IF('Indicator Date hidden'!H141="x","x",$G$2-'Indicator Date hidden'!H141)</f>
        <v>0</v>
      </c>
      <c r="H140" s="148">
        <f>IF('Indicator Date hidden'!I141="x","x",$H$2-'Indicator Date hidden'!I141)</f>
        <v>0</v>
      </c>
      <c r="I140" s="148">
        <f>IF('Indicator Date hidden'!J141="x","x",$I$2-'Indicator Date hidden'!J141)</f>
        <v>0</v>
      </c>
      <c r="J140" s="148">
        <f>IF('Indicator Date hidden'!K141="x","x",$J$2-'Indicator Date hidden'!K141)</f>
        <v>0</v>
      </c>
      <c r="K140" s="148">
        <f>IF('Indicator Date hidden'!L141="x","x",$K$2-'Indicator Date hidden'!L141)</f>
        <v>0</v>
      </c>
      <c r="L140" s="148">
        <f>IF('Indicator Date hidden'!M141="x","x",$L$2-'Indicator Date hidden'!M141)</f>
        <v>0</v>
      </c>
      <c r="M140" s="148">
        <f>IF('Indicator Date hidden'!N141="x","x",$M$2-'Indicator Date hidden'!N141)</f>
        <v>0</v>
      </c>
      <c r="N140" s="148">
        <f>IF('Indicator Date hidden'!O141="x","x",$N$2-'Indicator Date hidden'!O141)</f>
        <v>0</v>
      </c>
      <c r="O140" s="148">
        <f>IF('Indicator Date hidden'!P141="x","x",$O$2-'Indicator Date hidden'!P141)</f>
        <v>0</v>
      </c>
      <c r="P140" s="148">
        <f>IF('Indicator Date hidden'!Q141="x","x",$P$2-'Indicator Date hidden'!Q141)</f>
        <v>0</v>
      </c>
      <c r="Q140" s="148" t="str">
        <f>IF('Indicator Date hidden'!R141="x","x",$Q$2-'Indicator Date hidden'!R141)</f>
        <v>x</v>
      </c>
      <c r="R140" s="148">
        <f>IF('Indicator Date hidden'!S141="x","x",$R$2-'Indicator Date hidden'!S141)</f>
        <v>0</v>
      </c>
      <c r="S140" s="148">
        <f>IF('Indicator Date hidden'!T141="x","x",$S$2-'Indicator Date hidden'!T141)</f>
        <v>0</v>
      </c>
      <c r="T140" s="148">
        <f>IF('Indicator Date hidden'!U141="x","x",$T$2-'Indicator Date hidden'!U141)</f>
        <v>0</v>
      </c>
      <c r="U140" s="148" t="str">
        <f>IF('Indicator Date hidden'!V141="x","x",$U$2-'Indicator Date hidden'!V141)</f>
        <v>x</v>
      </c>
      <c r="V140" s="148">
        <f>IF('Indicator Date hidden'!W141="x","x",$V$2-'Indicator Date hidden'!W141)</f>
        <v>0</v>
      </c>
      <c r="W140" s="148" t="str">
        <f>IF('Indicator Date hidden'!X141="x","x",$W$2-'Indicator Date hidden'!X141)</f>
        <v>x</v>
      </c>
      <c r="X140" s="148">
        <f>IF('Indicator Date hidden'!Y141="x","x",$X$2-'Indicator Date hidden'!Y141)</f>
        <v>4</v>
      </c>
      <c r="Y140" s="148">
        <f>IF('Indicator Date hidden'!Z141="x","x",$Y$2-'Indicator Date hidden'!Z141)</f>
        <v>0</v>
      </c>
      <c r="Z140" s="148">
        <f>IF('Indicator Date hidden'!AA141="x","x",$Z$2-'Indicator Date hidden'!AA141)</f>
        <v>0</v>
      </c>
      <c r="AA140" s="148" t="str">
        <f>IF('Indicator Date hidden'!AB141="x","x",$AA$2-'Indicator Date hidden'!AB141)</f>
        <v>x</v>
      </c>
      <c r="AB140" s="148">
        <f>IF('Indicator Date hidden'!AC141="x","x",$AB$2-'Indicator Date hidden'!AC141)</f>
        <v>0</v>
      </c>
      <c r="AC140" s="148">
        <f>IF('Indicator Date hidden'!AD141="x","x",$AC$2-'Indicator Date hidden'!AD141)</f>
        <v>0</v>
      </c>
      <c r="AD140" s="148" t="str">
        <f>IF('Indicator Date hidden'!AE141="x","x",$AD$2-'Indicator Date hidden'!AE141)</f>
        <v>x</v>
      </c>
      <c r="AE140" s="148">
        <f>IF('Indicator Date hidden'!AF141="x","x",$AE$2-'Indicator Date hidden'!AF141)</f>
        <v>0</v>
      </c>
      <c r="AF140" s="148" t="str">
        <f>IF('Indicator Date hidden'!AG141="x","x",$AF$2-'Indicator Date hidden'!AG141)</f>
        <v>x</v>
      </c>
      <c r="AG140" s="148">
        <f>IF('Indicator Date hidden'!AH141="x","x",$AG$2-'Indicator Date hidden'!AH141)</f>
        <v>0</v>
      </c>
      <c r="AH140" s="148">
        <f>IF('Indicator Date hidden'!AI141="x","x",$AH$2-'Indicator Date hidden'!AI141)</f>
        <v>0</v>
      </c>
      <c r="AI140" s="148">
        <f>IF('Indicator Date hidden'!AJ141="x","x",$AI$2-'Indicator Date hidden'!AJ141)</f>
        <v>0</v>
      </c>
      <c r="AJ140" s="148" t="str">
        <f>IF('Indicator Date hidden'!AK141="x","x",$AJ$2-'Indicator Date hidden'!AK141)</f>
        <v>x</v>
      </c>
      <c r="AK140" s="148">
        <f>IF('Indicator Date hidden'!AL141="x","x",$AK$2-'Indicator Date hidden'!AL141)</f>
        <v>1</v>
      </c>
      <c r="AL140" s="148">
        <f>IF('Indicator Date hidden'!AM141="x","x",$AL$2-'Indicator Date hidden'!AM141)</f>
        <v>0</v>
      </c>
      <c r="AM140" s="148">
        <f>IF('Indicator Date hidden'!AN141="x","x",$AM$2-'Indicator Date hidden'!AN141)</f>
        <v>0</v>
      </c>
      <c r="AN140" s="148">
        <f>IF('Indicator Date hidden'!AO141="x","x",$AN$2-'Indicator Date hidden'!AO141)</f>
        <v>0</v>
      </c>
      <c r="AO140" s="148">
        <f>IF('Indicator Date hidden'!AP141="x","x",$AO$2-'Indicator Date hidden'!AP141)</f>
        <v>0</v>
      </c>
      <c r="AP140" s="148">
        <f>IF('Indicator Date hidden'!AQ141="x","x",$AP$2-'Indicator Date hidden'!AQ141)</f>
        <v>0</v>
      </c>
      <c r="AQ140" s="148">
        <f>IF('Indicator Date hidden'!AR141="x","x",$AQ$2-'Indicator Date hidden'!AR141)</f>
        <v>0</v>
      </c>
      <c r="AR140" s="148">
        <f>IF('Indicator Date hidden'!AS141="x","x",$AR$2-'Indicator Date hidden'!AS141)</f>
        <v>0</v>
      </c>
      <c r="AS140" s="148">
        <f>IF('Indicator Date hidden'!AT141="x","x",$AS$2-'Indicator Date hidden'!AT141)</f>
        <v>0</v>
      </c>
      <c r="AT140" s="148">
        <f>IF('Indicator Date hidden'!AU141="x","x",$AT$2-'Indicator Date hidden'!AU141)</f>
        <v>0</v>
      </c>
      <c r="AU140" s="148">
        <f>IF('Indicator Date hidden'!AV141="x","x",$AU$2-'Indicator Date hidden'!AV141)</f>
        <v>0</v>
      </c>
      <c r="AV140" s="148">
        <f>IF('Indicator Date hidden'!AW141="x","x",$AV$2-'Indicator Date hidden'!AW141)</f>
        <v>0</v>
      </c>
      <c r="AW140" s="148">
        <f>IF('Indicator Date hidden'!AX141="x","x",$AW$2-'Indicator Date hidden'!AX141)</f>
        <v>0</v>
      </c>
      <c r="AX140" s="148">
        <f>IF('Indicator Date hidden'!AY141="x","x",$AX$2-'Indicator Date hidden'!AY141)</f>
        <v>0</v>
      </c>
      <c r="AY140" s="148">
        <f>IF('Indicator Date hidden'!AZ141="x","x",$AY$2-'Indicator Date hidden'!AZ141)</f>
        <v>0</v>
      </c>
      <c r="AZ140" s="148">
        <f>IF('Indicator Date hidden'!BA141="x","x",$AZ$2-'Indicator Date hidden'!BA141)</f>
        <v>0</v>
      </c>
      <c r="BA140">
        <f t="shared" si="20"/>
        <v>5</v>
      </c>
      <c r="BB140" s="19">
        <f t="shared" si="21"/>
        <v>0.11363636363636363</v>
      </c>
      <c r="BC140">
        <f t="shared" si="22"/>
        <v>2</v>
      </c>
      <c r="BD140" s="19">
        <f t="shared" si="23"/>
        <v>0.61110589362494327</v>
      </c>
      <c r="BE140" s="182">
        <f t="shared" si="24"/>
        <v>0</v>
      </c>
    </row>
    <row r="141" spans="1:57">
      <c r="A141" t="s">
        <v>8205</v>
      </c>
      <c r="B141" s="148">
        <f>IF('Indicator Date hidden'!C142="x","x",$B$2-'Indicator Date hidden'!C142)</f>
        <v>0</v>
      </c>
      <c r="C141" s="148">
        <f>IF('Indicator Date hidden'!D142="x","x",$C$2-'Indicator Date hidden'!D142)</f>
        <v>0</v>
      </c>
      <c r="D141" s="148">
        <f>IF('Indicator Date hidden'!E142="x","x",$D$2-'Indicator Date hidden'!E142)</f>
        <v>0</v>
      </c>
      <c r="E141" s="148">
        <f>IF('Indicator Date hidden'!F142="x","x",$E$2-'Indicator Date hidden'!F142)</f>
        <v>0</v>
      </c>
      <c r="F141" s="148">
        <f>IF('Indicator Date hidden'!G142="x","x",$F$2-'Indicator Date hidden'!G142)</f>
        <v>0</v>
      </c>
      <c r="G141" s="148">
        <f>IF('Indicator Date hidden'!H142="x","x",$G$2-'Indicator Date hidden'!H142)</f>
        <v>0</v>
      </c>
      <c r="H141" s="148">
        <f>IF('Indicator Date hidden'!I142="x","x",$H$2-'Indicator Date hidden'!I142)</f>
        <v>0</v>
      </c>
      <c r="I141" s="148">
        <f>IF('Indicator Date hidden'!J142="x","x",$I$2-'Indicator Date hidden'!J142)</f>
        <v>0</v>
      </c>
      <c r="J141" s="148">
        <f>IF('Indicator Date hidden'!K142="x","x",$J$2-'Indicator Date hidden'!K142)</f>
        <v>0</v>
      </c>
      <c r="K141" s="148">
        <f>IF('Indicator Date hidden'!L142="x","x",$K$2-'Indicator Date hidden'!L142)</f>
        <v>0</v>
      </c>
      <c r="L141" s="148">
        <f>IF('Indicator Date hidden'!M142="x","x",$L$2-'Indicator Date hidden'!M142)</f>
        <v>0</v>
      </c>
      <c r="M141" s="148">
        <f>IF('Indicator Date hidden'!N142="x","x",$M$2-'Indicator Date hidden'!N142)</f>
        <v>0</v>
      </c>
      <c r="N141" s="148">
        <f>IF('Indicator Date hidden'!O142="x","x",$N$2-'Indicator Date hidden'!O142)</f>
        <v>0</v>
      </c>
      <c r="O141" s="148">
        <f>IF('Indicator Date hidden'!P142="x","x",$O$2-'Indicator Date hidden'!P142)</f>
        <v>0</v>
      </c>
      <c r="P141" s="148">
        <f>IF('Indicator Date hidden'!Q142="x","x",$P$2-'Indicator Date hidden'!Q142)</f>
        <v>0</v>
      </c>
      <c r="Q141" s="148" t="str">
        <f>IF('Indicator Date hidden'!R142="x","x",$Q$2-'Indicator Date hidden'!R142)</f>
        <v>x</v>
      </c>
      <c r="R141" s="148">
        <f>IF('Indicator Date hidden'!S142="x","x",$R$2-'Indicator Date hidden'!S142)</f>
        <v>0</v>
      </c>
      <c r="S141" s="148">
        <f>IF('Indicator Date hidden'!T142="x","x",$S$2-'Indicator Date hidden'!T142)</f>
        <v>0</v>
      </c>
      <c r="T141" s="148">
        <f>IF('Indicator Date hidden'!U142="x","x",$T$2-'Indicator Date hidden'!U142)</f>
        <v>0</v>
      </c>
      <c r="U141" s="148" t="str">
        <f>IF('Indicator Date hidden'!V142="x","x",$U$2-'Indicator Date hidden'!V142)</f>
        <v>x</v>
      </c>
      <c r="V141" s="148">
        <f>IF('Indicator Date hidden'!W142="x","x",$V$2-'Indicator Date hidden'!W142)</f>
        <v>0</v>
      </c>
      <c r="W141" s="148" t="str">
        <f>IF('Indicator Date hidden'!X142="x","x",$W$2-'Indicator Date hidden'!X142)</f>
        <v>x</v>
      </c>
      <c r="X141" s="148">
        <f>IF('Indicator Date hidden'!Y142="x","x",$X$2-'Indicator Date hidden'!Y142)</f>
        <v>2</v>
      </c>
      <c r="Y141" s="148">
        <f>IF('Indicator Date hidden'!Z142="x","x",$Y$2-'Indicator Date hidden'!Z142)</f>
        <v>0</v>
      </c>
      <c r="Z141" s="148">
        <f>IF('Indicator Date hidden'!AA142="x","x",$Z$2-'Indicator Date hidden'!AA142)</f>
        <v>0</v>
      </c>
      <c r="AA141" s="148">
        <f>IF('Indicator Date hidden'!AB142="x","x",$AA$2-'Indicator Date hidden'!AB142)</f>
        <v>1</v>
      </c>
      <c r="AB141" s="148">
        <f>IF('Indicator Date hidden'!AC142="x","x",$AB$2-'Indicator Date hidden'!AC142)</f>
        <v>0</v>
      </c>
      <c r="AC141" s="148">
        <f>IF('Indicator Date hidden'!AD142="x","x",$AC$2-'Indicator Date hidden'!AD142)</f>
        <v>0</v>
      </c>
      <c r="AD141" s="148" t="str">
        <f>IF('Indicator Date hidden'!AE142="x","x",$AD$2-'Indicator Date hidden'!AE142)</f>
        <v>x</v>
      </c>
      <c r="AE141" s="148">
        <f>IF('Indicator Date hidden'!AF142="x","x",$AE$2-'Indicator Date hidden'!AF142)</f>
        <v>0</v>
      </c>
      <c r="AF141" s="148">
        <f>IF('Indicator Date hidden'!AG142="x","x",$AF$2-'Indicator Date hidden'!AG142)</f>
        <v>1</v>
      </c>
      <c r="AG141" s="148">
        <f>IF('Indicator Date hidden'!AH142="x","x",$AG$2-'Indicator Date hidden'!AH142)</f>
        <v>0</v>
      </c>
      <c r="AH141" s="148">
        <f>IF('Indicator Date hidden'!AI142="x","x",$AH$2-'Indicator Date hidden'!AI142)</f>
        <v>0</v>
      </c>
      <c r="AI141" s="148">
        <f>IF('Indicator Date hidden'!AJ142="x","x",$AI$2-'Indicator Date hidden'!AJ142)</f>
        <v>0</v>
      </c>
      <c r="AJ141" s="148" t="str">
        <f>IF('Indicator Date hidden'!AK142="x","x",$AJ$2-'Indicator Date hidden'!AK142)</f>
        <v>x</v>
      </c>
      <c r="AK141" s="148">
        <f>IF('Indicator Date hidden'!AL142="x","x",$AK$2-'Indicator Date hidden'!AL142)</f>
        <v>1</v>
      </c>
      <c r="AL141" s="148">
        <f>IF('Indicator Date hidden'!AM142="x","x",$AL$2-'Indicator Date hidden'!AM142)</f>
        <v>0</v>
      </c>
      <c r="AM141" s="148">
        <f>IF('Indicator Date hidden'!AN142="x","x",$AM$2-'Indicator Date hidden'!AN142)</f>
        <v>0</v>
      </c>
      <c r="AN141" s="148">
        <f>IF('Indicator Date hidden'!AO142="x","x",$AN$2-'Indicator Date hidden'!AO142)</f>
        <v>0</v>
      </c>
      <c r="AO141" s="148">
        <f>IF('Indicator Date hidden'!AP142="x","x",$AO$2-'Indicator Date hidden'!AP142)</f>
        <v>0</v>
      </c>
      <c r="AP141" s="148">
        <f>IF('Indicator Date hidden'!AQ142="x","x",$AP$2-'Indicator Date hidden'!AQ142)</f>
        <v>0</v>
      </c>
      <c r="AQ141" s="148">
        <f>IF('Indicator Date hidden'!AR142="x","x",$AQ$2-'Indicator Date hidden'!AR142)</f>
        <v>0</v>
      </c>
      <c r="AR141" s="148">
        <f>IF('Indicator Date hidden'!AS142="x","x",$AR$2-'Indicator Date hidden'!AS142)</f>
        <v>0</v>
      </c>
      <c r="AS141" s="148">
        <f>IF('Indicator Date hidden'!AT142="x","x",$AS$2-'Indicator Date hidden'!AT142)</f>
        <v>0</v>
      </c>
      <c r="AT141" s="148">
        <f>IF('Indicator Date hidden'!AU142="x","x",$AT$2-'Indicator Date hidden'!AU142)</f>
        <v>0</v>
      </c>
      <c r="AU141" s="148">
        <f>IF('Indicator Date hidden'!AV142="x","x",$AU$2-'Indicator Date hidden'!AV142)</f>
        <v>3</v>
      </c>
      <c r="AV141" s="148">
        <f>IF('Indicator Date hidden'!AW142="x","x",$AV$2-'Indicator Date hidden'!AW142)</f>
        <v>0</v>
      </c>
      <c r="AW141" s="148">
        <f>IF('Indicator Date hidden'!AX142="x","x",$AW$2-'Indicator Date hidden'!AX142)</f>
        <v>0</v>
      </c>
      <c r="AX141" s="148">
        <f>IF('Indicator Date hidden'!AY142="x","x",$AX$2-'Indicator Date hidden'!AY142)</f>
        <v>0</v>
      </c>
      <c r="AY141" s="148">
        <f>IF('Indicator Date hidden'!AZ142="x","x",$AY$2-'Indicator Date hidden'!AZ142)</f>
        <v>0</v>
      </c>
      <c r="AZ141" s="148">
        <f>IF('Indicator Date hidden'!BA142="x","x",$AZ$2-'Indicator Date hidden'!BA142)</f>
        <v>0</v>
      </c>
      <c r="BA141">
        <f t="shared" si="20"/>
        <v>8</v>
      </c>
      <c r="BB141" s="19">
        <f t="shared" si="21"/>
        <v>0.17391304347826086</v>
      </c>
      <c r="BC141">
        <f t="shared" si="22"/>
        <v>5</v>
      </c>
      <c r="BD141" s="19">
        <f t="shared" si="23"/>
        <v>0.56354266942677045</v>
      </c>
      <c r="BE141" s="182">
        <f t="shared" si="24"/>
        <v>0</v>
      </c>
    </row>
    <row r="142" spans="1:57">
      <c r="A142" t="s">
        <v>8207</v>
      </c>
      <c r="B142" s="148">
        <f>IF('Indicator Date hidden'!C143="x","x",$B$2-'Indicator Date hidden'!C143)</f>
        <v>0</v>
      </c>
      <c r="C142" s="148">
        <f>IF('Indicator Date hidden'!D143="x","x",$C$2-'Indicator Date hidden'!D143)</f>
        <v>0</v>
      </c>
      <c r="D142" s="148">
        <f>IF('Indicator Date hidden'!E143="x","x",$D$2-'Indicator Date hidden'!E143)</f>
        <v>0</v>
      </c>
      <c r="E142" s="148">
        <f>IF('Indicator Date hidden'!F143="x","x",$E$2-'Indicator Date hidden'!F143)</f>
        <v>0</v>
      </c>
      <c r="F142" s="148">
        <f>IF('Indicator Date hidden'!G143="x","x",$F$2-'Indicator Date hidden'!G143)</f>
        <v>0</v>
      </c>
      <c r="G142" s="148">
        <f>IF('Indicator Date hidden'!H143="x","x",$G$2-'Indicator Date hidden'!H143)</f>
        <v>0</v>
      </c>
      <c r="H142" s="148">
        <f>IF('Indicator Date hidden'!I143="x","x",$H$2-'Indicator Date hidden'!I143)</f>
        <v>0</v>
      </c>
      <c r="I142" s="148">
        <f>IF('Indicator Date hidden'!J143="x","x",$I$2-'Indicator Date hidden'!J143)</f>
        <v>0</v>
      </c>
      <c r="J142" s="148">
        <f>IF('Indicator Date hidden'!K143="x","x",$J$2-'Indicator Date hidden'!K143)</f>
        <v>0</v>
      </c>
      <c r="K142" s="148">
        <f>IF('Indicator Date hidden'!L143="x","x",$K$2-'Indicator Date hidden'!L143)</f>
        <v>0</v>
      </c>
      <c r="L142" s="148">
        <f>IF('Indicator Date hidden'!M143="x","x",$L$2-'Indicator Date hidden'!M143)</f>
        <v>0</v>
      </c>
      <c r="M142" s="148">
        <f>IF('Indicator Date hidden'!N143="x","x",$M$2-'Indicator Date hidden'!N143)</f>
        <v>0</v>
      </c>
      <c r="N142" s="148">
        <f>IF('Indicator Date hidden'!O143="x","x",$N$2-'Indicator Date hidden'!O143)</f>
        <v>0</v>
      </c>
      <c r="O142" s="148">
        <f>IF('Indicator Date hidden'!P143="x","x",$O$2-'Indicator Date hidden'!P143)</f>
        <v>0</v>
      </c>
      <c r="P142" s="148">
        <f>IF('Indicator Date hidden'!Q143="x","x",$P$2-'Indicator Date hidden'!Q143)</f>
        <v>0</v>
      </c>
      <c r="Q142" s="148" t="str">
        <f>IF('Indicator Date hidden'!R143="x","x",$Q$2-'Indicator Date hidden'!R143)</f>
        <v>x</v>
      </c>
      <c r="R142" s="148">
        <f>IF('Indicator Date hidden'!S143="x","x",$R$2-'Indicator Date hidden'!S143)</f>
        <v>0</v>
      </c>
      <c r="S142" s="148">
        <f>IF('Indicator Date hidden'!T143="x","x",$S$2-'Indicator Date hidden'!T143)</f>
        <v>0</v>
      </c>
      <c r="T142" s="148">
        <f>IF('Indicator Date hidden'!U143="x","x",$T$2-'Indicator Date hidden'!U143)</f>
        <v>0</v>
      </c>
      <c r="U142" s="148" t="str">
        <f>IF('Indicator Date hidden'!V143="x","x",$U$2-'Indicator Date hidden'!V143)</f>
        <v>x</v>
      </c>
      <c r="V142" s="148">
        <f>IF('Indicator Date hidden'!W143="x","x",$V$2-'Indicator Date hidden'!W143)</f>
        <v>0</v>
      </c>
      <c r="W142" s="148" t="str">
        <f>IF('Indicator Date hidden'!X143="x","x",$W$2-'Indicator Date hidden'!X143)</f>
        <v>x</v>
      </c>
      <c r="X142" s="148">
        <f>IF('Indicator Date hidden'!Y143="x","x",$X$2-'Indicator Date hidden'!Y143)</f>
        <v>4</v>
      </c>
      <c r="Y142" s="148">
        <f>IF('Indicator Date hidden'!Z143="x","x",$Y$2-'Indicator Date hidden'!Z143)</f>
        <v>0</v>
      </c>
      <c r="Z142" s="148">
        <f>IF('Indicator Date hidden'!AA143="x","x",$Z$2-'Indicator Date hidden'!AA143)</f>
        <v>0</v>
      </c>
      <c r="AA142" s="148" t="str">
        <f>IF('Indicator Date hidden'!AB143="x","x",$AA$2-'Indicator Date hidden'!AB143)</f>
        <v>x</v>
      </c>
      <c r="AB142" s="148">
        <f>IF('Indicator Date hidden'!AC143="x","x",$AB$2-'Indicator Date hidden'!AC143)</f>
        <v>0</v>
      </c>
      <c r="AC142" s="148">
        <f>IF('Indicator Date hidden'!AD143="x","x",$AC$2-'Indicator Date hidden'!AD143)</f>
        <v>0</v>
      </c>
      <c r="AD142" s="148" t="str">
        <f>IF('Indicator Date hidden'!AE143="x","x",$AD$2-'Indicator Date hidden'!AE143)</f>
        <v>x</v>
      </c>
      <c r="AE142" s="148">
        <f>IF('Indicator Date hidden'!AF143="x","x",$AE$2-'Indicator Date hidden'!AF143)</f>
        <v>0</v>
      </c>
      <c r="AF142" s="148">
        <f>IF('Indicator Date hidden'!AG143="x","x",$AF$2-'Indicator Date hidden'!AG143)</f>
        <v>1</v>
      </c>
      <c r="AG142" s="148">
        <f>IF('Indicator Date hidden'!AH143="x","x",$AG$2-'Indicator Date hidden'!AH143)</f>
        <v>0</v>
      </c>
      <c r="AH142" s="148">
        <f>IF('Indicator Date hidden'!AI143="x","x",$AH$2-'Indicator Date hidden'!AI143)</f>
        <v>0</v>
      </c>
      <c r="AI142" s="148">
        <f>IF('Indicator Date hidden'!AJ143="x","x",$AI$2-'Indicator Date hidden'!AJ143)</f>
        <v>0</v>
      </c>
      <c r="AJ142" s="148">
        <f>IF('Indicator Date hidden'!AK143="x","x",$AJ$2-'Indicator Date hidden'!AK143)</f>
        <v>1</v>
      </c>
      <c r="AK142" s="148">
        <f>IF('Indicator Date hidden'!AL143="x","x",$AK$2-'Indicator Date hidden'!AL143)</f>
        <v>1</v>
      </c>
      <c r="AL142" s="148">
        <f>IF('Indicator Date hidden'!AM143="x","x",$AL$2-'Indicator Date hidden'!AM143)</f>
        <v>0</v>
      </c>
      <c r="AM142" s="148">
        <f>IF('Indicator Date hidden'!AN143="x","x",$AM$2-'Indicator Date hidden'!AN143)</f>
        <v>0</v>
      </c>
      <c r="AN142" s="148">
        <f>IF('Indicator Date hidden'!AO143="x","x",$AN$2-'Indicator Date hidden'!AO143)</f>
        <v>0</v>
      </c>
      <c r="AO142" s="148">
        <f>IF('Indicator Date hidden'!AP143="x","x",$AO$2-'Indicator Date hidden'!AP143)</f>
        <v>0</v>
      </c>
      <c r="AP142" s="148">
        <f>IF('Indicator Date hidden'!AQ143="x","x",$AP$2-'Indicator Date hidden'!AQ143)</f>
        <v>0</v>
      </c>
      <c r="AQ142" s="148" t="str">
        <f>IF('Indicator Date hidden'!AR143="x","x",$AQ$2-'Indicator Date hidden'!AR143)</f>
        <v>x</v>
      </c>
      <c r="AR142" s="148">
        <f>IF('Indicator Date hidden'!AS143="x","x",$AR$2-'Indicator Date hidden'!AS143)</f>
        <v>0</v>
      </c>
      <c r="AS142" s="148">
        <f>IF('Indicator Date hidden'!AT143="x","x",$AS$2-'Indicator Date hidden'!AT143)</f>
        <v>0</v>
      </c>
      <c r="AT142" s="148">
        <f>IF('Indicator Date hidden'!AU143="x","x",$AT$2-'Indicator Date hidden'!AU143)</f>
        <v>0</v>
      </c>
      <c r="AU142" s="148">
        <f>IF('Indicator Date hidden'!AV143="x","x",$AU$2-'Indicator Date hidden'!AV143)</f>
        <v>4</v>
      </c>
      <c r="AV142" s="148">
        <f>IF('Indicator Date hidden'!AW143="x","x",$AV$2-'Indicator Date hidden'!AW143)</f>
        <v>0</v>
      </c>
      <c r="AW142" s="148">
        <f>IF('Indicator Date hidden'!AX143="x","x",$AW$2-'Indicator Date hidden'!AX143)</f>
        <v>0</v>
      </c>
      <c r="AX142" s="148">
        <f>IF('Indicator Date hidden'!AY143="x","x",$AX$2-'Indicator Date hidden'!AY143)</f>
        <v>0</v>
      </c>
      <c r="AY142" s="148">
        <f>IF('Indicator Date hidden'!AZ143="x","x",$AY$2-'Indicator Date hidden'!AZ143)</f>
        <v>0</v>
      </c>
      <c r="AZ142" s="148">
        <f>IF('Indicator Date hidden'!BA143="x","x",$AZ$2-'Indicator Date hidden'!BA143)</f>
        <v>0</v>
      </c>
      <c r="BA142">
        <f t="shared" si="20"/>
        <v>11</v>
      </c>
      <c r="BB142" s="19">
        <f t="shared" si="21"/>
        <v>0.24444444444444444</v>
      </c>
      <c r="BC142">
        <f t="shared" si="22"/>
        <v>5</v>
      </c>
      <c r="BD142" s="19">
        <f t="shared" si="23"/>
        <v>0.84736337621944968</v>
      </c>
      <c r="BE142" s="182">
        <f t="shared" si="24"/>
        <v>0</v>
      </c>
    </row>
    <row r="143" spans="1:57">
      <c r="A143" t="s">
        <v>5856</v>
      </c>
      <c r="B143" s="148">
        <f>IF('Indicator Date hidden'!C144="x","x",$B$2-'Indicator Date hidden'!C144)</f>
        <v>0</v>
      </c>
      <c r="C143" s="148">
        <f>IF('Indicator Date hidden'!D144="x","x",$C$2-'Indicator Date hidden'!D144)</f>
        <v>0</v>
      </c>
      <c r="D143" s="148">
        <f>IF('Indicator Date hidden'!E144="x","x",$D$2-'Indicator Date hidden'!E144)</f>
        <v>0</v>
      </c>
      <c r="E143" s="148">
        <f>IF('Indicator Date hidden'!F144="x","x",$E$2-'Indicator Date hidden'!F144)</f>
        <v>0</v>
      </c>
      <c r="F143" s="148">
        <f>IF('Indicator Date hidden'!G144="x","x",$F$2-'Indicator Date hidden'!G144)</f>
        <v>0</v>
      </c>
      <c r="G143" s="148">
        <f>IF('Indicator Date hidden'!H144="x","x",$G$2-'Indicator Date hidden'!H144)</f>
        <v>0</v>
      </c>
      <c r="H143" s="148">
        <f>IF('Indicator Date hidden'!I144="x","x",$H$2-'Indicator Date hidden'!I144)</f>
        <v>0</v>
      </c>
      <c r="I143" s="148">
        <f>IF('Indicator Date hidden'!J144="x","x",$I$2-'Indicator Date hidden'!J144)</f>
        <v>0</v>
      </c>
      <c r="J143" s="148">
        <f>IF('Indicator Date hidden'!K144="x","x",$J$2-'Indicator Date hidden'!K144)</f>
        <v>0</v>
      </c>
      <c r="K143" s="148">
        <f>IF('Indicator Date hidden'!L144="x","x",$K$2-'Indicator Date hidden'!L144)</f>
        <v>0</v>
      </c>
      <c r="L143" s="148">
        <f>IF('Indicator Date hidden'!M144="x","x",$L$2-'Indicator Date hidden'!M144)</f>
        <v>0</v>
      </c>
      <c r="M143" s="148">
        <f>IF('Indicator Date hidden'!N144="x","x",$M$2-'Indicator Date hidden'!N144)</f>
        <v>0</v>
      </c>
      <c r="N143" s="148">
        <f>IF('Indicator Date hidden'!O144="x","x",$N$2-'Indicator Date hidden'!O144)</f>
        <v>0</v>
      </c>
      <c r="O143" s="148">
        <f>IF('Indicator Date hidden'!P144="x","x",$O$2-'Indicator Date hidden'!P144)</f>
        <v>0</v>
      </c>
      <c r="P143" s="148">
        <f>IF('Indicator Date hidden'!Q144="x","x",$P$2-'Indicator Date hidden'!Q144)</f>
        <v>0</v>
      </c>
      <c r="Q143" s="148">
        <f>IF('Indicator Date hidden'!R144="x","x",$Q$2-'Indicator Date hidden'!R144)</f>
        <v>4</v>
      </c>
      <c r="R143" s="148">
        <f>IF('Indicator Date hidden'!S144="x","x",$R$2-'Indicator Date hidden'!S144)</f>
        <v>0</v>
      </c>
      <c r="S143" s="148">
        <f>IF('Indicator Date hidden'!T144="x","x",$S$2-'Indicator Date hidden'!T144)</f>
        <v>0</v>
      </c>
      <c r="T143" s="148">
        <f>IF('Indicator Date hidden'!U144="x","x",$T$2-'Indicator Date hidden'!U144)</f>
        <v>0</v>
      </c>
      <c r="U143" s="148">
        <f>IF('Indicator Date hidden'!V144="x","x",$U$2-'Indicator Date hidden'!V144)</f>
        <v>0</v>
      </c>
      <c r="V143" s="148">
        <f>IF('Indicator Date hidden'!W144="x","x",$V$2-'Indicator Date hidden'!W144)</f>
        <v>0</v>
      </c>
      <c r="W143" s="148">
        <f>IF('Indicator Date hidden'!X144="x","x",$W$2-'Indicator Date hidden'!X144)</f>
        <v>4</v>
      </c>
      <c r="X143" s="148">
        <f>IF('Indicator Date hidden'!Y144="x","x",$X$2-'Indicator Date hidden'!Y144)</f>
        <v>4</v>
      </c>
      <c r="Y143" s="148">
        <f>IF('Indicator Date hidden'!Z144="x","x",$Y$2-'Indicator Date hidden'!Z144)</f>
        <v>0</v>
      </c>
      <c r="Z143" s="148">
        <f>IF('Indicator Date hidden'!AA144="x","x",$Z$2-'Indicator Date hidden'!AA144)</f>
        <v>0</v>
      </c>
      <c r="AA143" s="148">
        <f>IF('Indicator Date hidden'!AB144="x","x",$AA$2-'Indicator Date hidden'!AB144)</f>
        <v>0</v>
      </c>
      <c r="AB143" s="148">
        <f>IF('Indicator Date hidden'!AC144="x","x",$AB$2-'Indicator Date hidden'!AC144)</f>
        <v>0</v>
      </c>
      <c r="AC143" s="148">
        <f>IF('Indicator Date hidden'!AD144="x","x",$AC$2-'Indicator Date hidden'!AD144)</f>
        <v>0</v>
      </c>
      <c r="AD143" s="148">
        <f>IF('Indicator Date hidden'!AE144="x","x",$AD$2-'Indicator Date hidden'!AE144)</f>
        <v>0</v>
      </c>
      <c r="AE143" s="148">
        <f>IF('Indicator Date hidden'!AF144="x","x",$AE$2-'Indicator Date hidden'!AF144)</f>
        <v>0</v>
      </c>
      <c r="AF143" s="148">
        <f>IF('Indicator Date hidden'!AG144="x","x",$AF$2-'Indicator Date hidden'!AG144)</f>
        <v>2</v>
      </c>
      <c r="AG143" s="148">
        <f>IF('Indicator Date hidden'!AH144="x","x",$AG$2-'Indicator Date hidden'!AH144)</f>
        <v>0</v>
      </c>
      <c r="AH143" s="148">
        <f>IF('Indicator Date hidden'!AI144="x","x",$AH$2-'Indicator Date hidden'!AI144)</f>
        <v>0</v>
      </c>
      <c r="AI143" s="148">
        <f>IF('Indicator Date hidden'!AJ144="x","x",$AI$2-'Indicator Date hidden'!AJ144)</f>
        <v>0</v>
      </c>
      <c r="AJ143" s="148" t="str">
        <f>IF('Indicator Date hidden'!AK144="x","x",$AJ$2-'Indicator Date hidden'!AK144)</f>
        <v>x</v>
      </c>
      <c r="AK143" s="148">
        <f>IF('Indicator Date hidden'!AL144="x","x",$AK$2-'Indicator Date hidden'!AL144)</f>
        <v>0</v>
      </c>
      <c r="AL143" s="148">
        <f>IF('Indicator Date hidden'!AM144="x","x",$AL$2-'Indicator Date hidden'!AM144)</f>
        <v>0</v>
      </c>
      <c r="AM143" s="148">
        <f>IF('Indicator Date hidden'!AN144="x","x",$AM$2-'Indicator Date hidden'!AN144)</f>
        <v>0</v>
      </c>
      <c r="AN143" s="148">
        <f>IF('Indicator Date hidden'!AO144="x","x",$AN$2-'Indicator Date hidden'!AO144)</f>
        <v>0</v>
      </c>
      <c r="AO143" s="148">
        <f>IF('Indicator Date hidden'!AP144="x","x",$AO$2-'Indicator Date hidden'!AP144)</f>
        <v>1</v>
      </c>
      <c r="AP143" s="148">
        <f>IF('Indicator Date hidden'!AQ144="x","x",$AP$2-'Indicator Date hidden'!AQ144)</f>
        <v>1</v>
      </c>
      <c r="AQ143" s="148">
        <f>IF('Indicator Date hidden'!AR144="x","x",$AQ$2-'Indicator Date hidden'!AR144)</f>
        <v>0</v>
      </c>
      <c r="AR143" s="148">
        <f>IF('Indicator Date hidden'!AS144="x","x",$AR$2-'Indicator Date hidden'!AS144)</f>
        <v>0</v>
      </c>
      <c r="AS143" s="148">
        <f>IF('Indicator Date hidden'!AT144="x","x",$AS$2-'Indicator Date hidden'!AT144)</f>
        <v>0</v>
      </c>
      <c r="AT143" s="148">
        <f>IF('Indicator Date hidden'!AU144="x","x",$AT$2-'Indicator Date hidden'!AU144)</f>
        <v>0</v>
      </c>
      <c r="AU143" s="148">
        <f>IF('Indicator Date hidden'!AV144="x","x",$AU$2-'Indicator Date hidden'!AV144)</f>
        <v>2</v>
      </c>
      <c r="AV143" s="148">
        <f>IF('Indicator Date hidden'!AW144="x","x",$AV$2-'Indicator Date hidden'!AW144)</f>
        <v>0</v>
      </c>
      <c r="AW143" s="148">
        <f>IF('Indicator Date hidden'!AX144="x","x",$AW$2-'Indicator Date hidden'!AX144)</f>
        <v>0</v>
      </c>
      <c r="AX143" s="148">
        <f>IF('Indicator Date hidden'!AY144="x","x",$AX$2-'Indicator Date hidden'!AY144)</f>
        <v>0</v>
      </c>
      <c r="AY143" s="148">
        <f>IF('Indicator Date hidden'!AZ144="x","x",$AY$2-'Indicator Date hidden'!AZ144)</f>
        <v>0</v>
      </c>
      <c r="AZ143" s="148">
        <f>IF('Indicator Date hidden'!BA144="x","x",$AZ$2-'Indicator Date hidden'!BA144)</f>
        <v>0</v>
      </c>
      <c r="BA143">
        <f t="shared" si="20"/>
        <v>18</v>
      </c>
      <c r="BB143" s="19">
        <f t="shared" si="21"/>
        <v>0.36</v>
      </c>
      <c r="BC143">
        <f t="shared" si="22"/>
        <v>7</v>
      </c>
      <c r="BD143" s="19">
        <f t="shared" si="23"/>
        <v>1.0150862032359615</v>
      </c>
      <c r="BE143" s="182">
        <f t="shared" si="24"/>
        <v>0</v>
      </c>
    </row>
    <row r="144" spans="1:57">
      <c r="A144" t="s">
        <v>8235</v>
      </c>
      <c r="B144" s="148">
        <f>IF('Indicator Date hidden'!C145="x","x",$B$2-'Indicator Date hidden'!C145)</f>
        <v>0</v>
      </c>
      <c r="C144" s="148">
        <f>IF('Indicator Date hidden'!D145="x","x",$C$2-'Indicator Date hidden'!D145)</f>
        <v>0</v>
      </c>
      <c r="D144" s="148">
        <f>IF('Indicator Date hidden'!E145="x","x",$D$2-'Indicator Date hidden'!E145)</f>
        <v>0</v>
      </c>
      <c r="E144" s="148">
        <f>IF('Indicator Date hidden'!F145="x","x",$E$2-'Indicator Date hidden'!F145)</f>
        <v>0</v>
      </c>
      <c r="F144" s="148">
        <f>IF('Indicator Date hidden'!G145="x","x",$F$2-'Indicator Date hidden'!G145)</f>
        <v>0</v>
      </c>
      <c r="G144" s="148">
        <f>IF('Indicator Date hidden'!H145="x","x",$G$2-'Indicator Date hidden'!H145)</f>
        <v>0</v>
      </c>
      <c r="H144" s="148">
        <f>IF('Indicator Date hidden'!I145="x","x",$H$2-'Indicator Date hidden'!I145)</f>
        <v>0</v>
      </c>
      <c r="I144" s="148">
        <f>IF('Indicator Date hidden'!J145="x","x",$I$2-'Indicator Date hidden'!J145)</f>
        <v>0</v>
      </c>
      <c r="J144" s="148">
        <f>IF('Indicator Date hidden'!K145="x","x",$J$2-'Indicator Date hidden'!K145)</f>
        <v>0</v>
      </c>
      <c r="K144" s="148">
        <f>IF('Indicator Date hidden'!L145="x","x",$K$2-'Indicator Date hidden'!L145)</f>
        <v>0</v>
      </c>
      <c r="L144" s="148">
        <f>IF('Indicator Date hidden'!M145="x","x",$L$2-'Indicator Date hidden'!M145)</f>
        <v>0</v>
      </c>
      <c r="M144" s="148">
        <f>IF('Indicator Date hidden'!N145="x","x",$M$2-'Indicator Date hidden'!N145)</f>
        <v>0</v>
      </c>
      <c r="N144" s="148">
        <f>IF('Indicator Date hidden'!O145="x","x",$N$2-'Indicator Date hidden'!O145)</f>
        <v>0</v>
      </c>
      <c r="O144" s="148">
        <f>IF('Indicator Date hidden'!P145="x","x",$O$2-'Indicator Date hidden'!P145)</f>
        <v>0</v>
      </c>
      <c r="P144" s="148">
        <f>IF('Indicator Date hidden'!Q145="x","x",$P$2-'Indicator Date hidden'!Q145)</f>
        <v>0</v>
      </c>
      <c r="Q144" s="148" t="str">
        <f>IF('Indicator Date hidden'!R145="x","x",$Q$2-'Indicator Date hidden'!R145)</f>
        <v>x</v>
      </c>
      <c r="R144" s="148">
        <f>IF('Indicator Date hidden'!S145="x","x",$R$2-'Indicator Date hidden'!S145)</f>
        <v>0</v>
      </c>
      <c r="S144" s="148">
        <f>IF('Indicator Date hidden'!T145="x","x",$S$2-'Indicator Date hidden'!T145)</f>
        <v>0</v>
      </c>
      <c r="T144" s="148">
        <f>IF('Indicator Date hidden'!U145="x","x",$T$2-'Indicator Date hidden'!U145)</f>
        <v>0</v>
      </c>
      <c r="U144" s="148" t="str">
        <f>IF('Indicator Date hidden'!V145="x","x",$U$2-'Indicator Date hidden'!V145)</f>
        <v>x</v>
      </c>
      <c r="V144" s="148">
        <f>IF('Indicator Date hidden'!W145="x","x",$V$2-'Indicator Date hidden'!W145)</f>
        <v>0</v>
      </c>
      <c r="W144" s="148" t="str">
        <f>IF('Indicator Date hidden'!X145="x","x",$W$2-'Indicator Date hidden'!X145)</f>
        <v>x</v>
      </c>
      <c r="X144" s="148" t="str">
        <f>IF('Indicator Date hidden'!Y145="x","x",$X$2-'Indicator Date hidden'!Y145)</f>
        <v>x</v>
      </c>
      <c r="Y144" s="148">
        <f>IF('Indicator Date hidden'!Z145="x","x",$Y$2-'Indicator Date hidden'!Z145)</f>
        <v>0</v>
      </c>
      <c r="Z144" s="148">
        <f>IF('Indicator Date hidden'!AA145="x","x",$Z$2-'Indicator Date hidden'!AA145)</f>
        <v>0</v>
      </c>
      <c r="AA144" s="148" t="str">
        <f>IF('Indicator Date hidden'!AB145="x","x",$AA$2-'Indicator Date hidden'!AB145)</f>
        <v>x</v>
      </c>
      <c r="AB144" s="148">
        <f>IF('Indicator Date hidden'!AC145="x","x",$AB$2-'Indicator Date hidden'!AC145)</f>
        <v>0</v>
      </c>
      <c r="AC144" s="148">
        <f>IF('Indicator Date hidden'!AD145="x","x",$AC$2-'Indicator Date hidden'!AD145)</f>
        <v>0</v>
      </c>
      <c r="AD144" s="148" t="str">
        <f>IF('Indicator Date hidden'!AE145="x","x",$AD$2-'Indicator Date hidden'!AE145)</f>
        <v>x</v>
      </c>
      <c r="AE144" s="148" t="str">
        <f>IF('Indicator Date hidden'!AF145="x","x",$AE$2-'Indicator Date hidden'!AF145)</f>
        <v>x</v>
      </c>
      <c r="AF144" s="148" t="str">
        <f>IF('Indicator Date hidden'!AG145="x","x",$AF$2-'Indicator Date hidden'!AG145)</f>
        <v>x</v>
      </c>
      <c r="AG144" s="148">
        <f>IF('Indicator Date hidden'!AH145="x","x",$AG$2-'Indicator Date hidden'!AH145)</f>
        <v>0</v>
      </c>
      <c r="AH144" s="148">
        <f>IF('Indicator Date hidden'!AI145="x","x",$AH$2-'Indicator Date hidden'!AI145)</f>
        <v>0</v>
      </c>
      <c r="AI144" s="148">
        <f>IF('Indicator Date hidden'!AJ145="x","x",$AI$2-'Indicator Date hidden'!AJ145)</f>
        <v>0</v>
      </c>
      <c r="AJ144" s="148" t="str">
        <f>IF('Indicator Date hidden'!AK145="x","x",$AJ$2-'Indicator Date hidden'!AK145)</f>
        <v>x</v>
      </c>
      <c r="AK144" s="148">
        <f>IF('Indicator Date hidden'!AL145="x","x",$AK$2-'Indicator Date hidden'!AL145)</f>
        <v>1</v>
      </c>
      <c r="AL144" s="148">
        <f>IF('Indicator Date hidden'!AM145="x","x",$AL$2-'Indicator Date hidden'!AM145)</f>
        <v>0</v>
      </c>
      <c r="AM144" s="148">
        <f>IF('Indicator Date hidden'!AN145="x","x",$AM$2-'Indicator Date hidden'!AN145)</f>
        <v>0</v>
      </c>
      <c r="AN144" s="148">
        <f>IF('Indicator Date hidden'!AO145="x","x",$AN$2-'Indicator Date hidden'!AO145)</f>
        <v>0</v>
      </c>
      <c r="AO144" s="148">
        <f>IF('Indicator Date hidden'!AP145="x","x",$AO$2-'Indicator Date hidden'!AP145)</f>
        <v>0</v>
      </c>
      <c r="AP144" s="148" t="str">
        <f>IF('Indicator Date hidden'!AQ145="x","x",$AP$2-'Indicator Date hidden'!AQ145)</f>
        <v>x</v>
      </c>
      <c r="AQ144" s="148">
        <f>IF('Indicator Date hidden'!AR145="x","x",$AQ$2-'Indicator Date hidden'!AR145)</f>
        <v>0</v>
      </c>
      <c r="AR144" s="148">
        <f>IF('Indicator Date hidden'!AS145="x","x",$AR$2-'Indicator Date hidden'!AS145)</f>
        <v>0</v>
      </c>
      <c r="AS144" s="148" t="str">
        <f>IF('Indicator Date hidden'!AT145="x","x",$AS$2-'Indicator Date hidden'!AT145)</f>
        <v>x</v>
      </c>
      <c r="AT144" s="148">
        <f>IF('Indicator Date hidden'!AU145="x","x",$AT$2-'Indicator Date hidden'!AU145)</f>
        <v>0</v>
      </c>
      <c r="AU144" s="148" t="str">
        <f>IF('Indicator Date hidden'!AV145="x","x",$AU$2-'Indicator Date hidden'!AV145)</f>
        <v>x</v>
      </c>
      <c r="AV144" s="148">
        <f>IF('Indicator Date hidden'!AW145="x","x",$AV$2-'Indicator Date hidden'!AW145)</f>
        <v>0</v>
      </c>
      <c r="AW144" s="148">
        <f>IF('Indicator Date hidden'!AX145="x","x",$AW$2-'Indicator Date hidden'!AX145)</f>
        <v>0</v>
      </c>
      <c r="AX144" s="148">
        <f>IF('Indicator Date hidden'!AY145="x","x",$AX$2-'Indicator Date hidden'!AY145)</f>
        <v>0</v>
      </c>
      <c r="AY144" s="148">
        <f>IF('Indicator Date hidden'!AZ145="x","x",$AY$2-'Indicator Date hidden'!AZ145)</f>
        <v>8</v>
      </c>
      <c r="AZ144" s="148">
        <f>IF('Indicator Date hidden'!BA145="x","x",$AZ$2-'Indicator Date hidden'!BA145)</f>
        <v>0</v>
      </c>
      <c r="BA144">
        <f t="shared" si="20"/>
        <v>9</v>
      </c>
      <c r="BB144" s="19">
        <f t="shared" si="21"/>
        <v>0.23076923076923078</v>
      </c>
      <c r="BC144">
        <f t="shared" si="22"/>
        <v>2</v>
      </c>
      <c r="BD144" s="19">
        <f t="shared" si="23"/>
        <v>1.2702016488718806</v>
      </c>
      <c r="BE144" s="182">
        <f t="shared" si="24"/>
        <v>0</v>
      </c>
    </row>
    <row r="145" spans="1:57">
      <c r="A145" t="s">
        <v>8209</v>
      </c>
      <c r="B145" s="148">
        <f>IF('Indicator Date hidden'!C146="x","x",$B$2-'Indicator Date hidden'!C146)</f>
        <v>0</v>
      </c>
      <c r="C145" s="148">
        <f>IF('Indicator Date hidden'!D146="x","x",$C$2-'Indicator Date hidden'!D146)</f>
        <v>0</v>
      </c>
      <c r="D145" s="148">
        <f>IF('Indicator Date hidden'!E146="x","x",$D$2-'Indicator Date hidden'!E146)</f>
        <v>0</v>
      </c>
      <c r="E145" s="148">
        <f>IF('Indicator Date hidden'!F146="x","x",$E$2-'Indicator Date hidden'!F146)</f>
        <v>0</v>
      </c>
      <c r="F145" s="148">
        <f>IF('Indicator Date hidden'!G146="x","x",$F$2-'Indicator Date hidden'!G146)</f>
        <v>0</v>
      </c>
      <c r="G145" s="148">
        <f>IF('Indicator Date hidden'!H146="x","x",$G$2-'Indicator Date hidden'!H146)</f>
        <v>0</v>
      </c>
      <c r="H145" s="148">
        <f>IF('Indicator Date hidden'!I146="x","x",$H$2-'Indicator Date hidden'!I146)</f>
        <v>0</v>
      </c>
      <c r="I145" s="148">
        <f>IF('Indicator Date hidden'!J146="x","x",$I$2-'Indicator Date hidden'!J146)</f>
        <v>0</v>
      </c>
      <c r="J145" s="148">
        <f>IF('Indicator Date hidden'!K146="x","x",$J$2-'Indicator Date hidden'!K146)</f>
        <v>0</v>
      </c>
      <c r="K145" s="148">
        <f>IF('Indicator Date hidden'!L146="x","x",$K$2-'Indicator Date hidden'!L146)</f>
        <v>0</v>
      </c>
      <c r="L145" s="148">
        <f>IF('Indicator Date hidden'!M146="x","x",$L$2-'Indicator Date hidden'!M146)</f>
        <v>0</v>
      </c>
      <c r="M145" s="148">
        <f>IF('Indicator Date hidden'!N146="x","x",$M$2-'Indicator Date hidden'!N146)</f>
        <v>0</v>
      </c>
      <c r="N145" s="148">
        <f>IF('Indicator Date hidden'!O146="x","x",$N$2-'Indicator Date hidden'!O146)</f>
        <v>0</v>
      </c>
      <c r="O145" s="148">
        <f>IF('Indicator Date hidden'!P146="x","x",$O$2-'Indicator Date hidden'!P146)</f>
        <v>0</v>
      </c>
      <c r="P145" s="148">
        <f>IF('Indicator Date hidden'!Q146="x","x",$P$2-'Indicator Date hidden'!Q146)</f>
        <v>0</v>
      </c>
      <c r="Q145" s="148">
        <f>IF('Indicator Date hidden'!R146="x","x",$Q$2-'Indicator Date hidden'!R146)</f>
        <v>2</v>
      </c>
      <c r="R145" s="148">
        <f>IF('Indicator Date hidden'!S146="x","x",$R$2-'Indicator Date hidden'!S146)</f>
        <v>0</v>
      </c>
      <c r="S145" s="148">
        <f>IF('Indicator Date hidden'!T146="x","x",$S$2-'Indicator Date hidden'!T146)</f>
        <v>0</v>
      </c>
      <c r="T145" s="148">
        <f>IF('Indicator Date hidden'!U146="x","x",$T$2-'Indicator Date hidden'!U146)</f>
        <v>0</v>
      </c>
      <c r="U145" s="148">
        <f>IF('Indicator Date hidden'!V146="x","x",$U$2-'Indicator Date hidden'!V146)</f>
        <v>0</v>
      </c>
      <c r="V145" s="148">
        <f>IF('Indicator Date hidden'!W146="x","x",$V$2-'Indicator Date hidden'!W146)</f>
        <v>0</v>
      </c>
      <c r="W145" s="148">
        <f>IF('Indicator Date hidden'!X146="x","x",$W$2-'Indicator Date hidden'!X146)</f>
        <v>2</v>
      </c>
      <c r="X145" s="148">
        <f>IF('Indicator Date hidden'!Y146="x","x",$X$2-'Indicator Date hidden'!Y146)</f>
        <v>2</v>
      </c>
      <c r="Y145" s="148">
        <f>IF('Indicator Date hidden'!Z146="x","x",$Y$2-'Indicator Date hidden'!Z146)</f>
        <v>0</v>
      </c>
      <c r="Z145" s="148">
        <f>IF('Indicator Date hidden'!AA146="x","x",$Z$2-'Indicator Date hidden'!AA146)</f>
        <v>0</v>
      </c>
      <c r="AA145" s="148" t="str">
        <f>IF('Indicator Date hidden'!AB146="x","x",$AA$2-'Indicator Date hidden'!AB146)</f>
        <v>x</v>
      </c>
      <c r="AB145" s="148">
        <f>IF('Indicator Date hidden'!AC146="x","x",$AB$2-'Indicator Date hidden'!AC146)</f>
        <v>0</v>
      </c>
      <c r="AC145" s="148">
        <f>IF('Indicator Date hidden'!AD146="x","x",$AC$2-'Indicator Date hidden'!AD146)</f>
        <v>0</v>
      </c>
      <c r="AD145" s="148" t="str">
        <f>IF('Indicator Date hidden'!AE146="x","x",$AD$2-'Indicator Date hidden'!AE146)</f>
        <v>x</v>
      </c>
      <c r="AE145" s="148" t="str">
        <f>IF('Indicator Date hidden'!AF146="x","x",$AE$2-'Indicator Date hidden'!AF146)</f>
        <v>x</v>
      </c>
      <c r="AF145" s="148" t="str">
        <f>IF('Indicator Date hidden'!AG146="x","x",$AF$2-'Indicator Date hidden'!AG146)</f>
        <v>x</v>
      </c>
      <c r="AG145" s="148">
        <f>IF('Indicator Date hidden'!AH146="x","x",$AG$2-'Indicator Date hidden'!AH146)</f>
        <v>0</v>
      </c>
      <c r="AH145" s="148">
        <f>IF('Indicator Date hidden'!AI146="x","x",$AH$2-'Indicator Date hidden'!AI146)</f>
        <v>0</v>
      </c>
      <c r="AI145" s="148">
        <f>IF('Indicator Date hidden'!AJ146="x","x",$AI$2-'Indicator Date hidden'!AJ146)</f>
        <v>0</v>
      </c>
      <c r="AJ145" s="148" t="str">
        <f>IF('Indicator Date hidden'!AK146="x","x",$AJ$2-'Indicator Date hidden'!AK146)</f>
        <v>x</v>
      </c>
      <c r="AK145" s="148">
        <f>IF('Indicator Date hidden'!AL146="x","x",$AK$2-'Indicator Date hidden'!AL146)</f>
        <v>1</v>
      </c>
      <c r="AL145" s="148">
        <f>IF('Indicator Date hidden'!AM146="x","x",$AL$2-'Indicator Date hidden'!AM146)</f>
        <v>0</v>
      </c>
      <c r="AM145" s="148">
        <f>IF('Indicator Date hidden'!AN146="x","x",$AM$2-'Indicator Date hidden'!AN146)</f>
        <v>0</v>
      </c>
      <c r="AN145" s="148">
        <f>IF('Indicator Date hidden'!AO146="x","x",$AN$2-'Indicator Date hidden'!AO146)</f>
        <v>0</v>
      </c>
      <c r="AO145" s="148">
        <f>IF('Indicator Date hidden'!AP146="x","x",$AO$2-'Indicator Date hidden'!AP146)</f>
        <v>0</v>
      </c>
      <c r="AP145" s="148">
        <f>IF('Indicator Date hidden'!AQ146="x","x",$AP$2-'Indicator Date hidden'!AQ146)</f>
        <v>0</v>
      </c>
      <c r="AQ145" s="148">
        <f>IF('Indicator Date hidden'!AR146="x","x",$AQ$2-'Indicator Date hidden'!AR146)</f>
        <v>6</v>
      </c>
      <c r="AR145" s="148">
        <f>IF('Indicator Date hidden'!AS146="x","x",$AR$2-'Indicator Date hidden'!AS146)</f>
        <v>0</v>
      </c>
      <c r="AS145" s="148">
        <f>IF('Indicator Date hidden'!AT146="x","x",$AS$2-'Indicator Date hidden'!AT146)</f>
        <v>2</v>
      </c>
      <c r="AT145" s="148">
        <f>IF('Indicator Date hidden'!AU146="x","x",$AT$2-'Indicator Date hidden'!AU146)</f>
        <v>0</v>
      </c>
      <c r="AU145" s="148" t="str">
        <f>IF('Indicator Date hidden'!AV146="x","x",$AU$2-'Indicator Date hidden'!AV146)</f>
        <v>x</v>
      </c>
      <c r="AV145" s="148">
        <f>IF('Indicator Date hidden'!AW146="x","x",$AV$2-'Indicator Date hidden'!AW146)</f>
        <v>0</v>
      </c>
      <c r="AW145" s="148">
        <f>IF('Indicator Date hidden'!AX146="x","x",$AW$2-'Indicator Date hidden'!AX146)</f>
        <v>0</v>
      </c>
      <c r="AX145" s="148">
        <f>IF('Indicator Date hidden'!AY146="x","x",$AX$2-'Indicator Date hidden'!AY146)</f>
        <v>0</v>
      </c>
      <c r="AY145" s="148">
        <f>IF('Indicator Date hidden'!AZ146="x","x",$AY$2-'Indicator Date hidden'!AZ146)</f>
        <v>0</v>
      </c>
      <c r="AZ145" s="148">
        <f>IF('Indicator Date hidden'!BA146="x","x",$AZ$2-'Indicator Date hidden'!BA146)</f>
        <v>0</v>
      </c>
      <c r="BA145">
        <f t="shared" si="20"/>
        <v>15</v>
      </c>
      <c r="BB145" s="19">
        <f t="shared" si="21"/>
        <v>0.33333333333333331</v>
      </c>
      <c r="BC145">
        <f t="shared" si="22"/>
        <v>6</v>
      </c>
      <c r="BD145" s="19">
        <f t="shared" si="23"/>
        <v>1.0327955589886444</v>
      </c>
      <c r="BE145" s="182">
        <f t="shared" si="24"/>
        <v>0</v>
      </c>
    </row>
    <row r="146" spans="1:57">
      <c r="A146" t="s">
        <v>7542</v>
      </c>
      <c r="B146" s="148">
        <f>IF('Indicator Date hidden'!C147="x","x",$B$2-'Indicator Date hidden'!C147)</f>
        <v>0</v>
      </c>
      <c r="C146" s="148">
        <f>IF('Indicator Date hidden'!D147="x","x",$C$2-'Indicator Date hidden'!D147)</f>
        <v>0</v>
      </c>
      <c r="D146" s="148">
        <f>IF('Indicator Date hidden'!E147="x","x",$D$2-'Indicator Date hidden'!E147)</f>
        <v>0</v>
      </c>
      <c r="E146" s="148">
        <f>IF('Indicator Date hidden'!F147="x","x",$E$2-'Indicator Date hidden'!F147)</f>
        <v>0</v>
      </c>
      <c r="F146" s="148">
        <f>IF('Indicator Date hidden'!G147="x","x",$F$2-'Indicator Date hidden'!G147)</f>
        <v>0</v>
      </c>
      <c r="G146" s="148">
        <f>IF('Indicator Date hidden'!H147="x","x",$G$2-'Indicator Date hidden'!H147)</f>
        <v>0</v>
      </c>
      <c r="H146" s="148">
        <f>IF('Indicator Date hidden'!I147="x","x",$H$2-'Indicator Date hidden'!I147)</f>
        <v>0</v>
      </c>
      <c r="I146" s="148">
        <f>IF('Indicator Date hidden'!J147="x","x",$I$2-'Indicator Date hidden'!J147)</f>
        <v>0</v>
      </c>
      <c r="J146" s="148">
        <f>IF('Indicator Date hidden'!K147="x","x",$J$2-'Indicator Date hidden'!K147)</f>
        <v>0</v>
      </c>
      <c r="K146" s="148">
        <f>IF('Indicator Date hidden'!L147="x","x",$K$2-'Indicator Date hidden'!L147)</f>
        <v>0</v>
      </c>
      <c r="L146" s="148">
        <f>IF('Indicator Date hidden'!M147="x","x",$L$2-'Indicator Date hidden'!M147)</f>
        <v>0</v>
      </c>
      <c r="M146" s="148">
        <f>IF('Indicator Date hidden'!N147="x","x",$M$2-'Indicator Date hidden'!N147)</f>
        <v>0</v>
      </c>
      <c r="N146" s="148">
        <f>IF('Indicator Date hidden'!O147="x","x",$N$2-'Indicator Date hidden'!O147)</f>
        <v>0</v>
      </c>
      <c r="O146" s="148">
        <f>IF('Indicator Date hidden'!P147="x","x",$O$2-'Indicator Date hidden'!P147)</f>
        <v>0</v>
      </c>
      <c r="P146" s="148">
        <f>IF('Indicator Date hidden'!Q147="x","x",$P$2-'Indicator Date hidden'!Q147)</f>
        <v>0</v>
      </c>
      <c r="Q146" s="148" t="str">
        <f>IF('Indicator Date hidden'!R147="x","x",$Q$2-'Indicator Date hidden'!R147)</f>
        <v>x</v>
      </c>
      <c r="R146" s="148">
        <f>IF('Indicator Date hidden'!S147="x","x",$R$2-'Indicator Date hidden'!S147)</f>
        <v>0</v>
      </c>
      <c r="S146" s="148">
        <f>IF('Indicator Date hidden'!T147="x","x",$S$2-'Indicator Date hidden'!T147)</f>
        <v>0</v>
      </c>
      <c r="T146" s="148">
        <f>IF('Indicator Date hidden'!U147="x","x",$T$2-'Indicator Date hidden'!U147)</f>
        <v>0</v>
      </c>
      <c r="U146" s="148">
        <f>IF('Indicator Date hidden'!V147="x","x",$U$2-'Indicator Date hidden'!V147)</f>
        <v>0</v>
      </c>
      <c r="V146" s="148">
        <f>IF('Indicator Date hidden'!W147="x","x",$V$2-'Indicator Date hidden'!W147)</f>
        <v>0</v>
      </c>
      <c r="W146" s="148" t="str">
        <f>IF('Indicator Date hidden'!X147="x","x",$W$2-'Indicator Date hidden'!X147)</f>
        <v>x</v>
      </c>
      <c r="X146" s="148">
        <f>IF('Indicator Date hidden'!Y147="x","x",$X$2-'Indicator Date hidden'!Y147)</f>
        <v>2</v>
      </c>
      <c r="Y146" s="148">
        <f>IF('Indicator Date hidden'!Z147="x","x",$Y$2-'Indicator Date hidden'!Z147)</f>
        <v>0</v>
      </c>
      <c r="Z146" s="148">
        <f>IF('Indicator Date hidden'!AA147="x","x",$Z$2-'Indicator Date hidden'!AA147)</f>
        <v>0</v>
      </c>
      <c r="AA146" s="148" t="str">
        <f>IF('Indicator Date hidden'!AB147="x","x",$AA$2-'Indicator Date hidden'!AB147)</f>
        <v>x</v>
      </c>
      <c r="AB146" s="148">
        <f>IF('Indicator Date hidden'!AC147="x","x",$AB$2-'Indicator Date hidden'!AC147)</f>
        <v>0</v>
      </c>
      <c r="AC146" s="148">
        <f>IF('Indicator Date hidden'!AD147="x","x",$AC$2-'Indicator Date hidden'!AD147)</f>
        <v>0</v>
      </c>
      <c r="AD146" s="148" t="str">
        <f>IF('Indicator Date hidden'!AE147="x","x",$AD$2-'Indicator Date hidden'!AE147)</f>
        <v>x</v>
      </c>
      <c r="AE146" s="148" t="str">
        <f>IF('Indicator Date hidden'!AF147="x","x",$AE$2-'Indicator Date hidden'!AF147)</f>
        <v>x</v>
      </c>
      <c r="AF146" s="148" t="str">
        <f>IF('Indicator Date hidden'!AG147="x","x",$AF$2-'Indicator Date hidden'!AG147)</f>
        <v>x</v>
      </c>
      <c r="AG146" s="148">
        <f>IF('Indicator Date hidden'!AH147="x","x",$AG$2-'Indicator Date hidden'!AH147)</f>
        <v>0</v>
      </c>
      <c r="AH146" s="148">
        <f>IF('Indicator Date hidden'!AI147="x","x",$AH$2-'Indicator Date hidden'!AI147)</f>
        <v>0</v>
      </c>
      <c r="AI146" s="148">
        <f>IF('Indicator Date hidden'!AJ147="x","x",$AI$2-'Indicator Date hidden'!AJ147)</f>
        <v>0</v>
      </c>
      <c r="AJ146" s="148" t="str">
        <f>IF('Indicator Date hidden'!AK147="x","x",$AJ$2-'Indicator Date hidden'!AK147)</f>
        <v>x</v>
      </c>
      <c r="AK146" s="148">
        <f>IF('Indicator Date hidden'!AL147="x","x",$AK$2-'Indicator Date hidden'!AL147)</f>
        <v>1</v>
      </c>
      <c r="AL146" s="148">
        <f>IF('Indicator Date hidden'!AM147="x","x",$AL$2-'Indicator Date hidden'!AM147)</f>
        <v>0</v>
      </c>
      <c r="AM146" s="148">
        <f>IF('Indicator Date hidden'!AN147="x","x",$AM$2-'Indicator Date hidden'!AN147)</f>
        <v>0</v>
      </c>
      <c r="AN146" s="148">
        <f>IF('Indicator Date hidden'!AO147="x","x",$AN$2-'Indicator Date hidden'!AO147)</f>
        <v>0</v>
      </c>
      <c r="AO146" s="148">
        <f>IF('Indicator Date hidden'!AP147="x","x",$AO$2-'Indicator Date hidden'!AP147)</f>
        <v>0</v>
      </c>
      <c r="AP146" s="148">
        <f>IF('Indicator Date hidden'!AQ147="x","x",$AP$2-'Indicator Date hidden'!AQ147)</f>
        <v>0</v>
      </c>
      <c r="AQ146" s="148" t="str">
        <f>IF('Indicator Date hidden'!AR147="x","x",$AQ$2-'Indicator Date hidden'!AR147)</f>
        <v>x</v>
      </c>
      <c r="AR146" s="148">
        <f>IF('Indicator Date hidden'!AS147="x","x",$AR$2-'Indicator Date hidden'!AS147)</f>
        <v>0</v>
      </c>
      <c r="AS146" s="148">
        <f>IF('Indicator Date hidden'!AT147="x","x",$AS$2-'Indicator Date hidden'!AT147)</f>
        <v>0</v>
      </c>
      <c r="AT146" s="148">
        <f>IF('Indicator Date hidden'!AU147="x","x",$AT$2-'Indicator Date hidden'!AU147)</f>
        <v>0</v>
      </c>
      <c r="AU146" s="148" t="str">
        <f>IF('Indicator Date hidden'!AV147="x","x",$AU$2-'Indicator Date hidden'!AV147)</f>
        <v>x</v>
      </c>
      <c r="AV146" s="148">
        <f>IF('Indicator Date hidden'!AW147="x","x",$AV$2-'Indicator Date hidden'!AW147)</f>
        <v>0</v>
      </c>
      <c r="AW146" s="148">
        <f>IF('Indicator Date hidden'!AX147="x","x",$AW$2-'Indicator Date hidden'!AX147)</f>
        <v>0</v>
      </c>
      <c r="AX146" s="148">
        <f>IF('Indicator Date hidden'!AY147="x","x",$AX$2-'Indicator Date hidden'!AY147)</f>
        <v>0</v>
      </c>
      <c r="AY146" s="148">
        <f>IF('Indicator Date hidden'!AZ147="x","x",$AY$2-'Indicator Date hidden'!AZ147)</f>
        <v>8</v>
      </c>
      <c r="AZ146" s="148">
        <f>IF('Indicator Date hidden'!BA147="x","x",$AZ$2-'Indicator Date hidden'!BA147)</f>
        <v>0</v>
      </c>
      <c r="BA146">
        <f t="shared" si="20"/>
        <v>11</v>
      </c>
      <c r="BB146" s="19">
        <f t="shared" si="21"/>
        <v>0.26190476190476192</v>
      </c>
      <c r="BC146">
        <f t="shared" si="22"/>
        <v>3</v>
      </c>
      <c r="BD146" s="19">
        <f t="shared" si="23"/>
        <v>1.2546963929767045</v>
      </c>
      <c r="BE146" s="182">
        <f t="shared" si="24"/>
        <v>0</v>
      </c>
    </row>
    <row r="147" spans="1:57">
      <c r="A147" t="s">
        <v>8211</v>
      </c>
      <c r="B147" s="148">
        <f>IF('Indicator Date hidden'!C148="x","x",$B$2-'Indicator Date hidden'!C148)</f>
        <v>0</v>
      </c>
      <c r="C147" s="148">
        <f>IF('Indicator Date hidden'!D148="x","x",$C$2-'Indicator Date hidden'!D148)</f>
        <v>0</v>
      </c>
      <c r="D147" s="148">
        <f>IF('Indicator Date hidden'!E148="x","x",$D$2-'Indicator Date hidden'!E148)</f>
        <v>0</v>
      </c>
      <c r="E147" s="148">
        <f>IF('Indicator Date hidden'!F148="x","x",$E$2-'Indicator Date hidden'!F148)</f>
        <v>0</v>
      </c>
      <c r="F147" s="148">
        <f>IF('Indicator Date hidden'!G148="x","x",$F$2-'Indicator Date hidden'!G148)</f>
        <v>0</v>
      </c>
      <c r="G147" s="148">
        <f>IF('Indicator Date hidden'!H148="x","x",$G$2-'Indicator Date hidden'!H148)</f>
        <v>0</v>
      </c>
      <c r="H147" s="148">
        <f>IF('Indicator Date hidden'!I148="x","x",$H$2-'Indicator Date hidden'!I148)</f>
        <v>0</v>
      </c>
      <c r="I147" s="148">
        <f>IF('Indicator Date hidden'!J148="x","x",$I$2-'Indicator Date hidden'!J148)</f>
        <v>0</v>
      </c>
      <c r="J147" s="148">
        <f>IF('Indicator Date hidden'!K148="x","x",$J$2-'Indicator Date hidden'!K148)</f>
        <v>0</v>
      </c>
      <c r="K147" s="148">
        <f>IF('Indicator Date hidden'!L148="x","x",$K$2-'Indicator Date hidden'!L148)</f>
        <v>0</v>
      </c>
      <c r="L147" s="148">
        <f>IF('Indicator Date hidden'!M148="x","x",$L$2-'Indicator Date hidden'!M148)</f>
        <v>0</v>
      </c>
      <c r="M147" s="148">
        <f>IF('Indicator Date hidden'!N148="x","x",$M$2-'Indicator Date hidden'!N148)</f>
        <v>0</v>
      </c>
      <c r="N147" s="148">
        <f>IF('Indicator Date hidden'!O148="x","x",$N$2-'Indicator Date hidden'!O148)</f>
        <v>0</v>
      </c>
      <c r="O147" s="148">
        <f>IF('Indicator Date hidden'!P148="x","x",$O$2-'Indicator Date hidden'!P148)</f>
        <v>0</v>
      </c>
      <c r="P147" s="148">
        <f>IF('Indicator Date hidden'!Q148="x","x",$P$2-'Indicator Date hidden'!Q148)</f>
        <v>0</v>
      </c>
      <c r="Q147" s="148" t="str">
        <f>IF('Indicator Date hidden'!R148="x","x",$Q$2-'Indicator Date hidden'!R148)</f>
        <v>x</v>
      </c>
      <c r="R147" s="148">
        <f>IF('Indicator Date hidden'!S148="x","x",$R$2-'Indicator Date hidden'!S148)</f>
        <v>0</v>
      </c>
      <c r="S147" s="148">
        <f>IF('Indicator Date hidden'!T148="x","x",$S$2-'Indicator Date hidden'!T148)</f>
        <v>0</v>
      </c>
      <c r="T147" s="148">
        <f>IF('Indicator Date hidden'!U148="x","x",$T$2-'Indicator Date hidden'!U148)</f>
        <v>0</v>
      </c>
      <c r="U147" s="148">
        <f>IF('Indicator Date hidden'!V148="x","x",$U$2-'Indicator Date hidden'!V148)</f>
        <v>0</v>
      </c>
      <c r="V147" s="148">
        <f>IF('Indicator Date hidden'!W148="x","x",$V$2-'Indicator Date hidden'!W148)</f>
        <v>0</v>
      </c>
      <c r="W147" s="148">
        <f>IF('Indicator Date hidden'!X148="x","x",$W$2-'Indicator Date hidden'!X148)</f>
        <v>0</v>
      </c>
      <c r="X147" s="148">
        <f>IF('Indicator Date hidden'!Y148="x","x",$X$2-'Indicator Date hidden'!Y148)</f>
        <v>4</v>
      </c>
      <c r="Y147" s="148">
        <f>IF('Indicator Date hidden'!Z148="x","x",$Y$2-'Indicator Date hidden'!Z148)</f>
        <v>0</v>
      </c>
      <c r="Z147" s="148">
        <f>IF('Indicator Date hidden'!AA148="x","x",$Z$2-'Indicator Date hidden'!AA148)</f>
        <v>0</v>
      </c>
      <c r="AA147" s="148" t="str">
        <f>IF('Indicator Date hidden'!AB148="x","x",$AA$2-'Indicator Date hidden'!AB148)</f>
        <v>x</v>
      </c>
      <c r="AB147" s="148">
        <f>IF('Indicator Date hidden'!AC148="x","x",$AB$2-'Indicator Date hidden'!AC148)</f>
        <v>0</v>
      </c>
      <c r="AC147" s="148">
        <f>IF('Indicator Date hidden'!AD148="x","x",$AC$2-'Indicator Date hidden'!AD148)</f>
        <v>0</v>
      </c>
      <c r="AD147" s="148" t="str">
        <f>IF('Indicator Date hidden'!AE148="x","x",$AD$2-'Indicator Date hidden'!AE148)</f>
        <v>x</v>
      </c>
      <c r="AE147" s="148">
        <f>IF('Indicator Date hidden'!AF148="x","x",$AE$2-'Indicator Date hidden'!AF148)</f>
        <v>0</v>
      </c>
      <c r="AF147" s="148">
        <f>IF('Indicator Date hidden'!AG148="x","x",$AF$2-'Indicator Date hidden'!AG148)</f>
        <v>5</v>
      </c>
      <c r="AG147" s="148">
        <f>IF('Indicator Date hidden'!AH148="x","x",$AG$2-'Indicator Date hidden'!AH148)</f>
        <v>0</v>
      </c>
      <c r="AH147" s="148">
        <f>IF('Indicator Date hidden'!AI148="x","x",$AH$2-'Indicator Date hidden'!AI148)</f>
        <v>0</v>
      </c>
      <c r="AI147" s="148">
        <f>IF('Indicator Date hidden'!AJ148="x","x",$AI$2-'Indicator Date hidden'!AJ148)</f>
        <v>0</v>
      </c>
      <c r="AJ147" s="148" t="str">
        <f>IF('Indicator Date hidden'!AK148="x","x",$AJ$2-'Indicator Date hidden'!AK148)</f>
        <v>x</v>
      </c>
      <c r="AK147" s="148" t="str">
        <f>IF('Indicator Date hidden'!AL148="x","x",$AK$2-'Indicator Date hidden'!AL148)</f>
        <v>x</v>
      </c>
      <c r="AL147" s="148">
        <f>IF('Indicator Date hidden'!AM148="x","x",$AL$2-'Indicator Date hidden'!AM148)</f>
        <v>0</v>
      </c>
      <c r="AM147" s="148">
        <f>IF('Indicator Date hidden'!AN148="x","x",$AM$2-'Indicator Date hidden'!AN148)</f>
        <v>0</v>
      </c>
      <c r="AN147" s="148">
        <f>IF('Indicator Date hidden'!AO148="x","x",$AN$2-'Indicator Date hidden'!AO148)</f>
        <v>0</v>
      </c>
      <c r="AO147" s="148" t="str">
        <f>IF('Indicator Date hidden'!AP148="x","x",$AO$2-'Indicator Date hidden'!AP148)</f>
        <v>x</v>
      </c>
      <c r="AP147" s="148" t="str">
        <f>IF('Indicator Date hidden'!AQ148="x","x",$AP$2-'Indicator Date hidden'!AQ148)</f>
        <v>x</v>
      </c>
      <c r="AQ147" s="148">
        <f>IF('Indicator Date hidden'!AR148="x","x",$AQ$2-'Indicator Date hidden'!AR148)</f>
        <v>4</v>
      </c>
      <c r="AR147" s="148">
        <f>IF('Indicator Date hidden'!AS148="x","x",$AR$2-'Indicator Date hidden'!AS148)</f>
        <v>0</v>
      </c>
      <c r="AS147" s="148">
        <f>IF('Indicator Date hidden'!AT148="x","x",$AS$2-'Indicator Date hidden'!AT148)</f>
        <v>0</v>
      </c>
      <c r="AT147" s="148">
        <f>IF('Indicator Date hidden'!AU148="x","x",$AT$2-'Indicator Date hidden'!AU148)</f>
        <v>0</v>
      </c>
      <c r="AU147" s="148">
        <f>IF('Indicator Date hidden'!AV148="x","x",$AU$2-'Indicator Date hidden'!AV148)</f>
        <v>3</v>
      </c>
      <c r="AV147" s="148">
        <f>IF('Indicator Date hidden'!AW148="x","x",$AV$2-'Indicator Date hidden'!AW148)</f>
        <v>0</v>
      </c>
      <c r="AW147" s="148">
        <f>IF('Indicator Date hidden'!AX148="x","x",$AW$2-'Indicator Date hidden'!AX148)</f>
        <v>0</v>
      </c>
      <c r="AX147" s="148">
        <f>IF('Indicator Date hidden'!AY148="x","x",$AX$2-'Indicator Date hidden'!AY148)</f>
        <v>0</v>
      </c>
      <c r="AY147" s="148">
        <f>IF('Indicator Date hidden'!AZ148="x","x",$AY$2-'Indicator Date hidden'!AZ148)</f>
        <v>0</v>
      </c>
      <c r="AZ147" s="148">
        <f>IF('Indicator Date hidden'!BA148="x","x",$AZ$2-'Indicator Date hidden'!BA148)</f>
        <v>0</v>
      </c>
      <c r="BA147">
        <f t="shared" si="20"/>
        <v>16</v>
      </c>
      <c r="BB147" s="19">
        <f t="shared" si="21"/>
        <v>0.36363636363636365</v>
      </c>
      <c r="BC147">
        <f t="shared" si="22"/>
        <v>4</v>
      </c>
      <c r="BD147" s="19">
        <f t="shared" si="23"/>
        <v>1.1695163936607824</v>
      </c>
      <c r="BE147" s="182">
        <f t="shared" si="24"/>
        <v>0</v>
      </c>
    </row>
    <row r="148" spans="1:57">
      <c r="A148" t="s">
        <v>8213</v>
      </c>
      <c r="B148" s="148">
        <f>IF('Indicator Date hidden'!C149="x","x",$B$2-'Indicator Date hidden'!C149)</f>
        <v>0</v>
      </c>
      <c r="C148" s="148">
        <f>IF('Indicator Date hidden'!D149="x","x",$C$2-'Indicator Date hidden'!D149)</f>
        <v>0</v>
      </c>
      <c r="D148" s="148">
        <f>IF('Indicator Date hidden'!E149="x","x",$D$2-'Indicator Date hidden'!E149)</f>
        <v>0</v>
      </c>
      <c r="E148" s="148">
        <f>IF('Indicator Date hidden'!F149="x","x",$E$2-'Indicator Date hidden'!F149)</f>
        <v>0</v>
      </c>
      <c r="F148" s="148">
        <f>IF('Indicator Date hidden'!G149="x","x",$F$2-'Indicator Date hidden'!G149)</f>
        <v>0</v>
      </c>
      <c r="G148" s="148">
        <f>IF('Indicator Date hidden'!H149="x","x",$G$2-'Indicator Date hidden'!H149)</f>
        <v>0</v>
      </c>
      <c r="H148" s="148">
        <f>IF('Indicator Date hidden'!I149="x","x",$H$2-'Indicator Date hidden'!I149)</f>
        <v>0</v>
      </c>
      <c r="I148" s="148">
        <f>IF('Indicator Date hidden'!J149="x","x",$I$2-'Indicator Date hidden'!J149)</f>
        <v>0</v>
      </c>
      <c r="J148" s="148">
        <f>IF('Indicator Date hidden'!K149="x","x",$J$2-'Indicator Date hidden'!K149)</f>
        <v>0</v>
      </c>
      <c r="K148" s="148">
        <f>IF('Indicator Date hidden'!L149="x","x",$K$2-'Indicator Date hidden'!L149)</f>
        <v>0</v>
      </c>
      <c r="L148" s="148">
        <f>IF('Indicator Date hidden'!M149="x","x",$L$2-'Indicator Date hidden'!M149)</f>
        <v>0</v>
      </c>
      <c r="M148" s="148">
        <f>IF('Indicator Date hidden'!N149="x","x",$M$2-'Indicator Date hidden'!N149)</f>
        <v>0</v>
      </c>
      <c r="N148" s="148">
        <f>IF('Indicator Date hidden'!O149="x","x",$N$2-'Indicator Date hidden'!O149)</f>
        <v>0</v>
      </c>
      <c r="O148" s="148">
        <f>IF('Indicator Date hidden'!P149="x","x",$O$2-'Indicator Date hidden'!P149)</f>
        <v>0</v>
      </c>
      <c r="P148" s="148">
        <f>IF('Indicator Date hidden'!Q149="x","x",$P$2-'Indicator Date hidden'!Q149)</f>
        <v>0</v>
      </c>
      <c r="Q148" s="148">
        <f>IF('Indicator Date hidden'!R149="x","x",$Q$2-'Indicator Date hidden'!R149)</f>
        <v>5</v>
      </c>
      <c r="R148" s="148">
        <f>IF('Indicator Date hidden'!S149="x","x",$R$2-'Indicator Date hidden'!S149)</f>
        <v>0</v>
      </c>
      <c r="S148" s="148">
        <f>IF('Indicator Date hidden'!T149="x","x",$S$2-'Indicator Date hidden'!T149)</f>
        <v>0</v>
      </c>
      <c r="T148" s="148">
        <f>IF('Indicator Date hidden'!U149="x","x",$T$2-'Indicator Date hidden'!U149)</f>
        <v>0</v>
      </c>
      <c r="U148" s="148">
        <f>IF('Indicator Date hidden'!V149="x","x",$U$2-'Indicator Date hidden'!V149)</f>
        <v>0</v>
      </c>
      <c r="V148" s="148">
        <f>IF('Indicator Date hidden'!W149="x","x",$V$2-'Indicator Date hidden'!W149)</f>
        <v>0</v>
      </c>
      <c r="W148" s="148">
        <f>IF('Indicator Date hidden'!X149="x","x",$W$2-'Indicator Date hidden'!X149)</f>
        <v>6</v>
      </c>
      <c r="X148" s="148" t="str">
        <f>IF('Indicator Date hidden'!Y149="x","x",$X$2-'Indicator Date hidden'!Y149)</f>
        <v>x</v>
      </c>
      <c r="Y148" s="148">
        <f>IF('Indicator Date hidden'!Z149="x","x",$Y$2-'Indicator Date hidden'!Z149)</f>
        <v>0</v>
      </c>
      <c r="Z148" s="148">
        <f>IF('Indicator Date hidden'!AA149="x","x",$Z$2-'Indicator Date hidden'!AA149)</f>
        <v>0</v>
      </c>
      <c r="AA148" s="148">
        <f>IF('Indicator Date hidden'!AB149="x","x",$AA$2-'Indicator Date hidden'!AB149)</f>
        <v>0</v>
      </c>
      <c r="AB148" s="148">
        <f>IF('Indicator Date hidden'!AC149="x","x",$AB$2-'Indicator Date hidden'!AC149)</f>
        <v>0</v>
      </c>
      <c r="AC148" s="148">
        <f>IF('Indicator Date hidden'!AD149="x","x",$AC$2-'Indicator Date hidden'!AD149)</f>
        <v>0</v>
      </c>
      <c r="AD148" s="148">
        <f>IF('Indicator Date hidden'!AE149="x","x",$AD$2-'Indicator Date hidden'!AE149)</f>
        <v>0</v>
      </c>
      <c r="AE148" s="148" t="str">
        <f>IF('Indicator Date hidden'!AF149="x","x",$AE$2-'Indicator Date hidden'!AF149)</f>
        <v>x</v>
      </c>
      <c r="AF148" s="148">
        <f>IF('Indicator Date hidden'!AG149="x","x",$AF$2-'Indicator Date hidden'!AG149)</f>
        <v>3</v>
      </c>
      <c r="AG148" s="148">
        <f>IF('Indicator Date hidden'!AH149="x","x",$AG$2-'Indicator Date hidden'!AH149)</f>
        <v>0</v>
      </c>
      <c r="AH148" s="148">
        <f>IF('Indicator Date hidden'!AI149="x","x",$AH$2-'Indicator Date hidden'!AI149)</f>
        <v>0</v>
      </c>
      <c r="AI148" s="148">
        <f>IF('Indicator Date hidden'!AJ149="x","x",$AI$2-'Indicator Date hidden'!AJ149)</f>
        <v>0</v>
      </c>
      <c r="AJ148" s="148" t="str">
        <f>IF('Indicator Date hidden'!AK149="x","x",$AJ$2-'Indicator Date hidden'!AK149)</f>
        <v>x</v>
      </c>
      <c r="AK148" s="148">
        <f>IF('Indicator Date hidden'!AL149="x","x",$AK$2-'Indicator Date hidden'!AL149)</f>
        <v>1</v>
      </c>
      <c r="AL148" s="148">
        <f>IF('Indicator Date hidden'!AM149="x","x",$AL$2-'Indicator Date hidden'!AM149)</f>
        <v>0</v>
      </c>
      <c r="AM148" s="148">
        <f>IF('Indicator Date hidden'!AN149="x","x",$AM$2-'Indicator Date hidden'!AN149)</f>
        <v>0</v>
      </c>
      <c r="AN148" s="148">
        <f>IF('Indicator Date hidden'!AO149="x","x",$AN$2-'Indicator Date hidden'!AO149)</f>
        <v>0</v>
      </c>
      <c r="AO148" s="148" t="str">
        <f>IF('Indicator Date hidden'!AP149="x","x",$AO$2-'Indicator Date hidden'!AP149)</f>
        <v>x</v>
      </c>
      <c r="AP148" s="148" t="str">
        <f>IF('Indicator Date hidden'!AQ149="x","x",$AP$2-'Indicator Date hidden'!AQ149)</f>
        <v>x</v>
      </c>
      <c r="AQ148" s="148" t="str">
        <f>IF('Indicator Date hidden'!AR149="x","x",$AQ$2-'Indicator Date hidden'!AR149)</f>
        <v>x</v>
      </c>
      <c r="AR148" s="148">
        <f>IF('Indicator Date hidden'!AS149="x","x",$AR$2-'Indicator Date hidden'!AS149)</f>
        <v>0</v>
      </c>
      <c r="AS148" s="148">
        <f>IF('Indicator Date hidden'!AT149="x","x",$AS$2-'Indicator Date hidden'!AT149)</f>
        <v>0</v>
      </c>
      <c r="AT148" s="148">
        <f>IF('Indicator Date hidden'!AU149="x","x",$AT$2-'Indicator Date hidden'!AU149)</f>
        <v>0</v>
      </c>
      <c r="AU148" s="148">
        <f>IF('Indicator Date hidden'!AV149="x","x",$AU$2-'Indicator Date hidden'!AV149)</f>
        <v>6</v>
      </c>
      <c r="AV148" s="148">
        <f>IF('Indicator Date hidden'!AW149="x","x",$AV$2-'Indicator Date hidden'!AW149)</f>
        <v>0</v>
      </c>
      <c r="AW148" s="148">
        <f>IF('Indicator Date hidden'!AX149="x","x",$AW$2-'Indicator Date hidden'!AX149)</f>
        <v>0</v>
      </c>
      <c r="AX148" s="148">
        <f>IF('Indicator Date hidden'!AY149="x","x",$AX$2-'Indicator Date hidden'!AY149)</f>
        <v>0</v>
      </c>
      <c r="AY148" s="148">
        <f>IF('Indicator Date hidden'!AZ149="x","x",$AY$2-'Indicator Date hidden'!AZ149)</f>
        <v>0</v>
      </c>
      <c r="AZ148" s="148">
        <f>IF('Indicator Date hidden'!BA149="x","x",$AZ$2-'Indicator Date hidden'!BA149)</f>
        <v>0</v>
      </c>
      <c r="BA148">
        <f t="shared" si="20"/>
        <v>21</v>
      </c>
      <c r="BB148" s="19">
        <f t="shared" si="21"/>
        <v>0.46666666666666667</v>
      </c>
      <c r="BC148">
        <f t="shared" si="22"/>
        <v>5</v>
      </c>
      <c r="BD148" s="19">
        <f t="shared" si="23"/>
        <v>1.4696938456699069</v>
      </c>
      <c r="BE148" s="182">
        <f t="shared" si="24"/>
        <v>0</v>
      </c>
    </row>
    <row r="149" spans="1:57">
      <c r="A149" t="s">
        <v>8215</v>
      </c>
      <c r="B149" s="148">
        <f>IF('Indicator Date hidden'!C150="x","x",$B$2-'Indicator Date hidden'!C150)</f>
        <v>0</v>
      </c>
      <c r="C149" s="148">
        <f>IF('Indicator Date hidden'!D150="x","x",$C$2-'Indicator Date hidden'!D150)</f>
        <v>0</v>
      </c>
      <c r="D149" s="148">
        <f>IF('Indicator Date hidden'!E150="x","x",$D$2-'Indicator Date hidden'!E150)</f>
        <v>0</v>
      </c>
      <c r="E149" s="148">
        <f>IF('Indicator Date hidden'!F150="x","x",$E$2-'Indicator Date hidden'!F150)</f>
        <v>0</v>
      </c>
      <c r="F149" s="148">
        <f>IF('Indicator Date hidden'!G150="x","x",$F$2-'Indicator Date hidden'!G150)</f>
        <v>0</v>
      </c>
      <c r="G149" s="148">
        <f>IF('Indicator Date hidden'!H150="x","x",$G$2-'Indicator Date hidden'!H150)</f>
        <v>0</v>
      </c>
      <c r="H149" s="148">
        <f>IF('Indicator Date hidden'!I150="x","x",$H$2-'Indicator Date hidden'!I150)</f>
        <v>0</v>
      </c>
      <c r="I149" s="148">
        <f>IF('Indicator Date hidden'!J150="x","x",$I$2-'Indicator Date hidden'!J150)</f>
        <v>0</v>
      </c>
      <c r="J149" s="148">
        <f>IF('Indicator Date hidden'!K150="x","x",$J$2-'Indicator Date hidden'!K150)</f>
        <v>0</v>
      </c>
      <c r="K149" s="148">
        <f>IF('Indicator Date hidden'!L150="x","x",$K$2-'Indicator Date hidden'!L150)</f>
        <v>0</v>
      </c>
      <c r="L149" s="148">
        <f>IF('Indicator Date hidden'!M150="x","x",$L$2-'Indicator Date hidden'!M150)</f>
        <v>0</v>
      </c>
      <c r="M149" s="148">
        <f>IF('Indicator Date hidden'!N150="x","x",$M$2-'Indicator Date hidden'!N150)</f>
        <v>0</v>
      </c>
      <c r="N149" s="148">
        <f>IF('Indicator Date hidden'!O150="x","x",$N$2-'Indicator Date hidden'!O150)</f>
        <v>0</v>
      </c>
      <c r="O149" s="148">
        <f>IF('Indicator Date hidden'!P150="x","x",$O$2-'Indicator Date hidden'!P150)</f>
        <v>0</v>
      </c>
      <c r="P149" s="148">
        <f>IF('Indicator Date hidden'!Q150="x","x",$P$2-'Indicator Date hidden'!Q150)</f>
        <v>0</v>
      </c>
      <c r="Q149" s="148" t="str">
        <f>IF('Indicator Date hidden'!R150="x","x",$Q$2-'Indicator Date hidden'!R150)</f>
        <v>x</v>
      </c>
      <c r="R149" s="148">
        <f>IF('Indicator Date hidden'!S150="x","x",$R$2-'Indicator Date hidden'!S150)</f>
        <v>0</v>
      </c>
      <c r="S149" s="148">
        <f>IF('Indicator Date hidden'!T150="x","x",$S$2-'Indicator Date hidden'!T150)</f>
        <v>0</v>
      </c>
      <c r="T149" s="148">
        <f>IF('Indicator Date hidden'!U150="x","x",$T$2-'Indicator Date hidden'!U150)</f>
        <v>0</v>
      </c>
      <c r="U149" s="148" t="str">
        <f>IF('Indicator Date hidden'!V150="x","x",$U$2-'Indicator Date hidden'!V150)</f>
        <v>x</v>
      </c>
      <c r="V149" s="148">
        <f>IF('Indicator Date hidden'!W150="x","x",$V$2-'Indicator Date hidden'!W150)</f>
        <v>0</v>
      </c>
      <c r="W149" s="148">
        <f>IF('Indicator Date hidden'!X150="x","x",$W$2-'Indicator Date hidden'!X150)</f>
        <v>9</v>
      </c>
      <c r="X149" s="148">
        <f>IF('Indicator Date hidden'!Y150="x","x",$X$2-'Indicator Date hidden'!Y150)</f>
        <v>2</v>
      </c>
      <c r="Y149" s="148">
        <f>IF('Indicator Date hidden'!Z150="x","x",$Y$2-'Indicator Date hidden'!Z150)</f>
        <v>0</v>
      </c>
      <c r="Z149" s="148">
        <f>IF('Indicator Date hidden'!AA150="x","x",$Z$2-'Indicator Date hidden'!AA150)</f>
        <v>0</v>
      </c>
      <c r="AA149" s="148" t="str">
        <f>IF('Indicator Date hidden'!AB150="x","x",$AA$2-'Indicator Date hidden'!AB150)</f>
        <v>x</v>
      </c>
      <c r="AB149" s="148">
        <f>IF('Indicator Date hidden'!AC150="x","x",$AB$2-'Indicator Date hidden'!AC150)</f>
        <v>0</v>
      </c>
      <c r="AC149" s="148">
        <f>IF('Indicator Date hidden'!AD150="x","x",$AC$2-'Indicator Date hidden'!AD150)</f>
        <v>0</v>
      </c>
      <c r="AD149" s="148">
        <f>IF('Indicator Date hidden'!AE150="x","x",$AD$2-'Indicator Date hidden'!AE150)</f>
        <v>0</v>
      </c>
      <c r="AE149" s="148">
        <f>IF('Indicator Date hidden'!AF150="x","x",$AE$2-'Indicator Date hidden'!AF150)</f>
        <v>0</v>
      </c>
      <c r="AF149" s="148" t="str">
        <f>IF('Indicator Date hidden'!AG150="x","x",$AF$2-'Indicator Date hidden'!AG150)</f>
        <v>x</v>
      </c>
      <c r="AG149" s="148">
        <f>IF('Indicator Date hidden'!AH150="x","x",$AG$2-'Indicator Date hidden'!AH150)</f>
        <v>0</v>
      </c>
      <c r="AH149" s="148">
        <f>IF('Indicator Date hidden'!AI150="x","x",$AH$2-'Indicator Date hidden'!AI150)</f>
        <v>0</v>
      </c>
      <c r="AI149" s="148">
        <f>IF('Indicator Date hidden'!AJ150="x","x",$AI$2-'Indicator Date hidden'!AJ150)</f>
        <v>0</v>
      </c>
      <c r="AJ149" s="148" t="str">
        <f>IF('Indicator Date hidden'!AK150="x","x",$AJ$2-'Indicator Date hidden'!AK150)</f>
        <v>x</v>
      </c>
      <c r="AK149" s="148">
        <f>IF('Indicator Date hidden'!AL150="x","x",$AK$2-'Indicator Date hidden'!AL150)</f>
        <v>1</v>
      </c>
      <c r="AL149" s="148">
        <f>IF('Indicator Date hidden'!AM150="x","x",$AL$2-'Indicator Date hidden'!AM150)</f>
        <v>0</v>
      </c>
      <c r="AM149" s="148">
        <f>IF('Indicator Date hidden'!AN150="x","x",$AM$2-'Indicator Date hidden'!AN150)</f>
        <v>0</v>
      </c>
      <c r="AN149" s="148">
        <f>IF('Indicator Date hidden'!AO150="x","x",$AN$2-'Indicator Date hidden'!AO150)</f>
        <v>0</v>
      </c>
      <c r="AO149" s="148">
        <f>IF('Indicator Date hidden'!AP150="x","x",$AO$2-'Indicator Date hidden'!AP150)</f>
        <v>1</v>
      </c>
      <c r="AP149" s="148">
        <f>IF('Indicator Date hidden'!AQ150="x","x",$AP$2-'Indicator Date hidden'!AQ150)</f>
        <v>0</v>
      </c>
      <c r="AQ149" s="148" t="str">
        <f>IF('Indicator Date hidden'!AR150="x","x",$AQ$2-'Indicator Date hidden'!AR150)</f>
        <v>x</v>
      </c>
      <c r="AR149" s="148">
        <f>IF('Indicator Date hidden'!AS150="x","x",$AR$2-'Indicator Date hidden'!AS150)</f>
        <v>0</v>
      </c>
      <c r="AS149" s="148">
        <f>IF('Indicator Date hidden'!AT150="x","x",$AS$2-'Indicator Date hidden'!AT150)</f>
        <v>0</v>
      </c>
      <c r="AT149" s="148">
        <f>IF('Indicator Date hidden'!AU150="x","x",$AT$2-'Indicator Date hidden'!AU150)</f>
        <v>0</v>
      </c>
      <c r="AU149" s="148">
        <f>IF('Indicator Date hidden'!AV150="x","x",$AU$2-'Indicator Date hidden'!AV150)</f>
        <v>1</v>
      </c>
      <c r="AV149" s="148">
        <f>IF('Indicator Date hidden'!AW150="x","x",$AV$2-'Indicator Date hidden'!AW150)</f>
        <v>0</v>
      </c>
      <c r="AW149" s="148">
        <f>IF('Indicator Date hidden'!AX150="x","x",$AW$2-'Indicator Date hidden'!AX150)</f>
        <v>0</v>
      </c>
      <c r="AX149" s="148">
        <f>IF('Indicator Date hidden'!AY150="x","x",$AX$2-'Indicator Date hidden'!AY150)</f>
        <v>0</v>
      </c>
      <c r="AY149" s="148">
        <f>IF('Indicator Date hidden'!AZ150="x","x",$AY$2-'Indicator Date hidden'!AZ150)</f>
        <v>0</v>
      </c>
      <c r="AZ149" s="148">
        <f>IF('Indicator Date hidden'!BA150="x","x",$AZ$2-'Indicator Date hidden'!BA150)</f>
        <v>0</v>
      </c>
      <c r="BA149">
        <f t="shared" si="20"/>
        <v>14</v>
      </c>
      <c r="BB149" s="19">
        <f t="shared" si="21"/>
        <v>0.31111111111111112</v>
      </c>
      <c r="BC149">
        <f t="shared" si="22"/>
        <v>5</v>
      </c>
      <c r="BD149" s="19">
        <f t="shared" si="23"/>
        <v>1.3633654800158193</v>
      </c>
      <c r="BE149" s="182">
        <f t="shared" si="24"/>
        <v>0</v>
      </c>
    </row>
    <row r="150" spans="1:57">
      <c r="A150" t="s">
        <v>6176</v>
      </c>
      <c r="B150" s="148">
        <f>IF('Indicator Date hidden'!C151="x","x",$B$2-'Indicator Date hidden'!C151)</f>
        <v>0</v>
      </c>
      <c r="C150" s="148">
        <f>IF('Indicator Date hidden'!D151="x","x",$C$2-'Indicator Date hidden'!D151)</f>
        <v>0</v>
      </c>
      <c r="D150" s="148">
        <f>IF('Indicator Date hidden'!E151="x","x",$D$2-'Indicator Date hidden'!E151)</f>
        <v>0</v>
      </c>
      <c r="E150" s="148">
        <f>IF('Indicator Date hidden'!F151="x","x",$E$2-'Indicator Date hidden'!F151)</f>
        <v>0</v>
      </c>
      <c r="F150" s="148">
        <f>IF('Indicator Date hidden'!G151="x","x",$F$2-'Indicator Date hidden'!G151)</f>
        <v>0</v>
      </c>
      <c r="G150" s="148">
        <f>IF('Indicator Date hidden'!H151="x","x",$G$2-'Indicator Date hidden'!H151)</f>
        <v>0</v>
      </c>
      <c r="H150" s="148">
        <f>IF('Indicator Date hidden'!I151="x","x",$H$2-'Indicator Date hidden'!I151)</f>
        <v>0</v>
      </c>
      <c r="I150" s="148">
        <f>IF('Indicator Date hidden'!J151="x","x",$I$2-'Indicator Date hidden'!J151)</f>
        <v>0</v>
      </c>
      <c r="J150" s="148">
        <f>IF('Indicator Date hidden'!K151="x","x",$J$2-'Indicator Date hidden'!K151)</f>
        <v>0</v>
      </c>
      <c r="K150" s="148">
        <f>IF('Indicator Date hidden'!L151="x","x",$K$2-'Indicator Date hidden'!L151)</f>
        <v>0</v>
      </c>
      <c r="L150" s="148">
        <f>IF('Indicator Date hidden'!M151="x","x",$L$2-'Indicator Date hidden'!M151)</f>
        <v>0</v>
      </c>
      <c r="M150" s="148">
        <f>IF('Indicator Date hidden'!N151="x","x",$M$2-'Indicator Date hidden'!N151)</f>
        <v>0</v>
      </c>
      <c r="N150" s="148">
        <f>IF('Indicator Date hidden'!O151="x","x",$N$2-'Indicator Date hidden'!O151)</f>
        <v>0</v>
      </c>
      <c r="O150" s="148">
        <f>IF('Indicator Date hidden'!P151="x","x",$O$2-'Indicator Date hidden'!P151)</f>
        <v>0</v>
      </c>
      <c r="P150" s="148">
        <f>IF('Indicator Date hidden'!Q151="x","x",$P$2-'Indicator Date hidden'!Q151)</f>
        <v>0</v>
      </c>
      <c r="Q150" s="148">
        <f>IF('Indicator Date hidden'!R151="x","x",$Q$2-'Indicator Date hidden'!R151)</f>
        <v>0</v>
      </c>
      <c r="R150" s="148">
        <f>IF('Indicator Date hidden'!S151="x","x",$R$2-'Indicator Date hidden'!S151)</f>
        <v>0</v>
      </c>
      <c r="S150" s="148">
        <f>IF('Indicator Date hidden'!T151="x","x",$S$2-'Indicator Date hidden'!T151)</f>
        <v>0</v>
      </c>
      <c r="T150" s="148">
        <f>IF('Indicator Date hidden'!U151="x","x",$T$2-'Indicator Date hidden'!U151)</f>
        <v>0</v>
      </c>
      <c r="U150" s="148">
        <f>IF('Indicator Date hidden'!V151="x","x",$U$2-'Indicator Date hidden'!V151)</f>
        <v>0</v>
      </c>
      <c r="V150" s="148">
        <f>IF('Indicator Date hidden'!W151="x","x",$V$2-'Indicator Date hidden'!W151)</f>
        <v>0</v>
      </c>
      <c r="W150" s="148">
        <f>IF('Indicator Date hidden'!X151="x","x",$W$2-'Indicator Date hidden'!X151)</f>
        <v>0</v>
      </c>
      <c r="X150" s="148">
        <f>IF('Indicator Date hidden'!Y151="x","x",$X$2-'Indicator Date hidden'!Y151)</f>
        <v>4</v>
      </c>
      <c r="Y150" s="148">
        <f>IF('Indicator Date hidden'!Z151="x","x",$Y$2-'Indicator Date hidden'!Z151)</f>
        <v>0</v>
      </c>
      <c r="Z150" s="148">
        <f>IF('Indicator Date hidden'!AA151="x","x",$Z$2-'Indicator Date hidden'!AA151)</f>
        <v>0</v>
      </c>
      <c r="AA150" s="148">
        <f>IF('Indicator Date hidden'!AB151="x","x",$AA$2-'Indicator Date hidden'!AB151)</f>
        <v>0</v>
      </c>
      <c r="AB150" s="148">
        <f>IF('Indicator Date hidden'!AC151="x","x",$AB$2-'Indicator Date hidden'!AC151)</f>
        <v>0</v>
      </c>
      <c r="AC150" s="148">
        <f>IF('Indicator Date hidden'!AD151="x","x",$AC$2-'Indicator Date hidden'!AD151)</f>
        <v>0</v>
      </c>
      <c r="AD150" s="148">
        <f>IF('Indicator Date hidden'!AE151="x","x",$AD$2-'Indicator Date hidden'!AE151)</f>
        <v>0</v>
      </c>
      <c r="AE150" s="148">
        <f>IF('Indicator Date hidden'!AF151="x","x",$AE$2-'Indicator Date hidden'!AF151)</f>
        <v>0</v>
      </c>
      <c r="AF150" s="148">
        <f>IF('Indicator Date hidden'!AG151="x","x",$AF$2-'Indicator Date hidden'!AG151)</f>
        <v>2</v>
      </c>
      <c r="AG150" s="148">
        <f>IF('Indicator Date hidden'!AH151="x","x",$AG$2-'Indicator Date hidden'!AH151)</f>
        <v>0</v>
      </c>
      <c r="AH150" s="148">
        <f>IF('Indicator Date hidden'!AI151="x","x",$AH$2-'Indicator Date hidden'!AI151)</f>
        <v>0</v>
      </c>
      <c r="AI150" s="148">
        <f>IF('Indicator Date hidden'!AJ151="x","x",$AI$2-'Indicator Date hidden'!AJ151)</f>
        <v>0</v>
      </c>
      <c r="AJ150" s="148">
        <f>IF('Indicator Date hidden'!AK151="x","x",$AJ$2-'Indicator Date hidden'!AK151)</f>
        <v>1</v>
      </c>
      <c r="AK150" s="148">
        <f>IF('Indicator Date hidden'!AL151="x","x",$AK$2-'Indicator Date hidden'!AL151)</f>
        <v>1</v>
      </c>
      <c r="AL150" s="148">
        <f>IF('Indicator Date hidden'!AM151="x","x",$AL$2-'Indicator Date hidden'!AM151)</f>
        <v>0</v>
      </c>
      <c r="AM150" s="148">
        <f>IF('Indicator Date hidden'!AN151="x","x",$AM$2-'Indicator Date hidden'!AN151)</f>
        <v>0</v>
      </c>
      <c r="AN150" s="148">
        <f>IF('Indicator Date hidden'!AO151="x","x",$AN$2-'Indicator Date hidden'!AO151)</f>
        <v>0</v>
      </c>
      <c r="AO150" s="148">
        <f>IF('Indicator Date hidden'!AP151="x","x",$AO$2-'Indicator Date hidden'!AP151)</f>
        <v>0</v>
      </c>
      <c r="AP150" s="148">
        <f>IF('Indicator Date hidden'!AQ151="x","x",$AP$2-'Indicator Date hidden'!AQ151)</f>
        <v>0</v>
      </c>
      <c r="AQ150" s="148">
        <f>IF('Indicator Date hidden'!AR151="x","x",$AQ$2-'Indicator Date hidden'!AR151)</f>
        <v>0</v>
      </c>
      <c r="AR150" s="148">
        <f>IF('Indicator Date hidden'!AS151="x","x",$AR$2-'Indicator Date hidden'!AS151)</f>
        <v>0</v>
      </c>
      <c r="AS150" s="148">
        <f>IF('Indicator Date hidden'!AT151="x","x",$AS$2-'Indicator Date hidden'!AT151)</f>
        <v>0</v>
      </c>
      <c r="AT150" s="148">
        <f>IF('Indicator Date hidden'!AU151="x","x",$AT$2-'Indicator Date hidden'!AU151)</f>
        <v>0</v>
      </c>
      <c r="AU150" s="148">
        <f>IF('Indicator Date hidden'!AV151="x","x",$AU$2-'Indicator Date hidden'!AV151)</f>
        <v>1</v>
      </c>
      <c r="AV150" s="148">
        <f>IF('Indicator Date hidden'!AW151="x","x",$AV$2-'Indicator Date hidden'!AW151)</f>
        <v>0</v>
      </c>
      <c r="AW150" s="148">
        <f>IF('Indicator Date hidden'!AX151="x","x",$AW$2-'Indicator Date hidden'!AX151)</f>
        <v>0</v>
      </c>
      <c r="AX150" s="148">
        <f>IF('Indicator Date hidden'!AY151="x","x",$AX$2-'Indicator Date hidden'!AY151)</f>
        <v>0</v>
      </c>
      <c r="AY150" s="148">
        <f>IF('Indicator Date hidden'!AZ151="x","x",$AY$2-'Indicator Date hidden'!AZ151)</f>
        <v>0</v>
      </c>
      <c r="AZ150" s="148">
        <f>IF('Indicator Date hidden'!BA151="x","x",$AZ$2-'Indicator Date hidden'!BA151)</f>
        <v>0</v>
      </c>
      <c r="BA150">
        <f t="shared" si="20"/>
        <v>9</v>
      </c>
      <c r="BB150" s="19">
        <f t="shared" si="21"/>
        <v>0.17647058823529413</v>
      </c>
      <c r="BC150">
        <f t="shared" si="22"/>
        <v>5</v>
      </c>
      <c r="BD150" s="19">
        <f t="shared" si="23"/>
        <v>0.64794947615130605</v>
      </c>
      <c r="BE150" s="182">
        <f t="shared" si="24"/>
        <v>0</v>
      </c>
    </row>
    <row r="151" spans="1:57">
      <c r="A151" t="s">
        <v>8217</v>
      </c>
      <c r="B151" s="148">
        <f>IF('Indicator Date hidden'!C152="x","x",$B$2-'Indicator Date hidden'!C152)</f>
        <v>0</v>
      </c>
      <c r="C151" s="148">
        <f>IF('Indicator Date hidden'!D152="x","x",$C$2-'Indicator Date hidden'!D152)</f>
        <v>0</v>
      </c>
      <c r="D151" s="148">
        <f>IF('Indicator Date hidden'!E152="x","x",$D$2-'Indicator Date hidden'!E152)</f>
        <v>0</v>
      </c>
      <c r="E151" s="148">
        <f>IF('Indicator Date hidden'!F152="x","x",$E$2-'Indicator Date hidden'!F152)</f>
        <v>0</v>
      </c>
      <c r="F151" s="148">
        <f>IF('Indicator Date hidden'!G152="x","x",$F$2-'Indicator Date hidden'!G152)</f>
        <v>0</v>
      </c>
      <c r="G151" s="148">
        <f>IF('Indicator Date hidden'!H152="x","x",$G$2-'Indicator Date hidden'!H152)</f>
        <v>0</v>
      </c>
      <c r="H151" s="148">
        <f>IF('Indicator Date hidden'!I152="x","x",$H$2-'Indicator Date hidden'!I152)</f>
        <v>0</v>
      </c>
      <c r="I151" s="148">
        <f>IF('Indicator Date hidden'!J152="x","x",$I$2-'Indicator Date hidden'!J152)</f>
        <v>0</v>
      </c>
      <c r="J151" s="148">
        <f>IF('Indicator Date hidden'!K152="x","x",$J$2-'Indicator Date hidden'!K152)</f>
        <v>0</v>
      </c>
      <c r="K151" s="148">
        <f>IF('Indicator Date hidden'!L152="x","x",$K$2-'Indicator Date hidden'!L152)</f>
        <v>0</v>
      </c>
      <c r="L151" s="148">
        <f>IF('Indicator Date hidden'!M152="x","x",$L$2-'Indicator Date hidden'!M152)</f>
        <v>0</v>
      </c>
      <c r="M151" s="148">
        <f>IF('Indicator Date hidden'!N152="x","x",$M$2-'Indicator Date hidden'!N152)</f>
        <v>0</v>
      </c>
      <c r="N151" s="148">
        <f>IF('Indicator Date hidden'!O152="x","x",$N$2-'Indicator Date hidden'!O152)</f>
        <v>0</v>
      </c>
      <c r="O151" s="148">
        <f>IF('Indicator Date hidden'!P152="x","x",$O$2-'Indicator Date hidden'!P152)</f>
        <v>0</v>
      </c>
      <c r="P151" s="148">
        <f>IF('Indicator Date hidden'!Q152="x","x",$P$2-'Indicator Date hidden'!Q152)</f>
        <v>0</v>
      </c>
      <c r="Q151" s="148">
        <f>IF('Indicator Date hidden'!R152="x","x",$Q$2-'Indicator Date hidden'!R152)</f>
        <v>0</v>
      </c>
      <c r="R151" s="148">
        <f>IF('Indicator Date hidden'!S152="x","x",$R$2-'Indicator Date hidden'!S152)</f>
        <v>0</v>
      </c>
      <c r="S151" s="148">
        <f>IF('Indicator Date hidden'!T152="x","x",$S$2-'Indicator Date hidden'!T152)</f>
        <v>0</v>
      </c>
      <c r="T151" s="148">
        <f>IF('Indicator Date hidden'!U152="x","x",$T$2-'Indicator Date hidden'!U152)</f>
        <v>0</v>
      </c>
      <c r="U151" s="148">
        <f>IF('Indicator Date hidden'!V152="x","x",$U$2-'Indicator Date hidden'!V152)</f>
        <v>0</v>
      </c>
      <c r="V151" s="148">
        <f>IF('Indicator Date hidden'!W152="x","x",$V$2-'Indicator Date hidden'!W152)</f>
        <v>0</v>
      </c>
      <c r="W151" s="148">
        <f>IF('Indicator Date hidden'!X152="x","x",$W$2-'Indicator Date hidden'!X152)</f>
        <v>0</v>
      </c>
      <c r="X151" s="148">
        <f>IF('Indicator Date hidden'!Y152="x","x",$X$2-'Indicator Date hidden'!Y152)</f>
        <v>4</v>
      </c>
      <c r="Y151" s="148">
        <f>IF('Indicator Date hidden'!Z152="x","x",$Y$2-'Indicator Date hidden'!Z152)</f>
        <v>0</v>
      </c>
      <c r="Z151" s="148">
        <f>IF('Indicator Date hidden'!AA152="x","x",$Z$2-'Indicator Date hidden'!AA152)</f>
        <v>0</v>
      </c>
      <c r="AA151" s="148">
        <f>IF('Indicator Date hidden'!AB152="x","x",$AA$2-'Indicator Date hidden'!AB152)</f>
        <v>1</v>
      </c>
      <c r="AB151" s="148">
        <f>IF('Indicator Date hidden'!AC152="x","x",$AB$2-'Indicator Date hidden'!AC152)</f>
        <v>0</v>
      </c>
      <c r="AC151" s="148">
        <f>IF('Indicator Date hidden'!AD152="x","x",$AC$2-'Indicator Date hidden'!AD152)</f>
        <v>0</v>
      </c>
      <c r="AD151" s="148" t="str">
        <f>IF('Indicator Date hidden'!AE152="x","x",$AD$2-'Indicator Date hidden'!AE152)</f>
        <v>x</v>
      </c>
      <c r="AE151" s="148">
        <f>IF('Indicator Date hidden'!AF152="x","x",$AE$2-'Indicator Date hidden'!AF152)</f>
        <v>0</v>
      </c>
      <c r="AF151" s="148">
        <f>IF('Indicator Date hidden'!AG152="x","x",$AF$2-'Indicator Date hidden'!AG152)</f>
        <v>3</v>
      </c>
      <c r="AG151" s="148">
        <f>IF('Indicator Date hidden'!AH152="x","x",$AG$2-'Indicator Date hidden'!AH152)</f>
        <v>0</v>
      </c>
      <c r="AH151" s="148">
        <f>IF('Indicator Date hidden'!AI152="x","x",$AH$2-'Indicator Date hidden'!AI152)</f>
        <v>0</v>
      </c>
      <c r="AI151" s="148">
        <f>IF('Indicator Date hidden'!AJ152="x","x",$AI$2-'Indicator Date hidden'!AJ152)</f>
        <v>0</v>
      </c>
      <c r="AJ151" s="148" t="str">
        <f>IF('Indicator Date hidden'!AK152="x","x",$AJ$2-'Indicator Date hidden'!AK152)</f>
        <v>x</v>
      </c>
      <c r="AK151" s="148">
        <f>IF('Indicator Date hidden'!AL152="x","x",$AK$2-'Indicator Date hidden'!AL152)</f>
        <v>1</v>
      </c>
      <c r="AL151" s="148">
        <f>IF('Indicator Date hidden'!AM152="x","x",$AL$2-'Indicator Date hidden'!AM152)</f>
        <v>0</v>
      </c>
      <c r="AM151" s="148">
        <f>IF('Indicator Date hidden'!AN152="x","x",$AM$2-'Indicator Date hidden'!AN152)</f>
        <v>0</v>
      </c>
      <c r="AN151" s="148">
        <f>IF('Indicator Date hidden'!AO152="x","x",$AN$2-'Indicator Date hidden'!AO152)</f>
        <v>0</v>
      </c>
      <c r="AO151" s="148" t="str">
        <f>IF('Indicator Date hidden'!AP152="x","x",$AO$2-'Indicator Date hidden'!AP152)</f>
        <v>x</v>
      </c>
      <c r="AP151" s="148">
        <f>IF('Indicator Date hidden'!AQ152="x","x",$AP$2-'Indicator Date hidden'!AQ152)</f>
        <v>2</v>
      </c>
      <c r="AQ151" s="148">
        <f>IF('Indicator Date hidden'!AR152="x","x",$AQ$2-'Indicator Date hidden'!AR152)</f>
        <v>0</v>
      </c>
      <c r="AR151" s="148">
        <f>IF('Indicator Date hidden'!AS152="x","x",$AR$2-'Indicator Date hidden'!AS152)</f>
        <v>0</v>
      </c>
      <c r="AS151" s="148">
        <f>IF('Indicator Date hidden'!AT152="x","x",$AS$2-'Indicator Date hidden'!AT152)</f>
        <v>0</v>
      </c>
      <c r="AT151" s="148">
        <f>IF('Indicator Date hidden'!AU152="x","x",$AT$2-'Indicator Date hidden'!AU152)</f>
        <v>0</v>
      </c>
      <c r="AU151" s="148">
        <f>IF('Indicator Date hidden'!AV152="x","x",$AU$2-'Indicator Date hidden'!AV152)</f>
        <v>3</v>
      </c>
      <c r="AV151" s="148">
        <f>IF('Indicator Date hidden'!AW152="x","x",$AV$2-'Indicator Date hidden'!AW152)</f>
        <v>0</v>
      </c>
      <c r="AW151" s="148">
        <f>IF('Indicator Date hidden'!AX152="x","x",$AW$2-'Indicator Date hidden'!AX152)</f>
        <v>0</v>
      </c>
      <c r="AX151" s="148">
        <f>IF('Indicator Date hidden'!AY152="x","x",$AX$2-'Indicator Date hidden'!AY152)</f>
        <v>0</v>
      </c>
      <c r="AY151" s="148">
        <f>IF('Indicator Date hidden'!AZ152="x","x",$AY$2-'Indicator Date hidden'!AZ152)</f>
        <v>0</v>
      </c>
      <c r="AZ151" s="148">
        <f>IF('Indicator Date hidden'!BA152="x","x",$AZ$2-'Indicator Date hidden'!BA152)</f>
        <v>0</v>
      </c>
      <c r="BA151">
        <f t="shared" si="20"/>
        <v>14</v>
      </c>
      <c r="BB151" s="19">
        <f t="shared" si="21"/>
        <v>0.29166666666666669</v>
      </c>
      <c r="BC151">
        <f t="shared" si="22"/>
        <v>6</v>
      </c>
      <c r="BD151" s="19">
        <f t="shared" si="23"/>
        <v>0.86502247883444561</v>
      </c>
      <c r="BE151" s="182">
        <f t="shared" si="24"/>
        <v>0</v>
      </c>
    </row>
    <row r="152" spans="1:57">
      <c r="A152" t="s">
        <v>8219</v>
      </c>
      <c r="B152" s="148">
        <f>IF('Indicator Date hidden'!C153="x","x",$B$2-'Indicator Date hidden'!C153)</f>
        <v>0</v>
      </c>
      <c r="C152" s="148">
        <f>IF('Indicator Date hidden'!D153="x","x",$C$2-'Indicator Date hidden'!D153)</f>
        <v>0</v>
      </c>
      <c r="D152" s="148">
        <f>IF('Indicator Date hidden'!E153="x","x",$D$2-'Indicator Date hidden'!E153)</f>
        <v>0</v>
      </c>
      <c r="E152" s="148">
        <f>IF('Indicator Date hidden'!F153="x","x",$E$2-'Indicator Date hidden'!F153)</f>
        <v>0</v>
      </c>
      <c r="F152" s="148">
        <f>IF('Indicator Date hidden'!G153="x","x",$F$2-'Indicator Date hidden'!G153)</f>
        <v>0</v>
      </c>
      <c r="G152" s="148">
        <f>IF('Indicator Date hidden'!H153="x","x",$G$2-'Indicator Date hidden'!H153)</f>
        <v>0</v>
      </c>
      <c r="H152" s="148">
        <f>IF('Indicator Date hidden'!I153="x","x",$H$2-'Indicator Date hidden'!I153)</f>
        <v>0</v>
      </c>
      <c r="I152" s="148">
        <f>IF('Indicator Date hidden'!J153="x","x",$I$2-'Indicator Date hidden'!J153)</f>
        <v>0</v>
      </c>
      <c r="J152" s="148">
        <f>IF('Indicator Date hidden'!K153="x","x",$J$2-'Indicator Date hidden'!K153)</f>
        <v>0</v>
      </c>
      <c r="K152" s="148">
        <f>IF('Indicator Date hidden'!L153="x","x",$K$2-'Indicator Date hidden'!L153)</f>
        <v>0</v>
      </c>
      <c r="L152" s="148">
        <f>IF('Indicator Date hidden'!M153="x","x",$L$2-'Indicator Date hidden'!M153)</f>
        <v>0</v>
      </c>
      <c r="M152" s="148">
        <f>IF('Indicator Date hidden'!N153="x","x",$M$2-'Indicator Date hidden'!N153)</f>
        <v>0</v>
      </c>
      <c r="N152" s="148">
        <f>IF('Indicator Date hidden'!O153="x","x",$N$2-'Indicator Date hidden'!O153)</f>
        <v>0</v>
      </c>
      <c r="O152" s="148">
        <f>IF('Indicator Date hidden'!P153="x","x",$O$2-'Indicator Date hidden'!P153)</f>
        <v>0</v>
      </c>
      <c r="P152" s="148">
        <f>IF('Indicator Date hidden'!Q153="x","x",$P$2-'Indicator Date hidden'!Q153)</f>
        <v>0</v>
      </c>
      <c r="Q152" s="148" t="str">
        <f>IF('Indicator Date hidden'!R153="x","x",$Q$2-'Indicator Date hidden'!R153)</f>
        <v>x</v>
      </c>
      <c r="R152" s="148">
        <f>IF('Indicator Date hidden'!S153="x","x",$R$2-'Indicator Date hidden'!S153)</f>
        <v>0</v>
      </c>
      <c r="S152" s="148">
        <f>IF('Indicator Date hidden'!T153="x","x",$S$2-'Indicator Date hidden'!T153)</f>
        <v>0</v>
      </c>
      <c r="T152" s="148">
        <f>IF('Indicator Date hidden'!U153="x","x",$T$2-'Indicator Date hidden'!U153)</f>
        <v>0</v>
      </c>
      <c r="U152" s="148">
        <f>IF('Indicator Date hidden'!V153="x","x",$U$2-'Indicator Date hidden'!V153)</f>
        <v>0</v>
      </c>
      <c r="V152" s="148">
        <f>IF('Indicator Date hidden'!W153="x","x",$V$2-'Indicator Date hidden'!W153)</f>
        <v>0</v>
      </c>
      <c r="W152" s="148">
        <f>IF('Indicator Date hidden'!X153="x","x",$W$2-'Indicator Date hidden'!X153)</f>
        <v>2</v>
      </c>
      <c r="X152" s="148">
        <f>IF('Indicator Date hidden'!Y153="x","x",$X$2-'Indicator Date hidden'!Y153)</f>
        <v>2</v>
      </c>
      <c r="Y152" s="148">
        <f>IF('Indicator Date hidden'!Z153="x","x",$Y$2-'Indicator Date hidden'!Z153)</f>
        <v>0</v>
      </c>
      <c r="Z152" s="148">
        <f>IF('Indicator Date hidden'!AA153="x","x",$Z$2-'Indicator Date hidden'!AA153)</f>
        <v>0</v>
      </c>
      <c r="AA152" s="148" t="str">
        <f>IF('Indicator Date hidden'!AB153="x","x",$AA$2-'Indicator Date hidden'!AB153)</f>
        <v>x</v>
      </c>
      <c r="AB152" s="148">
        <f>IF('Indicator Date hidden'!AC153="x","x",$AB$2-'Indicator Date hidden'!AC153)</f>
        <v>0</v>
      </c>
      <c r="AC152" s="148">
        <f>IF('Indicator Date hidden'!AD153="x","x",$AC$2-'Indicator Date hidden'!AD153)</f>
        <v>0</v>
      </c>
      <c r="AD152" s="148" t="str">
        <f>IF('Indicator Date hidden'!AE153="x","x",$AD$2-'Indicator Date hidden'!AE153)</f>
        <v>x</v>
      </c>
      <c r="AE152" s="148" t="str">
        <f>IF('Indicator Date hidden'!AF153="x","x",$AE$2-'Indicator Date hidden'!AF153)</f>
        <v>x</v>
      </c>
      <c r="AF152" s="148">
        <f>IF('Indicator Date hidden'!AG153="x","x",$AF$2-'Indicator Date hidden'!AG153)</f>
        <v>7</v>
      </c>
      <c r="AG152" s="148">
        <f>IF('Indicator Date hidden'!AH153="x","x",$AG$2-'Indicator Date hidden'!AH153)</f>
        <v>0</v>
      </c>
      <c r="AH152" s="148">
        <f>IF('Indicator Date hidden'!AI153="x","x",$AH$2-'Indicator Date hidden'!AI153)</f>
        <v>0</v>
      </c>
      <c r="AI152" s="148">
        <f>IF('Indicator Date hidden'!AJ153="x","x",$AI$2-'Indicator Date hidden'!AJ153)</f>
        <v>0</v>
      </c>
      <c r="AJ152" s="148" t="str">
        <f>IF('Indicator Date hidden'!AK153="x","x",$AJ$2-'Indicator Date hidden'!AK153)</f>
        <v>x</v>
      </c>
      <c r="AK152" s="148" t="str">
        <f>IF('Indicator Date hidden'!AL153="x","x",$AK$2-'Indicator Date hidden'!AL153)</f>
        <v>x</v>
      </c>
      <c r="AL152" s="148">
        <f>IF('Indicator Date hidden'!AM153="x","x",$AL$2-'Indicator Date hidden'!AM153)</f>
        <v>0</v>
      </c>
      <c r="AM152" s="148">
        <f>IF('Indicator Date hidden'!AN153="x","x",$AM$2-'Indicator Date hidden'!AN153)</f>
        <v>0</v>
      </c>
      <c r="AN152" s="148">
        <f>IF('Indicator Date hidden'!AO153="x","x",$AN$2-'Indicator Date hidden'!AO153)</f>
        <v>0</v>
      </c>
      <c r="AO152" s="148">
        <f>IF('Indicator Date hidden'!AP153="x","x",$AO$2-'Indicator Date hidden'!AP153)</f>
        <v>1</v>
      </c>
      <c r="AP152" s="148">
        <f>IF('Indicator Date hidden'!AQ153="x","x",$AP$2-'Indicator Date hidden'!AQ153)</f>
        <v>1</v>
      </c>
      <c r="AQ152" s="148">
        <f>IF('Indicator Date hidden'!AR153="x","x",$AQ$2-'Indicator Date hidden'!AR153)</f>
        <v>0</v>
      </c>
      <c r="AR152" s="148">
        <f>IF('Indicator Date hidden'!AS153="x","x",$AR$2-'Indicator Date hidden'!AS153)</f>
        <v>0</v>
      </c>
      <c r="AS152" s="148">
        <f>IF('Indicator Date hidden'!AT153="x","x",$AS$2-'Indicator Date hidden'!AT153)</f>
        <v>0</v>
      </c>
      <c r="AT152" s="148">
        <f>IF('Indicator Date hidden'!AU153="x","x",$AT$2-'Indicator Date hidden'!AU153)</f>
        <v>0</v>
      </c>
      <c r="AU152" s="148">
        <f>IF('Indicator Date hidden'!AV153="x","x",$AU$2-'Indicator Date hidden'!AV153)</f>
        <v>4</v>
      </c>
      <c r="AV152" s="148">
        <f>IF('Indicator Date hidden'!AW153="x","x",$AV$2-'Indicator Date hidden'!AW153)</f>
        <v>0</v>
      </c>
      <c r="AW152" s="148">
        <f>IF('Indicator Date hidden'!AX153="x","x",$AW$2-'Indicator Date hidden'!AX153)</f>
        <v>0</v>
      </c>
      <c r="AX152" s="148">
        <f>IF('Indicator Date hidden'!AY153="x","x",$AX$2-'Indicator Date hidden'!AY153)</f>
        <v>0</v>
      </c>
      <c r="AY152" s="148">
        <f>IF('Indicator Date hidden'!AZ153="x","x",$AY$2-'Indicator Date hidden'!AZ153)</f>
        <v>0</v>
      </c>
      <c r="AZ152" s="148">
        <f>IF('Indicator Date hidden'!BA153="x","x",$AZ$2-'Indicator Date hidden'!BA153)</f>
        <v>0</v>
      </c>
      <c r="BA152">
        <f t="shared" si="20"/>
        <v>17</v>
      </c>
      <c r="BB152" s="19">
        <f t="shared" si="21"/>
        <v>0.37777777777777777</v>
      </c>
      <c r="BC152">
        <f t="shared" si="22"/>
        <v>6</v>
      </c>
      <c r="BD152" s="19">
        <f t="shared" si="23"/>
        <v>1.2344839477627689</v>
      </c>
      <c r="BE152" s="182">
        <f t="shared" si="24"/>
        <v>0</v>
      </c>
    </row>
    <row r="153" spans="1:57">
      <c r="A153" t="s">
        <v>8221</v>
      </c>
      <c r="B153" s="148">
        <f>IF('Indicator Date hidden'!C154="x","x",$B$2-'Indicator Date hidden'!C154)</f>
        <v>0</v>
      </c>
      <c r="C153" s="148">
        <f>IF('Indicator Date hidden'!D154="x","x",$C$2-'Indicator Date hidden'!D154)</f>
        <v>0</v>
      </c>
      <c r="D153" s="148">
        <f>IF('Indicator Date hidden'!E154="x","x",$D$2-'Indicator Date hidden'!E154)</f>
        <v>0</v>
      </c>
      <c r="E153" s="148">
        <f>IF('Indicator Date hidden'!F154="x","x",$E$2-'Indicator Date hidden'!F154)</f>
        <v>0</v>
      </c>
      <c r="F153" s="148">
        <f>IF('Indicator Date hidden'!G154="x","x",$F$2-'Indicator Date hidden'!G154)</f>
        <v>0</v>
      </c>
      <c r="G153" s="148">
        <f>IF('Indicator Date hidden'!H154="x","x",$G$2-'Indicator Date hidden'!H154)</f>
        <v>0</v>
      </c>
      <c r="H153" s="148">
        <f>IF('Indicator Date hidden'!I154="x","x",$H$2-'Indicator Date hidden'!I154)</f>
        <v>0</v>
      </c>
      <c r="I153" s="148">
        <f>IF('Indicator Date hidden'!J154="x","x",$I$2-'Indicator Date hidden'!J154)</f>
        <v>0</v>
      </c>
      <c r="J153" s="148">
        <f>IF('Indicator Date hidden'!K154="x","x",$J$2-'Indicator Date hidden'!K154)</f>
        <v>0</v>
      </c>
      <c r="K153" s="148">
        <f>IF('Indicator Date hidden'!L154="x","x",$K$2-'Indicator Date hidden'!L154)</f>
        <v>0</v>
      </c>
      <c r="L153" s="148">
        <f>IF('Indicator Date hidden'!M154="x","x",$L$2-'Indicator Date hidden'!M154)</f>
        <v>0</v>
      </c>
      <c r="M153" s="148">
        <f>IF('Indicator Date hidden'!N154="x","x",$M$2-'Indicator Date hidden'!N154)</f>
        <v>0</v>
      </c>
      <c r="N153" s="148">
        <f>IF('Indicator Date hidden'!O154="x","x",$N$2-'Indicator Date hidden'!O154)</f>
        <v>0</v>
      </c>
      <c r="O153" s="148">
        <f>IF('Indicator Date hidden'!P154="x","x",$O$2-'Indicator Date hidden'!P154)</f>
        <v>0</v>
      </c>
      <c r="P153" s="148">
        <f>IF('Indicator Date hidden'!Q154="x","x",$P$2-'Indicator Date hidden'!Q154)</f>
        <v>0</v>
      </c>
      <c r="Q153" s="148">
        <f>IF('Indicator Date hidden'!R154="x","x",$Q$2-'Indicator Date hidden'!R154)</f>
        <v>1</v>
      </c>
      <c r="R153" s="148">
        <f>IF('Indicator Date hidden'!S154="x","x",$R$2-'Indicator Date hidden'!S154)</f>
        <v>0</v>
      </c>
      <c r="S153" s="148">
        <f>IF('Indicator Date hidden'!T154="x","x",$S$2-'Indicator Date hidden'!T154)</f>
        <v>0</v>
      </c>
      <c r="T153" s="148">
        <f>IF('Indicator Date hidden'!U154="x","x",$T$2-'Indicator Date hidden'!U154)</f>
        <v>0</v>
      </c>
      <c r="U153" s="148">
        <f>IF('Indicator Date hidden'!V154="x","x",$U$2-'Indicator Date hidden'!V154)</f>
        <v>0</v>
      </c>
      <c r="V153" s="148">
        <f>IF('Indicator Date hidden'!W154="x","x",$V$2-'Indicator Date hidden'!W154)</f>
        <v>0</v>
      </c>
      <c r="W153" s="148">
        <f>IF('Indicator Date hidden'!X154="x","x",$W$2-'Indicator Date hidden'!X154)</f>
        <v>1</v>
      </c>
      <c r="X153" s="148">
        <f>IF('Indicator Date hidden'!Y154="x","x",$X$2-'Indicator Date hidden'!Y154)</f>
        <v>4</v>
      </c>
      <c r="Y153" s="148">
        <f>IF('Indicator Date hidden'!Z154="x","x",$Y$2-'Indicator Date hidden'!Z154)</f>
        <v>0</v>
      </c>
      <c r="Z153" s="148">
        <f>IF('Indicator Date hidden'!AA154="x","x",$Z$2-'Indicator Date hidden'!AA154)</f>
        <v>0</v>
      </c>
      <c r="AA153" s="148">
        <f>IF('Indicator Date hidden'!AB154="x","x",$AA$2-'Indicator Date hidden'!AB154)</f>
        <v>0</v>
      </c>
      <c r="AB153" s="148">
        <f>IF('Indicator Date hidden'!AC154="x","x",$AB$2-'Indicator Date hidden'!AC154)</f>
        <v>0</v>
      </c>
      <c r="AC153" s="148">
        <f>IF('Indicator Date hidden'!AD154="x","x",$AC$2-'Indicator Date hidden'!AD154)</f>
        <v>0</v>
      </c>
      <c r="AD153" s="148">
        <f>IF('Indicator Date hidden'!AE154="x","x",$AD$2-'Indicator Date hidden'!AE154)</f>
        <v>0</v>
      </c>
      <c r="AE153" s="148">
        <f>IF('Indicator Date hidden'!AF154="x","x",$AE$2-'Indicator Date hidden'!AF154)</f>
        <v>0</v>
      </c>
      <c r="AF153" s="148">
        <f>IF('Indicator Date hidden'!AG154="x","x",$AF$2-'Indicator Date hidden'!AG154)</f>
        <v>2</v>
      </c>
      <c r="AG153" s="148">
        <f>IF('Indicator Date hidden'!AH154="x","x",$AG$2-'Indicator Date hidden'!AH154)</f>
        <v>0</v>
      </c>
      <c r="AH153" s="148">
        <f>IF('Indicator Date hidden'!AI154="x","x",$AH$2-'Indicator Date hidden'!AI154)</f>
        <v>0</v>
      </c>
      <c r="AI153" s="148">
        <f>IF('Indicator Date hidden'!AJ154="x","x",$AI$2-'Indicator Date hidden'!AJ154)</f>
        <v>0</v>
      </c>
      <c r="AJ153" s="148" t="str">
        <f>IF('Indicator Date hidden'!AK154="x","x",$AJ$2-'Indicator Date hidden'!AK154)</f>
        <v>x</v>
      </c>
      <c r="AK153" s="148">
        <f>IF('Indicator Date hidden'!AL154="x","x",$AK$2-'Indicator Date hidden'!AL154)</f>
        <v>1</v>
      </c>
      <c r="AL153" s="148">
        <f>IF('Indicator Date hidden'!AM154="x","x",$AL$2-'Indicator Date hidden'!AM154)</f>
        <v>0</v>
      </c>
      <c r="AM153" s="148">
        <f>IF('Indicator Date hidden'!AN154="x","x",$AM$2-'Indicator Date hidden'!AN154)</f>
        <v>0</v>
      </c>
      <c r="AN153" s="148">
        <f>IF('Indicator Date hidden'!AO154="x","x",$AN$2-'Indicator Date hidden'!AO154)</f>
        <v>0</v>
      </c>
      <c r="AO153" s="148">
        <f>IF('Indicator Date hidden'!AP154="x","x",$AO$2-'Indicator Date hidden'!AP154)</f>
        <v>0</v>
      </c>
      <c r="AP153" s="148">
        <f>IF('Indicator Date hidden'!AQ154="x","x",$AP$2-'Indicator Date hidden'!AQ154)</f>
        <v>0</v>
      </c>
      <c r="AQ153" s="148">
        <f>IF('Indicator Date hidden'!AR154="x","x",$AQ$2-'Indicator Date hidden'!AR154)</f>
        <v>6</v>
      </c>
      <c r="AR153" s="148">
        <f>IF('Indicator Date hidden'!AS154="x","x",$AR$2-'Indicator Date hidden'!AS154)</f>
        <v>0</v>
      </c>
      <c r="AS153" s="148">
        <f>IF('Indicator Date hidden'!AT154="x","x",$AS$2-'Indicator Date hidden'!AT154)</f>
        <v>0</v>
      </c>
      <c r="AT153" s="148">
        <f>IF('Indicator Date hidden'!AU154="x","x",$AT$2-'Indicator Date hidden'!AU154)</f>
        <v>0</v>
      </c>
      <c r="AU153" s="148">
        <f>IF('Indicator Date hidden'!AV154="x","x",$AU$2-'Indicator Date hidden'!AV154)</f>
        <v>1</v>
      </c>
      <c r="AV153" s="148">
        <f>IF('Indicator Date hidden'!AW154="x","x",$AV$2-'Indicator Date hidden'!AW154)</f>
        <v>0</v>
      </c>
      <c r="AW153" s="148">
        <f>IF('Indicator Date hidden'!AX154="x","x",$AW$2-'Indicator Date hidden'!AX154)</f>
        <v>0</v>
      </c>
      <c r="AX153" s="148">
        <f>IF('Indicator Date hidden'!AY154="x","x",$AX$2-'Indicator Date hidden'!AY154)</f>
        <v>0</v>
      </c>
      <c r="AY153" s="148">
        <f>IF('Indicator Date hidden'!AZ154="x","x",$AY$2-'Indicator Date hidden'!AZ154)</f>
        <v>0</v>
      </c>
      <c r="AZ153" s="148">
        <f>IF('Indicator Date hidden'!BA154="x","x",$AZ$2-'Indicator Date hidden'!BA154)</f>
        <v>0</v>
      </c>
      <c r="BA153">
        <f t="shared" si="20"/>
        <v>16</v>
      </c>
      <c r="BB153" s="19">
        <f t="shared" si="21"/>
        <v>0.32</v>
      </c>
      <c r="BC153">
        <f t="shared" si="22"/>
        <v>7</v>
      </c>
      <c r="BD153" s="19">
        <f t="shared" si="23"/>
        <v>1.0476640682967036</v>
      </c>
      <c r="BE153" s="182">
        <f t="shared" si="24"/>
        <v>0</v>
      </c>
    </row>
    <row r="154" spans="1:57">
      <c r="A154" t="s">
        <v>8223</v>
      </c>
      <c r="B154" s="148">
        <f>IF('Indicator Date hidden'!C155="x","x",$B$2-'Indicator Date hidden'!C155)</f>
        <v>0</v>
      </c>
      <c r="C154" s="148">
        <f>IF('Indicator Date hidden'!D155="x","x",$C$2-'Indicator Date hidden'!D155)</f>
        <v>0</v>
      </c>
      <c r="D154" s="148">
        <f>IF('Indicator Date hidden'!E155="x","x",$D$2-'Indicator Date hidden'!E155)</f>
        <v>0</v>
      </c>
      <c r="E154" s="148">
        <f>IF('Indicator Date hidden'!F155="x","x",$E$2-'Indicator Date hidden'!F155)</f>
        <v>0</v>
      </c>
      <c r="F154" s="148">
        <f>IF('Indicator Date hidden'!G155="x","x",$F$2-'Indicator Date hidden'!G155)</f>
        <v>0</v>
      </c>
      <c r="G154" s="148">
        <f>IF('Indicator Date hidden'!H155="x","x",$G$2-'Indicator Date hidden'!H155)</f>
        <v>0</v>
      </c>
      <c r="H154" s="148">
        <f>IF('Indicator Date hidden'!I155="x","x",$H$2-'Indicator Date hidden'!I155)</f>
        <v>0</v>
      </c>
      <c r="I154" s="148">
        <f>IF('Indicator Date hidden'!J155="x","x",$I$2-'Indicator Date hidden'!J155)</f>
        <v>0</v>
      </c>
      <c r="J154" s="148">
        <f>IF('Indicator Date hidden'!K155="x","x",$J$2-'Indicator Date hidden'!K155)</f>
        <v>0</v>
      </c>
      <c r="K154" s="148">
        <f>IF('Indicator Date hidden'!L155="x","x",$K$2-'Indicator Date hidden'!L155)</f>
        <v>0</v>
      </c>
      <c r="L154" s="148">
        <f>IF('Indicator Date hidden'!M155="x","x",$L$2-'Indicator Date hidden'!M155)</f>
        <v>0</v>
      </c>
      <c r="M154" s="148">
        <f>IF('Indicator Date hidden'!N155="x","x",$M$2-'Indicator Date hidden'!N155)</f>
        <v>0</v>
      </c>
      <c r="N154" s="148">
        <f>IF('Indicator Date hidden'!O155="x","x",$N$2-'Indicator Date hidden'!O155)</f>
        <v>0</v>
      </c>
      <c r="O154" s="148">
        <f>IF('Indicator Date hidden'!P155="x","x",$O$2-'Indicator Date hidden'!P155)</f>
        <v>0</v>
      </c>
      <c r="P154" s="148">
        <f>IF('Indicator Date hidden'!Q155="x","x",$P$2-'Indicator Date hidden'!Q155)</f>
        <v>0</v>
      </c>
      <c r="Q154" s="148" t="str">
        <f>IF('Indicator Date hidden'!R155="x","x",$Q$2-'Indicator Date hidden'!R155)</f>
        <v>x</v>
      </c>
      <c r="R154" s="148">
        <f>IF('Indicator Date hidden'!S155="x","x",$R$2-'Indicator Date hidden'!S155)</f>
        <v>0</v>
      </c>
      <c r="S154" s="148">
        <f>IF('Indicator Date hidden'!T155="x","x",$S$2-'Indicator Date hidden'!T155)</f>
        <v>0</v>
      </c>
      <c r="T154" s="148">
        <f>IF('Indicator Date hidden'!U155="x","x",$T$2-'Indicator Date hidden'!U155)</f>
        <v>0</v>
      </c>
      <c r="U154" s="148" t="str">
        <f>IF('Indicator Date hidden'!V155="x","x",$U$2-'Indicator Date hidden'!V155)</f>
        <v>x</v>
      </c>
      <c r="V154" s="148">
        <f>IF('Indicator Date hidden'!W155="x","x",$V$2-'Indicator Date hidden'!W155)</f>
        <v>0</v>
      </c>
      <c r="W154" s="148" t="str">
        <f>IF('Indicator Date hidden'!X155="x","x",$W$2-'Indicator Date hidden'!X155)</f>
        <v>x</v>
      </c>
      <c r="X154" s="148">
        <f>IF('Indicator Date hidden'!Y155="x","x",$X$2-'Indicator Date hidden'!Y155)</f>
        <v>1</v>
      </c>
      <c r="Y154" s="148">
        <f>IF('Indicator Date hidden'!Z155="x","x",$Y$2-'Indicator Date hidden'!Z155)</f>
        <v>0</v>
      </c>
      <c r="Z154" s="148">
        <f>IF('Indicator Date hidden'!AA155="x","x",$Z$2-'Indicator Date hidden'!AA155)</f>
        <v>0</v>
      </c>
      <c r="AA154" s="148" t="str">
        <f>IF('Indicator Date hidden'!AB155="x","x",$AA$2-'Indicator Date hidden'!AB155)</f>
        <v>x</v>
      </c>
      <c r="AB154" s="148">
        <f>IF('Indicator Date hidden'!AC155="x","x",$AB$2-'Indicator Date hidden'!AC155)</f>
        <v>0</v>
      </c>
      <c r="AC154" s="148">
        <f>IF('Indicator Date hidden'!AD155="x","x",$AC$2-'Indicator Date hidden'!AD155)</f>
        <v>0</v>
      </c>
      <c r="AD154" s="148" t="str">
        <f>IF('Indicator Date hidden'!AE155="x","x",$AD$2-'Indicator Date hidden'!AE155)</f>
        <v>x</v>
      </c>
      <c r="AE154" s="148">
        <f>IF('Indicator Date hidden'!AF155="x","x",$AE$2-'Indicator Date hidden'!AF155)</f>
        <v>0</v>
      </c>
      <c r="AF154" s="148" t="str">
        <f>IF('Indicator Date hidden'!AG155="x","x",$AF$2-'Indicator Date hidden'!AG155)</f>
        <v>x</v>
      </c>
      <c r="AG154" s="148">
        <f>IF('Indicator Date hidden'!AH155="x","x",$AG$2-'Indicator Date hidden'!AH155)</f>
        <v>0</v>
      </c>
      <c r="AH154" s="148">
        <f>IF('Indicator Date hidden'!AI155="x","x",$AH$2-'Indicator Date hidden'!AI155)</f>
        <v>0</v>
      </c>
      <c r="AI154" s="148">
        <f>IF('Indicator Date hidden'!AJ155="x","x",$AI$2-'Indicator Date hidden'!AJ155)</f>
        <v>0</v>
      </c>
      <c r="AJ154" s="148" t="str">
        <f>IF('Indicator Date hidden'!AK155="x","x",$AJ$2-'Indicator Date hidden'!AK155)</f>
        <v>x</v>
      </c>
      <c r="AK154" s="148">
        <f>IF('Indicator Date hidden'!AL155="x","x",$AK$2-'Indicator Date hidden'!AL155)</f>
        <v>1</v>
      </c>
      <c r="AL154" s="148">
        <f>IF('Indicator Date hidden'!AM155="x","x",$AL$2-'Indicator Date hidden'!AM155)</f>
        <v>0</v>
      </c>
      <c r="AM154" s="148">
        <f>IF('Indicator Date hidden'!AN155="x","x",$AM$2-'Indicator Date hidden'!AN155)</f>
        <v>0</v>
      </c>
      <c r="AN154" s="148">
        <f>IF('Indicator Date hidden'!AO155="x","x",$AN$2-'Indicator Date hidden'!AO155)</f>
        <v>0</v>
      </c>
      <c r="AO154" s="148">
        <f>IF('Indicator Date hidden'!AP155="x","x",$AO$2-'Indicator Date hidden'!AP155)</f>
        <v>0</v>
      </c>
      <c r="AP154" s="148">
        <f>IF('Indicator Date hidden'!AQ155="x","x",$AP$2-'Indicator Date hidden'!AQ155)</f>
        <v>0</v>
      </c>
      <c r="AQ154" s="148">
        <f>IF('Indicator Date hidden'!AR155="x","x",$AQ$2-'Indicator Date hidden'!AR155)</f>
        <v>8</v>
      </c>
      <c r="AR154" s="148">
        <f>IF('Indicator Date hidden'!AS155="x","x",$AR$2-'Indicator Date hidden'!AS155)</f>
        <v>0</v>
      </c>
      <c r="AS154" s="148">
        <f>IF('Indicator Date hidden'!AT155="x","x",$AS$2-'Indicator Date hidden'!AT155)</f>
        <v>0</v>
      </c>
      <c r="AT154" s="148">
        <f>IF('Indicator Date hidden'!AU155="x","x",$AT$2-'Indicator Date hidden'!AU155)</f>
        <v>0</v>
      </c>
      <c r="AU154" s="148">
        <f>IF('Indicator Date hidden'!AV155="x","x",$AU$2-'Indicator Date hidden'!AV155)</f>
        <v>1</v>
      </c>
      <c r="AV154" s="148">
        <f>IF('Indicator Date hidden'!AW155="x","x",$AV$2-'Indicator Date hidden'!AW155)</f>
        <v>0</v>
      </c>
      <c r="AW154" s="148">
        <f>IF('Indicator Date hidden'!AX155="x","x",$AW$2-'Indicator Date hidden'!AX155)</f>
        <v>0</v>
      </c>
      <c r="AX154" s="148">
        <f>IF('Indicator Date hidden'!AY155="x","x",$AX$2-'Indicator Date hidden'!AY155)</f>
        <v>0</v>
      </c>
      <c r="AY154" s="148">
        <f>IF('Indicator Date hidden'!AZ155="x","x",$AY$2-'Indicator Date hidden'!AZ155)</f>
        <v>0</v>
      </c>
      <c r="AZ154" s="148">
        <f>IF('Indicator Date hidden'!BA155="x","x",$AZ$2-'Indicator Date hidden'!BA155)</f>
        <v>0</v>
      </c>
      <c r="BA154">
        <f t="shared" si="20"/>
        <v>11</v>
      </c>
      <c r="BB154" s="19">
        <f t="shared" si="21"/>
        <v>0.25</v>
      </c>
      <c r="BC154">
        <f t="shared" si="22"/>
        <v>4</v>
      </c>
      <c r="BD154" s="19">
        <f t="shared" si="23"/>
        <v>1.2083986398234949</v>
      </c>
      <c r="BE154" s="182">
        <f t="shared" si="24"/>
        <v>0</v>
      </c>
    </row>
    <row r="155" spans="1:57">
      <c r="A155" t="s">
        <v>8225</v>
      </c>
      <c r="B155" s="148">
        <f>IF('Indicator Date hidden'!C156="x","x",$B$2-'Indicator Date hidden'!C156)</f>
        <v>0</v>
      </c>
      <c r="C155" s="148">
        <f>IF('Indicator Date hidden'!D156="x","x",$C$2-'Indicator Date hidden'!D156)</f>
        <v>0</v>
      </c>
      <c r="D155" s="148">
        <f>IF('Indicator Date hidden'!E156="x","x",$D$2-'Indicator Date hidden'!E156)</f>
        <v>0</v>
      </c>
      <c r="E155" s="148">
        <f>IF('Indicator Date hidden'!F156="x","x",$E$2-'Indicator Date hidden'!F156)</f>
        <v>0</v>
      </c>
      <c r="F155" s="148">
        <f>IF('Indicator Date hidden'!G156="x","x",$F$2-'Indicator Date hidden'!G156)</f>
        <v>0</v>
      </c>
      <c r="G155" s="148">
        <f>IF('Indicator Date hidden'!H156="x","x",$G$2-'Indicator Date hidden'!H156)</f>
        <v>0</v>
      </c>
      <c r="H155" s="148">
        <f>IF('Indicator Date hidden'!I156="x","x",$H$2-'Indicator Date hidden'!I156)</f>
        <v>0</v>
      </c>
      <c r="I155" s="148">
        <f>IF('Indicator Date hidden'!J156="x","x",$I$2-'Indicator Date hidden'!J156)</f>
        <v>0</v>
      </c>
      <c r="J155" s="148">
        <f>IF('Indicator Date hidden'!K156="x","x",$J$2-'Indicator Date hidden'!K156)</f>
        <v>0</v>
      </c>
      <c r="K155" s="148">
        <f>IF('Indicator Date hidden'!L156="x","x",$K$2-'Indicator Date hidden'!L156)</f>
        <v>0</v>
      </c>
      <c r="L155" s="148">
        <f>IF('Indicator Date hidden'!M156="x","x",$L$2-'Indicator Date hidden'!M156)</f>
        <v>0</v>
      </c>
      <c r="M155" s="148">
        <f>IF('Indicator Date hidden'!N156="x","x",$M$2-'Indicator Date hidden'!N156)</f>
        <v>0</v>
      </c>
      <c r="N155" s="148">
        <f>IF('Indicator Date hidden'!O156="x","x",$N$2-'Indicator Date hidden'!O156)</f>
        <v>0</v>
      </c>
      <c r="O155" s="148">
        <f>IF('Indicator Date hidden'!P156="x","x",$O$2-'Indicator Date hidden'!P156)</f>
        <v>0</v>
      </c>
      <c r="P155" s="148">
        <f>IF('Indicator Date hidden'!Q156="x","x",$P$2-'Indicator Date hidden'!Q156)</f>
        <v>0</v>
      </c>
      <c r="Q155" s="148" t="str">
        <f>IF('Indicator Date hidden'!R156="x","x",$Q$2-'Indicator Date hidden'!R156)</f>
        <v>x</v>
      </c>
      <c r="R155" s="148">
        <f>IF('Indicator Date hidden'!S156="x","x",$R$2-'Indicator Date hidden'!S156)</f>
        <v>0</v>
      </c>
      <c r="S155" s="148">
        <f>IF('Indicator Date hidden'!T156="x","x",$S$2-'Indicator Date hidden'!T156)</f>
        <v>0</v>
      </c>
      <c r="T155" s="148">
        <f>IF('Indicator Date hidden'!U156="x","x",$T$2-'Indicator Date hidden'!U156)</f>
        <v>0</v>
      </c>
      <c r="U155" s="148" t="str">
        <f>IF('Indicator Date hidden'!V156="x","x",$U$2-'Indicator Date hidden'!V156)</f>
        <v>x</v>
      </c>
      <c r="V155" s="148">
        <f>IF('Indicator Date hidden'!W156="x","x",$V$2-'Indicator Date hidden'!W156)</f>
        <v>0</v>
      </c>
      <c r="W155" s="148" t="str">
        <f>IF('Indicator Date hidden'!X156="x","x",$W$2-'Indicator Date hidden'!X156)</f>
        <v>x</v>
      </c>
      <c r="X155" s="148">
        <f>IF('Indicator Date hidden'!Y156="x","x",$X$2-'Indicator Date hidden'!Y156)</f>
        <v>2</v>
      </c>
      <c r="Y155" s="148">
        <f>IF('Indicator Date hidden'!Z156="x","x",$Y$2-'Indicator Date hidden'!Z156)</f>
        <v>0</v>
      </c>
      <c r="Z155" s="148">
        <f>IF('Indicator Date hidden'!AA156="x","x",$Z$2-'Indicator Date hidden'!AA156)</f>
        <v>0</v>
      </c>
      <c r="AA155" s="148">
        <f>IF('Indicator Date hidden'!AB156="x","x",$AA$2-'Indicator Date hidden'!AB156)</f>
        <v>0</v>
      </c>
      <c r="AB155" s="148">
        <f>IF('Indicator Date hidden'!AC156="x","x",$AB$2-'Indicator Date hidden'!AC156)</f>
        <v>0</v>
      </c>
      <c r="AC155" s="148">
        <f>IF('Indicator Date hidden'!AD156="x","x",$AC$2-'Indicator Date hidden'!AD156)</f>
        <v>0</v>
      </c>
      <c r="AD155" s="148" t="str">
        <f>IF('Indicator Date hidden'!AE156="x","x",$AD$2-'Indicator Date hidden'!AE156)</f>
        <v>x</v>
      </c>
      <c r="AE155" s="148">
        <f>IF('Indicator Date hidden'!AF156="x","x",$AE$2-'Indicator Date hidden'!AF156)</f>
        <v>0</v>
      </c>
      <c r="AF155" s="148">
        <f>IF('Indicator Date hidden'!AG156="x","x",$AF$2-'Indicator Date hidden'!AG156)</f>
        <v>1</v>
      </c>
      <c r="AG155" s="148">
        <f>IF('Indicator Date hidden'!AH156="x","x",$AG$2-'Indicator Date hidden'!AH156)</f>
        <v>0</v>
      </c>
      <c r="AH155" s="148">
        <f>IF('Indicator Date hidden'!AI156="x","x",$AH$2-'Indicator Date hidden'!AI156)</f>
        <v>0</v>
      </c>
      <c r="AI155" s="148">
        <f>IF('Indicator Date hidden'!AJ156="x","x",$AI$2-'Indicator Date hidden'!AJ156)</f>
        <v>0</v>
      </c>
      <c r="AJ155" s="148" t="str">
        <f>IF('Indicator Date hidden'!AK156="x","x",$AJ$2-'Indicator Date hidden'!AK156)</f>
        <v>x</v>
      </c>
      <c r="AK155" s="148">
        <f>IF('Indicator Date hidden'!AL156="x","x",$AK$2-'Indicator Date hidden'!AL156)</f>
        <v>1</v>
      </c>
      <c r="AL155" s="148">
        <f>IF('Indicator Date hidden'!AM156="x","x",$AL$2-'Indicator Date hidden'!AM156)</f>
        <v>0</v>
      </c>
      <c r="AM155" s="148">
        <f>IF('Indicator Date hidden'!AN156="x","x",$AM$2-'Indicator Date hidden'!AN156)</f>
        <v>0</v>
      </c>
      <c r="AN155" s="148">
        <f>IF('Indicator Date hidden'!AO156="x","x",$AN$2-'Indicator Date hidden'!AO156)</f>
        <v>0</v>
      </c>
      <c r="AO155" s="148">
        <f>IF('Indicator Date hidden'!AP156="x","x",$AO$2-'Indicator Date hidden'!AP156)</f>
        <v>0</v>
      </c>
      <c r="AP155" s="148">
        <f>IF('Indicator Date hidden'!AQ156="x","x",$AP$2-'Indicator Date hidden'!AQ156)</f>
        <v>0</v>
      </c>
      <c r="AQ155" s="148">
        <f>IF('Indicator Date hidden'!AR156="x","x",$AQ$2-'Indicator Date hidden'!AR156)</f>
        <v>0</v>
      </c>
      <c r="AR155" s="148">
        <f>IF('Indicator Date hidden'!AS156="x","x",$AR$2-'Indicator Date hidden'!AS156)</f>
        <v>0</v>
      </c>
      <c r="AS155" s="148">
        <f>IF('Indicator Date hidden'!AT156="x","x",$AS$2-'Indicator Date hidden'!AT156)</f>
        <v>0</v>
      </c>
      <c r="AT155" s="148">
        <f>IF('Indicator Date hidden'!AU156="x","x",$AT$2-'Indicator Date hidden'!AU156)</f>
        <v>0</v>
      </c>
      <c r="AU155" s="148" t="str">
        <f>IF('Indicator Date hidden'!AV156="x","x",$AU$2-'Indicator Date hidden'!AV156)</f>
        <v>x</v>
      </c>
      <c r="AV155" s="148">
        <f>IF('Indicator Date hidden'!AW156="x","x",$AV$2-'Indicator Date hidden'!AW156)</f>
        <v>0</v>
      </c>
      <c r="AW155" s="148">
        <f>IF('Indicator Date hidden'!AX156="x","x",$AW$2-'Indicator Date hidden'!AX156)</f>
        <v>0</v>
      </c>
      <c r="AX155" s="148">
        <f>IF('Indicator Date hidden'!AY156="x","x",$AX$2-'Indicator Date hidden'!AY156)</f>
        <v>0</v>
      </c>
      <c r="AY155" s="148">
        <f>IF('Indicator Date hidden'!AZ156="x","x",$AY$2-'Indicator Date hidden'!AZ156)</f>
        <v>0</v>
      </c>
      <c r="AZ155" s="148">
        <f>IF('Indicator Date hidden'!BA156="x","x",$AZ$2-'Indicator Date hidden'!BA156)</f>
        <v>0</v>
      </c>
      <c r="BA155">
        <f t="shared" si="20"/>
        <v>4</v>
      </c>
      <c r="BB155" s="19">
        <f t="shared" si="21"/>
        <v>8.8888888888888892E-2</v>
      </c>
      <c r="BC155">
        <f t="shared" si="22"/>
        <v>3</v>
      </c>
      <c r="BD155" s="19">
        <f t="shared" si="23"/>
        <v>0.35416394334464951</v>
      </c>
      <c r="BE155" s="182">
        <f t="shared" si="24"/>
        <v>0</v>
      </c>
    </row>
    <row r="156" spans="1:57">
      <c r="A156" t="s">
        <v>8227</v>
      </c>
      <c r="B156" s="148">
        <f>IF('Indicator Date hidden'!C157="x","x",$B$2-'Indicator Date hidden'!C157)</f>
        <v>0</v>
      </c>
      <c r="C156" s="148">
        <f>IF('Indicator Date hidden'!D157="x","x",$C$2-'Indicator Date hidden'!D157)</f>
        <v>0</v>
      </c>
      <c r="D156" s="148">
        <f>IF('Indicator Date hidden'!E157="x","x",$D$2-'Indicator Date hidden'!E157)</f>
        <v>0</v>
      </c>
      <c r="E156" s="148">
        <f>IF('Indicator Date hidden'!F157="x","x",$E$2-'Indicator Date hidden'!F157)</f>
        <v>0</v>
      </c>
      <c r="F156" s="148">
        <f>IF('Indicator Date hidden'!G157="x","x",$F$2-'Indicator Date hidden'!G157)</f>
        <v>0</v>
      </c>
      <c r="G156" s="148">
        <f>IF('Indicator Date hidden'!H157="x","x",$G$2-'Indicator Date hidden'!H157)</f>
        <v>0</v>
      </c>
      <c r="H156" s="148">
        <f>IF('Indicator Date hidden'!I157="x","x",$H$2-'Indicator Date hidden'!I157)</f>
        <v>0</v>
      </c>
      <c r="I156" s="148">
        <f>IF('Indicator Date hidden'!J157="x","x",$I$2-'Indicator Date hidden'!J157)</f>
        <v>0</v>
      </c>
      <c r="J156" s="148">
        <f>IF('Indicator Date hidden'!K157="x","x",$J$2-'Indicator Date hidden'!K157)</f>
        <v>0</v>
      </c>
      <c r="K156" s="148">
        <f>IF('Indicator Date hidden'!L157="x","x",$K$2-'Indicator Date hidden'!L157)</f>
        <v>0</v>
      </c>
      <c r="L156" s="148">
        <f>IF('Indicator Date hidden'!M157="x","x",$L$2-'Indicator Date hidden'!M157)</f>
        <v>0</v>
      </c>
      <c r="M156" s="148">
        <f>IF('Indicator Date hidden'!N157="x","x",$M$2-'Indicator Date hidden'!N157)</f>
        <v>0</v>
      </c>
      <c r="N156" s="148">
        <f>IF('Indicator Date hidden'!O157="x","x",$N$2-'Indicator Date hidden'!O157)</f>
        <v>0</v>
      </c>
      <c r="O156" s="148">
        <f>IF('Indicator Date hidden'!P157="x","x",$O$2-'Indicator Date hidden'!P157)</f>
        <v>0</v>
      </c>
      <c r="P156" s="148">
        <f>IF('Indicator Date hidden'!Q157="x","x",$P$2-'Indicator Date hidden'!Q157)</f>
        <v>0</v>
      </c>
      <c r="Q156" s="148" t="str">
        <f>IF('Indicator Date hidden'!R157="x","x",$Q$2-'Indicator Date hidden'!R157)</f>
        <v>x</v>
      </c>
      <c r="R156" s="148">
        <f>IF('Indicator Date hidden'!S157="x","x",$R$2-'Indicator Date hidden'!S157)</f>
        <v>0</v>
      </c>
      <c r="S156" s="148">
        <f>IF('Indicator Date hidden'!T157="x","x",$S$2-'Indicator Date hidden'!T157)</f>
        <v>0</v>
      </c>
      <c r="T156" s="148">
        <f>IF('Indicator Date hidden'!U157="x","x",$T$2-'Indicator Date hidden'!U157)</f>
        <v>0</v>
      </c>
      <c r="U156" s="148" t="str">
        <f>IF('Indicator Date hidden'!V157="x","x",$U$2-'Indicator Date hidden'!V157)</f>
        <v>x</v>
      </c>
      <c r="V156" s="148">
        <f>IF('Indicator Date hidden'!W157="x","x",$V$2-'Indicator Date hidden'!W157)</f>
        <v>0</v>
      </c>
      <c r="W156" s="148" t="str">
        <f>IF('Indicator Date hidden'!X157="x","x",$W$2-'Indicator Date hidden'!X157)</f>
        <v>x</v>
      </c>
      <c r="X156" s="148">
        <f>IF('Indicator Date hidden'!Y157="x","x",$X$2-'Indicator Date hidden'!Y157)</f>
        <v>3</v>
      </c>
      <c r="Y156" s="148">
        <f>IF('Indicator Date hidden'!Z157="x","x",$Y$2-'Indicator Date hidden'!Z157)</f>
        <v>0</v>
      </c>
      <c r="Z156" s="148">
        <f>IF('Indicator Date hidden'!AA157="x","x",$Z$2-'Indicator Date hidden'!AA157)</f>
        <v>0</v>
      </c>
      <c r="AA156" s="148">
        <f>IF('Indicator Date hidden'!AB157="x","x",$AA$2-'Indicator Date hidden'!AB157)</f>
        <v>0</v>
      </c>
      <c r="AB156" s="148">
        <f>IF('Indicator Date hidden'!AC157="x","x",$AB$2-'Indicator Date hidden'!AC157)</f>
        <v>0</v>
      </c>
      <c r="AC156" s="148">
        <f>IF('Indicator Date hidden'!AD157="x","x",$AC$2-'Indicator Date hidden'!AD157)</f>
        <v>0</v>
      </c>
      <c r="AD156" s="148" t="str">
        <f>IF('Indicator Date hidden'!AE157="x","x",$AD$2-'Indicator Date hidden'!AE157)</f>
        <v>x</v>
      </c>
      <c r="AE156" s="148">
        <f>IF('Indicator Date hidden'!AF157="x","x",$AE$2-'Indicator Date hidden'!AF157)</f>
        <v>0</v>
      </c>
      <c r="AF156" s="148">
        <f>IF('Indicator Date hidden'!AG157="x","x",$AF$2-'Indicator Date hidden'!AG157)</f>
        <v>1</v>
      </c>
      <c r="AG156" s="148">
        <f>IF('Indicator Date hidden'!AH157="x","x",$AG$2-'Indicator Date hidden'!AH157)</f>
        <v>0</v>
      </c>
      <c r="AH156" s="148">
        <f>IF('Indicator Date hidden'!AI157="x","x",$AH$2-'Indicator Date hidden'!AI157)</f>
        <v>0</v>
      </c>
      <c r="AI156" s="148">
        <f>IF('Indicator Date hidden'!AJ157="x","x",$AI$2-'Indicator Date hidden'!AJ157)</f>
        <v>0</v>
      </c>
      <c r="AJ156" s="148" t="str">
        <f>IF('Indicator Date hidden'!AK157="x","x",$AJ$2-'Indicator Date hidden'!AK157)</f>
        <v>x</v>
      </c>
      <c r="AK156" s="148">
        <f>IF('Indicator Date hidden'!AL157="x","x",$AK$2-'Indicator Date hidden'!AL157)</f>
        <v>1</v>
      </c>
      <c r="AL156" s="148">
        <f>IF('Indicator Date hidden'!AM157="x","x",$AL$2-'Indicator Date hidden'!AM157)</f>
        <v>0</v>
      </c>
      <c r="AM156" s="148">
        <f>IF('Indicator Date hidden'!AN157="x","x",$AM$2-'Indicator Date hidden'!AN157)</f>
        <v>0</v>
      </c>
      <c r="AN156" s="148">
        <f>IF('Indicator Date hidden'!AO157="x","x",$AN$2-'Indicator Date hidden'!AO157)</f>
        <v>0</v>
      </c>
      <c r="AO156" s="148">
        <f>IF('Indicator Date hidden'!AP157="x","x",$AO$2-'Indicator Date hidden'!AP157)</f>
        <v>0</v>
      </c>
      <c r="AP156" s="148">
        <f>IF('Indicator Date hidden'!AQ157="x","x",$AP$2-'Indicator Date hidden'!AQ157)</f>
        <v>0</v>
      </c>
      <c r="AQ156" s="148">
        <f>IF('Indicator Date hidden'!AR157="x","x",$AQ$2-'Indicator Date hidden'!AR157)</f>
        <v>0</v>
      </c>
      <c r="AR156" s="148">
        <f>IF('Indicator Date hidden'!AS157="x","x",$AR$2-'Indicator Date hidden'!AS157)</f>
        <v>0</v>
      </c>
      <c r="AS156" s="148">
        <f>IF('Indicator Date hidden'!AT157="x","x",$AS$2-'Indicator Date hidden'!AT157)</f>
        <v>0</v>
      </c>
      <c r="AT156" s="148">
        <f>IF('Indicator Date hidden'!AU157="x","x",$AT$2-'Indicator Date hidden'!AU157)</f>
        <v>0</v>
      </c>
      <c r="AU156" s="148">
        <f>IF('Indicator Date hidden'!AV157="x","x",$AU$2-'Indicator Date hidden'!AV157)</f>
        <v>1</v>
      </c>
      <c r="AV156" s="148">
        <f>IF('Indicator Date hidden'!AW157="x","x",$AV$2-'Indicator Date hidden'!AW157)</f>
        <v>0</v>
      </c>
      <c r="AW156" s="148">
        <f>IF('Indicator Date hidden'!AX157="x","x",$AW$2-'Indicator Date hidden'!AX157)</f>
        <v>0</v>
      </c>
      <c r="AX156" s="148">
        <f>IF('Indicator Date hidden'!AY157="x","x",$AX$2-'Indicator Date hidden'!AY157)</f>
        <v>0</v>
      </c>
      <c r="AY156" s="148">
        <f>IF('Indicator Date hidden'!AZ157="x","x",$AY$2-'Indicator Date hidden'!AZ157)</f>
        <v>0</v>
      </c>
      <c r="AZ156" s="148">
        <f>IF('Indicator Date hidden'!BA157="x","x",$AZ$2-'Indicator Date hidden'!BA157)</f>
        <v>0</v>
      </c>
      <c r="BA156">
        <f t="shared" si="20"/>
        <v>6</v>
      </c>
      <c r="BB156" s="19">
        <f t="shared" si="21"/>
        <v>0.13043478260869565</v>
      </c>
      <c r="BC156">
        <f t="shared" si="22"/>
        <v>4</v>
      </c>
      <c r="BD156" s="19">
        <f t="shared" si="23"/>
        <v>0.49381811702611073</v>
      </c>
      <c r="BE156" s="182">
        <f t="shared" si="24"/>
        <v>0</v>
      </c>
    </row>
    <row r="157" spans="1:57">
      <c r="A157" t="s">
        <v>8229</v>
      </c>
      <c r="B157" s="148">
        <f>IF('Indicator Date hidden'!C158="x","x",$B$2-'Indicator Date hidden'!C158)</f>
        <v>0</v>
      </c>
      <c r="C157" s="148">
        <f>IF('Indicator Date hidden'!D158="x","x",$C$2-'Indicator Date hidden'!D158)</f>
        <v>0</v>
      </c>
      <c r="D157" s="148">
        <f>IF('Indicator Date hidden'!E158="x","x",$D$2-'Indicator Date hidden'!E158)</f>
        <v>0</v>
      </c>
      <c r="E157" s="148">
        <f>IF('Indicator Date hidden'!F158="x","x",$E$2-'Indicator Date hidden'!F158)</f>
        <v>0</v>
      </c>
      <c r="F157" s="148">
        <f>IF('Indicator Date hidden'!G158="x","x",$F$2-'Indicator Date hidden'!G158)</f>
        <v>0</v>
      </c>
      <c r="G157" s="148">
        <f>IF('Indicator Date hidden'!H158="x","x",$G$2-'Indicator Date hidden'!H158)</f>
        <v>0</v>
      </c>
      <c r="H157" s="148">
        <f>IF('Indicator Date hidden'!I158="x","x",$H$2-'Indicator Date hidden'!I158)</f>
        <v>0</v>
      </c>
      <c r="I157" s="148">
        <f>IF('Indicator Date hidden'!J158="x","x",$I$2-'Indicator Date hidden'!J158)</f>
        <v>0</v>
      </c>
      <c r="J157" s="148">
        <f>IF('Indicator Date hidden'!K158="x","x",$J$2-'Indicator Date hidden'!K158)</f>
        <v>0</v>
      </c>
      <c r="K157" s="148">
        <f>IF('Indicator Date hidden'!L158="x","x",$K$2-'Indicator Date hidden'!L158)</f>
        <v>0</v>
      </c>
      <c r="L157" s="148">
        <f>IF('Indicator Date hidden'!M158="x","x",$L$2-'Indicator Date hidden'!M158)</f>
        <v>0</v>
      </c>
      <c r="M157" s="148">
        <f>IF('Indicator Date hidden'!N158="x","x",$M$2-'Indicator Date hidden'!N158)</f>
        <v>0</v>
      </c>
      <c r="N157" s="148">
        <f>IF('Indicator Date hidden'!O158="x","x",$N$2-'Indicator Date hidden'!O158)</f>
        <v>0</v>
      </c>
      <c r="O157" s="148">
        <f>IF('Indicator Date hidden'!P158="x","x",$O$2-'Indicator Date hidden'!P158)</f>
        <v>0</v>
      </c>
      <c r="P157" s="148">
        <f>IF('Indicator Date hidden'!Q158="x","x",$P$2-'Indicator Date hidden'!Q158)</f>
        <v>0</v>
      </c>
      <c r="Q157" s="148" t="str">
        <f>IF('Indicator Date hidden'!R158="x","x",$Q$2-'Indicator Date hidden'!R158)</f>
        <v>x</v>
      </c>
      <c r="R157" s="148">
        <f>IF('Indicator Date hidden'!S158="x","x",$R$2-'Indicator Date hidden'!S158)</f>
        <v>0</v>
      </c>
      <c r="S157" s="148">
        <f>IF('Indicator Date hidden'!T158="x","x",$S$2-'Indicator Date hidden'!T158)</f>
        <v>0</v>
      </c>
      <c r="T157" s="148">
        <f>IF('Indicator Date hidden'!U158="x","x",$T$2-'Indicator Date hidden'!U158)</f>
        <v>0</v>
      </c>
      <c r="U157" s="148">
        <f>IF('Indicator Date hidden'!V158="x","x",$U$2-'Indicator Date hidden'!V158)</f>
        <v>0</v>
      </c>
      <c r="V157" s="148">
        <f>IF('Indicator Date hidden'!W158="x","x",$V$2-'Indicator Date hidden'!W158)</f>
        <v>0</v>
      </c>
      <c r="W157" s="148">
        <f>IF('Indicator Date hidden'!X158="x","x",$W$2-'Indicator Date hidden'!X158)</f>
        <v>7</v>
      </c>
      <c r="X157" s="148">
        <f>IF('Indicator Date hidden'!Y158="x","x",$X$2-'Indicator Date hidden'!Y158)</f>
        <v>4</v>
      </c>
      <c r="Y157" s="148">
        <f>IF('Indicator Date hidden'!Z158="x","x",$Y$2-'Indicator Date hidden'!Z158)</f>
        <v>0</v>
      </c>
      <c r="Z157" s="148">
        <f>IF('Indicator Date hidden'!AA158="x","x",$Z$2-'Indicator Date hidden'!AA158)</f>
        <v>0</v>
      </c>
      <c r="AA157" s="148" t="str">
        <f>IF('Indicator Date hidden'!AB158="x","x",$AA$2-'Indicator Date hidden'!AB158)</f>
        <v>x</v>
      </c>
      <c r="AB157" s="148">
        <f>IF('Indicator Date hidden'!AC158="x","x",$AB$2-'Indicator Date hidden'!AC158)</f>
        <v>0</v>
      </c>
      <c r="AC157" s="148">
        <f>IF('Indicator Date hidden'!AD158="x","x",$AC$2-'Indicator Date hidden'!AD158)</f>
        <v>0</v>
      </c>
      <c r="AD157" s="148">
        <f>IF('Indicator Date hidden'!AE158="x","x",$AD$2-'Indicator Date hidden'!AE158)</f>
        <v>0</v>
      </c>
      <c r="AE157" s="148" t="str">
        <f>IF('Indicator Date hidden'!AF158="x","x",$AE$2-'Indicator Date hidden'!AF158)</f>
        <v>x</v>
      </c>
      <c r="AF157" s="148">
        <f>IF('Indicator Date hidden'!AG158="x","x",$AF$2-'Indicator Date hidden'!AG158)</f>
        <v>8</v>
      </c>
      <c r="AG157" s="148">
        <f>IF('Indicator Date hidden'!AH158="x","x",$AG$2-'Indicator Date hidden'!AH158)</f>
        <v>0</v>
      </c>
      <c r="AH157" s="148">
        <f>IF('Indicator Date hidden'!AI158="x","x",$AH$2-'Indicator Date hidden'!AI158)</f>
        <v>0</v>
      </c>
      <c r="AI157" s="148">
        <f>IF('Indicator Date hidden'!AJ158="x","x",$AI$2-'Indicator Date hidden'!AJ158)</f>
        <v>0</v>
      </c>
      <c r="AJ157" s="148" t="str">
        <f>IF('Indicator Date hidden'!AK158="x","x",$AJ$2-'Indicator Date hidden'!AK158)</f>
        <v>x</v>
      </c>
      <c r="AK157" s="148">
        <f>IF('Indicator Date hidden'!AL158="x","x",$AK$2-'Indicator Date hidden'!AL158)</f>
        <v>1</v>
      </c>
      <c r="AL157" s="148">
        <f>IF('Indicator Date hidden'!AM158="x","x",$AL$2-'Indicator Date hidden'!AM158)</f>
        <v>0</v>
      </c>
      <c r="AM157" s="148">
        <f>IF('Indicator Date hidden'!AN158="x","x",$AM$2-'Indicator Date hidden'!AN158)</f>
        <v>0</v>
      </c>
      <c r="AN157" s="148">
        <f>IF('Indicator Date hidden'!AO158="x","x",$AN$2-'Indicator Date hidden'!AO158)</f>
        <v>0</v>
      </c>
      <c r="AO157" s="148" t="str">
        <f>IF('Indicator Date hidden'!AP158="x","x",$AO$2-'Indicator Date hidden'!AP158)</f>
        <v>x</v>
      </c>
      <c r="AP157" s="148" t="str">
        <f>IF('Indicator Date hidden'!AQ158="x","x",$AP$2-'Indicator Date hidden'!AQ158)</f>
        <v>x</v>
      </c>
      <c r="AQ157" s="148">
        <f>IF('Indicator Date hidden'!AR158="x","x",$AQ$2-'Indicator Date hidden'!AR158)</f>
        <v>6</v>
      </c>
      <c r="AR157" s="148">
        <f>IF('Indicator Date hidden'!AS158="x","x",$AR$2-'Indicator Date hidden'!AS158)</f>
        <v>0</v>
      </c>
      <c r="AS157" s="148" t="str">
        <f>IF('Indicator Date hidden'!AT158="x","x",$AS$2-'Indicator Date hidden'!AT158)</f>
        <v>x</v>
      </c>
      <c r="AT157" s="148">
        <f>IF('Indicator Date hidden'!AU158="x","x",$AT$2-'Indicator Date hidden'!AU158)</f>
        <v>0</v>
      </c>
      <c r="AU157" s="148" t="str">
        <f>IF('Indicator Date hidden'!AV158="x","x",$AU$2-'Indicator Date hidden'!AV158)</f>
        <v>x</v>
      </c>
      <c r="AV157" s="148">
        <f>IF('Indicator Date hidden'!AW158="x","x",$AV$2-'Indicator Date hidden'!AW158)</f>
        <v>0</v>
      </c>
      <c r="AW157" s="148">
        <f>IF('Indicator Date hidden'!AX158="x","x",$AW$2-'Indicator Date hidden'!AX158)</f>
        <v>0</v>
      </c>
      <c r="AX157" s="148">
        <f>IF('Indicator Date hidden'!AY158="x","x",$AX$2-'Indicator Date hidden'!AY158)</f>
        <v>0</v>
      </c>
      <c r="AY157" s="148">
        <f>IF('Indicator Date hidden'!AZ158="x","x",$AY$2-'Indicator Date hidden'!AZ158)</f>
        <v>0</v>
      </c>
      <c r="AZ157" s="148">
        <f>IF('Indicator Date hidden'!BA158="x","x",$AZ$2-'Indicator Date hidden'!BA158)</f>
        <v>0</v>
      </c>
      <c r="BA157">
        <f t="shared" si="20"/>
        <v>26</v>
      </c>
      <c r="BB157" s="19">
        <f t="shared" si="21"/>
        <v>0.60465116279069764</v>
      </c>
      <c r="BC157">
        <f t="shared" si="22"/>
        <v>5</v>
      </c>
      <c r="BD157" s="19">
        <f t="shared" si="23"/>
        <v>1.8694550242289667</v>
      </c>
      <c r="BE157" s="182">
        <f t="shared" si="24"/>
        <v>0</v>
      </c>
    </row>
    <row r="158" spans="1:57">
      <c r="A158" t="s">
        <v>6279</v>
      </c>
      <c r="B158" s="148">
        <f>IF('Indicator Date hidden'!C159="x","x",$B$2-'Indicator Date hidden'!C159)</f>
        <v>0</v>
      </c>
      <c r="C158" s="148">
        <f>IF('Indicator Date hidden'!D159="x","x",$C$2-'Indicator Date hidden'!D159)</f>
        <v>0</v>
      </c>
      <c r="D158" s="148">
        <f>IF('Indicator Date hidden'!E159="x","x",$D$2-'Indicator Date hidden'!E159)</f>
        <v>0</v>
      </c>
      <c r="E158" s="148">
        <f>IF('Indicator Date hidden'!F159="x","x",$E$2-'Indicator Date hidden'!F159)</f>
        <v>0</v>
      </c>
      <c r="F158" s="148">
        <f>IF('Indicator Date hidden'!G159="x","x",$F$2-'Indicator Date hidden'!G159)</f>
        <v>0</v>
      </c>
      <c r="G158" s="148">
        <f>IF('Indicator Date hidden'!H159="x","x",$G$2-'Indicator Date hidden'!H159)</f>
        <v>0</v>
      </c>
      <c r="H158" s="148">
        <f>IF('Indicator Date hidden'!I159="x","x",$H$2-'Indicator Date hidden'!I159)</f>
        <v>0</v>
      </c>
      <c r="I158" s="148">
        <f>IF('Indicator Date hidden'!J159="x","x",$I$2-'Indicator Date hidden'!J159)</f>
        <v>0</v>
      </c>
      <c r="J158" s="148">
        <f>IF('Indicator Date hidden'!K159="x","x",$J$2-'Indicator Date hidden'!K159)</f>
        <v>0</v>
      </c>
      <c r="K158" s="148">
        <f>IF('Indicator Date hidden'!L159="x","x",$K$2-'Indicator Date hidden'!L159)</f>
        <v>0</v>
      </c>
      <c r="L158" s="148">
        <f>IF('Indicator Date hidden'!M159="x","x",$L$2-'Indicator Date hidden'!M159)</f>
        <v>0</v>
      </c>
      <c r="M158" s="148">
        <f>IF('Indicator Date hidden'!N159="x","x",$M$2-'Indicator Date hidden'!N159)</f>
        <v>0</v>
      </c>
      <c r="N158" s="148">
        <f>IF('Indicator Date hidden'!O159="x","x",$N$2-'Indicator Date hidden'!O159)</f>
        <v>0</v>
      </c>
      <c r="O158" s="148">
        <f>IF('Indicator Date hidden'!P159="x","x",$O$2-'Indicator Date hidden'!P159)</f>
        <v>0</v>
      </c>
      <c r="P158" s="148" t="str">
        <f>IF('Indicator Date hidden'!Q159="x","x",$P$2-'Indicator Date hidden'!Q159)</f>
        <v>x</v>
      </c>
      <c r="Q158" s="148">
        <f>IF('Indicator Date hidden'!R159="x","x",$Q$2-'Indicator Date hidden'!R159)</f>
        <v>8</v>
      </c>
      <c r="R158" s="148">
        <f>IF('Indicator Date hidden'!S159="x","x",$R$2-'Indicator Date hidden'!S159)</f>
        <v>0</v>
      </c>
      <c r="S158" s="148">
        <f>IF('Indicator Date hidden'!T159="x","x",$S$2-'Indicator Date hidden'!T159)</f>
        <v>0</v>
      </c>
      <c r="T158" s="148">
        <f>IF('Indicator Date hidden'!U159="x","x",$T$2-'Indicator Date hidden'!U159)</f>
        <v>0</v>
      </c>
      <c r="U158" s="148">
        <f>IF('Indicator Date hidden'!V159="x","x",$U$2-'Indicator Date hidden'!V159)</f>
        <v>0</v>
      </c>
      <c r="V158" s="148">
        <f>IF('Indicator Date hidden'!W159="x","x",$V$2-'Indicator Date hidden'!W159)</f>
        <v>0</v>
      </c>
      <c r="W158" s="148">
        <f>IF('Indicator Date hidden'!X159="x","x",$W$2-'Indicator Date hidden'!X159)</f>
        <v>5</v>
      </c>
      <c r="X158" s="148">
        <f>IF('Indicator Date hidden'!Y159="x","x",$X$2-'Indicator Date hidden'!Y159)</f>
        <v>4</v>
      </c>
      <c r="Y158" s="148">
        <f>IF('Indicator Date hidden'!Z159="x","x",$Y$2-'Indicator Date hidden'!Z159)</f>
        <v>0</v>
      </c>
      <c r="Z158" s="148">
        <f>IF('Indicator Date hidden'!AA159="x","x",$Z$2-'Indicator Date hidden'!AA159)</f>
        <v>0</v>
      </c>
      <c r="AA158" s="148">
        <f>IF('Indicator Date hidden'!AB159="x","x",$AA$2-'Indicator Date hidden'!AB159)</f>
        <v>0</v>
      </c>
      <c r="AB158" s="148" t="str">
        <f>IF('Indicator Date hidden'!AC159="x","x",$AB$2-'Indicator Date hidden'!AC159)</f>
        <v>x</v>
      </c>
      <c r="AC158" s="148">
        <f>IF('Indicator Date hidden'!AD159="x","x",$AC$2-'Indicator Date hidden'!AD159)</f>
        <v>0</v>
      </c>
      <c r="AD158" s="148">
        <f>IF('Indicator Date hidden'!AE159="x","x",$AD$2-'Indicator Date hidden'!AE159)</f>
        <v>0</v>
      </c>
      <c r="AE158" s="148">
        <f>IF('Indicator Date hidden'!AF159="x","x",$AE$2-'Indicator Date hidden'!AF159)</f>
        <v>2</v>
      </c>
      <c r="AF158" s="148" t="str">
        <f>IF('Indicator Date hidden'!AG159="x","x",$AF$2-'Indicator Date hidden'!AG159)</f>
        <v>x</v>
      </c>
      <c r="AG158" s="148">
        <f>IF('Indicator Date hidden'!AH159="x","x",$AG$2-'Indicator Date hidden'!AH159)</f>
        <v>0</v>
      </c>
      <c r="AH158" s="148">
        <f>IF('Indicator Date hidden'!AI159="x","x",$AH$2-'Indicator Date hidden'!AI159)</f>
        <v>0</v>
      </c>
      <c r="AI158" s="148">
        <f>IF('Indicator Date hidden'!AJ159="x","x",$AI$2-'Indicator Date hidden'!AJ159)</f>
        <v>0</v>
      </c>
      <c r="AJ158" s="148">
        <f>IF('Indicator Date hidden'!AK159="x","x",$AJ$2-'Indicator Date hidden'!AK159)</f>
        <v>1</v>
      </c>
      <c r="AK158" s="148">
        <f>IF('Indicator Date hidden'!AL159="x","x",$AK$2-'Indicator Date hidden'!AL159)</f>
        <v>1</v>
      </c>
      <c r="AL158" s="148">
        <f>IF('Indicator Date hidden'!AM159="x","x",$AL$2-'Indicator Date hidden'!AM159)</f>
        <v>0</v>
      </c>
      <c r="AM158" s="148">
        <f>IF('Indicator Date hidden'!AN159="x","x",$AM$2-'Indicator Date hidden'!AN159)</f>
        <v>0</v>
      </c>
      <c r="AN158" s="148">
        <f>IF('Indicator Date hidden'!AO159="x","x",$AN$2-'Indicator Date hidden'!AO159)</f>
        <v>0</v>
      </c>
      <c r="AO158" s="148" t="str">
        <f>IF('Indicator Date hidden'!AP159="x","x",$AO$2-'Indicator Date hidden'!AP159)</f>
        <v>x</v>
      </c>
      <c r="AP158" s="148" t="str">
        <f>IF('Indicator Date hidden'!AQ159="x","x",$AP$2-'Indicator Date hidden'!AQ159)</f>
        <v>x</v>
      </c>
      <c r="AQ158" s="148" t="str">
        <f>IF('Indicator Date hidden'!AR159="x","x",$AQ$2-'Indicator Date hidden'!AR159)</f>
        <v>x</v>
      </c>
      <c r="AR158" s="148">
        <f>IF('Indicator Date hidden'!AS159="x","x",$AR$2-'Indicator Date hidden'!AS159)</f>
        <v>0</v>
      </c>
      <c r="AS158" s="148">
        <f>IF('Indicator Date hidden'!AT159="x","x",$AS$2-'Indicator Date hidden'!AT159)</f>
        <v>0</v>
      </c>
      <c r="AT158" s="148">
        <f>IF('Indicator Date hidden'!AU159="x","x",$AT$2-'Indicator Date hidden'!AU159)</f>
        <v>0</v>
      </c>
      <c r="AU158" s="148" t="str">
        <f>IF('Indicator Date hidden'!AV159="x","x",$AU$2-'Indicator Date hidden'!AV159)</f>
        <v>x</v>
      </c>
      <c r="AV158" s="148">
        <f>IF('Indicator Date hidden'!AW159="x","x",$AV$2-'Indicator Date hidden'!AW159)</f>
        <v>0</v>
      </c>
      <c r="AW158" s="148">
        <f>IF('Indicator Date hidden'!AX159="x","x",$AW$2-'Indicator Date hidden'!AX159)</f>
        <v>0</v>
      </c>
      <c r="AX158" s="148">
        <f>IF('Indicator Date hidden'!AY159="x","x",$AX$2-'Indicator Date hidden'!AY159)</f>
        <v>0</v>
      </c>
      <c r="AY158" s="148">
        <f>IF('Indicator Date hidden'!AZ159="x","x",$AY$2-'Indicator Date hidden'!AZ159)</f>
        <v>4</v>
      </c>
      <c r="AZ158" s="148">
        <f>IF('Indicator Date hidden'!BA159="x","x",$AZ$2-'Indicator Date hidden'!BA159)</f>
        <v>4</v>
      </c>
      <c r="BA158">
        <f t="shared" si="20"/>
        <v>29</v>
      </c>
      <c r="BB158" s="19">
        <f t="shared" si="21"/>
        <v>0.65909090909090906</v>
      </c>
      <c r="BC158">
        <f t="shared" si="22"/>
        <v>8</v>
      </c>
      <c r="BD158" s="19">
        <f t="shared" si="23"/>
        <v>1.6779747237529292</v>
      </c>
      <c r="BE158" s="182">
        <f t="shared" si="24"/>
        <v>0</v>
      </c>
    </row>
    <row r="159" spans="1:57">
      <c r="A159" t="s">
        <v>8231</v>
      </c>
      <c r="B159" s="148">
        <f>IF('Indicator Date hidden'!C160="x","x",$B$2-'Indicator Date hidden'!C160)</f>
        <v>0</v>
      </c>
      <c r="C159" s="148">
        <f>IF('Indicator Date hidden'!D160="x","x",$C$2-'Indicator Date hidden'!D160)</f>
        <v>0</v>
      </c>
      <c r="D159" s="148">
        <f>IF('Indicator Date hidden'!E160="x","x",$D$2-'Indicator Date hidden'!E160)</f>
        <v>0</v>
      </c>
      <c r="E159" s="148">
        <f>IF('Indicator Date hidden'!F160="x","x",$E$2-'Indicator Date hidden'!F160)</f>
        <v>0</v>
      </c>
      <c r="F159" s="148">
        <f>IF('Indicator Date hidden'!G160="x","x",$F$2-'Indicator Date hidden'!G160)</f>
        <v>0</v>
      </c>
      <c r="G159" s="148">
        <f>IF('Indicator Date hidden'!H160="x","x",$G$2-'Indicator Date hidden'!H160)</f>
        <v>0</v>
      </c>
      <c r="H159" s="148">
        <f>IF('Indicator Date hidden'!I160="x","x",$H$2-'Indicator Date hidden'!I160)</f>
        <v>0</v>
      </c>
      <c r="I159" s="148">
        <f>IF('Indicator Date hidden'!J160="x","x",$I$2-'Indicator Date hidden'!J160)</f>
        <v>0</v>
      </c>
      <c r="J159" s="148">
        <f>IF('Indicator Date hidden'!K160="x","x",$J$2-'Indicator Date hidden'!K160)</f>
        <v>0</v>
      </c>
      <c r="K159" s="148">
        <f>IF('Indicator Date hidden'!L160="x","x",$K$2-'Indicator Date hidden'!L160)</f>
        <v>0</v>
      </c>
      <c r="L159" s="148">
        <f>IF('Indicator Date hidden'!M160="x","x",$L$2-'Indicator Date hidden'!M160)</f>
        <v>0</v>
      </c>
      <c r="M159" s="148">
        <f>IF('Indicator Date hidden'!N160="x","x",$M$2-'Indicator Date hidden'!N160)</f>
        <v>0</v>
      </c>
      <c r="N159" s="148">
        <f>IF('Indicator Date hidden'!O160="x","x",$N$2-'Indicator Date hidden'!O160)</f>
        <v>0</v>
      </c>
      <c r="O159" s="148">
        <f>IF('Indicator Date hidden'!P160="x","x",$O$2-'Indicator Date hidden'!P160)</f>
        <v>0</v>
      </c>
      <c r="P159" s="148">
        <f>IF('Indicator Date hidden'!Q160="x","x",$P$2-'Indicator Date hidden'!Q160)</f>
        <v>0</v>
      </c>
      <c r="Q159" s="148">
        <f>IF('Indicator Date hidden'!R160="x","x",$Q$2-'Indicator Date hidden'!R160)</f>
        <v>2</v>
      </c>
      <c r="R159" s="148">
        <f>IF('Indicator Date hidden'!S160="x","x",$R$2-'Indicator Date hidden'!S160)</f>
        <v>0</v>
      </c>
      <c r="S159" s="148">
        <f>IF('Indicator Date hidden'!T160="x","x",$S$2-'Indicator Date hidden'!T160)</f>
        <v>0</v>
      </c>
      <c r="T159" s="148">
        <f>IF('Indicator Date hidden'!U160="x","x",$T$2-'Indicator Date hidden'!U160)</f>
        <v>0</v>
      </c>
      <c r="U159" s="148">
        <f>IF('Indicator Date hidden'!V160="x","x",$U$2-'Indicator Date hidden'!V160)</f>
        <v>0</v>
      </c>
      <c r="V159" s="148">
        <f>IF('Indicator Date hidden'!W160="x","x",$V$2-'Indicator Date hidden'!W160)</f>
        <v>0</v>
      </c>
      <c r="W159" s="148">
        <f>IF('Indicator Date hidden'!X160="x","x",$W$2-'Indicator Date hidden'!X160)</f>
        <v>6</v>
      </c>
      <c r="X159" s="148">
        <f>IF('Indicator Date hidden'!Y160="x","x",$X$2-'Indicator Date hidden'!Y160)</f>
        <v>1</v>
      </c>
      <c r="Y159" s="148">
        <f>IF('Indicator Date hidden'!Z160="x","x",$Y$2-'Indicator Date hidden'!Z160)</f>
        <v>0</v>
      </c>
      <c r="Z159" s="148">
        <f>IF('Indicator Date hidden'!AA160="x","x",$Z$2-'Indicator Date hidden'!AA160)</f>
        <v>0</v>
      </c>
      <c r="AA159" s="148">
        <f>IF('Indicator Date hidden'!AB160="x","x",$AA$2-'Indicator Date hidden'!AB160)</f>
        <v>0</v>
      </c>
      <c r="AB159" s="148">
        <f>IF('Indicator Date hidden'!AC160="x","x",$AB$2-'Indicator Date hidden'!AC160)</f>
        <v>0</v>
      </c>
      <c r="AC159" s="148">
        <f>IF('Indicator Date hidden'!AD160="x","x",$AC$2-'Indicator Date hidden'!AD160)</f>
        <v>0</v>
      </c>
      <c r="AD159" s="148">
        <f>IF('Indicator Date hidden'!AE160="x","x",$AD$2-'Indicator Date hidden'!AE160)</f>
        <v>0</v>
      </c>
      <c r="AE159" s="148">
        <f>IF('Indicator Date hidden'!AF160="x","x",$AE$2-'Indicator Date hidden'!AF160)</f>
        <v>0</v>
      </c>
      <c r="AF159" s="148">
        <f>IF('Indicator Date hidden'!AG160="x","x",$AF$2-'Indicator Date hidden'!AG160)</f>
        <v>2</v>
      </c>
      <c r="AG159" s="148">
        <f>IF('Indicator Date hidden'!AH160="x","x",$AG$2-'Indicator Date hidden'!AH160)</f>
        <v>0</v>
      </c>
      <c r="AH159" s="148">
        <f>IF('Indicator Date hidden'!AI160="x","x",$AH$2-'Indicator Date hidden'!AI160)</f>
        <v>0</v>
      </c>
      <c r="AI159" s="148">
        <f>IF('Indicator Date hidden'!AJ160="x","x",$AI$2-'Indicator Date hidden'!AJ160)</f>
        <v>0</v>
      </c>
      <c r="AJ159" s="148" t="str">
        <f>IF('Indicator Date hidden'!AK160="x","x",$AJ$2-'Indicator Date hidden'!AK160)</f>
        <v>x</v>
      </c>
      <c r="AK159" s="148">
        <f>IF('Indicator Date hidden'!AL160="x","x",$AK$2-'Indicator Date hidden'!AL160)</f>
        <v>1</v>
      </c>
      <c r="AL159" s="148">
        <f>IF('Indicator Date hidden'!AM160="x","x",$AL$2-'Indicator Date hidden'!AM160)</f>
        <v>0</v>
      </c>
      <c r="AM159" s="148">
        <f>IF('Indicator Date hidden'!AN160="x","x",$AM$2-'Indicator Date hidden'!AN160)</f>
        <v>0</v>
      </c>
      <c r="AN159" s="148">
        <f>IF('Indicator Date hidden'!AO160="x","x",$AN$2-'Indicator Date hidden'!AO160)</f>
        <v>0</v>
      </c>
      <c r="AO159" s="148">
        <f>IF('Indicator Date hidden'!AP160="x","x",$AO$2-'Indicator Date hidden'!AP160)</f>
        <v>0</v>
      </c>
      <c r="AP159" s="148">
        <f>IF('Indicator Date hidden'!AQ160="x","x",$AP$2-'Indicator Date hidden'!AQ160)</f>
        <v>0</v>
      </c>
      <c r="AQ159" s="148">
        <f>IF('Indicator Date hidden'!AR160="x","x",$AQ$2-'Indicator Date hidden'!AR160)</f>
        <v>0</v>
      </c>
      <c r="AR159" s="148">
        <f>IF('Indicator Date hidden'!AS160="x","x",$AR$2-'Indicator Date hidden'!AS160)</f>
        <v>0</v>
      </c>
      <c r="AS159" s="148">
        <f>IF('Indicator Date hidden'!AT160="x","x",$AS$2-'Indicator Date hidden'!AT160)</f>
        <v>0</v>
      </c>
      <c r="AT159" s="148">
        <f>IF('Indicator Date hidden'!AU160="x","x",$AT$2-'Indicator Date hidden'!AU160)</f>
        <v>0</v>
      </c>
      <c r="AU159" s="148">
        <f>IF('Indicator Date hidden'!AV160="x","x",$AU$2-'Indicator Date hidden'!AV160)</f>
        <v>2</v>
      </c>
      <c r="AV159" s="148">
        <f>IF('Indicator Date hidden'!AW160="x","x",$AV$2-'Indicator Date hidden'!AW160)</f>
        <v>0</v>
      </c>
      <c r="AW159" s="148">
        <f>IF('Indicator Date hidden'!AX160="x","x",$AW$2-'Indicator Date hidden'!AX160)</f>
        <v>0</v>
      </c>
      <c r="AX159" s="148">
        <f>IF('Indicator Date hidden'!AY160="x","x",$AX$2-'Indicator Date hidden'!AY160)</f>
        <v>0</v>
      </c>
      <c r="AY159" s="148">
        <f>IF('Indicator Date hidden'!AZ160="x","x",$AY$2-'Indicator Date hidden'!AZ160)</f>
        <v>0</v>
      </c>
      <c r="AZ159" s="148">
        <f>IF('Indicator Date hidden'!BA160="x","x",$AZ$2-'Indicator Date hidden'!BA160)</f>
        <v>0</v>
      </c>
      <c r="BA159">
        <f t="shared" si="20"/>
        <v>14</v>
      </c>
      <c r="BB159" s="19">
        <f t="shared" si="21"/>
        <v>0.28000000000000003</v>
      </c>
      <c r="BC159">
        <f t="shared" si="22"/>
        <v>6</v>
      </c>
      <c r="BD159" s="19">
        <f t="shared" si="23"/>
        <v>0.96</v>
      </c>
      <c r="BE159" s="182">
        <f t="shared" si="24"/>
        <v>0</v>
      </c>
    </row>
    <row r="160" spans="1:57">
      <c r="A160" t="s">
        <v>6440</v>
      </c>
      <c r="B160" s="148">
        <f>IF('Indicator Date hidden'!C161="x","x",$B$2-'Indicator Date hidden'!C161)</f>
        <v>0</v>
      </c>
      <c r="C160" s="148">
        <f>IF('Indicator Date hidden'!D161="x","x",$C$2-'Indicator Date hidden'!D161)</f>
        <v>0</v>
      </c>
      <c r="D160" s="148">
        <f>IF('Indicator Date hidden'!E161="x","x",$D$2-'Indicator Date hidden'!E161)</f>
        <v>0</v>
      </c>
      <c r="E160" s="148">
        <f>IF('Indicator Date hidden'!F161="x","x",$E$2-'Indicator Date hidden'!F161)</f>
        <v>0</v>
      </c>
      <c r="F160" s="148">
        <f>IF('Indicator Date hidden'!G161="x","x",$F$2-'Indicator Date hidden'!G161)</f>
        <v>0</v>
      </c>
      <c r="G160" s="148">
        <f>IF('Indicator Date hidden'!H161="x","x",$G$2-'Indicator Date hidden'!H161)</f>
        <v>0</v>
      </c>
      <c r="H160" s="148">
        <f>IF('Indicator Date hidden'!I161="x","x",$H$2-'Indicator Date hidden'!I161)</f>
        <v>0</v>
      </c>
      <c r="I160" s="148">
        <f>IF('Indicator Date hidden'!J161="x","x",$I$2-'Indicator Date hidden'!J161)</f>
        <v>0</v>
      </c>
      <c r="J160" s="148">
        <f>IF('Indicator Date hidden'!K161="x","x",$J$2-'Indicator Date hidden'!K161)</f>
        <v>0</v>
      </c>
      <c r="K160" s="148">
        <f>IF('Indicator Date hidden'!L161="x","x",$K$2-'Indicator Date hidden'!L161)</f>
        <v>0</v>
      </c>
      <c r="L160" s="148">
        <f>IF('Indicator Date hidden'!M161="x","x",$L$2-'Indicator Date hidden'!M161)</f>
        <v>0</v>
      </c>
      <c r="M160" s="148">
        <f>IF('Indicator Date hidden'!N161="x","x",$M$2-'Indicator Date hidden'!N161)</f>
        <v>0</v>
      </c>
      <c r="N160" s="148">
        <f>IF('Indicator Date hidden'!O161="x","x",$N$2-'Indicator Date hidden'!O161)</f>
        <v>0</v>
      </c>
      <c r="O160" s="148">
        <f>IF('Indicator Date hidden'!P161="x","x",$O$2-'Indicator Date hidden'!P161)</f>
        <v>0</v>
      </c>
      <c r="P160" s="148">
        <f>IF('Indicator Date hidden'!Q161="x","x",$P$2-'Indicator Date hidden'!Q161)</f>
        <v>0</v>
      </c>
      <c r="Q160" s="148">
        <f>IF('Indicator Date hidden'!R161="x","x",$Q$2-'Indicator Date hidden'!R161)</f>
        <v>4</v>
      </c>
      <c r="R160" s="148">
        <f>IF('Indicator Date hidden'!S161="x","x",$R$2-'Indicator Date hidden'!S161)</f>
        <v>0</v>
      </c>
      <c r="S160" s="148">
        <f>IF('Indicator Date hidden'!T161="x","x",$S$2-'Indicator Date hidden'!T161)</f>
        <v>0</v>
      </c>
      <c r="T160" s="148">
        <f>IF('Indicator Date hidden'!U161="x","x",$T$2-'Indicator Date hidden'!U161)</f>
        <v>0</v>
      </c>
      <c r="U160" s="148">
        <f>IF('Indicator Date hidden'!V161="x","x",$U$2-'Indicator Date hidden'!V161)</f>
        <v>0</v>
      </c>
      <c r="V160" s="148">
        <f>IF('Indicator Date hidden'!W161="x","x",$V$2-'Indicator Date hidden'!W161)</f>
        <v>0</v>
      </c>
      <c r="W160" s="148">
        <f>IF('Indicator Date hidden'!X161="x","x",$W$2-'Indicator Date hidden'!X161)</f>
        <v>4</v>
      </c>
      <c r="X160" s="148" t="str">
        <f>IF('Indicator Date hidden'!Y161="x","x",$X$2-'Indicator Date hidden'!Y161)</f>
        <v>x</v>
      </c>
      <c r="Y160" s="148">
        <f>IF('Indicator Date hidden'!Z161="x","x",$Y$2-'Indicator Date hidden'!Z161)</f>
        <v>0</v>
      </c>
      <c r="Z160" s="148">
        <f>IF('Indicator Date hidden'!AA161="x","x",$Z$2-'Indicator Date hidden'!AA161)</f>
        <v>0</v>
      </c>
      <c r="AA160" s="148">
        <f>IF('Indicator Date hidden'!AB161="x","x",$AA$2-'Indicator Date hidden'!AB161)</f>
        <v>0</v>
      </c>
      <c r="AB160" s="148">
        <f>IF('Indicator Date hidden'!AC161="x","x",$AB$2-'Indicator Date hidden'!AC161)</f>
        <v>0</v>
      </c>
      <c r="AC160" s="148">
        <f>IF('Indicator Date hidden'!AD161="x","x",$AC$2-'Indicator Date hidden'!AD161)</f>
        <v>0</v>
      </c>
      <c r="AD160" s="148">
        <f>IF('Indicator Date hidden'!AE161="x","x",$AD$2-'Indicator Date hidden'!AE161)</f>
        <v>0</v>
      </c>
      <c r="AE160" s="148" t="str">
        <f>IF('Indicator Date hidden'!AF161="x","x",$AE$2-'Indicator Date hidden'!AF161)</f>
        <v>x</v>
      </c>
      <c r="AF160" s="148" t="str">
        <f>IF('Indicator Date hidden'!AG161="x","x",$AF$2-'Indicator Date hidden'!AG161)</f>
        <v>x</v>
      </c>
      <c r="AG160" s="148">
        <f>IF('Indicator Date hidden'!AH161="x","x",$AG$2-'Indicator Date hidden'!AH161)</f>
        <v>0</v>
      </c>
      <c r="AH160" s="148">
        <f>IF('Indicator Date hidden'!AI161="x","x",$AH$2-'Indicator Date hidden'!AI161)</f>
        <v>0</v>
      </c>
      <c r="AI160" s="148">
        <f>IF('Indicator Date hidden'!AJ161="x","x",$AI$2-'Indicator Date hidden'!AJ161)</f>
        <v>0</v>
      </c>
      <c r="AJ160" s="148">
        <f>IF('Indicator Date hidden'!AK161="x","x",$AJ$2-'Indicator Date hidden'!AK161)</f>
        <v>1</v>
      </c>
      <c r="AK160" s="148">
        <f>IF('Indicator Date hidden'!AL161="x","x",$AK$2-'Indicator Date hidden'!AL161)</f>
        <v>0</v>
      </c>
      <c r="AL160" s="148">
        <f>IF('Indicator Date hidden'!AM161="x","x",$AL$2-'Indicator Date hidden'!AM161)</f>
        <v>0</v>
      </c>
      <c r="AM160" s="148">
        <f>IF('Indicator Date hidden'!AN161="x","x",$AM$2-'Indicator Date hidden'!AN161)</f>
        <v>0</v>
      </c>
      <c r="AN160" s="148">
        <f>IF('Indicator Date hidden'!AO161="x","x",$AN$2-'Indicator Date hidden'!AO161)</f>
        <v>0</v>
      </c>
      <c r="AO160" s="148" t="str">
        <f>IF('Indicator Date hidden'!AP161="x","x",$AO$2-'Indicator Date hidden'!AP161)</f>
        <v>x</v>
      </c>
      <c r="AP160" s="148" t="str">
        <f>IF('Indicator Date hidden'!AQ161="x","x",$AP$2-'Indicator Date hidden'!AQ161)</f>
        <v>x</v>
      </c>
      <c r="AQ160" s="148" t="str">
        <f>IF('Indicator Date hidden'!AR161="x","x",$AQ$2-'Indicator Date hidden'!AR161)</f>
        <v>x</v>
      </c>
      <c r="AR160" s="148">
        <f>IF('Indicator Date hidden'!AS161="x","x",$AR$2-'Indicator Date hidden'!AS161)</f>
        <v>0</v>
      </c>
      <c r="AS160" s="148">
        <f>IF('Indicator Date hidden'!AT161="x","x",$AS$2-'Indicator Date hidden'!AT161)</f>
        <v>0</v>
      </c>
      <c r="AT160" s="148">
        <f>IF('Indicator Date hidden'!AU161="x","x",$AT$2-'Indicator Date hidden'!AU161)</f>
        <v>0</v>
      </c>
      <c r="AU160" s="148">
        <f>IF('Indicator Date hidden'!AV161="x","x",$AU$2-'Indicator Date hidden'!AV161)</f>
        <v>6</v>
      </c>
      <c r="AV160" s="148">
        <f>IF('Indicator Date hidden'!AW161="x","x",$AV$2-'Indicator Date hidden'!AW161)</f>
        <v>0</v>
      </c>
      <c r="AW160" s="148">
        <f>IF('Indicator Date hidden'!AX161="x","x",$AW$2-'Indicator Date hidden'!AX161)</f>
        <v>0</v>
      </c>
      <c r="AX160" s="148">
        <f>IF('Indicator Date hidden'!AY161="x","x",$AX$2-'Indicator Date hidden'!AY161)</f>
        <v>0</v>
      </c>
      <c r="AY160" s="148">
        <f>IF('Indicator Date hidden'!AZ161="x","x",$AY$2-'Indicator Date hidden'!AZ161)</f>
        <v>0</v>
      </c>
      <c r="AZ160" s="148">
        <f>IF('Indicator Date hidden'!BA161="x","x",$AZ$2-'Indicator Date hidden'!BA161)</f>
        <v>0</v>
      </c>
      <c r="BA160">
        <f t="shared" si="20"/>
        <v>15</v>
      </c>
      <c r="BB160" s="19">
        <f t="shared" si="21"/>
        <v>0.33333333333333331</v>
      </c>
      <c r="BC160">
        <f t="shared" si="22"/>
        <v>4</v>
      </c>
      <c r="BD160" s="19">
        <f t="shared" si="23"/>
        <v>1.1925695879998879</v>
      </c>
      <c r="BE160" s="182">
        <f t="shared" si="24"/>
        <v>0</v>
      </c>
    </row>
    <row r="161" spans="1:57">
      <c r="A161" t="s">
        <v>1722</v>
      </c>
      <c r="B161" s="148">
        <f>IF('Indicator Date hidden'!C162="x","x",$B$2-'Indicator Date hidden'!C162)</f>
        <v>0</v>
      </c>
      <c r="C161" s="148">
        <f>IF('Indicator Date hidden'!D162="x","x",$C$2-'Indicator Date hidden'!D162)</f>
        <v>0</v>
      </c>
      <c r="D161" s="148">
        <f>IF('Indicator Date hidden'!E162="x","x",$D$2-'Indicator Date hidden'!E162)</f>
        <v>0</v>
      </c>
      <c r="E161" s="148">
        <f>IF('Indicator Date hidden'!F162="x","x",$E$2-'Indicator Date hidden'!F162)</f>
        <v>0</v>
      </c>
      <c r="F161" s="148">
        <f>IF('Indicator Date hidden'!G162="x","x",$F$2-'Indicator Date hidden'!G162)</f>
        <v>0</v>
      </c>
      <c r="G161" s="148">
        <f>IF('Indicator Date hidden'!H162="x","x",$G$2-'Indicator Date hidden'!H162)</f>
        <v>0</v>
      </c>
      <c r="H161" s="148">
        <f>IF('Indicator Date hidden'!I162="x","x",$H$2-'Indicator Date hidden'!I162)</f>
        <v>0</v>
      </c>
      <c r="I161" s="148">
        <f>IF('Indicator Date hidden'!J162="x","x",$I$2-'Indicator Date hidden'!J162)</f>
        <v>0</v>
      </c>
      <c r="J161" s="148">
        <f>IF('Indicator Date hidden'!K162="x","x",$J$2-'Indicator Date hidden'!K162)</f>
        <v>0</v>
      </c>
      <c r="K161" s="148">
        <f>IF('Indicator Date hidden'!L162="x","x",$K$2-'Indicator Date hidden'!L162)</f>
        <v>0</v>
      </c>
      <c r="L161" s="148">
        <f>IF('Indicator Date hidden'!M162="x","x",$L$2-'Indicator Date hidden'!M162)</f>
        <v>0</v>
      </c>
      <c r="M161" s="148">
        <f>IF('Indicator Date hidden'!N162="x","x",$M$2-'Indicator Date hidden'!N162)</f>
        <v>0</v>
      </c>
      <c r="N161" s="148">
        <f>IF('Indicator Date hidden'!O162="x","x",$N$2-'Indicator Date hidden'!O162)</f>
        <v>0</v>
      </c>
      <c r="O161" s="148">
        <f>IF('Indicator Date hidden'!P162="x","x",$O$2-'Indicator Date hidden'!P162)</f>
        <v>0</v>
      </c>
      <c r="P161" s="148">
        <f>IF('Indicator Date hidden'!Q162="x","x",$P$2-'Indicator Date hidden'!Q162)</f>
        <v>0</v>
      </c>
      <c r="Q161" s="148" t="str">
        <f>IF('Indicator Date hidden'!R162="x","x",$Q$2-'Indicator Date hidden'!R162)</f>
        <v>x</v>
      </c>
      <c r="R161" s="148">
        <f>IF('Indicator Date hidden'!S162="x","x",$R$2-'Indicator Date hidden'!S162)</f>
        <v>0</v>
      </c>
      <c r="S161" s="148">
        <f>IF('Indicator Date hidden'!T162="x","x",$S$2-'Indicator Date hidden'!T162)</f>
        <v>0</v>
      </c>
      <c r="T161" s="148">
        <f>IF('Indicator Date hidden'!U162="x","x",$T$2-'Indicator Date hidden'!U162)</f>
        <v>0</v>
      </c>
      <c r="U161" s="148" t="str">
        <f>IF('Indicator Date hidden'!V162="x","x",$U$2-'Indicator Date hidden'!V162)</f>
        <v>x</v>
      </c>
      <c r="V161" s="148">
        <f>IF('Indicator Date hidden'!W162="x","x",$V$2-'Indicator Date hidden'!W162)</f>
        <v>0</v>
      </c>
      <c r="W161" s="148" t="str">
        <f>IF('Indicator Date hidden'!X162="x","x",$W$2-'Indicator Date hidden'!X162)</f>
        <v>x</v>
      </c>
      <c r="X161" s="148">
        <f>IF('Indicator Date hidden'!Y162="x","x",$X$2-'Indicator Date hidden'!Y162)</f>
        <v>1</v>
      </c>
      <c r="Y161" s="148">
        <f>IF('Indicator Date hidden'!Z162="x","x",$Y$2-'Indicator Date hidden'!Z162)</f>
        <v>0</v>
      </c>
      <c r="Z161" s="148">
        <f>IF('Indicator Date hidden'!AA162="x","x",$Z$2-'Indicator Date hidden'!AA162)</f>
        <v>0</v>
      </c>
      <c r="AA161" s="148">
        <f>IF('Indicator Date hidden'!AB162="x","x",$AA$2-'Indicator Date hidden'!AB162)</f>
        <v>1</v>
      </c>
      <c r="AB161" s="148">
        <f>IF('Indicator Date hidden'!AC162="x","x",$AB$2-'Indicator Date hidden'!AC162)</f>
        <v>0</v>
      </c>
      <c r="AC161" s="148">
        <f>IF('Indicator Date hidden'!AD162="x","x",$AC$2-'Indicator Date hidden'!AD162)</f>
        <v>0</v>
      </c>
      <c r="AD161" s="148" t="str">
        <f>IF('Indicator Date hidden'!AE162="x","x",$AD$2-'Indicator Date hidden'!AE162)</f>
        <v>x</v>
      </c>
      <c r="AE161" s="148">
        <f>IF('Indicator Date hidden'!AF162="x","x",$AE$2-'Indicator Date hidden'!AF162)</f>
        <v>0</v>
      </c>
      <c r="AF161" s="148">
        <f>IF('Indicator Date hidden'!AG162="x","x",$AF$2-'Indicator Date hidden'!AG162)</f>
        <v>1</v>
      </c>
      <c r="AG161" s="148">
        <f>IF('Indicator Date hidden'!AH162="x","x",$AG$2-'Indicator Date hidden'!AH162)</f>
        <v>0</v>
      </c>
      <c r="AH161" s="148">
        <f>IF('Indicator Date hidden'!AI162="x","x",$AH$2-'Indicator Date hidden'!AI162)</f>
        <v>0</v>
      </c>
      <c r="AI161" s="148">
        <f>IF('Indicator Date hidden'!AJ162="x","x",$AI$2-'Indicator Date hidden'!AJ162)</f>
        <v>0</v>
      </c>
      <c r="AJ161" s="148" t="str">
        <f>IF('Indicator Date hidden'!AK162="x","x",$AJ$2-'Indicator Date hidden'!AK162)</f>
        <v>x</v>
      </c>
      <c r="AK161" s="148">
        <f>IF('Indicator Date hidden'!AL162="x","x",$AK$2-'Indicator Date hidden'!AL162)</f>
        <v>1</v>
      </c>
      <c r="AL161" s="148">
        <f>IF('Indicator Date hidden'!AM162="x","x",$AL$2-'Indicator Date hidden'!AM162)</f>
        <v>0</v>
      </c>
      <c r="AM161" s="148">
        <f>IF('Indicator Date hidden'!AN162="x","x",$AM$2-'Indicator Date hidden'!AN162)</f>
        <v>0</v>
      </c>
      <c r="AN161" s="148">
        <f>IF('Indicator Date hidden'!AO162="x","x",$AN$2-'Indicator Date hidden'!AO162)</f>
        <v>0</v>
      </c>
      <c r="AO161" s="148">
        <f>IF('Indicator Date hidden'!AP162="x","x",$AO$2-'Indicator Date hidden'!AP162)</f>
        <v>0</v>
      </c>
      <c r="AP161" s="148">
        <f>IF('Indicator Date hidden'!AQ162="x","x",$AP$2-'Indicator Date hidden'!AQ162)</f>
        <v>0</v>
      </c>
      <c r="AQ161" s="148">
        <f>IF('Indicator Date hidden'!AR162="x","x",$AQ$2-'Indicator Date hidden'!AR162)</f>
        <v>0</v>
      </c>
      <c r="AR161" s="148">
        <f>IF('Indicator Date hidden'!AS162="x","x",$AR$2-'Indicator Date hidden'!AS162)</f>
        <v>0</v>
      </c>
      <c r="AS161" s="148">
        <f>IF('Indicator Date hidden'!AT162="x","x",$AS$2-'Indicator Date hidden'!AT162)</f>
        <v>0</v>
      </c>
      <c r="AT161" s="148">
        <f>IF('Indicator Date hidden'!AU162="x","x",$AT$2-'Indicator Date hidden'!AU162)</f>
        <v>0</v>
      </c>
      <c r="AU161" s="148">
        <f>IF('Indicator Date hidden'!AV162="x","x",$AU$2-'Indicator Date hidden'!AV162)</f>
        <v>1</v>
      </c>
      <c r="AV161" s="148">
        <f>IF('Indicator Date hidden'!AW162="x","x",$AV$2-'Indicator Date hidden'!AW162)</f>
        <v>0</v>
      </c>
      <c r="AW161" s="148">
        <f>IF('Indicator Date hidden'!AX162="x","x",$AW$2-'Indicator Date hidden'!AX162)</f>
        <v>0</v>
      </c>
      <c r="AX161" s="148">
        <f>IF('Indicator Date hidden'!AY162="x","x",$AX$2-'Indicator Date hidden'!AY162)</f>
        <v>0</v>
      </c>
      <c r="AY161" s="148">
        <f>IF('Indicator Date hidden'!AZ162="x","x",$AY$2-'Indicator Date hidden'!AZ162)</f>
        <v>0</v>
      </c>
      <c r="AZ161" s="148">
        <f>IF('Indicator Date hidden'!BA162="x","x",$AZ$2-'Indicator Date hidden'!BA162)</f>
        <v>0</v>
      </c>
      <c r="BA161">
        <f t="shared" si="20"/>
        <v>5</v>
      </c>
      <c r="BB161" s="19">
        <f t="shared" si="21"/>
        <v>0.10869565217391304</v>
      </c>
      <c r="BC161">
        <f t="shared" si="22"/>
        <v>5</v>
      </c>
      <c r="BD161" s="19">
        <f t="shared" si="23"/>
        <v>0.31125697963644244</v>
      </c>
      <c r="BE161" s="182">
        <f t="shared" si="24"/>
        <v>0</v>
      </c>
    </row>
    <row r="162" spans="1:57">
      <c r="A162" t="s">
        <v>8233</v>
      </c>
      <c r="B162" s="148">
        <f>IF('Indicator Date hidden'!C163="x","x",$B$2-'Indicator Date hidden'!C163)</f>
        <v>0</v>
      </c>
      <c r="C162" s="148">
        <f>IF('Indicator Date hidden'!D163="x","x",$C$2-'Indicator Date hidden'!D163)</f>
        <v>0</v>
      </c>
      <c r="D162" s="148">
        <f>IF('Indicator Date hidden'!E163="x","x",$D$2-'Indicator Date hidden'!E163)</f>
        <v>0</v>
      </c>
      <c r="E162" s="148">
        <f>IF('Indicator Date hidden'!F163="x","x",$E$2-'Indicator Date hidden'!F163)</f>
        <v>0</v>
      </c>
      <c r="F162" s="148">
        <f>IF('Indicator Date hidden'!G163="x","x",$F$2-'Indicator Date hidden'!G163)</f>
        <v>0</v>
      </c>
      <c r="G162" s="148">
        <f>IF('Indicator Date hidden'!H163="x","x",$G$2-'Indicator Date hidden'!H163)</f>
        <v>0</v>
      </c>
      <c r="H162" s="148">
        <f>IF('Indicator Date hidden'!I163="x","x",$H$2-'Indicator Date hidden'!I163)</f>
        <v>0</v>
      </c>
      <c r="I162" s="148">
        <f>IF('Indicator Date hidden'!J163="x","x",$I$2-'Indicator Date hidden'!J163)</f>
        <v>0</v>
      </c>
      <c r="J162" s="148">
        <f>IF('Indicator Date hidden'!K163="x","x",$J$2-'Indicator Date hidden'!K163)</f>
        <v>0</v>
      </c>
      <c r="K162" s="148">
        <f>IF('Indicator Date hidden'!L163="x","x",$K$2-'Indicator Date hidden'!L163)</f>
        <v>0</v>
      </c>
      <c r="L162" s="148">
        <f>IF('Indicator Date hidden'!M163="x","x",$L$2-'Indicator Date hidden'!M163)</f>
        <v>0</v>
      </c>
      <c r="M162" s="148">
        <f>IF('Indicator Date hidden'!N163="x","x",$M$2-'Indicator Date hidden'!N163)</f>
        <v>0</v>
      </c>
      <c r="N162" s="148">
        <f>IF('Indicator Date hidden'!O163="x","x",$N$2-'Indicator Date hidden'!O163)</f>
        <v>0</v>
      </c>
      <c r="O162" s="148">
        <f>IF('Indicator Date hidden'!P163="x","x",$O$2-'Indicator Date hidden'!P163)</f>
        <v>0</v>
      </c>
      <c r="P162" s="148">
        <f>IF('Indicator Date hidden'!Q163="x","x",$P$2-'Indicator Date hidden'!Q163)</f>
        <v>0</v>
      </c>
      <c r="Q162" s="148" t="str">
        <f>IF('Indicator Date hidden'!R163="x","x",$Q$2-'Indicator Date hidden'!R163)</f>
        <v>x</v>
      </c>
      <c r="R162" s="148">
        <f>IF('Indicator Date hidden'!S163="x","x",$R$2-'Indicator Date hidden'!S163)</f>
        <v>0</v>
      </c>
      <c r="S162" s="148">
        <f>IF('Indicator Date hidden'!T163="x","x",$S$2-'Indicator Date hidden'!T163)</f>
        <v>0</v>
      </c>
      <c r="T162" s="148">
        <f>IF('Indicator Date hidden'!U163="x","x",$T$2-'Indicator Date hidden'!U163)</f>
        <v>0</v>
      </c>
      <c r="U162" s="148">
        <f>IF('Indicator Date hidden'!V163="x","x",$U$2-'Indicator Date hidden'!V163)</f>
        <v>0</v>
      </c>
      <c r="V162" s="148">
        <f>IF('Indicator Date hidden'!W163="x","x",$V$2-'Indicator Date hidden'!W163)</f>
        <v>0</v>
      </c>
      <c r="W162" s="148">
        <f>IF('Indicator Date hidden'!X163="x","x",$W$2-'Indicator Date hidden'!X163)</f>
        <v>2</v>
      </c>
      <c r="X162" s="148">
        <f>IF('Indicator Date hidden'!Y163="x","x",$X$2-'Indicator Date hidden'!Y163)</f>
        <v>4</v>
      </c>
      <c r="Y162" s="148">
        <f>IF('Indicator Date hidden'!Z163="x","x",$Y$2-'Indicator Date hidden'!Z163)</f>
        <v>0</v>
      </c>
      <c r="Z162" s="148">
        <f>IF('Indicator Date hidden'!AA163="x","x",$Z$2-'Indicator Date hidden'!AA163)</f>
        <v>0</v>
      </c>
      <c r="AA162" s="148">
        <f>IF('Indicator Date hidden'!AB163="x","x",$AA$2-'Indicator Date hidden'!AB163)</f>
        <v>0</v>
      </c>
      <c r="AB162" s="148">
        <f>IF('Indicator Date hidden'!AC163="x","x",$AB$2-'Indicator Date hidden'!AC163)</f>
        <v>0</v>
      </c>
      <c r="AC162" s="148">
        <f>IF('Indicator Date hidden'!AD163="x","x",$AC$2-'Indicator Date hidden'!AD163)</f>
        <v>0</v>
      </c>
      <c r="AD162" s="148">
        <f>IF('Indicator Date hidden'!AE163="x","x",$AD$2-'Indicator Date hidden'!AE163)</f>
        <v>0</v>
      </c>
      <c r="AE162" s="148">
        <f>IF('Indicator Date hidden'!AF163="x","x",$AE$2-'Indicator Date hidden'!AF163)</f>
        <v>0</v>
      </c>
      <c r="AF162" s="148">
        <f>IF('Indicator Date hidden'!AG163="x","x",$AF$2-'Indicator Date hidden'!AG163)</f>
        <v>1</v>
      </c>
      <c r="AG162" s="148">
        <f>IF('Indicator Date hidden'!AH163="x","x",$AG$2-'Indicator Date hidden'!AH163)</f>
        <v>0</v>
      </c>
      <c r="AH162" s="148">
        <f>IF('Indicator Date hidden'!AI163="x","x",$AH$2-'Indicator Date hidden'!AI163)</f>
        <v>0</v>
      </c>
      <c r="AI162" s="148">
        <f>IF('Indicator Date hidden'!AJ163="x","x",$AI$2-'Indicator Date hidden'!AJ163)</f>
        <v>0</v>
      </c>
      <c r="AJ162" s="148">
        <f>IF('Indicator Date hidden'!AK163="x","x",$AJ$2-'Indicator Date hidden'!AK163)</f>
        <v>1</v>
      </c>
      <c r="AK162" s="148">
        <f>IF('Indicator Date hidden'!AL163="x","x",$AK$2-'Indicator Date hidden'!AL163)</f>
        <v>1</v>
      </c>
      <c r="AL162" s="148">
        <f>IF('Indicator Date hidden'!AM163="x","x",$AL$2-'Indicator Date hidden'!AM163)</f>
        <v>0</v>
      </c>
      <c r="AM162" s="148">
        <f>IF('Indicator Date hidden'!AN163="x","x",$AM$2-'Indicator Date hidden'!AN163)</f>
        <v>0</v>
      </c>
      <c r="AN162" s="148">
        <f>IF('Indicator Date hidden'!AO163="x","x",$AN$2-'Indicator Date hidden'!AO163)</f>
        <v>0</v>
      </c>
      <c r="AO162" s="148">
        <f>IF('Indicator Date hidden'!AP163="x","x",$AO$2-'Indicator Date hidden'!AP163)</f>
        <v>0</v>
      </c>
      <c r="AP162" s="148">
        <f>IF('Indicator Date hidden'!AQ163="x","x",$AP$2-'Indicator Date hidden'!AQ163)</f>
        <v>0</v>
      </c>
      <c r="AQ162" s="148">
        <f>IF('Indicator Date hidden'!AR163="x","x",$AQ$2-'Indicator Date hidden'!AR163)</f>
        <v>0</v>
      </c>
      <c r="AR162" s="148">
        <f>IF('Indicator Date hidden'!AS163="x","x",$AR$2-'Indicator Date hidden'!AS163)</f>
        <v>0</v>
      </c>
      <c r="AS162" s="148">
        <f>IF('Indicator Date hidden'!AT163="x","x",$AS$2-'Indicator Date hidden'!AT163)</f>
        <v>0</v>
      </c>
      <c r="AT162" s="148">
        <f>IF('Indicator Date hidden'!AU163="x","x",$AT$2-'Indicator Date hidden'!AU163)</f>
        <v>0</v>
      </c>
      <c r="AU162" s="148">
        <f>IF('Indicator Date hidden'!AV163="x","x",$AU$2-'Indicator Date hidden'!AV163)</f>
        <v>4</v>
      </c>
      <c r="AV162" s="148">
        <f>IF('Indicator Date hidden'!AW163="x","x",$AV$2-'Indicator Date hidden'!AW163)</f>
        <v>0</v>
      </c>
      <c r="AW162" s="148">
        <f>IF('Indicator Date hidden'!AX163="x","x",$AW$2-'Indicator Date hidden'!AX163)</f>
        <v>0</v>
      </c>
      <c r="AX162" s="148">
        <f>IF('Indicator Date hidden'!AY163="x","x",$AX$2-'Indicator Date hidden'!AY163)</f>
        <v>0</v>
      </c>
      <c r="AY162" s="148">
        <f>IF('Indicator Date hidden'!AZ163="x","x",$AY$2-'Indicator Date hidden'!AZ163)</f>
        <v>0</v>
      </c>
      <c r="AZ162" s="148">
        <f>IF('Indicator Date hidden'!BA163="x","x",$AZ$2-'Indicator Date hidden'!BA163)</f>
        <v>0</v>
      </c>
      <c r="BA162">
        <f t="shared" si="20"/>
        <v>13</v>
      </c>
      <c r="BB162" s="19">
        <f t="shared" si="21"/>
        <v>0.26</v>
      </c>
      <c r="BC162">
        <f t="shared" si="22"/>
        <v>6</v>
      </c>
      <c r="BD162" s="19">
        <f t="shared" si="23"/>
        <v>0.84403791384036775</v>
      </c>
      <c r="BE162" s="182">
        <f t="shared" si="24"/>
        <v>0</v>
      </c>
    </row>
    <row r="163" spans="1:57">
      <c r="A163" t="s">
        <v>5909</v>
      </c>
      <c r="B163" s="148">
        <f>IF('Indicator Date hidden'!C164="x","x",$B$2-'Indicator Date hidden'!C164)</f>
        <v>0</v>
      </c>
      <c r="C163" s="148">
        <f>IF('Indicator Date hidden'!D164="x","x",$C$2-'Indicator Date hidden'!D164)</f>
        <v>0</v>
      </c>
      <c r="D163" s="148">
        <f>IF('Indicator Date hidden'!E164="x","x",$D$2-'Indicator Date hidden'!E164)</f>
        <v>0</v>
      </c>
      <c r="E163" s="148">
        <f>IF('Indicator Date hidden'!F164="x","x",$E$2-'Indicator Date hidden'!F164)</f>
        <v>0</v>
      </c>
      <c r="F163" s="148">
        <f>IF('Indicator Date hidden'!G164="x","x",$F$2-'Indicator Date hidden'!G164)</f>
        <v>0</v>
      </c>
      <c r="G163" s="148">
        <f>IF('Indicator Date hidden'!H164="x","x",$G$2-'Indicator Date hidden'!H164)</f>
        <v>0</v>
      </c>
      <c r="H163" s="148">
        <f>IF('Indicator Date hidden'!I164="x","x",$H$2-'Indicator Date hidden'!I164)</f>
        <v>0</v>
      </c>
      <c r="I163" s="148">
        <f>IF('Indicator Date hidden'!J164="x","x",$I$2-'Indicator Date hidden'!J164)</f>
        <v>0</v>
      </c>
      <c r="J163" s="148">
        <f>IF('Indicator Date hidden'!K164="x","x",$J$2-'Indicator Date hidden'!K164)</f>
        <v>0</v>
      </c>
      <c r="K163" s="148">
        <f>IF('Indicator Date hidden'!L164="x","x",$K$2-'Indicator Date hidden'!L164)</f>
        <v>0</v>
      </c>
      <c r="L163" s="148">
        <f>IF('Indicator Date hidden'!M164="x","x",$L$2-'Indicator Date hidden'!M164)</f>
        <v>0</v>
      </c>
      <c r="M163" s="148">
        <f>IF('Indicator Date hidden'!N164="x","x",$M$2-'Indicator Date hidden'!N164)</f>
        <v>0</v>
      </c>
      <c r="N163" s="148">
        <f>IF('Indicator Date hidden'!O164="x","x",$N$2-'Indicator Date hidden'!O164)</f>
        <v>0</v>
      </c>
      <c r="O163" s="148">
        <f>IF('Indicator Date hidden'!P164="x","x",$O$2-'Indicator Date hidden'!P164)</f>
        <v>0</v>
      </c>
      <c r="P163" s="148">
        <f>IF('Indicator Date hidden'!Q164="x","x",$P$2-'Indicator Date hidden'!Q164)</f>
        <v>0</v>
      </c>
      <c r="Q163" s="148">
        <f>IF('Indicator Date hidden'!R164="x","x",$Q$2-'Indicator Date hidden'!R164)</f>
        <v>4</v>
      </c>
      <c r="R163" s="148">
        <f>IF('Indicator Date hidden'!S164="x","x",$R$2-'Indicator Date hidden'!S164)</f>
        <v>0</v>
      </c>
      <c r="S163" s="148">
        <f>IF('Indicator Date hidden'!T164="x","x",$S$2-'Indicator Date hidden'!T164)</f>
        <v>0</v>
      </c>
      <c r="T163" s="148">
        <f>IF('Indicator Date hidden'!U164="x","x",$T$2-'Indicator Date hidden'!U164)</f>
        <v>0</v>
      </c>
      <c r="U163" s="148">
        <f>IF('Indicator Date hidden'!V164="x","x",$U$2-'Indicator Date hidden'!V164)</f>
        <v>0</v>
      </c>
      <c r="V163" s="148">
        <f>IF('Indicator Date hidden'!W164="x","x",$V$2-'Indicator Date hidden'!W164)</f>
        <v>0</v>
      </c>
      <c r="W163" s="148">
        <f>IF('Indicator Date hidden'!X164="x","x",$W$2-'Indicator Date hidden'!X164)</f>
        <v>0</v>
      </c>
      <c r="X163" s="148">
        <f>IF('Indicator Date hidden'!Y164="x","x",$X$2-'Indicator Date hidden'!Y164)</f>
        <v>4</v>
      </c>
      <c r="Y163" s="148">
        <f>IF('Indicator Date hidden'!Z164="x","x",$Y$2-'Indicator Date hidden'!Z164)</f>
        <v>0</v>
      </c>
      <c r="Z163" s="148">
        <f>IF('Indicator Date hidden'!AA164="x","x",$Z$2-'Indicator Date hidden'!AA164)</f>
        <v>0</v>
      </c>
      <c r="AA163" s="148">
        <f>IF('Indicator Date hidden'!AB164="x","x",$AA$2-'Indicator Date hidden'!AB164)</f>
        <v>0</v>
      </c>
      <c r="AB163" s="148">
        <f>IF('Indicator Date hidden'!AC164="x","x",$AB$2-'Indicator Date hidden'!AC164)</f>
        <v>0</v>
      </c>
      <c r="AC163" s="148">
        <f>IF('Indicator Date hidden'!AD164="x","x",$AC$2-'Indicator Date hidden'!AD164)</f>
        <v>0</v>
      </c>
      <c r="AD163" s="148">
        <f>IF('Indicator Date hidden'!AE164="x","x",$AD$2-'Indicator Date hidden'!AE164)</f>
        <v>0</v>
      </c>
      <c r="AE163" s="148">
        <f>IF('Indicator Date hidden'!AF164="x","x",$AE$2-'Indicator Date hidden'!AF164)</f>
        <v>0</v>
      </c>
      <c r="AF163" s="148">
        <f>IF('Indicator Date hidden'!AG164="x","x",$AF$2-'Indicator Date hidden'!AG164)</f>
        <v>4</v>
      </c>
      <c r="AG163" s="148">
        <f>IF('Indicator Date hidden'!AH164="x","x",$AG$2-'Indicator Date hidden'!AH164)</f>
        <v>0</v>
      </c>
      <c r="AH163" s="148">
        <f>IF('Indicator Date hidden'!AI164="x","x",$AH$2-'Indicator Date hidden'!AI164)</f>
        <v>0</v>
      </c>
      <c r="AI163" s="148">
        <f>IF('Indicator Date hidden'!AJ164="x","x",$AI$2-'Indicator Date hidden'!AJ164)</f>
        <v>0</v>
      </c>
      <c r="AJ163" s="148">
        <f>IF('Indicator Date hidden'!AK164="x","x",$AJ$2-'Indicator Date hidden'!AK164)</f>
        <v>1</v>
      </c>
      <c r="AK163" s="148">
        <f>IF('Indicator Date hidden'!AL164="x","x",$AK$2-'Indicator Date hidden'!AL164)</f>
        <v>0</v>
      </c>
      <c r="AL163" s="148">
        <f>IF('Indicator Date hidden'!AM164="x","x",$AL$2-'Indicator Date hidden'!AM164)</f>
        <v>0</v>
      </c>
      <c r="AM163" s="148">
        <f>IF('Indicator Date hidden'!AN164="x","x",$AM$2-'Indicator Date hidden'!AN164)</f>
        <v>0</v>
      </c>
      <c r="AN163" s="148">
        <f>IF('Indicator Date hidden'!AO164="x","x",$AN$2-'Indicator Date hidden'!AO164)</f>
        <v>0</v>
      </c>
      <c r="AO163" s="148" t="str">
        <f>IF('Indicator Date hidden'!AP164="x","x",$AO$2-'Indicator Date hidden'!AP164)</f>
        <v>x</v>
      </c>
      <c r="AP163" s="148" t="str">
        <f>IF('Indicator Date hidden'!AQ164="x","x",$AP$2-'Indicator Date hidden'!AQ164)</f>
        <v>x</v>
      </c>
      <c r="AQ163" s="148">
        <f>IF('Indicator Date hidden'!AR164="x","x",$AQ$2-'Indicator Date hidden'!AR164)</f>
        <v>4</v>
      </c>
      <c r="AR163" s="148">
        <f>IF('Indicator Date hidden'!AS164="x","x",$AR$2-'Indicator Date hidden'!AS164)</f>
        <v>0</v>
      </c>
      <c r="AS163" s="148">
        <f>IF('Indicator Date hidden'!AT164="x","x",$AS$2-'Indicator Date hidden'!AT164)</f>
        <v>0</v>
      </c>
      <c r="AT163" s="148">
        <f>IF('Indicator Date hidden'!AU164="x","x",$AT$2-'Indicator Date hidden'!AU164)</f>
        <v>0</v>
      </c>
      <c r="AU163" s="148">
        <f>IF('Indicator Date hidden'!AV164="x","x",$AU$2-'Indicator Date hidden'!AV164)</f>
        <v>1</v>
      </c>
      <c r="AV163" s="148">
        <f>IF('Indicator Date hidden'!AW164="x","x",$AV$2-'Indicator Date hidden'!AW164)</f>
        <v>0</v>
      </c>
      <c r="AW163" s="148">
        <f>IF('Indicator Date hidden'!AX164="x","x",$AW$2-'Indicator Date hidden'!AX164)</f>
        <v>0</v>
      </c>
      <c r="AX163" s="148">
        <f>IF('Indicator Date hidden'!AY164="x","x",$AX$2-'Indicator Date hidden'!AY164)</f>
        <v>0</v>
      </c>
      <c r="AY163" s="148">
        <f>IF('Indicator Date hidden'!AZ164="x","x",$AY$2-'Indicator Date hidden'!AZ164)</f>
        <v>1</v>
      </c>
      <c r="AZ163" s="148">
        <f>IF('Indicator Date hidden'!BA164="x","x",$AZ$2-'Indicator Date hidden'!BA164)</f>
        <v>1</v>
      </c>
      <c r="BA163">
        <f t="shared" ref="BA163:BA193" si="25">SUM(B163:AZ163)</f>
        <v>20</v>
      </c>
      <c r="BB163" s="19">
        <f t="shared" ref="BB163:BB193" si="26">BA163/COUNT(B163:AZ163)</f>
        <v>0.40816326530612246</v>
      </c>
      <c r="BC163">
        <f t="shared" ref="BC163:BC193" si="27">COUNTIF(B163:AZ163,"&gt;0")</f>
        <v>8</v>
      </c>
      <c r="BD163" s="19">
        <f t="shared" ref="BD163:BD193" si="28">_xlfn.STDEV.P(B163:AZ163)</f>
        <v>1.1050601118923169</v>
      </c>
      <c r="BE163" s="182">
        <f t="shared" ref="BE163:BE193" si="29">MEDIAN(B163:AZ163)</f>
        <v>0</v>
      </c>
    </row>
    <row r="164" spans="1:57">
      <c r="A164" t="s">
        <v>8237</v>
      </c>
      <c r="B164" s="148">
        <f>IF('Indicator Date hidden'!C165="x","x",$B$2-'Indicator Date hidden'!C165)</f>
        <v>0</v>
      </c>
      <c r="C164" s="148">
        <f>IF('Indicator Date hidden'!D165="x","x",$C$2-'Indicator Date hidden'!D165)</f>
        <v>0</v>
      </c>
      <c r="D164" s="148">
        <f>IF('Indicator Date hidden'!E165="x","x",$D$2-'Indicator Date hidden'!E165)</f>
        <v>0</v>
      </c>
      <c r="E164" s="148">
        <f>IF('Indicator Date hidden'!F165="x","x",$E$2-'Indicator Date hidden'!F165)</f>
        <v>0</v>
      </c>
      <c r="F164" s="148">
        <f>IF('Indicator Date hidden'!G165="x","x",$F$2-'Indicator Date hidden'!G165)</f>
        <v>0</v>
      </c>
      <c r="G164" s="148">
        <f>IF('Indicator Date hidden'!H165="x","x",$G$2-'Indicator Date hidden'!H165)</f>
        <v>0</v>
      </c>
      <c r="H164" s="148">
        <f>IF('Indicator Date hidden'!I165="x","x",$H$2-'Indicator Date hidden'!I165)</f>
        <v>0</v>
      </c>
      <c r="I164" s="148">
        <f>IF('Indicator Date hidden'!J165="x","x",$I$2-'Indicator Date hidden'!J165)</f>
        <v>0</v>
      </c>
      <c r="J164" s="148">
        <f>IF('Indicator Date hidden'!K165="x","x",$J$2-'Indicator Date hidden'!K165)</f>
        <v>0</v>
      </c>
      <c r="K164" s="148">
        <f>IF('Indicator Date hidden'!L165="x","x",$K$2-'Indicator Date hidden'!L165)</f>
        <v>0</v>
      </c>
      <c r="L164" s="148">
        <f>IF('Indicator Date hidden'!M165="x","x",$L$2-'Indicator Date hidden'!M165)</f>
        <v>0</v>
      </c>
      <c r="M164" s="148">
        <f>IF('Indicator Date hidden'!N165="x","x",$M$2-'Indicator Date hidden'!N165)</f>
        <v>0</v>
      </c>
      <c r="N164" s="148">
        <f>IF('Indicator Date hidden'!O165="x","x",$N$2-'Indicator Date hidden'!O165)</f>
        <v>0</v>
      </c>
      <c r="O164" s="148">
        <f>IF('Indicator Date hidden'!P165="x","x",$O$2-'Indicator Date hidden'!P165)</f>
        <v>0</v>
      </c>
      <c r="P164" s="148">
        <f>IF('Indicator Date hidden'!Q165="x","x",$P$2-'Indicator Date hidden'!Q165)</f>
        <v>0</v>
      </c>
      <c r="Q164" s="148">
        <f>IF('Indicator Date hidden'!R165="x","x",$Q$2-'Indicator Date hidden'!R165)</f>
        <v>4</v>
      </c>
      <c r="R164" s="148">
        <f>IF('Indicator Date hidden'!S165="x","x",$R$2-'Indicator Date hidden'!S165)</f>
        <v>0</v>
      </c>
      <c r="S164" s="148">
        <f>IF('Indicator Date hidden'!T165="x","x",$S$2-'Indicator Date hidden'!T165)</f>
        <v>0</v>
      </c>
      <c r="T164" s="148">
        <f>IF('Indicator Date hidden'!U165="x","x",$T$2-'Indicator Date hidden'!U165)</f>
        <v>0</v>
      </c>
      <c r="U164" s="148">
        <f>IF('Indicator Date hidden'!V165="x","x",$U$2-'Indicator Date hidden'!V165)</f>
        <v>0</v>
      </c>
      <c r="V164" s="148">
        <f>IF('Indicator Date hidden'!W165="x","x",$V$2-'Indicator Date hidden'!W165)</f>
        <v>0</v>
      </c>
      <c r="W164" s="148">
        <f>IF('Indicator Date hidden'!X165="x","x",$W$2-'Indicator Date hidden'!X165)</f>
        <v>4</v>
      </c>
      <c r="X164" s="148">
        <f>IF('Indicator Date hidden'!Y165="x","x",$X$2-'Indicator Date hidden'!Y165)</f>
        <v>2</v>
      </c>
      <c r="Y164" s="148">
        <f>IF('Indicator Date hidden'!Z165="x","x",$Y$2-'Indicator Date hidden'!Z165)</f>
        <v>0</v>
      </c>
      <c r="Z164" s="148">
        <f>IF('Indicator Date hidden'!AA165="x","x",$Z$2-'Indicator Date hidden'!AA165)</f>
        <v>0</v>
      </c>
      <c r="AA164" s="148">
        <f>IF('Indicator Date hidden'!AB165="x","x",$AA$2-'Indicator Date hidden'!AB165)</f>
        <v>0</v>
      </c>
      <c r="AB164" s="148">
        <f>IF('Indicator Date hidden'!AC165="x","x",$AB$2-'Indicator Date hidden'!AC165)</f>
        <v>0</v>
      </c>
      <c r="AC164" s="148">
        <f>IF('Indicator Date hidden'!AD165="x","x",$AC$2-'Indicator Date hidden'!AD165)</f>
        <v>0</v>
      </c>
      <c r="AD164" s="148">
        <f>IF('Indicator Date hidden'!AE165="x","x",$AD$2-'Indicator Date hidden'!AE165)</f>
        <v>0</v>
      </c>
      <c r="AE164" s="148">
        <f>IF('Indicator Date hidden'!AF165="x","x",$AE$2-'Indicator Date hidden'!AF165)</f>
        <v>0</v>
      </c>
      <c r="AF164" s="148" t="str">
        <f>IF('Indicator Date hidden'!AG165="x","x",$AF$2-'Indicator Date hidden'!AG165)</f>
        <v>x</v>
      </c>
      <c r="AG164" s="148">
        <f>IF('Indicator Date hidden'!AH165="x","x",$AG$2-'Indicator Date hidden'!AH165)</f>
        <v>0</v>
      </c>
      <c r="AH164" s="148">
        <f>IF('Indicator Date hidden'!AI165="x","x",$AH$2-'Indicator Date hidden'!AI165)</f>
        <v>0</v>
      </c>
      <c r="AI164" s="148">
        <f>IF('Indicator Date hidden'!AJ165="x","x",$AI$2-'Indicator Date hidden'!AJ165)</f>
        <v>0</v>
      </c>
      <c r="AJ164" s="148" t="str">
        <f>IF('Indicator Date hidden'!AK165="x","x",$AJ$2-'Indicator Date hidden'!AK165)</f>
        <v>x</v>
      </c>
      <c r="AK164" s="148">
        <f>IF('Indicator Date hidden'!AL165="x","x",$AK$2-'Indicator Date hidden'!AL165)</f>
        <v>1</v>
      </c>
      <c r="AL164" s="148">
        <f>IF('Indicator Date hidden'!AM165="x","x",$AL$2-'Indicator Date hidden'!AM165)</f>
        <v>0</v>
      </c>
      <c r="AM164" s="148">
        <f>IF('Indicator Date hidden'!AN165="x","x",$AM$2-'Indicator Date hidden'!AN165)</f>
        <v>0</v>
      </c>
      <c r="AN164" s="148">
        <f>IF('Indicator Date hidden'!AO165="x","x",$AN$2-'Indicator Date hidden'!AO165)</f>
        <v>0</v>
      </c>
      <c r="AO164" s="148">
        <f>IF('Indicator Date hidden'!AP165="x","x",$AO$2-'Indicator Date hidden'!AP165)</f>
        <v>1</v>
      </c>
      <c r="AP164" s="148">
        <f>IF('Indicator Date hidden'!AQ165="x","x",$AP$2-'Indicator Date hidden'!AQ165)</f>
        <v>1</v>
      </c>
      <c r="AQ164" s="148" t="str">
        <f>IF('Indicator Date hidden'!AR165="x","x",$AQ$2-'Indicator Date hidden'!AR165)</f>
        <v>x</v>
      </c>
      <c r="AR164" s="148">
        <f>IF('Indicator Date hidden'!AS165="x","x",$AR$2-'Indicator Date hidden'!AS165)</f>
        <v>0</v>
      </c>
      <c r="AS164" s="148">
        <f>IF('Indicator Date hidden'!AT165="x","x",$AS$2-'Indicator Date hidden'!AT165)</f>
        <v>0</v>
      </c>
      <c r="AT164" s="148">
        <f>IF('Indicator Date hidden'!AU165="x","x",$AT$2-'Indicator Date hidden'!AU165)</f>
        <v>0</v>
      </c>
      <c r="AU164" s="148">
        <f>IF('Indicator Date hidden'!AV165="x","x",$AU$2-'Indicator Date hidden'!AV165)</f>
        <v>4</v>
      </c>
      <c r="AV164" s="148">
        <f>IF('Indicator Date hidden'!AW165="x","x",$AV$2-'Indicator Date hidden'!AW165)</f>
        <v>0</v>
      </c>
      <c r="AW164" s="148">
        <f>IF('Indicator Date hidden'!AX165="x","x",$AW$2-'Indicator Date hidden'!AX165)</f>
        <v>0</v>
      </c>
      <c r="AX164" s="148">
        <f>IF('Indicator Date hidden'!AY165="x","x",$AX$2-'Indicator Date hidden'!AY165)</f>
        <v>0</v>
      </c>
      <c r="AY164" s="148">
        <f>IF('Indicator Date hidden'!AZ165="x","x",$AY$2-'Indicator Date hidden'!AZ165)</f>
        <v>0</v>
      </c>
      <c r="AZ164" s="148">
        <f>IF('Indicator Date hidden'!BA165="x","x",$AZ$2-'Indicator Date hidden'!BA165)</f>
        <v>0</v>
      </c>
      <c r="BA164">
        <f t="shared" si="25"/>
        <v>17</v>
      </c>
      <c r="BB164" s="19">
        <f t="shared" si="26"/>
        <v>0.35416666666666669</v>
      </c>
      <c r="BC164">
        <f t="shared" si="27"/>
        <v>7</v>
      </c>
      <c r="BD164" s="19">
        <f t="shared" si="28"/>
        <v>1.0101481602000548</v>
      </c>
      <c r="BE164" s="182">
        <f t="shared" si="29"/>
        <v>0</v>
      </c>
    </row>
    <row r="165" spans="1:57">
      <c r="A165" t="s">
        <v>6498</v>
      </c>
      <c r="B165" s="148">
        <f>IF('Indicator Date hidden'!C166="x","x",$B$2-'Indicator Date hidden'!C166)</f>
        <v>0</v>
      </c>
      <c r="C165" s="148">
        <f>IF('Indicator Date hidden'!D166="x","x",$C$2-'Indicator Date hidden'!D166)</f>
        <v>0</v>
      </c>
      <c r="D165" s="148">
        <f>IF('Indicator Date hidden'!E166="x","x",$D$2-'Indicator Date hidden'!E166)</f>
        <v>0</v>
      </c>
      <c r="E165" s="148">
        <f>IF('Indicator Date hidden'!F166="x","x",$E$2-'Indicator Date hidden'!F166)</f>
        <v>0</v>
      </c>
      <c r="F165" s="148">
        <f>IF('Indicator Date hidden'!G166="x","x",$F$2-'Indicator Date hidden'!G166)</f>
        <v>0</v>
      </c>
      <c r="G165" s="148">
        <f>IF('Indicator Date hidden'!H166="x","x",$G$2-'Indicator Date hidden'!H166)</f>
        <v>0</v>
      </c>
      <c r="H165" s="148">
        <f>IF('Indicator Date hidden'!I166="x","x",$H$2-'Indicator Date hidden'!I166)</f>
        <v>0</v>
      </c>
      <c r="I165" s="148">
        <f>IF('Indicator Date hidden'!J166="x","x",$I$2-'Indicator Date hidden'!J166)</f>
        <v>0</v>
      </c>
      <c r="J165" s="148">
        <f>IF('Indicator Date hidden'!K166="x","x",$J$2-'Indicator Date hidden'!K166)</f>
        <v>0</v>
      </c>
      <c r="K165" s="148">
        <f>IF('Indicator Date hidden'!L166="x","x",$K$2-'Indicator Date hidden'!L166)</f>
        <v>0</v>
      </c>
      <c r="L165" s="148">
        <f>IF('Indicator Date hidden'!M166="x","x",$L$2-'Indicator Date hidden'!M166)</f>
        <v>0</v>
      </c>
      <c r="M165" s="148">
        <f>IF('Indicator Date hidden'!N166="x","x",$M$2-'Indicator Date hidden'!N166)</f>
        <v>0</v>
      </c>
      <c r="N165" s="148">
        <f>IF('Indicator Date hidden'!O166="x","x",$N$2-'Indicator Date hidden'!O166)</f>
        <v>0</v>
      </c>
      <c r="O165" s="148">
        <f>IF('Indicator Date hidden'!P166="x","x",$O$2-'Indicator Date hidden'!P166)</f>
        <v>0</v>
      </c>
      <c r="P165" s="148">
        <f>IF('Indicator Date hidden'!Q166="x","x",$P$2-'Indicator Date hidden'!Q166)</f>
        <v>0</v>
      </c>
      <c r="Q165" s="148">
        <f>IF('Indicator Date hidden'!R166="x","x",$Q$2-'Indicator Date hidden'!R166)</f>
        <v>4</v>
      </c>
      <c r="R165" s="148">
        <f>IF('Indicator Date hidden'!S166="x","x",$R$2-'Indicator Date hidden'!S166)</f>
        <v>0</v>
      </c>
      <c r="S165" s="148">
        <f>IF('Indicator Date hidden'!T166="x","x",$S$2-'Indicator Date hidden'!T166)</f>
        <v>0</v>
      </c>
      <c r="T165" s="148">
        <f>IF('Indicator Date hidden'!U166="x","x",$T$2-'Indicator Date hidden'!U166)</f>
        <v>0</v>
      </c>
      <c r="U165" s="148">
        <f>IF('Indicator Date hidden'!V166="x","x",$U$2-'Indicator Date hidden'!V166)</f>
        <v>0</v>
      </c>
      <c r="V165" s="148">
        <f>IF('Indicator Date hidden'!W166="x","x",$V$2-'Indicator Date hidden'!W166)</f>
        <v>0</v>
      </c>
      <c r="W165" s="148">
        <f>IF('Indicator Date hidden'!X166="x","x",$W$2-'Indicator Date hidden'!X166)</f>
        <v>4</v>
      </c>
      <c r="X165" s="148">
        <f>IF('Indicator Date hidden'!Y166="x","x",$X$2-'Indicator Date hidden'!Y166)</f>
        <v>5</v>
      </c>
      <c r="Y165" s="148">
        <f>IF('Indicator Date hidden'!Z166="x","x",$Y$2-'Indicator Date hidden'!Z166)</f>
        <v>0</v>
      </c>
      <c r="Z165" s="148">
        <f>IF('Indicator Date hidden'!AA166="x","x",$Z$2-'Indicator Date hidden'!AA166)</f>
        <v>0</v>
      </c>
      <c r="AA165" s="148">
        <f>IF('Indicator Date hidden'!AB166="x","x",$AA$2-'Indicator Date hidden'!AB166)</f>
        <v>0</v>
      </c>
      <c r="AB165" s="148">
        <f>IF('Indicator Date hidden'!AC166="x","x",$AB$2-'Indicator Date hidden'!AC166)</f>
        <v>0</v>
      </c>
      <c r="AC165" s="148">
        <f>IF('Indicator Date hidden'!AD166="x","x",$AC$2-'Indicator Date hidden'!AD166)</f>
        <v>0</v>
      </c>
      <c r="AD165" s="148">
        <f>IF('Indicator Date hidden'!AE166="x","x",$AD$2-'Indicator Date hidden'!AE166)</f>
        <v>0</v>
      </c>
      <c r="AE165" s="148">
        <f>IF('Indicator Date hidden'!AF166="x","x",$AE$2-'Indicator Date hidden'!AF166)</f>
        <v>0</v>
      </c>
      <c r="AF165" s="148">
        <f>IF('Indicator Date hidden'!AG166="x","x",$AF$2-'Indicator Date hidden'!AG166)</f>
        <v>4</v>
      </c>
      <c r="AG165" s="148">
        <f>IF('Indicator Date hidden'!AH166="x","x",$AG$2-'Indicator Date hidden'!AH166)</f>
        <v>0</v>
      </c>
      <c r="AH165" s="148">
        <f>IF('Indicator Date hidden'!AI166="x","x",$AH$2-'Indicator Date hidden'!AI166)</f>
        <v>0</v>
      </c>
      <c r="AI165" s="148">
        <f>IF('Indicator Date hidden'!AJ166="x","x",$AI$2-'Indicator Date hidden'!AJ166)</f>
        <v>0</v>
      </c>
      <c r="AJ165" s="148" t="str">
        <f>IF('Indicator Date hidden'!AK166="x","x",$AJ$2-'Indicator Date hidden'!AK166)</f>
        <v>x</v>
      </c>
      <c r="AK165" s="148">
        <f>IF('Indicator Date hidden'!AL166="x","x",$AK$2-'Indicator Date hidden'!AL166)</f>
        <v>1</v>
      </c>
      <c r="AL165" s="148">
        <f>IF('Indicator Date hidden'!AM166="x","x",$AL$2-'Indicator Date hidden'!AM166)</f>
        <v>0</v>
      </c>
      <c r="AM165" s="148">
        <f>IF('Indicator Date hidden'!AN166="x","x",$AM$2-'Indicator Date hidden'!AN166)</f>
        <v>0</v>
      </c>
      <c r="AN165" s="148">
        <f>IF('Indicator Date hidden'!AO166="x","x",$AN$2-'Indicator Date hidden'!AO166)</f>
        <v>0</v>
      </c>
      <c r="AO165" s="148" t="str">
        <f>IF('Indicator Date hidden'!AP166="x","x",$AO$2-'Indicator Date hidden'!AP166)</f>
        <v>x</v>
      </c>
      <c r="AP165" s="148" t="str">
        <f>IF('Indicator Date hidden'!AQ166="x","x",$AP$2-'Indicator Date hidden'!AQ166)</f>
        <v>x</v>
      </c>
      <c r="AQ165" s="148">
        <f>IF('Indicator Date hidden'!AR166="x","x",$AQ$2-'Indicator Date hidden'!AR166)</f>
        <v>0</v>
      </c>
      <c r="AR165" s="148">
        <f>IF('Indicator Date hidden'!AS166="x","x",$AR$2-'Indicator Date hidden'!AS166)</f>
        <v>0</v>
      </c>
      <c r="AS165" s="148">
        <f>IF('Indicator Date hidden'!AT166="x","x",$AS$2-'Indicator Date hidden'!AT166)</f>
        <v>0</v>
      </c>
      <c r="AT165" s="148">
        <f>IF('Indicator Date hidden'!AU166="x","x",$AT$2-'Indicator Date hidden'!AU166)</f>
        <v>0</v>
      </c>
      <c r="AU165" s="148">
        <f>IF('Indicator Date hidden'!AV166="x","x",$AU$2-'Indicator Date hidden'!AV166)</f>
        <v>4</v>
      </c>
      <c r="AV165" s="148">
        <f>IF('Indicator Date hidden'!AW166="x","x",$AV$2-'Indicator Date hidden'!AW166)</f>
        <v>0</v>
      </c>
      <c r="AW165" s="148">
        <f>IF('Indicator Date hidden'!AX166="x","x",$AW$2-'Indicator Date hidden'!AX166)</f>
        <v>0</v>
      </c>
      <c r="AX165" s="148">
        <f>IF('Indicator Date hidden'!AY166="x","x",$AX$2-'Indicator Date hidden'!AY166)</f>
        <v>0</v>
      </c>
      <c r="AY165" s="148">
        <f>IF('Indicator Date hidden'!AZ166="x","x",$AY$2-'Indicator Date hidden'!AZ166)</f>
        <v>0</v>
      </c>
      <c r="AZ165" s="148">
        <f>IF('Indicator Date hidden'!BA166="x","x",$AZ$2-'Indicator Date hidden'!BA166)</f>
        <v>0</v>
      </c>
      <c r="BA165">
        <f t="shared" si="25"/>
        <v>22</v>
      </c>
      <c r="BB165" s="19">
        <f t="shared" si="26"/>
        <v>0.45833333333333331</v>
      </c>
      <c r="BC165">
        <f t="shared" si="27"/>
        <v>6</v>
      </c>
      <c r="BD165" s="19">
        <f t="shared" si="28"/>
        <v>1.2903218806001686</v>
      </c>
      <c r="BE165" s="182">
        <f t="shared" si="29"/>
        <v>0</v>
      </c>
    </row>
    <row r="166" spans="1:57">
      <c r="A166" t="s">
        <v>8239</v>
      </c>
      <c r="B166" s="148">
        <f>IF('Indicator Date hidden'!C167="x","x",$B$2-'Indicator Date hidden'!C167)</f>
        <v>0</v>
      </c>
      <c r="C166" s="148">
        <f>IF('Indicator Date hidden'!D167="x","x",$C$2-'Indicator Date hidden'!D167)</f>
        <v>0</v>
      </c>
      <c r="D166" s="148">
        <f>IF('Indicator Date hidden'!E167="x","x",$D$2-'Indicator Date hidden'!E167)</f>
        <v>0</v>
      </c>
      <c r="E166" s="148">
        <f>IF('Indicator Date hidden'!F167="x","x",$E$2-'Indicator Date hidden'!F167)</f>
        <v>0</v>
      </c>
      <c r="F166" s="148">
        <f>IF('Indicator Date hidden'!G167="x","x",$F$2-'Indicator Date hidden'!G167)</f>
        <v>0</v>
      </c>
      <c r="G166" s="148">
        <f>IF('Indicator Date hidden'!H167="x","x",$G$2-'Indicator Date hidden'!H167)</f>
        <v>0</v>
      </c>
      <c r="H166" s="148">
        <f>IF('Indicator Date hidden'!I167="x","x",$H$2-'Indicator Date hidden'!I167)</f>
        <v>0</v>
      </c>
      <c r="I166" s="148">
        <f>IF('Indicator Date hidden'!J167="x","x",$I$2-'Indicator Date hidden'!J167)</f>
        <v>0</v>
      </c>
      <c r="J166" s="148">
        <f>IF('Indicator Date hidden'!K167="x","x",$J$2-'Indicator Date hidden'!K167)</f>
        <v>0</v>
      </c>
      <c r="K166" s="148">
        <f>IF('Indicator Date hidden'!L167="x","x",$K$2-'Indicator Date hidden'!L167)</f>
        <v>0</v>
      </c>
      <c r="L166" s="148">
        <f>IF('Indicator Date hidden'!M167="x","x",$L$2-'Indicator Date hidden'!M167)</f>
        <v>0</v>
      </c>
      <c r="M166" s="148">
        <f>IF('Indicator Date hidden'!N167="x","x",$M$2-'Indicator Date hidden'!N167)</f>
        <v>0</v>
      </c>
      <c r="N166" s="148">
        <f>IF('Indicator Date hidden'!O167="x","x",$N$2-'Indicator Date hidden'!O167)</f>
        <v>0</v>
      </c>
      <c r="O166" s="148">
        <f>IF('Indicator Date hidden'!P167="x","x",$O$2-'Indicator Date hidden'!P167)</f>
        <v>0</v>
      </c>
      <c r="P166" s="148">
        <f>IF('Indicator Date hidden'!Q167="x","x",$P$2-'Indicator Date hidden'!Q167)</f>
        <v>0</v>
      </c>
      <c r="Q166" s="148" t="str">
        <f>IF('Indicator Date hidden'!R167="x","x",$Q$2-'Indicator Date hidden'!R167)</f>
        <v>x</v>
      </c>
      <c r="R166" s="148">
        <f>IF('Indicator Date hidden'!S167="x","x",$R$2-'Indicator Date hidden'!S167)</f>
        <v>0</v>
      </c>
      <c r="S166" s="148">
        <f>IF('Indicator Date hidden'!T167="x","x",$S$2-'Indicator Date hidden'!T167)</f>
        <v>0</v>
      </c>
      <c r="T166" s="148">
        <f>IF('Indicator Date hidden'!U167="x","x",$T$2-'Indicator Date hidden'!U167)</f>
        <v>0</v>
      </c>
      <c r="U166" s="148" t="str">
        <f>IF('Indicator Date hidden'!V167="x","x",$U$2-'Indicator Date hidden'!V167)</f>
        <v>x</v>
      </c>
      <c r="V166" s="148">
        <f>IF('Indicator Date hidden'!W167="x","x",$V$2-'Indicator Date hidden'!W167)</f>
        <v>0</v>
      </c>
      <c r="W166" s="148" t="str">
        <f>IF('Indicator Date hidden'!X167="x","x",$W$2-'Indicator Date hidden'!X167)</f>
        <v>x</v>
      </c>
      <c r="X166" s="148">
        <f>IF('Indicator Date hidden'!Y167="x","x",$X$2-'Indicator Date hidden'!Y167)</f>
        <v>3</v>
      </c>
      <c r="Y166" s="148">
        <f>IF('Indicator Date hidden'!Z167="x","x",$Y$2-'Indicator Date hidden'!Z167)</f>
        <v>0</v>
      </c>
      <c r="Z166" s="148">
        <f>IF('Indicator Date hidden'!AA167="x","x",$Z$2-'Indicator Date hidden'!AA167)</f>
        <v>0</v>
      </c>
      <c r="AA166" s="148">
        <f>IF('Indicator Date hidden'!AB167="x","x",$AA$2-'Indicator Date hidden'!AB167)</f>
        <v>0</v>
      </c>
      <c r="AB166" s="148">
        <f>IF('Indicator Date hidden'!AC167="x","x",$AB$2-'Indicator Date hidden'!AC167)</f>
        <v>0</v>
      </c>
      <c r="AC166" s="148">
        <f>IF('Indicator Date hidden'!AD167="x","x",$AC$2-'Indicator Date hidden'!AD167)</f>
        <v>0</v>
      </c>
      <c r="AD166" s="148" t="str">
        <f>IF('Indicator Date hidden'!AE167="x","x",$AD$2-'Indicator Date hidden'!AE167)</f>
        <v>x</v>
      </c>
      <c r="AE166" s="148">
        <f>IF('Indicator Date hidden'!AF167="x","x",$AE$2-'Indicator Date hidden'!AF167)</f>
        <v>0</v>
      </c>
      <c r="AF166" s="148">
        <f>IF('Indicator Date hidden'!AG167="x","x",$AF$2-'Indicator Date hidden'!AG167)</f>
        <v>1</v>
      </c>
      <c r="AG166" s="148">
        <f>IF('Indicator Date hidden'!AH167="x","x",$AG$2-'Indicator Date hidden'!AH167)</f>
        <v>0</v>
      </c>
      <c r="AH166" s="148">
        <f>IF('Indicator Date hidden'!AI167="x","x",$AH$2-'Indicator Date hidden'!AI167)</f>
        <v>0</v>
      </c>
      <c r="AI166" s="148">
        <f>IF('Indicator Date hidden'!AJ167="x","x",$AI$2-'Indicator Date hidden'!AJ167)</f>
        <v>0</v>
      </c>
      <c r="AJ166" s="148" t="str">
        <f>IF('Indicator Date hidden'!AK167="x","x",$AJ$2-'Indicator Date hidden'!AK167)</f>
        <v>x</v>
      </c>
      <c r="AK166" s="148">
        <f>IF('Indicator Date hidden'!AL167="x","x",$AK$2-'Indicator Date hidden'!AL167)</f>
        <v>1</v>
      </c>
      <c r="AL166" s="148">
        <f>IF('Indicator Date hidden'!AM167="x","x",$AL$2-'Indicator Date hidden'!AM167)</f>
        <v>0</v>
      </c>
      <c r="AM166" s="148">
        <f>IF('Indicator Date hidden'!AN167="x","x",$AM$2-'Indicator Date hidden'!AN167)</f>
        <v>0</v>
      </c>
      <c r="AN166" s="148">
        <f>IF('Indicator Date hidden'!AO167="x","x",$AN$2-'Indicator Date hidden'!AO167)</f>
        <v>0</v>
      </c>
      <c r="AO166" s="148">
        <f>IF('Indicator Date hidden'!AP167="x","x",$AO$2-'Indicator Date hidden'!AP167)</f>
        <v>0</v>
      </c>
      <c r="AP166" s="148">
        <f>IF('Indicator Date hidden'!AQ167="x","x",$AP$2-'Indicator Date hidden'!AQ167)</f>
        <v>0</v>
      </c>
      <c r="AQ166" s="148">
        <f>IF('Indicator Date hidden'!AR167="x","x",$AQ$2-'Indicator Date hidden'!AR167)</f>
        <v>0</v>
      </c>
      <c r="AR166" s="148">
        <f>IF('Indicator Date hidden'!AS167="x","x",$AR$2-'Indicator Date hidden'!AS167)</f>
        <v>0</v>
      </c>
      <c r="AS166" s="148">
        <f>IF('Indicator Date hidden'!AT167="x","x",$AS$2-'Indicator Date hidden'!AT167)</f>
        <v>0</v>
      </c>
      <c r="AT166" s="148">
        <f>IF('Indicator Date hidden'!AU167="x","x",$AT$2-'Indicator Date hidden'!AU167)</f>
        <v>0</v>
      </c>
      <c r="AU166" s="148" t="str">
        <f>IF('Indicator Date hidden'!AV167="x","x",$AU$2-'Indicator Date hidden'!AV167)</f>
        <v>x</v>
      </c>
      <c r="AV166" s="148">
        <f>IF('Indicator Date hidden'!AW167="x","x",$AV$2-'Indicator Date hidden'!AW167)</f>
        <v>0</v>
      </c>
      <c r="AW166" s="148">
        <f>IF('Indicator Date hidden'!AX167="x","x",$AW$2-'Indicator Date hidden'!AX167)</f>
        <v>0</v>
      </c>
      <c r="AX166" s="148">
        <f>IF('Indicator Date hidden'!AY167="x","x",$AX$2-'Indicator Date hidden'!AY167)</f>
        <v>0</v>
      </c>
      <c r="AY166" s="148">
        <f>IF('Indicator Date hidden'!AZ167="x","x",$AY$2-'Indicator Date hidden'!AZ167)</f>
        <v>0</v>
      </c>
      <c r="AZ166" s="148">
        <f>IF('Indicator Date hidden'!BA167="x","x",$AZ$2-'Indicator Date hidden'!BA167)</f>
        <v>0</v>
      </c>
      <c r="BA166">
        <f t="shared" si="25"/>
        <v>5</v>
      </c>
      <c r="BB166" s="19">
        <f t="shared" si="26"/>
        <v>0.1111111111111111</v>
      </c>
      <c r="BC166">
        <f t="shared" si="27"/>
        <v>3</v>
      </c>
      <c r="BD166" s="19">
        <f t="shared" si="28"/>
        <v>0.48176629752619554</v>
      </c>
      <c r="BE166" s="182">
        <f t="shared" si="29"/>
        <v>0</v>
      </c>
    </row>
    <row r="167" spans="1:57">
      <c r="A167" t="s">
        <v>8241</v>
      </c>
      <c r="B167" s="148">
        <f>IF('Indicator Date hidden'!C168="x","x",$B$2-'Indicator Date hidden'!C168)</f>
        <v>0</v>
      </c>
      <c r="C167" s="148">
        <f>IF('Indicator Date hidden'!D168="x","x",$C$2-'Indicator Date hidden'!D168)</f>
        <v>0</v>
      </c>
      <c r="D167" s="148">
        <f>IF('Indicator Date hidden'!E168="x","x",$D$2-'Indicator Date hidden'!E168)</f>
        <v>0</v>
      </c>
      <c r="E167" s="148">
        <f>IF('Indicator Date hidden'!F168="x","x",$E$2-'Indicator Date hidden'!F168)</f>
        <v>0</v>
      </c>
      <c r="F167" s="148">
        <f>IF('Indicator Date hidden'!G168="x","x",$F$2-'Indicator Date hidden'!G168)</f>
        <v>0</v>
      </c>
      <c r="G167" s="148">
        <f>IF('Indicator Date hidden'!H168="x","x",$G$2-'Indicator Date hidden'!H168)</f>
        <v>0</v>
      </c>
      <c r="H167" s="148">
        <f>IF('Indicator Date hidden'!I168="x","x",$H$2-'Indicator Date hidden'!I168)</f>
        <v>0</v>
      </c>
      <c r="I167" s="148">
        <f>IF('Indicator Date hidden'!J168="x","x",$I$2-'Indicator Date hidden'!J168)</f>
        <v>0</v>
      </c>
      <c r="J167" s="148">
        <f>IF('Indicator Date hidden'!K168="x","x",$J$2-'Indicator Date hidden'!K168)</f>
        <v>0</v>
      </c>
      <c r="K167" s="148">
        <f>IF('Indicator Date hidden'!L168="x","x",$K$2-'Indicator Date hidden'!L168)</f>
        <v>0</v>
      </c>
      <c r="L167" s="148">
        <f>IF('Indicator Date hidden'!M168="x","x",$L$2-'Indicator Date hidden'!M168)</f>
        <v>0</v>
      </c>
      <c r="M167" s="148">
        <f>IF('Indicator Date hidden'!N168="x","x",$M$2-'Indicator Date hidden'!N168)</f>
        <v>0</v>
      </c>
      <c r="N167" s="148">
        <f>IF('Indicator Date hidden'!O168="x","x",$N$2-'Indicator Date hidden'!O168)</f>
        <v>0</v>
      </c>
      <c r="O167" s="148">
        <f>IF('Indicator Date hidden'!P168="x","x",$O$2-'Indicator Date hidden'!P168)</f>
        <v>0</v>
      </c>
      <c r="P167" s="148">
        <f>IF('Indicator Date hidden'!Q168="x","x",$P$2-'Indicator Date hidden'!Q168)</f>
        <v>0</v>
      </c>
      <c r="Q167" s="148" t="str">
        <f>IF('Indicator Date hidden'!R168="x","x",$Q$2-'Indicator Date hidden'!R168)</f>
        <v>x</v>
      </c>
      <c r="R167" s="148">
        <f>IF('Indicator Date hidden'!S168="x","x",$R$2-'Indicator Date hidden'!S168)</f>
        <v>0</v>
      </c>
      <c r="S167" s="148">
        <f>IF('Indicator Date hidden'!T168="x","x",$S$2-'Indicator Date hidden'!T168)</f>
        <v>0</v>
      </c>
      <c r="T167" s="148">
        <f>IF('Indicator Date hidden'!U168="x","x",$T$2-'Indicator Date hidden'!U168)</f>
        <v>0</v>
      </c>
      <c r="U167" s="148" t="str">
        <f>IF('Indicator Date hidden'!V168="x","x",$U$2-'Indicator Date hidden'!V168)</f>
        <v>x</v>
      </c>
      <c r="V167" s="148">
        <f>IF('Indicator Date hidden'!W168="x","x",$V$2-'Indicator Date hidden'!W168)</f>
        <v>0</v>
      </c>
      <c r="W167" s="148" t="str">
        <f>IF('Indicator Date hidden'!X168="x","x",$W$2-'Indicator Date hidden'!X168)</f>
        <v>x</v>
      </c>
      <c r="X167" s="148">
        <f>IF('Indicator Date hidden'!Y168="x","x",$X$2-'Indicator Date hidden'!Y168)</f>
        <v>2</v>
      </c>
      <c r="Y167" s="148">
        <f>IF('Indicator Date hidden'!Z168="x","x",$Y$2-'Indicator Date hidden'!Z168)</f>
        <v>0</v>
      </c>
      <c r="Z167" s="148">
        <f>IF('Indicator Date hidden'!AA168="x","x",$Z$2-'Indicator Date hidden'!AA168)</f>
        <v>0</v>
      </c>
      <c r="AA167" s="148">
        <f>IF('Indicator Date hidden'!AB168="x","x",$AA$2-'Indicator Date hidden'!AB168)</f>
        <v>1</v>
      </c>
      <c r="AB167" s="148">
        <f>IF('Indicator Date hidden'!AC168="x","x",$AB$2-'Indicator Date hidden'!AC168)</f>
        <v>0</v>
      </c>
      <c r="AC167" s="148">
        <f>IF('Indicator Date hidden'!AD168="x","x",$AC$2-'Indicator Date hidden'!AD168)</f>
        <v>0</v>
      </c>
      <c r="AD167" s="148" t="str">
        <f>IF('Indicator Date hidden'!AE168="x","x",$AD$2-'Indicator Date hidden'!AE168)</f>
        <v>x</v>
      </c>
      <c r="AE167" s="148">
        <f>IF('Indicator Date hidden'!AF168="x","x",$AE$2-'Indicator Date hidden'!AF168)</f>
        <v>0</v>
      </c>
      <c r="AF167" s="148">
        <f>IF('Indicator Date hidden'!AG168="x","x",$AF$2-'Indicator Date hidden'!AG168)</f>
        <v>1</v>
      </c>
      <c r="AG167" s="148">
        <f>IF('Indicator Date hidden'!AH168="x","x",$AG$2-'Indicator Date hidden'!AH168)</f>
        <v>0</v>
      </c>
      <c r="AH167" s="148">
        <f>IF('Indicator Date hidden'!AI168="x","x",$AH$2-'Indicator Date hidden'!AI168)</f>
        <v>0</v>
      </c>
      <c r="AI167" s="148">
        <f>IF('Indicator Date hidden'!AJ168="x","x",$AI$2-'Indicator Date hidden'!AJ168)</f>
        <v>0</v>
      </c>
      <c r="AJ167" s="148" t="str">
        <f>IF('Indicator Date hidden'!AK168="x","x",$AJ$2-'Indicator Date hidden'!AK168)</f>
        <v>x</v>
      </c>
      <c r="AK167" s="148">
        <f>IF('Indicator Date hidden'!AL168="x","x",$AK$2-'Indicator Date hidden'!AL168)</f>
        <v>1</v>
      </c>
      <c r="AL167" s="148">
        <f>IF('Indicator Date hidden'!AM168="x","x",$AL$2-'Indicator Date hidden'!AM168)</f>
        <v>0</v>
      </c>
      <c r="AM167" s="148">
        <f>IF('Indicator Date hidden'!AN168="x","x",$AM$2-'Indicator Date hidden'!AN168)</f>
        <v>0</v>
      </c>
      <c r="AN167" s="148">
        <f>IF('Indicator Date hidden'!AO168="x","x",$AN$2-'Indicator Date hidden'!AO168)</f>
        <v>0</v>
      </c>
      <c r="AO167" s="148">
        <f>IF('Indicator Date hidden'!AP168="x","x",$AO$2-'Indicator Date hidden'!AP168)</f>
        <v>0</v>
      </c>
      <c r="AP167" s="148">
        <f>IF('Indicator Date hidden'!AQ168="x","x",$AP$2-'Indicator Date hidden'!AQ168)</f>
        <v>0</v>
      </c>
      <c r="AQ167" s="148">
        <f>IF('Indicator Date hidden'!AR168="x","x",$AQ$2-'Indicator Date hidden'!AR168)</f>
        <v>0</v>
      </c>
      <c r="AR167" s="148">
        <f>IF('Indicator Date hidden'!AS168="x","x",$AR$2-'Indicator Date hidden'!AS168)</f>
        <v>0</v>
      </c>
      <c r="AS167" s="148">
        <f>IF('Indicator Date hidden'!AT168="x","x",$AS$2-'Indicator Date hidden'!AT168)</f>
        <v>0</v>
      </c>
      <c r="AT167" s="148">
        <f>IF('Indicator Date hidden'!AU168="x","x",$AT$2-'Indicator Date hidden'!AU168)</f>
        <v>0</v>
      </c>
      <c r="AU167" s="148" t="str">
        <f>IF('Indicator Date hidden'!AV168="x","x",$AU$2-'Indicator Date hidden'!AV168)</f>
        <v>x</v>
      </c>
      <c r="AV167" s="148">
        <f>IF('Indicator Date hidden'!AW168="x","x",$AV$2-'Indicator Date hidden'!AW168)</f>
        <v>0</v>
      </c>
      <c r="AW167" s="148">
        <f>IF('Indicator Date hidden'!AX168="x","x",$AW$2-'Indicator Date hidden'!AX168)</f>
        <v>0</v>
      </c>
      <c r="AX167" s="148">
        <f>IF('Indicator Date hidden'!AY168="x","x",$AX$2-'Indicator Date hidden'!AY168)</f>
        <v>0</v>
      </c>
      <c r="AY167" s="148">
        <f>IF('Indicator Date hidden'!AZ168="x","x",$AY$2-'Indicator Date hidden'!AZ168)</f>
        <v>0</v>
      </c>
      <c r="AZ167" s="148">
        <f>IF('Indicator Date hidden'!BA168="x","x",$AZ$2-'Indicator Date hidden'!BA168)</f>
        <v>0</v>
      </c>
      <c r="BA167">
        <f t="shared" si="25"/>
        <v>5</v>
      </c>
      <c r="BB167" s="19">
        <f t="shared" si="26"/>
        <v>0.1111111111111111</v>
      </c>
      <c r="BC167">
        <f t="shared" si="27"/>
        <v>4</v>
      </c>
      <c r="BD167" s="19">
        <f t="shared" si="28"/>
        <v>0.37843080813169783</v>
      </c>
      <c r="BE167" s="182">
        <f t="shared" si="29"/>
        <v>0</v>
      </c>
    </row>
    <row r="168" spans="1:57">
      <c r="A168" t="s">
        <v>6545</v>
      </c>
      <c r="B168" s="148">
        <f>IF('Indicator Date hidden'!C169="x","x",$B$2-'Indicator Date hidden'!C169)</f>
        <v>0</v>
      </c>
      <c r="C168" s="148">
        <f>IF('Indicator Date hidden'!D169="x","x",$C$2-'Indicator Date hidden'!D169)</f>
        <v>0</v>
      </c>
      <c r="D168" s="148">
        <f>IF('Indicator Date hidden'!E169="x","x",$D$2-'Indicator Date hidden'!E169)</f>
        <v>0</v>
      </c>
      <c r="E168" s="148">
        <f>IF('Indicator Date hidden'!F169="x","x",$E$2-'Indicator Date hidden'!F169)</f>
        <v>0</v>
      </c>
      <c r="F168" s="148">
        <f>IF('Indicator Date hidden'!G169="x","x",$F$2-'Indicator Date hidden'!G169)</f>
        <v>0</v>
      </c>
      <c r="G168" s="148">
        <f>IF('Indicator Date hidden'!H169="x","x",$G$2-'Indicator Date hidden'!H169)</f>
        <v>0</v>
      </c>
      <c r="H168" s="148">
        <f>IF('Indicator Date hidden'!I169="x","x",$H$2-'Indicator Date hidden'!I169)</f>
        <v>0</v>
      </c>
      <c r="I168" s="148">
        <f>IF('Indicator Date hidden'!J169="x","x",$I$2-'Indicator Date hidden'!J169)</f>
        <v>0</v>
      </c>
      <c r="J168" s="148">
        <f>IF('Indicator Date hidden'!K169="x","x",$J$2-'Indicator Date hidden'!K169)</f>
        <v>0</v>
      </c>
      <c r="K168" s="148">
        <f>IF('Indicator Date hidden'!L169="x","x",$K$2-'Indicator Date hidden'!L169)</f>
        <v>0</v>
      </c>
      <c r="L168" s="148">
        <f>IF('Indicator Date hidden'!M169="x","x",$L$2-'Indicator Date hidden'!M169)</f>
        <v>0</v>
      </c>
      <c r="M168" s="148">
        <f>IF('Indicator Date hidden'!N169="x","x",$M$2-'Indicator Date hidden'!N169)</f>
        <v>0</v>
      </c>
      <c r="N168" s="148">
        <f>IF('Indicator Date hidden'!O169="x","x",$N$2-'Indicator Date hidden'!O169)</f>
        <v>0</v>
      </c>
      <c r="O168" s="148">
        <f>IF('Indicator Date hidden'!P169="x","x",$O$2-'Indicator Date hidden'!P169)</f>
        <v>0</v>
      </c>
      <c r="P168" s="148">
        <f>IF('Indicator Date hidden'!Q169="x","x",$P$2-'Indicator Date hidden'!Q169)</f>
        <v>0</v>
      </c>
      <c r="Q168" s="148">
        <f>IF('Indicator Date hidden'!R169="x","x",$Q$2-'Indicator Date hidden'!R169)</f>
        <v>5</v>
      </c>
      <c r="R168" s="148">
        <f>IF('Indicator Date hidden'!S169="x","x",$R$2-'Indicator Date hidden'!S169)</f>
        <v>0</v>
      </c>
      <c r="S168" s="148">
        <f>IF('Indicator Date hidden'!T169="x","x",$S$2-'Indicator Date hidden'!T169)</f>
        <v>0</v>
      </c>
      <c r="T168" s="148">
        <f>IF('Indicator Date hidden'!U169="x","x",$T$2-'Indicator Date hidden'!U169)</f>
        <v>0</v>
      </c>
      <c r="U168" s="148" t="str">
        <f>IF('Indicator Date hidden'!V169="x","x",$U$2-'Indicator Date hidden'!V169)</f>
        <v>x</v>
      </c>
      <c r="V168" s="148">
        <f>IF('Indicator Date hidden'!W169="x","x",$V$2-'Indicator Date hidden'!W169)</f>
        <v>0</v>
      </c>
      <c r="W168" s="148">
        <f>IF('Indicator Date hidden'!X169="x","x",$W$2-'Indicator Date hidden'!X169)</f>
        <v>5</v>
      </c>
      <c r="X168" s="148">
        <f>IF('Indicator Date hidden'!Y169="x","x",$X$2-'Indicator Date hidden'!Y169)</f>
        <v>4</v>
      </c>
      <c r="Y168" s="148">
        <f>IF('Indicator Date hidden'!Z169="x","x",$Y$2-'Indicator Date hidden'!Z169)</f>
        <v>0</v>
      </c>
      <c r="Z168" s="148">
        <f>IF('Indicator Date hidden'!AA169="x","x",$Z$2-'Indicator Date hidden'!AA169)</f>
        <v>0</v>
      </c>
      <c r="AA168" s="148">
        <f>IF('Indicator Date hidden'!AB169="x","x",$AA$2-'Indicator Date hidden'!AB169)</f>
        <v>0</v>
      </c>
      <c r="AB168" s="148">
        <f>IF('Indicator Date hidden'!AC169="x","x",$AB$2-'Indicator Date hidden'!AC169)</f>
        <v>0</v>
      </c>
      <c r="AC168" s="148">
        <f>IF('Indicator Date hidden'!AD169="x","x",$AC$2-'Indicator Date hidden'!AD169)</f>
        <v>0</v>
      </c>
      <c r="AD168" s="148" t="str">
        <f>IF('Indicator Date hidden'!AE169="x","x",$AD$2-'Indicator Date hidden'!AE169)</f>
        <v>x</v>
      </c>
      <c r="AE168" s="148">
        <f>IF('Indicator Date hidden'!AF169="x","x",$AE$2-'Indicator Date hidden'!AF169)</f>
        <v>0</v>
      </c>
      <c r="AF168" s="148">
        <f>IF('Indicator Date hidden'!AG169="x","x",$AF$2-'Indicator Date hidden'!AG169)</f>
        <v>9</v>
      </c>
      <c r="AG168" s="148">
        <f>IF('Indicator Date hidden'!AH169="x","x",$AG$2-'Indicator Date hidden'!AH169)</f>
        <v>0</v>
      </c>
      <c r="AH168" s="148">
        <f>IF('Indicator Date hidden'!AI169="x","x",$AH$2-'Indicator Date hidden'!AI169)</f>
        <v>0</v>
      </c>
      <c r="AI168" s="148">
        <f>IF('Indicator Date hidden'!AJ169="x","x",$AI$2-'Indicator Date hidden'!AJ169)</f>
        <v>0</v>
      </c>
      <c r="AJ168" s="148">
        <f>IF('Indicator Date hidden'!AK169="x","x",$AJ$2-'Indicator Date hidden'!AK169)</f>
        <v>1</v>
      </c>
      <c r="AK168" s="148">
        <f>IF('Indicator Date hidden'!AL169="x","x",$AK$2-'Indicator Date hidden'!AL169)</f>
        <v>1</v>
      </c>
      <c r="AL168" s="148">
        <f>IF('Indicator Date hidden'!AM169="x","x",$AL$2-'Indicator Date hidden'!AM169)</f>
        <v>0</v>
      </c>
      <c r="AM168" s="148">
        <f>IF('Indicator Date hidden'!AN169="x","x",$AM$2-'Indicator Date hidden'!AN169)</f>
        <v>0</v>
      </c>
      <c r="AN168" s="148">
        <f>IF('Indicator Date hidden'!AO169="x","x",$AN$2-'Indicator Date hidden'!AO169)</f>
        <v>0</v>
      </c>
      <c r="AO168" s="148" t="str">
        <f>IF('Indicator Date hidden'!AP169="x","x",$AO$2-'Indicator Date hidden'!AP169)</f>
        <v>x</v>
      </c>
      <c r="AP168" s="148" t="str">
        <f>IF('Indicator Date hidden'!AQ169="x","x",$AP$2-'Indicator Date hidden'!AQ169)</f>
        <v>x</v>
      </c>
      <c r="AQ168" s="148">
        <f>IF('Indicator Date hidden'!AR169="x","x",$AQ$2-'Indicator Date hidden'!AR169)</f>
        <v>6</v>
      </c>
      <c r="AR168" s="148">
        <f>IF('Indicator Date hidden'!AS169="x","x",$AR$2-'Indicator Date hidden'!AS169)</f>
        <v>0</v>
      </c>
      <c r="AS168" s="148">
        <f>IF('Indicator Date hidden'!AT169="x","x",$AS$2-'Indicator Date hidden'!AT169)</f>
        <v>0</v>
      </c>
      <c r="AT168" s="148">
        <f>IF('Indicator Date hidden'!AU169="x","x",$AT$2-'Indicator Date hidden'!AU169)</f>
        <v>0</v>
      </c>
      <c r="AU168" s="148">
        <f>IF('Indicator Date hidden'!AV169="x","x",$AU$2-'Indicator Date hidden'!AV169)</f>
        <v>1</v>
      </c>
      <c r="AV168" s="148">
        <f>IF('Indicator Date hidden'!AW169="x","x",$AV$2-'Indicator Date hidden'!AW169)</f>
        <v>0</v>
      </c>
      <c r="AW168" s="148">
        <f>IF('Indicator Date hidden'!AX169="x","x",$AW$2-'Indicator Date hidden'!AX169)</f>
        <v>0</v>
      </c>
      <c r="AX168" s="148">
        <f>IF('Indicator Date hidden'!AY169="x","x",$AX$2-'Indicator Date hidden'!AY169)</f>
        <v>0</v>
      </c>
      <c r="AY168" s="148">
        <f>IF('Indicator Date hidden'!AZ169="x","x",$AY$2-'Indicator Date hidden'!AZ169)</f>
        <v>0</v>
      </c>
      <c r="AZ168" s="148">
        <f>IF('Indicator Date hidden'!BA169="x","x",$AZ$2-'Indicator Date hidden'!BA169)</f>
        <v>0</v>
      </c>
      <c r="BA168">
        <f t="shared" si="25"/>
        <v>32</v>
      </c>
      <c r="BB168" s="19">
        <f t="shared" si="26"/>
        <v>0.68085106382978722</v>
      </c>
      <c r="BC168">
        <f t="shared" si="27"/>
        <v>8</v>
      </c>
      <c r="BD168" s="19">
        <f t="shared" si="28"/>
        <v>1.8691946494125444</v>
      </c>
      <c r="BE168" s="182">
        <f t="shared" si="29"/>
        <v>0</v>
      </c>
    </row>
    <row r="169" spans="1:57">
      <c r="A169" t="s">
        <v>8243</v>
      </c>
      <c r="B169" s="148">
        <f>IF('Indicator Date hidden'!C170="x","x",$B$2-'Indicator Date hidden'!C170)</f>
        <v>0</v>
      </c>
      <c r="C169" s="148">
        <f>IF('Indicator Date hidden'!D170="x","x",$C$2-'Indicator Date hidden'!D170)</f>
        <v>0</v>
      </c>
      <c r="D169" s="148">
        <f>IF('Indicator Date hidden'!E170="x","x",$D$2-'Indicator Date hidden'!E170)</f>
        <v>0</v>
      </c>
      <c r="E169" s="148">
        <f>IF('Indicator Date hidden'!F170="x","x",$E$2-'Indicator Date hidden'!F170)</f>
        <v>0</v>
      </c>
      <c r="F169" s="148">
        <f>IF('Indicator Date hidden'!G170="x","x",$F$2-'Indicator Date hidden'!G170)</f>
        <v>0</v>
      </c>
      <c r="G169" s="148">
        <f>IF('Indicator Date hidden'!H170="x","x",$G$2-'Indicator Date hidden'!H170)</f>
        <v>0</v>
      </c>
      <c r="H169" s="148">
        <f>IF('Indicator Date hidden'!I170="x","x",$H$2-'Indicator Date hidden'!I170)</f>
        <v>0</v>
      </c>
      <c r="I169" s="148">
        <f>IF('Indicator Date hidden'!J170="x","x",$I$2-'Indicator Date hidden'!J170)</f>
        <v>0</v>
      </c>
      <c r="J169" s="148">
        <f>IF('Indicator Date hidden'!K170="x","x",$J$2-'Indicator Date hidden'!K170)</f>
        <v>0</v>
      </c>
      <c r="K169" s="148">
        <f>IF('Indicator Date hidden'!L170="x","x",$K$2-'Indicator Date hidden'!L170)</f>
        <v>0</v>
      </c>
      <c r="L169" s="148">
        <f>IF('Indicator Date hidden'!M170="x","x",$L$2-'Indicator Date hidden'!M170)</f>
        <v>0</v>
      </c>
      <c r="M169" s="148">
        <f>IF('Indicator Date hidden'!N170="x","x",$M$2-'Indicator Date hidden'!N170)</f>
        <v>0</v>
      </c>
      <c r="N169" s="148">
        <f>IF('Indicator Date hidden'!O170="x","x",$N$2-'Indicator Date hidden'!O170)</f>
        <v>0</v>
      </c>
      <c r="O169" s="148">
        <f>IF('Indicator Date hidden'!P170="x","x",$O$2-'Indicator Date hidden'!P170)</f>
        <v>0</v>
      </c>
      <c r="P169" s="148">
        <f>IF('Indicator Date hidden'!Q170="x","x",$P$2-'Indicator Date hidden'!Q170)</f>
        <v>0</v>
      </c>
      <c r="Q169" s="148">
        <f>IF('Indicator Date hidden'!R170="x","x",$Q$2-'Indicator Date hidden'!R170)</f>
        <v>2</v>
      </c>
      <c r="R169" s="148">
        <f>IF('Indicator Date hidden'!S170="x","x",$R$2-'Indicator Date hidden'!S170)</f>
        <v>0</v>
      </c>
      <c r="S169" s="148">
        <f>IF('Indicator Date hidden'!T170="x","x",$S$2-'Indicator Date hidden'!T170)</f>
        <v>0</v>
      </c>
      <c r="T169" s="148">
        <f>IF('Indicator Date hidden'!U170="x","x",$T$2-'Indicator Date hidden'!U170)</f>
        <v>0</v>
      </c>
      <c r="U169" s="148">
        <f>IF('Indicator Date hidden'!V170="x","x",$U$2-'Indicator Date hidden'!V170)</f>
        <v>0</v>
      </c>
      <c r="V169" s="148">
        <f>IF('Indicator Date hidden'!W170="x","x",$V$2-'Indicator Date hidden'!W170)</f>
        <v>0</v>
      </c>
      <c r="W169" s="148">
        <f>IF('Indicator Date hidden'!X170="x","x",$W$2-'Indicator Date hidden'!X170)</f>
        <v>2</v>
      </c>
      <c r="X169" s="148">
        <f>IF('Indicator Date hidden'!Y170="x","x",$X$2-'Indicator Date hidden'!Y170)</f>
        <v>1</v>
      </c>
      <c r="Y169" s="148">
        <f>IF('Indicator Date hidden'!Z170="x","x",$Y$2-'Indicator Date hidden'!Z170)</f>
        <v>0</v>
      </c>
      <c r="Z169" s="148">
        <f>IF('Indicator Date hidden'!AA170="x","x",$Z$2-'Indicator Date hidden'!AA170)</f>
        <v>0</v>
      </c>
      <c r="AA169" s="148">
        <f>IF('Indicator Date hidden'!AB170="x","x",$AA$2-'Indicator Date hidden'!AB170)</f>
        <v>0</v>
      </c>
      <c r="AB169" s="148">
        <f>IF('Indicator Date hidden'!AC170="x","x",$AB$2-'Indicator Date hidden'!AC170)</f>
        <v>0</v>
      </c>
      <c r="AC169" s="148">
        <f>IF('Indicator Date hidden'!AD170="x","x",$AC$2-'Indicator Date hidden'!AD170)</f>
        <v>0</v>
      </c>
      <c r="AD169" s="148">
        <f>IF('Indicator Date hidden'!AE170="x","x",$AD$2-'Indicator Date hidden'!AE170)</f>
        <v>0</v>
      </c>
      <c r="AE169" s="148">
        <f>IF('Indicator Date hidden'!AF170="x","x",$AE$2-'Indicator Date hidden'!AF170)</f>
        <v>0</v>
      </c>
      <c r="AF169" s="148">
        <f>IF('Indicator Date hidden'!AG170="x","x",$AF$2-'Indicator Date hidden'!AG170)</f>
        <v>4</v>
      </c>
      <c r="AG169" s="148">
        <f>IF('Indicator Date hidden'!AH170="x","x",$AG$2-'Indicator Date hidden'!AH170)</f>
        <v>0</v>
      </c>
      <c r="AH169" s="148">
        <f>IF('Indicator Date hidden'!AI170="x","x",$AH$2-'Indicator Date hidden'!AI170)</f>
        <v>0</v>
      </c>
      <c r="AI169" s="148">
        <f>IF('Indicator Date hidden'!AJ170="x","x",$AI$2-'Indicator Date hidden'!AJ170)</f>
        <v>0</v>
      </c>
      <c r="AJ169" s="148" t="str">
        <f>IF('Indicator Date hidden'!AK170="x","x",$AJ$2-'Indicator Date hidden'!AK170)</f>
        <v>x</v>
      </c>
      <c r="AK169" s="148">
        <f>IF('Indicator Date hidden'!AL170="x","x",$AK$2-'Indicator Date hidden'!AL170)</f>
        <v>1</v>
      </c>
      <c r="AL169" s="148">
        <f>IF('Indicator Date hidden'!AM170="x","x",$AL$2-'Indicator Date hidden'!AM170)</f>
        <v>0</v>
      </c>
      <c r="AM169" s="148">
        <f>IF('Indicator Date hidden'!AN170="x","x",$AM$2-'Indicator Date hidden'!AN170)</f>
        <v>0</v>
      </c>
      <c r="AN169" s="148">
        <f>IF('Indicator Date hidden'!AO170="x","x",$AN$2-'Indicator Date hidden'!AO170)</f>
        <v>0</v>
      </c>
      <c r="AO169" s="148" t="str">
        <f>IF('Indicator Date hidden'!AP170="x","x",$AO$2-'Indicator Date hidden'!AP170)</f>
        <v>x</v>
      </c>
      <c r="AP169" s="148" t="str">
        <f>IF('Indicator Date hidden'!AQ170="x","x",$AP$2-'Indicator Date hidden'!AQ170)</f>
        <v>x</v>
      </c>
      <c r="AQ169" s="148">
        <f>IF('Indicator Date hidden'!AR170="x","x",$AQ$2-'Indicator Date hidden'!AR170)</f>
        <v>6</v>
      </c>
      <c r="AR169" s="148">
        <f>IF('Indicator Date hidden'!AS170="x","x",$AR$2-'Indicator Date hidden'!AS170)</f>
        <v>0</v>
      </c>
      <c r="AS169" s="148">
        <f>IF('Indicator Date hidden'!AT170="x","x",$AS$2-'Indicator Date hidden'!AT170)</f>
        <v>0</v>
      </c>
      <c r="AT169" s="148">
        <f>IF('Indicator Date hidden'!AU170="x","x",$AT$2-'Indicator Date hidden'!AU170)</f>
        <v>0</v>
      </c>
      <c r="AU169" s="148">
        <f>IF('Indicator Date hidden'!AV170="x","x",$AU$2-'Indicator Date hidden'!AV170)</f>
        <v>1</v>
      </c>
      <c r="AV169" s="148">
        <f>IF('Indicator Date hidden'!AW170="x","x",$AV$2-'Indicator Date hidden'!AW170)</f>
        <v>0</v>
      </c>
      <c r="AW169" s="148">
        <f>IF('Indicator Date hidden'!AX170="x","x",$AW$2-'Indicator Date hidden'!AX170)</f>
        <v>0</v>
      </c>
      <c r="AX169" s="148">
        <f>IF('Indicator Date hidden'!AY170="x","x",$AX$2-'Indicator Date hidden'!AY170)</f>
        <v>0</v>
      </c>
      <c r="AY169" s="148">
        <f>IF('Indicator Date hidden'!AZ170="x","x",$AY$2-'Indicator Date hidden'!AZ170)</f>
        <v>0</v>
      </c>
      <c r="AZ169" s="148">
        <f>IF('Indicator Date hidden'!BA170="x","x",$AZ$2-'Indicator Date hidden'!BA170)</f>
        <v>0</v>
      </c>
      <c r="BA169">
        <f t="shared" si="25"/>
        <v>17</v>
      </c>
      <c r="BB169" s="19">
        <f t="shared" si="26"/>
        <v>0.35416666666666669</v>
      </c>
      <c r="BC169">
        <f t="shared" si="27"/>
        <v>7</v>
      </c>
      <c r="BD169" s="19">
        <f t="shared" si="28"/>
        <v>1.0895255720827401</v>
      </c>
      <c r="BE169" s="182">
        <f t="shared" si="29"/>
        <v>0</v>
      </c>
    </row>
    <row r="170" spans="1:57">
      <c r="A170" t="s">
        <v>7333</v>
      </c>
      <c r="B170" s="148">
        <f>IF('Indicator Date hidden'!C171="x","x",$B$2-'Indicator Date hidden'!C171)</f>
        <v>0</v>
      </c>
      <c r="C170" s="148">
        <f>IF('Indicator Date hidden'!D171="x","x",$C$2-'Indicator Date hidden'!D171)</f>
        <v>0</v>
      </c>
      <c r="D170" s="148">
        <f>IF('Indicator Date hidden'!E171="x","x",$D$2-'Indicator Date hidden'!E171)</f>
        <v>0</v>
      </c>
      <c r="E170" s="148">
        <f>IF('Indicator Date hidden'!F171="x","x",$E$2-'Indicator Date hidden'!F171)</f>
        <v>0</v>
      </c>
      <c r="F170" s="148">
        <f>IF('Indicator Date hidden'!G171="x","x",$F$2-'Indicator Date hidden'!G171)</f>
        <v>0</v>
      </c>
      <c r="G170" s="148">
        <f>IF('Indicator Date hidden'!H171="x","x",$G$2-'Indicator Date hidden'!H171)</f>
        <v>0</v>
      </c>
      <c r="H170" s="148">
        <f>IF('Indicator Date hidden'!I171="x","x",$H$2-'Indicator Date hidden'!I171)</f>
        <v>0</v>
      </c>
      <c r="I170" s="148">
        <f>IF('Indicator Date hidden'!J171="x","x",$I$2-'Indicator Date hidden'!J171)</f>
        <v>0</v>
      </c>
      <c r="J170" s="148">
        <f>IF('Indicator Date hidden'!K171="x","x",$J$2-'Indicator Date hidden'!K171)</f>
        <v>0</v>
      </c>
      <c r="K170" s="148">
        <f>IF('Indicator Date hidden'!L171="x","x",$K$2-'Indicator Date hidden'!L171)</f>
        <v>0</v>
      </c>
      <c r="L170" s="148">
        <f>IF('Indicator Date hidden'!M171="x","x",$L$2-'Indicator Date hidden'!M171)</f>
        <v>0</v>
      </c>
      <c r="M170" s="148">
        <f>IF('Indicator Date hidden'!N171="x","x",$M$2-'Indicator Date hidden'!N171)</f>
        <v>0</v>
      </c>
      <c r="N170" s="148">
        <f>IF('Indicator Date hidden'!O171="x","x",$N$2-'Indicator Date hidden'!O171)</f>
        <v>0</v>
      </c>
      <c r="O170" s="148">
        <f>IF('Indicator Date hidden'!P171="x","x",$O$2-'Indicator Date hidden'!P171)</f>
        <v>0</v>
      </c>
      <c r="P170" s="148">
        <f>IF('Indicator Date hidden'!Q171="x","x",$P$2-'Indicator Date hidden'!Q171)</f>
        <v>0</v>
      </c>
      <c r="Q170" s="148">
        <f>IF('Indicator Date hidden'!R171="x","x",$Q$2-'Indicator Date hidden'!R171)</f>
        <v>4</v>
      </c>
      <c r="R170" s="148">
        <f>IF('Indicator Date hidden'!S171="x","x",$R$2-'Indicator Date hidden'!S171)</f>
        <v>0</v>
      </c>
      <c r="S170" s="148">
        <f>IF('Indicator Date hidden'!T171="x","x",$S$2-'Indicator Date hidden'!T171)</f>
        <v>0</v>
      </c>
      <c r="T170" s="148">
        <f>IF('Indicator Date hidden'!U171="x","x",$T$2-'Indicator Date hidden'!U171)</f>
        <v>0</v>
      </c>
      <c r="U170" s="148">
        <f>IF('Indicator Date hidden'!V171="x","x",$U$2-'Indicator Date hidden'!V171)</f>
        <v>0</v>
      </c>
      <c r="V170" s="148">
        <f>IF('Indicator Date hidden'!W171="x","x",$V$2-'Indicator Date hidden'!W171)</f>
        <v>0</v>
      </c>
      <c r="W170" s="148">
        <f>IF('Indicator Date hidden'!X171="x","x",$W$2-'Indicator Date hidden'!X171)</f>
        <v>3</v>
      </c>
      <c r="X170" s="148">
        <f>IF('Indicator Date hidden'!Y171="x","x",$X$2-'Indicator Date hidden'!Y171)</f>
        <v>2</v>
      </c>
      <c r="Y170" s="148">
        <f>IF('Indicator Date hidden'!Z171="x","x",$Y$2-'Indicator Date hidden'!Z171)</f>
        <v>0</v>
      </c>
      <c r="Z170" s="148">
        <f>IF('Indicator Date hidden'!AA171="x","x",$Z$2-'Indicator Date hidden'!AA171)</f>
        <v>0</v>
      </c>
      <c r="AA170" s="148">
        <f>IF('Indicator Date hidden'!AB171="x","x",$AA$2-'Indicator Date hidden'!AB171)</f>
        <v>0</v>
      </c>
      <c r="AB170" s="148">
        <f>IF('Indicator Date hidden'!AC171="x","x",$AB$2-'Indicator Date hidden'!AC171)</f>
        <v>0</v>
      </c>
      <c r="AC170" s="148">
        <f>IF('Indicator Date hidden'!AD171="x","x",$AC$2-'Indicator Date hidden'!AD171)</f>
        <v>0</v>
      </c>
      <c r="AD170" s="148">
        <f>IF('Indicator Date hidden'!AE171="x","x",$AD$2-'Indicator Date hidden'!AE171)</f>
        <v>0</v>
      </c>
      <c r="AE170" s="148">
        <f>IF('Indicator Date hidden'!AF171="x","x",$AE$2-'Indicator Date hidden'!AF171)</f>
        <v>0</v>
      </c>
      <c r="AF170" s="148">
        <f>IF('Indicator Date hidden'!AG171="x","x",$AF$2-'Indicator Date hidden'!AG171)</f>
        <v>1</v>
      </c>
      <c r="AG170" s="148">
        <f>IF('Indicator Date hidden'!AH171="x","x",$AG$2-'Indicator Date hidden'!AH171)</f>
        <v>0</v>
      </c>
      <c r="AH170" s="148">
        <f>IF('Indicator Date hidden'!AI171="x","x",$AH$2-'Indicator Date hidden'!AI171)</f>
        <v>0</v>
      </c>
      <c r="AI170" s="148">
        <f>IF('Indicator Date hidden'!AJ171="x","x",$AI$2-'Indicator Date hidden'!AJ171)</f>
        <v>0</v>
      </c>
      <c r="AJ170" s="148" t="str">
        <f>IF('Indicator Date hidden'!AK171="x","x",$AJ$2-'Indicator Date hidden'!AK171)</f>
        <v>x</v>
      </c>
      <c r="AK170" s="148">
        <f>IF('Indicator Date hidden'!AL171="x","x",$AK$2-'Indicator Date hidden'!AL171)</f>
        <v>0</v>
      </c>
      <c r="AL170" s="148">
        <f>IF('Indicator Date hidden'!AM171="x","x",$AL$2-'Indicator Date hidden'!AM171)</f>
        <v>0</v>
      </c>
      <c r="AM170" s="148">
        <f>IF('Indicator Date hidden'!AN171="x","x",$AM$2-'Indicator Date hidden'!AN171)</f>
        <v>0</v>
      </c>
      <c r="AN170" s="148">
        <f>IF('Indicator Date hidden'!AO171="x","x",$AN$2-'Indicator Date hidden'!AO171)</f>
        <v>0</v>
      </c>
      <c r="AO170" s="148">
        <f>IF('Indicator Date hidden'!AP171="x","x",$AO$2-'Indicator Date hidden'!AP171)</f>
        <v>1</v>
      </c>
      <c r="AP170" s="148">
        <f>IF('Indicator Date hidden'!AQ171="x","x",$AP$2-'Indicator Date hidden'!AQ171)</f>
        <v>0</v>
      </c>
      <c r="AQ170" s="148">
        <f>IF('Indicator Date hidden'!AR171="x","x",$AQ$2-'Indicator Date hidden'!AR171)</f>
        <v>0</v>
      </c>
      <c r="AR170" s="148">
        <f>IF('Indicator Date hidden'!AS171="x","x",$AR$2-'Indicator Date hidden'!AS171)</f>
        <v>0</v>
      </c>
      <c r="AS170" s="148">
        <f>IF('Indicator Date hidden'!AT171="x","x",$AS$2-'Indicator Date hidden'!AT171)</f>
        <v>0</v>
      </c>
      <c r="AT170" s="148">
        <f>IF('Indicator Date hidden'!AU171="x","x",$AT$2-'Indicator Date hidden'!AU171)</f>
        <v>0</v>
      </c>
      <c r="AU170" s="148">
        <f>IF('Indicator Date hidden'!AV171="x","x",$AU$2-'Indicator Date hidden'!AV171)</f>
        <v>2</v>
      </c>
      <c r="AV170" s="148">
        <f>IF('Indicator Date hidden'!AW171="x","x",$AV$2-'Indicator Date hidden'!AW171)</f>
        <v>0</v>
      </c>
      <c r="AW170" s="148">
        <f>IF('Indicator Date hidden'!AX171="x","x",$AW$2-'Indicator Date hidden'!AX171)</f>
        <v>0</v>
      </c>
      <c r="AX170" s="148">
        <f>IF('Indicator Date hidden'!AY171="x","x",$AX$2-'Indicator Date hidden'!AY171)</f>
        <v>0</v>
      </c>
      <c r="AY170" s="148">
        <f>IF('Indicator Date hidden'!AZ171="x","x",$AY$2-'Indicator Date hidden'!AZ171)</f>
        <v>0</v>
      </c>
      <c r="AZ170" s="148">
        <f>IF('Indicator Date hidden'!BA171="x","x",$AZ$2-'Indicator Date hidden'!BA171)</f>
        <v>0</v>
      </c>
      <c r="BA170">
        <f t="shared" si="25"/>
        <v>13</v>
      </c>
      <c r="BB170" s="19">
        <f t="shared" si="26"/>
        <v>0.26</v>
      </c>
      <c r="BC170">
        <f t="shared" si="27"/>
        <v>6</v>
      </c>
      <c r="BD170" s="19">
        <f t="shared" si="28"/>
        <v>0.79523581408284172</v>
      </c>
      <c r="BE170" s="182">
        <f t="shared" si="29"/>
        <v>0</v>
      </c>
    </row>
    <row r="171" spans="1:57">
      <c r="A171" t="s">
        <v>6832</v>
      </c>
      <c r="B171" s="148">
        <f>IF('Indicator Date hidden'!C172="x","x",$B$2-'Indicator Date hidden'!C172)</f>
        <v>0</v>
      </c>
      <c r="C171" s="148">
        <f>IF('Indicator Date hidden'!D172="x","x",$C$2-'Indicator Date hidden'!D172)</f>
        <v>0</v>
      </c>
      <c r="D171" s="148">
        <f>IF('Indicator Date hidden'!E172="x","x",$D$2-'Indicator Date hidden'!E172)</f>
        <v>0</v>
      </c>
      <c r="E171" s="148">
        <f>IF('Indicator Date hidden'!F172="x","x",$E$2-'Indicator Date hidden'!F172)</f>
        <v>0</v>
      </c>
      <c r="F171" s="148">
        <f>IF('Indicator Date hidden'!G172="x","x",$F$2-'Indicator Date hidden'!G172)</f>
        <v>0</v>
      </c>
      <c r="G171" s="148">
        <f>IF('Indicator Date hidden'!H172="x","x",$G$2-'Indicator Date hidden'!H172)</f>
        <v>0</v>
      </c>
      <c r="H171" s="148">
        <f>IF('Indicator Date hidden'!I172="x","x",$H$2-'Indicator Date hidden'!I172)</f>
        <v>0</v>
      </c>
      <c r="I171" s="148">
        <f>IF('Indicator Date hidden'!J172="x","x",$I$2-'Indicator Date hidden'!J172)</f>
        <v>0</v>
      </c>
      <c r="J171" s="148">
        <f>IF('Indicator Date hidden'!K172="x","x",$J$2-'Indicator Date hidden'!K172)</f>
        <v>0</v>
      </c>
      <c r="K171" s="148">
        <f>IF('Indicator Date hidden'!L172="x","x",$K$2-'Indicator Date hidden'!L172)</f>
        <v>0</v>
      </c>
      <c r="L171" s="148">
        <f>IF('Indicator Date hidden'!M172="x","x",$L$2-'Indicator Date hidden'!M172)</f>
        <v>0</v>
      </c>
      <c r="M171" s="148">
        <f>IF('Indicator Date hidden'!N172="x","x",$M$2-'Indicator Date hidden'!N172)</f>
        <v>0</v>
      </c>
      <c r="N171" s="148">
        <f>IF('Indicator Date hidden'!O172="x","x",$N$2-'Indicator Date hidden'!O172)</f>
        <v>0</v>
      </c>
      <c r="O171" s="148">
        <f>IF('Indicator Date hidden'!P172="x","x",$O$2-'Indicator Date hidden'!P172)</f>
        <v>0</v>
      </c>
      <c r="P171" s="148">
        <f>IF('Indicator Date hidden'!Q172="x","x",$P$2-'Indicator Date hidden'!Q172)</f>
        <v>0</v>
      </c>
      <c r="Q171" s="148">
        <f>IF('Indicator Date hidden'!R172="x","x",$Q$2-'Indicator Date hidden'!R172)</f>
        <v>8</v>
      </c>
      <c r="R171" s="148">
        <f>IF('Indicator Date hidden'!S172="x","x",$R$2-'Indicator Date hidden'!S172)</f>
        <v>0</v>
      </c>
      <c r="S171" s="148">
        <f>IF('Indicator Date hidden'!T172="x","x",$S$2-'Indicator Date hidden'!T172)</f>
        <v>0</v>
      </c>
      <c r="T171" s="148">
        <f>IF('Indicator Date hidden'!U172="x","x",$T$2-'Indicator Date hidden'!U172)</f>
        <v>0</v>
      </c>
      <c r="U171" s="148">
        <f>IF('Indicator Date hidden'!V172="x","x",$U$2-'Indicator Date hidden'!V172)</f>
        <v>0</v>
      </c>
      <c r="V171" s="148">
        <f>IF('Indicator Date hidden'!W172="x","x",$V$2-'Indicator Date hidden'!W172)</f>
        <v>0</v>
      </c>
      <c r="W171" s="148">
        <f>IF('Indicator Date hidden'!X172="x","x",$W$2-'Indicator Date hidden'!X172)</f>
        <v>2</v>
      </c>
      <c r="X171" s="148">
        <f>IF('Indicator Date hidden'!Y172="x","x",$X$2-'Indicator Date hidden'!Y172)</f>
        <v>4</v>
      </c>
      <c r="Y171" s="148">
        <f>IF('Indicator Date hidden'!Z172="x","x",$Y$2-'Indicator Date hidden'!Z172)</f>
        <v>0</v>
      </c>
      <c r="Z171" s="148">
        <f>IF('Indicator Date hidden'!AA172="x","x",$Z$2-'Indicator Date hidden'!AA172)</f>
        <v>0</v>
      </c>
      <c r="AA171" s="148">
        <f>IF('Indicator Date hidden'!AB172="x","x",$AA$2-'Indicator Date hidden'!AB172)</f>
        <v>0</v>
      </c>
      <c r="AB171" s="148">
        <f>IF('Indicator Date hidden'!AC172="x","x",$AB$2-'Indicator Date hidden'!AC172)</f>
        <v>0</v>
      </c>
      <c r="AC171" s="148">
        <f>IF('Indicator Date hidden'!AD172="x","x",$AC$2-'Indicator Date hidden'!AD172)</f>
        <v>0</v>
      </c>
      <c r="AD171" s="148">
        <f>IF('Indicator Date hidden'!AE172="x","x",$AD$2-'Indicator Date hidden'!AE172)</f>
        <v>0</v>
      </c>
      <c r="AE171" s="148">
        <f>IF('Indicator Date hidden'!AF172="x","x",$AE$2-'Indicator Date hidden'!AF172)</f>
        <v>0</v>
      </c>
      <c r="AF171" s="148">
        <f>IF('Indicator Date hidden'!AG172="x","x",$AF$2-'Indicator Date hidden'!AG172)</f>
        <v>1</v>
      </c>
      <c r="AG171" s="148">
        <f>IF('Indicator Date hidden'!AH172="x","x",$AG$2-'Indicator Date hidden'!AH172)</f>
        <v>0</v>
      </c>
      <c r="AH171" s="148">
        <f>IF('Indicator Date hidden'!AI172="x","x",$AH$2-'Indicator Date hidden'!AI172)</f>
        <v>0</v>
      </c>
      <c r="AI171" s="148">
        <f>IF('Indicator Date hidden'!AJ172="x","x",$AI$2-'Indicator Date hidden'!AJ172)</f>
        <v>0</v>
      </c>
      <c r="AJ171" s="148">
        <f>IF('Indicator Date hidden'!AK172="x","x",$AJ$2-'Indicator Date hidden'!AK172)</f>
        <v>1</v>
      </c>
      <c r="AK171" s="148">
        <f>IF('Indicator Date hidden'!AL172="x","x",$AK$2-'Indicator Date hidden'!AL172)</f>
        <v>1</v>
      </c>
      <c r="AL171" s="148">
        <f>IF('Indicator Date hidden'!AM172="x","x",$AL$2-'Indicator Date hidden'!AM172)</f>
        <v>0</v>
      </c>
      <c r="AM171" s="148">
        <f>IF('Indicator Date hidden'!AN172="x","x",$AM$2-'Indicator Date hidden'!AN172)</f>
        <v>0</v>
      </c>
      <c r="AN171" s="148">
        <f>IF('Indicator Date hidden'!AO172="x","x",$AN$2-'Indicator Date hidden'!AO172)</f>
        <v>0</v>
      </c>
      <c r="AO171" s="148">
        <f>IF('Indicator Date hidden'!AP172="x","x",$AO$2-'Indicator Date hidden'!AP172)</f>
        <v>0</v>
      </c>
      <c r="AP171" s="148">
        <f>IF('Indicator Date hidden'!AQ172="x","x",$AP$2-'Indicator Date hidden'!AQ172)</f>
        <v>0</v>
      </c>
      <c r="AQ171" s="148">
        <f>IF('Indicator Date hidden'!AR172="x","x",$AQ$2-'Indicator Date hidden'!AR172)</f>
        <v>0</v>
      </c>
      <c r="AR171" s="148">
        <f>IF('Indicator Date hidden'!AS172="x","x",$AR$2-'Indicator Date hidden'!AS172)</f>
        <v>0</v>
      </c>
      <c r="AS171" s="148">
        <f>IF('Indicator Date hidden'!AT172="x","x",$AS$2-'Indicator Date hidden'!AT172)</f>
        <v>0</v>
      </c>
      <c r="AT171" s="148">
        <f>IF('Indicator Date hidden'!AU172="x","x",$AT$2-'Indicator Date hidden'!AU172)</f>
        <v>0</v>
      </c>
      <c r="AU171" s="148">
        <f>IF('Indicator Date hidden'!AV172="x","x",$AU$2-'Indicator Date hidden'!AV172)</f>
        <v>4</v>
      </c>
      <c r="AV171" s="148">
        <f>IF('Indicator Date hidden'!AW172="x","x",$AV$2-'Indicator Date hidden'!AW172)</f>
        <v>0</v>
      </c>
      <c r="AW171" s="148">
        <f>IF('Indicator Date hidden'!AX172="x","x",$AW$2-'Indicator Date hidden'!AX172)</f>
        <v>0</v>
      </c>
      <c r="AX171" s="148">
        <f>IF('Indicator Date hidden'!AY172="x","x",$AX$2-'Indicator Date hidden'!AY172)</f>
        <v>0</v>
      </c>
      <c r="AY171" s="148">
        <f>IF('Indicator Date hidden'!AZ172="x","x",$AY$2-'Indicator Date hidden'!AZ172)</f>
        <v>0</v>
      </c>
      <c r="AZ171" s="148">
        <f>IF('Indicator Date hidden'!BA172="x","x",$AZ$2-'Indicator Date hidden'!BA172)</f>
        <v>0</v>
      </c>
      <c r="BA171">
        <f t="shared" si="25"/>
        <v>21</v>
      </c>
      <c r="BB171" s="19">
        <f t="shared" si="26"/>
        <v>0.41176470588235292</v>
      </c>
      <c r="BC171">
        <f t="shared" si="27"/>
        <v>7</v>
      </c>
      <c r="BD171" s="19">
        <f t="shared" si="28"/>
        <v>1.3601682506685981</v>
      </c>
      <c r="BE171" s="182">
        <f t="shared" si="29"/>
        <v>0</v>
      </c>
    </row>
    <row r="172" spans="1:57">
      <c r="A172" t="s">
        <v>8161</v>
      </c>
      <c r="B172" s="148">
        <f>IF('Indicator Date hidden'!C173="x","x",$B$2-'Indicator Date hidden'!C173)</f>
        <v>0</v>
      </c>
      <c r="C172" s="148">
        <f>IF('Indicator Date hidden'!D173="x","x",$C$2-'Indicator Date hidden'!D173)</f>
        <v>0</v>
      </c>
      <c r="D172" s="148">
        <f>IF('Indicator Date hidden'!E173="x","x",$D$2-'Indicator Date hidden'!E173)</f>
        <v>0</v>
      </c>
      <c r="E172" s="148">
        <f>IF('Indicator Date hidden'!F173="x","x",$E$2-'Indicator Date hidden'!F173)</f>
        <v>0</v>
      </c>
      <c r="F172" s="148">
        <f>IF('Indicator Date hidden'!G173="x","x",$F$2-'Indicator Date hidden'!G173)</f>
        <v>0</v>
      </c>
      <c r="G172" s="148">
        <f>IF('Indicator Date hidden'!H173="x","x",$G$2-'Indicator Date hidden'!H173)</f>
        <v>0</v>
      </c>
      <c r="H172" s="148">
        <f>IF('Indicator Date hidden'!I173="x","x",$H$2-'Indicator Date hidden'!I173)</f>
        <v>0</v>
      </c>
      <c r="I172" s="148">
        <f>IF('Indicator Date hidden'!J173="x","x",$I$2-'Indicator Date hidden'!J173)</f>
        <v>0</v>
      </c>
      <c r="J172" s="148">
        <f>IF('Indicator Date hidden'!K173="x","x",$J$2-'Indicator Date hidden'!K173)</f>
        <v>0</v>
      </c>
      <c r="K172" s="148">
        <f>IF('Indicator Date hidden'!L173="x","x",$K$2-'Indicator Date hidden'!L173)</f>
        <v>0</v>
      </c>
      <c r="L172" s="148">
        <f>IF('Indicator Date hidden'!M173="x","x",$L$2-'Indicator Date hidden'!M173)</f>
        <v>0</v>
      </c>
      <c r="M172" s="148">
        <f>IF('Indicator Date hidden'!N173="x","x",$M$2-'Indicator Date hidden'!N173)</f>
        <v>0</v>
      </c>
      <c r="N172" s="148">
        <f>IF('Indicator Date hidden'!O173="x","x",$N$2-'Indicator Date hidden'!O173)</f>
        <v>0</v>
      </c>
      <c r="O172" s="148">
        <f>IF('Indicator Date hidden'!P173="x","x",$O$2-'Indicator Date hidden'!P173)</f>
        <v>0</v>
      </c>
      <c r="P172" s="148">
        <f>IF('Indicator Date hidden'!Q173="x","x",$P$2-'Indicator Date hidden'!Q173)</f>
        <v>0</v>
      </c>
      <c r="Q172" s="148">
        <f>IF('Indicator Date hidden'!R173="x","x",$Q$2-'Indicator Date hidden'!R173)</f>
        <v>3</v>
      </c>
      <c r="R172" s="148">
        <f>IF('Indicator Date hidden'!S173="x","x",$R$2-'Indicator Date hidden'!S173)</f>
        <v>0</v>
      </c>
      <c r="S172" s="148">
        <f>IF('Indicator Date hidden'!T173="x","x",$S$2-'Indicator Date hidden'!T173)</f>
        <v>0</v>
      </c>
      <c r="T172" s="148">
        <f>IF('Indicator Date hidden'!U173="x","x",$T$2-'Indicator Date hidden'!U173)</f>
        <v>0</v>
      </c>
      <c r="U172" s="148">
        <f>IF('Indicator Date hidden'!V173="x","x",$U$2-'Indicator Date hidden'!V173)</f>
        <v>0</v>
      </c>
      <c r="V172" s="148">
        <f>IF('Indicator Date hidden'!W173="x","x",$V$2-'Indicator Date hidden'!W173)</f>
        <v>0</v>
      </c>
      <c r="W172" s="148">
        <f>IF('Indicator Date hidden'!X173="x","x",$W$2-'Indicator Date hidden'!X173)</f>
        <v>3</v>
      </c>
      <c r="X172" s="148">
        <f>IF('Indicator Date hidden'!Y173="x","x",$X$2-'Indicator Date hidden'!Y173)</f>
        <v>4</v>
      </c>
      <c r="Y172" s="148">
        <f>IF('Indicator Date hidden'!Z173="x","x",$Y$2-'Indicator Date hidden'!Z173)</f>
        <v>0</v>
      </c>
      <c r="Z172" s="148">
        <f>IF('Indicator Date hidden'!AA173="x","x",$Z$2-'Indicator Date hidden'!AA173)</f>
        <v>0</v>
      </c>
      <c r="AA172" s="148">
        <f>IF('Indicator Date hidden'!AB173="x","x",$AA$2-'Indicator Date hidden'!AB173)</f>
        <v>1</v>
      </c>
      <c r="AB172" s="148">
        <f>IF('Indicator Date hidden'!AC173="x","x",$AB$2-'Indicator Date hidden'!AC173)</f>
        <v>0</v>
      </c>
      <c r="AC172" s="148">
        <f>IF('Indicator Date hidden'!AD173="x","x",$AC$2-'Indicator Date hidden'!AD173)</f>
        <v>0</v>
      </c>
      <c r="AD172" s="148" t="str">
        <f>IF('Indicator Date hidden'!AE173="x","x",$AD$2-'Indicator Date hidden'!AE173)</f>
        <v>x</v>
      </c>
      <c r="AE172" s="148">
        <f>IF('Indicator Date hidden'!AF173="x","x",$AE$2-'Indicator Date hidden'!AF173)</f>
        <v>0</v>
      </c>
      <c r="AF172" s="148">
        <f>IF('Indicator Date hidden'!AG173="x","x",$AF$2-'Indicator Date hidden'!AG173)</f>
        <v>5</v>
      </c>
      <c r="AG172" s="148">
        <f>IF('Indicator Date hidden'!AH173="x","x",$AG$2-'Indicator Date hidden'!AH173)</f>
        <v>0</v>
      </c>
      <c r="AH172" s="148">
        <f>IF('Indicator Date hidden'!AI173="x","x",$AH$2-'Indicator Date hidden'!AI173)</f>
        <v>0</v>
      </c>
      <c r="AI172" s="148">
        <f>IF('Indicator Date hidden'!AJ173="x","x",$AI$2-'Indicator Date hidden'!AJ173)</f>
        <v>0</v>
      </c>
      <c r="AJ172" s="148">
        <f>IF('Indicator Date hidden'!AK173="x","x",$AJ$2-'Indicator Date hidden'!AK173)</f>
        <v>1</v>
      </c>
      <c r="AK172" s="148">
        <f>IF('Indicator Date hidden'!AL173="x","x",$AK$2-'Indicator Date hidden'!AL173)</f>
        <v>1</v>
      </c>
      <c r="AL172" s="148">
        <f>IF('Indicator Date hidden'!AM173="x","x",$AL$2-'Indicator Date hidden'!AM173)</f>
        <v>0</v>
      </c>
      <c r="AM172" s="148">
        <f>IF('Indicator Date hidden'!AN173="x","x",$AM$2-'Indicator Date hidden'!AN173)</f>
        <v>0</v>
      </c>
      <c r="AN172" s="148">
        <f>IF('Indicator Date hidden'!AO173="x","x",$AN$2-'Indicator Date hidden'!AO173)</f>
        <v>0</v>
      </c>
      <c r="AO172" s="148">
        <f>IF('Indicator Date hidden'!AP173="x","x",$AO$2-'Indicator Date hidden'!AP173)</f>
        <v>1</v>
      </c>
      <c r="AP172" s="148">
        <f>IF('Indicator Date hidden'!AQ173="x","x",$AP$2-'Indicator Date hidden'!AQ173)</f>
        <v>1</v>
      </c>
      <c r="AQ172" s="148">
        <f>IF('Indicator Date hidden'!AR173="x","x",$AQ$2-'Indicator Date hidden'!AR173)</f>
        <v>0</v>
      </c>
      <c r="AR172" s="148">
        <f>IF('Indicator Date hidden'!AS173="x","x",$AR$2-'Indicator Date hidden'!AS173)</f>
        <v>0</v>
      </c>
      <c r="AS172" s="148">
        <f>IF('Indicator Date hidden'!AT173="x","x",$AS$2-'Indicator Date hidden'!AT173)</f>
        <v>0</v>
      </c>
      <c r="AT172" s="148">
        <f>IF('Indicator Date hidden'!AU173="x","x",$AT$2-'Indicator Date hidden'!AU173)</f>
        <v>0</v>
      </c>
      <c r="AU172" s="148">
        <f>IF('Indicator Date hidden'!AV173="x","x",$AU$2-'Indicator Date hidden'!AV173)</f>
        <v>1</v>
      </c>
      <c r="AV172" s="148">
        <f>IF('Indicator Date hidden'!AW173="x","x",$AV$2-'Indicator Date hidden'!AW173)</f>
        <v>0</v>
      </c>
      <c r="AW172" s="148">
        <f>IF('Indicator Date hidden'!AX173="x","x",$AW$2-'Indicator Date hidden'!AX173)</f>
        <v>0</v>
      </c>
      <c r="AX172" s="148">
        <f>IF('Indicator Date hidden'!AY173="x","x",$AX$2-'Indicator Date hidden'!AY173)</f>
        <v>0</v>
      </c>
      <c r="AY172" s="148">
        <f>IF('Indicator Date hidden'!AZ173="x","x",$AY$2-'Indicator Date hidden'!AZ173)</f>
        <v>0</v>
      </c>
      <c r="AZ172" s="148">
        <f>IF('Indicator Date hidden'!BA173="x","x",$AZ$2-'Indicator Date hidden'!BA173)</f>
        <v>0</v>
      </c>
      <c r="BA172">
        <f t="shared" si="25"/>
        <v>21</v>
      </c>
      <c r="BB172" s="19">
        <f t="shared" si="26"/>
        <v>0.42</v>
      </c>
      <c r="BC172">
        <f t="shared" si="27"/>
        <v>10</v>
      </c>
      <c r="BD172" s="19">
        <f t="shared" si="28"/>
        <v>1.06</v>
      </c>
      <c r="BE172" s="182">
        <f t="shared" si="29"/>
        <v>0</v>
      </c>
    </row>
    <row r="173" spans="1:57">
      <c r="A173" t="s">
        <v>6968</v>
      </c>
      <c r="B173" s="148">
        <f>IF('Indicator Date hidden'!C174="x","x",$B$2-'Indicator Date hidden'!C174)</f>
        <v>0</v>
      </c>
      <c r="C173" s="148">
        <f>IF('Indicator Date hidden'!D174="x","x",$C$2-'Indicator Date hidden'!D174)</f>
        <v>0</v>
      </c>
      <c r="D173" s="148">
        <f>IF('Indicator Date hidden'!E174="x","x",$D$2-'Indicator Date hidden'!E174)</f>
        <v>0</v>
      </c>
      <c r="E173" s="148">
        <f>IF('Indicator Date hidden'!F174="x","x",$E$2-'Indicator Date hidden'!F174)</f>
        <v>0</v>
      </c>
      <c r="F173" s="148">
        <f>IF('Indicator Date hidden'!G174="x","x",$F$2-'Indicator Date hidden'!G174)</f>
        <v>0</v>
      </c>
      <c r="G173" s="148">
        <f>IF('Indicator Date hidden'!H174="x","x",$G$2-'Indicator Date hidden'!H174)</f>
        <v>0</v>
      </c>
      <c r="H173" s="148">
        <f>IF('Indicator Date hidden'!I174="x","x",$H$2-'Indicator Date hidden'!I174)</f>
        <v>0</v>
      </c>
      <c r="I173" s="148">
        <f>IF('Indicator Date hidden'!J174="x","x",$I$2-'Indicator Date hidden'!J174)</f>
        <v>0</v>
      </c>
      <c r="J173" s="148">
        <f>IF('Indicator Date hidden'!K174="x","x",$J$2-'Indicator Date hidden'!K174)</f>
        <v>0</v>
      </c>
      <c r="K173" s="148">
        <f>IF('Indicator Date hidden'!L174="x","x",$K$2-'Indicator Date hidden'!L174)</f>
        <v>0</v>
      </c>
      <c r="L173" s="148">
        <f>IF('Indicator Date hidden'!M174="x","x",$L$2-'Indicator Date hidden'!M174)</f>
        <v>0</v>
      </c>
      <c r="M173" s="148">
        <f>IF('Indicator Date hidden'!N174="x","x",$M$2-'Indicator Date hidden'!N174)</f>
        <v>0</v>
      </c>
      <c r="N173" s="148">
        <f>IF('Indicator Date hidden'!O174="x","x",$N$2-'Indicator Date hidden'!O174)</f>
        <v>0</v>
      </c>
      <c r="O173" s="148">
        <f>IF('Indicator Date hidden'!P174="x","x",$O$2-'Indicator Date hidden'!P174)</f>
        <v>0</v>
      </c>
      <c r="P173" s="148">
        <f>IF('Indicator Date hidden'!Q174="x","x",$P$2-'Indicator Date hidden'!Q174)</f>
        <v>0</v>
      </c>
      <c r="Q173" s="148">
        <f>IF('Indicator Date hidden'!R174="x","x",$Q$2-'Indicator Date hidden'!R174)</f>
        <v>4</v>
      </c>
      <c r="R173" s="148">
        <f>IF('Indicator Date hidden'!S174="x","x",$R$2-'Indicator Date hidden'!S174)</f>
        <v>0</v>
      </c>
      <c r="S173" s="148">
        <f>IF('Indicator Date hidden'!T174="x","x",$S$2-'Indicator Date hidden'!T174)</f>
        <v>0</v>
      </c>
      <c r="T173" s="148">
        <f>IF('Indicator Date hidden'!U174="x","x",$T$2-'Indicator Date hidden'!U174)</f>
        <v>0</v>
      </c>
      <c r="U173" s="148">
        <f>IF('Indicator Date hidden'!V174="x","x",$U$2-'Indicator Date hidden'!V174)</f>
        <v>0</v>
      </c>
      <c r="V173" s="148">
        <f>IF('Indicator Date hidden'!W174="x","x",$V$2-'Indicator Date hidden'!W174)</f>
        <v>0</v>
      </c>
      <c r="W173" s="148">
        <f>IF('Indicator Date hidden'!X174="x","x",$W$2-'Indicator Date hidden'!X174)</f>
        <v>5</v>
      </c>
      <c r="X173" s="148">
        <f>IF('Indicator Date hidden'!Y174="x","x",$X$2-'Indicator Date hidden'!Y174)</f>
        <v>3</v>
      </c>
      <c r="Y173" s="148">
        <f>IF('Indicator Date hidden'!Z174="x","x",$Y$2-'Indicator Date hidden'!Z174)</f>
        <v>0</v>
      </c>
      <c r="Z173" s="148">
        <f>IF('Indicator Date hidden'!AA174="x","x",$Z$2-'Indicator Date hidden'!AA174)</f>
        <v>0</v>
      </c>
      <c r="AA173" s="148" t="str">
        <f>IF('Indicator Date hidden'!AB174="x","x",$AA$2-'Indicator Date hidden'!AB174)</f>
        <v>x</v>
      </c>
      <c r="AB173" s="148">
        <f>IF('Indicator Date hidden'!AC174="x","x",$AB$2-'Indicator Date hidden'!AC174)</f>
        <v>0</v>
      </c>
      <c r="AC173" s="148">
        <f>IF('Indicator Date hidden'!AD174="x","x",$AC$2-'Indicator Date hidden'!AD174)</f>
        <v>0</v>
      </c>
      <c r="AD173" s="148">
        <f>IF('Indicator Date hidden'!AE174="x","x",$AD$2-'Indicator Date hidden'!AE174)</f>
        <v>0</v>
      </c>
      <c r="AE173" s="148" t="str">
        <f>IF('Indicator Date hidden'!AF174="x","x",$AE$2-'Indicator Date hidden'!AF174)</f>
        <v>x</v>
      </c>
      <c r="AF173" s="148">
        <f>IF('Indicator Date hidden'!AG174="x","x",$AF$2-'Indicator Date hidden'!AG174)</f>
        <v>6</v>
      </c>
      <c r="AG173" s="148">
        <f>IF('Indicator Date hidden'!AH174="x","x",$AG$2-'Indicator Date hidden'!AH174)</f>
        <v>0</v>
      </c>
      <c r="AH173" s="148">
        <f>IF('Indicator Date hidden'!AI174="x","x",$AH$2-'Indicator Date hidden'!AI174)</f>
        <v>0</v>
      </c>
      <c r="AI173" s="148">
        <f>IF('Indicator Date hidden'!AJ174="x","x",$AI$2-'Indicator Date hidden'!AJ174)</f>
        <v>0</v>
      </c>
      <c r="AJ173" s="148">
        <f>IF('Indicator Date hidden'!AK174="x","x",$AJ$2-'Indicator Date hidden'!AK174)</f>
        <v>1</v>
      </c>
      <c r="AK173" s="148">
        <f>IF('Indicator Date hidden'!AL174="x","x",$AK$2-'Indicator Date hidden'!AL174)</f>
        <v>1</v>
      </c>
      <c r="AL173" s="148">
        <f>IF('Indicator Date hidden'!AM174="x","x",$AL$2-'Indicator Date hidden'!AM174)</f>
        <v>0</v>
      </c>
      <c r="AM173" s="148">
        <f>IF('Indicator Date hidden'!AN174="x","x",$AM$2-'Indicator Date hidden'!AN174)</f>
        <v>0</v>
      </c>
      <c r="AN173" s="148">
        <f>IF('Indicator Date hidden'!AO174="x","x",$AN$2-'Indicator Date hidden'!AO174)</f>
        <v>0</v>
      </c>
      <c r="AO173" s="148" t="str">
        <f>IF('Indicator Date hidden'!AP174="x","x",$AO$2-'Indicator Date hidden'!AP174)</f>
        <v>x</v>
      </c>
      <c r="AP173" s="148" t="str">
        <f>IF('Indicator Date hidden'!AQ174="x","x",$AP$2-'Indicator Date hidden'!AQ174)</f>
        <v>x</v>
      </c>
      <c r="AQ173" s="148">
        <f>IF('Indicator Date hidden'!AR174="x","x",$AQ$2-'Indicator Date hidden'!AR174)</f>
        <v>6</v>
      </c>
      <c r="AR173" s="148">
        <f>IF('Indicator Date hidden'!AS174="x","x",$AR$2-'Indicator Date hidden'!AS174)</f>
        <v>0</v>
      </c>
      <c r="AS173" s="148">
        <f>IF('Indicator Date hidden'!AT174="x","x",$AS$2-'Indicator Date hidden'!AT174)</f>
        <v>0</v>
      </c>
      <c r="AT173" s="148">
        <f>IF('Indicator Date hidden'!AU174="x","x",$AT$2-'Indicator Date hidden'!AU174)</f>
        <v>0</v>
      </c>
      <c r="AU173" s="148">
        <f>IF('Indicator Date hidden'!AV174="x","x",$AU$2-'Indicator Date hidden'!AV174)</f>
        <v>4</v>
      </c>
      <c r="AV173" s="148">
        <f>IF('Indicator Date hidden'!AW174="x","x",$AV$2-'Indicator Date hidden'!AW174)</f>
        <v>0</v>
      </c>
      <c r="AW173" s="148">
        <f>IF('Indicator Date hidden'!AX174="x","x",$AW$2-'Indicator Date hidden'!AX174)</f>
        <v>0</v>
      </c>
      <c r="AX173" s="148">
        <f>IF('Indicator Date hidden'!AY174="x","x",$AX$2-'Indicator Date hidden'!AY174)</f>
        <v>0</v>
      </c>
      <c r="AY173" s="148">
        <f>IF('Indicator Date hidden'!AZ174="x","x",$AY$2-'Indicator Date hidden'!AZ174)</f>
        <v>0</v>
      </c>
      <c r="AZ173" s="148">
        <f>IF('Indicator Date hidden'!BA174="x","x",$AZ$2-'Indicator Date hidden'!BA174)</f>
        <v>0</v>
      </c>
      <c r="BA173">
        <f t="shared" si="25"/>
        <v>30</v>
      </c>
      <c r="BB173" s="19">
        <f t="shared" si="26"/>
        <v>0.63829787234042556</v>
      </c>
      <c r="BC173">
        <f t="shared" si="27"/>
        <v>8</v>
      </c>
      <c r="BD173" s="19">
        <f t="shared" si="28"/>
        <v>1.6035271218227041</v>
      </c>
      <c r="BE173" s="182">
        <f t="shared" si="29"/>
        <v>0</v>
      </c>
    </row>
    <row r="174" spans="1:57">
      <c r="A174" t="s">
        <v>8245</v>
      </c>
      <c r="B174" s="148">
        <f>IF('Indicator Date hidden'!C175="x","x",$B$2-'Indicator Date hidden'!C175)</f>
        <v>0</v>
      </c>
      <c r="C174" s="148">
        <f>IF('Indicator Date hidden'!D175="x","x",$C$2-'Indicator Date hidden'!D175)</f>
        <v>0</v>
      </c>
      <c r="D174" s="148">
        <f>IF('Indicator Date hidden'!E175="x","x",$D$2-'Indicator Date hidden'!E175)</f>
        <v>0</v>
      </c>
      <c r="E174" s="148">
        <f>IF('Indicator Date hidden'!F175="x","x",$E$2-'Indicator Date hidden'!F175)</f>
        <v>0</v>
      </c>
      <c r="F174" s="148">
        <f>IF('Indicator Date hidden'!G175="x","x",$F$2-'Indicator Date hidden'!G175)</f>
        <v>0</v>
      </c>
      <c r="G174" s="148">
        <f>IF('Indicator Date hidden'!H175="x","x",$G$2-'Indicator Date hidden'!H175)</f>
        <v>0</v>
      </c>
      <c r="H174" s="148">
        <f>IF('Indicator Date hidden'!I175="x","x",$H$2-'Indicator Date hidden'!I175)</f>
        <v>0</v>
      </c>
      <c r="I174" s="148">
        <f>IF('Indicator Date hidden'!J175="x","x",$I$2-'Indicator Date hidden'!J175)</f>
        <v>0</v>
      </c>
      <c r="J174" s="148">
        <f>IF('Indicator Date hidden'!K175="x","x",$J$2-'Indicator Date hidden'!K175)</f>
        <v>0</v>
      </c>
      <c r="K174" s="148">
        <f>IF('Indicator Date hidden'!L175="x","x",$K$2-'Indicator Date hidden'!L175)</f>
        <v>0</v>
      </c>
      <c r="L174" s="148">
        <f>IF('Indicator Date hidden'!M175="x","x",$L$2-'Indicator Date hidden'!M175)</f>
        <v>0</v>
      </c>
      <c r="M174" s="148">
        <f>IF('Indicator Date hidden'!N175="x","x",$M$2-'Indicator Date hidden'!N175)</f>
        <v>0</v>
      </c>
      <c r="N174" s="148">
        <f>IF('Indicator Date hidden'!O175="x","x",$N$2-'Indicator Date hidden'!O175)</f>
        <v>0</v>
      </c>
      <c r="O174" s="148">
        <f>IF('Indicator Date hidden'!P175="x","x",$O$2-'Indicator Date hidden'!P175)</f>
        <v>0</v>
      </c>
      <c r="P174" s="148">
        <f>IF('Indicator Date hidden'!Q175="x","x",$P$2-'Indicator Date hidden'!Q175)</f>
        <v>0</v>
      </c>
      <c r="Q174" s="148">
        <f>IF('Indicator Date hidden'!R175="x","x",$Q$2-'Indicator Date hidden'!R175)</f>
        <v>0</v>
      </c>
      <c r="R174" s="148">
        <f>IF('Indicator Date hidden'!S175="x","x",$R$2-'Indicator Date hidden'!S175)</f>
        <v>0</v>
      </c>
      <c r="S174" s="148">
        <f>IF('Indicator Date hidden'!T175="x","x",$S$2-'Indicator Date hidden'!T175)</f>
        <v>0</v>
      </c>
      <c r="T174" s="148">
        <f>IF('Indicator Date hidden'!U175="x","x",$T$2-'Indicator Date hidden'!U175)</f>
        <v>0</v>
      </c>
      <c r="U174" s="148">
        <f>IF('Indicator Date hidden'!V175="x","x",$U$2-'Indicator Date hidden'!V175)</f>
        <v>0</v>
      </c>
      <c r="V174" s="148">
        <f>IF('Indicator Date hidden'!W175="x","x",$V$2-'Indicator Date hidden'!W175)</f>
        <v>0</v>
      </c>
      <c r="W174" s="148">
        <f>IF('Indicator Date hidden'!X175="x","x",$W$2-'Indicator Date hidden'!X175)</f>
        <v>0</v>
      </c>
      <c r="X174" s="148">
        <f>IF('Indicator Date hidden'!Y175="x","x",$X$2-'Indicator Date hidden'!Y175)</f>
        <v>4</v>
      </c>
      <c r="Y174" s="148">
        <f>IF('Indicator Date hidden'!Z175="x","x",$Y$2-'Indicator Date hidden'!Z175)</f>
        <v>0</v>
      </c>
      <c r="Z174" s="148">
        <f>IF('Indicator Date hidden'!AA175="x","x",$Z$2-'Indicator Date hidden'!AA175)</f>
        <v>0</v>
      </c>
      <c r="AA174" s="148">
        <f>IF('Indicator Date hidden'!AB175="x","x",$AA$2-'Indicator Date hidden'!AB175)</f>
        <v>0</v>
      </c>
      <c r="AB174" s="148">
        <f>IF('Indicator Date hidden'!AC175="x","x",$AB$2-'Indicator Date hidden'!AC175)</f>
        <v>0</v>
      </c>
      <c r="AC174" s="148">
        <f>IF('Indicator Date hidden'!AD175="x","x",$AC$2-'Indicator Date hidden'!AD175)</f>
        <v>0</v>
      </c>
      <c r="AD174" s="148">
        <f>IF('Indicator Date hidden'!AE175="x","x",$AD$2-'Indicator Date hidden'!AE175)</f>
        <v>0</v>
      </c>
      <c r="AE174" s="148">
        <f>IF('Indicator Date hidden'!AF175="x","x",$AE$2-'Indicator Date hidden'!AF175)</f>
        <v>0</v>
      </c>
      <c r="AF174" s="148">
        <f>IF('Indicator Date hidden'!AG175="x","x",$AF$2-'Indicator Date hidden'!AG175)</f>
        <v>2</v>
      </c>
      <c r="AG174" s="148">
        <f>IF('Indicator Date hidden'!AH175="x","x",$AG$2-'Indicator Date hidden'!AH175)</f>
        <v>0</v>
      </c>
      <c r="AH174" s="148">
        <f>IF('Indicator Date hidden'!AI175="x","x",$AH$2-'Indicator Date hidden'!AI175)</f>
        <v>0</v>
      </c>
      <c r="AI174" s="148">
        <f>IF('Indicator Date hidden'!AJ175="x","x",$AI$2-'Indicator Date hidden'!AJ175)</f>
        <v>0</v>
      </c>
      <c r="AJ174" s="148">
        <f>IF('Indicator Date hidden'!AK175="x","x",$AJ$2-'Indicator Date hidden'!AK175)</f>
        <v>1</v>
      </c>
      <c r="AK174" s="148">
        <f>IF('Indicator Date hidden'!AL175="x","x",$AK$2-'Indicator Date hidden'!AL175)</f>
        <v>1</v>
      </c>
      <c r="AL174" s="148">
        <f>IF('Indicator Date hidden'!AM175="x","x",$AL$2-'Indicator Date hidden'!AM175)</f>
        <v>0</v>
      </c>
      <c r="AM174" s="148">
        <f>IF('Indicator Date hidden'!AN175="x","x",$AM$2-'Indicator Date hidden'!AN175)</f>
        <v>0</v>
      </c>
      <c r="AN174" s="148">
        <f>IF('Indicator Date hidden'!AO175="x","x",$AN$2-'Indicator Date hidden'!AO175)</f>
        <v>0</v>
      </c>
      <c r="AO174" s="148">
        <f>IF('Indicator Date hidden'!AP175="x","x",$AO$2-'Indicator Date hidden'!AP175)</f>
        <v>0</v>
      </c>
      <c r="AP174" s="148">
        <f>IF('Indicator Date hidden'!AQ175="x","x",$AP$2-'Indicator Date hidden'!AQ175)</f>
        <v>0</v>
      </c>
      <c r="AQ174" s="148">
        <f>IF('Indicator Date hidden'!AR175="x","x",$AQ$2-'Indicator Date hidden'!AR175)</f>
        <v>0</v>
      </c>
      <c r="AR174" s="148">
        <f>IF('Indicator Date hidden'!AS175="x","x",$AR$2-'Indicator Date hidden'!AS175)</f>
        <v>0</v>
      </c>
      <c r="AS174" s="148">
        <f>IF('Indicator Date hidden'!AT175="x","x",$AS$2-'Indicator Date hidden'!AT175)</f>
        <v>0</v>
      </c>
      <c r="AT174" s="148">
        <f>IF('Indicator Date hidden'!AU175="x","x",$AT$2-'Indicator Date hidden'!AU175)</f>
        <v>0</v>
      </c>
      <c r="AU174" s="148">
        <f>IF('Indicator Date hidden'!AV175="x","x",$AU$2-'Indicator Date hidden'!AV175)</f>
        <v>3</v>
      </c>
      <c r="AV174" s="148">
        <f>IF('Indicator Date hidden'!AW175="x","x",$AV$2-'Indicator Date hidden'!AW175)</f>
        <v>0</v>
      </c>
      <c r="AW174" s="148">
        <f>IF('Indicator Date hidden'!AX175="x","x",$AW$2-'Indicator Date hidden'!AX175)</f>
        <v>0</v>
      </c>
      <c r="AX174" s="148">
        <f>IF('Indicator Date hidden'!AY175="x","x",$AX$2-'Indicator Date hidden'!AY175)</f>
        <v>0</v>
      </c>
      <c r="AY174" s="148">
        <f>IF('Indicator Date hidden'!AZ175="x","x",$AY$2-'Indicator Date hidden'!AZ175)</f>
        <v>0</v>
      </c>
      <c r="AZ174" s="148">
        <f>IF('Indicator Date hidden'!BA175="x","x",$AZ$2-'Indicator Date hidden'!BA175)</f>
        <v>0</v>
      </c>
      <c r="BA174">
        <f t="shared" si="25"/>
        <v>11</v>
      </c>
      <c r="BB174" s="19">
        <f t="shared" si="26"/>
        <v>0.21568627450980393</v>
      </c>
      <c r="BC174">
        <f t="shared" si="27"/>
        <v>5</v>
      </c>
      <c r="BD174" s="19">
        <f t="shared" si="28"/>
        <v>0.74921463429579604</v>
      </c>
      <c r="BE174" s="182">
        <f t="shared" si="29"/>
        <v>0</v>
      </c>
    </row>
    <row r="175" spans="1:57">
      <c r="A175" t="s">
        <v>8247</v>
      </c>
      <c r="B175" s="148">
        <f>IF('Indicator Date hidden'!C176="x","x",$B$2-'Indicator Date hidden'!C176)</f>
        <v>0</v>
      </c>
      <c r="C175" s="148">
        <f>IF('Indicator Date hidden'!D176="x","x",$C$2-'Indicator Date hidden'!D176)</f>
        <v>0</v>
      </c>
      <c r="D175" s="148">
        <f>IF('Indicator Date hidden'!E176="x","x",$D$2-'Indicator Date hidden'!E176)</f>
        <v>0</v>
      </c>
      <c r="E175" s="148">
        <f>IF('Indicator Date hidden'!F176="x","x",$E$2-'Indicator Date hidden'!F176)</f>
        <v>0</v>
      </c>
      <c r="F175" s="148">
        <f>IF('Indicator Date hidden'!G176="x","x",$F$2-'Indicator Date hidden'!G176)</f>
        <v>0</v>
      </c>
      <c r="G175" s="148">
        <f>IF('Indicator Date hidden'!H176="x","x",$G$2-'Indicator Date hidden'!H176)</f>
        <v>0</v>
      </c>
      <c r="H175" s="148">
        <f>IF('Indicator Date hidden'!I176="x","x",$H$2-'Indicator Date hidden'!I176)</f>
        <v>0</v>
      </c>
      <c r="I175" s="148">
        <f>IF('Indicator Date hidden'!J176="x","x",$I$2-'Indicator Date hidden'!J176)</f>
        <v>0</v>
      </c>
      <c r="J175" s="148">
        <f>IF('Indicator Date hidden'!K176="x","x",$J$2-'Indicator Date hidden'!K176)</f>
        <v>0</v>
      </c>
      <c r="K175" s="148">
        <f>IF('Indicator Date hidden'!L176="x","x",$K$2-'Indicator Date hidden'!L176)</f>
        <v>0</v>
      </c>
      <c r="L175" s="148">
        <f>IF('Indicator Date hidden'!M176="x","x",$L$2-'Indicator Date hidden'!M176)</f>
        <v>0</v>
      </c>
      <c r="M175" s="148">
        <f>IF('Indicator Date hidden'!N176="x","x",$M$2-'Indicator Date hidden'!N176)</f>
        <v>0</v>
      </c>
      <c r="N175" s="148">
        <f>IF('Indicator Date hidden'!O176="x","x",$N$2-'Indicator Date hidden'!O176)</f>
        <v>0</v>
      </c>
      <c r="O175" s="148">
        <f>IF('Indicator Date hidden'!P176="x","x",$O$2-'Indicator Date hidden'!P176)</f>
        <v>0</v>
      </c>
      <c r="P175" s="148">
        <f>IF('Indicator Date hidden'!Q176="x","x",$P$2-'Indicator Date hidden'!Q176)</f>
        <v>0</v>
      </c>
      <c r="Q175" s="148" t="str">
        <f>IF('Indicator Date hidden'!R176="x","x",$Q$2-'Indicator Date hidden'!R176)</f>
        <v>x</v>
      </c>
      <c r="R175" s="148">
        <f>IF('Indicator Date hidden'!S176="x","x",$R$2-'Indicator Date hidden'!S176)</f>
        <v>0</v>
      </c>
      <c r="S175" s="148">
        <f>IF('Indicator Date hidden'!T176="x","x",$S$2-'Indicator Date hidden'!T176)</f>
        <v>0</v>
      </c>
      <c r="T175" s="148">
        <f>IF('Indicator Date hidden'!U176="x","x",$T$2-'Indicator Date hidden'!U176)</f>
        <v>0</v>
      </c>
      <c r="U175" s="148">
        <f>IF('Indicator Date hidden'!V176="x","x",$U$2-'Indicator Date hidden'!V176)</f>
        <v>0</v>
      </c>
      <c r="V175" s="148">
        <f>IF('Indicator Date hidden'!W176="x","x",$V$2-'Indicator Date hidden'!W176)</f>
        <v>0</v>
      </c>
      <c r="W175" s="148">
        <f>IF('Indicator Date hidden'!X176="x","x",$W$2-'Indicator Date hidden'!X176)</f>
        <v>2</v>
      </c>
      <c r="X175" s="148">
        <f>IF('Indicator Date hidden'!Y176="x","x",$X$2-'Indicator Date hidden'!Y176)</f>
        <v>4</v>
      </c>
      <c r="Y175" s="148">
        <f>IF('Indicator Date hidden'!Z176="x","x",$Y$2-'Indicator Date hidden'!Z176)</f>
        <v>0</v>
      </c>
      <c r="Z175" s="148">
        <f>IF('Indicator Date hidden'!AA176="x","x",$Z$2-'Indicator Date hidden'!AA176)</f>
        <v>0</v>
      </c>
      <c r="AA175" s="148" t="str">
        <f>IF('Indicator Date hidden'!AB176="x","x",$AA$2-'Indicator Date hidden'!AB176)</f>
        <v>x</v>
      </c>
      <c r="AB175" s="148">
        <f>IF('Indicator Date hidden'!AC176="x","x",$AB$2-'Indicator Date hidden'!AC176)</f>
        <v>0</v>
      </c>
      <c r="AC175" s="148">
        <f>IF('Indicator Date hidden'!AD176="x","x",$AC$2-'Indicator Date hidden'!AD176)</f>
        <v>0</v>
      </c>
      <c r="AD175" s="148" t="str">
        <f>IF('Indicator Date hidden'!AE176="x","x",$AD$2-'Indicator Date hidden'!AE176)</f>
        <v>x</v>
      </c>
      <c r="AE175" s="148">
        <f>IF('Indicator Date hidden'!AF176="x","x",$AE$2-'Indicator Date hidden'!AF176)</f>
        <v>0</v>
      </c>
      <c r="AF175" s="148">
        <f>IF('Indicator Date hidden'!AG176="x","x",$AF$2-'Indicator Date hidden'!AG176)</f>
        <v>4</v>
      </c>
      <c r="AG175" s="148">
        <f>IF('Indicator Date hidden'!AH176="x","x",$AG$2-'Indicator Date hidden'!AH176)</f>
        <v>0</v>
      </c>
      <c r="AH175" s="148">
        <f>IF('Indicator Date hidden'!AI176="x","x",$AH$2-'Indicator Date hidden'!AI176)</f>
        <v>0</v>
      </c>
      <c r="AI175" s="148">
        <f>IF('Indicator Date hidden'!AJ176="x","x",$AI$2-'Indicator Date hidden'!AJ176)</f>
        <v>0</v>
      </c>
      <c r="AJ175" s="148" t="str">
        <f>IF('Indicator Date hidden'!AK176="x","x",$AJ$2-'Indicator Date hidden'!AK176)</f>
        <v>x</v>
      </c>
      <c r="AK175" s="148">
        <f>IF('Indicator Date hidden'!AL176="x","x",$AK$2-'Indicator Date hidden'!AL176)</f>
        <v>1</v>
      </c>
      <c r="AL175" s="148">
        <f>IF('Indicator Date hidden'!AM176="x","x",$AL$2-'Indicator Date hidden'!AM176)</f>
        <v>0</v>
      </c>
      <c r="AM175" s="148">
        <f>IF('Indicator Date hidden'!AN176="x","x",$AM$2-'Indicator Date hidden'!AN176)</f>
        <v>0</v>
      </c>
      <c r="AN175" s="148">
        <f>IF('Indicator Date hidden'!AO176="x","x",$AN$2-'Indicator Date hidden'!AO176)</f>
        <v>0</v>
      </c>
      <c r="AO175" s="148" t="str">
        <f>IF('Indicator Date hidden'!AP176="x","x",$AO$2-'Indicator Date hidden'!AP176)</f>
        <v>x</v>
      </c>
      <c r="AP175" s="148" t="str">
        <f>IF('Indicator Date hidden'!AQ176="x","x",$AP$2-'Indicator Date hidden'!AQ176)</f>
        <v>x</v>
      </c>
      <c r="AQ175" s="148">
        <f>IF('Indicator Date hidden'!AR176="x","x",$AQ$2-'Indicator Date hidden'!AR176)</f>
        <v>4</v>
      </c>
      <c r="AR175" s="148">
        <f>IF('Indicator Date hidden'!AS176="x","x",$AR$2-'Indicator Date hidden'!AS176)</f>
        <v>0</v>
      </c>
      <c r="AS175" s="148" t="str">
        <f>IF('Indicator Date hidden'!AT176="x","x",$AS$2-'Indicator Date hidden'!AT176)</f>
        <v>x</v>
      </c>
      <c r="AT175" s="148">
        <f>IF('Indicator Date hidden'!AU176="x","x",$AT$2-'Indicator Date hidden'!AU176)</f>
        <v>0</v>
      </c>
      <c r="AU175" s="148">
        <f>IF('Indicator Date hidden'!AV176="x","x",$AU$2-'Indicator Date hidden'!AV176)</f>
        <v>3</v>
      </c>
      <c r="AV175" s="148">
        <f>IF('Indicator Date hidden'!AW176="x","x",$AV$2-'Indicator Date hidden'!AW176)</f>
        <v>0</v>
      </c>
      <c r="AW175" s="148">
        <f>IF('Indicator Date hidden'!AX176="x","x",$AW$2-'Indicator Date hidden'!AX176)</f>
        <v>0</v>
      </c>
      <c r="AX175" s="148">
        <f>IF('Indicator Date hidden'!AY176="x","x",$AX$2-'Indicator Date hidden'!AY176)</f>
        <v>0</v>
      </c>
      <c r="AY175" s="148">
        <f>IF('Indicator Date hidden'!AZ176="x","x",$AY$2-'Indicator Date hidden'!AZ176)</f>
        <v>0</v>
      </c>
      <c r="AZ175" s="148">
        <f>IF('Indicator Date hidden'!BA176="x","x",$AZ$2-'Indicator Date hidden'!BA176)</f>
        <v>0</v>
      </c>
      <c r="BA175">
        <f t="shared" si="25"/>
        <v>18</v>
      </c>
      <c r="BB175" s="19">
        <f t="shared" si="26"/>
        <v>0.40909090909090912</v>
      </c>
      <c r="BC175">
        <f t="shared" si="27"/>
        <v>6</v>
      </c>
      <c r="BD175" s="19">
        <f t="shared" si="28"/>
        <v>1.1143318792846604</v>
      </c>
      <c r="BE175" s="182">
        <f t="shared" si="29"/>
        <v>0</v>
      </c>
    </row>
    <row r="176" spans="1:57">
      <c r="A176" t="s">
        <v>7023</v>
      </c>
      <c r="B176" s="148">
        <f>IF('Indicator Date hidden'!C177="x","x",$B$2-'Indicator Date hidden'!C177)</f>
        <v>0</v>
      </c>
      <c r="C176" s="148">
        <f>IF('Indicator Date hidden'!D177="x","x",$C$2-'Indicator Date hidden'!D177)</f>
        <v>0</v>
      </c>
      <c r="D176" s="148">
        <f>IF('Indicator Date hidden'!E177="x","x",$D$2-'Indicator Date hidden'!E177)</f>
        <v>0</v>
      </c>
      <c r="E176" s="148">
        <f>IF('Indicator Date hidden'!F177="x","x",$E$2-'Indicator Date hidden'!F177)</f>
        <v>0</v>
      </c>
      <c r="F176" s="148">
        <f>IF('Indicator Date hidden'!G177="x","x",$F$2-'Indicator Date hidden'!G177)</f>
        <v>0</v>
      </c>
      <c r="G176" s="148">
        <f>IF('Indicator Date hidden'!H177="x","x",$G$2-'Indicator Date hidden'!H177)</f>
        <v>0</v>
      </c>
      <c r="H176" s="148">
        <f>IF('Indicator Date hidden'!I177="x","x",$H$2-'Indicator Date hidden'!I177)</f>
        <v>0</v>
      </c>
      <c r="I176" s="148">
        <f>IF('Indicator Date hidden'!J177="x","x",$I$2-'Indicator Date hidden'!J177)</f>
        <v>0</v>
      </c>
      <c r="J176" s="148">
        <f>IF('Indicator Date hidden'!K177="x","x",$J$2-'Indicator Date hidden'!K177)</f>
        <v>0</v>
      </c>
      <c r="K176" s="148">
        <f>IF('Indicator Date hidden'!L177="x","x",$K$2-'Indicator Date hidden'!L177)</f>
        <v>0</v>
      </c>
      <c r="L176" s="148">
        <f>IF('Indicator Date hidden'!M177="x","x",$L$2-'Indicator Date hidden'!M177)</f>
        <v>0</v>
      </c>
      <c r="M176" s="148">
        <f>IF('Indicator Date hidden'!N177="x","x",$M$2-'Indicator Date hidden'!N177)</f>
        <v>0</v>
      </c>
      <c r="N176" s="148">
        <f>IF('Indicator Date hidden'!O177="x","x",$N$2-'Indicator Date hidden'!O177)</f>
        <v>0</v>
      </c>
      <c r="O176" s="148">
        <f>IF('Indicator Date hidden'!P177="x","x",$O$2-'Indicator Date hidden'!P177)</f>
        <v>0</v>
      </c>
      <c r="P176" s="148">
        <f>IF('Indicator Date hidden'!Q177="x","x",$P$2-'Indicator Date hidden'!Q177)</f>
        <v>0</v>
      </c>
      <c r="Q176" s="148">
        <f>IF('Indicator Date hidden'!R177="x","x",$Q$2-'Indicator Date hidden'!R177)</f>
        <v>8</v>
      </c>
      <c r="R176" s="148">
        <f>IF('Indicator Date hidden'!S177="x","x",$R$2-'Indicator Date hidden'!S177)</f>
        <v>0</v>
      </c>
      <c r="S176" s="148">
        <f>IF('Indicator Date hidden'!T177="x","x",$S$2-'Indicator Date hidden'!T177)</f>
        <v>0</v>
      </c>
      <c r="T176" s="148">
        <f>IF('Indicator Date hidden'!U177="x","x",$T$2-'Indicator Date hidden'!U177)</f>
        <v>0</v>
      </c>
      <c r="U176" s="148" t="str">
        <f>IF('Indicator Date hidden'!V177="x","x",$U$2-'Indicator Date hidden'!V177)</f>
        <v>x</v>
      </c>
      <c r="V176" s="148">
        <f>IF('Indicator Date hidden'!W177="x","x",$V$2-'Indicator Date hidden'!W177)</f>
        <v>0</v>
      </c>
      <c r="W176" s="148" t="str">
        <f>IF('Indicator Date hidden'!X177="x","x",$W$2-'Indicator Date hidden'!X177)</f>
        <v>x</v>
      </c>
      <c r="X176" s="148">
        <f>IF('Indicator Date hidden'!Y177="x","x",$X$2-'Indicator Date hidden'!Y177)</f>
        <v>4</v>
      </c>
      <c r="Y176" s="148">
        <f>IF('Indicator Date hidden'!Z177="x","x",$Y$2-'Indicator Date hidden'!Z177)</f>
        <v>0</v>
      </c>
      <c r="Z176" s="148">
        <f>IF('Indicator Date hidden'!AA177="x","x",$Z$2-'Indicator Date hidden'!AA177)</f>
        <v>0</v>
      </c>
      <c r="AA176" s="148">
        <f>IF('Indicator Date hidden'!AB177="x","x",$AA$2-'Indicator Date hidden'!AB177)</f>
        <v>1</v>
      </c>
      <c r="AB176" s="148">
        <f>IF('Indicator Date hidden'!AC177="x","x",$AB$2-'Indicator Date hidden'!AC177)</f>
        <v>0</v>
      </c>
      <c r="AC176" s="148">
        <f>IF('Indicator Date hidden'!AD177="x","x",$AC$2-'Indicator Date hidden'!AD177)</f>
        <v>0</v>
      </c>
      <c r="AD176" s="148" t="str">
        <f>IF('Indicator Date hidden'!AE177="x","x",$AD$2-'Indicator Date hidden'!AE177)</f>
        <v>x</v>
      </c>
      <c r="AE176" s="148">
        <f>IF('Indicator Date hidden'!AF177="x","x",$AE$2-'Indicator Date hidden'!AF177)</f>
        <v>0</v>
      </c>
      <c r="AF176" s="148" t="str">
        <f>IF('Indicator Date hidden'!AG177="x","x",$AF$2-'Indicator Date hidden'!AG177)</f>
        <v>x</v>
      </c>
      <c r="AG176" s="148">
        <f>IF('Indicator Date hidden'!AH177="x","x",$AG$2-'Indicator Date hidden'!AH177)</f>
        <v>0</v>
      </c>
      <c r="AH176" s="148">
        <f>IF('Indicator Date hidden'!AI177="x","x",$AH$2-'Indicator Date hidden'!AI177)</f>
        <v>0</v>
      </c>
      <c r="AI176" s="148">
        <f>IF('Indicator Date hidden'!AJ177="x","x",$AI$2-'Indicator Date hidden'!AJ177)</f>
        <v>0</v>
      </c>
      <c r="AJ176" s="148" t="str">
        <f>IF('Indicator Date hidden'!AK177="x","x",$AJ$2-'Indicator Date hidden'!AK177)</f>
        <v>x</v>
      </c>
      <c r="AK176" s="148">
        <f>IF('Indicator Date hidden'!AL177="x","x",$AK$2-'Indicator Date hidden'!AL177)</f>
        <v>1</v>
      </c>
      <c r="AL176" s="148">
        <f>IF('Indicator Date hidden'!AM177="x","x",$AL$2-'Indicator Date hidden'!AM177)</f>
        <v>0</v>
      </c>
      <c r="AM176" s="148">
        <f>IF('Indicator Date hidden'!AN177="x","x",$AM$2-'Indicator Date hidden'!AN177)</f>
        <v>0</v>
      </c>
      <c r="AN176" s="148">
        <f>IF('Indicator Date hidden'!AO177="x","x",$AN$2-'Indicator Date hidden'!AO177)</f>
        <v>0</v>
      </c>
      <c r="AO176" s="148">
        <f>IF('Indicator Date hidden'!AP177="x","x",$AO$2-'Indicator Date hidden'!AP177)</f>
        <v>1</v>
      </c>
      <c r="AP176" s="148">
        <f>IF('Indicator Date hidden'!AQ177="x","x",$AP$2-'Indicator Date hidden'!AQ177)</f>
        <v>1</v>
      </c>
      <c r="AQ176" s="148">
        <f>IF('Indicator Date hidden'!AR177="x","x",$AQ$2-'Indicator Date hidden'!AR177)</f>
        <v>4</v>
      </c>
      <c r="AR176" s="148">
        <f>IF('Indicator Date hidden'!AS177="x","x",$AR$2-'Indicator Date hidden'!AS177)</f>
        <v>0</v>
      </c>
      <c r="AS176" s="148">
        <f>IF('Indicator Date hidden'!AT177="x","x",$AS$2-'Indicator Date hidden'!AT177)</f>
        <v>0</v>
      </c>
      <c r="AT176" s="148">
        <f>IF('Indicator Date hidden'!AU177="x","x",$AT$2-'Indicator Date hidden'!AU177)</f>
        <v>0</v>
      </c>
      <c r="AU176" s="148">
        <f>IF('Indicator Date hidden'!AV177="x","x",$AU$2-'Indicator Date hidden'!AV177)</f>
        <v>1</v>
      </c>
      <c r="AV176" s="148">
        <f>IF('Indicator Date hidden'!AW177="x","x",$AV$2-'Indicator Date hidden'!AW177)</f>
        <v>0</v>
      </c>
      <c r="AW176" s="148">
        <f>IF('Indicator Date hidden'!AX177="x","x",$AW$2-'Indicator Date hidden'!AX177)</f>
        <v>0</v>
      </c>
      <c r="AX176" s="148">
        <f>IF('Indicator Date hidden'!AY177="x","x",$AX$2-'Indicator Date hidden'!AY177)</f>
        <v>0</v>
      </c>
      <c r="AY176" s="148">
        <f>IF('Indicator Date hidden'!AZ177="x","x",$AY$2-'Indicator Date hidden'!AZ177)</f>
        <v>0</v>
      </c>
      <c r="AZ176" s="148">
        <f>IF('Indicator Date hidden'!BA177="x","x",$AZ$2-'Indicator Date hidden'!BA177)</f>
        <v>0</v>
      </c>
      <c r="BA176">
        <f t="shared" si="25"/>
        <v>21</v>
      </c>
      <c r="BB176" s="19">
        <f t="shared" si="26"/>
        <v>0.45652173913043476</v>
      </c>
      <c r="BC176">
        <f t="shared" si="27"/>
        <v>8</v>
      </c>
      <c r="BD176" s="19">
        <f t="shared" si="28"/>
        <v>1.4096950292933457</v>
      </c>
      <c r="BE176" s="182">
        <f t="shared" si="29"/>
        <v>0</v>
      </c>
    </row>
    <row r="177" spans="1:57">
      <c r="A177" t="s">
        <v>7079</v>
      </c>
      <c r="B177" s="148">
        <f>IF('Indicator Date hidden'!C178="x","x",$B$2-'Indicator Date hidden'!C178)</f>
        <v>0</v>
      </c>
      <c r="C177" s="148">
        <f>IF('Indicator Date hidden'!D178="x","x",$C$2-'Indicator Date hidden'!D178)</f>
        <v>0</v>
      </c>
      <c r="D177" s="148">
        <f>IF('Indicator Date hidden'!E178="x","x",$D$2-'Indicator Date hidden'!E178)</f>
        <v>0</v>
      </c>
      <c r="E177" s="148">
        <f>IF('Indicator Date hidden'!F178="x","x",$E$2-'Indicator Date hidden'!F178)</f>
        <v>0</v>
      </c>
      <c r="F177" s="148">
        <f>IF('Indicator Date hidden'!G178="x","x",$F$2-'Indicator Date hidden'!G178)</f>
        <v>0</v>
      </c>
      <c r="G177" s="148">
        <f>IF('Indicator Date hidden'!H178="x","x",$G$2-'Indicator Date hidden'!H178)</f>
        <v>0</v>
      </c>
      <c r="H177" s="148">
        <f>IF('Indicator Date hidden'!I178="x","x",$H$2-'Indicator Date hidden'!I178)</f>
        <v>0</v>
      </c>
      <c r="I177" s="148">
        <f>IF('Indicator Date hidden'!J178="x","x",$I$2-'Indicator Date hidden'!J178)</f>
        <v>0</v>
      </c>
      <c r="J177" s="148">
        <f>IF('Indicator Date hidden'!K178="x","x",$J$2-'Indicator Date hidden'!K178)</f>
        <v>0</v>
      </c>
      <c r="K177" s="148">
        <f>IF('Indicator Date hidden'!L178="x","x",$K$2-'Indicator Date hidden'!L178)</f>
        <v>0</v>
      </c>
      <c r="L177" s="148">
        <f>IF('Indicator Date hidden'!M178="x","x",$L$2-'Indicator Date hidden'!M178)</f>
        <v>0</v>
      </c>
      <c r="M177" s="148">
        <f>IF('Indicator Date hidden'!N178="x","x",$M$2-'Indicator Date hidden'!N178)</f>
        <v>0</v>
      </c>
      <c r="N177" s="148">
        <f>IF('Indicator Date hidden'!O178="x","x",$N$2-'Indicator Date hidden'!O178)</f>
        <v>0</v>
      </c>
      <c r="O177" s="148">
        <f>IF('Indicator Date hidden'!P178="x","x",$O$2-'Indicator Date hidden'!P178)</f>
        <v>0</v>
      </c>
      <c r="P177" s="148">
        <f>IF('Indicator Date hidden'!Q178="x","x",$P$2-'Indicator Date hidden'!Q178)</f>
        <v>0</v>
      </c>
      <c r="Q177" s="148">
        <f>IF('Indicator Date hidden'!R178="x","x",$Q$2-'Indicator Date hidden'!R178)</f>
        <v>2</v>
      </c>
      <c r="R177" s="148">
        <f>IF('Indicator Date hidden'!S178="x","x",$R$2-'Indicator Date hidden'!S178)</f>
        <v>0</v>
      </c>
      <c r="S177" s="148">
        <f>IF('Indicator Date hidden'!T178="x","x",$S$2-'Indicator Date hidden'!T178)</f>
        <v>0</v>
      </c>
      <c r="T177" s="148">
        <f>IF('Indicator Date hidden'!U178="x","x",$T$2-'Indicator Date hidden'!U178)</f>
        <v>0</v>
      </c>
      <c r="U177" s="148">
        <f>IF('Indicator Date hidden'!V178="x","x",$U$2-'Indicator Date hidden'!V178)</f>
        <v>0</v>
      </c>
      <c r="V177" s="148">
        <f>IF('Indicator Date hidden'!W178="x","x",$V$2-'Indicator Date hidden'!W178)</f>
        <v>0</v>
      </c>
      <c r="W177" s="148">
        <f>IF('Indicator Date hidden'!X178="x","x",$W$2-'Indicator Date hidden'!X178)</f>
        <v>2</v>
      </c>
      <c r="X177" s="148">
        <f>IF('Indicator Date hidden'!Y178="x","x",$X$2-'Indicator Date hidden'!Y178)</f>
        <v>4</v>
      </c>
      <c r="Y177" s="148">
        <f>IF('Indicator Date hidden'!Z178="x","x",$Y$2-'Indicator Date hidden'!Z178)</f>
        <v>0</v>
      </c>
      <c r="Z177" s="148">
        <f>IF('Indicator Date hidden'!AA178="x","x",$Z$2-'Indicator Date hidden'!AA178)</f>
        <v>0</v>
      </c>
      <c r="AA177" s="148">
        <f>IF('Indicator Date hidden'!AB178="x","x",$AA$2-'Indicator Date hidden'!AB178)</f>
        <v>0</v>
      </c>
      <c r="AB177" s="148">
        <f>IF('Indicator Date hidden'!AC178="x","x",$AB$2-'Indicator Date hidden'!AC178)</f>
        <v>0</v>
      </c>
      <c r="AC177" s="148">
        <f>IF('Indicator Date hidden'!AD178="x","x",$AC$2-'Indicator Date hidden'!AD178)</f>
        <v>0</v>
      </c>
      <c r="AD177" s="148" t="str">
        <f>IF('Indicator Date hidden'!AE178="x","x",$AD$2-'Indicator Date hidden'!AE178)</f>
        <v>x</v>
      </c>
      <c r="AE177" s="148">
        <f>IF('Indicator Date hidden'!AF178="x","x",$AE$2-'Indicator Date hidden'!AF178)</f>
        <v>0</v>
      </c>
      <c r="AF177" s="148">
        <f>IF('Indicator Date hidden'!AG178="x","x",$AF$2-'Indicator Date hidden'!AG178)</f>
        <v>3</v>
      </c>
      <c r="AG177" s="148">
        <f>IF('Indicator Date hidden'!AH178="x","x",$AG$2-'Indicator Date hidden'!AH178)</f>
        <v>0</v>
      </c>
      <c r="AH177" s="148">
        <f>IF('Indicator Date hidden'!AI178="x","x",$AH$2-'Indicator Date hidden'!AI178)</f>
        <v>0</v>
      </c>
      <c r="AI177" s="148">
        <f>IF('Indicator Date hidden'!AJ178="x","x",$AI$2-'Indicator Date hidden'!AJ178)</f>
        <v>0</v>
      </c>
      <c r="AJ177" s="148" t="str">
        <f>IF('Indicator Date hidden'!AK178="x","x",$AJ$2-'Indicator Date hidden'!AK178)</f>
        <v>x</v>
      </c>
      <c r="AK177" s="148">
        <f>IF('Indicator Date hidden'!AL178="x","x",$AK$2-'Indicator Date hidden'!AL178)</f>
        <v>1</v>
      </c>
      <c r="AL177" s="148">
        <f>IF('Indicator Date hidden'!AM178="x","x",$AL$2-'Indicator Date hidden'!AM178)</f>
        <v>0</v>
      </c>
      <c r="AM177" s="148">
        <f>IF('Indicator Date hidden'!AN178="x","x",$AM$2-'Indicator Date hidden'!AN178)</f>
        <v>0</v>
      </c>
      <c r="AN177" s="148">
        <f>IF('Indicator Date hidden'!AO178="x","x",$AN$2-'Indicator Date hidden'!AO178)</f>
        <v>0</v>
      </c>
      <c r="AO177" s="148">
        <f>IF('Indicator Date hidden'!AP178="x","x",$AO$2-'Indicator Date hidden'!AP178)</f>
        <v>0</v>
      </c>
      <c r="AP177" s="148">
        <f>IF('Indicator Date hidden'!AQ178="x","x",$AP$2-'Indicator Date hidden'!AQ178)</f>
        <v>0</v>
      </c>
      <c r="AQ177" s="148">
        <f>IF('Indicator Date hidden'!AR178="x","x",$AQ$2-'Indicator Date hidden'!AR178)</f>
        <v>4</v>
      </c>
      <c r="AR177" s="148">
        <f>IF('Indicator Date hidden'!AS178="x","x",$AR$2-'Indicator Date hidden'!AS178)</f>
        <v>0</v>
      </c>
      <c r="AS177" s="148">
        <f>IF('Indicator Date hidden'!AT178="x","x",$AS$2-'Indicator Date hidden'!AT178)</f>
        <v>0</v>
      </c>
      <c r="AT177" s="148">
        <f>IF('Indicator Date hidden'!AU178="x","x",$AT$2-'Indicator Date hidden'!AU178)</f>
        <v>0</v>
      </c>
      <c r="AU177" s="148">
        <f>IF('Indicator Date hidden'!AV178="x","x",$AU$2-'Indicator Date hidden'!AV178)</f>
        <v>3</v>
      </c>
      <c r="AV177" s="148">
        <f>IF('Indicator Date hidden'!AW178="x","x",$AV$2-'Indicator Date hidden'!AW178)</f>
        <v>0</v>
      </c>
      <c r="AW177" s="148">
        <f>IF('Indicator Date hidden'!AX178="x","x",$AW$2-'Indicator Date hidden'!AX178)</f>
        <v>0</v>
      </c>
      <c r="AX177" s="148">
        <f>IF('Indicator Date hidden'!AY178="x","x",$AX$2-'Indicator Date hidden'!AY178)</f>
        <v>0</v>
      </c>
      <c r="AY177" s="148">
        <f>IF('Indicator Date hidden'!AZ178="x","x",$AY$2-'Indicator Date hidden'!AZ178)</f>
        <v>0</v>
      </c>
      <c r="AZ177" s="148">
        <f>IF('Indicator Date hidden'!BA178="x","x",$AZ$2-'Indicator Date hidden'!BA178)</f>
        <v>0</v>
      </c>
      <c r="BA177">
        <f t="shared" si="25"/>
        <v>19</v>
      </c>
      <c r="BB177" s="19">
        <f t="shared" si="26"/>
        <v>0.38775510204081631</v>
      </c>
      <c r="BC177">
        <f t="shared" si="27"/>
        <v>7</v>
      </c>
      <c r="BD177" s="19">
        <f t="shared" si="28"/>
        <v>1.0265123542823911</v>
      </c>
      <c r="BE177" s="182">
        <f t="shared" si="29"/>
        <v>0</v>
      </c>
    </row>
    <row r="178" spans="1:57">
      <c r="A178" t="s">
        <v>7129</v>
      </c>
      <c r="B178" s="148">
        <f>IF('Indicator Date hidden'!C179="x","x",$B$2-'Indicator Date hidden'!C179)</f>
        <v>0</v>
      </c>
      <c r="C178" s="148">
        <f>IF('Indicator Date hidden'!D179="x","x",$C$2-'Indicator Date hidden'!D179)</f>
        <v>0</v>
      </c>
      <c r="D178" s="148">
        <f>IF('Indicator Date hidden'!E179="x","x",$D$2-'Indicator Date hidden'!E179)</f>
        <v>0</v>
      </c>
      <c r="E178" s="148">
        <f>IF('Indicator Date hidden'!F179="x","x",$E$2-'Indicator Date hidden'!F179)</f>
        <v>0</v>
      </c>
      <c r="F178" s="148">
        <f>IF('Indicator Date hidden'!G179="x","x",$F$2-'Indicator Date hidden'!G179)</f>
        <v>0</v>
      </c>
      <c r="G178" s="148">
        <f>IF('Indicator Date hidden'!H179="x","x",$G$2-'Indicator Date hidden'!H179)</f>
        <v>0</v>
      </c>
      <c r="H178" s="148">
        <f>IF('Indicator Date hidden'!I179="x","x",$H$2-'Indicator Date hidden'!I179)</f>
        <v>0</v>
      </c>
      <c r="I178" s="148">
        <f>IF('Indicator Date hidden'!J179="x","x",$I$2-'Indicator Date hidden'!J179)</f>
        <v>0</v>
      </c>
      <c r="J178" s="148">
        <f>IF('Indicator Date hidden'!K179="x","x",$J$2-'Indicator Date hidden'!K179)</f>
        <v>0</v>
      </c>
      <c r="K178" s="148">
        <f>IF('Indicator Date hidden'!L179="x","x",$K$2-'Indicator Date hidden'!L179)</f>
        <v>0</v>
      </c>
      <c r="L178" s="148">
        <f>IF('Indicator Date hidden'!M179="x","x",$L$2-'Indicator Date hidden'!M179)</f>
        <v>0</v>
      </c>
      <c r="M178" s="148">
        <f>IF('Indicator Date hidden'!N179="x","x",$M$2-'Indicator Date hidden'!N179)</f>
        <v>0</v>
      </c>
      <c r="N178" s="148">
        <f>IF('Indicator Date hidden'!O179="x","x",$N$2-'Indicator Date hidden'!O179)</f>
        <v>0</v>
      </c>
      <c r="O178" s="148">
        <f>IF('Indicator Date hidden'!P179="x","x",$O$2-'Indicator Date hidden'!P179)</f>
        <v>0</v>
      </c>
      <c r="P178" s="148">
        <f>IF('Indicator Date hidden'!Q179="x","x",$P$2-'Indicator Date hidden'!Q179)</f>
        <v>0</v>
      </c>
      <c r="Q178" s="148" t="str">
        <f>IF('Indicator Date hidden'!R179="x","x",$Q$2-'Indicator Date hidden'!R179)</f>
        <v>x</v>
      </c>
      <c r="R178" s="148">
        <f>IF('Indicator Date hidden'!S179="x","x",$R$2-'Indicator Date hidden'!S179)</f>
        <v>0</v>
      </c>
      <c r="S178" s="148">
        <f>IF('Indicator Date hidden'!T179="x","x",$S$2-'Indicator Date hidden'!T179)</f>
        <v>0</v>
      </c>
      <c r="T178" s="148">
        <f>IF('Indicator Date hidden'!U179="x","x",$T$2-'Indicator Date hidden'!U179)</f>
        <v>0</v>
      </c>
      <c r="U178" s="148">
        <f>IF('Indicator Date hidden'!V179="x","x",$U$2-'Indicator Date hidden'!V179)</f>
        <v>0</v>
      </c>
      <c r="V178" s="148">
        <f>IF('Indicator Date hidden'!W179="x","x",$V$2-'Indicator Date hidden'!W179)</f>
        <v>0</v>
      </c>
      <c r="W178" s="148">
        <f>IF('Indicator Date hidden'!X179="x","x",$W$2-'Indicator Date hidden'!X179)</f>
        <v>1</v>
      </c>
      <c r="X178" s="148">
        <f>IF('Indicator Date hidden'!Y179="x","x",$X$2-'Indicator Date hidden'!Y179)</f>
        <v>3</v>
      </c>
      <c r="Y178" s="148">
        <f>IF('Indicator Date hidden'!Z179="x","x",$Y$2-'Indicator Date hidden'!Z179)</f>
        <v>0</v>
      </c>
      <c r="Z178" s="148">
        <f>IF('Indicator Date hidden'!AA179="x","x",$Z$2-'Indicator Date hidden'!AA179)</f>
        <v>0</v>
      </c>
      <c r="AA178" s="148" t="str">
        <f>IF('Indicator Date hidden'!AB179="x","x",$AA$2-'Indicator Date hidden'!AB179)</f>
        <v>x</v>
      </c>
      <c r="AB178" s="148">
        <f>IF('Indicator Date hidden'!AC179="x","x",$AB$2-'Indicator Date hidden'!AC179)</f>
        <v>0</v>
      </c>
      <c r="AC178" s="148">
        <f>IF('Indicator Date hidden'!AD179="x","x",$AC$2-'Indicator Date hidden'!AD179)</f>
        <v>0</v>
      </c>
      <c r="AD178" s="148">
        <f>IF('Indicator Date hidden'!AE179="x","x",$AD$2-'Indicator Date hidden'!AE179)</f>
        <v>0</v>
      </c>
      <c r="AE178" s="148">
        <f>IF('Indicator Date hidden'!AF179="x","x",$AE$2-'Indicator Date hidden'!AF179)</f>
        <v>0</v>
      </c>
      <c r="AF178" s="148">
        <f>IF('Indicator Date hidden'!AG179="x","x",$AF$2-'Indicator Date hidden'!AG179)</f>
        <v>1</v>
      </c>
      <c r="AG178" s="148">
        <f>IF('Indicator Date hidden'!AH179="x","x",$AG$2-'Indicator Date hidden'!AH179)</f>
        <v>0</v>
      </c>
      <c r="AH178" s="148">
        <f>IF('Indicator Date hidden'!AI179="x","x",$AH$2-'Indicator Date hidden'!AI179)</f>
        <v>0</v>
      </c>
      <c r="AI178" s="148">
        <f>IF('Indicator Date hidden'!AJ179="x","x",$AI$2-'Indicator Date hidden'!AJ179)</f>
        <v>0</v>
      </c>
      <c r="AJ178" s="148">
        <f>IF('Indicator Date hidden'!AK179="x","x",$AJ$2-'Indicator Date hidden'!AK179)</f>
        <v>1</v>
      </c>
      <c r="AK178" s="148">
        <f>IF('Indicator Date hidden'!AL179="x","x",$AK$2-'Indicator Date hidden'!AL179)</f>
        <v>0</v>
      </c>
      <c r="AL178" s="148">
        <f>IF('Indicator Date hidden'!AM179="x","x",$AL$2-'Indicator Date hidden'!AM179)</f>
        <v>0</v>
      </c>
      <c r="AM178" s="148">
        <f>IF('Indicator Date hidden'!AN179="x","x",$AM$2-'Indicator Date hidden'!AN179)</f>
        <v>0</v>
      </c>
      <c r="AN178" s="148">
        <f>IF('Indicator Date hidden'!AO179="x","x",$AN$2-'Indicator Date hidden'!AO179)</f>
        <v>0</v>
      </c>
      <c r="AO178" s="148">
        <f>IF('Indicator Date hidden'!AP179="x","x",$AO$2-'Indicator Date hidden'!AP179)</f>
        <v>0</v>
      </c>
      <c r="AP178" s="148">
        <f>IF('Indicator Date hidden'!AQ179="x","x",$AP$2-'Indicator Date hidden'!AQ179)</f>
        <v>0</v>
      </c>
      <c r="AQ178" s="148">
        <f>IF('Indicator Date hidden'!AR179="x","x",$AQ$2-'Indicator Date hidden'!AR179)</f>
        <v>0</v>
      </c>
      <c r="AR178" s="148">
        <f>IF('Indicator Date hidden'!AS179="x","x",$AR$2-'Indicator Date hidden'!AS179)</f>
        <v>0</v>
      </c>
      <c r="AS178" s="148">
        <f>IF('Indicator Date hidden'!AT179="x","x",$AS$2-'Indicator Date hidden'!AT179)</f>
        <v>0</v>
      </c>
      <c r="AT178" s="148">
        <f>IF('Indicator Date hidden'!AU179="x","x",$AT$2-'Indicator Date hidden'!AU179)</f>
        <v>0</v>
      </c>
      <c r="AU178" s="148">
        <f>IF('Indicator Date hidden'!AV179="x","x",$AU$2-'Indicator Date hidden'!AV179)</f>
        <v>1</v>
      </c>
      <c r="AV178" s="148">
        <f>IF('Indicator Date hidden'!AW179="x","x",$AV$2-'Indicator Date hidden'!AW179)</f>
        <v>0</v>
      </c>
      <c r="AW178" s="148">
        <f>IF('Indicator Date hidden'!AX179="x","x",$AW$2-'Indicator Date hidden'!AX179)</f>
        <v>0</v>
      </c>
      <c r="AX178" s="148">
        <f>IF('Indicator Date hidden'!AY179="x","x",$AX$2-'Indicator Date hidden'!AY179)</f>
        <v>0</v>
      </c>
      <c r="AY178" s="148">
        <f>IF('Indicator Date hidden'!AZ179="x","x",$AY$2-'Indicator Date hidden'!AZ179)</f>
        <v>0</v>
      </c>
      <c r="AZ178" s="148">
        <f>IF('Indicator Date hidden'!BA179="x","x",$AZ$2-'Indicator Date hidden'!BA179)</f>
        <v>0</v>
      </c>
      <c r="BA178">
        <f t="shared" si="25"/>
        <v>7</v>
      </c>
      <c r="BB178" s="19">
        <f t="shared" si="26"/>
        <v>0.14285714285714285</v>
      </c>
      <c r="BC178">
        <f t="shared" si="27"/>
        <v>5</v>
      </c>
      <c r="BD178" s="19">
        <f t="shared" si="28"/>
        <v>0.49487165930539351</v>
      </c>
      <c r="BE178" s="182">
        <f t="shared" si="29"/>
        <v>0</v>
      </c>
    </row>
    <row r="179" spans="1:57">
      <c r="A179" t="s">
        <v>8249</v>
      </c>
      <c r="B179" s="148">
        <f>IF('Indicator Date hidden'!C180="x","x",$B$2-'Indicator Date hidden'!C180)</f>
        <v>0</v>
      </c>
      <c r="C179" s="148">
        <f>IF('Indicator Date hidden'!D180="x","x",$C$2-'Indicator Date hidden'!D180)</f>
        <v>0</v>
      </c>
      <c r="D179" s="148">
        <f>IF('Indicator Date hidden'!E180="x","x",$D$2-'Indicator Date hidden'!E180)</f>
        <v>0</v>
      </c>
      <c r="E179" s="148">
        <f>IF('Indicator Date hidden'!F180="x","x",$E$2-'Indicator Date hidden'!F180)</f>
        <v>0</v>
      </c>
      <c r="F179" s="148">
        <f>IF('Indicator Date hidden'!G180="x","x",$F$2-'Indicator Date hidden'!G180)</f>
        <v>0</v>
      </c>
      <c r="G179" s="148">
        <f>IF('Indicator Date hidden'!H180="x","x",$G$2-'Indicator Date hidden'!H180)</f>
        <v>0</v>
      </c>
      <c r="H179" s="148">
        <f>IF('Indicator Date hidden'!I180="x","x",$H$2-'Indicator Date hidden'!I180)</f>
        <v>0</v>
      </c>
      <c r="I179" s="148">
        <f>IF('Indicator Date hidden'!J180="x","x",$I$2-'Indicator Date hidden'!J180)</f>
        <v>0</v>
      </c>
      <c r="J179" s="148">
        <f>IF('Indicator Date hidden'!K180="x","x",$J$2-'Indicator Date hidden'!K180)</f>
        <v>0</v>
      </c>
      <c r="K179" s="148">
        <f>IF('Indicator Date hidden'!L180="x","x",$K$2-'Indicator Date hidden'!L180)</f>
        <v>0</v>
      </c>
      <c r="L179" s="148">
        <f>IF('Indicator Date hidden'!M180="x","x",$L$2-'Indicator Date hidden'!M180)</f>
        <v>0</v>
      </c>
      <c r="M179" s="148">
        <f>IF('Indicator Date hidden'!N180="x","x",$M$2-'Indicator Date hidden'!N180)</f>
        <v>0</v>
      </c>
      <c r="N179" s="148">
        <f>IF('Indicator Date hidden'!O180="x","x",$N$2-'Indicator Date hidden'!O180)</f>
        <v>0</v>
      </c>
      <c r="O179" s="148">
        <f>IF('Indicator Date hidden'!P180="x","x",$O$2-'Indicator Date hidden'!P180)</f>
        <v>0</v>
      </c>
      <c r="P179" s="148">
        <f>IF('Indicator Date hidden'!Q180="x","x",$P$2-'Indicator Date hidden'!Q180)</f>
        <v>0</v>
      </c>
      <c r="Q179" s="148" t="str">
        <f>IF('Indicator Date hidden'!R180="x","x",$Q$2-'Indicator Date hidden'!R180)</f>
        <v>x</v>
      </c>
      <c r="R179" s="148">
        <f>IF('Indicator Date hidden'!S180="x","x",$R$2-'Indicator Date hidden'!S180)</f>
        <v>0</v>
      </c>
      <c r="S179" s="148">
        <f>IF('Indicator Date hidden'!T180="x","x",$S$2-'Indicator Date hidden'!T180)</f>
        <v>0</v>
      </c>
      <c r="T179" s="148">
        <f>IF('Indicator Date hidden'!U180="x","x",$T$2-'Indicator Date hidden'!U180)</f>
        <v>0</v>
      </c>
      <c r="U179" s="148">
        <f>IF('Indicator Date hidden'!V180="x","x",$U$2-'Indicator Date hidden'!V180)</f>
        <v>0</v>
      </c>
      <c r="V179" s="148">
        <f>IF('Indicator Date hidden'!W180="x","x",$V$2-'Indicator Date hidden'!W180)</f>
        <v>0</v>
      </c>
      <c r="W179" s="148" t="str">
        <f>IF('Indicator Date hidden'!X180="x","x",$W$2-'Indicator Date hidden'!X180)</f>
        <v>x</v>
      </c>
      <c r="X179" s="148">
        <f>IF('Indicator Date hidden'!Y180="x","x",$X$2-'Indicator Date hidden'!Y180)</f>
        <v>4</v>
      </c>
      <c r="Y179" s="148">
        <f>IF('Indicator Date hidden'!Z180="x","x",$Y$2-'Indicator Date hidden'!Z180)</f>
        <v>0</v>
      </c>
      <c r="Z179" s="148">
        <f>IF('Indicator Date hidden'!AA180="x","x",$Z$2-'Indicator Date hidden'!AA180)</f>
        <v>0</v>
      </c>
      <c r="AA179" s="148" t="str">
        <f>IF('Indicator Date hidden'!AB180="x","x",$AA$2-'Indicator Date hidden'!AB180)</f>
        <v>x</v>
      </c>
      <c r="AB179" s="148">
        <f>IF('Indicator Date hidden'!AC180="x","x",$AB$2-'Indicator Date hidden'!AC180)</f>
        <v>0</v>
      </c>
      <c r="AC179" s="148">
        <f>IF('Indicator Date hidden'!AD180="x","x",$AC$2-'Indicator Date hidden'!AD180)</f>
        <v>0</v>
      </c>
      <c r="AD179" s="148" t="str">
        <f>IF('Indicator Date hidden'!AE180="x","x",$AD$2-'Indicator Date hidden'!AE180)</f>
        <v>x</v>
      </c>
      <c r="AE179" s="148" t="str">
        <f>IF('Indicator Date hidden'!AF180="x","x",$AE$2-'Indicator Date hidden'!AF180)</f>
        <v>x</v>
      </c>
      <c r="AF179" s="148" t="str">
        <f>IF('Indicator Date hidden'!AG180="x","x",$AF$2-'Indicator Date hidden'!AG180)</f>
        <v>x</v>
      </c>
      <c r="AG179" s="148">
        <f>IF('Indicator Date hidden'!AH180="x","x",$AG$2-'Indicator Date hidden'!AH180)</f>
        <v>0</v>
      </c>
      <c r="AH179" s="148">
        <f>IF('Indicator Date hidden'!AI180="x","x",$AH$2-'Indicator Date hidden'!AI180)</f>
        <v>0</v>
      </c>
      <c r="AI179" s="148">
        <f>IF('Indicator Date hidden'!AJ180="x","x",$AI$2-'Indicator Date hidden'!AJ180)</f>
        <v>0</v>
      </c>
      <c r="AJ179" s="148" t="str">
        <f>IF('Indicator Date hidden'!AK180="x","x",$AJ$2-'Indicator Date hidden'!AK180)</f>
        <v>x</v>
      </c>
      <c r="AK179" s="148">
        <f>IF('Indicator Date hidden'!AL180="x","x",$AK$2-'Indicator Date hidden'!AL180)</f>
        <v>1</v>
      </c>
      <c r="AL179" s="148">
        <f>IF('Indicator Date hidden'!AM180="x","x",$AL$2-'Indicator Date hidden'!AM180)</f>
        <v>0</v>
      </c>
      <c r="AM179" s="148">
        <f>IF('Indicator Date hidden'!AN180="x","x",$AM$2-'Indicator Date hidden'!AN180)</f>
        <v>0</v>
      </c>
      <c r="AN179" s="148">
        <f>IF('Indicator Date hidden'!AO180="x","x",$AN$2-'Indicator Date hidden'!AO180)</f>
        <v>0</v>
      </c>
      <c r="AO179" s="148" t="str">
        <f>IF('Indicator Date hidden'!AP180="x","x",$AO$2-'Indicator Date hidden'!AP180)</f>
        <v>x</v>
      </c>
      <c r="AP179" s="148" t="str">
        <f>IF('Indicator Date hidden'!AQ180="x","x",$AP$2-'Indicator Date hidden'!AQ180)</f>
        <v>x</v>
      </c>
      <c r="AQ179" s="148" t="str">
        <f>IF('Indicator Date hidden'!AR180="x","x",$AQ$2-'Indicator Date hidden'!AR180)</f>
        <v>x</v>
      </c>
      <c r="AR179" s="148">
        <f>IF('Indicator Date hidden'!AS180="x","x",$AR$2-'Indicator Date hidden'!AS180)</f>
        <v>0</v>
      </c>
      <c r="AS179" s="148">
        <f>IF('Indicator Date hidden'!AT180="x","x",$AS$2-'Indicator Date hidden'!AT180)</f>
        <v>0</v>
      </c>
      <c r="AT179" s="148">
        <f>IF('Indicator Date hidden'!AU180="x","x",$AT$2-'Indicator Date hidden'!AU180)</f>
        <v>0</v>
      </c>
      <c r="AU179" s="148">
        <f>IF('Indicator Date hidden'!AV180="x","x",$AU$2-'Indicator Date hidden'!AV180)</f>
        <v>1</v>
      </c>
      <c r="AV179" s="148">
        <f>IF('Indicator Date hidden'!AW180="x","x",$AV$2-'Indicator Date hidden'!AW180)</f>
        <v>0</v>
      </c>
      <c r="AW179" s="148">
        <f>IF('Indicator Date hidden'!AX180="x","x",$AW$2-'Indicator Date hidden'!AX180)</f>
        <v>0</v>
      </c>
      <c r="AX179" s="148">
        <f>IF('Indicator Date hidden'!AY180="x","x",$AX$2-'Indicator Date hidden'!AY180)</f>
        <v>0</v>
      </c>
      <c r="AY179" s="148">
        <f>IF('Indicator Date hidden'!AZ180="x","x",$AY$2-'Indicator Date hidden'!AZ180)</f>
        <v>9</v>
      </c>
      <c r="AZ179" s="148">
        <f>IF('Indicator Date hidden'!BA180="x","x",$AZ$2-'Indicator Date hidden'!BA180)</f>
        <v>9</v>
      </c>
      <c r="BA179">
        <f t="shared" si="25"/>
        <v>24</v>
      </c>
      <c r="BB179" s="19">
        <f t="shared" si="26"/>
        <v>0.58536585365853655</v>
      </c>
      <c r="BC179">
        <f t="shared" si="27"/>
        <v>5</v>
      </c>
      <c r="BD179" s="19">
        <f t="shared" si="28"/>
        <v>2.011862500224515</v>
      </c>
      <c r="BE179" s="182">
        <f t="shared" si="29"/>
        <v>0</v>
      </c>
    </row>
    <row r="180" spans="1:57">
      <c r="A180" t="s">
        <v>8251</v>
      </c>
      <c r="B180" s="148">
        <f>IF('Indicator Date hidden'!C181="x","x",$B$2-'Indicator Date hidden'!C181)</f>
        <v>0</v>
      </c>
      <c r="C180" s="148">
        <f>IF('Indicator Date hidden'!D181="x","x",$C$2-'Indicator Date hidden'!D181)</f>
        <v>0</v>
      </c>
      <c r="D180" s="148">
        <f>IF('Indicator Date hidden'!E181="x","x",$D$2-'Indicator Date hidden'!E181)</f>
        <v>0</v>
      </c>
      <c r="E180" s="148">
        <f>IF('Indicator Date hidden'!F181="x","x",$E$2-'Indicator Date hidden'!F181)</f>
        <v>0</v>
      </c>
      <c r="F180" s="148">
        <f>IF('Indicator Date hidden'!G181="x","x",$F$2-'Indicator Date hidden'!G181)</f>
        <v>0</v>
      </c>
      <c r="G180" s="148">
        <f>IF('Indicator Date hidden'!H181="x","x",$G$2-'Indicator Date hidden'!H181)</f>
        <v>0</v>
      </c>
      <c r="H180" s="148">
        <f>IF('Indicator Date hidden'!I181="x","x",$H$2-'Indicator Date hidden'!I181)</f>
        <v>0</v>
      </c>
      <c r="I180" s="148">
        <f>IF('Indicator Date hidden'!J181="x","x",$I$2-'Indicator Date hidden'!J181)</f>
        <v>0</v>
      </c>
      <c r="J180" s="148">
        <f>IF('Indicator Date hidden'!K181="x","x",$J$2-'Indicator Date hidden'!K181)</f>
        <v>0</v>
      </c>
      <c r="K180" s="148">
        <f>IF('Indicator Date hidden'!L181="x","x",$K$2-'Indicator Date hidden'!L181)</f>
        <v>0</v>
      </c>
      <c r="L180" s="148">
        <f>IF('Indicator Date hidden'!M181="x","x",$L$2-'Indicator Date hidden'!M181)</f>
        <v>0</v>
      </c>
      <c r="M180" s="148">
        <f>IF('Indicator Date hidden'!N181="x","x",$M$2-'Indicator Date hidden'!N181)</f>
        <v>0</v>
      </c>
      <c r="N180" s="148">
        <f>IF('Indicator Date hidden'!O181="x","x",$N$2-'Indicator Date hidden'!O181)</f>
        <v>0</v>
      </c>
      <c r="O180" s="148">
        <f>IF('Indicator Date hidden'!P181="x","x",$O$2-'Indicator Date hidden'!P181)</f>
        <v>0</v>
      </c>
      <c r="P180" s="148" t="str">
        <f>IF('Indicator Date hidden'!Q181="x","x",$P$2-'Indicator Date hidden'!Q181)</f>
        <v>x</v>
      </c>
      <c r="Q180" s="148" t="str">
        <f>IF('Indicator Date hidden'!R181="x","x",$Q$2-'Indicator Date hidden'!R181)</f>
        <v>x</v>
      </c>
      <c r="R180" s="148">
        <f>IF('Indicator Date hidden'!S181="x","x",$R$2-'Indicator Date hidden'!S181)</f>
        <v>0</v>
      </c>
      <c r="S180" s="148">
        <f>IF('Indicator Date hidden'!T181="x","x",$S$2-'Indicator Date hidden'!T181)</f>
        <v>0</v>
      </c>
      <c r="T180" s="148">
        <f>IF('Indicator Date hidden'!U181="x","x",$T$2-'Indicator Date hidden'!U181)</f>
        <v>0</v>
      </c>
      <c r="U180" s="148">
        <f>IF('Indicator Date hidden'!V181="x","x",$U$2-'Indicator Date hidden'!V181)</f>
        <v>0</v>
      </c>
      <c r="V180" s="148">
        <f>IF('Indicator Date hidden'!W181="x","x",$V$2-'Indicator Date hidden'!W181)</f>
        <v>0</v>
      </c>
      <c r="W180" s="148">
        <f>IF('Indicator Date hidden'!X181="x","x",$W$2-'Indicator Date hidden'!X181)</f>
        <v>7</v>
      </c>
      <c r="X180" s="148">
        <f>IF('Indicator Date hidden'!Y181="x","x",$X$2-'Indicator Date hidden'!Y181)</f>
        <v>4</v>
      </c>
      <c r="Y180" s="148">
        <f>IF('Indicator Date hidden'!Z181="x","x",$Y$2-'Indicator Date hidden'!Z181)</f>
        <v>0</v>
      </c>
      <c r="Z180" s="148">
        <f>IF('Indicator Date hidden'!AA181="x","x",$Z$2-'Indicator Date hidden'!AA181)</f>
        <v>0</v>
      </c>
      <c r="AA180" s="148" t="str">
        <f>IF('Indicator Date hidden'!AB181="x","x",$AA$2-'Indicator Date hidden'!AB181)</f>
        <v>x</v>
      </c>
      <c r="AB180" s="148">
        <f>IF('Indicator Date hidden'!AC181="x","x",$AB$2-'Indicator Date hidden'!AC181)</f>
        <v>0</v>
      </c>
      <c r="AC180" s="148">
        <f>IF('Indicator Date hidden'!AD181="x","x",$AC$2-'Indicator Date hidden'!AD181)</f>
        <v>0</v>
      </c>
      <c r="AD180" s="148" t="str">
        <f>IF('Indicator Date hidden'!AE181="x","x",$AD$2-'Indicator Date hidden'!AE181)</f>
        <v>x</v>
      </c>
      <c r="AE180" s="148" t="str">
        <f>IF('Indicator Date hidden'!AF181="x","x",$AE$2-'Indicator Date hidden'!AF181)</f>
        <v>x</v>
      </c>
      <c r="AF180" s="148" t="str">
        <f>IF('Indicator Date hidden'!AG181="x","x",$AF$2-'Indicator Date hidden'!AG181)</f>
        <v>x</v>
      </c>
      <c r="AG180" s="148">
        <f>IF('Indicator Date hidden'!AH181="x","x",$AG$2-'Indicator Date hidden'!AH181)</f>
        <v>0</v>
      </c>
      <c r="AH180" s="148">
        <f>IF('Indicator Date hidden'!AI181="x","x",$AH$2-'Indicator Date hidden'!AI181)</f>
        <v>0</v>
      </c>
      <c r="AI180" s="148">
        <f>IF('Indicator Date hidden'!AJ181="x","x",$AI$2-'Indicator Date hidden'!AJ181)</f>
        <v>0</v>
      </c>
      <c r="AJ180" s="148" t="str">
        <f>IF('Indicator Date hidden'!AK181="x","x",$AJ$2-'Indicator Date hidden'!AK181)</f>
        <v>x</v>
      </c>
      <c r="AK180" s="148" t="str">
        <f>IF('Indicator Date hidden'!AL181="x","x",$AK$2-'Indicator Date hidden'!AL181)</f>
        <v>x</v>
      </c>
      <c r="AL180" s="148">
        <f>IF('Indicator Date hidden'!AM181="x","x",$AL$2-'Indicator Date hidden'!AM181)</f>
        <v>0</v>
      </c>
      <c r="AM180" s="148">
        <f>IF('Indicator Date hidden'!AN181="x","x",$AM$2-'Indicator Date hidden'!AN181)</f>
        <v>0</v>
      </c>
      <c r="AN180" s="148">
        <f>IF('Indicator Date hidden'!AO181="x","x",$AN$2-'Indicator Date hidden'!AO181)</f>
        <v>0</v>
      </c>
      <c r="AO180" s="148" t="str">
        <f>IF('Indicator Date hidden'!AP181="x","x",$AO$2-'Indicator Date hidden'!AP181)</f>
        <v>x</v>
      </c>
      <c r="AP180" s="148" t="str">
        <f>IF('Indicator Date hidden'!AQ181="x","x",$AP$2-'Indicator Date hidden'!AQ181)</f>
        <v>x</v>
      </c>
      <c r="AQ180" s="148" t="str">
        <f>IF('Indicator Date hidden'!AR181="x","x",$AQ$2-'Indicator Date hidden'!AR181)</f>
        <v>x</v>
      </c>
      <c r="AR180" s="148">
        <f>IF('Indicator Date hidden'!AS181="x","x",$AR$2-'Indicator Date hidden'!AS181)</f>
        <v>0</v>
      </c>
      <c r="AS180" s="148" t="str">
        <f>IF('Indicator Date hidden'!AT181="x","x",$AS$2-'Indicator Date hidden'!AT181)</f>
        <v>x</v>
      </c>
      <c r="AT180" s="148">
        <f>IF('Indicator Date hidden'!AU181="x","x",$AT$2-'Indicator Date hidden'!AU181)</f>
        <v>0</v>
      </c>
      <c r="AU180" s="148" t="str">
        <f>IF('Indicator Date hidden'!AV181="x","x",$AU$2-'Indicator Date hidden'!AV181)</f>
        <v>x</v>
      </c>
      <c r="AV180" s="148">
        <f>IF('Indicator Date hidden'!AW181="x","x",$AV$2-'Indicator Date hidden'!AW181)</f>
        <v>1</v>
      </c>
      <c r="AW180" s="148">
        <f>IF('Indicator Date hidden'!AX181="x","x",$AW$2-'Indicator Date hidden'!AX181)</f>
        <v>0</v>
      </c>
      <c r="AX180" s="148">
        <f>IF('Indicator Date hidden'!AY181="x","x",$AX$2-'Indicator Date hidden'!AY181)</f>
        <v>0</v>
      </c>
      <c r="AY180" s="148">
        <f>IF('Indicator Date hidden'!AZ181="x","x",$AY$2-'Indicator Date hidden'!AZ181)</f>
        <v>2</v>
      </c>
      <c r="AZ180" s="148">
        <f>IF('Indicator Date hidden'!BA181="x","x",$AZ$2-'Indicator Date hidden'!BA181)</f>
        <v>0</v>
      </c>
      <c r="BA180">
        <f t="shared" si="25"/>
        <v>14</v>
      </c>
      <c r="BB180" s="19">
        <f t="shared" si="26"/>
        <v>0.36842105263157893</v>
      </c>
      <c r="BC180">
        <f t="shared" si="27"/>
        <v>4</v>
      </c>
      <c r="BD180" s="19">
        <f t="shared" si="28"/>
        <v>1.3062814364200901</v>
      </c>
      <c r="BE180" s="182">
        <f t="shared" si="29"/>
        <v>0</v>
      </c>
    </row>
    <row r="181" spans="1:57">
      <c r="A181" t="s">
        <v>7384</v>
      </c>
      <c r="B181" s="148">
        <f>IF('Indicator Date hidden'!C182="x","x",$B$2-'Indicator Date hidden'!C182)</f>
        <v>0</v>
      </c>
      <c r="C181" s="148">
        <f>IF('Indicator Date hidden'!D182="x","x",$C$2-'Indicator Date hidden'!D182)</f>
        <v>0</v>
      </c>
      <c r="D181" s="148">
        <f>IF('Indicator Date hidden'!E182="x","x",$D$2-'Indicator Date hidden'!E182)</f>
        <v>0</v>
      </c>
      <c r="E181" s="148">
        <f>IF('Indicator Date hidden'!F182="x","x",$E$2-'Indicator Date hidden'!F182)</f>
        <v>0</v>
      </c>
      <c r="F181" s="148">
        <f>IF('Indicator Date hidden'!G182="x","x",$F$2-'Indicator Date hidden'!G182)</f>
        <v>0</v>
      </c>
      <c r="G181" s="148">
        <f>IF('Indicator Date hidden'!H182="x","x",$G$2-'Indicator Date hidden'!H182)</f>
        <v>0</v>
      </c>
      <c r="H181" s="148">
        <f>IF('Indicator Date hidden'!I182="x","x",$H$2-'Indicator Date hidden'!I182)</f>
        <v>0</v>
      </c>
      <c r="I181" s="148">
        <f>IF('Indicator Date hidden'!J182="x","x",$I$2-'Indicator Date hidden'!J182)</f>
        <v>0</v>
      </c>
      <c r="J181" s="148">
        <f>IF('Indicator Date hidden'!K182="x","x",$J$2-'Indicator Date hidden'!K182)</f>
        <v>0</v>
      </c>
      <c r="K181" s="148">
        <f>IF('Indicator Date hidden'!L182="x","x",$K$2-'Indicator Date hidden'!L182)</f>
        <v>0</v>
      </c>
      <c r="L181" s="148">
        <f>IF('Indicator Date hidden'!M182="x","x",$L$2-'Indicator Date hidden'!M182)</f>
        <v>0</v>
      </c>
      <c r="M181" s="148">
        <f>IF('Indicator Date hidden'!N182="x","x",$M$2-'Indicator Date hidden'!N182)</f>
        <v>0</v>
      </c>
      <c r="N181" s="148">
        <f>IF('Indicator Date hidden'!O182="x","x",$N$2-'Indicator Date hidden'!O182)</f>
        <v>0</v>
      </c>
      <c r="O181" s="148">
        <f>IF('Indicator Date hidden'!P182="x","x",$O$2-'Indicator Date hidden'!P182)</f>
        <v>0</v>
      </c>
      <c r="P181" s="148">
        <f>IF('Indicator Date hidden'!Q182="x","x",$P$2-'Indicator Date hidden'!Q182)</f>
        <v>0</v>
      </c>
      <c r="Q181" s="148">
        <f>IF('Indicator Date hidden'!R182="x","x",$Q$2-'Indicator Date hidden'!R182)</f>
        <v>3</v>
      </c>
      <c r="R181" s="148">
        <f>IF('Indicator Date hidden'!S182="x","x",$R$2-'Indicator Date hidden'!S182)</f>
        <v>0</v>
      </c>
      <c r="S181" s="148">
        <f>IF('Indicator Date hidden'!T182="x","x",$S$2-'Indicator Date hidden'!T182)</f>
        <v>0</v>
      </c>
      <c r="T181" s="148">
        <f>IF('Indicator Date hidden'!U182="x","x",$T$2-'Indicator Date hidden'!U182)</f>
        <v>0</v>
      </c>
      <c r="U181" s="148">
        <f>IF('Indicator Date hidden'!V182="x","x",$U$2-'Indicator Date hidden'!V182)</f>
        <v>0</v>
      </c>
      <c r="V181" s="148">
        <f>IF('Indicator Date hidden'!W182="x","x",$V$2-'Indicator Date hidden'!W182)</f>
        <v>0</v>
      </c>
      <c r="W181" s="148">
        <f>IF('Indicator Date hidden'!X182="x","x",$W$2-'Indicator Date hidden'!X182)</f>
        <v>3</v>
      </c>
      <c r="X181" s="148">
        <f>IF('Indicator Date hidden'!Y182="x","x",$X$2-'Indicator Date hidden'!Y182)</f>
        <v>4</v>
      </c>
      <c r="Y181" s="148">
        <f>IF('Indicator Date hidden'!Z182="x","x",$Y$2-'Indicator Date hidden'!Z182)</f>
        <v>0</v>
      </c>
      <c r="Z181" s="148">
        <f>IF('Indicator Date hidden'!AA182="x","x",$Z$2-'Indicator Date hidden'!AA182)</f>
        <v>0</v>
      </c>
      <c r="AA181" s="148">
        <f>IF('Indicator Date hidden'!AB182="x","x",$AA$2-'Indicator Date hidden'!AB182)</f>
        <v>0</v>
      </c>
      <c r="AB181" s="148">
        <f>IF('Indicator Date hidden'!AC182="x","x",$AB$2-'Indicator Date hidden'!AC182)</f>
        <v>0</v>
      </c>
      <c r="AC181" s="148">
        <f>IF('Indicator Date hidden'!AD182="x","x",$AC$2-'Indicator Date hidden'!AD182)</f>
        <v>0</v>
      </c>
      <c r="AD181" s="148">
        <f>IF('Indicator Date hidden'!AE182="x","x",$AD$2-'Indicator Date hidden'!AE182)</f>
        <v>0</v>
      </c>
      <c r="AE181" s="148">
        <f>IF('Indicator Date hidden'!AF182="x","x",$AE$2-'Indicator Date hidden'!AF182)</f>
        <v>0</v>
      </c>
      <c r="AF181" s="148">
        <f>IF('Indicator Date hidden'!AG182="x","x",$AF$2-'Indicator Date hidden'!AG182)</f>
        <v>1</v>
      </c>
      <c r="AG181" s="148">
        <f>IF('Indicator Date hidden'!AH182="x","x",$AG$2-'Indicator Date hidden'!AH182)</f>
        <v>0</v>
      </c>
      <c r="AH181" s="148">
        <f>IF('Indicator Date hidden'!AI182="x","x",$AH$2-'Indicator Date hidden'!AI182)</f>
        <v>0</v>
      </c>
      <c r="AI181" s="148">
        <f>IF('Indicator Date hidden'!AJ182="x","x",$AI$2-'Indicator Date hidden'!AJ182)</f>
        <v>0</v>
      </c>
      <c r="AJ181" s="148">
        <f>IF('Indicator Date hidden'!AK182="x","x",$AJ$2-'Indicator Date hidden'!AK182)</f>
        <v>1</v>
      </c>
      <c r="AK181" s="148">
        <f>IF('Indicator Date hidden'!AL182="x","x",$AK$2-'Indicator Date hidden'!AL182)</f>
        <v>0</v>
      </c>
      <c r="AL181" s="148">
        <f>IF('Indicator Date hidden'!AM182="x","x",$AL$2-'Indicator Date hidden'!AM182)</f>
        <v>0</v>
      </c>
      <c r="AM181" s="148">
        <f>IF('Indicator Date hidden'!AN182="x","x",$AM$2-'Indicator Date hidden'!AN182)</f>
        <v>0</v>
      </c>
      <c r="AN181" s="148">
        <f>IF('Indicator Date hidden'!AO182="x","x",$AN$2-'Indicator Date hidden'!AO182)</f>
        <v>0</v>
      </c>
      <c r="AO181" s="148">
        <f>IF('Indicator Date hidden'!AP182="x","x",$AO$2-'Indicator Date hidden'!AP182)</f>
        <v>1</v>
      </c>
      <c r="AP181" s="148">
        <f>IF('Indicator Date hidden'!AQ182="x","x",$AP$2-'Indicator Date hidden'!AQ182)</f>
        <v>0</v>
      </c>
      <c r="AQ181" s="148" t="str">
        <f>IF('Indicator Date hidden'!AR182="x","x",$AQ$2-'Indicator Date hidden'!AR182)</f>
        <v>x</v>
      </c>
      <c r="AR181" s="148">
        <f>IF('Indicator Date hidden'!AS182="x","x",$AR$2-'Indicator Date hidden'!AS182)</f>
        <v>0</v>
      </c>
      <c r="AS181" s="148">
        <f>IF('Indicator Date hidden'!AT182="x","x",$AS$2-'Indicator Date hidden'!AT182)</f>
        <v>0</v>
      </c>
      <c r="AT181" s="148">
        <f>IF('Indicator Date hidden'!AU182="x","x",$AT$2-'Indicator Date hidden'!AU182)</f>
        <v>0</v>
      </c>
      <c r="AU181" s="148">
        <f>IF('Indicator Date hidden'!AV182="x","x",$AU$2-'Indicator Date hidden'!AV182)</f>
        <v>2</v>
      </c>
      <c r="AV181" s="148">
        <f>IF('Indicator Date hidden'!AW182="x","x",$AV$2-'Indicator Date hidden'!AW182)</f>
        <v>0</v>
      </c>
      <c r="AW181" s="148">
        <f>IF('Indicator Date hidden'!AX182="x","x",$AW$2-'Indicator Date hidden'!AX182)</f>
        <v>0</v>
      </c>
      <c r="AX181" s="148">
        <f>IF('Indicator Date hidden'!AY182="x","x",$AX$2-'Indicator Date hidden'!AY182)</f>
        <v>0</v>
      </c>
      <c r="AY181" s="148">
        <f>IF('Indicator Date hidden'!AZ182="x","x",$AY$2-'Indicator Date hidden'!AZ182)</f>
        <v>0</v>
      </c>
      <c r="AZ181" s="148">
        <f>IF('Indicator Date hidden'!BA182="x","x",$AZ$2-'Indicator Date hidden'!BA182)</f>
        <v>0</v>
      </c>
      <c r="BA181">
        <f t="shared" si="25"/>
        <v>15</v>
      </c>
      <c r="BB181" s="19">
        <f t="shared" si="26"/>
        <v>0.3</v>
      </c>
      <c r="BC181">
        <f t="shared" si="27"/>
        <v>7</v>
      </c>
      <c r="BD181" s="19">
        <f t="shared" si="28"/>
        <v>0.8544003745317531</v>
      </c>
      <c r="BE181" s="182">
        <f t="shared" si="29"/>
        <v>0</v>
      </c>
    </row>
    <row r="182" spans="1:57">
      <c r="A182" t="s">
        <v>7485</v>
      </c>
      <c r="B182" s="148">
        <f>IF('Indicator Date hidden'!C183="x","x",$B$2-'Indicator Date hidden'!C183)</f>
        <v>0</v>
      </c>
      <c r="C182" s="148">
        <f>IF('Indicator Date hidden'!D183="x","x",$C$2-'Indicator Date hidden'!D183)</f>
        <v>0</v>
      </c>
      <c r="D182" s="148">
        <f>IF('Indicator Date hidden'!E183="x","x",$D$2-'Indicator Date hidden'!E183)</f>
        <v>0</v>
      </c>
      <c r="E182" s="148">
        <f>IF('Indicator Date hidden'!F183="x","x",$E$2-'Indicator Date hidden'!F183)</f>
        <v>0</v>
      </c>
      <c r="F182" s="148">
        <f>IF('Indicator Date hidden'!G183="x","x",$F$2-'Indicator Date hidden'!G183)</f>
        <v>0</v>
      </c>
      <c r="G182" s="148">
        <f>IF('Indicator Date hidden'!H183="x","x",$G$2-'Indicator Date hidden'!H183)</f>
        <v>0</v>
      </c>
      <c r="H182" s="148">
        <f>IF('Indicator Date hidden'!I183="x","x",$H$2-'Indicator Date hidden'!I183)</f>
        <v>0</v>
      </c>
      <c r="I182" s="148">
        <f>IF('Indicator Date hidden'!J183="x","x",$I$2-'Indicator Date hidden'!J183)</f>
        <v>0</v>
      </c>
      <c r="J182" s="148">
        <f>IF('Indicator Date hidden'!K183="x","x",$J$2-'Indicator Date hidden'!K183)</f>
        <v>0</v>
      </c>
      <c r="K182" s="148">
        <f>IF('Indicator Date hidden'!L183="x","x",$K$2-'Indicator Date hidden'!L183)</f>
        <v>0</v>
      </c>
      <c r="L182" s="148">
        <f>IF('Indicator Date hidden'!M183="x","x",$L$2-'Indicator Date hidden'!M183)</f>
        <v>0</v>
      </c>
      <c r="M182" s="148">
        <f>IF('Indicator Date hidden'!N183="x","x",$M$2-'Indicator Date hidden'!N183)</f>
        <v>0</v>
      </c>
      <c r="N182" s="148">
        <f>IF('Indicator Date hidden'!O183="x","x",$N$2-'Indicator Date hidden'!O183)</f>
        <v>0</v>
      </c>
      <c r="O182" s="148">
        <f>IF('Indicator Date hidden'!P183="x","x",$O$2-'Indicator Date hidden'!P183)</f>
        <v>0</v>
      </c>
      <c r="P182" s="148">
        <f>IF('Indicator Date hidden'!Q183="x","x",$P$2-'Indicator Date hidden'!Q183)</f>
        <v>0</v>
      </c>
      <c r="Q182" s="148">
        <f>IF('Indicator Date hidden'!R183="x","x",$Q$2-'Indicator Date hidden'!R183)</f>
        <v>2</v>
      </c>
      <c r="R182" s="148">
        <f>IF('Indicator Date hidden'!S183="x","x",$R$2-'Indicator Date hidden'!S183)</f>
        <v>0</v>
      </c>
      <c r="S182" s="148">
        <f>IF('Indicator Date hidden'!T183="x","x",$S$2-'Indicator Date hidden'!T183)</f>
        <v>0</v>
      </c>
      <c r="T182" s="148">
        <f>IF('Indicator Date hidden'!U183="x","x",$T$2-'Indicator Date hidden'!U183)</f>
        <v>0</v>
      </c>
      <c r="U182" s="148">
        <f>IF('Indicator Date hidden'!V183="x","x",$U$2-'Indicator Date hidden'!V183)</f>
        <v>0</v>
      </c>
      <c r="V182" s="148">
        <f>IF('Indicator Date hidden'!W183="x","x",$V$2-'Indicator Date hidden'!W183)</f>
        <v>0</v>
      </c>
      <c r="W182" s="148" t="str">
        <f>IF('Indicator Date hidden'!X183="x","x",$W$2-'Indicator Date hidden'!X183)</f>
        <v>x</v>
      </c>
      <c r="X182" s="148">
        <f>IF('Indicator Date hidden'!Y183="x","x",$X$2-'Indicator Date hidden'!Y183)</f>
        <v>1</v>
      </c>
      <c r="Y182" s="148">
        <f>IF('Indicator Date hidden'!Z183="x","x",$Y$2-'Indicator Date hidden'!Z183)</f>
        <v>0</v>
      </c>
      <c r="Z182" s="148">
        <f>IF('Indicator Date hidden'!AA183="x","x",$Z$2-'Indicator Date hidden'!AA183)</f>
        <v>0</v>
      </c>
      <c r="AA182" s="148">
        <f>IF('Indicator Date hidden'!AB183="x","x",$AA$2-'Indicator Date hidden'!AB183)</f>
        <v>0</v>
      </c>
      <c r="AB182" s="148">
        <f>IF('Indicator Date hidden'!AC183="x","x",$AB$2-'Indicator Date hidden'!AC183)</f>
        <v>0</v>
      </c>
      <c r="AC182" s="148">
        <f>IF('Indicator Date hidden'!AD183="x","x",$AC$2-'Indicator Date hidden'!AD183)</f>
        <v>0</v>
      </c>
      <c r="AD182" s="148" t="str">
        <f>IF('Indicator Date hidden'!AE183="x","x",$AD$2-'Indicator Date hidden'!AE183)</f>
        <v>x</v>
      </c>
      <c r="AE182" s="148">
        <f>IF('Indicator Date hidden'!AF183="x","x",$AE$2-'Indicator Date hidden'!AF183)</f>
        <v>0</v>
      </c>
      <c r="AF182" s="148">
        <f>IF('Indicator Date hidden'!AG183="x","x",$AF$2-'Indicator Date hidden'!AG183)</f>
        <v>0</v>
      </c>
      <c r="AG182" s="148">
        <f>IF('Indicator Date hidden'!AH183="x","x",$AG$2-'Indicator Date hidden'!AH183)</f>
        <v>0</v>
      </c>
      <c r="AH182" s="148">
        <f>IF('Indicator Date hidden'!AI183="x","x",$AH$2-'Indicator Date hidden'!AI183)</f>
        <v>0</v>
      </c>
      <c r="AI182" s="148">
        <f>IF('Indicator Date hidden'!AJ183="x","x",$AI$2-'Indicator Date hidden'!AJ183)</f>
        <v>0</v>
      </c>
      <c r="AJ182" s="148">
        <f>IF('Indicator Date hidden'!AK183="x","x",$AJ$2-'Indicator Date hidden'!AK183)</f>
        <v>1</v>
      </c>
      <c r="AK182" s="148">
        <f>IF('Indicator Date hidden'!AL183="x","x",$AK$2-'Indicator Date hidden'!AL183)</f>
        <v>1</v>
      </c>
      <c r="AL182" s="148">
        <f>IF('Indicator Date hidden'!AM183="x","x",$AL$2-'Indicator Date hidden'!AM183)</f>
        <v>0</v>
      </c>
      <c r="AM182" s="148">
        <f>IF('Indicator Date hidden'!AN183="x","x",$AM$2-'Indicator Date hidden'!AN183)</f>
        <v>0</v>
      </c>
      <c r="AN182" s="148">
        <f>IF('Indicator Date hidden'!AO183="x","x",$AN$2-'Indicator Date hidden'!AO183)</f>
        <v>0</v>
      </c>
      <c r="AO182" s="148">
        <f>IF('Indicator Date hidden'!AP183="x","x",$AO$2-'Indicator Date hidden'!AP183)</f>
        <v>1</v>
      </c>
      <c r="AP182" s="148">
        <f>IF('Indicator Date hidden'!AQ183="x","x",$AP$2-'Indicator Date hidden'!AQ183)</f>
        <v>0</v>
      </c>
      <c r="AQ182" s="148" t="str">
        <f>IF('Indicator Date hidden'!AR183="x","x",$AQ$2-'Indicator Date hidden'!AR183)</f>
        <v>x</v>
      </c>
      <c r="AR182" s="148">
        <f>IF('Indicator Date hidden'!AS183="x","x",$AR$2-'Indicator Date hidden'!AS183)</f>
        <v>0</v>
      </c>
      <c r="AS182" s="148">
        <f>IF('Indicator Date hidden'!AT183="x","x",$AS$2-'Indicator Date hidden'!AT183)</f>
        <v>0</v>
      </c>
      <c r="AT182" s="148">
        <f>IF('Indicator Date hidden'!AU183="x","x",$AT$2-'Indicator Date hidden'!AU183)</f>
        <v>0</v>
      </c>
      <c r="AU182" s="148">
        <f>IF('Indicator Date hidden'!AV183="x","x",$AU$2-'Indicator Date hidden'!AV183)</f>
        <v>1</v>
      </c>
      <c r="AV182" s="148">
        <f>IF('Indicator Date hidden'!AW183="x","x",$AV$2-'Indicator Date hidden'!AW183)</f>
        <v>0</v>
      </c>
      <c r="AW182" s="148">
        <f>IF('Indicator Date hidden'!AX183="x","x",$AW$2-'Indicator Date hidden'!AX183)</f>
        <v>0</v>
      </c>
      <c r="AX182" s="148">
        <f>IF('Indicator Date hidden'!AY183="x","x",$AX$2-'Indicator Date hidden'!AY183)</f>
        <v>0</v>
      </c>
      <c r="AY182" s="148">
        <f>IF('Indicator Date hidden'!AZ183="x","x",$AY$2-'Indicator Date hidden'!AZ183)</f>
        <v>0</v>
      </c>
      <c r="AZ182" s="148">
        <f>IF('Indicator Date hidden'!BA183="x","x",$AZ$2-'Indicator Date hidden'!BA183)</f>
        <v>0</v>
      </c>
      <c r="BA182">
        <f t="shared" si="25"/>
        <v>7</v>
      </c>
      <c r="BB182" s="19">
        <f t="shared" si="26"/>
        <v>0.14583333333333334</v>
      </c>
      <c r="BC182">
        <f t="shared" si="27"/>
        <v>6</v>
      </c>
      <c r="BD182" s="19">
        <f t="shared" si="28"/>
        <v>0.40771637064126931</v>
      </c>
      <c r="BE182" s="182">
        <f t="shared" si="29"/>
        <v>0</v>
      </c>
    </row>
    <row r="183" spans="1:57">
      <c r="A183" t="s">
        <v>8253</v>
      </c>
      <c r="B183" s="148">
        <f>IF('Indicator Date hidden'!C184="x","x",$B$2-'Indicator Date hidden'!C184)</f>
        <v>0</v>
      </c>
      <c r="C183" s="148">
        <f>IF('Indicator Date hidden'!D184="x","x",$C$2-'Indicator Date hidden'!D184)</f>
        <v>0</v>
      </c>
      <c r="D183" s="148">
        <f>IF('Indicator Date hidden'!E184="x","x",$D$2-'Indicator Date hidden'!E184)</f>
        <v>0</v>
      </c>
      <c r="E183" s="148">
        <f>IF('Indicator Date hidden'!F184="x","x",$E$2-'Indicator Date hidden'!F184)</f>
        <v>0</v>
      </c>
      <c r="F183" s="148">
        <f>IF('Indicator Date hidden'!G184="x","x",$F$2-'Indicator Date hidden'!G184)</f>
        <v>0</v>
      </c>
      <c r="G183" s="148">
        <f>IF('Indicator Date hidden'!H184="x","x",$G$2-'Indicator Date hidden'!H184)</f>
        <v>0</v>
      </c>
      <c r="H183" s="148">
        <f>IF('Indicator Date hidden'!I184="x","x",$H$2-'Indicator Date hidden'!I184)</f>
        <v>0</v>
      </c>
      <c r="I183" s="148">
        <f>IF('Indicator Date hidden'!J184="x","x",$I$2-'Indicator Date hidden'!J184)</f>
        <v>0</v>
      </c>
      <c r="J183" s="148">
        <f>IF('Indicator Date hidden'!K184="x","x",$J$2-'Indicator Date hidden'!K184)</f>
        <v>0</v>
      </c>
      <c r="K183" s="148">
        <f>IF('Indicator Date hidden'!L184="x","x",$K$2-'Indicator Date hidden'!L184)</f>
        <v>0</v>
      </c>
      <c r="L183" s="148">
        <f>IF('Indicator Date hidden'!M184="x","x",$L$2-'Indicator Date hidden'!M184)</f>
        <v>0</v>
      </c>
      <c r="M183" s="148">
        <f>IF('Indicator Date hidden'!N184="x","x",$M$2-'Indicator Date hidden'!N184)</f>
        <v>0</v>
      </c>
      <c r="N183" s="148">
        <f>IF('Indicator Date hidden'!O184="x","x",$N$2-'Indicator Date hidden'!O184)</f>
        <v>0</v>
      </c>
      <c r="O183" s="148">
        <f>IF('Indicator Date hidden'!P184="x","x",$O$2-'Indicator Date hidden'!P184)</f>
        <v>0</v>
      </c>
      <c r="P183" s="148">
        <f>IF('Indicator Date hidden'!Q184="x","x",$P$2-'Indicator Date hidden'!Q184)</f>
        <v>0</v>
      </c>
      <c r="Q183" s="148" t="str">
        <f>IF('Indicator Date hidden'!R184="x","x",$Q$2-'Indicator Date hidden'!R184)</f>
        <v>x</v>
      </c>
      <c r="R183" s="148">
        <f>IF('Indicator Date hidden'!S184="x","x",$R$2-'Indicator Date hidden'!S184)</f>
        <v>0</v>
      </c>
      <c r="S183" s="148">
        <f>IF('Indicator Date hidden'!T184="x","x",$S$2-'Indicator Date hidden'!T184)</f>
        <v>0</v>
      </c>
      <c r="T183" s="148">
        <f>IF('Indicator Date hidden'!U184="x","x",$T$2-'Indicator Date hidden'!U184)</f>
        <v>0</v>
      </c>
      <c r="U183" s="148" t="str">
        <f>IF('Indicator Date hidden'!V184="x","x",$U$2-'Indicator Date hidden'!V184)</f>
        <v>x</v>
      </c>
      <c r="V183" s="148">
        <f>IF('Indicator Date hidden'!W184="x","x",$V$2-'Indicator Date hidden'!W184)</f>
        <v>0</v>
      </c>
      <c r="W183" s="148" t="str">
        <f>IF('Indicator Date hidden'!X184="x","x",$W$2-'Indicator Date hidden'!X184)</f>
        <v>x</v>
      </c>
      <c r="X183" s="148">
        <f>IF('Indicator Date hidden'!Y184="x","x",$X$2-'Indicator Date hidden'!Y184)</f>
        <v>4</v>
      </c>
      <c r="Y183" s="148">
        <f>IF('Indicator Date hidden'!Z184="x","x",$Y$2-'Indicator Date hidden'!Z184)</f>
        <v>0</v>
      </c>
      <c r="Z183" s="148">
        <f>IF('Indicator Date hidden'!AA184="x","x",$Z$2-'Indicator Date hidden'!AA184)</f>
        <v>0</v>
      </c>
      <c r="AA183" s="148" t="str">
        <f>IF('Indicator Date hidden'!AB184="x","x",$AA$2-'Indicator Date hidden'!AB184)</f>
        <v>x</v>
      </c>
      <c r="AB183" s="148">
        <f>IF('Indicator Date hidden'!AC184="x","x",$AB$2-'Indicator Date hidden'!AC184)</f>
        <v>0</v>
      </c>
      <c r="AC183" s="148">
        <f>IF('Indicator Date hidden'!AD184="x","x",$AC$2-'Indicator Date hidden'!AD184)</f>
        <v>0</v>
      </c>
      <c r="AD183" s="148" t="str">
        <f>IF('Indicator Date hidden'!AE184="x","x",$AD$2-'Indicator Date hidden'!AE184)</f>
        <v>x</v>
      </c>
      <c r="AE183" s="148">
        <f>IF('Indicator Date hidden'!AF184="x","x",$AE$2-'Indicator Date hidden'!AF184)</f>
        <v>0</v>
      </c>
      <c r="AF183" s="148" t="str">
        <f>IF('Indicator Date hidden'!AG184="x","x",$AF$2-'Indicator Date hidden'!AG184)</f>
        <v>x</v>
      </c>
      <c r="AG183" s="148">
        <f>IF('Indicator Date hidden'!AH184="x","x",$AG$2-'Indicator Date hidden'!AH184)</f>
        <v>0</v>
      </c>
      <c r="AH183" s="148">
        <f>IF('Indicator Date hidden'!AI184="x","x",$AH$2-'Indicator Date hidden'!AI184)</f>
        <v>0</v>
      </c>
      <c r="AI183" s="148">
        <f>IF('Indicator Date hidden'!AJ184="x","x",$AI$2-'Indicator Date hidden'!AJ184)</f>
        <v>0</v>
      </c>
      <c r="AJ183" s="148" t="str">
        <f>IF('Indicator Date hidden'!AK184="x","x",$AJ$2-'Indicator Date hidden'!AK184)</f>
        <v>x</v>
      </c>
      <c r="AK183" s="148">
        <f>IF('Indicator Date hidden'!AL184="x","x",$AK$2-'Indicator Date hidden'!AL184)</f>
        <v>1</v>
      </c>
      <c r="AL183" s="148">
        <f>IF('Indicator Date hidden'!AM184="x","x",$AL$2-'Indicator Date hidden'!AM184)</f>
        <v>0</v>
      </c>
      <c r="AM183" s="148">
        <f>IF('Indicator Date hidden'!AN184="x","x",$AM$2-'Indicator Date hidden'!AN184)</f>
        <v>0</v>
      </c>
      <c r="AN183" s="148">
        <f>IF('Indicator Date hidden'!AO184="x","x",$AN$2-'Indicator Date hidden'!AO184)</f>
        <v>0</v>
      </c>
      <c r="AO183" s="148" t="str">
        <f>IF('Indicator Date hidden'!AP184="x","x",$AO$2-'Indicator Date hidden'!AP184)</f>
        <v>x</v>
      </c>
      <c r="AP183" s="148" t="str">
        <f>IF('Indicator Date hidden'!AQ184="x","x",$AP$2-'Indicator Date hidden'!AQ184)</f>
        <v>x</v>
      </c>
      <c r="AQ183" s="148">
        <f>IF('Indicator Date hidden'!AR184="x","x",$AQ$2-'Indicator Date hidden'!AR184)</f>
        <v>0</v>
      </c>
      <c r="AR183" s="148">
        <f>IF('Indicator Date hidden'!AS184="x","x",$AR$2-'Indicator Date hidden'!AS184)</f>
        <v>0</v>
      </c>
      <c r="AS183" s="148">
        <f>IF('Indicator Date hidden'!AT184="x","x",$AS$2-'Indicator Date hidden'!AT184)</f>
        <v>0</v>
      </c>
      <c r="AT183" s="148">
        <f>IF('Indicator Date hidden'!AU184="x","x",$AT$2-'Indicator Date hidden'!AU184)</f>
        <v>0</v>
      </c>
      <c r="AU183" s="148" t="str">
        <f>IF('Indicator Date hidden'!AV184="x","x",$AU$2-'Indicator Date hidden'!AV184)</f>
        <v>x</v>
      </c>
      <c r="AV183" s="148">
        <f>IF('Indicator Date hidden'!AW184="x","x",$AV$2-'Indicator Date hidden'!AW184)</f>
        <v>0</v>
      </c>
      <c r="AW183" s="148">
        <f>IF('Indicator Date hidden'!AX184="x","x",$AW$2-'Indicator Date hidden'!AX184)</f>
        <v>0</v>
      </c>
      <c r="AX183" s="148">
        <f>IF('Indicator Date hidden'!AY184="x","x",$AX$2-'Indicator Date hidden'!AY184)</f>
        <v>0</v>
      </c>
      <c r="AY183" s="148">
        <f>IF('Indicator Date hidden'!AZ184="x","x",$AY$2-'Indicator Date hidden'!AZ184)</f>
        <v>0</v>
      </c>
      <c r="AZ183" s="148">
        <f>IF('Indicator Date hidden'!BA184="x","x",$AZ$2-'Indicator Date hidden'!BA184)</f>
        <v>0</v>
      </c>
      <c r="BA183">
        <f t="shared" si="25"/>
        <v>5</v>
      </c>
      <c r="BB183" s="19">
        <f t="shared" si="26"/>
        <v>0.12195121951219512</v>
      </c>
      <c r="BC183">
        <f t="shared" si="27"/>
        <v>2</v>
      </c>
      <c r="BD183" s="19">
        <f t="shared" si="28"/>
        <v>0.63226738521052295</v>
      </c>
      <c r="BE183" s="182">
        <f t="shared" si="29"/>
        <v>0</v>
      </c>
    </row>
    <row r="184" spans="1:57">
      <c r="A184" t="s">
        <v>8255</v>
      </c>
      <c r="B184" s="148">
        <f>IF('Indicator Date hidden'!C185="x","x",$B$2-'Indicator Date hidden'!C185)</f>
        <v>0</v>
      </c>
      <c r="C184" s="148">
        <f>IF('Indicator Date hidden'!D185="x","x",$C$2-'Indicator Date hidden'!D185)</f>
        <v>0</v>
      </c>
      <c r="D184" s="148">
        <f>IF('Indicator Date hidden'!E185="x","x",$D$2-'Indicator Date hidden'!E185)</f>
        <v>0</v>
      </c>
      <c r="E184" s="148">
        <f>IF('Indicator Date hidden'!F185="x","x",$E$2-'Indicator Date hidden'!F185)</f>
        <v>0</v>
      </c>
      <c r="F184" s="148">
        <f>IF('Indicator Date hidden'!G185="x","x",$F$2-'Indicator Date hidden'!G185)</f>
        <v>0</v>
      </c>
      <c r="G184" s="148">
        <f>IF('Indicator Date hidden'!H185="x","x",$G$2-'Indicator Date hidden'!H185)</f>
        <v>0</v>
      </c>
      <c r="H184" s="148">
        <f>IF('Indicator Date hidden'!I185="x","x",$H$2-'Indicator Date hidden'!I185)</f>
        <v>0</v>
      </c>
      <c r="I184" s="148">
        <f>IF('Indicator Date hidden'!J185="x","x",$I$2-'Indicator Date hidden'!J185)</f>
        <v>0</v>
      </c>
      <c r="J184" s="148">
        <f>IF('Indicator Date hidden'!K185="x","x",$J$2-'Indicator Date hidden'!K185)</f>
        <v>0</v>
      </c>
      <c r="K184" s="148">
        <f>IF('Indicator Date hidden'!L185="x","x",$K$2-'Indicator Date hidden'!L185)</f>
        <v>0</v>
      </c>
      <c r="L184" s="148">
        <f>IF('Indicator Date hidden'!M185="x","x",$L$2-'Indicator Date hidden'!M185)</f>
        <v>0</v>
      </c>
      <c r="M184" s="148">
        <f>IF('Indicator Date hidden'!N185="x","x",$M$2-'Indicator Date hidden'!N185)</f>
        <v>0</v>
      </c>
      <c r="N184" s="148">
        <f>IF('Indicator Date hidden'!O185="x","x",$N$2-'Indicator Date hidden'!O185)</f>
        <v>0</v>
      </c>
      <c r="O184" s="148">
        <f>IF('Indicator Date hidden'!P185="x","x",$O$2-'Indicator Date hidden'!P185)</f>
        <v>0</v>
      </c>
      <c r="P184" s="148">
        <f>IF('Indicator Date hidden'!Q185="x","x",$P$2-'Indicator Date hidden'!Q185)</f>
        <v>0</v>
      </c>
      <c r="Q184" s="148" t="str">
        <f>IF('Indicator Date hidden'!R185="x","x",$Q$2-'Indicator Date hidden'!R185)</f>
        <v>x</v>
      </c>
      <c r="R184" s="148">
        <f>IF('Indicator Date hidden'!S185="x","x",$R$2-'Indicator Date hidden'!S185)</f>
        <v>0</v>
      </c>
      <c r="S184" s="148">
        <f>IF('Indicator Date hidden'!T185="x","x",$S$2-'Indicator Date hidden'!T185)</f>
        <v>0</v>
      </c>
      <c r="T184" s="148">
        <f>IF('Indicator Date hidden'!U185="x","x",$T$2-'Indicator Date hidden'!U185)</f>
        <v>0</v>
      </c>
      <c r="U184" s="148" t="str">
        <f>IF('Indicator Date hidden'!V185="x","x",$U$2-'Indicator Date hidden'!V185)</f>
        <v>x</v>
      </c>
      <c r="V184" s="148">
        <f>IF('Indicator Date hidden'!W185="x","x",$V$2-'Indicator Date hidden'!W185)</f>
        <v>0</v>
      </c>
      <c r="W184" s="148" t="str">
        <f>IF('Indicator Date hidden'!X185="x","x",$W$2-'Indicator Date hidden'!X185)</f>
        <v>x</v>
      </c>
      <c r="X184" s="148">
        <f>IF('Indicator Date hidden'!Y185="x","x",$X$2-'Indicator Date hidden'!Y185)</f>
        <v>1</v>
      </c>
      <c r="Y184" s="148">
        <f>IF('Indicator Date hidden'!Z185="x","x",$Y$2-'Indicator Date hidden'!Z185)</f>
        <v>0</v>
      </c>
      <c r="Z184" s="148">
        <f>IF('Indicator Date hidden'!AA185="x","x",$Z$2-'Indicator Date hidden'!AA185)</f>
        <v>0</v>
      </c>
      <c r="AA184" s="148">
        <f>IF('Indicator Date hidden'!AB185="x","x",$AA$2-'Indicator Date hidden'!AB185)</f>
        <v>1</v>
      </c>
      <c r="AB184" s="148">
        <f>IF('Indicator Date hidden'!AC185="x","x",$AB$2-'Indicator Date hidden'!AC185)</f>
        <v>0</v>
      </c>
      <c r="AC184" s="148">
        <f>IF('Indicator Date hidden'!AD185="x","x",$AC$2-'Indicator Date hidden'!AD185)</f>
        <v>0</v>
      </c>
      <c r="AD184" s="148" t="str">
        <f>IF('Indicator Date hidden'!AE185="x","x",$AD$2-'Indicator Date hidden'!AE185)</f>
        <v>x</v>
      </c>
      <c r="AE184" s="148">
        <f>IF('Indicator Date hidden'!AF185="x","x",$AE$2-'Indicator Date hidden'!AF185)</f>
        <v>0</v>
      </c>
      <c r="AF184" s="148">
        <f>IF('Indicator Date hidden'!AG185="x","x",$AF$2-'Indicator Date hidden'!AG185)</f>
        <v>1</v>
      </c>
      <c r="AG184" s="148">
        <f>IF('Indicator Date hidden'!AH185="x","x",$AG$2-'Indicator Date hidden'!AH185)</f>
        <v>0</v>
      </c>
      <c r="AH184" s="148">
        <f>IF('Indicator Date hidden'!AI185="x","x",$AH$2-'Indicator Date hidden'!AI185)</f>
        <v>0</v>
      </c>
      <c r="AI184" s="148">
        <f>IF('Indicator Date hidden'!AJ185="x","x",$AI$2-'Indicator Date hidden'!AJ185)</f>
        <v>0</v>
      </c>
      <c r="AJ184" s="148" t="str">
        <f>IF('Indicator Date hidden'!AK185="x","x",$AJ$2-'Indicator Date hidden'!AK185)</f>
        <v>x</v>
      </c>
      <c r="AK184" s="148">
        <f>IF('Indicator Date hidden'!AL185="x","x",$AK$2-'Indicator Date hidden'!AL185)</f>
        <v>1</v>
      </c>
      <c r="AL184" s="148">
        <f>IF('Indicator Date hidden'!AM185="x","x",$AL$2-'Indicator Date hidden'!AM185)</f>
        <v>0</v>
      </c>
      <c r="AM184" s="148">
        <f>IF('Indicator Date hidden'!AN185="x","x",$AM$2-'Indicator Date hidden'!AN185)</f>
        <v>0</v>
      </c>
      <c r="AN184" s="148">
        <f>IF('Indicator Date hidden'!AO185="x","x",$AN$2-'Indicator Date hidden'!AO185)</f>
        <v>0</v>
      </c>
      <c r="AO184" s="148">
        <f>IF('Indicator Date hidden'!AP185="x","x",$AO$2-'Indicator Date hidden'!AP185)</f>
        <v>0</v>
      </c>
      <c r="AP184" s="148">
        <f>IF('Indicator Date hidden'!AQ185="x","x",$AP$2-'Indicator Date hidden'!AQ185)</f>
        <v>0</v>
      </c>
      <c r="AQ184" s="148">
        <f>IF('Indicator Date hidden'!AR185="x","x",$AQ$2-'Indicator Date hidden'!AR185)</f>
        <v>0</v>
      </c>
      <c r="AR184" s="148">
        <f>IF('Indicator Date hidden'!AS185="x","x",$AR$2-'Indicator Date hidden'!AS185)</f>
        <v>0</v>
      </c>
      <c r="AS184" s="148">
        <f>IF('Indicator Date hidden'!AT185="x","x",$AS$2-'Indicator Date hidden'!AT185)</f>
        <v>0</v>
      </c>
      <c r="AT184" s="148">
        <f>IF('Indicator Date hidden'!AU185="x","x",$AT$2-'Indicator Date hidden'!AU185)</f>
        <v>0</v>
      </c>
      <c r="AU184" s="148" t="str">
        <f>IF('Indicator Date hidden'!AV185="x","x",$AU$2-'Indicator Date hidden'!AV185)</f>
        <v>x</v>
      </c>
      <c r="AV184" s="148">
        <f>IF('Indicator Date hidden'!AW185="x","x",$AV$2-'Indicator Date hidden'!AW185)</f>
        <v>0</v>
      </c>
      <c r="AW184" s="148">
        <f>IF('Indicator Date hidden'!AX185="x","x",$AW$2-'Indicator Date hidden'!AX185)</f>
        <v>0</v>
      </c>
      <c r="AX184" s="148">
        <f>IF('Indicator Date hidden'!AY185="x","x",$AX$2-'Indicator Date hidden'!AY185)</f>
        <v>0</v>
      </c>
      <c r="AY184" s="148">
        <f>IF('Indicator Date hidden'!AZ185="x","x",$AY$2-'Indicator Date hidden'!AZ185)</f>
        <v>0</v>
      </c>
      <c r="AZ184" s="148">
        <f>IF('Indicator Date hidden'!BA185="x","x",$AZ$2-'Indicator Date hidden'!BA185)</f>
        <v>0</v>
      </c>
      <c r="BA184">
        <f t="shared" si="25"/>
        <v>4</v>
      </c>
      <c r="BB184" s="19">
        <f t="shared" si="26"/>
        <v>8.8888888888888892E-2</v>
      </c>
      <c r="BC184">
        <f t="shared" si="27"/>
        <v>4</v>
      </c>
      <c r="BD184" s="19">
        <f t="shared" si="28"/>
        <v>0.28458329944145994</v>
      </c>
      <c r="BE184" s="182">
        <f t="shared" si="29"/>
        <v>0</v>
      </c>
    </row>
    <row r="185" spans="1:57">
      <c r="A185" t="s">
        <v>8257</v>
      </c>
      <c r="B185" s="148">
        <f>IF('Indicator Date hidden'!C186="x","x",$B$2-'Indicator Date hidden'!C186)</f>
        <v>0</v>
      </c>
      <c r="C185" s="148">
        <f>IF('Indicator Date hidden'!D186="x","x",$C$2-'Indicator Date hidden'!D186)</f>
        <v>0</v>
      </c>
      <c r="D185" s="148">
        <f>IF('Indicator Date hidden'!E186="x","x",$D$2-'Indicator Date hidden'!E186)</f>
        <v>0</v>
      </c>
      <c r="E185" s="148">
        <f>IF('Indicator Date hidden'!F186="x","x",$E$2-'Indicator Date hidden'!F186)</f>
        <v>0</v>
      </c>
      <c r="F185" s="148">
        <f>IF('Indicator Date hidden'!G186="x","x",$F$2-'Indicator Date hidden'!G186)</f>
        <v>0</v>
      </c>
      <c r="G185" s="148">
        <f>IF('Indicator Date hidden'!H186="x","x",$G$2-'Indicator Date hidden'!H186)</f>
        <v>0</v>
      </c>
      <c r="H185" s="148">
        <f>IF('Indicator Date hidden'!I186="x","x",$H$2-'Indicator Date hidden'!I186)</f>
        <v>0</v>
      </c>
      <c r="I185" s="148">
        <f>IF('Indicator Date hidden'!J186="x","x",$I$2-'Indicator Date hidden'!J186)</f>
        <v>0</v>
      </c>
      <c r="J185" s="148">
        <f>IF('Indicator Date hidden'!K186="x","x",$J$2-'Indicator Date hidden'!K186)</f>
        <v>0</v>
      </c>
      <c r="K185" s="148">
        <f>IF('Indicator Date hidden'!L186="x","x",$K$2-'Indicator Date hidden'!L186)</f>
        <v>0</v>
      </c>
      <c r="L185" s="148">
        <f>IF('Indicator Date hidden'!M186="x","x",$L$2-'Indicator Date hidden'!M186)</f>
        <v>0</v>
      </c>
      <c r="M185" s="148">
        <f>IF('Indicator Date hidden'!N186="x","x",$M$2-'Indicator Date hidden'!N186)</f>
        <v>0</v>
      </c>
      <c r="N185" s="148">
        <f>IF('Indicator Date hidden'!O186="x","x",$N$2-'Indicator Date hidden'!O186)</f>
        <v>0</v>
      </c>
      <c r="O185" s="148">
        <f>IF('Indicator Date hidden'!P186="x","x",$O$2-'Indicator Date hidden'!P186)</f>
        <v>0</v>
      </c>
      <c r="P185" s="148">
        <f>IF('Indicator Date hidden'!Q186="x","x",$P$2-'Indicator Date hidden'!Q186)</f>
        <v>0</v>
      </c>
      <c r="Q185" s="148" t="str">
        <f>IF('Indicator Date hidden'!R186="x","x",$Q$2-'Indicator Date hidden'!R186)</f>
        <v>x</v>
      </c>
      <c r="R185" s="148">
        <f>IF('Indicator Date hidden'!S186="x","x",$R$2-'Indicator Date hidden'!S186)</f>
        <v>0</v>
      </c>
      <c r="S185" s="148">
        <f>IF('Indicator Date hidden'!T186="x","x",$S$2-'Indicator Date hidden'!T186)</f>
        <v>0</v>
      </c>
      <c r="T185" s="148">
        <f>IF('Indicator Date hidden'!U186="x","x",$T$2-'Indicator Date hidden'!U186)</f>
        <v>0</v>
      </c>
      <c r="U185" s="148" t="str">
        <f>IF('Indicator Date hidden'!V186="x","x",$U$2-'Indicator Date hidden'!V186)</f>
        <v>x</v>
      </c>
      <c r="V185" s="148">
        <f>IF('Indicator Date hidden'!W186="x","x",$V$2-'Indicator Date hidden'!W186)</f>
        <v>0</v>
      </c>
      <c r="W185" s="148">
        <f>IF('Indicator Date hidden'!X186="x","x",$W$2-'Indicator Date hidden'!X186)</f>
        <v>2</v>
      </c>
      <c r="X185" s="148">
        <f>IF('Indicator Date hidden'!Y186="x","x",$X$2-'Indicator Date hidden'!Y186)</f>
        <v>3</v>
      </c>
      <c r="Y185" s="148">
        <f>IF('Indicator Date hidden'!Z186="x","x",$Y$2-'Indicator Date hidden'!Z186)</f>
        <v>0</v>
      </c>
      <c r="Z185" s="148">
        <f>IF('Indicator Date hidden'!AA186="x","x",$Z$2-'Indicator Date hidden'!AA186)</f>
        <v>0</v>
      </c>
      <c r="AA185" s="148" t="str">
        <f>IF('Indicator Date hidden'!AB186="x","x",$AA$2-'Indicator Date hidden'!AB186)</f>
        <v>x</v>
      </c>
      <c r="AB185" s="148">
        <f>IF('Indicator Date hidden'!AC186="x","x",$AB$2-'Indicator Date hidden'!AC186)</f>
        <v>0</v>
      </c>
      <c r="AC185" s="148">
        <f>IF('Indicator Date hidden'!AD186="x","x",$AC$2-'Indicator Date hidden'!AD186)</f>
        <v>0</v>
      </c>
      <c r="AD185" s="148" t="str">
        <f>IF('Indicator Date hidden'!AE186="x","x",$AD$2-'Indicator Date hidden'!AE186)</f>
        <v>x</v>
      </c>
      <c r="AE185" s="148">
        <f>IF('Indicator Date hidden'!AF186="x","x",$AE$2-'Indicator Date hidden'!AF186)</f>
        <v>0</v>
      </c>
      <c r="AF185" s="148">
        <f>IF('Indicator Date hidden'!AG186="x","x",$AF$2-'Indicator Date hidden'!AG186)</f>
        <v>0</v>
      </c>
      <c r="AG185" s="148">
        <f>IF('Indicator Date hidden'!AH186="x","x",$AG$2-'Indicator Date hidden'!AH186)</f>
        <v>0</v>
      </c>
      <c r="AH185" s="148">
        <f>IF('Indicator Date hidden'!AI186="x","x",$AH$2-'Indicator Date hidden'!AI186)</f>
        <v>0</v>
      </c>
      <c r="AI185" s="148">
        <f>IF('Indicator Date hidden'!AJ186="x","x",$AI$2-'Indicator Date hidden'!AJ186)</f>
        <v>0</v>
      </c>
      <c r="AJ185" s="148" t="str">
        <f>IF('Indicator Date hidden'!AK186="x","x",$AJ$2-'Indicator Date hidden'!AK186)</f>
        <v>x</v>
      </c>
      <c r="AK185" s="148">
        <f>IF('Indicator Date hidden'!AL186="x","x",$AK$2-'Indicator Date hidden'!AL186)</f>
        <v>1</v>
      </c>
      <c r="AL185" s="148">
        <f>IF('Indicator Date hidden'!AM186="x","x",$AL$2-'Indicator Date hidden'!AM186)</f>
        <v>0</v>
      </c>
      <c r="AM185" s="148">
        <f>IF('Indicator Date hidden'!AN186="x","x",$AM$2-'Indicator Date hidden'!AN186)</f>
        <v>0</v>
      </c>
      <c r="AN185" s="148">
        <f>IF('Indicator Date hidden'!AO186="x","x",$AN$2-'Indicator Date hidden'!AO186)</f>
        <v>0</v>
      </c>
      <c r="AO185" s="148">
        <f>IF('Indicator Date hidden'!AP186="x","x",$AO$2-'Indicator Date hidden'!AP186)</f>
        <v>0</v>
      </c>
      <c r="AP185" s="148">
        <f>IF('Indicator Date hidden'!AQ186="x","x",$AP$2-'Indicator Date hidden'!AQ186)</f>
        <v>0</v>
      </c>
      <c r="AQ185" s="148">
        <f>IF('Indicator Date hidden'!AR186="x","x",$AQ$2-'Indicator Date hidden'!AR186)</f>
        <v>4</v>
      </c>
      <c r="AR185" s="148">
        <f>IF('Indicator Date hidden'!AS186="x","x",$AR$2-'Indicator Date hidden'!AS186)</f>
        <v>0</v>
      </c>
      <c r="AS185" s="148">
        <f>IF('Indicator Date hidden'!AT186="x","x",$AS$2-'Indicator Date hidden'!AT186)</f>
        <v>0</v>
      </c>
      <c r="AT185" s="148">
        <f>IF('Indicator Date hidden'!AU186="x","x",$AT$2-'Indicator Date hidden'!AU186)</f>
        <v>0</v>
      </c>
      <c r="AU185" s="148" t="str">
        <f>IF('Indicator Date hidden'!AV186="x","x",$AU$2-'Indicator Date hidden'!AV186)</f>
        <v>x</v>
      </c>
      <c r="AV185" s="148">
        <f>IF('Indicator Date hidden'!AW186="x","x",$AV$2-'Indicator Date hidden'!AW186)</f>
        <v>0</v>
      </c>
      <c r="AW185" s="148">
        <f>IF('Indicator Date hidden'!AX186="x","x",$AW$2-'Indicator Date hidden'!AX186)</f>
        <v>0</v>
      </c>
      <c r="AX185" s="148">
        <f>IF('Indicator Date hidden'!AY186="x","x",$AX$2-'Indicator Date hidden'!AY186)</f>
        <v>1</v>
      </c>
      <c r="AY185" s="148">
        <f>IF('Indicator Date hidden'!AZ186="x","x",$AY$2-'Indicator Date hidden'!AZ186)</f>
        <v>0</v>
      </c>
      <c r="AZ185" s="148">
        <f>IF('Indicator Date hidden'!BA186="x","x",$AZ$2-'Indicator Date hidden'!BA186)</f>
        <v>0</v>
      </c>
      <c r="BA185">
        <f t="shared" si="25"/>
        <v>11</v>
      </c>
      <c r="BB185" s="19">
        <f t="shared" si="26"/>
        <v>0.24444444444444444</v>
      </c>
      <c r="BC185">
        <f t="shared" si="27"/>
        <v>5</v>
      </c>
      <c r="BD185" s="19">
        <f t="shared" si="28"/>
        <v>0.79318081322554435</v>
      </c>
      <c r="BE185" s="182">
        <f t="shared" si="29"/>
        <v>0</v>
      </c>
    </row>
    <row r="186" spans="1:57">
      <c r="A186" t="s">
        <v>8259</v>
      </c>
      <c r="B186" s="148">
        <f>IF('Indicator Date hidden'!C187="x","x",$B$2-'Indicator Date hidden'!C187)</f>
        <v>0</v>
      </c>
      <c r="C186" s="148">
        <f>IF('Indicator Date hidden'!D187="x","x",$C$2-'Indicator Date hidden'!D187)</f>
        <v>0</v>
      </c>
      <c r="D186" s="148">
        <f>IF('Indicator Date hidden'!E187="x","x",$D$2-'Indicator Date hidden'!E187)</f>
        <v>0</v>
      </c>
      <c r="E186" s="148">
        <f>IF('Indicator Date hidden'!F187="x","x",$E$2-'Indicator Date hidden'!F187)</f>
        <v>0</v>
      </c>
      <c r="F186" s="148">
        <f>IF('Indicator Date hidden'!G187="x","x",$F$2-'Indicator Date hidden'!G187)</f>
        <v>0</v>
      </c>
      <c r="G186" s="148">
        <f>IF('Indicator Date hidden'!H187="x","x",$G$2-'Indicator Date hidden'!H187)</f>
        <v>0</v>
      </c>
      <c r="H186" s="148">
        <f>IF('Indicator Date hidden'!I187="x","x",$H$2-'Indicator Date hidden'!I187)</f>
        <v>0</v>
      </c>
      <c r="I186" s="148">
        <f>IF('Indicator Date hidden'!J187="x","x",$I$2-'Indicator Date hidden'!J187)</f>
        <v>0</v>
      </c>
      <c r="J186" s="148">
        <f>IF('Indicator Date hidden'!K187="x","x",$J$2-'Indicator Date hidden'!K187)</f>
        <v>0</v>
      </c>
      <c r="K186" s="148">
        <f>IF('Indicator Date hidden'!L187="x","x",$K$2-'Indicator Date hidden'!L187)</f>
        <v>0</v>
      </c>
      <c r="L186" s="148">
        <f>IF('Indicator Date hidden'!M187="x","x",$L$2-'Indicator Date hidden'!M187)</f>
        <v>0</v>
      </c>
      <c r="M186" s="148">
        <f>IF('Indicator Date hidden'!N187="x","x",$M$2-'Indicator Date hidden'!N187)</f>
        <v>0</v>
      </c>
      <c r="N186" s="148">
        <f>IF('Indicator Date hidden'!O187="x","x",$N$2-'Indicator Date hidden'!O187)</f>
        <v>0</v>
      </c>
      <c r="O186" s="148">
        <f>IF('Indicator Date hidden'!P187="x","x",$O$2-'Indicator Date hidden'!P187)</f>
        <v>0</v>
      </c>
      <c r="P186" s="148">
        <f>IF('Indicator Date hidden'!Q187="x","x",$P$2-'Indicator Date hidden'!Q187)</f>
        <v>0</v>
      </c>
      <c r="Q186" s="148" t="str">
        <f>IF('Indicator Date hidden'!R187="x","x",$Q$2-'Indicator Date hidden'!R187)</f>
        <v>x</v>
      </c>
      <c r="R186" s="148">
        <f>IF('Indicator Date hidden'!S187="x","x",$R$2-'Indicator Date hidden'!S187)</f>
        <v>0</v>
      </c>
      <c r="S186" s="148">
        <f>IF('Indicator Date hidden'!T187="x","x",$S$2-'Indicator Date hidden'!T187)</f>
        <v>0</v>
      </c>
      <c r="T186" s="148">
        <f>IF('Indicator Date hidden'!U187="x","x",$T$2-'Indicator Date hidden'!U187)</f>
        <v>0</v>
      </c>
      <c r="U186" s="148">
        <f>IF('Indicator Date hidden'!V187="x","x",$U$2-'Indicator Date hidden'!V187)</f>
        <v>0</v>
      </c>
      <c r="V186" s="148">
        <f>IF('Indicator Date hidden'!W187="x","x",$V$2-'Indicator Date hidden'!W187)</f>
        <v>0</v>
      </c>
      <c r="W186" s="148">
        <f>IF('Indicator Date hidden'!X187="x","x",$W$2-'Indicator Date hidden'!X187)</f>
        <v>3</v>
      </c>
      <c r="X186" s="148">
        <f>IF('Indicator Date hidden'!Y187="x","x",$X$2-'Indicator Date hidden'!Y187)</f>
        <v>4</v>
      </c>
      <c r="Y186" s="148">
        <f>IF('Indicator Date hidden'!Z187="x","x",$Y$2-'Indicator Date hidden'!Z187)</f>
        <v>0</v>
      </c>
      <c r="Z186" s="148">
        <f>IF('Indicator Date hidden'!AA187="x","x",$Z$2-'Indicator Date hidden'!AA187)</f>
        <v>0</v>
      </c>
      <c r="AA186" s="148">
        <f>IF('Indicator Date hidden'!AB187="x","x",$AA$2-'Indicator Date hidden'!AB187)</f>
        <v>0</v>
      </c>
      <c r="AB186" s="148">
        <f>IF('Indicator Date hidden'!AC187="x","x",$AB$2-'Indicator Date hidden'!AC187)</f>
        <v>0</v>
      </c>
      <c r="AC186" s="148">
        <f>IF('Indicator Date hidden'!AD187="x","x",$AC$2-'Indicator Date hidden'!AD187)</f>
        <v>0</v>
      </c>
      <c r="AD186" s="148" t="str">
        <f>IF('Indicator Date hidden'!AE187="x","x",$AD$2-'Indicator Date hidden'!AE187)</f>
        <v>x</v>
      </c>
      <c r="AE186" s="148">
        <f>IF('Indicator Date hidden'!AF187="x","x",$AE$2-'Indicator Date hidden'!AF187)</f>
        <v>0</v>
      </c>
      <c r="AF186" s="148">
        <f>IF('Indicator Date hidden'!AG187="x","x",$AF$2-'Indicator Date hidden'!AG187)</f>
        <v>0</v>
      </c>
      <c r="AG186" s="148">
        <f>IF('Indicator Date hidden'!AH187="x","x",$AG$2-'Indicator Date hidden'!AH187)</f>
        <v>0</v>
      </c>
      <c r="AH186" s="148">
        <f>IF('Indicator Date hidden'!AI187="x","x",$AH$2-'Indicator Date hidden'!AI187)</f>
        <v>0</v>
      </c>
      <c r="AI186" s="148">
        <f>IF('Indicator Date hidden'!AJ187="x","x",$AI$2-'Indicator Date hidden'!AJ187)</f>
        <v>0</v>
      </c>
      <c r="AJ186" s="148" t="str">
        <f>IF('Indicator Date hidden'!AK187="x","x",$AJ$2-'Indicator Date hidden'!AK187)</f>
        <v>x</v>
      </c>
      <c r="AK186" s="148">
        <f>IF('Indicator Date hidden'!AL187="x","x",$AK$2-'Indicator Date hidden'!AL187)</f>
        <v>1</v>
      </c>
      <c r="AL186" s="148">
        <f>IF('Indicator Date hidden'!AM187="x","x",$AL$2-'Indicator Date hidden'!AM187)</f>
        <v>0</v>
      </c>
      <c r="AM186" s="148">
        <f>IF('Indicator Date hidden'!AN187="x","x",$AM$2-'Indicator Date hidden'!AN187)</f>
        <v>0</v>
      </c>
      <c r="AN186" s="148">
        <f>IF('Indicator Date hidden'!AO187="x","x",$AN$2-'Indicator Date hidden'!AO187)</f>
        <v>0</v>
      </c>
      <c r="AO186" s="148">
        <f>IF('Indicator Date hidden'!AP187="x","x",$AO$2-'Indicator Date hidden'!AP187)</f>
        <v>0</v>
      </c>
      <c r="AP186" s="148">
        <f>IF('Indicator Date hidden'!AQ187="x","x",$AP$2-'Indicator Date hidden'!AQ187)</f>
        <v>0</v>
      </c>
      <c r="AQ186" s="148">
        <f>IF('Indicator Date hidden'!AR187="x","x",$AQ$2-'Indicator Date hidden'!AR187)</f>
        <v>4</v>
      </c>
      <c r="AR186" s="148">
        <f>IF('Indicator Date hidden'!AS187="x","x",$AR$2-'Indicator Date hidden'!AS187)</f>
        <v>0</v>
      </c>
      <c r="AS186" s="148">
        <f>IF('Indicator Date hidden'!AT187="x","x",$AS$2-'Indicator Date hidden'!AT187)</f>
        <v>0</v>
      </c>
      <c r="AT186" s="148">
        <f>IF('Indicator Date hidden'!AU187="x","x",$AT$2-'Indicator Date hidden'!AU187)</f>
        <v>0</v>
      </c>
      <c r="AU186" s="148">
        <f>IF('Indicator Date hidden'!AV187="x","x",$AU$2-'Indicator Date hidden'!AV187)</f>
        <v>1</v>
      </c>
      <c r="AV186" s="148">
        <f>IF('Indicator Date hidden'!AW187="x","x",$AV$2-'Indicator Date hidden'!AW187)</f>
        <v>0</v>
      </c>
      <c r="AW186" s="148">
        <f>IF('Indicator Date hidden'!AX187="x","x",$AW$2-'Indicator Date hidden'!AX187)</f>
        <v>0</v>
      </c>
      <c r="AX186" s="148">
        <f>IF('Indicator Date hidden'!AY187="x","x",$AX$2-'Indicator Date hidden'!AY187)</f>
        <v>0</v>
      </c>
      <c r="AY186" s="148">
        <f>IF('Indicator Date hidden'!AZ187="x","x",$AY$2-'Indicator Date hidden'!AZ187)</f>
        <v>0</v>
      </c>
      <c r="AZ186" s="148">
        <f>IF('Indicator Date hidden'!BA187="x","x",$AZ$2-'Indicator Date hidden'!BA187)</f>
        <v>0</v>
      </c>
      <c r="BA186">
        <f t="shared" si="25"/>
        <v>13</v>
      </c>
      <c r="BB186" s="19">
        <f t="shared" si="26"/>
        <v>0.27083333333333331</v>
      </c>
      <c r="BC186">
        <f t="shared" si="27"/>
        <v>5</v>
      </c>
      <c r="BD186" s="19">
        <f t="shared" si="28"/>
        <v>0.90690828581995475</v>
      </c>
      <c r="BE186" s="182">
        <f t="shared" si="29"/>
        <v>0</v>
      </c>
    </row>
    <row r="187" spans="1:57">
      <c r="A187" t="s">
        <v>8261</v>
      </c>
      <c r="B187" s="148">
        <f>IF('Indicator Date hidden'!C188="x","x",$B$2-'Indicator Date hidden'!C188)</f>
        <v>0</v>
      </c>
      <c r="C187" s="148">
        <f>IF('Indicator Date hidden'!D188="x","x",$C$2-'Indicator Date hidden'!D188)</f>
        <v>0</v>
      </c>
      <c r="D187" s="148">
        <f>IF('Indicator Date hidden'!E188="x","x",$D$2-'Indicator Date hidden'!E188)</f>
        <v>0</v>
      </c>
      <c r="E187" s="148">
        <f>IF('Indicator Date hidden'!F188="x","x",$E$2-'Indicator Date hidden'!F188)</f>
        <v>0</v>
      </c>
      <c r="F187" s="148">
        <f>IF('Indicator Date hidden'!G188="x","x",$F$2-'Indicator Date hidden'!G188)</f>
        <v>0</v>
      </c>
      <c r="G187" s="148">
        <f>IF('Indicator Date hidden'!H188="x","x",$G$2-'Indicator Date hidden'!H188)</f>
        <v>0</v>
      </c>
      <c r="H187" s="148">
        <f>IF('Indicator Date hidden'!I188="x","x",$H$2-'Indicator Date hidden'!I188)</f>
        <v>0</v>
      </c>
      <c r="I187" s="148">
        <f>IF('Indicator Date hidden'!J188="x","x",$I$2-'Indicator Date hidden'!J188)</f>
        <v>0</v>
      </c>
      <c r="J187" s="148">
        <f>IF('Indicator Date hidden'!K188="x","x",$J$2-'Indicator Date hidden'!K188)</f>
        <v>0</v>
      </c>
      <c r="K187" s="148">
        <f>IF('Indicator Date hidden'!L188="x","x",$K$2-'Indicator Date hidden'!L188)</f>
        <v>0</v>
      </c>
      <c r="L187" s="148">
        <f>IF('Indicator Date hidden'!M188="x","x",$L$2-'Indicator Date hidden'!M188)</f>
        <v>0</v>
      </c>
      <c r="M187" s="148">
        <f>IF('Indicator Date hidden'!N188="x","x",$M$2-'Indicator Date hidden'!N188)</f>
        <v>0</v>
      </c>
      <c r="N187" s="148">
        <f>IF('Indicator Date hidden'!O188="x","x",$N$2-'Indicator Date hidden'!O188)</f>
        <v>0</v>
      </c>
      <c r="O187" s="148">
        <f>IF('Indicator Date hidden'!P188="x","x",$O$2-'Indicator Date hidden'!P188)</f>
        <v>0</v>
      </c>
      <c r="P187" s="148">
        <f>IF('Indicator Date hidden'!Q188="x","x",$P$2-'Indicator Date hidden'!Q188)</f>
        <v>0</v>
      </c>
      <c r="Q187" s="148">
        <f>IF('Indicator Date hidden'!R188="x","x",$Q$2-'Indicator Date hidden'!R188)</f>
        <v>8</v>
      </c>
      <c r="R187" s="148">
        <f>IF('Indicator Date hidden'!S188="x","x",$R$2-'Indicator Date hidden'!S188)</f>
        <v>0</v>
      </c>
      <c r="S187" s="148">
        <f>IF('Indicator Date hidden'!T188="x","x",$S$2-'Indicator Date hidden'!T188)</f>
        <v>0</v>
      </c>
      <c r="T187" s="148">
        <f>IF('Indicator Date hidden'!U188="x","x",$T$2-'Indicator Date hidden'!U188)</f>
        <v>0</v>
      </c>
      <c r="U187" s="148">
        <f>IF('Indicator Date hidden'!V188="x","x",$U$2-'Indicator Date hidden'!V188)</f>
        <v>0</v>
      </c>
      <c r="V187" s="148">
        <f>IF('Indicator Date hidden'!W188="x","x",$V$2-'Indicator Date hidden'!W188)</f>
        <v>0</v>
      </c>
      <c r="W187" s="148">
        <f>IF('Indicator Date hidden'!X188="x","x",$W$2-'Indicator Date hidden'!X188)</f>
        <v>8</v>
      </c>
      <c r="X187" s="148">
        <f>IF('Indicator Date hidden'!Y188="x","x",$X$2-'Indicator Date hidden'!Y188)</f>
        <v>1</v>
      </c>
      <c r="Y187" s="148">
        <f>IF('Indicator Date hidden'!Z188="x","x",$Y$2-'Indicator Date hidden'!Z188)</f>
        <v>0</v>
      </c>
      <c r="Z187" s="148">
        <f>IF('Indicator Date hidden'!AA188="x","x",$Z$2-'Indicator Date hidden'!AA188)</f>
        <v>0</v>
      </c>
      <c r="AA187" s="148">
        <f>IF('Indicator Date hidden'!AB188="x","x",$AA$2-'Indicator Date hidden'!AB188)</f>
        <v>0</v>
      </c>
      <c r="AB187" s="148">
        <f>IF('Indicator Date hidden'!AC188="x","x",$AB$2-'Indicator Date hidden'!AC188)</f>
        <v>0</v>
      </c>
      <c r="AC187" s="148">
        <f>IF('Indicator Date hidden'!AD188="x","x",$AC$2-'Indicator Date hidden'!AD188)</f>
        <v>0</v>
      </c>
      <c r="AD187" s="148" t="str">
        <f>IF('Indicator Date hidden'!AE188="x","x",$AD$2-'Indicator Date hidden'!AE188)</f>
        <v>x</v>
      </c>
      <c r="AE187" s="148" t="str">
        <f>IF('Indicator Date hidden'!AF188="x","x",$AE$2-'Indicator Date hidden'!AF188)</f>
        <v>x</v>
      </c>
      <c r="AF187" s="148">
        <f>IF('Indicator Date hidden'!AG188="x","x",$AF$2-'Indicator Date hidden'!AG188)</f>
        <v>10</v>
      </c>
      <c r="AG187" s="148">
        <f>IF('Indicator Date hidden'!AH188="x","x",$AG$2-'Indicator Date hidden'!AH188)</f>
        <v>0</v>
      </c>
      <c r="AH187" s="148">
        <f>IF('Indicator Date hidden'!AI188="x","x",$AH$2-'Indicator Date hidden'!AI188)</f>
        <v>0</v>
      </c>
      <c r="AI187" s="148">
        <f>IF('Indicator Date hidden'!AJ188="x","x",$AI$2-'Indicator Date hidden'!AJ188)</f>
        <v>0</v>
      </c>
      <c r="AJ187" s="148" t="str">
        <f>IF('Indicator Date hidden'!AK188="x","x",$AJ$2-'Indicator Date hidden'!AK188)</f>
        <v>x</v>
      </c>
      <c r="AK187" s="148">
        <f>IF('Indicator Date hidden'!AL188="x","x",$AK$2-'Indicator Date hidden'!AL188)</f>
        <v>1</v>
      </c>
      <c r="AL187" s="148">
        <f>IF('Indicator Date hidden'!AM188="x","x",$AL$2-'Indicator Date hidden'!AM188)</f>
        <v>0</v>
      </c>
      <c r="AM187" s="148">
        <f>IF('Indicator Date hidden'!AN188="x","x",$AM$2-'Indicator Date hidden'!AN188)</f>
        <v>0</v>
      </c>
      <c r="AN187" s="148">
        <f>IF('Indicator Date hidden'!AO188="x","x",$AN$2-'Indicator Date hidden'!AO188)</f>
        <v>0</v>
      </c>
      <c r="AO187" s="148" t="str">
        <f>IF('Indicator Date hidden'!AP188="x","x",$AO$2-'Indicator Date hidden'!AP188)</f>
        <v>x</v>
      </c>
      <c r="AP187" s="148" t="str">
        <f>IF('Indicator Date hidden'!AQ188="x","x",$AP$2-'Indicator Date hidden'!AQ188)</f>
        <v>x</v>
      </c>
      <c r="AQ187" s="148">
        <f>IF('Indicator Date hidden'!AR188="x","x",$AQ$2-'Indicator Date hidden'!AR188)</f>
        <v>8</v>
      </c>
      <c r="AR187" s="148">
        <f>IF('Indicator Date hidden'!AS188="x","x",$AR$2-'Indicator Date hidden'!AS188)</f>
        <v>0</v>
      </c>
      <c r="AS187" s="148">
        <f>IF('Indicator Date hidden'!AT188="x","x",$AS$2-'Indicator Date hidden'!AT188)</f>
        <v>0</v>
      </c>
      <c r="AT187" s="148">
        <f>IF('Indicator Date hidden'!AU188="x","x",$AT$2-'Indicator Date hidden'!AU188)</f>
        <v>0</v>
      </c>
      <c r="AU187" s="148">
        <f>IF('Indicator Date hidden'!AV188="x","x",$AU$2-'Indicator Date hidden'!AV188)</f>
        <v>1</v>
      </c>
      <c r="AV187" s="148">
        <f>IF('Indicator Date hidden'!AW188="x","x",$AV$2-'Indicator Date hidden'!AW188)</f>
        <v>0</v>
      </c>
      <c r="AW187" s="148">
        <f>IF('Indicator Date hidden'!AX188="x","x",$AW$2-'Indicator Date hidden'!AX188)</f>
        <v>0</v>
      </c>
      <c r="AX187" s="148">
        <f>IF('Indicator Date hidden'!AY188="x","x",$AX$2-'Indicator Date hidden'!AY188)</f>
        <v>0</v>
      </c>
      <c r="AY187" s="148">
        <f>IF('Indicator Date hidden'!AZ188="x","x",$AY$2-'Indicator Date hidden'!AZ188)</f>
        <v>0</v>
      </c>
      <c r="AZ187" s="148">
        <f>IF('Indicator Date hidden'!BA188="x","x",$AZ$2-'Indicator Date hidden'!BA188)</f>
        <v>3</v>
      </c>
      <c r="BA187">
        <f t="shared" si="25"/>
        <v>40</v>
      </c>
      <c r="BB187" s="19">
        <f t="shared" si="26"/>
        <v>0.86956521739130432</v>
      </c>
      <c r="BC187">
        <f t="shared" si="27"/>
        <v>8</v>
      </c>
      <c r="BD187" s="19">
        <f t="shared" si="28"/>
        <v>2.4192048249119229</v>
      </c>
      <c r="BE187" s="182">
        <f t="shared" si="29"/>
        <v>0</v>
      </c>
    </row>
    <row r="188" spans="1:57">
      <c r="A188" t="s">
        <v>7708</v>
      </c>
      <c r="B188" s="148">
        <f>IF('Indicator Date hidden'!C189="x","x",$B$2-'Indicator Date hidden'!C189)</f>
        <v>0</v>
      </c>
      <c r="C188" s="148">
        <f>IF('Indicator Date hidden'!D189="x","x",$C$2-'Indicator Date hidden'!D189)</f>
        <v>0</v>
      </c>
      <c r="D188" s="148">
        <f>IF('Indicator Date hidden'!E189="x","x",$D$2-'Indicator Date hidden'!E189)</f>
        <v>0</v>
      </c>
      <c r="E188" s="148">
        <f>IF('Indicator Date hidden'!F189="x","x",$E$2-'Indicator Date hidden'!F189)</f>
        <v>0</v>
      </c>
      <c r="F188" s="148">
        <f>IF('Indicator Date hidden'!G189="x","x",$F$2-'Indicator Date hidden'!G189)</f>
        <v>0</v>
      </c>
      <c r="G188" s="148">
        <f>IF('Indicator Date hidden'!H189="x","x",$G$2-'Indicator Date hidden'!H189)</f>
        <v>0</v>
      </c>
      <c r="H188" s="148">
        <f>IF('Indicator Date hidden'!I189="x","x",$H$2-'Indicator Date hidden'!I189)</f>
        <v>0</v>
      </c>
      <c r="I188" s="148">
        <f>IF('Indicator Date hidden'!J189="x","x",$I$2-'Indicator Date hidden'!J189)</f>
        <v>0</v>
      </c>
      <c r="J188" s="148">
        <f>IF('Indicator Date hidden'!K189="x","x",$J$2-'Indicator Date hidden'!K189)</f>
        <v>0</v>
      </c>
      <c r="K188" s="148">
        <f>IF('Indicator Date hidden'!L189="x","x",$K$2-'Indicator Date hidden'!L189)</f>
        <v>0</v>
      </c>
      <c r="L188" s="148">
        <f>IF('Indicator Date hidden'!M189="x","x",$L$2-'Indicator Date hidden'!M189)</f>
        <v>0</v>
      </c>
      <c r="M188" s="148">
        <f>IF('Indicator Date hidden'!N189="x","x",$M$2-'Indicator Date hidden'!N189)</f>
        <v>0</v>
      </c>
      <c r="N188" s="148">
        <f>IF('Indicator Date hidden'!O189="x","x",$N$2-'Indicator Date hidden'!O189)</f>
        <v>0</v>
      </c>
      <c r="O188" s="148">
        <f>IF('Indicator Date hidden'!P189="x","x",$O$2-'Indicator Date hidden'!P189)</f>
        <v>0</v>
      </c>
      <c r="P188" s="148">
        <f>IF('Indicator Date hidden'!Q189="x","x",$P$2-'Indicator Date hidden'!Q189)</f>
        <v>0</v>
      </c>
      <c r="Q188" s="148">
        <f>IF('Indicator Date hidden'!R189="x","x",$Q$2-'Indicator Date hidden'!R189)</f>
        <v>7</v>
      </c>
      <c r="R188" s="148">
        <f>IF('Indicator Date hidden'!S189="x","x",$R$2-'Indicator Date hidden'!S189)</f>
        <v>0</v>
      </c>
      <c r="S188" s="148">
        <f>IF('Indicator Date hidden'!T189="x","x",$S$2-'Indicator Date hidden'!T189)</f>
        <v>0</v>
      </c>
      <c r="T188" s="148">
        <f>IF('Indicator Date hidden'!U189="x","x",$T$2-'Indicator Date hidden'!U189)</f>
        <v>0</v>
      </c>
      <c r="U188" s="148">
        <f>IF('Indicator Date hidden'!V189="x","x",$U$2-'Indicator Date hidden'!V189)</f>
        <v>0</v>
      </c>
      <c r="V188" s="148">
        <f>IF('Indicator Date hidden'!W189="x","x",$V$2-'Indicator Date hidden'!W189)</f>
        <v>0</v>
      </c>
      <c r="W188" s="148">
        <f>IF('Indicator Date hidden'!X189="x","x",$W$2-'Indicator Date hidden'!X189)</f>
        <v>1</v>
      </c>
      <c r="X188" s="148">
        <f>IF('Indicator Date hidden'!Y189="x","x",$X$2-'Indicator Date hidden'!Y189)</f>
        <v>4</v>
      </c>
      <c r="Y188" s="148">
        <f>IF('Indicator Date hidden'!Z189="x","x",$Y$2-'Indicator Date hidden'!Z189)</f>
        <v>0</v>
      </c>
      <c r="Z188" s="148">
        <f>IF('Indicator Date hidden'!AA189="x","x",$Z$2-'Indicator Date hidden'!AA189)</f>
        <v>0</v>
      </c>
      <c r="AA188" s="148" t="str">
        <f>IF('Indicator Date hidden'!AB189="x","x",$AA$2-'Indicator Date hidden'!AB189)</f>
        <v>x</v>
      </c>
      <c r="AB188" s="148">
        <f>IF('Indicator Date hidden'!AC189="x","x",$AB$2-'Indicator Date hidden'!AC189)</f>
        <v>0</v>
      </c>
      <c r="AC188" s="148">
        <f>IF('Indicator Date hidden'!AD189="x","x",$AC$2-'Indicator Date hidden'!AD189)</f>
        <v>0</v>
      </c>
      <c r="AD188" s="148">
        <f>IF('Indicator Date hidden'!AE189="x","x",$AD$2-'Indicator Date hidden'!AE189)</f>
        <v>0</v>
      </c>
      <c r="AE188" s="148" t="str">
        <f>IF('Indicator Date hidden'!AF189="x","x",$AE$2-'Indicator Date hidden'!AF189)</f>
        <v>x</v>
      </c>
      <c r="AF188" s="148">
        <f>IF('Indicator Date hidden'!AG189="x","x",$AF$2-'Indicator Date hidden'!AG189)</f>
        <v>3</v>
      </c>
      <c r="AG188" s="148">
        <f>IF('Indicator Date hidden'!AH189="x","x",$AG$2-'Indicator Date hidden'!AH189)</f>
        <v>0</v>
      </c>
      <c r="AH188" s="148">
        <f>IF('Indicator Date hidden'!AI189="x","x",$AH$2-'Indicator Date hidden'!AI189)</f>
        <v>0</v>
      </c>
      <c r="AI188" s="148">
        <f>IF('Indicator Date hidden'!AJ189="x","x",$AI$2-'Indicator Date hidden'!AJ189)</f>
        <v>0</v>
      </c>
      <c r="AJ188" s="148" t="str">
        <f>IF('Indicator Date hidden'!AK189="x","x",$AJ$2-'Indicator Date hidden'!AK189)</f>
        <v>x</v>
      </c>
      <c r="AK188" s="148">
        <f>IF('Indicator Date hidden'!AL189="x","x",$AK$2-'Indicator Date hidden'!AL189)</f>
        <v>1</v>
      </c>
      <c r="AL188" s="148">
        <f>IF('Indicator Date hidden'!AM189="x","x",$AL$2-'Indicator Date hidden'!AM189)</f>
        <v>0</v>
      </c>
      <c r="AM188" s="148">
        <f>IF('Indicator Date hidden'!AN189="x","x",$AM$2-'Indicator Date hidden'!AN189)</f>
        <v>0</v>
      </c>
      <c r="AN188" s="148">
        <f>IF('Indicator Date hidden'!AO189="x","x",$AN$2-'Indicator Date hidden'!AO189)</f>
        <v>0</v>
      </c>
      <c r="AO188" s="148" t="str">
        <f>IF('Indicator Date hidden'!AP189="x","x",$AO$2-'Indicator Date hidden'!AP189)</f>
        <v>x</v>
      </c>
      <c r="AP188" s="148" t="str">
        <f>IF('Indicator Date hidden'!AQ189="x","x",$AP$2-'Indicator Date hidden'!AQ189)</f>
        <v>x</v>
      </c>
      <c r="AQ188" s="148">
        <f>IF('Indicator Date hidden'!AR189="x","x",$AQ$2-'Indicator Date hidden'!AR189)</f>
        <v>4</v>
      </c>
      <c r="AR188" s="148">
        <f>IF('Indicator Date hidden'!AS189="x","x",$AR$2-'Indicator Date hidden'!AS189)</f>
        <v>0</v>
      </c>
      <c r="AS188" s="148" t="str">
        <f>IF('Indicator Date hidden'!AT189="x","x",$AS$2-'Indicator Date hidden'!AT189)</f>
        <v>x</v>
      </c>
      <c r="AT188" s="148">
        <f>IF('Indicator Date hidden'!AU189="x","x",$AT$2-'Indicator Date hidden'!AU189)</f>
        <v>0</v>
      </c>
      <c r="AU188" s="148">
        <f>IF('Indicator Date hidden'!AV189="x","x",$AU$2-'Indicator Date hidden'!AV189)</f>
        <v>1</v>
      </c>
      <c r="AV188" s="148">
        <f>IF('Indicator Date hidden'!AW189="x","x",$AV$2-'Indicator Date hidden'!AW189)</f>
        <v>0</v>
      </c>
      <c r="AW188" s="148">
        <f>IF('Indicator Date hidden'!AX189="x","x",$AW$2-'Indicator Date hidden'!AX189)</f>
        <v>0</v>
      </c>
      <c r="AX188" s="148">
        <f>IF('Indicator Date hidden'!AY189="x","x",$AX$2-'Indicator Date hidden'!AY189)</f>
        <v>0</v>
      </c>
      <c r="AY188" s="148">
        <f>IF('Indicator Date hidden'!AZ189="x","x",$AY$2-'Indicator Date hidden'!AZ189)</f>
        <v>0</v>
      </c>
      <c r="AZ188" s="148">
        <f>IF('Indicator Date hidden'!BA189="x","x",$AZ$2-'Indicator Date hidden'!BA189)</f>
        <v>0</v>
      </c>
      <c r="BA188">
        <f t="shared" si="25"/>
        <v>21</v>
      </c>
      <c r="BB188" s="19">
        <f t="shared" si="26"/>
        <v>0.46666666666666667</v>
      </c>
      <c r="BC188">
        <f t="shared" si="27"/>
        <v>7</v>
      </c>
      <c r="BD188" s="19">
        <f t="shared" si="28"/>
        <v>1.3597385369580759</v>
      </c>
      <c r="BE188" s="182">
        <f t="shared" si="29"/>
        <v>0</v>
      </c>
    </row>
    <row r="189" spans="1:57">
      <c r="A189" t="s">
        <v>7593</v>
      </c>
      <c r="B189" s="148">
        <f>IF('Indicator Date hidden'!C190="x","x",$B$2-'Indicator Date hidden'!C190)</f>
        <v>0</v>
      </c>
      <c r="C189" s="148">
        <f>IF('Indicator Date hidden'!D190="x","x",$C$2-'Indicator Date hidden'!D190)</f>
        <v>0</v>
      </c>
      <c r="D189" s="148">
        <f>IF('Indicator Date hidden'!E190="x","x",$D$2-'Indicator Date hidden'!E190)</f>
        <v>0</v>
      </c>
      <c r="E189" s="148">
        <f>IF('Indicator Date hidden'!F190="x","x",$E$2-'Indicator Date hidden'!F190)</f>
        <v>0</v>
      </c>
      <c r="F189" s="148">
        <f>IF('Indicator Date hidden'!G190="x","x",$F$2-'Indicator Date hidden'!G190)</f>
        <v>0</v>
      </c>
      <c r="G189" s="148">
        <f>IF('Indicator Date hidden'!H190="x","x",$G$2-'Indicator Date hidden'!H190)</f>
        <v>0</v>
      </c>
      <c r="H189" s="148">
        <f>IF('Indicator Date hidden'!I190="x","x",$H$2-'Indicator Date hidden'!I190)</f>
        <v>0</v>
      </c>
      <c r="I189" s="148">
        <f>IF('Indicator Date hidden'!J190="x","x",$I$2-'Indicator Date hidden'!J190)</f>
        <v>0</v>
      </c>
      <c r="J189" s="148">
        <f>IF('Indicator Date hidden'!K190="x","x",$J$2-'Indicator Date hidden'!K190)</f>
        <v>0</v>
      </c>
      <c r="K189" s="148">
        <f>IF('Indicator Date hidden'!L190="x","x",$K$2-'Indicator Date hidden'!L190)</f>
        <v>0</v>
      </c>
      <c r="L189" s="148">
        <f>IF('Indicator Date hidden'!M190="x","x",$L$2-'Indicator Date hidden'!M190)</f>
        <v>0</v>
      </c>
      <c r="M189" s="148">
        <f>IF('Indicator Date hidden'!N190="x","x",$M$2-'Indicator Date hidden'!N190)</f>
        <v>0</v>
      </c>
      <c r="N189" s="148">
        <f>IF('Indicator Date hidden'!O190="x","x",$N$2-'Indicator Date hidden'!O190)</f>
        <v>0</v>
      </c>
      <c r="O189" s="148">
        <f>IF('Indicator Date hidden'!P190="x","x",$O$2-'Indicator Date hidden'!P190)</f>
        <v>0</v>
      </c>
      <c r="P189" s="148">
        <f>IF('Indicator Date hidden'!Q190="x","x",$P$2-'Indicator Date hidden'!Q190)</f>
        <v>0</v>
      </c>
      <c r="Q189" s="148" t="str">
        <f>IF('Indicator Date hidden'!R190="x","x",$Q$2-'Indicator Date hidden'!R190)</f>
        <v>x</v>
      </c>
      <c r="R189" s="148">
        <f>IF('Indicator Date hidden'!S190="x","x",$R$2-'Indicator Date hidden'!S190)</f>
        <v>0</v>
      </c>
      <c r="S189" s="148">
        <f>IF('Indicator Date hidden'!T190="x","x",$S$2-'Indicator Date hidden'!T190)</f>
        <v>0</v>
      </c>
      <c r="T189" s="148">
        <f>IF('Indicator Date hidden'!U190="x","x",$T$2-'Indicator Date hidden'!U190)</f>
        <v>0</v>
      </c>
      <c r="U189" s="148" t="str">
        <f>IF('Indicator Date hidden'!V190="x","x",$U$2-'Indicator Date hidden'!V190)</f>
        <v>x</v>
      </c>
      <c r="V189" s="148">
        <f>IF('Indicator Date hidden'!W190="x","x",$V$2-'Indicator Date hidden'!W190)</f>
        <v>0</v>
      </c>
      <c r="W189" s="148">
        <f>IF('Indicator Date hidden'!X190="x","x",$W$2-'Indicator Date hidden'!X190)</f>
        <v>5</v>
      </c>
      <c r="X189" s="148" t="str">
        <f>IF('Indicator Date hidden'!Y190="x","x",$X$2-'Indicator Date hidden'!Y190)</f>
        <v>x</v>
      </c>
      <c r="Y189" s="148">
        <f>IF('Indicator Date hidden'!Z190="x","x",$Y$2-'Indicator Date hidden'!Z190)</f>
        <v>0</v>
      </c>
      <c r="Z189" s="148">
        <f>IF('Indicator Date hidden'!AA190="x","x",$Z$2-'Indicator Date hidden'!AA190)</f>
        <v>0</v>
      </c>
      <c r="AA189" s="148">
        <f>IF('Indicator Date hidden'!AB190="x","x",$AA$2-'Indicator Date hidden'!AB190)</f>
        <v>0</v>
      </c>
      <c r="AB189" s="148">
        <f>IF('Indicator Date hidden'!AC190="x","x",$AB$2-'Indicator Date hidden'!AC190)</f>
        <v>0</v>
      </c>
      <c r="AC189" s="148">
        <f>IF('Indicator Date hidden'!AD190="x","x",$AC$2-'Indicator Date hidden'!AD190)</f>
        <v>0</v>
      </c>
      <c r="AD189" s="148">
        <f>IF('Indicator Date hidden'!AE190="x","x",$AD$2-'Indicator Date hidden'!AE190)</f>
        <v>0</v>
      </c>
      <c r="AE189" s="148">
        <f>IF('Indicator Date hidden'!AF190="x","x",$AE$2-'Indicator Date hidden'!AF190)</f>
        <v>0</v>
      </c>
      <c r="AF189" s="148">
        <f>IF('Indicator Date hidden'!AG190="x","x",$AF$2-'Indicator Date hidden'!AG190)</f>
        <v>7</v>
      </c>
      <c r="AG189" s="148">
        <f>IF('Indicator Date hidden'!AH190="x","x",$AG$2-'Indicator Date hidden'!AH190)</f>
        <v>0</v>
      </c>
      <c r="AH189" s="148">
        <f>IF('Indicator Date hidden'!AI190="x","x",$AH$2-'Indicator Date hidden'!AI190)</f>
        <v>0</v>
      </c>
      <c r="AI189" s="148">
        <f>IF('Indicator Date hidden'!AJ190="x","x",$AI$2-'Indicator Date hidden'!AJ190)</f>
        <v>0</v>
      </c>
      <c r="AJ189" s="148" t="str">
        <f>IF('Indicator Date hidden'!AK190="x","x",$AJ$2-'Indicator Date hidden'!AK190)</f>
        <v>x</v>
      </c>
      <c r="AK189" s="148">
        <f>IF('Indicator Date hidden'!AL190="x","x",$AK$2-'Indicator Date hidden'!AL190)</f>
        <v>1</v>
      </c>
      <c r="AL189" s="148">
        <f>IF('Indicator Date hidden'!AM190="x","x",$AL$2-'Indicator Date hidden'!AM190)</f>
        <v>0</v>
      </c>
      <c r="AM189" s="148">
        <f>IF('Indicator Date hidden'!AN190="x","x",$AM$2-'Indicator Date hidden'!AN190)</f>
        <v>0</v>
      </c>
      <c r="AN189" s="148">
        <f>IF('Indicator Date hidden'!AO190="x","x",$AN$2-'Indicator Date hidden'!AO190)</f>
        <v>0</v>
      </c>
      <c r="AO189" s="148">
        <f>IF('Indicator Date hidden'!AP190="x","x",$AO$2-'Indicator Date hidden'!AP190)</f>
        <v>0</v>
      </c>
      <c r="AP189" s="148">
        <f>IF('Indicator Date hidden'!AQ190="x","x",$AP$2-'Indicator Date hidden'!AQ190)</f>
        <v>0</v>
      </c>
      <c r="AQ189" s="148">
        <f>IF('Indicator Date hidden'!AR190="x","x",$AQ$2-'Indicator Date hidden'!AR190)</f>
        <v>0</v>
      </c>
      <c r="AR189" s="148">
        <f>IF('Indicator Date hidden'!AS190="x","x",$AR$2-'Indicator Date hidden'!AS190)</f>
        <v>0</v>
      </c>
      <c r="AS189" s="148">
        <f>IF('Indicator Date hidden'!AT190="x","x",$AS$2-'Indicator Date hidden'!AT190)</f>
        <v>0</v>
      </c>
      <c r="AT189" s="148">
        <f>IF('Indicator Date hidden'!AU190="x","x",$AT$2-'Indicator Date hidden'!AU190)</f>
        <v>0</v>
      </c>
      <c r="AU189" s="148">
        <f>IF('Indicator Date hidden'!AV190="x","x",$AU$2-'Indicator Date hidden'!AV190)</f>
        <v>3</v>
      </c>
      <c r="AV189" s="148">
        <f>IF('Indicator Date hidden'!AW190="x","x",$AV$2-'Indicator Date hidden'!AW190)</f>
        <v>0</v>
      </c>
      <c r="AW189" s="148">
        <f>IF('Indicator Date hidden'!AX190="x","x",$AW$2-'Indicator Date hidden'!AX190)</f>
        <v>0</v>
      </c>
      <c r="AX189" s="148">
        <f>IF('Indicator Date hidden'!AY190="x","x",$AX$2-'Indicator Date hidden'!AY190)</f>
        <v>0</v>
      </c>
      <c r="AY189" s="148">
        <f>IF('Indicator Date hidden'!AZ190="x","x",$AY$2-'Indicator Date hidden'!AZ190)</f>
        <v>0</v>
      </c>
      <c r="AZ189" s="148">
        <f>IF('Indicator Date hidden'!BA190="x","x",$AZ$2-'Indicator Date hidden'!BA190)</f>
        <v>0</v>
      </c>
      <c r="BA189">
        <f t="shared" si="25"/>
        <v>16</v>
      </c>
      <c r="BB189" s="19">
        <f t="shared" si="26"/>
        <v>0.34042553191489361</v>
      </c>
      <c r="BC189">
        <f t="shared" si="27"/>
        <v>4</v>
      </c>
      <c r="BD189" s="19">
        <f t="shared" si="28"/>
        <v>1.2928048962521967</v>
      </c>
      <c r="BE189" s="182">
        <f t="shared" si="29"/>
        <v>0</v>
      </c>
    </row>
    <row r="190" spans="1:57">
      <c r="A190" t="s">
        <v>7655</v>
      </c>
      <c r="B190" s="148">
        <f>IF('Indicator Date hidden'!C191="x","x",$B$2-'Indicator Date hidden'!C191)</f>
        <v>0</v>
      </c>
      <c r="C190" s="148">
        <f>IF('Indicator Date hidden'!D191="x","x",$C$2-'Indicator Date hidden'!D191)</f>
        <v>0</v>
      </c>
      <c r="D190" s="148">
        <f>IF('Indicator Date hidden'!E191="x","x",$D$2-'Indicator Date hidden'!E191)</f>
        <v>0</v>
      </c>
      <c r="E190" s="148">
        <f>IF('Indicator Date hidden'!F191="x","x",$E$2-'Indicator Date hidden'!F191)</f>
        <v>0</v>
      </c>
      <c r="F190" s="148">
        <f>IF('Indicator Date hidden'!G191="x","x",$F$2-'Indicator Date hidden'!G191)</f>
        <v>0</v>
      </c>
      <c r="G190" s="148">
        <f>IF('Indicator Date hidden'!H191="x","x",$G$2-'Indicator Date hidden'!H191)</f>
        <v>0</v>
      </c>
      <c r="H190" s="148">
        <f>IF('Indicator Date hidden'!I191="x","x",$H$2-'Indicator Date hidden'!I191)</f>
        <v>0</v>
      </c>
      <c r="I190" s="148">
        <f>IF('Indicator Date hidden'!J191="x","x",$I$2-'Indicator Date hidden'!J191)</f>
        <v>0</v>
      </c>
      <c r="J190" s="148">
        <f>IF('Indicator Date hidden'!K191="x","x",$J$2-'Indicator Date hidden'!K191)</f>
        <v>0</v>
      </c>
      <c r="K190" s="148">
        <f>IF('Indicator Date hidden'!L191="x","x",$K$2-'Indicator Date hidden'!L191)</f>
        <v>0</v>
      </c>
      <c r="L190" s="148">
        <f>IF('Indicator Date hidden'!M191="x","x",$L$2-'Indicator Date hidden'!M191)</f>
        <v>0</v>
      </c>
      <c r="M190" s="148">
        <f>IF('Indicator Date hidden'!N191="x","x",$M$2-'Indicator Date hidden'!N191)</f>
        <v>0</v>
      </c>
      <c r="N190" s="148">
        <f>IF('Indicator Date hidden'!O191="x","x",$N$2-'Indicator Date hidden'!O191)</f>
        <v>0</v>
      </c>
      <c r="O190" s="148">
        <f>IF('Indicator Date hidden'!P191="x","x",$O$2-'Indicator Date hidden'!P191)</f>
        <v>0</v>
      </c>
      <c r="P190" s="148">
        <f>IF('Indicator Date hidden'!Q191="x","x",$P$2-'Indicator Date hidden'!Q191)</f>
        <v>0</v>
      </c>
      <c r="Q190" s="148">
        <f>IF('Indicator Date hidden'!R191="x","x",$Q$2-'Indicator Date hidden'!R191)</f>
        <v>3</v>
      </c>
      <c r="R190" s="148">
        <f>IF('Indicator Date hidden'!S191="x","x",$R$2-'Indicator Date hidden'!S191)</f>
        <v>0</v>
      </c>
      <c r="S190" s="148">
        <f>IF('Indicator Date hidden'!T191="x","x",$S$2-'Indicator Date hidden'!T191)</f>
        <v>0</v>
      </c>
      <c r="T190" s="148">
        <f>IF('Indicator Date hidden'!U191="x","x",$T$2-'Indicator Date hidden'!U191)</f>
        <v>0</v>
      </c>
      <c r="U190" s="148">
        <f>IF('Indicator Date hidden'!V191="x","x",$U$2-'Indicator Date hidden'!V191)</f>
        <v>0</v>
      </c>
      <c r="V190" s="148">
        <f>IF('Indicator Date hidden'!W191="x","x",$V$2-'Indicator Date hidden'!W191)</f>
        <v>0</v>
      </c>
      <c r="W190" s="148">
        <f>IF('Indicator Date hidden'!X191="x","x",$W$2-'Indicator Date hidden'!X191)</f>
        <v>1</v>
      </c>
      <c r="X190" s="148">
        <f>IF('Indicator Date hidden'!Y191="x","x",$X$2-'Indicator Date hidden'!Y191)</f>
        <v>1</v>
      </c>
      <c r="Y190" s="148">
        <f>IF('Indicator Date hidden'!Z191="x","x",$Y$2-'Indicator Date hidden'!Z191)</f>
        <v>0</v>
      </c>
      <c r="Z190" s="148">
        <f>IF('Indicator Date hidden'!AA191="x","x",$Z$2-'Indicator Date hidden'!AA191)</f>
        <v>0</v>
      </c>
      <c r="AA190" s="148">
        <f>IF('Indicator Date hidden'!AB191="x","x",$AA$2-'Indicator Date hidden'!AB191)</f>
        <v>0</v>
      </c>
      <c r="AB190" s="148">
        <f>IF('Indicator Date hidden'!AC191="x","x",$AB$2-'Indicator Date hidden'!AC191)</f>
        <v>0</v>
      </c>
      <c r="AC190" s="148">
        <f>IF('Indicator Date hidden'!AD191="x","x",$AC$2-'Indicator Date hidden'!AD191)</f>
        <v>0</v>
      </c>
      <c r="AD190" s="148">
        <f>IF('Indicator Date hidden'!AE191="x","x",$AD$2-'Indicator Date hidden'!AE191)</f>
        <v>0</v>
      </c>
      <c r="AE190" s="148">
        <f>IF('Indicator Date hidden'!AF191="x","x",$AE$2-'Indicator Date hidden'!AF191)</f>
        <v>0</v>
      </c>
      <c r="AF190" s="148">
        <f>IF('Indicator Date hidden'!AG191="x","x",$AF$2-'Indicator Date hidden'!AG191)</f>
        <v>1</v>
      </c>
      <c r="AG190" s="148">
        <f>IF('Indicator Date hidden'!AH191="x","x",$AG$2-'Indicator Date hidden'!AH191)</f>
        <v>0</v>
      </c>
      <c r="AH190" s="148">
        <f>IF('Indicator Date hidden'!AI191="x","x",$AH$2-'Indicator Date hidden'!AI191)</f>
        <v>0</v>
      </c>
      <c r="AI190" s="148">
        <f>IF('Indicator Date hidden'!AJ191="x","x",$AI$2-'Indicator Date hidden'!AJ191)</f>
        <v>0</v>
      </c>
      <c r="AJ190" s="148" t="str">
        <f>IF('Indicator Date hidden'!AK191="x","x",$AJ$2-'Indicator Date hidden'!AK191)</f>
        <v>x</v>
      </c>
      <c r="AK190" s="148">
        <f>IF('Indicator Date hidden'!AL191="x","x",$AK$2-'Indicator Date hidden'!AL191)</f>
        <v>1</v>
      </c>
      <c r="AL190" s="148">
        <f>IF('Indicator Date hidden'!AM191="x","x",$AL$2-'Indicator Date hidden'!AM191)</f>
        <v>0</v>
      </c>
      <c r="AM190" s="148">
        <f>IF('Indicator Date hidden'!AN191="x","x",$AM$2-'Indicator Date hidden'!AN191)</f>
        <v>0</v>
      </c>
      <c r="AN190" s="148">
        <f>IF('Indicator Date hidden'!AO191="x","x",$AN$2-'Indicator Date hidden'!AO191)</f>
        <v>0</v>
      </c>
      <c r="AO190" s="148" t="str">
        <f>IF('Indicator Date hidden'!AP191="x","x",$AO$2-'Indicator Date hidden'!AP191)</f>
        <v>x</v>
      </c>
      <c r="AP190" s="148" t="str">
        <f>IF('Indicator Date hidden'!AQ191="x","x",$AP$2-'Indicator Date hidden'!AQ191)</f>
        <v>x</v>
      </c>
      <c r="AQ190" s="148">
        <f>IF('Indicator Date hidden'!AR191="x","x",$AQ$2-'Indicator Date hidden'!AR191)</f>
        <v>0</v>
      </c>
      <c r="AR190" s="148">
        <f>IF('Indicator Date hidden'!AS191="x","x",$AR$2-'Indicator Date hidden'!AS191)</f>
        <v>0</v>
      </c>
      <c r="AS190" s="148">
        <f>IF('Indicator Date hidden'!AT191="x","x",$AS$2-'Indicator Date hidden'!AT191)</f>
        <v>0</v>
      </c>
      <c r="AT190" s="148">
        <f>IF('Indicator Date hidden'!AU191="x","x",$AT$2-'Indicator Date hidden'!AU191)</f>
        <v>0</v>
      </c>
      <c r="AU190" s="148">
        <f>IF('Indicator Date hidden'!AV191="x","x",$AU$2-'Indicator Date hidden'!AV191)</f>
        <v>5</v>
      </c>
      <c r="AV190" s="148">
        <f>IF('Indicator Date hidden'!AW191="x","x",$AV$2-'Indicator Date hidden'!AW191)</f>
        <v>0</v>
      </c>
      <c r="AW190" s="148">
        <f>IF('Indicator Date hidden'!AX191="x","x",$AW$2-'Indicator Date hidden'!AX191)</f>
        <v>0</v>
      </c>
      <c r="AX190" s="148">
        <f>IF('Indicator Date hidden'!AY191="x","x",$AX$2-'Indicator Date hidden'!AY191)</f>
        <v>0</v>
      </c>
      <c r="AY190" s="148">
        <f>IF('Indicator Date hidden'!AZ191="x","x",$AY$2-'Indicator Date hidden'!AZ191)</f>
        <v>0</v>
      </c>
      <c r="AZ190" s="148">
        <f>IF('Indicator Date hidden'!BA191="x","x",$AZ$2-'Indicator Date hidden'!BA191)</f>
        <v>0</v>
      </c>
      <c r="BA190">
        <f t="shared" si="25"/>
        <v>12</v>
      </c>
      <c r="BB190" s="19">
        <f t="shared" si="26"/>
        <v>0.25</v>
      </c>
      <c r="BC190">
        <f t="shared" si="27"/>
        <v>6</v>
      </c>
      <c r="BD190" s="19">
        <f t="shared" si="28"/>
        <v>0.8539125638299665</v>
      </c>
      <c r="BE190" s="182">
        <f t="shared" si="29"/>
        <v>0</v>
      </c>
    </row>
    <row r="191" spans="1:57">
      <c r="A191" t="s">
        <v>7768</v>
      </c>
      <c r="B191" s="148">
        <f>IF('Indicator Date hidden'!C192="x","x",$B$2-'Indicator Date hidden'!C192)</f>
        <v>0</v>
      </c>
      <c r="C191" s="148">
        <f>IF('Indicator Date hidden'!D192="x","x",$C$2-'Indicator Date hidden'!D192)</f>
        <v>0</v>
      </c>
      <c r="D191" s="148">
        <f>IF('Indicator Date hidden'!E192="x","x",$D$2-'Indicator Date hidden'!E192)</f>
        <v>0</v>
      </c>
      <c r="E191" s="148">
        <f>IF('Indicator Date hidden'!F192="x","x",$E$2-'Indicator Date hidden'!F192)</f>
        <v>0</v>
      </c>
      <c r="F191" s="148">
        <f>IF('Indicator Date hidden'!G192="x","x",$F$2-'Indicator Date hidden'!G192)</f>
        <v>0</v>
      </c>
      <c r="G191" s="148">
        <f>IF('Indicator Date hidden'!H192="x","x",$G$2-'Indicator Date hidden'!H192)</f>
        <v>0</v>
      </c>
      <c r="H191" s="148">
        <f>IF('Indicator Date hidden'!I192="x","x",$H$2-'Indicator Date hidden'!I192)</f>
        <v>0</v>
      </c>
      <c r="I191" s="148">
        <f>IF('Indicator Date hidden'!J192="x","x",$I$2-'Indicator Date hidden'!J192)</f>
        <v>0</v>
      </c>
      <c r="J191" s="148">
        <f>IF('Indicator Date hidden'!K192="x","x",$J$2-'Indicator Date hidden'!K192)</f>
        <v>0</v>
      </c>
      <c r="K191" s="148">
        <f>IF('Indicator Date hidden'!L192="x","x",$K$2-'Indicator Date hidden'!L192)</f>
        <v>0</v>
      </c>
      <c r="L191" s="148">
        <f>IF('Indicator Date hidden'!M192="x","x",$L$2-'Indicator Date hidden'!M192)</f>
        <v>0</v>
      </c>
      <c r="M191" s="148">
        <f>IF('Indicator Date hidden'!N192="x","x",$M$2-'Indicator Date hidden'!N192)</f>
        <v>0</v>
      </c>
      <c r="N191" s="148">
        <f>IF('Indicator Date hidden'!O192="x","x",$N$2-'Indicator Date hidden'!O192)</f>
        <v>0</v>
      </c>
      <c r="O191" s="148">
        <f>IF('Indicator Date hidden'!P192="x","x",$O$2-'Indicator Date hidden'!P192)</f>
        <v>0</v>
      </c>
      <c r="P191" s="148">
        <f>IF('Indicator Date hidden'!Q192="x","x",$P$2-'Indicator Date hidden'!Q192)</f>
        <v>0</v>
      </c>
      <c r="Q191" s="148">
        <f>IF('Indicator Date hidden'!R192="x","x",$Q$2-'Indicator Date hidden'!R192)</f>
        <v>1</v>
      </c>
      <c r="R191" s="148">
        <f>IF('Indicator Date hidden'!S192="x","x",$R$2-'Indicator Date hidden'!S192)</f>
        <v>0</v>
      </c>
      <c r="S191" s="148">
        <f>IF('Indicator Date hidden'!T192="x","x",$S$2-'Indicator Date hidden'!T192)</f>
        <v>0</v>
      </c>
      <c r="T191" s="148">
        <f>IF('Indicator Date hidden'!U192="x","x",$T$2-'Indicator Date hidden'!U192)</f>
        <v>0</v>
      </c>
      <c r="U191" s="148" t="str">
        <f>IF('Indicator Date hidden'!V192="x","x",$U$2-'Indicator Date hidden'!V192)</f>
        <v>x</v>
      </c>
      <c r="V191" s="148">
        <f>IF('Indicator Date hidden'!W192="x","x",$V$2-'Indicator Date hidden'!W192)</f>
        <v>0</v>
      </c>
      <c r="W191" s="148">
        <f>IF('Indicator Date hidden'!X192="x","x",$W$2-'Indicator Date hidden'!X192)</f>
        <v>1</v>
      </c>
      <c r="X191" s="148">
        <f>IF('Indicator Date hidden'!Y192="x","x",$X$2-'Indicator Date hidden'!Y192)</f>
        <v>4</v>
      </c>
      <c r="Y191" s="148">
        <f>IF('Indicator Date hidden'!Z192="x","x",$Y$2-'Indicator Date hidden'!Z192)</f>
        <v>0</v>
      </c>
      <c r="Z191" s="148">
        <f>IF('Indicator Date hidden'!AA192="x","x",$Z$2-'Indicator Date hidden'!AA192)</f>
        <v>0</v>
      </c>
      <c r="AA191" s="148">
        <f>IF('Indicator Date hidden'!AB192="x","x",$AA$2-'Indicator Date hidden'!AB192)</f>
        <v>0</v>
      </c>
      <c r="AB191" s="148">
        <f>IF('Indicator Date hidden'!AC192="x","x",$AB$2-'Indicator Date hidden'!AC192)</f>
        <v>0</v>
      </c>
      <c r="AC191" s="148">
        <f>IF('Indicator Date hidden'!AD192="x","x",$AC$2-'Indicator Date hidden'!AD192)</f>
        <v>0</v>
      </c>
      <c r="AD191" s="148">
        <f>IF('Indicator Date hidden'!AE192="x","x",$AD$2-'Indicator Date hidden'!AE192)</f>
        <v>0</v>
      </c>
      <c r="AE191" s="148">
        <f>IF('Indicator Date hidden'!AF192="x","x",$AE$2-'Indicator Date hidden'!AF192)</f>
        <v>0</v>
      </c>
      <c r="AF191" s="148">
        <f>IF('Indicator Date hidden'!AG192="x","x",$AF$2-'Indicator Date hidden'!AG192)</f>
        <v>8</v>
      </c>
      <c r="AG191" s="148">
        <f>IF('Indicator Date hidden'!AH192="x","x",$AG$2-'Indicator Date hidden'!AH192)</f>
        <v>0</v>
      </c>
      <c r="AH191" s="148">
        <f>IF('Indicator Date hidden'!AI192="x","x",$AH$2-'Indicator Date hidden'!AI192)</f>
        <v>0</v>
      </c>
      <c r="AI191" s="148">
        <f>IF('Indicator Date hidden'!AJ192="x","x",$AI$2-'Indicator Date hidden'!AJ192)</f>
        <v>0</v>
      </c>
      <c r="AJ191" s="148">
        <f>IF('Indicator Date hidden'!AK192="x","x",$AJ$2-'Indicator Date hidden'!AK192)</f>
        <v>0</v>
      </c>
      <c r="AK191" s="148">
        <f>IF('Indicator Date hidden'!AL192="x","x",$AK$2-'Indicator Date hidden'!AL192)</f>
        <v>0</v>
      </c>
      <c r="AL191" s="148">
        <f>IF('Indicator Date hidden'!AM192="x","x",$AL$2-'Indicator Date hidden'!AM192)</f>
        <v>0</v>
      </c>
      <c r="AM191" s="148">
        <f>IF('Indicator Date hidden'!AN192="x","x",$AM$2-'Indicator Date hidden'!AN192)</f>
        <v>0</v>
      </c>
      <c r="AN191" s="148">
        <f>IF('Indicator Date hidden'!AO192="x","x",$AN$2-'Indicator Date hidden'!AO192)</f>
        <v>0</v>
      </c>
      <c r="AO191" s="148">
        <f>IF('Indicator Date hidden'!AP192="x","x",$AO$2-'Indicator Date hidden'!AP192)</f>
        <v>1</v>
      </c>
      <c r="AP191" s="148">
        <f>IF('Indicator Date hidden'!AQ192="x","x",$AP$2-'Indicator Date hidden'!AQ192)</f>
        <v>1</v>
      </c>
      <c r="AQ191" s="148">
        <f>IF('Indicator Date hidden'!AR192="x","x",$AQ$2-'Indicator Date hidden'!AR192)</f>
        <v>0</v>
      </c>
      <c r="AR191" s="148">
        <f>IF('Indicator Date hidden'!AS192="x","x",$AR$2-'Indicator Date hidden'!AS192)</f>
        <v>0</v>
      </c>
      <c r="AS191" s="148">
        <f>IF('Indicator Date hidden'!AT192="x","x",$AS$2-'Indicator Date hidden'!AT192)</f>
        <v>0</v>
      </c>
      <c r="AT191" s="148">
        <f>IF('Indicator Date hidden'!AU192="x","x",$AT$2-'Indicator Date hidden'!AU192)</f>
        <v>0</v>
      </c>
      <c r="AU191" s="148">
        <f>IF('Indicator Date hidden'!AV192="x","x",$AU$2-'Indicator Date hidden'!AV192)</f>
        <v>1</v>
      </c>
      <c r="AV191" s="148">
        <f>IF('Indicator Date hidden'!AW192="x","x",$AV$2-'Indicator Date hidden'!AW192)</f>
        <v>0</v>
      </c>
      <c r="AW191" s="148">
        <f>IF('Indicator Date hidden'!AX192="x","x",$AW$2-'Indicator Date hidden'!AX192)</f>
        <v>0</v>
      </c>
      <c r="AX191" s="148">
        <f>IF('Indicator Date hidden'!AY192="x","x",$AX$2-'Indicator Date hidden'!AY192)</f>
        <v>0</v>
      </c>
      <c r="AY191" s="148">
        <f>IF('Indicator Date hidden'!AZ192="x","x",$AY$2-'Indicator Date hidden'!AZ192)</f>
        <v>3</v>
      </c>
      <c r="AZ191" s="148">
        <f>IF('Indicator Date hidden'!BA192="x","x",$AZ$2-'Indicator Date hidden'!BA192)</f>
        <v>3</v>
      </c>
      <c r="BA191">
        <f t="shared" si="25"/>
        <v>23</v>
      </c>
      <c r="BB191" s="19">
        <f t="shared" si="26"/>
        <v>0.46</v>
      </c>
      <c r="BC191">
        <f t="shared" si="27"/>
        <v>9</v>
      </c>
      <c r="BD191" s="19">
        <f t="shared" si="28"/>
        <v>1.3595587519485872</v>
      </c>
      <c r="BE191" s="182">
        <f t="shared" si="29"/>
        <v>0</v>
      </c>
    </row>
    <row r="192" spans="1:57">
      <c r="A192" t="s">
        <v>7888</v>
      </c>
      <c r="B192" s="148">
        <f>IF('Indicator Date hidden'!C193="x","x",$B$2-'Indicator Date hidden'!C193)</f>
        <v>0</v>
      </c>
      <c r="C192" s="148">
        <f>IF('Indicator Date hidden'!D193="x","x",$C$2-'Indicator Date hidden'!D193)</f>
        <v>0</v>
      </c>
      <c r="D192" s="148">
        <f>IF('Indicator Date hidden'!E193="x","x",$D$2-'Indicator Date hidden'!E193)</f>
        <v>0</v>
      </c>
      <c r="E192" s="148">
        <f>IF('Indicator Date hidden'!F193="x","x",$E$2-'Indicator Date hidden'!F193)</f>
        <v>0</v>
      </c>
      <c r="F192" s="148">
        <f>IF('Indicator Date hidden'!G193="x","x",$F$2-'Indicator Date hidden'!G193)</f>
        <v>0</v>
      </c>
      <c r="G192" s="148">
        <f>IF('Indicator Date hidden'!H193="x","x",$G$2-'Indicator Date hidden'!H193)</f>
        <v>0</v>
      </c>
      <c r="H192" s="148">
        <f>IF('Indicator Date hidden'!I193="x","x",$H$2-'Indicator Date hidden'!I193)</f>
        <v>0</v>
      </c>
      <c r="I192" s="148">
        <f>IF('Indicator Date hidden'!J193="x","x",$I$2-'Indicator Date hidden'!J193)</f>
        <v>0</v>
      </c>
      <c r="J192" s="148">
        <f>IF('Indicator Date hidden'!K193="x","x",$J$2-'Indicator Date hidden'!K193)</f>
        <v>0</v>
      </c>
      <c r="K192" s="148">
        <f>IF('Indicator Date hidden'!L193="x","x",$K$2-'Indicator Date hidden'!L193)</f>
        <v>0</v>
      </c>
      <c r="L192" s="148">
        <f>IF('Indicator Date hidden'!M193="x","x",$L$2-'Indicator Date hidden'!M193)</f>
        <v>0</v>
      </c>
      <c r="M192" s="148">
        <f>IF('Indicator Date hidden'!N193="x","x",$M$2-'Indicator Date hidden'!N193)</f>
        <v>0</v>
      </c>
      <c r="N192" s="148">
        <f>IF('Indicator Date hidden'!O193="x","x",$N$2-'Indicator Date hidden'!O193)</f>
        <v>0</v>
      </c>
      <c r="O192" s="148">
        <f>IF('Indicator Date hidden'!P193="x","x",$O$2-'Indicator Date hidden'!P193)</f>
        <v>0</v>
      </c>
      <c r="P192" s="148">
        <f>IF('Indicator Date hidden'!Q193="x","x",$P$2-'Indicator Date hidden'!Q193)</f>
        <v>0</v>
      </c>
      <c r="Q192" s="148">
        <f>IF('Indicator Date hidden'!R193="x","x",$Q$2-'Indicator Date hidden'!R193)</f>
        <v>0</v>
      </c>
      <c r="R192" s="148">
        <f>IF('Indicator Date hidden'!S193="x","x",$R$2-'Indicator Date hidden'!S193)</f>
        <v>0</v>
      </c>
      <c r="S192" s="148">
        <f>IF('Indicator Date hidden'!T193="x","x",$S$2-'Indicator Date hidden'!T193)</f>
        <v>0</v>
      </c>
      <c r="T192" s="148">
        <f>IF('Indicator Date hidden'!U193="x","x",$T$2-'Indicator Date hidden'!U193)</f>
        <v>0</v>
      </c>
      <c r="U192" s="148">
        <f>IF('Indicator Date hidden'!V193="x","x",$U$2-'Indicator Date hidden'!V193)</f>
        <v>0</v>
      </c>
      <c r="V192" s="148">
        <f>IF('Indicator Date hidden'!W193="x","x",$V$2-'Indicator Date hidden'!W193)</f>
        <v>0</v>
      </c>
      <c r="W192" s="148">
        <f>IF('Indicator Date hidden'!X193="x","x",$W$2-'Indicator Date hidden'!X193)</f>
        <v>1</v>
      </c>
      <c r="X192" s="148">
        <f>IF('Indicator Date hidden'!Y193="x","x",$X$2-'Indicator Date hidden'!Y193)</f>
        <v>2</v>
      </c>
      <c r="Y192" s="148">
        <f>IF('Indicator Date hidden'!Z193="x","x",$Y$2-'Indicator Date hidden'!Z193)</f>
        <v>0</v>
      </c>
      <c r="Z192" s="148">
        <f>IF('Indicator Date hidden'!AA193="x","x",$Z$2-'Indicator Date hidden'!AA193)</f>
        <v>0</v>
      </c>
      <c r="AA192" s="148">
        <f>IF('Indicator Date hidden'!AB193="x","x",$AA$2-'Indicator Date hidden'!AB193)</f>
        <v>0</v>
      </c>
      <c r="AB192" s="148">
        <f>IF('Indicator Date hidden'!AC193="x","x",$AB$2-'Indicator Date hidden'!AC193)</f>
        <v>0</v>
      </c>
      <c r="AC192" s="148">
        <f>IF('Indicator Date hidden'!AD193="x","x",$AC$2-'Indicator Date hidden'!AD193)</f>
        <v>0</v>
      </c>
      <c r="AD192" s="148">
        <f>IF('Indicator Date hidden'!AE193="x","x",$AD$2-'Indicator Date hidden'!AE193)</f>
        <v>0</v>
      </c>
      <c r="AE192" s="148">
        <f>IF('Indicator Date hidden'!AF193="x","x",$AE$2-'Indicator Date hidden'!AF193)</f>
        <v>0</v>
      </c>
      <c r="AF192" s="148">
        <f>IF('Indicator Date hidden'!AG193="x","x",$AF$2-'Indicator Date hidden'!AG193)</f>
        <v>3</v>
      </c>
      <c r="AG192" s="148">
        <f>IF('Indicator Date hidden'!AH193="x","x",$AG$2-'Indicator Date hidden'!AH193)</f>
        <v>0</v>
      </c>
      <c r="AH192" s="148">
        <f>IF('Indicator Date hidden'!AI193="x","x",$AH$2-'Indicator Date hidden'!AI193)</f>
        <v>0</v>
      </c>
      <c r="AI192" s="148">
        <f>IF('Indicator Date hidden'!AJ193="x","x",$AI$2-'Indicator Date hidden'!AJ193)</f>
        <v>0</v>
      </c>
      <c r="AJ192" s="148" t="str">
        <f>IF('Indicator Date hidden'!AK193="x","x",$AJ$2-'Indicator Date hidden'!AK193)</f>
        <v>x</v>
      </c>
      <c r="AK192" s="148">
        <f>IF('Indicator Date hidden'!AL193="x","x",$AK$2-'Indicator Date hidden'!AL193)</f>
        <v>1</v>
      </c>
      <c r="AL192" s="148">
        <f>IF('Indicator Date hidden'!AM193="x","x",$AL$2-'Indicator Date hidden'!AM193)</f>
        <v>0</v>
      </c>
      <c r="AM192" s="148">
        <f>IF('Indicator Date hidden'!AN193="x","x",$AM$2-'Indicator Date hidden'!AN193)</f>
        <v>0</v>
      </c>
      <c r="AN192" s="148">
        <f>IF('Indicator Date hidden'!AO193="x","x",$AN$2-'Indicator Date hidden'!AO193)</f>
        <v>0</v>
      </c>
      <c r="AO192" s="148">
        <f>IF('Indicator Date hidden'!AP193="x","x",$AO$2-'Indicator Date hidden'!AP193)</f>
        <v>1</v>
      </c>
      <c r="AP192" s="148">
        <f>IF('Indicator Date hidden'!AQ193="x","x",$AP$2-'Indicator Date hidden'!AQ193)</f>
        <v>1</v>
      </c>
      <c r="AQ192" s="148">
        <f>IF('Indicator Date hidden'!AR193="x","x",$AQ$2-'Indicator Date hidden'!AR193)</f>
        <v>6</v>
      </c>
      <c r="AR192" s="148">
        <f>IF('Indicator Date hidden'!AS193="x","x",$AR$2-'Indicator Date hidden'!AS193)</f>
        <v>0</v>
      </c>
      <c r="AS192" s="148">
        <f>IF('Indicator Date hidden'!AT193="x","x",$AS$2-'Indicator Date hidden'!AT193)</f>
        <v>0</v>
      </c>
      <c r="AT192" s="148">
        <f>IF('Indicator Date hidden'!AU193="x","x",$AT$2-'Indicator Date hidden'!AU193)</f>
        <v>0</v>
      </c>
      <c r="AU192" s="148">
        <f>IF('Indicator Date hidden'!AV193="x","x",$AU$2-'Indicator Date hidden'!AV193)</f>
        <v>7</v>
      </c>
      <c r="AV192" s="148">
        <f>IF('Indicator Date hidden'!AW193="x","x",$AV$2-'Indicator Date hidden'!AW193)</f>
        <v>0</v>
      </c>
      <c r="AW192" s="148">
        <f>IF('Indicator Date hidden'!AX193="x","x",$AW$2-'Indicator Date hidden'!AX193)</f>
        <v>0</v>
      </c>
      <c r="AX192" s="148">
        <f>IF('Indicator Date hidden'!AY193="x","x",$AX$2-'Indicator Date hidden'!AY193)</f>
        <v>0</v>
      </c>
      <c r="AY192" s="148">
        <f>IF('Indicator Date hidden'!AZ193="x","x",$AY$2-'Indicator Date hidden'!AZ193)</f>
        <v>0</v>
      </c>
      <c r="AZ192" s="148">
        <f>IF('Indicator Date hidden'!BA193="x","x",$AZ$2-'Indicator Date hidden'!BA193)</f>
        <v>0</v>
      </c>
      <c r="BA192">
        <f t="shared" si="25"/>
        <v>22</v>
      </c>
      <c r="BB192" s="19">
        <f t="shared" si="26"/>
        <v>0.44</v>
      </c>
      <c r="BC192">
        <f t="shared" si="27"/>
        <v>8</v>
      </c>
      <c r="BD192" s="19">
        <f t="shared" si="28"/>
        <v>1.3588230201170424</v>
      </c>
      <c r="BE192" s="182">
        <f t="shared" si="29"/>
        <v>0</v>
      </c>
    </row>
    <row r="193" spans="1:57">
      <c r="A193" t="s">
        <v>7937</v>
      </c>
      <c r="B193" s="148">
        <f>IF('Indicator Date hidden'!C194="x","x",$B$2-'Indicator Date hidden'!C194)</f>
        <v>0</v>
      </c>
      <c r="C193" s="148">
        <f>IF('Indicator Date hidden'!D194="x","x",$C$2-'Indicator Date hidden'!D194)</f>
        <v>0</v>
      </c>
      <c r="D193" s="148">
        <f>IF('Indicator Date hidden'!E194="x","x",$D$2-'Indicator Date hidden'!E194)</f>
        <v>0</v>
      </c>
      <c r="E193" s="148">
        <f>IF('Indicator Date hidden'!F194="x","x",$E$2-'Indicator Date hidden'!F194)</f>
        <v>0</v>
      </c>
      <c r="F193" s="148">
        <f>IF('Indicator Date hidden'!G194="x","x",$F$2-'Indicator Date hidden'!G194)</f>
        <v>0</v>
      </c>
      <c r="G193" s="148">
        <f>IF('Indicator Date hidden'!H194="x","x",$G$2-'Indicator Date hidden'!H194)</f>
        <v>0</v>
      </c>
      <c r="H193" s="148">
        <f>IF('Indicator Date hidden'!I194="x","x",$H$2-'Indicator Date hidden'!I194)</f>
        <v>0</v>
      </c>
      <c r="I193" s="148">
        <f>IF('Indicator Date hidden'!J194="x","x",$I$2-'Indicator Date hidden'!J194)</f>
        <v>0</v>
      </c>
      <c r="J193" s="148">
        <f>IF('Indicator Date hidden'!K194="x","x",$J$2-'Indicator Date hidden'!K194)</f>
        <v>0</v>
      </c>
      <c r="K193" s="148">
        <f>IF('Indicator Date hidden'!L194="x","x",$K$2-'Indicator Date hidden'!L194)</f>
        <v>0</v>
      </c>
      <c r="L193" s="148">
        <f>IF('Indicator Date hidden'!M194="x","x",$L$2-'Indicator Date hidden'!M194)</f>
        <v>0</v>
      </c>
      <c r="M193" s="148">
        <f>IF('Indicator Date hidden'!N194="x","x",$M$2-'Indicator Date hidden'!N194)</f>
        <v>0</v>
      </c>
      <c r="N193" s="148">
        <f>IF('Indicator Date hidden'!O194="x","x",$N$2-'Indicator Date hidden'!O194)</f>
        <v>0</v>
      </c>
      <c r="O193" s="148">
        <f>IF('Indicator Date hidden'!P194="x","x",$O$2-'Indicator Date hidden'!P194)</f>
        <v>0</v>
      </c>
      <c r="P193" s="148">
        <f>IF('Indicator Date hidden'!Q194="x","x",$P$2-'Indicator Date hidden'!Q194)</f>
        <v>0</v>
      </c>
      <c r="Q193" s="148">
        <f>IF('Indicator Date hidden'!R194="x","x",$Q$2-'Indicator Date hidden'!R194)</f>
        <v>0</v>
      </c>
      <c r="R193" s="148">
        <f>IF('Indicator Date hidden'!S194="x","x",$R$2-'Indicator Date hidden'!S194)</f>
        <v>0</v>
      </c>
      <c r="S193" s="148">
        <f>IF('Indicator Date hidden'!T194="x","x",$S$2-'Indicator Date hidden'!T194)</f>
        <v>0</v>
      </c>
      <c r="T193" s="148">
        <f>IF('Indicator Date hidden'!U194="x","x",$T$2-'Indicator Date hidden'!U194)</f>
        <v>0</v>
      </c>
      <c r="U193" s="148">
        <f>IF('Indicator Date hidden'!V194="x","x",$U$2-'Indicator Date hidden'!V194)</f>
        <v>0</v>
      </c>
      <c r="V193" s="148">
        <f>IF('Indicator Date hidden'!W194="x","x",$V$2-'Indicator Date hidden'!W194)</f>
        <v>0</v>
      </c>
      <c r="W193" s="148">
        <f>IF('Indicator Date hidden'!X194="x","x",$W$2-'Indicator Date hidden'!X194)</f>
        <v>0</v>
      </c>
      <c r="X193" s="148">
        <f>IF('Indicator Date hidden'!Y194="x","x",$X$2-'Indicator Date hidden'!Y194)</f>
        <v>3</v>
      </c>
      <c r="Y193" s="148">
        <f>IF('Indicator Date hidden'!Z194="x","x",$Y$2-'Indicator Date hidden'!Z194)</f>
        <v>0</v>
      </c>
      <c r="Z193" s="148">
        <f>IF('Indicator Date hidden'!AA194="x","x",$Z$2-'Indicator Date hidden'!AA194)</f>
        <v>0</v>
      </c>
      <c r="AA193" s="148">
        <f>IF('Indicator Date hidden'!AB194="x","x",$AA$2-'Indicator Date hidden'!AB194)</f>
        <v>0</v>
      </c>
      <c r="AB193" s="148">
        <f>IF('Indicator Date hidden'!AC194="x","x",$AB$2-'Indicator Date hidden'!AC194)</f>
        <v>0</v>
      </c>
      <c r="AC193" s="148">
        <f>IF('Indicator Date hidden'!AD194="x","x",$AC$2-'Indicator Date hidden'!AD194)</f>
        <v>0</v>
      </c>
      <c r="AD193" s="148">
        <f>IF('Indicator Date hidden'!AE194="x","x",$AD$2-'Indicator Date hidden'!AE194)</f>
        <v>0</v>
      </c>
      <c r="AE193" s="148">
        <f>IF('Indicator Date hidden'!AF194="x","x",$AE$2-'Indicator Date hidden'!AF194)</f>
        <v>0</v>
      </c>
      <c r="AF193" s="148" t="str">
        <f>IF('Indicator Date hidden'!AG194="x","x",$AF$2-'Indicator Date hidden'!AG194)</f>
        <v>x</v>
      </c>
      <c r="AG193" s="148">
        <f>IF('Indicator Date hidden'!AH194="x","x",$AG$2-'Indicator Date hidden'!AH194)</f>
        <v>0</v>
      </c>
      <c r="AH193" s="148">
        <f>IF('Indicator Date hidden'!AI194="x","x",$AH$2-'Indicator Date hidden'!AI194)</f>
        <v>0</v>
      </c>
      <c r="AI193" s="148">
        <f>IF('Indicator Date hidden'!AJ194="x","x",$AI$2-'Indicator Date hidden'!AJ194)</f>
        <v>0</v>
      </c>
      <c r="AJ193" s="148">
        <f>IF('Indicator Date hidden'!AK194="x","x",$AJ$2-'Indicator Date hidden'!AK194)</f>
        <v>1</v>
      </c>
      <c r="AK193" s="148">
        <f>IF('Indicator Date hidden'!AL194="x","x",$AK$2-'Indicator Date hidden'!AL194)</f>
        <v>1</v>
      </c>
      <c r="AL193" s="148">
        <f>IF('Indicator Date hidden'!AM194="x","x",$AL$2-'Indicator Date hidden'!AM194)</f>
        <v>0</v>
      </c>
      <c r="AM193" s="148">
        <f>IF('Indicator Date hidden'!AN194="x","x",$AM$2-'Indicator Date hidden'!AN194)</f>
        <v>0</v>
      </c>
      <c r="AN193" s="148">
        <f>IF('Indicator Date hidden'!AO194="x","x",$AN$2-'Indicator Date hidden'!AO194)</f>
        <v>0</v>
      </c>
      <c r="AO193" s="148" t="str">
        <f>IF('Indicator Date hidden'!AP194="x","x",$AO$2-'Indicator Date hidden'!AP194)</f>
        <v>x</v>
      </c>
      <c r="AP193" s="148" t="str">
        <f>IF('Indicator Date hidden'!AQ194="x","x",$AP$2-'Indicator Date hidden'!AQ194)</f>
        <v>x</v>
      </c>
      <c r="AQ193" s="148">
        <f>IF('Indicator Date hidden'!AR194="x","x",$AQ$2-'Indicator Date hidden'!AR194)</f>
        <v>0</v>
      </c>
      <c r="AR193" s="148">
        <f>IF('Indicator Date hidden'!AS194="x","x",$AR$2-'Indicator Date hidden'!AS194)</f>
        <v>0</v>
      </c>
      <c r="AS193" s="148">
        <f>IF('Indicator Date hidden'!AT194="x","x",$AS$2-'Indicator Date hidden'!AT194)</f>
        <v>0</v>
      </c>
      <c r="AT193" s="148">
        <f>IF('Indicator Date hidden'!AU194="x","x",$AT$2-'Indicator Date hidden'!AU194)</f>
        <v>0</v>
      </c>
      <c r="AU193" s="148">
        <f>IF('Indicator Date hidden'!AV194="x","x",$AU$2-'Indicator Date hidden'!AV194)</f>
        <v>3</v>
      </c>
      <c r="AV193" s="148">
        <f>IF('Indicator Date hidden'!AW194="x","x",$AV$2-'Indicator Date hidden'!AW194)</f>
        <v>0</v>
      </c>
      <c r="AW193" s="148">
        <f>IF('Indicator Date hidden'!AX194="x","x",$AW$2-'Indicator Date hidden'!AX194)</f>
        <v>0</v>
      </c>
      <c r="AX193" s="148">
        <f>IF('Indicator Date hidden'!AY194="x","x",$AX$2-'Indicator Date hidden'!AY194)</f>
        <v>0</v>
      </c>
      <c r="AY193" s="148">
        <f>IF('Indicator Date hidden'!AZ194="x","x",$AY$2-'Indicator Date hidden'!AZ194)</f>
        <v>0</v>
      </c>
      <c r="AZ193" s="148">
        <f>IF('Indicator Date hidden'!BA194="x","x",$AZ$2-'Indicator Date hidden'!BA194)</f>
        <v>0</v>
      </c>
      <c r="BA193">
        <f t="shared" si="25"/>
        <v>8</v>
      </c>
      <c r="BB193" s="19">
        <f t="shared" si="26"/>
        <v>0.16666666666666666</v>
      </c>
      <c r="BC193">
        <f t="shared" si="27"/>
        <v>4</v>
      </c>
      <c r="BD193" s="19">
        <f t="shared" si="28"/>
        <v>0.62360956446232352</v>
      </c>
      <c r="BE193" s="182">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 workbookViewId="1"/>
  </sheetViews>
  <sheetFormatPr defaultColWidth="9.42578125" defaultRowHeight="14.45"/>
  <cols>
    <col min="2" max="52" width="5" bestFit="1" customWidth="1"/>
  </cols>
  <sheetData>
    <row r="1" spans="1:54" ht="278.64999999999998" customHeight="1">
      <c r="A1" t="s">
        <v>20</v>
      </c>
      <c r="B1" s="146" t="s">
        <v>8637</v>
      </c>
      <c r="C1" s="146" t="s">
        <v>8638</v>
      </c>
      <c r="D1" s="146" t="s">
        <v>8639</v>
      </c>
      <c r="E1" s="146" t="s">
        <v>8640</v>
      </c>
      <c r="F1" s="146" t="s">
        <v>8641</v>
      </c>
      <c r="G1" s="146" t="s">
        <v>8642</v>
      </c>
      <c r="H1" s="146" t="s">
        <v>8643</v>
      </c>
      <c r="I1" s="146" t="s">
        <v>8644</v>
      </c>
      <c r="J1" s="146" t="s">
        <v>8645</v>
      </c>
      <c r="K1" s="146" t="s">
        <v>8646</v>
      </c>
      <c r="L1" s="146" t="s">
        <v>8647</v>
      </c>
      <c r="M1" s="146" t="s">
        <v>8648</v>
      </c>
      <c r="N1" s="146" t="s">
        <v>8649</v>
      </c>
      <c r="O1" s="146" t="s">
        <v>8650</v>
      </c>
      <c r="P1" s="146" t="s">
        <v>8651</v>
      </c>
      <c r="Q1" s="146" t="s">
        <v>8652</v>
      </c>
      <c r="R1" s="146" t="s">
        <v>8653</v>
      </c>
      <c r="S1" s="146" t="s">
        <v>8654</v>
      </c>
      <c r="T1" s="146" t="s">
        <v>8654</v>
      </c>
      <c r="U1" s="146" t="s">
        <v>8655</v>
      </c>
      <c r="V1" s="146" t="s">
        <v>8656</v>
      </c>
      <c r="W1" s="146" t="s">
        <v>8657</v>
      </c>
      <c r="X1" s="146" t="s">
        <v>8658</v>
      </c>
      <c r="Y1" s="146" t="s">
        <v>8659</v>
      </c>
      <c r="Z1" s="146" t="s">
        <v>8660</v>
      </c>
      <c r="AA1" s="146" t="s">
        <v>8661</v>
      </c>
      <c r="AB1" s="146" t="s">
        <v>8662</v>
      </c>
      <c r="AC1" s="146" t="s">
        <v>8663</v>
      </c>
      <c r="AD1" s="146" t="s">
        <v>8664</v>
      </c>
      <c r="AE1" s="146" t="s">
        <v>8016</v>
      </c>
      <c r="AF1" s="146" t="s">
        <v>116</v>
      </c>
      <c r="AG1" s="146" t="s">
        <v>8665</v>
      </c>
      <c r="AH1" s="146" t="s">
        <v>8665</v>
      </c>
      <c r="AI1" s="146" t="s">
        <v>8665</v>
      </c>
      <c r="AJ1" s="146" t="s">
        <v>8666</v>
      </c>
      <c r="AK1" s="146" t="s">
        <v>8667</v>
      </c>
      <c r="AL1" s="146" t="s">
        <v>8668</v>
      </c>
      <c r="AM1" s="146" t="s">
        <v>8669</v>
      </c>
      <c r="AN1" s="146" t="s">
        <v>8670</v>
      </c>
      <c r="AO1" s="146" t="s">
        <v>8671</v>
      </c>
      <c r="AP1" s="146" t="s">
        <v>8672</v>
      </c>
      <c r="AQ1" s="146" t="s">
        <v>8673</v>
      </c>
      <c r="AR1" s="146" t="s">
        <v>8674</v>
      </c>
      <c r="AS1" s="146" t="s">
        <v>8675</v>
      </c>
      <c r="AT1" s="146" t="s">
        <v>8676</v>
      </c>
      <c r="AU1" s="146" t="s">
        <v>8677</v>
      </c>
      <c r="AV1" s="146" t="s">
        <v>8678</v>
      </c>
      <c r="AW1" s="146" t="s">
        <v>8679</v>
      </c>
      <c r="AX1" s="146" t="s">
        <v>8680</v>
      </c>
      <c r="AY1" s="146" t="s">
        <v>8681</v>
      </c>
      <c r="AZ1" s="146" t="s">
        <v>8682</v>
      </c>
      <c r="BA1" s="146" t="s">
        <v>8708</v>
      </c>
      <c r="BB1" s="146" t="s">
        <v>8709</v>
      </c>
    </row>
    <row r="2" spans="1:54">
      <c r="A2" t="s">
        <v>210</v>
      </c>
      <c r="B2" s="148" t="e">
        <f>IF('Crisis Indicator Data'!#REF!="No Data",1,IF(#REF!&lt;&gt;"",1,0))</f>
        <v>#REF!</v>
      </c>
      <c r="C2" s="148" t="e">
        <f>IF('Crisis Indicator Data'!#REF!="No Data",1,IF(#REF!&lt;&gt;"",1,0))</f>
        <v>#REF!</v>
      </c>
      <c r="D2" s="148" t="e">
        <f>IF('Crisis Indicator Data'!#REF!="No Data",1,IF(#REF!&lt;&gt;"",1,0))</f>
        <v>#REF!</v>
      </c>
      <c r="E2" s="148" t="e">
        <f>IF('Crisis Indicator Data'!#REF!="No Data",1,IF(#REF!&lt;&gt;"",1,0))</f>
        <v>#REF!</v>
      </c>
      <c r="F2" s="148" t="e">
        <f>IF('Crisis Indicator Data'!#REF!="No Data",1,IF(#REF!&lt;&gt;"",1,0))</f>
        <v>#REF!</v>
      </c>
      <c r="G2" s="148" t="e">
        <f>IF('Crisis Indicator Data'!#REF!="No Data",1,IF(#REF!&lt;&gt;"",1,0))</f>
        <v>#REF!</v>
      </c>
      <c r="H2" s="148" t="e">
        <f>IF('Crisis Indicator Data'!#REF!="No Data",1,IF(#REF!&lt;&gt;"",1,0))</f>
        <v>#REF!</v>
      </c>
      <c r="I2" s="148" t="e">
        <f>IF('Crisis Indicator Data'!#REF!="No Data",1,IF(#REF!&lt;&gt;"",1,0))</f>
        <v>#REF!</v>
      </c>
      <c r="J2" s="148" t="e">
        <f>IF('Crisis Indicator Data'!#REF!="No Data",1,IF(#REF!&lt;&gt;"",1,0))</f>
        <v>#REF!</v>
      </c>
      <c r="K2" s="148" t="e">
        <f>IF('Crisis Indicator Data'!#REF!="No Data",1,IF(#REF!&lt;&gt;"",1,0))</f>
        <v>#REF!</v>
      </c>
      <c r="L2" s="148" t="e">
        <f>IF('Crisis Indicator Data'!#REF!="No Data",1,IF(#REF!&lt;&gt;"",1,0))</f>
        <v>#REF!</v>
      </c>
      <c r="M2" s="148" t="e">
        <f>IF('Crisis Indicator Data'!#REF!="No Data",1,IF(#REF!&lt;&gt;"",1,0))</f>
        <v>#REF!</v>
      </c>
      <c r="N2" s="148" t="e">
        <f>IF('Crisis Indicator Data'!#REF!="No Data",1,IF(#REF!&lt;&gt;"",1,0))</f>
        <v>#REF!</v>
      </c>
      <c r="O2" s="148" t="e">
        <f>IF('Crisis Indicator Data'!#REF!="No Data",1,IF(#REF!&lt;&gt;"",1,0))</f>
        <v>#REF!</v>
      </c>
      <c r="P2" s="148" t="e">
        <f>IF('Crisis Indicator Data'!#REF!="No Data",1,IF(#REF!&lt;&gt;"",1,0))</f>
        <v>#REF!</v>
      </c>
      <c r="Q2" s="148" t="e">
        <f>IF('Crisis Indicator Data'!#REF!="No Data",1,IF(#REF!&lt;&gt;"",1,0))</f>
        <v>#REF!</v>
      </c>
      <c r="R2" s="148" t="e">
        <f>IF('Crisis Indicator Data'!#REF!="No Data",1,IF(#REF!&lt;&gt;"",1,0))</f>
        <v>#REF!</v>
      </c>
      <c r="S2" s="148" t="e">
        <f>IF('Crisis Indicator Data'!#REF!="No Data",1,IF(#REF!&lt;&gt;"",1,0))</f>
        <v>#REF!</v>
      </c>
      <c r="T2" s="148" t="e">
        <f>IF('Crisis Indicator Data'!#REF!="No Data",1,IF(#REF!&lt;&gt;"",1,0))</f>
        <v>#REF!</v>
      </c>
      <c r="U2" s="148" t="e">
        <f>IF('Crisis Indicator Data'!#REF!="No Data",1,IF(#REF!&lt;&gt;"",1,0))</f>
        <v>#REF!</v>
      </c>
      <c r="V2" s="148" t="e">
        <f>IF('Crisis Indicator Data'!#REF!="No Data",1,IF(#REF!&lt;&gt;"",1,0))</f>
        <v>#REF!</v>
      </c>
      <c r="W2" s="148" t="e">
        <f>IF('Crisis Indicator Data'!#REF!="No Data",1,IF(#REF!&lt;&gt;"",1,0))</f>
        <v>#REF!</v>
      </c>
      <c r="X2" s="148" t="e">
        <f>IF('Crisis Indicator Data'!#REF!="No Data",1,IF(#REF!&lt;&gt;"",1,0))</f>
        <v>#REF!</v>
      </c>
      <c r="Y2" s="148" t="e">
        <f>IF('Crisis Indicator Data'!#REF!="No Data",1,IF(#REF!&lt;&gt;"",1,0))</f>
        <v>#REF!</v>
      </c>
      <c r="Z2" s="148" t="e">
        <f>IF('Crisis Indicator Data'!#REF!="No Data",1,IF(#REF!&lt;&gt;"",1,0))</f>
        <v>#REF!</v>
      </c>
      <c r="AA2" s="148" t="e">
        <f>IF('Crisis Indicator Data'!#REF!="No Data",1,IF(#REF!&lt;&gt;"",1,0))</f>
        <v>#REF!</v>
      </c>
      <c r="AB2" s="148" t="e">
        <f>IF('Crisis Indicator Data'!#REF!="No Data",1,IF(#REF!&lt;&gt;"",1,0))</f>
        <v>#REF!</v>
      </c>
      <c r="AC2" s="148" t="e">
        <f>IF('Crisis Indicator Data'!#REF!="No Data",1,IF(#REF!&lt;&gt;"",1,0))</f>
        <v>#REF!</v>
      </c>
      <c r="AD2" s="148" t="e">
        <f>IF('Crisis Indicator Data'!#REF!="No Data",1,IF(#REF!&lt;&gt;"",1,0))</f>
        <v>#REF!</v>
      </c>
      <c r="AE2" s="148" t="e">
        <f>IF('Crisis Indicator Data'!#REF!="No Data",1,IF(#REF!&lt;&gt;"",1,0))</f>
        <v>#REF!</v>
      </c>
      <c r="AF2" s="148" t="e">
        <f>IF('Crisis Indicator Data'!#REF!="No Data",1,IF(#REF!&lt;&gt;"",1,0))</f>
        <v>#REF!</v>
      </c>
      <c r="AG2" s="148" t="e">
        <f>IF('Crisis Indicator Data'!#REF!="No Data",1,IF(#REF!&lt;&gt;"",1,0))</f>
        <v>#REF!</v>
      </c>
      <c r="AH2" s="148" t="e">
        <f>IF('Crisis Indicator Data'!#REF!="No Data",1,IF(#REF!&lt;&gt;"",1,0))</f>
        <v>#REF!</v>
      </c>
      <c r="AI2" s="148" t="e">
        <f>IF('Crisis Indicator Data'!#REF!="No Data",1,IF(#REF!&lt;&gt;"",1,0))</f>
        <v>#REF!</v>
      </c>
      <c r="AJ2" s="148" t="e">
        <f>IF('Crisis Indicator Data'!#REF!="No Data",1,IF(#REF!&lt;&gt;"",1,0))</f>
        <v>#REF!</v>
      </c>
      <c r="AK2" s="148" t="e">
        <f>IF('Crisis Indicator Data'!#REF!="No Data",1,IF(#REF!&lt;&gt;"",1,0))</f>
        <v>#REF!</v>
      </c>
      <c r="AL2" s="148" t="e">
        <f>IF('Crisis Indicator Data'!#REF!="No Data",1,IF(#REF!&lt;&gt;"",1,0))</f>
        <v>#REF!</v>
      </c>
      <c r="AM2" s="148" t="e">
        <f>IF('Crisis Indicator Data'!#REF!="No Data",1,IF(#REF!&lt;&gt;"",1,0))</f>
        <v>#REF!</v>
      </c>
      <c r="AN2" s="148" t="e">
        <f>IF('Crisis Indicator Data'!#REF!="No Data",1,IF(#REF!&lt;&gt;"",1,0))</f>
        <v>#REF!</v>
      </c>
      <c r="AO2" s="148" t="e">
        <f>IF('Crisis Indicator Data'!#REF!="No Data",1,IF(#REF!&lt;&gt;"",1,0))</f>
        <v>#REF!</v>
      </c>
      <c r="AP2" s="148" t="e">
        <f>IF('Crisis Indicator Data'!#REF!="No Data",1,IF(#REF!&lt;&gt;"",1,0))</f>
        <v>#REF!</v>
      </c>
      <c r="AQ2" s="148" t="e">
        <f>IF('Crisis Indicator Data'!#REF!="No Data",1,IF(#REF!&lt;&gt;"",1,0))</f>
        <v>#REF!</v>
      </c>
      <c r="AR2" s="148" t="e">
        <f>IF('Crisis Indicator Data'!#REF!="No Data",1,IF(#REF!&lt;&gt;"",1,0))</f>
        <v>#REF!</v>
      </c>
      <c r="AS2" s="148" t="e">
        <f>IF('Crisis Indicator Data'!#REF!="No Data",1,IF(#REF!&lt;&gt;"",1,0))</f>
        <v>#REF!</v>
      </c>
      <c r="AT2" s="148" t="e">
        <f>IF('Crisis Indicator Data'!#REF!="No Data",1,IF(#REF!&lt;&gt;"",1,0))</f>
        <v>#REF!</v>
      </c>
      <c r="AU2" s="148" t="e">
        <f>IF('Crisis Indicator Data'!#REF!="No Data",1,IF(#REF!&lt;&gt;"",1,0))</f>
        <v>#REF!</v>
      </c>
      <c r="AV2" s="148" t="e">
        <f>IF('Crisis Indicator Data'!#REF!="No Data",1,IF(#REF!&lt;&gt;"",1,0))</f>
        <v>#REF!</v>
      </c>
      <c r="AW2" s="148" t="e">
        <f>IF('Crisis Indicator Data'!#REF!="No Data",1,IF(#REF!&lt;&gt;"",1,0))</f>
        <v>#REF!</v>
      </c>
      <c r="AX2" s="148" t="e">
        <f>IF('Crisis Indicator Data'!#REF!="No Data",1,IF(#REF!&lt;&gt;"",1,0))</f>
        <v>#REF!</v>
      </c>
      <c r="AY2" s="148" t="e">
        <f>IF('Crisis Indicator Data'!#REF!="No Data",1,IF(#REF!&lt;&gt;"",1,0))</f>
        <v>#REF!</v>
      </c>
      <c r="AZ2" s="148" t="e">
        <f>IF('Crisis Indicator Data'!#REF!="No Data",1,IF(#REF!&lt;&gt;"",1,0))</f>
        <v>#REF!</v>
      </c>
      <c r="BA2" t="e">
        <f t="shared" ref="BA2:BA33" si="0">SUM(B2:AZ2)</f>
        <v>#REF!</v>
      </c>
      <c r="BB2" s="20" t="e">
        <f t="shared" ref="BB2:BB33" si="1">BA2/51</f>
        <v>#REF!</v>
      </c>
    </row>
    <row r="3" spans="1:54">
      <c r="A3" t="s">
        <v>8035</v>
      </c>
      <c r="B3" s="148" t="e">
        <f>IF('Crisis Indicator Data'!#REF!="No Data",1,IF(#REF!&lt;&gt;"",1,0))</f>
        <v>#REF!</v>
      </c>
      <c r="C3" s="148" t="e">
        <f>IF('Crisis Indicator Data'!#REF!="No Data",1,IF(#REF!&lt;&gt;"",1,0))</f>
        <v>#REF!</v>
      </c>
      <c r="D3" s="148" t="e">
        <f>IF('Crisis Indicator Data'!#REF!="No Data",1,IF(#REF!&lt;&gt;"",1,0))</f>
        <v>#REF!</v>
      </c>
      <c r="E3" s="148" t="e">
        <f>IF('Crisis Indicator Data'!#REF!="No Data",1,IF(#REF!&lt;&gt;"",1,0))</f>
        <v>#REF!</v>
      </c>
      <c r="F3" s="148" t="e">
        <f>IF('Crisis Indicator Data'!#REF!="No Data",1,IF(#REF!&lt;&gt;"",1,0))</f>
        <v>#REF!</v>
      </c>
      <c r="G3" s="148" t="e">
        <f>IF('Crisis Indicator Data'!#REF!="No Data",1,IF(#REF!&lt;&gt;"",1,0))</f>
        <v>#REF!</v>
      </c>
      <c r="H3" s="148" t="e">
        <f>IF('Crisis Indicator Data'!#REF!="No Data",1,IF(#REF!&lt;&gt;"",1,0))</f>
        <v>#REF!</v>
      </c>
      <c r="I3" s="148" t="e">
        <f>IF('Crisis Indicator Data'!#REF!="No Data",1,IF(#REF!&lt;&gt;"",1,0))</f>
        <v>#REF!</v>
      </c>
      <c r="J3" s="148" t="e">
        <f>IF('Crisis Indicator Data'!#REF!="No Data",1,IF(#REF!&lt;&gt;"",1,0))</f>
        <v>#REF!</v>
      </c>
      <c r="K3" s="148" t="e">
        <f>IF('Crisis Indicator Data'!#REF!="No Data",1,IF(#REF!&lt;&gt;"",1,0))</f>
        <v>#REF!</v>
      </c>
      <c r="L3" s="148" t="e">
        <f>IF('Crisis Indicator Data'!#REF!="No Data",1,IF(#REF!&lt;&gt;"",1,0))</f>
        <v>#REF!</v>
      </c>
      <c r="M3" s="148" t="e">
        <f>IF('Crisis Indicator Data'!#REF!="No Data",1,IF(#REF!&lt;&gt;"",1,0))</f>
        <v>#REF!</v>
      </c>
      <c r="N3" s="148" t="e">
        <f>IF('Crisis Indicator Data'!#REF!="No Data",1,IF(#REF!&lt;&gt;"",1,0))</f>
        <v>#REF!</v>
      </c>
      <c r="O3" s="148" t="e">
        <f>IF('Crisis Indicator Data'!#REF!="No Data",1,IF(#REF!&lt;&gt;"",1,0))</f>
        <v>#REF!</v>
      </c>
      <c r="P3" s="148" t="e">
        <f>IF('Crisis Indicator Data'!#REF!="No Data",1,IF(#REF!&lt;&gt;"",1,0))</f>
        <v>#REF!</v>
      </c>
      <c r="Q3" s="148" t="e">
        <f>IF('Crisis Indicator Data'!#REF!="No Data",1,IF(#REF!&lt;&gt;"",1,0))</f>
        <v>#REF!</v>
      </c>
      <c r="R3" s="148" t="e">
        <f>IF('Crisis Indicator Data'!#REF!="No Data",1,IF(#REF!&lt;&gt;"",1,0))</f>
        <v>#REF!</v>
      </c>
      <c r="S3" s="148" t="e">
        <f>IF('Crisis Indicator Data'!#REF!="No Data",1,IF(#REF!&lt;&gt;"",1,0))</f>
        <v>#REF!</v>
      </c>
      <c r="T3" s="148" t="e">
        <f>IF('Crisis Indicator Data'!#REF!="No Data",1,IF(#REF!&lt;&gt;"",1,0))</f>
        <v>#REF!</v>
      </c>
      <c r="U3" s="148" t="e">
        <f>IF('Crisis Indicator Data'!#REF!="No Data",1,IF(#REF!&lt;&gt;"",1,0))</f>
        <v>#REF!</v>
      </c>
      <c r="V3" s="148" t="e">
        <f>IF('Crisis Indicator Data'!#REF!="No Data",1,IF(#REF!&lt;&gt;"",1,0))</f>
        <v>#REF!</v>
      </c>
      <c r="W3" s="148" t="e">
        <f>IF('Crisis Indicator Data'!#REF!="No Data",1,IF(#REF!&lt;&gt;"",1,0))</f>
        <v>#REF!</v>
      </c>
      <c r="X3" s="148" t="e">
        <f>IF('Crisis Indicator Data'!#REF!="No Data",1,IF(#REF!&lt;&gt;"",1,0))</f>
        <v>#REF!</v>
      </c>
      <c r="Y3" s="148" t="e">
        <f>IF('Crisis Indicator Data'!#REF!="No Data",1,IF(#REF!&lt;&gt;"",1,0))</f>
        <v>#REF!</v>
      </c>
      <c r="Z3" s="148" t="e">
        <f>IF('Crisis Indicator Data'!#REF!="No Data",1,IF(#REF!&lt;&gt;"",1,0))</f>
        <v>#REF!</v>
      </c>
      <c r="AA3" s="148" t="e">
        <f>IF('Crisis Indicator Data'!#REF!="No Data",1,IF(#REF!&lt;&gt;"",1,0))</f>
        <v>#REF!</v>
      </c>
      <c r="AB3" s="148" t="e">
        <f>IF('Crisis Indicator Data'!#REF!="No Data",1,IF(#REF!&lt;&gt;"",1,0))</f>
        <v>#REF!</v>
      </c>
      <c r="AC3" s="148" t="e">
        <f>IF('Crisis Indicator Data'!#REF!="No Data",1,IF(#REF!&lt;&gt;"",1,0))</f>
        <v>#REF!</v>
      </c>
      <c r="AD3" s="148" t="e">
        <f>IF('Crisis Indicator Data'!#REF!="No Data",1,IF(#REF!&lt;&gt;"",1,0))</f>
        <v>#REF!</v>
      </c>
      <c r="AE3" s="148" t="e">
        <f>IF('Crisis Indicator Data'!#REF!="No Data",1,IF(#REF!&lt;&gt;"",1,0))</f>
        <v>#REF!</v>
      </c>
      <c r="AF3" s="148" t="e">
        <f>IF('Crisis Indicator Data'!#REF!="No Data",1,IF(#REF!&lt;&gt;"",1,0))</f>
        <v>#REF!</v>
      </c>
      <c r="AG3" s="148" t="e">
        <f>IF('Crisis Indicator Data'!#REF!="No Data",1,IF(#REF!&lt;&gt;"",1,0))</f>
        <v>#REF!</v>
      </c>
      <c r="AH3" s="148" t="e">
        <f>IF('Crisis Indicator Data'!#REF!="No Data",1,IF(#REF!&lt;&gt;"",1,0))</f>
        <v>#REF!</v>
      </c>
      <c r="AI3" s="148" t="e">
        <f>IF('Crisis Indicator Data'!#REF!="No Data",1,IF(#REF!&lt;&gt;"",1,0))</f>
        <v>#REF!</v>
      </c>
      <c r="AJ3" s="148" t="e">
        <f>IF('Crisis Indicator Data'!#REF!="No Data",1,IF(#REF!&lt;&gt;"",1,0))</f>
        <v>#REF!</v>
      </c>
      <c r="AK3" s="148" t="e">
        <f>IF('Crisis Indicator Data'!#REF!="No Data",1,IF(#REF!&lt;&gt;"",1,0))</f>
        <v>#REF!</v>
      </c>
      <c r="AL3" s="148" t="e">
        <f>IF('Crisis Indicator Data'!#REF!="No Data",1,IF(#REF!&lt;&gt;"",1,0))</f>
        <v>#REF!</v>
      </c>
      <c r="AM3" s="148" t="e">
        <f>IF('Crisis Indicator Data'!#REF!="No Data",1,IF(#REF!&lt;&gt;"",1,0))</f>
        <v>#REF!</v>
      </c>
      <c r="AN3" s="148" t="e">
        <f>IF('Crisis Indicator Data'!#REF!="No Data",1,IF(#REF!&lt;&gt;"",1,0))</f>
        <v>#REF!</v>
      </c>
      <c r="AO3" s="148" t="e">
        <f>IF('Crisis Indicator Data'!#REF!="No Data",1,IF(#REF!&lt;&gt;"",1,0))</f>
        <v>#REF!</v>
      </c>
      <c r="AP3" s="148" t="e">
        <f>IF('Crisis Indicator Data'!#REF!="No Data",1,IF(#REF!&lt;&gt;"",1,0))</f>
        <v>#REF!</v>
      </c>
      <c r="AQ3" s="148" t="e">
        <f>IF('Crisis Indicator Data'!#REF!="No Data",1,IF(#REF!&lt;&gt;"",1,0))</f>
        <v>#REF!</v>
      </c>
      <c r="AR3" s="148" t="e">
        <f>IF('Crisis Indicator Data'!#REF!="No Data",1,IF(#REF!&lt;&gt;"",1,0))</f>
        <v>#REF!</v>
      </c>
      <c r="AS3" s="148" t="e">
        <f>IF('Crisis Indicator Data'!#REF!="No Data",1,IF(#REF!&lt;&gt;"",1,0))</f>
        <v>#REF!</v>
      </c>
      <c r="AT3" s="148" t="e">
        <f>IF('Crisis Indicator Data'!#REF!="No Data",1,IF(#REF!&lt;&gt;"",1,0))</f>
        <v>#REF!</v>
      </c>
      <c r="AU3" s="148" t="e">
        <f>IF('Crisis Indicator Data'!#REF!="No Data",1,IF(#REF!&lt;&gt;"",1,0))</f>
        <v>#REF!</v>
      </c>
      <c r="AV3" s="148" t="e">
        <f>IF('Crisis Indicator Data'!#REF!="No Data",1,IF(#REF!&lt;&gt;"",1,0))</f>
        <v>#REF!</v>
      </c>
      <c r="AW3" s="148" t="e">
        <f>IF('Crisis Indicator Data'!#REF!="No Data",1,IF(#REF!&lt;&gt;"",1,0))</f>
        <v>#REF!</v>
      </c>
      <c r="AX3" s="148" t="e">
        <f>IF('Crisis Indicator Data'!#REF!="No Data",1,IF(#REF!&lt;&gt;"",1,0))</f>
        <v>#REF!</v>
      </c>
      <c r="AY3" s="148" t="e">
        <f>IF('Crisis Indicator Data'!#REF!="No Data",1,IF(#REF!&lt;&gt;"",1,0))</f>
        <v>#REF!</v>
      </c>
      <c r="AZ3" s="148" t="e">
        <f>IF('Crisis Indicator Data'!#REF!="No Data",1,IF(#REF!&lt;&gt;"",1,0))</f>
        <v>#REF!</v>
      </c>
      <c r="BA3" t="e">
        <f t="shared" si="0"/>
        <v>#REF!</v>
      </c>
      <c r="BB3" s="20" t="e">
        <f t="shared" si="1"/>
        <v>#REF!</v>
      </c>
    </row>
    <row r="4" spans="1:54">
      <c r="A4" t="s">
        <v>1395</v>
      </c>
      <c r="B4" s="148" t="e">
        <f>IF('Crisis Indicator Data'!#REF!="No Data",1,IF(#REF!&lt;&gt;"",1,0))</f>
        <v>#REF!</v>
      </c>
      <c r="C4" s="148" t="e">
        <f>IF('Crisis Indicator Data'!#REF!="No Data",1,IF(#REF!&lt;&gt;"",1,0))</f>
        <v>#REF!</v>
      </c>
      <c r="D4" s="148" t="e">
        <f>IF('Crisis Indicator Data'!#REF!="No Data",1,IF(#REF!&lt;&gt;"",1,0))</f>
        <v>#REF!</v>
      </c>
      <c r="E4" s="148" t="e">
        <f>IF('Crisis Indicator Data'!#REF!="No Data",1,IF(#REF!&lt;&gt;"",1,0))</f>
        <v>#REF!</v>
      </c>
      <c r="F4" s="148" t="e">
        <f>IF('Crisis Indicator Data'!#REF!="No Data",1,IF(#REF!&lt;&gt;"",1,0))</f>
        <v>#REF!</v>
      </c>
      <c r="G4" s="148" t="e">
        <f>IF('Crisis Indicator Data'!#REF!="No Data",1,IF(#REF!&lt;&gt;"",1,0))</f>
        <v>#REF!</v>
      </c>
      <c r="H4" s="148" t="e">
        <f>IF('Crisis Indicator Data'!#REF!="No Data",1,IF(#REF!&lt;&gt;"",1,0))</f>
        <v>#REF!</v>
      </c>
      <c r="I4" s="148" t="e">
        <f>IF('Crisis Indicator Data'!#REF!="No Data",1,IF(#REF!&lt;&gt;"",1,0))</f>
        <v>#REF!</v>
      </c>
      <c r="J4" s="148" t="e">
        <f>IF('Crisis Indicator Data'!#REF!="No Data",1,IF(#REF!&lt;&gt;"",1,0))</f>
        <v>#REF!</v>
      </c>
      <c r="K4" s="148" t="e">
        <f>IF('Crisis Indicator Data'!#REF!="No Data",1,IF(#REF!&lt;&gt;"",1,0))</f>
        <v>#REF!</v>
      </c>
      <c r="L4" s="148" t="e">
        <f>IF('Crisis Indicator Data'!#REF!="No Data",1,IF(#REF!&lt;&gt;"",1,0))</f>
        <v>#REF!</v>
      </c>
      <c r="M4" s="148" t="e">
        <f>IF('Crisis Indicator Data'!#REF!="No Data",1,IF(#REF!&lt;&gt;"",1,0))</f>
        <v>#REF!</v>
      </c>
      <c r="N4" s="148" t="e">
        <f>IF('Crisis Indicator Data'!#REF!="No Data",1,IF(#REF!&lt;&gt;"",1,0))</f>
        <v>#REF!</v>
      </c>
      <c r="O4" s="148" t="e">
        <f>IF('Crisis Indicator Data'!#REF!="No Data",1,IF(#REF!&lt;&gt;"",1,0))</f>
        <v>#REF!</v>
      </c>
      <c r="P4" s="148" t="e">
        <f>IF('Crisis Indicator Data'!#REF!="No Data",1,IF(#REF!&lt;&gt;"",1,0))</f>
        <v>#REF!</v>
      </c>
      <c r="Q4" s="148" t="e">
        <f>IF('Crisis Indicator Data'!#REF!="No Data",1,IF(#REF!&lt;&gt;"",1,0))</f>
        <v>#REF!</v>
      </c>
      <c r="R4" s="148" t="e">
        <f>IF('Crisis Indicator Data'!#REF!="No Data",1,IF(#REF!&lt;&gt;"",1,0))</f>
        <v>#REF!</v>
      </c>
      <c r="S4" s="148" t="e">
        <f>IF('Crisis Indicator Data'!#REF!="No Data",1,IF(#REF!&lt;&gt;"",1,0))</f>
        <v>#REF!</v>
      </c>
      <c r="T4" s="148" t="e">
        <f>IF('Crisis Indicator Data'!#REF!="No Data",1,IF(#REF!&lt;&gt;"",1,0))</f>
        <v>#REF!</v>
      </c>
      <c r="U4" s="148" t="e">
        <f>IF('Crisis Indicator Data'!#REF!="No Data",1,IF(#REF!&lt;&gt;"",1,0))</f>
        <v>#REF!</v>
      </c>
      <c r="V4" s="148" t="e">
        <f>IF('Crisis Indicator Data'!#REF!="No Data",1,IF(#REF!&lt;&gt;"",1,0))</f>
        <v>#REF!</v>
      </c>
      <c r="W4" s="148" t="e">
        <f>IF('Crisis Indicator Data'!#REF!="No Data",1,IF(#REF!&lt;&gt;"",1,0))</f>
        <v>#REF!</v>
      </c>
      <c r="X4" s="148" t="e">
        <f>IF('Crisis Indicator Data'!#REF!="No Data",1,IF(#REF!&lt;&gt;"",1,0))</f>
        <v>#REF!</v>
      </c>
      <c r="Y4" s="148" t="e">
        <f>IF('Crisis Indicator Data'!#REF!="No Data",1,IF(#REF!&lt;&gt;"",1,0))</f>
        <v>#REF!</v>
      </c>
      <c r="Z4" s="148" t="e">
        <f>IF('Crisis Indicator Data'!#REF!="No Data",1,IF(#REF!&lt;&gt;"",1,0))</f>
        <v>#REF!</v>
      </c>
      <c r="AA4" s="148" t="e">
        <f>IF('Crisis Indicator Data'!#REF!="No Data",1,IF(#REF!&lt;&gt;"",1,0))</f>
        <v>#REF!</v>
      </c>
      <c r="AB4" s="148" t="e">
        <f>IF('Crisis Indicator Data'!#REF!="No Data",1,IF(#REF!&lt;&gt;"",1,0))</f>
        <v>#REF!</v>
      </c>
      <c r="AC4" s="148" t="e">
        <f>IF('Crisis Indicator Data'!#REF!="No Data",1,IF(#REF!&lt;&gt;"",1,0))</f>
        <v>#REF!</v>
      </c>
      <c r="AD4" s="148" t="e">
        <f>IF('Crisis Indicator Data'!#REF!="No Data",1,IF(#REF!&lt;&gt;"",1,0))</f>
        <v>#REF!</v>
      </c>
      <c r="AE4" s="148" t="e">
        <f>IF('Crisis Indicator Data'!#REF!="No Data",1,IF(#REF!&lt;&gt;"",1,0))</f>
        <v>#REF!</v>
      </c>
      <c r="AF4" s="148" t="e">
        <f>IF('Crisis Indicator Data'!#REF!="No Data",1,IF(#REF!&lt;&gt;"",1,0))</f>
        <v>#REF!</v>
      </c>
      <c r="AG4" s="148" t="e">
        <f>IF('Crisis Indicator Data'!#REF!="No Data",1,IF(#REF!&lt;&gt;"",1,0))</f>
        <v>#REF!</v>
      </c>
      <c r="AH4" s="148" t="e">
        <f>IF('Crisis Indicator Data'!#REF!="No Data",1,IF(#REF!&lt;&gt;"",1,0))</f>
        <v>#REF!</v>
      </c>
      <c r="AI4" s="148" t="e">
        <f>IF('Crisis Indicator Data'!#REF!="No Data",1,IF(#REF!&lt;&gt;"",1,0))</f>
        <v>#REF!</v>
      </c>
      <c r="AJ4" s="148" t="e">
        <f>IF('Crisis Indicator Data'!#REF!="No Data",1,IF(#REF!&lt;&gt;"",1,0))</f>
        <v>#REF!</v>
      </c>
      <c r="AK4" s="148" t="e">
        <f>IF('Crisis Indicator Data'!#REF!="No Data",1,IF(#REF!&lt;&gt;"",1,0))</f>
        <v>#REF!</v>
      </c>
      <c r="AL4" s="148" t="e">
        <f>IF('Crisis Indicator Data'!#REF!="No Data",1,IF(#REF!&lt;&gt;"",1,0))</f>
        <v>#REF!</v>
      </c>
      <c r="AM4" s="148" t="e">
        <f>IF('Crisis Indicator Data'!#REF!="No Data",1,IF(#REF!&lt;&gt;"",1,0))</f>
        <v>#REF!</v>
      </c>
      <c r="AN4" s="148" t="e">
        <f>IF('Crisis Indicator Data'!#REF!="No Data",1,IF(#REF!&lt;&gt;"",1,0))</f>
        <v>#REF!</v>
      </c>
      <c r="AO4" s="148" t="e">
        <f>IF('Crisis Indicator Data'!#REF!="No Data",1,IF(#REF!&lt;&gt;"",1,0))</f>
        <v>#REF!</v>
      </c>
      <c r="AP4" s="148" t="e">
        <f>IF('Crisis Indicator Data'!#REF!="No Data",1,IF(#REF!&lt;&gt;"",1,0))</f>
        <v>#REF!</v>
      </c>
      <c r="AQ4" s="148" t="e">
        <f>IF('Crisis Indicator Data'!#REF!="No Data",1,IF(#REF!&lt;&gt;"",1,0))</f>
        <v>#REF!</v>
      </c>
      <c r="AR4" s="148" t="e">
        <f>IF('Crisis Indicator Data'!#REF!="No Data",1,IF(#REF!&lt;&gt;"",1,0))</f>
        <v>#REF!</v>
      </c>
      <c r="AS4" s="148" t="e">
        <f>IF('Crisis Indicator Data'!#REF!="No Data",1,IF(#REF!&lt;&gt;"",1,0))</f>
        <v>#REF!</v>
      </c>
      <c r="AT4" s="148" t="e">
        <f>IF('Crisis Indicator Data'!#REF!="No Data",1,IF(#REF!&lt;&gt;"",1,0))</f>
        <v>#REF!</v>
      </c>
      <c r="AU4" s="148" t="e">
        <f>IF('Crisis Indicator Data'!#REF!="No Data",1,IF(#REF!&lt;&gt;"",1,0))</f>
        <v>#REF!</v>
      </c>
      <c r="AV4" s="148" t="e">
        <f>IF('Crisis Indicator Data'!#REF!="No Data",1,IF(#REF!&lt;&gt;"",1,0))</f>
        <v>#REF!</v>
      </c>
      <c r="AW4" s="148" t="e">
        <f>IF('Crisis Indicator Data'!#REF!="No Data",1,IF(#REF!&lt;&gt;"",1,0))</f>
        <v>#REF!</v>
      </c>
      <c r="AX4" s="148" t="e">
        <f>IF('Crisis Indicator Data'!#REF!="No Data",1,IF(#REF!&lt;&gt;"",1,0))</f>
        <v>#REF!</v>
      </c>
      <c r="AY4" s="148" t="e">
        <f>IF('Crisis Indicator Data'!#REF!="No Data",1,IF(#REF!&lt;&gt;"",1,0))</f>
        <v>#REF!</v>
      </c>
      <c r="AZ4" s="148" t="e">
        <f>IF('Crisis Indicator Data'!#REF!="No Data",1,IF(#REF!&lt;&gt;"",1,0))</f>
        <v>#REF!</v>
      </c>
      <c r="BA4" t="e">
        <f t="shared" si="0"/>
        <v>#REF!</v>
      </c>
      <c r="BB4" s="20" t="e">
        <f t="shared" si="1"/>
        <v>#REF!</v>
      </c>
    </row>
    <row r="5" spans="1:54">
      <c r="A5" t="s">
        <v>8037</v>
      </c>
      <c r="B5" s="148" t="e">
        <f>IF('Crisis Indicator Data'!#REF!="No Data",1,IF(#REF!&lt;&gt;"",1,0))</f>
        <v>#REF!</v>
      </c>
      <c r="C5" s="148" t="e">
        <f>IF('Crisis Indicator Data'!#REF!="No Data",1,IF(#REF!&lt;&gt;"",1,0))</f>
        <v>#REF!</v>
      </c>
      <c r="D5" s="148" t="e">
        <f>IF('Crisis Indicator Data'!#REF!="No Data",1,IF(#REF!&lt;&gt;"",1,0))</f>
        <v>#REF!</v>
      </c>
      <c r="E5" s="148" t="e">
        <f>IF('Crisis Indicator Data'!#REF!="No Data",1,IF(#REF!&lt;&gt;"",1,0))</f>
        <v>#REF!</v>
      </c>
      <c r="F5" s="148" t="e">
        <f>IF('Crisis Indicator Data'!#REF!="No Data",1,IF(#REF!&lt;&gt;"",1,0))</f>
        <v>#REF!</v>
      </c>
      <c r="G5" s="148" t="e">
        <f>IF('Crisis Indicator Data'!#REF!="No Data",1,IF(#REF!&lt;&gt;"",1,0))</f>
        <v>#REF!</v>
      </c>
      <c r="H5" s="148" t="e">
        <f>IF('Crisis Indicator Data'!#REF!="No Data",1,IF(#REF!&lt;&gt;"",1,0))</f>
        <v>#REF!</v>
      </c>
      <c r="I5" s="148" t="e">
        <f>IF('Crisis Indicator Data'!#REF!="No Data",1,IF(#REF!&lt;&gt;"",1,0))</f>
        <v>#REF!</v>
      </c>
      <c r="J5" s="148" t="e">
        <f>IF('Crisis Indicator Data'!#REF!="No Data",1,IF(#REF!&lt;&gt;"",1,0))</f>
        <v>#REF!</v>
      </c>
      <c r="K5" s="148" t="e">
        <f>IF('Crisis Indicator Data'!#REF!="No Data",1,IF(#REF!&lt;&gt;"",1,0))</f>
        <v>#REF!</v>
      </c>
      <c r="L5" s="148" t="e">
        <f>IF('Crisis Indicator Data'!#REF!="No Data",1,IF(#REF!&lt;&gt;"",1,0))</f>
        <v>#REF!</v>
      </c>
      <c r="M5" s="148" t="e">
        <f>IF('Crisis Indicator Data'!#REF!="No Data",1,IF(#REF!&lt;&gt;"",1,0))</f>
        <v>#REF!</v>
      </c>
      <c r="N5" s="148" t="e">
        <f>IF('Crisis Indicator Data'!#REF!="No Data",1,IF(#REF!&lt;&gt;"",1,0))</f>
        <v>#REF!</v>
      </c>
      <c r="O5" s="148" t="e">
        <f>IF('Crisis Indicator Data'!#REF!="No Data",1,IF(#REF!&lt;&gt;"",1,0))</f>
        <v>#REF!</v>
      </c>
      <c r="P5" s="148" t="e">
        <f>IF('Crisis Indicator Data'!#REF!="No Data",1,IF(#REF!&lt;&gt;"",1,0))</f>
        <v>#REF!</v>
      </c>
      <c r="Q5" s="148" t="e">
        <f>IF('Crisis Indicator Data'!#REF!="No Data",1,IF(#REF!&lt;&gt;"",1,0))</f>
        <v>#REF!</v>
      </c>
      <c r="R5" s="148" t="e">
        <f>IF('Crisis Indicator Data'!#REF!="No Data",1,IF(#REF!&lt;&gt;"",1,0))</f>
        <v>#REF!</v>
      </c>
      <c r="S5" s="148" t="e">
        <f>IF('Crisis Indicator Data'!#REF!="No Data",1,IF(#REF!&lt;&gt;"",1,0))</f>
        <v>#REF!</v>
      </c>
      <c r="T5" s="148" t="e">
        <f>IF('Crisis Indicator Data'!#REF!="No Data",1,IF(#REF!&lt;&gt;"",1,0))</f>
        <v>#REF!</v>
      </c>
      <c r="U5" s="148" t="e">
        <f>IF('Crisis Indicator Data'!#REF!="No Data",1,IF(#REF!&lt;&gt;"",1,0))</f>
        <v>#REF!</v>
      </c>
      <c r="V5" s="148" t="e">
        <f>IF('Crisis Indicator Data'!#REF!="No Data",1,IF(#REF!&lt;&gt;"",1,0))</f>
        <v>#REF!</v>
      </c>
      <c r="W5" s="148" t="e">
        <f>IF('Crisis Indicator Data'!#REF!="No Data",1,IF(#REF!&lt;&gt;"",1,0))</f>
        <v>#REF!</v>
      </c>
      <c r="X5" s="148" t="e">
        <f>IF('Crisis Indicator Data'!#REF!="No Data",1,IF(#REF!&lt;&gt;"",1,0))</f>
        <v>#REF!</v>
      </c>
      <c r="Y5" s="148" t="e">
        <f>IF('Crisis Indicator Data'!#REF!="No Data",1,IF(#REF!&lt;&gt;"",1,0))</f>
        <v>#REF!</v>
      </c>
      <c r="Z5" s="148" t="e">
        <f>IF('Crisis Indicator Data'!#REF!="No Data",1,IF(#REF!&lt;&gt;"",1,0))</f>
        <v>#REF!</v>
      </c>
      <c r="AA5" s="148" t="e">
        <f>IF('Crisis Indicator Data'!#REF!="No Data",1,IF(#REF!&lt;&gt;"",1,0))</f>
        <v>#REF!</v>
      </c>
      <c r="AB5" s="148" t="e">
        <f>IF('Crisis Indicator Data'!#REF!="No Data",1,IF(#REF!&lt;&gt;"",1,0))</f>
        <v>#REF!</v>
      </c>
      <c r="AC5" s="148" t="e">
        <f>IF('Crisis Indicator Data'!#REF!="No Data",1,IF(#REF!&lt;&gt;"",1,0))</f>
        <v>#REF!</v>
      </c>
      <c r="AD5" s="148" t="e">
        <f>IF('Crisis Indicator Data'!#REF!="No Data",1,IF(#REF!&lt;&gt;"",1,0))</f>
        <v>#REF!</v>
      </c>
      <c r="AE5" s="148" t="e">
        <f>IF('Crisis Indicator Data'!#REF!="No Data",1,IF(#REF!&lt;&gt;"",1,0))</f>
        <v>#REF!</v>
      </c>
      <c r="AF5" s="148" t="e">
        <f>IF('Crisis Indicator Data'!#REF!="No Data",1,IF(#REF!&lt;&gt;"",1,0))</f>
        <v>#REF!</v>
      </c>
      <c r="AG5" s="148" t="e">
        <f>IF('Crisis Indicator Data'!#REF!="No Data",1,IF(#REF!&lt;&gt;"",1,0))</f>
        <v>#REF!</v>
      </c>
      <c r="AH5" s="148" t="e">
        <f>IF('Crisis Indicator Data'!#REF!="No Data",1,IF(#REF!&lt;&gt;"",1,0))</f>
        <v>#REF!</v>
      </c>
      <c r="AI5" s="148" t="e">
        <f>IF('Crisis Indicator Data'!#REF!="No Data",1,IF(#REF!&lt;&gt;"",1,0))</f>
        <v>#REF!</v>
      </c>
      <c r="AJ5" s="148" t="e">
        <f>IF('Crisis Indicator Data'!#REF!="No Data",1,IF(#REF!&lt;&gt;"",1,0))</f>
        <v>#REF!</v>
      </c>
      <c r="AK5" s="148" t="e">
        <f>IF('Crisis Indicator Data'!#REF!="No Data",1,IF(#REF!&lt;&gt;"",1,0))</f>
        <v>#REF!</v>
      </c>
      <c r="AL5" s="148" t="e">
        <f>IF('Crisis Indicator Data'!#REF!="No Data",1,IF(#REF!&lt;&gt;"",1,0))</f>
        <v>#REF!</v>
      </c>
      <c r="AM5" s="148" t="e">
        <f>IF('Crisis Indicator Data'!#REF!="No Data",1,IF(#REF!&lt;&gt;"",1,0))</f>
        <v>#REF!</v>
      </c>
      <c r="AN5" s="148" t="e">
        <f>IF('Crisis Indicator Data'!#REF!="No Data",1,IF(#REF!&lt;&gt;"",1,0))</f>
        <v>#REF!</v>
      </c>
      <c r="AO5" s="148" t="e">
        <f>IF('Crisis Indicator Data'!#REF!="No Data",1,IF(#REF!&lt;&gt;"",1,0))</f>
        <v>#REF!</v>
      </c>
      <c r="AP5" s="148" t="e">
        <f>IF('Crisis Indicator Data'!#REF!="No Data",1,IF(#REF!&lt;&gt;"",1,0))</f>
        <v>#REF!</v>
      </c>
      <c r="AQ5" s="148" t="e">
        <f>IF('Crisis Indicator Data'!#REF!="No Data",1,IF(#REF!&lt;&gt;"",1,0))</f>
        <v>#REF!</v>
      </c>
      <c r="AR5" s="148" t="e">
        <f>IF('Crisis Indicator Data'!#REF!="No Data",1,IF(#REF!&lt;&gt;"",1,0))</f>
        <v>#REF!</v>
      </c>
      <c r="AS5" s="148" t="e">
        <f>IF('Crisis Indicator Data'!#REF!="No Data",1,IF(#REF!&lt;&gt;"",1,0))</f>
        <v>#REF!</v>
      </c>
      <c r="AT5" s="148" t="e">
        <f>IF('Crisis Indicator Data'!#REF!="No Data",1,IF(#REF!&lt;&gt;"",1,0))</f>
        <v>#REF!</v>
      </c>
      <c r="AU5" s="148" t="e">
        <f>IF('Crisis Indicator Data'!#REF!="No Data",1,IF(#REF!&lt;&gt;"",1,0))</f>
        <v>#REF!</v>
      </c>
      <c r="AV5" s="148" t="e">
        <f>IF('Crisis Indicator Data'!#REF!="No Data",1,IF(#REF!&lt;&gt;"",1,0))</f>
        <v>#REF!</v>
      </c>
      <c r="AW5" s="148" t="e">
        <f>IF('Crisis Indicator Data'!#REF!="No Data",1,IF(#REF!&lt;&gt;"",1,0))</f>
        <v>#REF!</v>
      </c>
      <c r="AX5" s="148" t="e">
        <f>IF('Crisis Indicator Data'!#REF!="No Data",1,IF(#REF!&lt;&gt;"",1,0))</f>
        <v>#REF!</v>
      </c>
      <c r="AY5" s="148" t="e">
        <f>IF('Crisis Indicator Data'!#REF!="No Data",1,IF(#REF!&lt;&gt;"",1,0))</f>
        <v>#REF!</v>
      </c>
      <c r="AZ5" s="148" t="e">
        <f>IF('Crisis Indicator Data'!#REF!="No Data",1,IF(#REF!&lt;&gt;"",1,0))</f>
        <v>#REF!</v>
      </c>
      <c r="BA5" t="e">
        <f t="shared" si="0"/>
        <v>#REF!</v>
      </c>
      <c r="BB5" s="20" t="e">
        <f t="shared" si="1"/>
        <v>#REF!</v>
      </c>
    </row>
    <row r="6" spans="1:54">
      <c r="A6" t="s">
        <v>8039</v>
      </c>
      <c r="B6" s="148" t="e">
        <f>IF('Crisis Indicator Data'!#REF!="No Data",1,IF(#REF!&lt;&gt;"",1,0))</f>
        <v>#REF!</v>
      </c>
      <c r="C6" s="148" t="e">
        <f>IF('Crisis Indicator Data'!#REF!="No Data",1,IF(#REF!&lt;&gt;"",1,0))</f>
        <v>#REF!</v>
      </c>
      <c r="D6" s="148" t="e">
        <f>IF('Crisis Indicator Data'!#REF!="No Data",1,IF(#REF!&lt;&gt;"",1,0))</f>
        <v>#REF!</v>
      </c>
      <c r="E6" s="148" t="e">
        <f>IF('Crisis Indicator Data'!#REF!="No Data",1,IF(#REF!&lt;&gt;"",1,0))</f>
        <v>#REF!</v>
      </c>
      <c r="F6" s="148" t="e">
        <f>IF('Crisis Indicator Data'!#REF!="No Data",1,IF(#REF!&lt;&gt;"",1,0))</f>
        <v>#REF!</v>
      </c>
      <c r="G6" s="148" t="e">
        <f>IF('Crisis Indicator Data'!#REF!="No Data",1,IF(#REF!&lt;&gt;"",1,0))</f>
        <v>#REF!</v>
      </c>
      <c r="H6" s="148" t="e">
        <f>IF('Crisis Indicator Data'!#REF!="No Data",1,IF(#REF!&lt;&gt;"",1,0))</f>
        <v>#REF!</v>
      </c>
      <c r="I6" s="148" t="e">
        <f>IF('Crisis Indicator Data'!#REF!="No Data",1,IF(#REF!&lt;&gt;"",1,0))</f>
        <v>#REF!</v>
      </c>
      <c r="J6" s="148" t="e">
        <f>IF('Crisis Indicator Data'!#REF!="No Data",1,IF(#REF!&lt;&gt;"",1,0))</f>
        <v>#REF!</v>
      </c>
      <c r="K6" s="148" t="e">
        <f>IF('Crisis Indicator Data'!#REF!="No Data",1,IF(#REF!&lt;&gt;"",1,0))</f>
        <v>#REF!</v>
      </c>
      <c r="L6" s="148" t="e">
        <f>IF('Crisis Indicator Data'!#REF!="No Data",1,IF(#REF!&lt;&gt;"",1,0))</f>
        <v>#REF!</v>
      </c>
      <c r="M6" s="148" t="e">
        <f>IF('Crisis Indicator Data'!#REF!="No Data",1,IF(#REF!&lt;&gt;"",1,0))</f>
        <v>#REF!</v>
      </c>
      <c r="N6" s="148" t="e">
        <f>IF('Crisis Indicator Data'!#REF!="No Data",1,IF(#REF!&lt;&gt;"",1,0))</f>
        <v>#REF!</v>
      </c>
      <c r="O6" s="148" t="e">
        <f>IF('Crisis Indicator Data'!#REF!="No Data",1,IF(#REF!&lt;&gt;"",1,0))</f>
        <v>#REF!</v>
      </c>
      <c r="P6" s="148" t="e">
        <f>IF('Crisis Indicator Data'!#REF!="No Data",1,IF(#REF!&lt;&gt;"",1,0))</f>
        <v>#REF!</v>
      </c>
      <c r="Q6" s="148" t="e">
        <f>IF('Crisis Indicator Data'!#REF!="No Data",1,IF(#REF!&lt;&gt;"",1,0))</f>
        <v>#REF!</v>
      </c>
      <c r="R6" s="148" t="e">
        <f>IF('Crisis Indicator Data'!#REF!="No Data",1,IF(#REF!&lt;&gt;"",1,0))</f>
        <v>#REF!</v>
      </c>
      <c r="S6" s="148" t="e">
        <f>IF('Crisis Indicator Data'!#REF!="No Data",1,IF(#REF!&lt;&gt;"",1,0))</f>
        <v>#REF!</v>
      </c>
      <c r="T6" s="148" t="e">
        <f>IF('Crisis Indicator Data'!#REF!="No Data",1,IF(#REF!&lt;&gt;"",1,0))</f>
        <v>#REF!</v>
      </c>
      <c r="U6" s="148" t="e">
        <f>IF('Crisis Indicator Data'!#REF!="No Data",1,IF(#REF!&lt;&gt;"",1,0))</f>
        <v>#REF!</v>
      </c>
      <c r="V6" s="148" t="e">
        <f>IF('Crisis Indicator Data'!#REF!="No Data",1,IF(#REF!&lt;&gt;"",1,0))</f>
        <v>#REF!</v>
      </c>
      <c r="W6" s="148" t="e">
        <f>IF('Crisis Indicator Data'!#REF!="No Data",1,IF(#REF!&lt;&gt;"",1,0))</f>
        <v>#REF!</v>
      </c>
      <c r="X6" s="148" t="e">
        <f>IF('Crisis Indicator Data'!#REF!="No Data",1,IF(#REF!&lt;&gt;"",1,0))</f>
        <v>#REF!</v>
      </c>
      <c r="Y6" s="148" t="e">
        <f>IF('Crisis Indicator Data'!#REF!="No Data",1,IF(#REF!&lt;&gt;"",1,0))</f>
        <v>#REF!</v>
      </c>
      <c r="Z6" s="148" t="e">
        <f>IF('Crisis Indicator Data'!#REF!="No Data",1,IF(#REF!&lt;&gt;"",1,0))</f>
        <v>#REF!</v>
      </c>
      <c r="AA6" s="148" t="e">
        <f>IF('Crisis Indicator Data'!#REF!="No Data",1,IF(#REF!&lt;&gt;"",1,0))</f>
        <v>#REF!</v>
      </c>
      <c r="AB6" s="148" t="e">
        <f>IF('Crisis Indicator Data'!#REF!="No Data",1,IF(#REF!&lt;&gt;"",1,0))</f>
        <v>#REF!</v>
      </c>
      <c r="AC6" s="148" t="e">
        <f>IF('Crisis Indicator Data'!#REF!="No Data",1,IF(#REF!&lt;&gt;"",1,0))</f>
        <v>#REF!</v>
      </c>
      <c r="AD6" s="148" t="e">
        <f>IF('Crisis Indicator Data'!#REF!="No Data",1,IF(#REF!&lt;&gt;"",1,0))</f>
        <v>#REF!</v>
      </c>
      <c r="AE6" s="148" t="e">
        <f>IF('Crisis Indicator Data'!#REF!="No Data",1,IF(#REF!&lt;&gt;"",1,0))</f>
        <v>#REF!</v>
      </c>
      <c r="AF6" s="148" t="e">
        <f>IF('Crisis Indicator Data'!#REF!="No Data",1,IF(#REF!&lt;&gt;"",1,0))</f>
        <v>#REF!</v>
      </c>
      <c r="AG6" s="148" t="e">
        <f>IF('Crisis Indicator Data'!#REF!="No Data",1,IF(#REF!&lt;&gt;"",1,0))</f>
        <v>#REF!</v>
      </c>
      <c r="AH6" s="148" t="e">
        <f>IF('Crisis Indicator Data'!#REF!="No Data",1,IF(#REF!&lt;&gt;"",1,0))</f>
        <v>#REF!</v>
      </c>
      <c r="AI6" s="148" t="e">
        <f>IF('Crisis Indicator Data'!#REF!="No Data",1,IF(#REF!&lt;&gt;"",1,0))</f>
        <v>#REF!</v>
      </c>
      <c r="AJ6" s="148" t="e">
        <f>IF('Crisis Indicator Data'!#REF!="No Data",1,IF(#REF!&lt;&gt;"",1,0))</f>
        <v>#REF!</v>
      </c>
      <c r="AK6" s="148" t="e">
        <f>IF('Crisis Indicator Data'!#REF!="No Data",1,IF(#REF!&lt;&gt;"",1,0))</f>
        <v>#REF!</v>
      </c>
      <c r="AL6" s="148" t="e">
        <f>IF('Crisis Indicator Data'!#REF!="No Data",1,IF(#REF!&lt;&gt;"",1,0))</f>
        <v>#REF!</v>
      </c>
      <c r="AM6" s="148" t="e">
        <f>IF('Crisis Indicator Data'!#REF!="No Data",1,IF(#REF!&lt;&gt;"",1,0))</f>
        <v>#REF!</v>
      </c>
      <c r="AN6" s="148" t="e">
        <f>IF('Crisis Indicator Data'!#REF!="No Data",1,IF(#REF!&lt;&gt;"",1,0))</f>
        <v>#REF!</v>
      </c>
      <c r="AO6" s="148" t="e">
        <f>IF('Crisis Indicator Data'!#REF!="No Data",1,IF(#REF!&lt;&gt;"",1,0))</f>
        <v>#REF!</v>
      </c>
      <c r="AP6" s="148" t="e">
        <f>IF('Crisis Indicator Data'!#REF!="No Data",1,IF(#REF!&lt;&gt;"",1,0))</f>
        <v>#REF!</v>
      </c>
      <c r="AQ6" s="148" t="e">
        <f>IF('Crisis Indicator Data'!#REF!="No Data",1,IF(#REF!&lt;&gt;"",1,0))</f>
        <v>#REF!</v>
      </c>
      <c r="AR6" s="148" t="e">
        <f>IF('Crisis Indicator Data'!#REF!="No Data",1,IF(#REF!&lt;&gt;"",1,0))</f>
        <v>#REF!</v>
      </c>
      <c r="AS6" s="148" t="e">
        <f>IF('Crisis Indicator Data'!#REF!="No Data",1,IF(#REF!&lt;&gt;"",1,0))</f>
        <v>#REF!</v>
      </c>
      <c r="AT6" s="148" t="e">
        <f>IF('Crisis Indicator Data'!#REF!="No Data",1,IF(#REF!&lt;&gt;"",1,0))</f>
        <v>#REF!</v>
      </c>
      <c r="AU6" s="148" t="e">
        <f>IF('Crisis Indicator Data'!#REF!="No Data",1,IF(#REF!&lt;&gt;"",1,0))</f>
        <v>#REF!</v>
      </c>
      <c r="AV6" s="148" t="e">
        <f>IF('Crisis Indicator Data'!#REF!="No Data",1,IF(#REF!&lt;&gt;"",1,0))</f>
        <v>#REF!</v>
      </c>
      <c r="AW6" s="148" t="e">
        <f>IF('Crisis Indicator Data'!#REF!="No Data",1,IF(#REF!&lt;&gt;"",1,0))</f>
        <v>#REF!</v>
      </c>
      <c r="AX6" s="148" t="e">
        <f>IF('Crisis Indicator Data'!#REF!="No Data",1,IF(#REF!&lt;&gt;"",1,0))</f>
        <v>#REF!</v>
      </c>
      <c r="AY6" s="148" t="e">
        <f>IF('Crisis Indicator Data'!#REF!="No Data",1,IF(#REF!&lt;&gt;"",1,0))</f>
        <v>#REF!</v>
      </c>
      <c r="AZ6" s="148" t="e">
        <f>IF('Crisis Indicator Data'!#REF!="No Data",1,IF(#REF!&lt;&gt;"",1,0))</f>
        <v>#REF!</v>
      </c>
      <c r="BA6" t="e">
        <f t="shared" si="0"/>
        <v>#REF!</v>
      </c>
      <c r="BB6" s="20" t="e">
        <f t="shared" si="1"/>
        <v>#REF!</v>
      </c>
    </row>
    <row r="7" spans="1:54">
      <c r="A7" t="s">
        <v>8041</v>
      </c>
      <c r="B7" s="148" t="e">
        <f>IF('Crisis Indicator Data'!#REF!="No Data",1,IF(#REF!&lt;&gt;"",1,0))</f>
        <v>#REF!</v>
      </c>
      <c r="C7" s="148" t="e">
        <f>IF('Crisis Indicator Data'!#REF!="No Data",1,IF(#REF!&lt;&gt;"",1,0))</f>
        <v>#REF!</v>
      </c>
      <c r="D7" s="148" t="e">
        <f>IF('Crisis Indicator Data'!#REF!="No Data",1,IF(#REF!&lt;&gt;"",1,0))</f>
        <v>#REF!</v>
      </c>
      <c r="E7" s="148" t="e">
        <f>IF('Crisis Indicator Data'!#REF!="No Data",1,IF(#REF!&lt;&gt;"",1,0))</f>
        <v>#REF!</v>
      </c>
      <c r="F7" s="148" t="e">
        <f>IF('Crisis Indicator Data'!#REF!="No Data",1,IF(#REF!&lt;&gt;"",1,0))</f>
        <v>#REF!</v>
      </c>
      <c r="G7" s="148" t="e">
        <f>IF('Crisis Indicator Data'!#REF!="No Data",1,IF(#REF!&lt;&gt;"",1,0))</f>
        <v>#REF!</v>
      </c>
      <c r="H7" s="148" t="e">
        <f>IF('Crisis Indicator Data'!#REF!="No Data",1,IF(#REF!&lt;&gt;"",1,0))</f>
        <v>#REF!</v>
      </c>
      <c r="I7" s="148" t="e">
        <f>IF('Crisis Indicator Data'!#REF!="No Data",1,IF(#REF!&lt;&gt;"",1,0))</f>
        <v>#REF!</v>
      </c>
      <c r="J7" s="148" t="e">
        <f>IF('Crisis Indicator Data'!#REF!="No Data",1,IF(#REF!&lt;&gt;"",1,0))</f>
        <v>#REF!</v>
      </c>
      <c r="K7" s="148" t="e">
        <f>IF('Crisis Indicator Data'!#REF!="No Data",1,IF(#REF!&lt;&gt;"",1,0))</f>
        <v>#REF!</v>
      </c>
      <c r="L7" s="148" t="e">
        <f>IF('Crisis Indicator Data'!#REF!="No Data",1,IF(#REF!&lt;&gt;"",1,0))</f>
        <v>#REF!</v>
      </c>
      <c r="M7" s="148" t="e">
        <f>IF('Crisis Indicator Data'!#REF!="No Data",1,IF(#REF!&lt;&gt;"",1,0))</f>
        <v>#REF!</v>
      </c>
      <c r="N7" s="148" t="e">
        <f>IF('Crisis Indicator Data'!#REF!="No Data",1,IF(#REF!&lt;&gt;"",1,0))</f>
        <v>#REF!</v>
      </c>
      <c r="O7" s="148" t="e">
        <f>IF('Crisis Indicator Data'!#REF!="No Data",1,IF(#REF!&lt;&gt;"",1,0))</f>
        <v>#REF!</v>
      </c>
      <c r="P7" s="148" t="e">
        <f>IF('Crisis Indicator Data'!#REF!="No Data",1,IF(#REF!&lt;&gt;"",1,0))</f>
        <v>#REF!</v>
      </c>
      <c r="Q7" s="148" t="e">
        <f>IF('Crisis Indicator Data'!#REF!="No Data",1,IF(#REF!&lt;&gt;"",1,0))</f>
        <v>#REF!</v>
      </c>
      <c r="R7" s="148" t="e">
        <f>IF('Crisis Indicator Data'!#REF!="No Data",1,IF(#REF!&lt;&gt;"",1,0))</f>
        <v>#REF!</v>
      </c>
      <c r="S7" s="148" t="e">
        <f>IF('Crisis Indicator Data'!#REF!="No Data",1,IF(#REF!&lt;&gt;"",1,0))</f>
        <v>#REF!</v>
      </c>
      <c r="T7" s="148" t="e">
        <f>IF('Crisis Indicator Data'!#REF!="No Data",1,IF(#REF!&lt;&gt;"",1,0))</f>
        <v>#REF!</v>
      </c>
      <c r="U7" s="148" t="e">
        <f>IF('Crisis Indicator Data'!#REF!="No Data",1,IF(#REF!&lt;&gt;"",1,0))</f>
        <v>#REF!</v>
      </c>
      <c r="V7" s="148" t="e">
        <f>IF('Crisis Indicator Data'!#REF!="No Data",1,IF(#REF!&lt;&gt;"",1,0))</f>
        <v>#REF!</v>
      </c>
      <c r="W7" s="148" t="e">
        <f>IF('Crisis Indicator Data'!#REF!="No Data",1,IF(#REF!&lt;&gt;"",1,0))</f>
        <v>#REF!</v>
      </c>
      <c r="X7" s="148" t="e">
        <f>IF('Crisis Indicator Data'!#REF!="No Data",1,IF(#REF!&lt;&gt;"",1,0))</f>
        <v>#REF!</v>
      </c>
      <c r="Y7" s="148" t="e">
        <f>IF('Crisis Indicator Data'!#REF!="No Data",1,IF(#REF!&lt;&gt;"",1,0))</f>
        <v>#REF!</v>
      </c>
      <c r="Z7" s="148" t="e">
        <f>IF('Crisis Indicator Data'!#REF!="No Data",1,IF(#REF!&lt;&gt;"",1,0))</f>
        <v>#REF!</v>
      </c>
      <c r="AA7" s="148" t="e">
        <f>IF('Crisis Indicator Data'!#REF!="No Data",1,IF(#REF!&lt;&gt;"",1,0))</f>
        <v>#REF!</v>
      </c>
      <c r="AB7" s="148" t="e">
        <f>IF('Crisis Indicator Data'!#REF!="No Data",1,IF(#REF!&lt;&gt;"",1,0))</f>
        <v>#REF!</v>
      </c>
      <c r="AC7" s="148" t="e">
        <f>IF('Crisis Indicator Data'!#REF!="No Data",1,IF(#REF!&lt;&gt;"",1,0))</f>
        <v>#REF!</v>
      </c>
      <c r="AD7" s="148" t="e">
        <f>IF('Crisis Indicator Data'!#REF!="No Data",1,IF(#REF!&lt;&gt;"",1,0))</f>
        <v>#REF!</v>
      </c>
      <c r="AE7" s="148" t="e">
        <f>IF('Crisis Indicator Data'!#REF!="No Data",1,IF(#REF!&lt;&gt;"",1,0))</f>
        <v>#REF!</v>
      </c>
      <c r="AF7" s="148" t="e">
        <f>IF('Crisis Indicator Data'!#REF!="No Data",1,IF(#REF!&lt;&gt;"",1,0))</f>
        <v>#REF!</v>
      </c>
      <c r="AG7" s="148" t="e">
        <f>IF('Crisis Indicator Data'!#REF!="No Data",1,IF(#REF!&lt;&gt;"",1,0))</f>
        <v>#REF!</v>
      </c>
      <c r="AH7" s="148" t="e">
        <f>IF('Crisis Indicator Data'!#REF!="No Data",1,IF(#REF!&lt;&gt;"",1,0))</f>
        <v>#REF!</v>
      </c>
      <c r="AI7" s="148" t="e">
        <f>IF('Crisis Indicator Data'!#REF!="No Data",1,IF(#REF!&lt;&gt;"",1,0))</f>
        <v>#REF!</v>
      </c>
      <c r="AJ7" s="148" t="e">
        <f>IF('Crisis Indicator Data'!#REF!="No Data",1,IF(#REF!&lt;&gt;"",1,0))</f>
        <v>#REF!</v>
      </c>
      <c r="AK7" s="148" t="e">
        <f>IF('Crisis Indicator Data'!#REF!="No Data",1,IF(#REF!&lt;&gt;"",1,0))</f>
        <v>#REF!</v>
      </c>
      <c r="AL7" s="148" t="e">
        <f>IF('Crisis Indicator Data'!#REF!="No Data",1,IF(#REF!&lt;&gt;"",1,0))</f>
        <v>#REF!</v>
      </c>
      <c r="AM7" s="148" t="e">
        <f>IF('Crisis Indicator Data'!#REF!="No Data",1,IF(#REF!&lt;&gt;"",1,0))</f>
        <v>#REF!</v>
      </c>
      <c r="AN7" s="148" t="e">
        <f>IF('Crisis Indicator Data'!#REF!="No Data",1,IF(#REF!&lt;&gt;"",1,0))</f>
        <v>#REF!</v>
      </c>
      <c r="AO7" s="148" t="e">
        <f>IF('Crisis Indicator Data'!#REF!="No Data",1,IF(#REF!&lt;&gt;"",1,0))</f>
        <v>#REF!</v>
      </c>
      <c r="AP7" s="148" t="e">
        <f>IF('Crisis Indicator Data'!#REF!="No Data",1,IF(#REF!&lt;&gt;"",1,0))</f>
        <v>#REF!</v>
      </c>
      <c r="AQ7" s="148" t="e">
        <f>IF('Crisis Indicator Data'!#REF!="No Data",1,IF(#REF!&lt;&gt;"",1,0))</f>
        <v>#REF!</v>
      </c>
      <c r="AR7" s="148" t="e">
        <f>IF('Crisis Indicator Data'!#REF!="No Data",1,IF(#REF!&lt;&gt;"",1,0))</f>
        <v>#REF!</v>
      </c>
      <c r="AS7" s="148" t="e">
        <f>IF('Crisis Indicator Data'!#REF!="No Data",1,IF(#REF!&lt;&gt;"",1,0))</f>
        <v>#REF!</v>
      </c>
      <c r="AT7" s="148" t="e">
        <f>IF('Crisis Indicator Data'!#REF!="No Data",1,IF(#REF!&lt;&gt;"",1,0))</f>
        <v>#REF!</v>
      </c>
      <c r="AU7" s="148" t="e">
        <f>IF('Crisis Indicator Data'!#REF!="No Data",1,IF(#REF!&lt;&gt;"",1,0))</f>
        <v>#REF!</v>
      </c>
      <c r="AV7" s="148" t="e">
        <f>IF('Crisis Indicator Data'!#REF!="No Data",1,IF(#REF!&lt;&gt;"",1,0))</f>
        <v>#REF!</v>
      </c>
      <c r="AW7" s="148" t="e">
        <f>IF('Crisis Indicator Data'!#REF!="No Data",1,IF(#REF!&lt;&gt;"",1,0))</f>
        <v>#REF!</v>
      </c>
      <c r="AX7" s="148" t="e">
        <f>IF('Crisis Indicator Data'!#REF!="No Data",1,IF(#REF!&lt;&gt;"",1,0))</f>
        <v>#REF!</v>
      </c>
      <c r="AY7" s="148" t="e">
        <f>IF('Crisis Indicator Data'!#REF!="No Data",1,IF(#REF!&lt;&gt;"",1,0))</f>
        <v>#REF!</v>
      </c>
      <c r="AZ7" s="148" t="e">
        <f>IF('Crisis Indicator Data'!#REF!="No Data",1,IF(#REF!&lt;&gt;"",1,0))</f>
        <v>#REF!</v>
      </c>
      <c r="BA7" t="e">
        <f t="shared" si="0"/>
        <v>#REF!</v>
      </c>
      <c r="BB7" s="20" t="e">
        <f t="shared" si="1"/>
        <v>#REF!</v>
      </c>
    </row>
    <row r="8" spans="1:54">
      <c r="A8" t="s">
        <v>276</v>
      </c>
      <c r="B8" s="148" t="e">
        <f>IF('Crisis Indicator Data'!#REF!="No Data",1,IF(#REF!&lt;&gt;"",1,0))</f>
        <v>#REF!</v>
      </c>
      <c r="C8" s="148" t="e">
        <f>IF('Crisis Indicator Data'!#REF!="No Data",1,IF(#REF!&lt;&gt;"",1,0))</f>
        <v>#REF!</v>
      </c>
      <c r="D8" s="148" t="e">
        <f>IF('Crisis Indicator Data'!#REF!="No Data",1,IF(#REF!&lt;&gt;"",1,0))</f>
        <v>#REF!</v>
      </c>
      <c r="E8" s="148" t="e">
        <f>IF('Crisis Indicator Data'!#REF!="No Data",1,IF(#REF!&lt;&gt;"",1,0))</f>
        <v>#REF!</v>
      </c>
      <c r="F8" s="148" t="e">
        <f>IF('Crisis Indicator Data'!#REF!="No Data",1,IF(#REF!&lt;&gt;"",1,0))</f>
        <v>#REF!</v>
      </c>
      <c r="G8" s="148" t="e">
        <f>IF('Crisis Indicator Data'!#REF!="No Data",1,IF(#REF!&lt;&gt;"",1,0))</f>
        <v>#REF!</v>
      </c>
      <c r="H8" s="148" t="e">
        <f>IF('Crisis Indicator Data'!#REF!="No Data",1,IF(#REF!&lt;&gt;"",1,0))</f>
        <v>#REF!</v>
      </c>
      <c r="I8" s="148" t="e">
        <f>IF('Crisis Indicator Data'!#REF!="No Data",1,IF(#REF!&lt;&gt;"",1,0))</f>
        <v>#REF!</v>
      </c>
      <c r="J8" s="148" t="e">
        <f>IF('Crisis Indicator Data'!#REF!="No Data",1,IF(#REF!&lt;&gt;"",1,0))</f>
        <v>#REF!</v>
      </c>
      <c r="K8" s="148" t="e">
        <f>IF('Crisis Indicator Data'!#REF!="No Data",1,IF(#REF!&lt;&gt;"",1,0))</f>
        <v>#REF!</v>
      </c>
      <c r="L8" s="148" t="e">
        <f>IF('Crisis Indicator Data'!#REF!="No Data",1,IF(#REF!&lt;&gt;"",1,0))</f>
        <v>#REF!</v>
      </c>
      <c r="M8" s="148" t="e">
        <f>IF('Crisis Indicator Data'!#REF!="No Data",1,IF(#REF!&lt;&gt;"",1,0))</f>
        <v>#REF!</v>
      </c>
      <c r="N8" s="148" t="e">
        <f>IF('Crisis Indicator Data'!#REF!="No Data",1,IF(#REF!&lt;&gt;"",1,0))</f>
        <v>#REF!</v>
      </c>
      <c r="O8" s="148" t="e">
        <f>IF('Crisis Indicator Data'!#REF!="No Data",1,IF(#REF!&lt;&gt;"",1,0))</f>
        <v>#REF!</v>
      </c>
      <c r="P8" s="148" t="e">
        <f>IF('Crisis Indicator Data'!#REF!="No Data",1,IF(#REF!&lt;&gt;"",1,0))</f>
        <v>#REF!</v>
      </c>
      <c r="Q8" s="148" t="e">
        <f>IF('Crisis Indicator Data'!#REF!="No Data",1,IF(#REF!&lt;&gt;"",1,0))</f>
        <v>#REF!</v>
      </c>
      <c r="R8" s="148" t="e">
        <f>IF('Crisis Indicator Data'!#REF!="No Data",1,IF(#REF!&lt;&gt;"",1,0))</f>
        <v>#REF!</v>
      </c>
      <c r="S8" s="148" t="e">
        <f>IF('Crisis Indicator Data'!#REF!="No Data",1,IF(#REF!&lt;&gt;"",1,0))</f>
        <v>#REF!</v>
      </c>
      <c r="T8" s="148" t="e">
        <f>IF('Crisis Indicator Data'!#REF!="No Data",1,IF(#REF!&lt;&gt;"",1,0))</f>
        <v>#REF!</v>
      </c>
      <c r="U8" s="148" t="e">
        <f>IF('Crisis Indicator Data'!#REF!="No Data",1,IF(#REF!&lt;&gt;"",1,0))</f>
        <v>#REF!</v>
      </c>
      <c r="V8" s="148" t="e">
        <f>IF('Crisis Indicator Data'!#REF!="No Data",1,IF(#REF!&lt;&gt;"",1,0))</f>
        <v>#REF!</v>
      </c>
      <c r="W8" s="148" t="e">
        <f>IF('Crisis Indicator Data'!#REF!="No Data",1,IF(#REF!&lt;&gt;"",1,0))</f>
        <v>#REF!</v>
      </c>
      <c r="X8" s="148" t="e">
        <f>IF('Crisis Indicator Data'!#REF!="No Data",1,IF(#REF!&lt;&gt;"",1,0))</f>
        <v>#REF!</v>
      </c>
      <c r="Y8" s="148" t="e">
        <f>IF('Crisis Indicator Data'!#REF!="No Data",1,IF(#REF!&lt;&gt;"",1,0))</f>
        <v>#REF!</v>
      </c>
      <c r="Z8" s="148" t="e">
        <f>IF('Crisis Indicator Data'!#REF!="No Data",1,IF(#REF!&lt;&gt;"",1,0))</f>
        <v>#REF!</v>
      </c>
      <c r="AA8" s="148" t="e">
        <f>IF('Crisis Indicator Data'!#REF!="No Data",1,IF(#REF!&lt;&gt;"",1,0))</f>
        <v>#REF!</v>
      </c>
      <c r="AB8" s="148" t="e">
        <f>IF('Crisis Indicator Data'!#REF!="No Data",1,IF(#REF!&lt;&gt;"",1,0))</f>
        <v>#REF!</v>
      </c>
      <c r="AC8" s="148" t="e">
        <f>IF('Crisis Indicator Data'!#REF!="No Data",1,IF(#REF!&lt;&gt;"",1,0))</f>
        <v>#REF!</v>
      </c>
      <c r="AD8" s="148" t="e">
        <f>IF('Crisis Indicator Data'!#REF!="No Data",1,IF(#REF!&lt;&gt;"",1,0))</f>
        <v>#REF!</v>
      </c>
      <c r="AE8" s="148" t="e">
        <f>IF('Crisis Indicator Data'!#REF!="No Data",1,IF(#REF!&lt;&gt;"",1,0))</f>
        <v>#REF!</v>
      </c>
      <c r="AF8" s="148" t="e">
        <f>IF('Crisis Indicator Data'!#REF!="No Data",1,IF(#REF!&lt;&gt;"",1,0))</f>
        <v>#REF!</v>
      </c>
      <c r="AG8" s="148" t="e">
        <f>IF('Crisis Indicator Data'!#REF!="No Data",1,IF(#REF!&lt;&gt;"",1,0))</f>
        <v>#REF!</v>
      </c>
      <c r="AH8" s="148" t="e">
        <f>IF('Crisis Indicator Data'!#REF!="No Data",1,IF(#REF!&lt;&gt;"",1,0))</f>
        <v>#REF!</v>
      </c>
      <c r="AI8" s="148" t="e">
        <f>IF('Crisis Indicator Data'!#REF!="No Data",1,IF(#REF!&lt;&gt;"",1,0))</f>
        <v>#REF!</v>
      </c>
      <c r="AJ8" s="148" t="e">
        <f>IF('Crisis Indicator Data'!#REF!="No Data",1,IF(#REF!&lt;&gt;"",1,0))</f>
        <v>#REF!</v>
      </c>
      <c r="AK8" s="148" t="e">
        <f>IF('Crisis Indicator Data'!#REF!="No Data",1,IF(#REF!&lt;&gt;"",1,0))</f>
        <v>#REF!</v>
      </c>
      <c r="AL8" s="148" t="e">
        <f>IF('Crisis Indicator Data'!#REF!="No Data",1,IF(#REF!&lt;&gt;"",1,0))</f>
        <v>#REF!</v>
      </c>
      <c r="AM8" s="148" t="e">
        <f>IF('Crisis Indicator Data'!#REF!="No Data",1,IF(#REF!&lt;&gt;"",1,0))</f>
        <v>#REF!</v>
      </c>
      <c r="AN8" s="148" t="e">
        <f>IF('Crisis Indicator Data'!#REF!="No Data",1,IF(#REF!&lt;&gt;"",1,0))</f>
        <v>#REF!</v>
      </c>
      <c r="AO8" s="148" t="e">
        <f>IF('Crisis Indicator Data'!#REF!="No Data",1,IF(#REF!&lt;&gt;"",1,0))</f>
        <v>#REF!</v>
      </c>
      <c r="AP8" s="148" t="e">
        <f>IF('Crisis Indicator Data'!#REF!="No Data",1,IF(#REF!&lt;&gt;"",1,0))</f>
        <v>#REF!</v>
      </c>
      <c r="AQ8" s="148" t="e">
        <f>IF('Crisis Indicator Data'!#REF!="No Data",1,IF(#REF!&lt;&gt;"",1,0))</f>
        <v>#REF!</v>
      </c>
      <c r="AR8" s="148" t="e">
        <f>IF('Crisis Indicator Data'!#REF!="No Data",1,IF(#REF!&lt;&gt;"",1,0))</f>
        <v>#REF!</v>
      </c>
      <c r="AS8" s="148" t="e">
        <f>IF('Crisis Indicator Data'!#REF!="No Data",1,IF(#REF!&lt;&gt;"",1,0))</f>
        <v>#REF!</v>
      </c>
      <c r="AT8" s="148" t="e">
        <f>IF('Crisis Indicator Data'!#REF!="No Data",1,IF(#REF!&lt;&gt;"",1,0))</f>
        <v>#REF!</v>
      </c>
      <c r="AU8" s="148" t="e">
        <f>IF('Crisis Indicator Data'!#REF!="No Data",1,IF(#REF!&lt;&gt;"",1,0))</f>
        <v>#REF!</v>
      </c>
      <c r="AV8" s="148" t="e">
        <f>IF('Crisis Indicator Data'!#REF!="No Data",1,IF(#REF!&lt;&gt;"",1,0))</f>
        <v>#REF!</v>
      </c>
      <c r="AW8" s="148" t="e">
        <f>IF('Crisis Indicator Data'!#REF!="No Data",1,IF(#REF!&lt;&gt;"",1,0))</f>
        <v>#REF!</v>
      </c>
      <c r="AX8" s="148" t="e">
        <f>IF('Crisis Indicator Data'!#REF!="No Data",1,IF(#REF!&lt;&gt;"",1,0))</f>
        <v>#REF!</v>
      </c>
      <c r="AY8" s="148" t="e">
        <f>IF('Crisis Indicator Data'!#REF!="No Data",1,IF(#REF!&lt;&gt;"",1,0))</f>
        <v>#REF!</v>
      </c>
      <c r="AZ8" s="148" t="e">
        <f>IF('Crisis Indicator Data'!#REF!="No Data",1,IF(#REF!&lt;&gt;"",1,0))</f>
        <v>#REF!</v>
      </c>
      <c r="BA8" t="e">
        <f t="shared" si="0"/>
        <v>#REF!</v>
      </c>
      <c r="BB8" s="20" t="e">
        <f t="shared" si="1"/>
        <v>#REF!</v>
      </c>
    </row>
    <row r="9" spans="1:54">
      <c r="A9" t="s">
        <v>8043</v>
      </c>
      <c r="B9" s="148" t="e">
        <f>IF('Crisis Indicator Data'!#REF!="No Data",1,IF(#REF!&lt;&gt;"",1,0))</f>
        <v>#REF!</v>
      </c>
      <c r="C9" s="148" t="e">
        <f>IF('Crisis Indicator Data'!#REF!="No Data",1,IF(#REF!&lt;&gt;"",1,0))</f>
        <v>#REF!</v>
      </c>
      <c r="D9" s="148" t="e">
        <f>IF('Crisis Indicator Data'!#REF!="No Data",1,IF(#REF!&lt;&gt;"",1,0))</f>
        <v>#REF!</v>
      </c>
      <c r="E9" s="148" t="e">
        <f>IF('Crisis Indicator Data'!#REF!="No Data",1,IF(#REF!&lt;&gt;"",1,0))</f>
        <v>#REF!</v>
      </c>
      <c r="F9" s="148" t="e">
        <f>IF('Crisis Indicator Data'!#REF!="No Data",1,IF(#REF!&lt;&gt;"",1,0))</f>
        <v>#REF!</v>
      </c>
      <c r="G9" s="148" t="e">
        <f>IF('Crisis Indicator Data'!#REF!="No Data",1,IF(#REF!&lt;&gt;"",1,0))</f>
        <v>#REF!</v>
      </c>
      <c r="H9" s="148" t="e">
        <f>IF('Crisis Indicator Data'!#REF!="No Data",1,IF(#REF!&lt;&gt;"",1,0))</f>
        <v>#REF!</v>
      </c>
      <c r="I9" s="148" t="e">
        <f>IF('Crisis Indicator Data'!#REF!="No Data",1,IF(#REF!&lt;&gt;"",1,0))</f>
        <v>#REF!</v>
      </c>
      <c r="J9" s="148" t="e">
        <f>IF('Crisis Indicator Data'!#REF!="No Data",1,IF(#REF!&lt;&gt;"",1,0))</f>
        <v>#REF!</v>
      </c>
      <c r="K9" s="148" t="e">
        <f>IF('Crisis Indicator Data'!#REF!="No Data",1,IF(#REF!&lt;&gt;"",1,0))</f>
        <v>#REF!</v>
      </c>
      <c r="L9" s="148" t="e">
        <f>IF('Crisis Indicator Data'!#REF!="No Data",1,IF(#REF!&lt;&gt;"",1,0))</f>
        <v>#REF!</v>
      </c>
      <c r="M9" s="148" t="e">
        <f>IF('Crisis Indicator Data'!#REF!="No Data",1,IF(#REF!&lt;&gt;"",1,0))</f>
        <v>#REF!</v>
      </c>
      <c r="N9" s="148" t="e">
        <f>IF('Crisis Indicator Data'!#REF!="No Data",1,IF(#REF!&lt;&gt;"",1,0))</f>
        <v>#REF!</v>
      </c>
      <c r="O9" s="148" t="e">
        <f>IF('Crisis Indicator Data'!#REF!="No Data",1,IF(#REF!&lt;&gt;"",1,0))</f>
        <v>#REF!</v>
      </c>
      <c r="P9" s="148" t="e">
        <f>IF('Crisis Indicator Data'!#REF!="No Data",1,IF(#REF!&lt;&gt;"",1,0))</f>
        <v>#REF!</v>
      </c>
      <c r="Q9" s="148" t="e">
        <f>IF('Crisis Indicator Data'!#REF!="No Data",1,IF(#REF!&lt;&gt;"",1,0))</f>
        <v>#REF!</v>
      </c>
      <c r="R9" s="148" t="e">
        <f>IF('Crisis Indicator Data'!#REF!="No Data",1,IF(#REF!&lt;&gt;"",1,0))</f>
        <v>#REF!</v>
      </c>
      <c r="S9" s="148" t="e">
        <f>IF('Crisis Indicator Data'!#REF!="No Data",1,IF(#REF!&lt;&gt;"",1,0))</f>
        <v>#REF!</v>
      </c>
      <c r="T9" s="148" t="e">
        <f>IF('Crisis Indicator Data'!#REF!="No Data",1,IF(#REF!&lt;&gt;"",1,0))</f>
        <v>#REF!</v>
      </c>
      <c r="U9" s="148" t="e">
        <f>IF('Crisis Indicator Data'!#REF!="No Data",1,IF(#REF!&lt;&gt;"",1,0))</f>
        <v>#REF!</v>
      </c>
      <c r="V9" s="148" t="e">
        <f>IF('Crisis Indicator Data'!#REF!="No Data",1,IF(#REF!&lt;&gt;"",1,0))</f>
        <v>#REF!</v>
      </c>
      <c r="W9" s="148" t="e">
        <f>IF('Crisis Indicator Data'!#REF!="No Data",1,IF(#REF!&lt;&gt;"",1,0))</f>
        <v>#REF!</v>
      </c>
      <c r="X9" s="148" t="e">
        <f>IF('Crisis Indicator Data'!#REF!="No Data",1,IF(#REF!&lt;&gt;"",1,0))</f>
        <v>#REF!</v>
      </c>
      <c r="Y9" s="148" t="e">
        <f>IF('Crisis Indicator Data'!#REF!="No Data",1,IF(#REF!&lt;&gt;"",1,0))</f>
        <v>#REF!</v>
      </c>
      <c r="Z9" s="148" t="e">
        <f>IF('Crisis Indicator Data'!#REF!="No Data",1,IF(#REF!&lt;&gt;"",1,0))</f>
        <v>#REF!</v>
      </c>
      <c r="AA9" s="148" t="e">
        <f>IF('Crisis Indicator Data'!#REF!="No Data",1,IF(#REF!&lt;&gt;"",1,0))</f>
        <v>#REF!</v>
      </c>
      <c r="AB9" s="148" t="e">
        <f>IF('Crisis Indicator Data'!#REF!="No Data",1,IF(#REF!&lt;&gt;"",1,0))</f>
        <v>#REF!</v>
      </c>
      <c r="AC9" s="148" t="e">
        <f>IF('Crisis Indicator Data'!#REF!="No Data",1,IF(#REF!&lt;&gt;"",1,0))</f>
        <v>#REF!</v>
      </c>
      <c r="AD9" s="148" t="e">
        <f>IF('Crisis Indicator Data'!#REF!="No Data",1,IF(#REF!&lt;&gt;"",1,0))</f>
        <v>#REF!</v>
      </c>
      <c r="AE9" s="148" t="e">
        <f>IF('Crisis Indicator Data'!#REF!="No Data",1,IF(#REF!&lt;&gt;"",1,0))</f>
        <v>#REF!</v>
      </c>
      <c r="AF9" s="148" t="e">
        <f>IF('Crisis Indicator Data'!#REF!="No Data",1,IF(#REF!&lt;&gt;"",1,0))</f>
        <v>#REF!</v>
      </c>
      <c r="AG9" s="148" t="e">
        <f>IF('Crisis Indicator Data'!#REF!="No Data",1,IF(#REF!&lt;&gt;"",1,0))</f>
        <v>#REF!</v>
      </c>
      <c r="AH9" s="148" t="e">
        <f>IF('Crisis Indicator Data'!#REF!="No Data",1,IF(#REF!&lt;&gt;"",1,0))</f>
        <v>#REF!</v>
      </c>
      <c r="AI9" s="148" t="e">
        <f>IF('Crisis Indicator Data'!#REF!="No Data",1,IF(#REF!&lt;&gt;"",1,0))</f>
        <v>#REF!</v>
      </c>
      <c r="AJ9" s="148" t="e">
        <f>IF('Crisis Indicator Data'!#REF!="No Data",1,IF(#REF!&lt;&gt;"",1,0))</f>
        <v>#REF!</v>
      </c>
      <c r="AK9" s="148" t="e">
        <f>IF('Crisis Indicator Data'!#REF!="No Data",1,IF(#REF!&lt;&gt;"",1,0))</f>
        <v>#REF!</v>
      </c>
      <c r="AL9" s="148" t="e">
        <f>IF('Crisis Indicator Data'!#REF!="No Data",1,IF(#REF!&lt;&gt;"",1,0))</f>
        <v>#REF!</v>
      </c>
      <c r="AM9" s="148" t="e">
        <f>IF('Crisis Indicator Data'!#REF!="No Data",1,IF(#REF!&lt;&gt;"",1,0))</f>
        <v>#REF!</v>
      </c>
      <c r="AN9" s="148" t="e">
        <f>IF('Crisis Indicator Data'!#REF!="No Data",1,IF(#REF!&lt;&gt;"",1,0))</f>
        <v>#REF!</v>
      </c>
      <c r="AO9" s="148" t="e">
        <f>IF('Crisis Indicator Data'!#REF!="No Data",1,IF(#REF!&lt;&gt;"",1,0))</f>
        <v>#REF!</v>
      </c>
      <c r="AP9" s="148" t="e">
        <f>IF('Crisis Indicator Data'!#REF!="No Data",1,IF(#REF!&lt;&gt;"",1,0))</f>
        <v>#REF!</v>
      </c>
      <c r="AQ9" s="148" t="e">
        <f>IF('Crisis Indicator Data'!#REF!="No Data",1,IF(#REF!&lt;&gt;"",1,0))</f>
        <v>#REF!</v>
      </c>
      <c r="AR9" s="148" t="e">
        <f>IF('Crisis Indicator Data'!#REF!="No Data",1,IF(#REF!&lt;&gt;"",1,0))</f>
        <v>#REF!</v>
      </c>
      <c r="AS9" s="148" t="e">
        <f>IF('Crisis Indicator Data'!#REF!="No Data",1,IF(#REF!&lt;&gt;"",1,0))</f>
        <v>#REF!</v>
      </c>
      <c r="AT9" s="148" t="e">
        <f>IF('Crisis Indicator Data'!#REF!="No Data",1,IF(#REF!&lt;&gt;"",1,0))</f>
        <v>#REF!</v>
      </c>
      <c r="AU9" s="148" t="e">
        <f>IF('Crisis Indicator Data'!#REF!="No Data",1,IF(#REF!&lt;&gt;"",1,0))</f>
        <v>#REF!</v>
      </c>
      <c r="AV9" s="148" t="e">
        <f>IF('Crisis Indicator Data'!#REF!="No Data",1,IF(#REF!&lt;&gt;"",1,0))</f>
        <v>#REF!</v>
      </c>
      <c r="AW9" s="148" t="e">
        <f>IF('Crisis Indicator Data'!#REF!="No Data",1,IF(#REF!&lt;&gt;"",1,0))</f>
        <v>#REF!</v>
      </c>
      <c r="AX9" s="148" t="e">
        <f>IF('Crisis Indicator Data'!#REF!="No Data",1,IF(#REF!&lt;&gt;"",1,0))</f>
        <v>#REF!</v>
      </c>
      <c r="AY9" s="148" t="e">
        <f>IF('Crisis Indicator Data'!#REF!="No Data",1,IF(#REF!&lt;&gt;"",1,0))</f>
        <v>#REF!</v>
      </c>
      <c r="AZ9" s="148" t="e">
        <f>IF('Crisis Indicator Data'!#REF!="No Data",1,IF(#REF!&lt;&gt;"",1,0))</f>
        <v>#REF!</v>
      </c>
      <c r="BA9" t="e">
        <f t="shared" si="0"/>
        <v>#REF!</v>
      </c>
      <c r="BB9" s="20" t="e">
        <f t="shared" si="1"/>
        <v>#REF!</v>
      </c>
    </row>
    <row r="10" spans="1:54">
      <c r="A10" t="s">
        <v>8045</v>
      </c>
      <c r="B10" s="148" t="e">
        <f>IF('Crisis Indicator Data'!#REF!="No Data",1,IF(#REF!&lt;&gt;"",1,0))</f>
        <v>#REF!</v>
      </c>
      <c r="C10" s="148" t="e">
        <f>IF('Crisis Indicator Data'!#REF!="No Data",1,IF(#REF!&lt;&gt;"",1,0))</f>
        <v>#REF!</v>
      </c>
      <c r="D10" s="148" t="e">
        <f>IF('Crisis Indicator Data'!#REF!="No Data",1,IF(#REF!&lt;&gt;"",1,0))</f>
        <v>#REF!</v>
      </c>
      <c r="E10" s="148" t="e">
        <f>IF('Crisis Indicator Data'!#REF!="No Data",1,IF(#REF!&lt;&gt;"",1,0))</f>
        <v>#REF!</v>
      </c>
      <c r="F10" s="148" t="e">
        <f>IF('Crisis Indicator Data'!#REF!="No Data",1,IF(#REF!&lt;&gt;"",1,0))</f>
        <v>#REF!</v>
      </c>
      <c r="G10" s="148" t="e">
        <f>IF('Crisis Indicator Data'!#REF!="No Data",1,IF(#REF!&lt;&gt;"",1,0))</f>
        <v>#REF!</v>
      </c>
      <c r="H10" s="148" t="e">
        <f>IF('Crisis Indicator Data'!#REF!="No Data",1,IF(#REF!&lt;&gt;"",1,0))</f>
        <v>#REF!</v>
      </c>
      <c r="I10" s="148" t="e">
        <f>IF('Crisis Indicator Data'!#REF!="No Data",1,IF(#REF!&lt;&gt;"",1,0))</f>
        <v>#REF!</v>
      </c>
      <c r="J10" s="148" t="e">
        <f>IF('Crisis Indicator Data'!#REF!="No Data",1,IF(#REF!&lt;&gt;"",1,0))</f>
        <v>#REF!</v>
      </c>
      <c r="K10" s="148" t="e">
        <f>IF('Crisis Indicator Data'!#REF!="No Data",1,IF(#REF!&lt;&gt;"",1,0))</f>
        <v>#REF!</v>
      </c>
      <c r="L10" s="148" t="e">
        <f>IF('Crisis Indicator Data'!#REF!="No Data",1,IF(#REF!&lt;&gt;"",1,0))</f>
        <v>#REF!</v>
      </c>
      <c r="M10" s="148" t="e">
        <f>IF('Crisis Indicator Data'!#REF!="No Data",1,IF(#REF!&lt;&gt;"",1,0))</f>
        <v>#REF!</v>
      </c>
      <c r="N10" s="148" t="e">
        <f>IF('Crisis Indicator Data'!#REF!="No Data",1,IF(#REF!&lt;&gt;"",1,0))</f>
        <v>#REF!</v>
      </c>
      <c r="O10" s="148" t="e">
        <f>IF('Crisis Indicator Data'!#REF!="No Data",1,IF(#REF!&lt;&gt;"",1,0))</f>
        <v>#REF!</v>
      </c>
      <c r="P10" s="148" t="e">
        <f>IF('Crisis Indicator Data'!#REF!="No Data",1,IF(#REF!&lt;&gt;"",1,0))</f>
        <v>#REF!</v>
      </c>
      <c r="Q10" s="148" t="e">
        <f>IF('Crisis Indicator Data'!#REF!="No Data",1,IF(#REF!&lt;&gt;"",1,0))</f>
        <v>#REF!</v>
      </c>
      <c r="R10" s="148" t="e">
        <f>IF('Crisis Indicator Data'!#REF!="No Data",1,IF(#REF!&lt;&gt;"",1,0))</f>
        <v>#REF!</v>
      </c>
      <c r="S10" s="148" t="e">
        <f>IF('Crisis Indicator Data'!#REF!="No Data",1,IF(#REF!&lt;&gt;"",1,0))</f>
        <v>#REF!</v>
      </c>
      <c r="T10" s="148" t="e">
        <f>IF('Crisis Indicator Data'!#REF!="No Data",1,IF(#REF!&lt;&gt;"",1,0))</f>
        <v>#REF!</v>
      </c>
      <c r="U10" s="148" t="e">
        <f>IF('Crisis Indicator Data'!#REF!="No Data",1,IF(#REF!&lt;&gt;"",1,0))</f>
        <v>#REF!</v>
      </c>
      <c r="V10" s="148" t="e">
        <f>IF('Crisis Indicator Data'!#REF!="No Data",1,IF(#REF!&lt;&gt;"",1,0))</f>
        <v>#REF!</v>
      </c>
      <c r="W10" s="148" t="e">
        <f>IF('Crisis Indicator Data'!#REF!="No Data",1,IF(#REF!&lt;&gt;"",1,0))</f>
        <v>#REF!</v>
      </c>
      <c r="X10" s="148" t="e">
        <f>IF('Crisis Indicator Data'!#REF!="No Data",1,IF(#REF!&lt;&gt;"",1,0))</f>
        <v>#REF!</v>
      </c>
      <c r="Y10" s="148" t="e">
        <f>IF('Crisis Indicator Data'!#REF!="No Data",1,IF(#REF!&lt;&gt;"",1,0))</f>
        <v>#REF!</v>
      </c>
      <c r="Z10" s="148" t="e">
        <f>IF('Crisis Indicator Data'!#REF!="No Data",1,IF(#REF!&lt;&gt;"",1,0))</f>
        <v>#REF!</v>
      </c>
      <c r="AA10" s="148" t="e">
        <f>IF('Crisis Indicator Data'!#REF!="No Data",1,IF(#REF!&lt;&gt;"",1,0))</f>
        <v>#REF!</v>
      </c>
      <c r="AB10" s="148" t="e">
        <f>IF('Crisis Indicator Data'!#REF!="No Data",1,IF(#REF!&lt;&gt;"",1,0))</f>
        <v>#REF!</v>
      </c>
      <c r="AC10" s="148" t="e">
        <f>IF('Crisis Indicator Data'!#REF!="No Data",1,IF(#REF!&lt;&gt;"",1,0))</f>
        <v>#REF!</v>
      </c>
      <c r="AD10" s="148" t="e">
        <f>IF('Crisis Indicator Data'!#REF!="No Data",1,IF(#REF!&lt;&gt;"",1,0))</f>
        <v>#REF!</v>
      </c>
      <c r="AE10" s="148" t="e">
        <f>IF('Crisis Indicator Data'!#REF!="No Data",1,IF(#REF!&lt;&gt;"",1,0))</f>
        <v>#REF!</v>
      </c>
      <c r="AF10" s="148" t="e">
        <f>IF('Crisis Indicator Data'!#REF!="No Data",1,IF(#REF!&lt;&gt;"",1,0))</f>
        <v>#REF!</v>
      </c>
      <c r="AG10" s="148" t="e">
        <f>IF('Crisis Indicator Data'!#REF!="No Data",1,IF(#REF!&lt;&gt;"",1,0))</f>
        <v>#REF!</v>
      </c>
      <c r="AH10" s="148" t="e">
        <f>IF('Crisis Indicator Data'!#REF!="No Data",1,IF(#REF!&lt;&gt;"",1,0))</f>
        <v>#REF!</v>
      </c>
      <c r="AI10" s="148" t="e">
        <f>IF('Crisis Indicator Data'!#REF!="No Data",1,IF(#REF!&lt;&gt;"",1,0))</f>
        <v>#REF!</v>
      </c>
      <c r="AJ10" s="148" t="e">
        <f>IF('Crisis Indicator Data'!#REF!="No Data",1,IF(#REF!&lt;&gt;"",1,0))</f>
        <v>#REF!</v>
      </c>
      <c r="AK10" s="148" t="e">
        <f>IF('Crisis Indicator Data'!#REF!="No Data",1,IF(#REF!&lt;&gt;"",1,0))</f>
        <v>#REF!</v>
      </c>
      <c r="AL10" s="148" t="e">
        <f>IF('Crisis Indicator Data'!#REF!="No Data",1,IF(#REF!&lt;&gt;"",1,0))</f>
        <v>#REF!</v>
      </c>
      <c r="AM10" s="148" t="e">
        <f>IF('Crisis Indicator Data'!#REF!="No Data",1,IF(#REF!&lt;&gt;"",1,0))</f>
        <v>#REF!</v>
      </c>
      <c r="AN10" s="148" t="e">
        <f>IF('Crisis Indicator Data'!#REF!="No Data",1,IF(#REF!&lt;&gt;"",1,0))</f>
        <v>#REF!</v>
      </c>
      <c r="AO10" s="148" t="e">
        <f>IF('Crisis Indicator Data'!#REF!="No Data",1,IF(#REF!&lt;&gt;"",1,0))</f>
        <v>#REF!</v>
      </c>
      <c r="AP10" s="148" t="e">
        <f>IF('Crisis Indicator Data'!#REF!="No Data",1,IF(#REF!&lt;&gt;"",1,0))</f>
        <v>#REF!</v>
      </c>
      <c r="AQ10" s="148" t="e">
        <f>IF('Crisis Indicator Data'!#REF!="No Data",1,IF(#REF!&lt;&gt;"",1,0))</f>
        <v>#REF!</v>
      </c>
      <c r="AR10" s="148" t="e">
        <f>IF('Crisis Indicator Data'!#REF!="No Data",1,IF(#REF!&lt;&gt;"",1,0))</f>
        <v>#REF!</v>
      </c>
      <c r="AS10" s="148" t="e">
        <f>IF('Crisis Indicator Data'!#REF!="No Data",1,IF(#REF!&lt;&gt;"",1,0))</f>
        <v>#REF!</v>
      </c>
      <c r="AT10" s="148" t="e">
        <f>IF('Crisis Indicator Data'!#REF!="No Data",1,IF(#REF!&lt;&gt;"",1,0))</f>
        <v>#REF!</v>
      </c>
      <c r="AU10" s="148" t="e">
        <f>IF('Crisis Indicator Data'!#REF!="No Data",1,IF(#REF!&lt;&gt;"",1,0))</f>
        <v>#REF!</v>
      </c>
      <c r="AV10" s="148" t="e">
        <f>IF('Crisis Indicator Data'!#REF!="No Data",1,IF(#REF!&lt;&gt;"",1,0))</f>
        <v>#REF!</v>
      </c>
      <c r="AW10" s="148" t="e">
        <f>IF('Crisis Indicator Data'!#REF!="No Data",1,IF(#REF!&lt;&gt;"",1,0))</f>
        <v>#REF!</v>
      </c>
      <c r="AX10" s="148" t="e">
        <f>IF('Crisis Indicator Data'!#REF!="No Data",1,IF(#REF!&lt;&gt;"",1,0))</f>
        <v>#REF!</v>
      </c>
      <c r="AY10" s="148" t="e">
        <f>IF('Crisis Indicator Data'!#REF!="No Data",1,IF(#REF!&lt;&gt;"",1,0))</f>
        <v>#REF!</v>
      </c>
      <c r="AZ10" s="148" t="e">
        <f>IF('Crisis Indicator Data'!#REF!="No Data",1,IF(#REF!&lt;&gt;"",1,0))</f>
        <v>#REF!</v>
      </c>
      <c r="BA10" t="e">
        <f t="shared" si="0"/>
        <v>#REF!</v>
      </c>
      <c r="BB10" s="20" t="e">
        <f t="shared" si="1"/>
        <v>#REF!</v>
      </c>
    </row>
    <row r="11" spans="1:54">
      <c r="A11" t="s">
        <v>340</v>
      </c>
      <c r="B11" s="148" t="e">
        <f>IF('Crisis Indicator Data'!#REF!="No Data",1,IF(#REF!&lt;&gt;"",1,0))</f>
        <v>#REF!</v>
      </c>
      <c r="C11" s="148" t="e">
        <f>IF('Crisis Indicator Data'!#REF!="No Data",1,IF(#REF!&lt;&gt;"",1,0))</f>
        <v>#REF!</v>
      </c>
      <c r="D11" s="148" t="e">
        <f>IF('Crisis Indicator Data'!#REF!="No Data",1,IF(#REF!&lt;&gt;"",1,0))</f>
        <v>#REF!</v>
      </c>
      <c r="E11" s="148" t="e">
        <f>IF('Crisis Indicator Data'!#REF!="No Data",1,IF(#REF!&lt;&gt;"",1,0))</f>
        <v>#REF!</v>
      </c>
      <c r="F11" s="148" t="e">
        <f>IF('Crisis Indicator Data'!#REF!="No Data",1,IF(#REF!&lt;&gt;"",1,0))</f>
        <v>#REF!</v>
      </c>
      <c r="G11" s="148" t="e">
        <f>IF('Crisis Indicator Data'!#REF!="No Data",1,IF(#REF!&lt;&gt;"",1,0))</f>
        <v>#REF!</v>
      </c>
      <c r="H11" s="148" t="e">
        <f>IF('Crisis Indicator Data'!#REF!="No Data",1,IF(#REF!&lt;&gt;"",1,0))</f>
        <v>#REF!</v>
      </c>
      <c r="I11" s="148" t="e">
        <f>IF('Crisis Indicator Data'!#REF!="No Data",1,IF(#REF!&lt;&gt;"",1,0))</f>
        <v>#REF!</v>
      </c>
      <c r="J11" s="148" t="e">
        <f>IF('Crisis Indicator Data'!#REF!="No Data",1,IF(#REF!&lt;&gt;"",1,0))</f>
        <v>#REF!</v>
      </c>
      <c r="K11" s="148" t="e">
        <f>IF('Crisis Indicator Data'!#REF!="No Data",1,IF(#REF!&lt;&gt;"",1,0))</f>
        <v>#REF!</v>
      </c>
      <c r="L11" s="148" t="e">
        <f>IF('Crisis Indicator Data'!#REF!="No Data",1,IF(#REF!&lt;&gt;"",1,0))</f>
        <v>#REF!</v>
      </c>
      <c r="M11" s="148" t="e">
        <f>IF('Crisis Indicator Data'!#REF!="No Data",1,IF(#REF!&lt;&gt;"",1,0))</f>
        <v>#REF!</v>
      </c>
      <c r="N11" s="148" t="e">
        <f>IF('Crisis Indicator Data'!#REF!="No Data",1,IF(#REF!&lt;&gt;"",1,0))</f>
        <v>#REF!</v>
      </c>
      <c r="O11" s="148" t="e">
        <f>IF('Crisis Indicator Data'!#REF!="No Data",1,IF(#REF!&lt;&gt;"",1,0))</f>
        <v>#REF!</v>
      </c>
      <c r="P11" s="148" t="e">
        <f>IF('Crisis Indicator Data'!#REF!="No Data",1,IF(#REF!&lt;&gt;"",1,0))</f>
        <v>#REF!</v>
      </c>
      <c r="Q11" s="148" t="e">
        <f>IF('Crisis Indicator Data'!#REF!="No Data",1,IF(#REF!&lt;&gt;"",1,0))</f>
        <v>#REF!</v>
      </c>
      <c r="R11" s="148" t="e">
        <f>IF('Crisis Indicator Data'!#REF!="No Data",1,IF(#REF!&lt;&gt;"",1,0))</f>
        <v>#REF!</v>
      </c>
      <c r="S11" s="148" t="e">
        <f>IF('Crisis Indicator Data'!#REF!="No Data",1,IF(#REF!&lt;&gt;"",1,0))</f>
        <v>#REF!</v>
      </c>
      <c r="T11" s="148" t="e">
        <f>IF('Crisis Indicator Data'!#REF!="No Data",1,IF(#REF!&lt;&gt;"",1,0))</f>
        <v>#REF!</v>
      </c>
      <c r="U11" s="148" t="e">
        <f>IF('Crisis Indicator Data'!#REF!="No Data",1,IF(#REF!&lt;&gt;"",1,0))</f>
        <v>#REF!</v>
      </c>
      <c r="V11" s="148" t="e">
        <f>IF('Crisis Indicator Data'!#REF!="No Data",1,IF(#REF!&lt;&gt;"",1,0))</f>
        <v>#REF!</v>
      </c>
      <c r="W11" s="148" t="e">
        <f>IF('Crisis Indicator Data'!#REF!="No Data",1,IF(#REF!&lt;&gt;"",1,0))</f>
        <v>#REF!</v>
      </c>
      <c r="X11" s="148" t="e">
        <f>IF('Crisis Indicator Data'!#REF!="No Data",1,IF(#REF!&lt;&gt;"",1,0))</f>
        <v>#REF!</v>
      </c>
      <c r="Y11" s="148" t="e">
        <f>IF('Crisis Indicator Data'!#REF!="No Data",1,IF(#REF!&lt;&gt;"",1,0))</f>
        <v>#REF!</v>
      </c>
      <c r="Z11" s="148" t="e">
        <f>IF('Crisis Indicator Data'!#REF!="No Data",1,IF(#REF!&lt;&gt;"",1,0))</f>
        <v>#REF!</v>
      </c>
      <c r="AA11" s="148" t="e">
        <f>IF('Crisis Indicator Data'!#REF!="No Data",1,IF(#REF!&lt;&gt;"",1,0))</f>
        <v>#REF!</v>
      </c>
      <c r="AB11" s="148" t="e">
        <f>IF('Crisis Indicator Data'!#REF!="No Data",1,IF(#REF!&lt;&gt;"",1,0))</f>
        <v>#REF!</v>
      </c>
      <c r="AC11" s="148" t="e">
        <f>IF('Crisis Indicator Data'!#REF!="No Data",1,IF(#REF!&lt;&gt;"",1,0))</f>
        <v>#REF!</v>
      </c>
      <c r="AD11" s="148" t="e">
        <f>IF('Crisis Indicator Data'!#REF!="No Data",1,IF(#REF!&lt;&gt;"",1,0))</f>
        <v>#REF!</v>
      </c>
      <c r="AE11" s="148" t="e">
        <f>IF('Crisis Indicator Data'!#REF!="No Data",1,IF(#REF!&lt;&gt;"",1,0))</f>
        <v>#REF!</v>
      </c>
      <c r="AF11" s="148" t="e">
        <f>IF('Crisis Indicator Data'!#REF!="No Data",1,IF(#REF!&lt;&gt;"",1,0))</f>
        <v>#REF!</v>
      </c>
      <c r="AG11" s="148" t="e">
        <f>IF('Crisis Indicator Data'!#REF!="No Data",1,IF(#REF!&lt;&gt;"",1,0))</f>
        <v>#REF!</v>
      </c>
      <c r="AH11" s="148" t="e">
        <f>IF('Crisis Indicator Data'!#REF!="No Data",1,IF(#REF!&lt;&gt;"",1,0))</f>
        <v>#REF!</v>
      </c>
      <c r="AI11" s="148" t="e">
        <f>IF('Crisis Indicator Data'!#REF!="No Data",1,IF(#REF!&lt;&gt;"",1,0))</f>
        <v>#REF!</v>
      </c>
      <c r="AJ11" s="148" t="e">
        <f>IF('Crisis Indicator Data'!#REF!="No Data",1,IF(#REF!&lt;&gt;"",1,0))</f>
        <v>#REF!</v>
      </c>
      <c r="AK11" s="148" t="e">
        <f>IF('Crisis Indicator Data'!#REF!="No Data",1,IF(#REF!&lt;&gt;"",1,0))</f>
        <v>#REF!</v>
      </c>
      <c r="AL11" s="148" t="e">
        <f>IF('Crisis Indicator Data'!#REF!="No Data",1,IF(#REF!&lt;&gt;"",1,0))</f>
        <v>#REF!</v>
      </c>
      <c r="AM11" s="148" t="e">
        <f>IF('Crisis Indicator Data'!#REF!="No Data",1,IF(#REF!&lt;&gt;"",1,0))</f>
        <v>#REF!</v>
      </c>
      <c r="AN11" s="148" t="e">
        <f>IF('Crisis Indicator Data'!#REF!="No Data",1,IF(#REF!&lt;&gt;"",1,0))</f>
        <v>#REF!</v>
      </c>
      <c r="AO11" s="148" t="e">
        <f>IF('Crisis Indicator Data'!#REF!="No Data",1,IF(#REF!&lt;&gt;"",1,0))</f>
        <v>#REF!</v>
      </c>
      <c r="AP11" s="148" t="e">
        <f>IF('Crisis Indicator Data'!#REF!="No Data",1,IF(#REF!&lt;&gt;"",1,0))</f>
        <v>#REF!</v>
      </c>
      <c r="AQ11" s="148" t="e">
        <f>IF('Crisis Indicator Data'!#REF!="No Data",1,IF(#REF!&lt;&gt;"",1,0))</f>
        <v>#REF!</v>
      </c>
      <c r="AR11" s="148" t="e">
        <f>IF('Crisis Indicator Data'!#REF!="No Data",1,IF(#REF!&lt;&gt;"",1,0))</f>
        <v>#REF!</v>
      </c>
      <c r="AS11" s="148" t="e">
        <f>IF('Crisis Indicator Data'!#REF!="No Data",1,IF(#REF!&lt;&gt;"",1,0))</f>
        <v>#REF!</v>
      </c>
      <c r="AT11" s="148" t="e">
        <f>IF('Crisis Indicator Data'!#REF!="No Data",1,IF(#REF!&lt;&gt;"",1,0))</f>
        <v>#REF!</v>
      </c>
      <c r="AU11" s="148" t="e">
        <f>IF('Crisis Indicator Data'!#REF!="No Data",1,IF(#REF!&lt;&gt;"",1,0))</f>
        <v>#REF!</v>
      </c>
      <c r="AV11" s="148" t="e">
        <f>IF('Crisis Indicator Data'!#REF!="No Data",1,IF(#REF!&lt;&gt;"",1,0))</f>
        <v>#REF!</v>
      </c>
      <c r="AW11" s="148" t="e">
        <f>IF('Crisis Indicator Data'!#REF!="No Data",1,IF(#REF!&lt;&gt;"",1,0))</f>
        <v>#REF!</v>
      </c>
      <c r="AX11" s="148" t="e">
        <f>IF('Crisis Indicator Data'!#REF!="No Data",1,IF(#REF!&lt;&gt;"",1,0))</f>
        <v>#REF!</v>
      </c>
      <c r="AY11" s="148" t="e">
        <f>IF('Crisis Indicator Data'!#REF!="No Data",1,IF(#REF!&lt;&gt;"",1,0))</f>
        <v>#REF!</v>
      </c>
      <c r="AZ11" s="148" t="e">
        <f>IF('Crisis Indicator Data'!#REF!="No Data",1,IF(#REF!&lt;&gt;"",1,0))</f>
        <v>#REF!</v>
      </c>
      <c r="BA11" t="e">
        <f t="shared" si="0"/>
        <v>#REF!</v>
      </c>
      <c r="BB11" s="20" t="e">
        <f t="shared" si="1"/>
        <v>#REF!</v>
      </c>
    </row>
    <row r="12" spans="1:54">
      <c r="A12" t="s">
        <v>8047</v>
      </c>
      <c r="B12" s="148" t="e">
        <f>IF('Crisis Indicator Data'!#REF!="No Data",1,IF(#REF!&lt;&gt;"",1,0))</f>
        <v>#REF!</v>
      </c>
      <c r="C12" s="148" t="e">
        <f>IF('Crisis Indicator Data'!#REF!="No Data",1,IF(#REF!&lt;&gt;"",1,0))</f>
        <v>#REF!</v>
      </c>
      <c r="D12" s="148" t="e">
        <f>IF('Crisis Indicator Data'!#REF!="No Data",1,IF(#REF!&lt;&gt;"",1,0))</f>
        <v>#REF!</v>
      </c>
      <c r="E12" s="148" t="e">
        <f>IF('Crisis Indicator Data'!#REF!="No Data",1,IF(#REF!&lt;&gt;"",1,0))</f>
        <v>#REF!</v>
      </c>
      <c r="F12" s="148" t="e">
        <f>IF('Crisis Indicator Data'!#REF!="No Data",1,IF(#REF!&lt;&gt;"",1,0))</f>
        <v>#REF!</v>
      </c>
      <c r="G12" s="148" t="e">
        <f>IF('Crisis Indicator Data'!#REF!="No Data",1,IF(#REF!&lt;&gt;"",1,0))</f>
        <v>#REF!</v>
      </c>
      <c r="H12" s="148" t="e">
        <f>IF('Crisis Indicator Data'!#REF!="No Data",1,IF(#REF!&lt;&gt;"",1,0))</f>
        <v>#REF!</v>
      </c>
      <c r="I12" s="148" t="e">
        <f>IF('Crisis Indicator Data'!#REF!="No Data",1,IF(#REF!&lt;&gt;"",1,0))</f>
        <v>#REF!</v>
      </c>
      <c r="J12" s="148" t="e">
        <f>IF('Crisis Indicator Data'!#REF!="No Data",1,IF(#REF!&lt;&gt;"",1,0))</f>
        <v>#REF!</v>
      </c>
      <c r="K12" s="148" t="e">
        <f>IF('Crisis Indicator Data'!#REF!="No Data",1,IF(#REF!&lt;&gt;"",1,0))</f>
        <v>#REF!</v>
      </c>
      <c r="L12" s="148" t="e">
        <f>IF('Crisis Indicator Data'!#REF!="No Data",1,IF(#REF!&lt;&gt;"",1,0))</f>
        <v>#REF!</v>
      </c>
      <c r="M12" s="148" t="e">
        <f>IF('Crisis Indicator Data'!#REF!="No Data",1,IF(#REF!&lt;&gt;"",1,0))</f>
        <v>#REF!</v>
      </c>
      <c r="N12" s="148" t="e">
        <f>IF('Crisis Indicator Data'!#REF!="No Data",1,IF(#REF!&lt;&gt;"",1,0))</f>
        <v>#REF!</v>
      </c>
      <c r="O12" s="148" t="e">
        <f>IF('Crisis Indicator Data'!#REF!="No Data",1,IF(#REF!&lt;&gt;"",1,0))</f>
        <v>#REF!</v>
      </c>
      <c r="P12" s="148" t="e">
        <f>IF('Crisis Indicator Data'!#REF!="No Data",1,IF(#REF!&lt;&gt;"",1,0))</f>
        <v>#REF!</v>
      </c>
      <c r="Q12" s="148" t="e">
        <f>IF('Crisis Indicator Data'!#REF!="No Data",1,IF(#REF!&lt;&gt;"",1,0))</f>
        <v>#REF!</v>
      </c>
      <c r="R12" s="148" t="e">
        <f>IF('Crisis Indicator Data'!#REF!="No Data",1,IF(#REF!&lt;&gt;"",1,0))</f>
        <v>#REF!</v>
      </c>
      <c r="S12" s="148" t="e">
        <f>IF('Crisis Indicator Data'!#REF!="No Data",1,IF(#REF!&lt;&gt;"",1,0))</f>
        <v>#REF!</v>
      </c>
      <c r="T12" s="148" t="e">
        <f>IF('Crisis Indicator Data'!#REF!="No Data",1,IF(#REF!&lt;&gt;"",1,0))</f>
        <v>#REF!</v>
      </c>
      <c r="U12" s="148" t="e">
        <f>IF('Crisis Indicator Data'!#REF!="No Data",1,IF(#REF!&lt;&gt;"",1,0))</f>
        <v>#REF!</v>
      </c>
      <c r="V12" s="148" t="e">
        <f>IF('Crisis Indicator Data'!#REF!="No Data",1,IF(#REF!&lt;&gt;"",1,0))</f>
        <v>#REF!</v>
      </c>
      <c r="W12" s="148" t="e">
        <f>IF('Crisis Indicator Data'!#REF!="No Data",1,IF(#REF!&lt;&gt;"",1,0))</f>
        <v>#REF!</v>
      </c>
      <c r="X12" s="148" t="e">
        <f>IF('Crisis Indicator Data'!#REF!="No Data",1,IF(#REF!&lt;&gt;"",1,0))</f>
        <v>#REF!</v>
      </c>
      <c r="Y12" s="148" t="e">
        <f>IF('Crisis Indicator Data'!#REF!="No Data",1,IF(#REF!&lt;&gt;"",1,0))</f>
        <v>#REF!</v>
      </c>
      <c r="Z12" s="148" t="e">
        <f>IF('Crisis Indicator Data'!#REF!="No Data",1,IF(#REF!&lt;&gt;"",1,0))</f>
        <v>#REF!</v>
      </c>
      <c r="AA12" s="148" t="e">
        <f>IF('Crisis Indicator Data'!#REF!="No Data",1,IF(#REF!&lt;&gt;"",1,0))</f>
        <v>#REF!</v>
      </c>
      <c r="AB12" s="148" t="e">
        <f>IF('Crisis Indicator Data'!#REF!="No Data",1,IF(#REF!&lt;&gt;"",1,0))</f>
        <v>#REF!</v>
      </c>
      <c r="AC12" s="148" t="e">
        <f>IF('Crisis Indicator Data'!#REF!="No Data",1,IF(#REF!&lt;&gt;"",1,0))</f>
        <v>#REF!</v>
      </c>
      <c r="AD12" s="148" t="e">
        <f>IF('Crisis Indicator Data'!#REF!="No Data",1,IF(#REF!&lt;&gt;"",1,0))</f>
        <v>#REF!</v>
      </c>
      <c r="AE12" s="148" t="e">
        <f>IF('Crisis Indicator Data'!#REF!="No Data",1,IF(#REF!&lt;&gt;"",1,0))</f>
        <v>#REF!</v>
      </c>
      <c r="AF12" s="148" t="e">
        <f>IF('Crisis Indicator Data'!#REF!="No Data",1,IF(#REF!&lt;&gt;"",1,0))</f>
        <v>#REF!</v>
      </c>
      <c r="AG12" s="148" t="e">
        <f>IF('Crisis Indicator Data'!#REF!="No Data",1,IF(#REF!&lt;&gt;"",1,0))</f>
        <v>#REF!</v>
      </c>
      <c r="AH12" s="148" t="e">
        <f>IF('Crisis Indicator Data'!#REF!="No Data",1,IF(#REF!&lt;&gt;"",1,0))</f>
        <v>#REF!</v>
      </c>
      <c r="AI12" s="148" t="e">
        <f>IF('Crisis Indicator Data'!#REF!="No Data",1,IF(#REF!&lt;&gt;"",1,0))</f>
        <v>#REF!</v>
      </c>
      <c r="AJ12" s="148" t="e">
        <f>IF('Crisis Indicator Data'!#REF!="No Data",1,IF(#REF!&lt;&gt;"",1,0))</f>
        <v>#REF!</v>
      </c>
      <c r="AK12" s="148" t="e">
        <f>IF('Crisis Indicator Data'!#REF!="No Data",1,IF(#REF!&lt;&gt;"",1,0))</f>
        <v>#REF!</v>
      </c>
      <c r="AL12" s="148" t="e">
        <f>IF('Crisis Indicator Data'!#REF!="No Data",1,IF(#REF!&lt;&gt;"",1,0))</f>
        <v>#REF!</v>
      </c>
      <c r="AM12" s="148" t="e">
        <f>IF('Crisis Indicator Data'!#REF!="No Data",1,IF(#REF!&lt;&gt;"",1,0))</f>
        <v>#REF!</v>
      </c>
      <c r="AN12" s="148" t="e">
        <f>IF('Crisis Indicator Data'!#REF!="No Data",1,IF(#REF!&lt;&gt;"",1,0))</f>
        <v>#REF!</v>
      </c>
      <c r="AO12" s="148" t="e">
        <f>IF('Crisis Indicator Data'!#REF!="No Data",1,IF(#REF!&lt;&gt;"",1,0))</f>
        <v>#REF!</v>
      </c>
      <c r="AP12" s="148" t="e">
        <f>IF('Crisis Indicator Data'!#REF!="No Data",1,IF(#REF!&lt;&gt;"",1,0))</f>
        <v>#REF!</v>
      </c>
      <c r="AQ12" s="148" t="e">
        <f>IF('Crisis Indicator Data'!#REF!="No Data",1,IF(#REF!&lt;&gt;"",1,0))</f>
        <v>#REF!</v>
      </c>
      <c r="AR12" s="148" t="e">
        <f>IF('Crisis Indicator Data'!#REF!="No Data",1,IF(#REF!&lt;&gt;"",1,0))</f>
        <v>#REF!</v>
      </c>
      <c r="AS12" s="148" t="e">
        <f>IF('Crisis Indicator Data'!#REF!="No Data",1,IF(#REF!&lt;&gt;"",1,0))</f>
        <v>#REF!</v>
      </c>
      <c r="AT12" s="148" t="e">
        <f>IF('Crisis Indicator Data'!#REF!="No Data",1,IF(#REF!&lt;&gt;"",1,0))</f>
        <v>#REF!</v>
      </c>
      <c r="AU12" s="148" t="e">
        <f>IF('Crisis Indicator Data'!#REF!="No Data",1,IF(#REF!&lt;&gt;"",1,0))</f>
        <v>#REF!</v>
      </c>
      <c r="AV12" s="148" t="e">
        <f>IF('Crisis Indicator Data'!#REF!="No Data",1,IF(#REF!&lt;&gt;"",1,0))</f>
        <v>#REF!</v>
      </c>
      <c r="AW12" s="148" t="e">
        <f>IF('Crisis Indicator Data'!#REF!="No Data",1,IF(#REF!&lt;&gt;"",1,0))</f>
        <v>#REF!</v>
      </c>
      <c r="AX12" s="148" t="e">
        <f>IF('Crisis Indicator Data'!#REF!="No Data",1,IF(#REF!&lt;&gt;"",1,0))</f>
        <v>#REF!</v>
      </c>
      <c r="AY12" s="148" t="e">
        <f>IF('Crisis Indicator Data'!#REF!="No Data",1,IF(#REF!&lt;&gt;"",1,0))</f>
        <v>#REF!</v>
      </c>
      <c r="AZ12" s="148" t="e">
        <f>IF('Crisis Indicator Data'!#REF!="No Data",1,IF(#REF!&lt;&gt;"",1,0))</f>
        <v>#REF!</v>
      </c>
      <c r="BA12" t="e">
        <f t="shared" si="0"/>
        <v>#REF!</v>
      </c>
      <c r="BB12" s="20" t="e">
        <f t="shared" si="1"/>
        <v>#REF!</v>
      </c>
    </row>
    <row r="13" spans="1:54">
      <c r="A13" t="s">
        <v>8049</v>
      </c>
      <c r="B13" s="148" t="e">
        <f>IF('Crisis Indicator Data'!#REF!="No Data",1,IF(#REF!&lt;&gt;"",1,0))</f>
        <v>#REF!</v>
      </c>
      <c r="C13" s="148" t="e">
        <f>IF('Crisis Indicator Data'!#REF!="No Data",1,IF(#REF!&lt;&gt;"",1,0))</f>
        <v>#REF!</v>
      </c>
      <c r="D13" s="148" t="e">
        <f>IF('Crisis Indicator Data'!#REF!="No Data",1,IF(#REF!&lt;&gt;"",1,0))</f>
        <v>#REF!</v>
      </c>
      <c r="E13" s="148" t="e">
        <f>IF('Crisis Indicator Data'!#REF!="No Data",1,IF(#REF!&lt;&gt;"",1,0))</f>
        <v>#REF!</v>
      </c>
      <c r="F13" s="148" t="e">
        <f>IF('Crisis Indicator Data'!#REF!="No Data",1,IF(#REF!&lt;&gt;"",1,0))</f>
        <v>#REF!</v>
      </c>
      <c r="G13" s="148" t="e">
        <f>IF('Crisis Indicator Data'!#REF!="No Data",1,IF(#REF!&lt;&gt;"",1,0))</f>
        <v>#REF!</v>
      </c>
      <c r="H13" s="148" t="e">
        <f>IF('Crisis Indicator Data'!#REF!="No Data",1,IF(#REF!&lt;&gt;"",1,0))</f>
        <v>#REF!</v>
      </c>
      <c r="I13" s="148" t="e">
        <f>IF('Crisis Indicator Data'!#REF!="No Data",1,IF(#REF!&lt;&gt;"",1,0))</f>
        <v>#REF!</v>
      </c>
      <c r="J13" s="148" t="e">
        <f>IF('Crisis Indicator Data'!#REF!="No Data",1,IF(#REF!&lt;&gt;"",1,0))</f>
        <v>#REF!</v>
      </c>
      <c r="K13" s="148" t="e">
        <f>IF('Crisis Indicator Data'!#REF!="No Data",1,IF(#REF!&lt;&gt;"",1,0))</f>
        <v>#REF!</v>
      </c>
      <c r="L13" s="148" t="e">
        <f>IF('Crisis Indicator Data'!#REF!="No Data",1,IF(#REF!&lt;&gt;"",1,0))</f>
        <v>#REF!</v>
      </c>
      <c r="M13" s="148" t="e">
        <f>IF('Crisis Indicator Data'!#REF!="No Data",1,IF(#REF!&lt;&gt;"",1,0))</f>
        <v>#REF!</v>
      </c>
      <c r="N13" s="148" t="e">
        <f>IF('Crisis Indicator Data'!#REF!="No Data",1,IF(#REF!&lt;&gt;"",1,0))</f>
        <v>#REF!</v>
      </c>
      <c r="O13" s="148" t="e">
        <f>IF('Crisis Indicator Data'!#REF!="No Data",1,IF(#REF!&lt;&gt;"",1,0))</f>
        <v>#REF!</v>
      </c>
      <c r="P13" s="148" t="e">
        <f>IF('Crisis Indicator Data'!#REF!="No Data",1,IF(#REF!&lt;&gt;"",1,0))</f>
        <v>#REF!</v>
      </c>
      <c r="Q13" s="148" t="e">
        <f>IF('Crisis Indicator Data'!#REF!="No Data",1,IF(#REF!&lt;&gt;"",1,0))</f>
        <v>#REF!</v>
      </c>
      <c r="R13" s="148" t="e">
        <f>IF('Crisis Indicator Data'!#REF!="No Data",1,IF(#REF!&lt;&gt;"",1,0))</f>
        <v>#REF!</v>
      </c>
      <c r="S13" s="148" t="e">
        <f>IF('Crisis Indicator Data'!#REF!="No Data",1,IF(#REF!&lt;&gt;"",1,0))</f>
        <v>#REF!</v>
      </c>
      <c r="T13" s="148" t="e">
        <f>IF('Crisis Indicator Data'!#REF!="No Data",1,IF(#REF!&lt;&gt;"",1,0))</f>
        <v>#REF!</v>
      </c>
      <c r="U13" s="148" t="e">
        <f>IF('Crisis Indicator Data'!#REF!="No Data",1,IF(#REF!&lt;&gt;"",1,0))</f>
        <v>#REF!</v>
      </c>
      <c r="V13" s="148" t="e">
        <f>IF('Crisis Indicator Data'!#REF!="No Data",1,IF(#REF!&lt;&gt;"",1,0))</f>
        <v>#REF!</v>
      </c>
      <c r="W13" s="148" t="e">
        <f>IF('Crisis Indicator Data'!#REF!="No Data",1,IF(#REF!&lt;&gt;"",1,0))</f>
        <v>#REF!</v>
      </c>
      <c r="X13" s="148" t="e">
        <f>IF('Crisis Indicator Data'!#REF!="No Data",1,IF(#REF!&lt;&gt;"",1,0))</f>
        <v>#REF!</v>
      </c>
      <c r="Y13" s="148" t="e">
        <f>IF('Crisis Indicator Data'!#REF!="No Data",1,IF(#REF!&lt;&gt;"",1,0))</f>
        <v>#REF!</v>
      </c>
      <c r="Z13" s="148" t="e">
        <f>IF('Crisis Indicator Data'!#REF!="No Data",1,IF(#REF!&lt;&gt;"",1,0))</f>
        <v>#REF!</v>
      </c>
      <c r="AA13" s="148" t="e">
        <f>IF('Crisis Indicator Data'!#REF!="No Data",1,IF(#REF!&lt;&gt;"",1,0))</f>
        <v>#REF!</v>
      </c>
      <c r="AB13" s="148" t="e">
        <f>IF('Crisis Indicator Data'!#REF!="No Data",1,IF(#REF!&lt;&gt;"",1,0))</f>
        <v>#REF!</v>
      </c>
      <c r="AC13" s="148" t="e">
        <f>IF('Crisis Indicator Data'!#REF!="No Data",1,IF(#REF!&lt;&gt;"",1,0))</f>
        <v>#REF!</v>
      </c>
      <c r="AD13" s="148" t="e">
        <f>IF('Crisis Indicator Data'!#REF!="No Data",1,IF(#REF!&lt;&gt;"",1,0))</f>
        <v>#REF!</v>
      </c>
      <c r="AE13" s="148" t="e">
        <f>IF('Crisis Indicator Data'!#REF!="No Data",1,IF(#REF!&lt;&gt;"",1,0))</f>
        <v>#REF!</v>
      </c>
      <c r="AF13" s="148" t="e">
        <f>IF('Crisis Indicator Data'!#REF!="No Data",1,IF(#REF!&lt;&gt;"",1,0))</f>
        <v>#REF!</v>
      </c>
      <c r="AG13" s="148" t="e">
        <f>IF('Crisis Indicator Data'!#REF!="No Data",1,IF(#REF!&lt;&gt;"",1,0))</f>
        <v>#REF!</v>
      </c>
      <c r="AH13" s="148" t="e">
        <f>IF('Crisis Indicator Data'!#REF!="No Data",1,IF(#REF!&lt;&gt;"",1,0))</f>
        <v>#REF!</v>
      </c>
      <c r="AI13" s="148" t="e">
        <f>IF('Crisis Indicator Data'!#REF!="No Data",1,IF(#REF!&lt;&gt;"",1,0))</f>
        <v>#REF!</v>
      </c>
      <c r="AJ13" s="148" t="e">
        <f>IF('Crisis Indicator Data'!#REF!="No Data",1,IF(#REF!&lt;&gt;"",1,0))</f>
        <v>#REF!</v>
      </c>
      <c r="AK13" s="148" t="e">
        <f>IF('Crisis Indicator Data'!#REF!="No Data",1,IF(#REF!&lt;&gt;"",1,0))</f>
        <v>#REF!</v>
      </c>
      <c r="AL13" s="148" t="e">
        <f>IF('Crisis Indicator Data'!#REF!="No Data",1,IF(#REF!&lt;&gt;"",1,0))</f>
        <v>#REF!</v>
      </c>
      <c r="AM13" s="148" t="e">
        <f>IF('Crisis Indicator Data'!#REF!="No Data",1,IF(#REF!&lt;&gt;"",1,0))</f>
        <v>#REF!</v>
      </c>
      <c r="AN13" s="148" t="e">
        <f>IF('Crisis Indicator Data'!#REF!="No Data",1,IF(#REF!&lt;&gt;"",1,0))</f>
        <v>#REF!</v>
      </c>
      <c r="AO13" s="148" t="e">
        <f>IF('Crisis Indicator Data'!#REF!="No Data",1,IF(#REF!&lt;&gt;"",1,0))</f>
        <v>#REF!</v>
      </c>
      <c r="AP13" s="148" t="e">
        <f>IF('Crisis Indicator Data'!#REF!="No Data",1,IF(#REF!&lt;&gt;"",1,0))</f>
        <v>#REF!</v>
      </c>
      <c r="AQ13" s="148" t="e">
        <f>IF('Crisis Indicator Data'!#REF!="No Data",1,IF(#REF!&lt;&gt;"",1,0))</f>
        <v>#REF!</v>
      </c>
      <c r="AR13" s="148" t="e">
        <f>IF('Crisis Indicator Data'!#REF!="No Data",1,IF(#REF!&lt;&gt;"",1,0))</f>
        <v>#REF!</v>
      </c>
      <c r="AS13" s="148" t="e">
        <f>IF('Crisis Indicator Data'!#REF!="No Data",1,IF(#REF!&lt;&gt;"",1,0))</f>
        <v>#REF!</v>
      </c>
      <c r="AT13" s="148" t="e">
        <f>IF('Crisis Indicator Data'!#REF!="No Data",1,IF(#REF!&lt;&gt;"",1,0))</f>
        <v>#REF!</v>
      </c>
      <c r="AU13" s="148" t="e">
        <f>IF('Crisis Indicator Data'!#REF!="No Data",1,IF(#REF!&lt;&gt;"",1,0))</f>
        <v>#REF!</v>
      </c>
      <c r="AV13" s="148" t="e">
        <f>IF('Crisis Indicator Data'!#REF!="No Data",1,IF(#REF!&lt;&gt;"",1,0))</f>
        <v>#REF!</v>
      </c>
      <c r="AW13" s="148" t="e">
        <f>IF('Crisis Indicator Data'!#REF!="No Data",1,IF(#REF!&lt;&gt;"",1,0))</f>
        <v>#REF!</v>
      </c>
      <c r="AX13" s="148" t="e">
        <f>IF('Crisis Indicator Data'!#REF!="No Data",1,IF(#REF!&lt;&gt;"",1,0))</f>
        <v>#REF!</v>
      </c>
      <c r="AY13" s="148" t="e">
        <f>IF('Crisis Indicator Data'!#REF!="No Data",1,IF(#REF!&lt;&gt;"",1,0))</f>
        <v>#REF!</v>
      </c>
      <c r="AZ13" s="148" t="e">
        <f>IF('Crisis Indicator Data'!#REF!="No Data",1,IF(#REF!&lt;&gt;"",1,0))</f>
        <v>#REF!</v>
      </c>
      <c r="BA13" t="e">
        <f t="shared" si="0"/>
        <v>#REF!</v>
      </c>
      <c r="BB13" s="20" t="e">
        <f t="shared" si="1"/>
        <v>#REF!</v>
      </c>
    </row>
    <row r="14" spans="1:54">
      <c r="A14" t="s">
        <v>515</v>
      </c>
      <c r="B14" s="148" t="e">
        <f>IF('Crisis Indicator Data'!#REF!="No Data",1,IF(#REF!&lt;&gt;"",1,0))</f>
        <v>#REF!</v>
      </c>
      <c r="C14" s="148" t="e">
        <f>IF('Crisis Indicator Data'!#REF!="No Data",1,IF(#REF!&lt;&gt;"",1,0))</f>
        <v>#REF!</v>
      </c>
      <c r="D14" s="148" t="e">
        <f>IF('Crisis Indicator Data'!#REF!="No Data",1,IF(#REF!&lt;&gt;"",1,0))</f>
        <v>#REF!</v>
      </c>
      <c r="E14" s="148" t="e">
        <f>IF('Crisis Indicator Data'!#REF!="No Data",1,IF(#REF!&lt;&gt;"",1,0))</f>
        <v>#REF!</v>
      </c>
      <c r="F14" s="148" t="e">
        <f>IF('Crisis Indicator Data'!#REF!="No Data",1,IF(#REF!&lt;&gt;"",1,0))</f>
        <v>#REF!</v>
      </c>
      <c r="G14" s="148" t="e">
        <f>IF('Crisis Indicator Data'!#REF!="No Data",1,IF(#REF!&lt;&gt;"",1,0))</f>
        <v>#REF!</v>
      </c>
      <c r="H14" s="148" t="e">
        <f>IF('Crisis Indicator Data'!#REF!="No Data",1,IF(#REF!&lt;&gt;"",1,0))</f>
        <v>#REF!</v>
      </c>
      <c r="I14" s="148" t="e">
        <f>IF('Crisis Indicator Data'!#REF!="No Data",1,IF(#REF!&lt;&gt;"",1,0))</f>
        <v>#REF!</v>
      </c>
      <c r="J14" s="148" t="e">
        <f>IF('Crisis Indicator Data'!#REF!="No Data",1,IF(#REF!&lt;&gt;"",1,0))</f>
        <v>#REF!</v>
      </c>
      <c r="K14" s="148" t="e">
        <f>IF('Crisis Indicator Data'!#REF!="No Data",1,IF(#REF!&lt;&gt;"",1,0))</f>
        <v>#REF!</v>
      </c>
      <c r="L14" s="148" t="e">
        <f>IF('Crisis Indicator Data'!#REF!="No Data",1,IF(#REF!&lt;&gt;"",1,0))</f>
        <v>#REF!</v>
      </c>
      <c r="M14" s="148" t="e">
        <f>IF('Crisis Indicator Data'!#REF!="No Data",1,IF(#REF!&lt;&gt;"",1,0))</f>
        <v>#REF!</v>
      </c>
      <c r="N14" s="148" t="e">
        <f>IF('Crisis Indicator Data'!#REF!="No Data",1,IF(#REF!&lt;&gt;"",1,0))</f>
        <v>#REF!</v>
      </c>
      <c r="O14" s="148" t="e">
        <f>IF('Crisis Indicator Data'!#REF!="No Data",1,IF(#REF!&lt;&gt;"",1,0))</f>
        <v>#REF!</v>
      </c>
      <c r="P14" s="148" t="e">
        <f>IF('Crisis Indicator Data'!#REF!="No Data",1,IF(#REF!&lt;&gt;"",1,0))</f>
        <v>#REF!</v>
      </c>
      <c r="Q14" s="148" t="e">
        <f>IF('Crisis Indicator Data'!#REF!="No Data",1,IF(#REF!&lt;&gt;"",1,0))</f>
        <v>#REF!</v>
      </c>
      <c r="R14" s="148" t="e">
        <f>IF('Crisis Indicator Data'!#REF!="No Data",1,IF(#REF!&lt;&gt;"",1,0))</f>
        <v>#REF!</v>
      </c>
      <c r="S14" s="148" t="e">
        <f>IF('Crisis Indicator Data'!#REF!="No Data",1,IF(#REF!&lt;&gt;"",1,0))</f>
        <v>#REF!</v>
      </c>
      <c r="T14" s="148" t="e">
        <f>IF('Crisis Indicator Data'!#REF!="No Data",1,IF(#REF!&lt;&gt;"",1,0))</f>
        <v>#REF!</v>
      </c>
      <c r="U14" s="148" t="e">
        <f>IF('Crisis Indicator Data'!#REF!="No Data",1,IF(#REF!&lt;&gt;"",1,0))</f>
        <v>#REF!</v>
      </c>
      <c r="V14" s="148" t="e">
        <f>IF('Crisis Indicator Data'!#REF!="No Data",1,IF(#REF!&lt;&gt;"",1,0))</f>
        <v>#REF!</v>
      </c>
      <c r="W14" s="148" t="e">
        <f>IF('Crisis Indicator Data'!#REF!="No Data",1,IF(#REF!&lt;&gt;"",1,0))</f>
        <v>#REF!</v>
      </c>
      <c r="X14" s="148" t="e">
        <f>IF('Crisis Indicator Data'!#REF!="No Data",1,IF(#REF!&lt;&gt;"",1,0))</f>
        <v>#REF!</v>
      </c>
      <c r="Y14" s="148" t="e">
        <f>IF('Crisis Indicator Data'!#REF!="No Data",1,IF(#REF!&lt;&gt;"",1,0))</f>
        <v>#REF!</v>
      </c>
      <c r="Z14" s="148" t="e">
        <f>IF('Crisis Indicator Data'!#REF!="No Data",1,IF(#REF!&lt;&gt;"",1,0))</f>
        <v>#REF!</v>
      </c>
      <c r="AA14" s="148" t="e">
        <f>IF('Crisis Indicator Data'!#REF!="No Data",1,IF(#REF!&lt;&gt;"",1,0))</f>
        <v>#REF!</v>
      </c>
      <c r="AB14" s="148" t="e">
        <f>IF('Crisis Indicator Data'!#REF!="No Data",1,IF(#REF!&lt;&gt;"",1,0))</f>
        <v>#REF!</v>
      </c>
      <c r="AC14" s="148" t="e">
        <f>IF('Crisis Indicator Data'!#REF!="No Data",1,IF(#REF!&lt;&gt;"",1,0))</f>
        <v>#REF!</v>
      </c>
      <c r="AD14" s="148" t="e">
        <f>IF('Crisis Indicator Data'!#REF!="No Data",1,IF(#REF!&lt;&gt;"",1,0))</f>
        <v>#REF!</v>
      </c>
      <c r="AE14" s="148" t="e">
        <f>IF('Crisis Indicator Data'!#REF!="No Data",1,IF(#REF!&lt;&gt;"",1,0))</f>
        <v>#REF!</v>
      </c>
      <c r="AF14" s="148" t="e">
        <f>IF('Crisis Indicator Data'!#REF!="No Data",1,IF(#REF!&lt;&gt;"",1,0))</f>
        <v>#REF!</v>
      </c>
      <c r="AG14" s="148" t="e">
        <f>IF('Crisis Indicator Data'!#REF!="No Data",1,IF(#REF!&lt;&gt;"",1,0))</f>
        <v>#REF!</v>
      </c>
      <c r="AH14" s="148" t="e">
        <f>IF('Crisis Indicator Data'!#REF!="No Data",1,IF(#REF!&lt;&gt;"",1,0))</f>
        <v>#REF!</v>
      </c>
      <c r="AI14" s="148" t="e">
        <f>IF('Crisis Indicator Data'!#REF!="No Data",1,IF(#REF!&lt;&gt;"",1,0))</f>
        <v>#REF!</v>
      </c>
      <c r="AJ14" s="148" t="e">
        <f>IF('Crisis Indicator Data'!#REF!="No Data",1,IF(#REF!&lt;&gt;"",1,0))</f>
        <v>#REF!</v>
      </c>
      <c r="AK14" s="148" t="e">
        <f>IF('Crisis Indicator Data'!#REF!="No Data",1,IF(#REF!&lt;&gt;"",1,0))</f>
        <v>#REF!</v>
      </c>
      <c r="AL14" s="148" t="e">
        <f>IF('Crisis Indicator Data'!#REF!="No Data",1,IF(#REF!&lt;&gt;"",1,0))</f>
        <v>#REF!</v>
      </c>
      <c r="AM14" s="148" t="e">
        <f>IF('Crisis Indicator Data'!#REF!="No Data",1,IF(#REF!&lt;&gt;"",1,0))</f>
        <v>#REF!</v>
      </c>
      <c r="AN14" s="148" t="e">
        <f>IF('Crisis Indicator Data'!#REF!="No Data",1,IF(#REF!&lt;&gt;"",1,0))</f>
        <v>#REF!</v>
      </c>
      <c r="AO14" s="148" t="e">
        <f>IF('Crisis Indicator Data'!#REF!="No Data",1,IF(#REF!&lt;&gt;"",1,0))</f>
        <v>#REF!</v>
      </c>
      <c r="AP14" s="148" t="e">
        <f>IF('Crisis Indicator Data'!#REF!="No Data",1,IF(#REF!&lt;&gt;"",1,0))</f>
        <v>#REF!</v>
      </c>
      <c r="AQ14" s="148" t="e">
        <f>IF('Crisis Indicator Data'!#REF!="No Data",1,IF(#REF!&lt;&gt;"",1,0))</f>
        <v>#REF!</v>
      </c>
      <c r="AR14" s="148" t="e">
        <f>IF('Crisis Indicator Data'!#REF!="No Data",1,IF(#REF!&lt;&gt;"",1,0))</f>
        <v>#REF!</v>
      </c>
      <c r="AS14" s="148" t="e">
        <f>IF('Crisis Indicator Data'!#REF!="No Data",1,IF(#REF!&lt;&gt;"",1,0))</f>
        <v>#REF!</v>
      </c>
      <c r="AT14" s="148" t="e">
        <f>IF('Crisis Indicator Data'!#REF!="No Data",1,IF(#REF!&lt;&gt;"",1,0))</f>
        <v>#REF!</v>
      </c>
      <c r="AU14" s="148" t="e">
        <f>IF('Crisis Indicator Data'!#REF!="No Data",1,IF(#REF!&lt;&gt;"",1,0))</f>
        <v>#REF!</v>
      </c>
      <c r="AV14" s="148" t="e">
        <f>IF('Crisis Indicator Data'!#REF!="No Data",1,IF(#REF!&lt;&gt;"",1,0))</f>
        <v>#REF!</v>
      </c>
      <c r="AW14" s="148" t="e">
        <f>IF('Crisis Indicator Data'!#REF!="No Data",1,IF(#REF!&lt;&gt;"",1,0))</f>
        <v>#REF!</v>
      </c>
      <c r="AX14" s="148" t="e">
        <f>IF('Crisis Indicator Data'!#REF!="No Data",1,IF(#REF!&lt;&gt;"",1,0))</f>
        <v>#REF!</v>
      </c>
      <c r="AY14" s="148" t="e">
        <f>IF('Crisis Indicator Data'!#REF!="No Data",1,IF(#REF!&lt;&gt;"",1,0))</f>
        <v>#REF!</v>
      </c>
      <c r="AZ14" s="148" t="e">
        <f>IF('Crisis Indicator Data'!#REF!="No Data",1,IF(#REF!&lt;&gt;"",1,0))</f>
        <v>#REF!</v>
      </c>
      <c r="BA14" t="e">
        <f t="shared" si="0"/>
        <v>#REF!</v>
      </c>
      <c r="BB14" s="20" t="e">
        <f t="shared" si="1"/>
        <v>#REF!</v>
      </c>
    </row>
    <row r="15" spans="1:54">
      <c r="A15" t="s">
        <v>8051</v>
      </c>
      <c r="B15" s="148" t="e">
        <f>IF('Crisis Indicator Data'!#REF!="No Data",1,IF(#REF!&lt;&gt;"",1,0))</f>
        <v>#REF!</v>
      </c>
      <c r="C15" s="148" t="e">
        <f>IF('Crisis Indicator Data'!#REF!="No Data",1,IF(#REF!&lt;&gt;"",1,0))</f>
        <v>#REF!</v>
      </c>
      <c r="D15" s="148" t="e">
        <f>IF('Crisis Indicator Data'!#REF!="No Data",1,IF(#REF!&lt;&gt;"",1,0))</f>
        <v>#REF!</v>
      </c>
      <c r="E15" s="148" t="e">
        <f>IF('Crisis Indicator Data'!#REF!="No Data",1,IF(#REF!&lt;&gt;"",1,0))</f>
        <v>#REF!</v>
      </c>
      <c r="F15" s="148" t="e">
        <f>IF('Crisis Indicator Data'!#REF!="No Data",1,IF(#REF!&lt;&gt;"",1,0))</f>
        <v>#REF!</v>
      </c>
      <c r="G15" s="148" t="e">
        <f>IF('Crisis Indicator Data'!#REF!="No Data",1,IF(#REF!&lt;&gt;"",1,0))</f>
        <v>#REF!</v>
      </c>
      <c r="H15" s="148" t="e">
        <f>IF('Crisis Indicator Data'!#REF!="No Data",1,IF(#REF!&lt;&gt;"",1,0))</f>
        <v>#REF!</v>
      </c>
      <c r="I15" s="148" t="e">
        <f>IF('Crisis Indicator Data'!#REF!="No Data",1,IF(#REF!&lt;&gt;"",1,0))</f>
        <v>#REF!</v>
      </c>
      <c r="J15" s="148" t="e">
        <f>IF('Crisis Indicator Data'!#REF!="No Data",1,IF(#REF!&lt;&gt;"",1,0))</f>
        <v>#REF!</v>
      </c>
      <c r="K15" s="148" t="e">
        <f>IF('Crisis Indicator Data'!#REF!="No Data",1,IF(#REF!&lt;&gt;"",1,0))</f>
        <v>#REF!</v>
      </c>
      <c r="L15" s="148" t="e">
        <f>IF('Crisis Indicator Data'!#REF!="No Data",1,IF(#REF!&lt;&gt;"",1,0))</f>
        <v>#REF!</v>
      </c>
      <c r="M15" s="148" t="e">
        <f>IF('Crisis Indicator Data'!#REF!="No Data",1,IF(#REF!&lt;&gt;"",1,0))</f>
        <v>#REF!</v>
      </c>
      <c r="N15" s="148" t="e">
        <f>IF('Crisis Indicator Data'!#REF!="No Data",1,IF(#REF!&lt;&gt;"",1,0))</f>
        <v>#REF!</v>
      </c>
      <c r="O15" s="148" t="e">
        <f>IF('Crisis Indicator Data'!#REF!="No Data",1,IF(#REF!&lt;&gt;"",1,0))</f>
        <v>#REF!</v>
      </c>
      <c r="P15" s="148" t="e">
        <f>IF('Crisis Indicator Data'!#REF!="No Data",1,IF(#REF!&lt;&gt;"",1,0))</f>
        <v>#REF!</v>
      </c>
      <c r="Q15" s="148" t="e">
        <f>IF('Crisis Indicator Data'!#REF!="No Data",1,IF(#REF!&lt;&gt;"",1,0))</f>
        <v>#REF!</v>
      </c>
      <c r="R15" s="148" t="e">
        <f>IF('Crisis Indicator Data'!#REF!="No Data",1,IF(#REF!&lt;&gt;"",1,0))</f>
        <v>#REF!</v>
      </c>
      <c r="S15" s="148" t="e">
        <f>IF('Crisis Indicator Data'!#REF!="No Data",1,IF(#REF!&lt;&gt;"",1,0))</f>
        <v>#REF!</v>
      </c>
      <c r="T15" s="148" t="e">
        <f>IF('Crisis Indicator Data'!#REF!="No Data",1,IF(#REF!&lt;&gt;"",1,0))</f>
        <v>#REF!</v>
      </c>
      <c r="U15" s="148" t="e">
        <f>IF('Crisis Indicator Data'!#REF!="No Data",1,IF(#REF!&lt;&gt;"",1,0))</f>
        <v>#REF!</v>
      </c>
      <c r="V15" s="148" t="e">
        <f>IF('Crisis Indicator Data'!#REF!="No Data",1,IF(#REF!&lt;&gt;"",1,0))</f>
        <v>#REF!</v>
      </c>
      <c r="W15" s="148" t="e">
        <f>IF('Crisis Indicator Data'!#REF!="No Data",1,IF(#REF!&lt;&gt;"",1,0))</f>
        <v>#REF!</v>
      </c>
      <c r="X15" s="148" t="e">
        <f>IF('Crisis Indicator Data'!#REF!="No Data",1,IF(#REF!&lt;&gt;"",1,0))</f>
        <v>#REF!</v>
      </c>
      <c r="Y15" s="148" t="e">
        <f>IF('Crisis Indicator Data'!#REF!="No Data",1,IF(#REF!&lt;&gt;"",1,0))</f>
        <v>#REF!</v>
      </c>
      <c r="Z15" s="148" t="e">
        <f>IF('Crisis Indicator Data'!#REF!="No Data",1,IF(#REF!&lt;&gt;"",1,0))</f>
        <v>#REF!</v>
      </c>
      <c r="AA15" s="148" t="e">
        <f>IF('Crisis Indicator Data'!#REF!="No Data",1,IF(#REF!&lt;&gt;"",1,0))</f>
        <v>#REF!</v>
      </c>
      <c r="AB15" s="148" t="e">
        <f>IF('Crisis Indicator Data'!#REF!="No Data",1,IF(#REF!&lt;&gt;"",1,0))</f>
        <v>#REF!</v>
      </c>
      <c r="AC15" s="148" t="e">
        <f>IF('Crisis Indicator Data'!#REF!="No Data",1,IF(#REF!&lt;&gt;"",1,0))</f>
        <v>#REF!</v>
      </c>
      <c r="AD15" s="148" t="e">
        <f>IF('Crisis Indicator Data'!#REF!="No Data",1,IF(#REF!&lt;&gt;"",1,0))</f>
        <v>#REF!</v>
      </c>
      <c r="AE15" s="148" t="e">
        <f>IF('Crisis Indicator Data'!#REF!="No Data",1,IF(#REF!&lt;&gt;"",1,0))</f>
        <v>#REF!</v>
      </c>
      <c r="AF15" s="148" t="e">
        <f>IF('Crisis Indicator Data'!#REF!="No Data",1,IF(#REF!&lt;&gt;"",1,0))</f>
        <v>#REF!</v>
      </c>
      <c r="AG15" s="148" t="e">
        <f>IF('Crisis Indicator Data'!#REF!="No Data",1,IF(#REF!&lt;&gt;"",1,0))</f>
        <v>#REF!</v>
      </c>
      <c r="AH15" s="148" t="e">
        <f>IF('Crisis Indicator Data'!#REF!="No Data",1,IF(#REF!&lt;&gt;"",1,0))</f>
        <v>#REF!</v>
      </c>
      <c r="AI15" s="148" t="e">
        <f>IF('Crisis Indicator Data'!#REF!="No Data",1,IF(#REF!&lt;&gt;"",1,0))</f>
        <v>#REF!</v>
      </c>
      <c r="AJ15" s="148" t="e">
        <f>IF('Crisis Indicator Data'!#REF!="No Data",1,IF(#REF!&lt;&gt;"",1,0))</f>
        <v>#REF!</v>
      </c>
      <c r="AK15" s="148" t="e">
        <f>IF('Crisis Indicator Data'!#REF!="No Data",1,IF(#REF!&lt;&gt;"",1,0))</f>
        <v>#REF!</v>
      </c>
      <c r="AL15" s="148" t="e">
        <f>IF('Crisis Indicator Data'!#REF!="No Data",1,IF(#REF!&lt;&gt;"",1,0))</f>
        <v>#REF!</v>
      </c>
      <c r="AM15" s="148" t="e">
        <f>IF('Crisis Indicator Data'!#REF!="No Data",1,IF(#REF!&lt;&gt;"",1,0))</f>
        <v>#REF!</v>
      </c>
      <c r="AN15" s="148" t="e">
        <f>IF('Crisis Indicator Data'!#REF!="No Data",1,IF(#REF!&lt;&gt;"",1,0))</f>
        <v>#REF!</v>
      </c>
      <c r="AO15" s="148" t="e">
        <f>IF('Crisis Indicator Data'!#REF!="No Data",1,IF(#REF!&lt;&gt;"",1,0))</f>
        <v>#REF!</v>
      </c>
      <c r="AP15" s="148" t="e">
        <f>IF('Crisis Indicator Data'!#REF!="No Data",1,IF(#REF!&lt;&gt;"",1,0))</f>
        <v>#REF!</v>
      </c>
      <c r="AQ15" s="148" t="e">
        <f>IF('Crisis Indicator Data'!#REF!="No Data",1,IF(#REF!&lt;&gt;"",1,0))</f>
        <v>#REF!</v>
      </c>
      <c r="AR15" s="148" t="e">
        <f>IF('Crisis Indicator Data'!#REF!="No Data",1,IF(#REF!&lt;&gt;"",1,0))</f>
        <v>#REF!</v>
      </c>
      <c r="AS15" s="148" t="e">
        <f>IF('Crisis Indicator Data'!#REF!="No Data",1,IF(#REF!&lt;&gt;"",1,0))</f>
        <v>#REF!</v>
      </c>
      <c r="AT15" s="148" t="e">
        <f>IF('Crisis Indicator Data'!#REF!="No Data",1,IF(#REF!&lt;&gt;"",1,0))</f>
        <v>#REF!</v>
      </c>
      <c r="AU15" s="148" t="e">
        <f>IF('Crisis Indicator Data'!#REF!="No Data",1,IF(#REF!&lt;&gt;"",1,0))</f>
        <v>#REF!</v>
      </c>
      <c r="AV15" s="148" t="e">
        <f>IF('Crisis Indicator Data'!#REF!="No Data",1,IF(#REF!&lt;&gt;"",1,0))</f>
        <v>#REF!</v>
      </c>
      <c r="AW15" s="148" t="e">
        <f>IF('Crisis Indicator Data'!#REF!="No Data",1,IF(#REF!&lt;&gt;"",1,0))</f>
        <v>#REF!</v>
      </c>
      <c r="AX15" s="148" t="e">
        <f>IF('Crisis Indicator Data'!#REF!="No Data",1,IF(#REF!&lt;&gt;"",1,0))</f>
        <v>#REF!</v>
      </c>
      <c r="AY15" s="148" t="e">
        <f>IF('Crisis Indicator Data'!#REF!="No Data",1,IF(#REF!&lt;&gt;"",1,0))</f>
        <v>#REF!</v>
      </c>
      <c r="AZ15" s="148" t="e">
        <f>IF('Crisis Indicator Data'!#REF!="No Data",1,IF(#REF!&lt;&gt;"",1,0))</f>
        <v>#REF!</v>
      </c>
      <c r="BA15" t="e">
        <f t="shared" si="0"/>
        <v>#REF!</v>
      </c>
      <c r="BB15" s="20" t="e">
        <f t="shared" si="1"/>
        <v>#REF!</v>
      </c>
    </row>
    <row r="16" spans="1:54">
      <c r="A16" t="s">
        <v>8053</v>
      </c>
      <c r="B16" s="148" t="e">
        <f>IF('Crisis Indicator Data'!#REF!="No Data",1,IF(#REF!&lt;&gt;"",1,0))</f>
        <v>#REF!</v>
      </c>
      <c r="C16" s="148" t="e">
        <f>IF('Crisis Indicator Data'!#REF!="No Data",1,IF(#REF!&lt;&gt;"",1,0))</f>
        <v>#REF!</v>
      </c>
      <c r="D16" s="148" t="e">
        <f>IF('Crisis Indicator Data'!#REF!="No Data",1,IF(#REF!&lt;&gt;"",1,0))</f>
        <v>#REF!</v>
      </c>
      <c r="E16" s="148" t="e">
        <f>IF('Crisis Indicator Data'!#REF!="No Data",1,IF(#REF!&lt;&gt;"",1,0))</f>
        <v>#REF!</v>
      </c>
      <c r="F16" s="148" t="e">
        <f>IF('Crisis Indicator Data'!#REF!="No Data",1,IF(#REF!&lt;&gt;"",1,0))</f>
        <v>#REF!</v>
      </c>
      <c r="G16" s="148" t="e">
        <f>IF('Crisis Indicator Data'!#REF!="No Data",1,IF(#REF!&lt;&gt;"",1,0))</f>
        <v>#REF!</v>
      </c>
      <c r="H16" s="148" t="e">
        <f>IF('Crisis Indicator Data'!#REF!="No Data",1,IF(#REF!&lt;&gt;"",1,0))</f>
        <v>#REF!</v>
      </c>
      <c r="I16" s="148" t="e">
        <f>IF('Crisis Indicator Data'!#REF!="No Data",1,IF(#REF!&lt;&gt;"",1,0))</f>
        <v>#REF!</v>
      </c>
      <c r="J16" s="148" t="e">
        <f>IF('Crisis Indicator Data'!#REF!="No Data",1,IF(#REF!&lt;&gt;"",1,0))</f>
        <v>#REF!</v>
      </c>
      <c r="K16" s="148" t="e">
        <f>IF('Crisis Indicator Data'!#REF!="No Data",1,IF(#REF!&lt;&gt;"",1,0))</f>
        <v>#REF!</v>
      </c>
      <c r="L16" s="148" t="e">
        <f>IF('Crisis Indicator Data'!#REF!="No Data",1,IF(#REF!&lt;&gt;"",1,0))</f>
        <v>#REF!</v>
      </c>
      <c r="M16" s="148" t="e">
        <f>IF('Crisis Indicator Data'!#REF!="No Data",1,IF(#REF!&lt;&gt;"",1,0))</f>
        <v>#REF!</v>
      </c>
      <c r="N16" s="148" t="e">
        <f>IF('Crisis Indicator Data'!#REF!="No Data",1,IF(#REF!&lt;&gt;"",1,0))</f>
        <v>#REF!</v>
      </c>
      <c r="O16" s="148" t="e">
        <f>IF('Crisis Indicator Data'!#REF!="No Data",1,IF(#REF!&lt;&gt;"",1,0))</f>
        <v>#REF!</v>
      </c>
      <c r="P16" s="148" t="e">
        <f>IF('Crisis Indicator Data'!#REF!="No Data",1,IF(#REF!&lt;&gt;"",1,0))</f>
        <v>#REF!</v>
      </c>
      <c r="Q16" s="148" t="e">
        <f>IF('Crisis Indicator Data'!#REF!="No Data",1,IF(#REF!&lt;&gt;"",1,0))</f>
        <v>#REF!</v>
      </c>
      <c r="R16" s="148" t="e">
        <f>IF('Crisis Indicator Data'!#REF!="No Data",1,IF(#REF!&lt;&gt;"",1,0))</f>
        <v>#REF!</v>
      </c>
      <c r="S16" s="148" t="e">
        <f>IF('Crisis Indicator Data'!#REF!="No Data",1,IF(#REF!&lt;&gt;"",1,0))</f>
        <v>#REF!</v>
      </c>
      <c r="T16" s="148" t="e">
        <f>IF('Crisis Indicator Data'!#REF!="No Data",1,IF(#REF!&lt;&gt;"",1,0))</f>
        <v>#REF!</v>
      </c>
      <c r="U16" s="148" t="e">
        <f>IF('Crisis Indicator Data'!#REF!="No Data",1,IF(#REF!&lt;&gt;"",1,0))</f>
        <v>#REF!</v>
      </c>
      <c r="V16" s="148" t="e">
        <f>IF('Crisis Indicator Data'!#REF!="No Data",1,IF(#REF!&lt;&gt;"",1,0))</f>
        <v>#REF!</v>
      </c>
      <c r="W16" s="148" t="e">
        <f>IF('Crisis Indicator Data'!#REF!="No Data",1,IF(#REF!&lt;&gt;"",1,0))</f>
        <v>#REF!</v>
      </c>
      <c r="X16" s="148" t="e">
        <f>IF('Crisis Indicator Data'!#REF!="No Data",1,IF(#REF!&lt;&gt;"",1,0))</f>
        <v>#REF!</v>
      </c>
      <c r="Y16" s="148" t="e">
        <f>IF('Crisis Indicator Data'!#REF!="No Data",1,IF(#REF!&lt;&gt;"",1,0))</f>
        <v>#REF!</v>
      </c>
      <c r="Z16" s="148" t="e">
        <f>IF('Crisis Indicator Data'!#REF!="No Data",1,IF(#REF!&lt;&gt;"",1,0))</f>
        <v>#REF!</v>
      </c>
      <c r="AA16" s="148" t="e">
        <f>IF('Crisis Indicator Data'!#REF!="No Data",1,IF(#REF!&lt;&gt;"",1,0))</f>
        <v>#REF!</v>
      </c>
      <c r="AB16" s="148" t="e">
        <f>IF('Crisis Indicator Data'!#REF!="No Data",1,IF(#REF!&lt;&gt;"",1,0))</f>
        <v>#REF!</v>
      </c>
      <c r="AC16" s="148" t="e">
        <f>IF('Crisis Indicator Data'!#REF!="No Data",1,IF(#REF!&lt;&gt;"",1,0))</f>
        <v>#REF!</v>
      </c>
      <c r="AD16" s="148" t="e">
        <f>IF('Crisis Indicator Data'!#REF!="No Data",1,IF(#REF!&lt;&gt;"",1,0))</f>
        <v>#REF!</v>
      </c>
      <c r="AE16" s="148" t="e">
        <f>IF('Crisis Indicator Data'!#REF!="No Data",1,IF(#REF!&lt;&gt;"",1,0))</f>
        <v>#REF!</v>
      </c>
      <c r="AF16" s="148" t="e">
        <f>IF('Crisis Indicator Data'!#REF!="No Data",1,IF(#REF!&lt;&gt;"",1,0))</f>
        <v>#REF!</v>
      </c>
      <c r="AG16" s="148" t="e">
        <f>IF('Crisis Indicator Data'!#REF!="No Data",1,IF(#REF!&lt;&gt;"",1,0))</f>
        <v>#REF!</v>
      </c>
      <c r="AH16" s="148" t="e">
        <f>IF('Crisis Indicator Data'!#REF!="No Data",1,IF(#REF!&lt;&gt;"",1,0))</f>
        <v>#REF!</v>
      </c>
      <c r="AI16" s="148" t="e">
        <f>IF('Crisis Indicator Data'!#REF!="No Data",1,IF(#REF!&lt;&gt;"",1,0))</f>
        <v>#REF!</v>
      </c>
      <c r="AJ16" s="148" t="e">
        <f>IF('Crisis Indicator Data'!#REF!="No Data",1,IF(#REF!&lt;&gt;"",1,0))</f>
        <v>#REF!</v>
      </c>
      <c r="AK16" s="148" t="e">
        <f>IF('Crisis Indicator Data'!#REF!="No Data",1,IF(#REF!&lt;&gt;"",1,0))</f>
        <v>#REF!</v>
      </c>
      <c r="AL16" s="148" t="e">
        <f>IF('Crisis Indicator Data'!#REF!="No Data",1,IF(#REF!&lt;&gt;"",1,0))</f>
        <v>#REF!</v>
      </c>
      <c r="AM16" s="148" t="e">
        <f>IF('Crisis Indicator Data'!#REF!="No Data",1,IF(#REF!&lt;&gt;"",1,0))</f>
        <v>#REF!</v>
      </c>
      <c r="AN16" s="148" t="e">
        <f>IF('Crisis Indicator Data'!#REF!="No Data",1,IF(#REF!&lt;&gt;"",1,0))</f>
        <v>#REF!</v>
      </c>
      <c r="AO16" s="148" t="e">
        <f>IF('Crisis Indicator Data'!#REF!="No Data",1,IF(#REF!&lt;&gt;"",1,0))</f>
        <v>#REF!</v>
      </c>
      <c r="AP16" s="148" t="e">
        <f>IF('Crisis Indicator Data'!#REF!="No Data",1,IF(#REF!&lt;&gt;"",1,0))</f>
        <v>#REF!</v>
      </c>
      <c r="AQ16" s="148" t="e">
        <f>IF('Crisis Indicator Data'!#REF!="No Data",1,IF(#REF!&lt;&gt;"",1,0))</f>
        <v>#REF!</v>
      </c>
      <c r="AR16" s="148" t="e">
        <f>IF('Crisis Indicator Data'!#REF!="No Data",1,IF(#REF!&lt;&gt;"",1,0))</f>
        <v>#REF!</v>
      </c>
      <c r="AS16" s="148" t="e">
        <f>IF('Crisis Indicator Data'!#REF!="No Data",1,IF(#REF!&lt;&gt;"",1,0))</f>
        <v>#REF!</v>
      </c>
      <c r="AT16" s="148" t="e">
        <f>IF('Crisis Indicator Data'!#REF!="No Data",1,IF(#REF!&lt;&gt;"",1,0))</f>
        <v>#REF!</v>
      </c>
      <c r="AU16" s="148" t="e">
        <f>IF('Crisis Indicator Data'!#REF!="No Data",1,IF(#REF!&lt;&gt;"",1,0))</f>
        <v>#REF!</v>
      </c>
      <c r="AV16" s="148" t="e">
        <f>IF('Crisis Indicator Data'!#REF!="No Data",1,IF(#REF!&lt;&gt;"",1,0))</f>
        <v>#REF!</v>
      </c>
      <c r="AW16" s="148" t="e">
        <f>IF('Crisis Indicator Data'!#REF!="No Data",1,IF(#REF!&lt;&gt;"",1,0))</f>
        <v>#REF!</v>
      </c>
      <c r="AX16" s="148" t="e">
        <f>IF('Crisis Indicator Data'!#REF!="No Data",1,IF(#REF!&lt;&gt;"",1,0))</f>
        <v>#REF!</v>
      </c>
      <c r="AY16" s="148" t="e">
        <f>IF('Crisis Indicator Data'!#REF!="No Data",1,IF(#REF!&lt;&gt;"",1,0))</f>
        <v>#REF!</v>
      </c>
      <c r="AZ16" s="148" t="e">
        <f>IF('Crisis Indicator Data'!#REF!="No Data",1,IF(#REF!&lt;&gt;"",1,0))</f>
        <v>#REF!</v>
      </c>
      <c r="BA16" t="e">
        <f t="shared" si="0"/>
        <v>#REF!</v>
      </c>
      <c r="BB16" s="20" t="e">
        <f t="shared" si="1"/>
        <v>#REF!</v>
      </c>
    </row>
    <row r="17" spans="1:54">
      <c r="A17" t="s">
        <v>8055</v>
      </c>
      <c r="B17" s="148" t="e">
        <f>IF('Crisis Indicator Data'!#REF!="No Data",1,IF(#REF!&lt;&gt;"",1,0))</f>
        <v>#REF!</v>
      </c>
      <c r="C17" s="148" t="e">
        <f>IF('Crisis Indicator Data'!#REF!="No Data",1,IF(#REF!&lt;&gt;"",1,0))</f>
        <v>#REF!</v>
      </c>
      <c r="D17" s="148" t="e">
        <f>IF('Crisis Indicator Data'!#REF!="No Data",1,IF(#REF!&lt;&gt;"",1,0))</f>
        <v>#REF!</v>
      </c>
      <c r="E17" s="148" t="e">
        <f>IF('Crisis Indicator Data'!#REF!="No Data",1,IF(#REF!&lt;&gt;"",1,0))</f>
        <v>#REF!</v>
      </c>
      <c r="F17" s="148" t="e">
        <f>IF('Crisis Indicator Data'!#REF!="No Data",1,IF(#REF!&lt;&gt;"",1,0))</f>
        <v>#REF!</v>
      </c>
      <c r="G17" s="148" t="e">
        <f>IF('Crisis Indicator Data'!#REF!="No Data",1,IF(#REF!&lt;&gt;"",1,0))</f>
        <v>#REF!</v>
      </c>
      <c r="H17" s="148" t="e">
        <f>IF('Crisis Indicator Data'!#REF!="No Data",1,IF(#REF!&lt;&gt;"",1,0))</f>
        <v>#REF!</v>
      </c>
      <c r="I17" s="148" t="e">
        <f>IF('Crisis Indicator Data'!#REF!="No Data",1,IF(#REF!&lt;&gt;"",1,0))</f>
        <v>#REF!</v>
      </c>
      <c r="J17" s="148" t="e">
        <f>IF('Crisis Indicator Data'!#REF!="No Data",1,IF(#REF!&lt;&gt;"",1,0))</f>
        <v>#REF!</v>
      </c>
      <c r="K17" s="148" t="e">
        <f>IF('Crisis Indicator Data'!#REF!="No Data",1,IF(#REF!&lt;&gt;"",1,0))</f>
        <v>#REF!</v>
      </c>
      <c r="L17" s="148" t="e">
        <f>IF('Crisis Indicator Data'!#REF!="No Data",1,IF(#REF!&lt;&gt;"",1,0))</f>
        <v>#REF!</v>
      </c>
      <c r="M17" s="148" t="e">
        <f>IF('Crisis Indicator Data'!#REF!="No Data",1,IF(#REF!&lt;&gt;"",1,0))</f>
        <v>#REF!</v>
      </c>
      <c r="N17" s="148" t="e">
        <f>IF('Crisis Indicator Data'!#REF!="No Data",1,IF(#REF!&lt;&gt;"",1,0))</f>
        <v>#REF!</v>
      </c>
      <c r="O17" s="148" t="e">
        <f>IF('Crisis Indicator Data'!#REF!="No Data",1,IF(#REF!&lt;&gt;"",1,0))</f>
        <v>#REF!</v>
      </c>
      <c r="P17" s="148" t="e">
        <f>IF('Crisis Indicator Data'!#REF!="No Data",1,IF(#REF!&lt;&gt;"",1,0))</f>
        <v>#REF!</v>
      </c>
      <c r="Q17" s="148" t="e">
        <f>IF('Crisis Indicator Data'!#REF!="No Data",1,IF(#REF!&lt;&gt;"",1,0))</f>
        <v>#REF!</v>
      </c>
      <c r="R17" s="148" t="e">
        <f>IF('Crisis Indicator Data'!#REF!="No Data",1,IF(#REF!&lt;&gt;"",1,0))</f>
        <v>#REF!</v>
      </c>
      <c r="S17" s="148" t="e">
        <f>IF('Crisis Indicator Data'!#REF!="No Data",1,IF(#REF!&lt;&gt;"",1,0))</f>
        <v>#REF!</v>
      </c>
      <c r="T17" s="148" t="e">
        <f>IF('Crisis Indicator Data'!#REF!="No Data",1,IF(#REF!&lt;&gt;"",1,0))</f>
        <v>#REF!</v>
      </c>
      <c r="U17" s="148" t="e">
        <f>IF('Crisis Indicator Data'!#REF!="No Data",1,IF(#REF!&lt;&gt;"",1,0))</f>
        <v>#REF!</v>
      </c>
      <c r="V17" s="148" t="e">
        <f>IF('Crisis Indicator Data'!#REF!="No Data",1,IF(#REF!&lt;&gt;"",1,0))</f>
        <v>#REF!</v>
      </c>
      <c r="W17" s="148" t="e">
        <f>IF('Crisis Indicator Data'!#REF!="No Data",1,IF(#REF!&lt;&gt;"",1,0))</f>
        <v>#REF!</v>
      </c>
      <c r="X17" s="148" t="e">
        <f>IF('Crisis Indicator Data'!#REF!="No Data",1,IF(#REF!&lt;&gt;"",1,0))</f>
        <v>#REF!</v>
      </c>
      <c r="Y17" s="148" t="e">
        <f>IF('Crisis Indicator Data'!#REF!="No Data",1,IF(#REF!&lt;&gt;"",1,0))</f>
        <v>#REF!</v>
      </c>
      <c r="Z17" s="148" t="e">
        <f>IF('Crisis Indicator Data'!#REF!="No Data",1,IF(#REF!&lt;&gt;"",1,0))</f>
        <v>#REF!</v>
      </c>
      <c r="AA17" s="148" t="e">
        <f>IF('Crisis Indicator Data'!#REF!="No Data",1,IF(#REF!&lt;&gt;"",1,0))</f>
        <v>#REF!</v>
      </c>
      <c r="AB17" s="148" t="e">
        <f>IF('Crisis Indicator Data'!#REF!="No Data",1,IF(#REF!&lt;&gt;"",1,0))</f>
        <v>#REF!</v>
      </c>
      <c r="AC17" s="148" t="e">
        <f>IF('Crisis Indicator Data'!#REF!="No Data",1,IF(#REF!&lt;&gt;"",1,0))</f>
        <v>#REF!</v>
      </c>
      <c r="AD17" s="148" t="e">
        <f>IF('Crisis Indicator Data'!#REF!="No Data",1,IF(#REF!&lt;&gt;"",1,0))</f>
        <v>#REF!</v>
      </c>
      <c r="AE17" s="148" t="e">
        <f>IF('Crisis Indicator Data'!#REF!="No Data",1,IF(#REF!&lt;&gt;"",1,0))</f>
        <v>#REF!</v>
      </c>
      <c r="AF17" s="148" t="e">
        <f>IF('Crisis Indicator Data'!#REF!="No Data",1,IF(#REF!&lt;&gt;"",1,0))</f>
        <v>#REF!</v>
      </c>
      <c r="AG17" s="148" t="e">
        <f>IF('Crisis Indicator Data'!#REF!="No Data",1,IF(#REF!&lt;&gt;"",1,0))</f>
        <v>#REF!</v>
      </c>
      <c r="AH17" s="148" t="e">
        <f>IF('Crisis Indicator Data'!#REF!="No Data",1,IF(#REF!&lt;&gt;"",1,0))</f>
        <v>#REF!</v>
      </c>
      <c r="AI17" s="148" t="e">
        <f>IF('Crisis Indicator Data'!#REF!="No Data",1,IF(#REF!&lt;&gt;"",1,0))</f>
        <v>#REF!</v>
      </c>
      <c r="AJ17" s="148" t="e">
        <f>IF('Crisis Indicator Data'!#REF!="No Data",1,IF(#REF!&lt;&gt;"",1,0))</f>
        <v>#REF!</v>
      </c>
      <c r="AK17" s="148" t="e">
        <f>IF('Crisis Indicator Data'!#REF!="No Data",1,IF(#REF!&lt;&gt;"",1,0))</f>
        <v>#REF!</v>
      </c>
      <c r="AL17" s="148" t="e">
        <f>IF('Crisis Indicator Data'!#REF!="No Data",1,IF(#REF!&lt;&gt;"",1,0))</f>
        <v>#REF!</v>
      </c>
      <c r="AM17" s="148" t="e">
        <f>IF('Crisis Indicator Data'!#REF!="No Data",1,IF(#REF!&lt;&gt;"",1,0))</f>
        <v>#REF!</v>
      </c>
      <c r="AN17" s="148" t="e">
        <f>IF('Crisis Indicator Data'!#REF!="No Data",1,IF(#REF!&lt;&gt;"",1,0))</f>
        <v>#REF!</v>
      </c>
      <c r="AO17" s="148" t="e">
        <f>IF('Crisis Indicator Data'!#REF!="No Data",1,IF(#REF!&lt;&gt;"",1,0))</f>
        <v>#REF!</v>
      </c>
      <c r="AP17" s="148" t="e">
        <f>IF('Crisis Indicator Data'!#REF!="No Data",1,IF(#REF!&lt;&gt;"",1,0))</f>
        <v>#REF!</v>
      </c>
      <c r="AQ17" s="148" t="e">
        <f>IF('Crisis Indicator Data'!#REF!="No Data",1,IF(#REF!&lt;&gt;"",1,0))</f>
        <v>#REF!</v>
      </c>
      <c r="AR17" s="148" t="e">
        <f>IF('Crisis Indicator Data'!#REF!="No Data",1,IF(#REF!&lt;&gt;"",1,0))</f>
        <v>#REF!</v>
      </c>
      <c r="AS17" s="148" t="e">
        <f>IF('Crisis Indicator Data'!#REF!="No Data",1,IF(#REF!&lt;&gt;"",1,0))</f>
        <v>#REF!</v>
      </c>
      <c r="AT17" s="148" t="e">
        <f>IF('Crisis Indicator Data'!#REF!="No Data",1,IF(#REF!&lt;&gt;"",1,0))</f>
        <v>#REF!</v>
      </c>
      <c r="AU17" s="148" t="e">
        <f>IF('Crisis Indicator Data'!#REF!="No Data",1,IF(#REF!&lt;&gt;"",1,0))</f>
        <v>#REF!</v>
      </c>
      <c r="AV17" s="148" t="e">
        <f>IF('Crisis Indicator Data'!#REF!="No Data",1,IF(#REF!&lt;&gt;"",1,0))</f>
        <v>#REF!</v>
      </c>
      <c r="AW17" s="148" t="e">
        <f>IF('Crisis Indicator Data'!#REF!="No Data",1,IF(#REF!&lt;&gt;"",1,0))</f>
        <v>#REF!</v>
      </c>
      <c r="AX17" s="148" t="e">
        <f>IF('Crisis Indicator Data'!#REF!="No Data",1,IF(#REF!&lt;&gt;"",1,0))</f>
        <v>#REF!</v>
      </c>
      <c r="AY17" s="148" t="e">
        <f>IF('Crisis Indicator Data'!#REF!="No Data",1,IF(#REF!&lt;&gt;"",1,0))</f>
        <v>#REF!</v>
      </c>
      <c r="AZ17" s="148" t="e">
        <f>IF('Crisis Indicator Data'!#REF!="No Data",1,IF(#REF!&lt;&gt;"",1,0))</f>
        <v>#REF!</v>
      </c>
      <c r="BA17" t="e">
        <f t="shared" si="0"/>
        <v>#REF!</v>
      </c>
      <c r="BB17" s="20" t="e">
        <f t="shared" si="1"/>
        <v>#REF!</v>
      </c>
    </row>
    <row r="18" spans="1:54">
      <c r="A18" t="s">
        <v>8057</v>
      </c>
      <c r="B18" s="148" t="e">
        <f>IF('Crisis Indicator Data'!#REF!="No Data",1,IF(#REF!&lt;&gt;"",1,0))</f>
        <v>#REF!</v>
      </c>
      <c r="C18" s="148" t="e">
        <f>IF('Crisis Indicator Data'!#REF!="No Data",1,IF(#REF!&lt;&gt;"",1,0))</f>
        <v>#REF!</v>
      </c>
      <c r="D18" s="148" t="e">
        <f>IF('Crisis Indicator Data'!#REF!="No Data",1,IF(#REF!&lt;&gt;"",1,0))</f>
        <v>#REF!</v>
      </c>
      <c r="E18" s="148" t="e">
        <f>IF('Crisis Indicator Data'!#REF!="No Data",1,IF(#REF!&lt;&gt;"",1,0))</f>
        <v>#REF!</v>
      </c>
      <c r="F18" s="148" t="e">
        <f>IF('Crisis Indicator Data'!#REF!="No Data",1,IF(#REF!&lt;&gt;"",1,0))</f>
        <v>#REF!</v>
      </c>
      <c r="G18" s="148" t="e">
        <f>IF('Crisis Indicator Data'!#REF!="No Data",1,IF(#REF!&lt;&gt;"",1,0))</f>
        <v>#REF!</v>
      </c>
      <c r="H18" s="148" t="e">
        <f>IF('Crisis Indicator Data'!#REF!="No Data",1,IF(#REF!&lt;&gt;"",1,0))</f>
        <v>#REF!</v>
      </c>
      <c r="I18" s="148" t="e">
        <f>IF('Crisis Indicator Data'!#REF!="No Data",1,IF(#REF!&lt;&gt;"",1,0))</f>
        <v>#REF!</v>
      </c>
      <c r="J18" s="148" t="e">
        <f>IF('Crisis Indicator Data'!#REF!="No Data",1,IF(#REF!&lt;&gt;"",1,0))</f>
        <v>#REF!</v>
      </c>
      <c r="K18" s="148" t="e">
        <f>IF('Crisis Indicator Data'!#REF!="No Data",1,IF(#REF!&lt;&gt;"",1,0))</f>
        <v>#REF!</v>
      </c>
      <c r="L18" s="148" t="e">
        <f>IF('Crisis Indicator Data'!#REF!="No Data",1,IF(#REF!&lt;&gt;"",1,0))</f>
        <v>#REF!</v>
      </c>
      <c r="M18" s="148" t="e">
        <f>IF('Crisis Indicator Data'!#REF!="No Data",1,IF(#REF!&lt;&gt;"",1,0))</f>
        <v>#REF!</v>
      </c>
      <c r="N18" s="148" t="e">
        <f>IF('Crisis Indicator Data'!#REF!="No Data",1,IF(#REF!&lt;&gt;"",1,0))</f>
        <v>#REF!</v>
      </c>
      <c r="O18" s="148" t="e">
        <f>IF('Crisis Indicator Data'!#REF!="No Data",1,IF(#REF!&lt;&gt;"",1,0))</f>
        <v>#REF!</v>
      </c>
      <c r="P18" s="148" t="e">
        <f>IF('Crisis Indicator Data'!#REF!="No Data",1,IF(#REF!&lt;&gt;"",1,0))</f>
        <v>#REF!</v>
      </c>
      <c r="Q18" s="148" t="e">
        <f>IF('Crisis Indicator Data'!#REF!="No Data",1,IF(#REF!&lt;&gt;"",1,0))</f>
        <v>#REF!</v>
      </c>
      <c r="R18" s="148" t="e">
        <f>IF('Crisis Indicator Data'!#REF!="No Data",1,IF(#REF!&lt;&gt;"",1,0))</f>
        <v>#REF!</v>
      </c>
      <c r="S18" s="148" t="e">
        <f>IF('Crisis Indicator Data'!#REF!="No Data",1,IF(#REF!&lt;&gt;"",1,0))</f>
        <v>#REF!</v>
      </c>
      <c r="T18" s="148" t="e">
        <f>IF('Crisis Indicator Data'!#REF!="No Data",1,IF(#REF!&lt;&gt;"",1,0))</f>
        <v>#REF!</v>
      </c>
      <c r="U18" s="148" t="e">
        <f>IF('Crisis Indicator Data'!#REF!="No Data",1,IF(#REF!&lt;&gt;"",1,0))</f>
        <v>#REF!</v>
      </c>
      <c r="V18" s="148" t="e">
        <f>IF('Crisis Indicator Data'!#REF!="No Data",1,IF(#REF!&lt;&gt;"",1,0))</f>
        <v>#REF!</v>
      </c>
      <c r="W18" s="148" t="e">
        <f>IF('Crisis Indicator Data'!#REF!="No Data",1,IF(#REF!&lt;&gt;"",1,0))</f>
        <v>#REF!</v>
      </c>
      <c r="X18" s="148" t="e">
        <f>IF('Crisis Indicator Data'!#REF!="No Data",1,IF(#REF!&lt;&gt;"",1,0))</f>
        <v>#REF!</v>
      </c>
      <c r="Y18" s="148" t="e">
        <f>IF('Crisis Indicator Data'!#REF!="No Data",1,IF(#REF!&lt;&gt;"",1,0))</f>
        <v>#REF!</v>
      </c>
      <c r="Z18" s="148" t="e">
        <f>IF('Crisis Indicator Data'!#REF!="No Data",1,IF(#REF!&lt;&gt;"",1,0))</f>
        <v>#REF!</v>
      </c>
      <c r="AA18" s="148" t="e">
        <f>IF('Crisis Indicator Data'!#REF!="No Data",1,IF(#REF!&lt;&gt;"",1,0))</f>
        <v>#REF!</v>
      </c>
      <c r="AB18" s="148" t="e">
        <f>IF('Crisis Indicator Data'!#REF!="No Data",1,IF(#REF!&lt;&gt;"",1,0))</f>
        <v>#REF!</v>
      </c>
      <c r="AC18" s="148" t="e">
        <f>IF('Crisis Indicator Data'!#REF!="No Data",1,IF(#REF!&lt;&gt;"",1,0))</f>
        <v>#REF!</v>
      </c>
      <c r="AD18" s="148" t="e">
        <f>IF('Crisis Indicator Data'!#REF!="No Data",1,IF(#REF!&lt;&gt;"",1,0))</f>
        <v>#REF!</v>
      </c>
      <c r="AE18" s="148" t="e">
        <f>IF('Crisis Indicator Data'!#REF!="No Data",1,IF(#REF!&lt;&gt;"",1,0))</f>
        <v>#REF!</v>
      </c>
      <c r="AF18" s="148" t="e">
        <f>IF('Crisis Indicator Data'!#REF!="No Data",1,IF(#REF!&lt;&gt;"",1,0))</f>
        <v>#REF!</v>
      </c>
      <c r="AG18" s="148" t="e">
        <f>IF('Crisis Indicator Data'!#REF!="No Data",1,IF(#REF!&lt;&gt;"",1,0))</f>
        <v>#REF!</v>
      </c>
      <c r="AH18" s="148" t="e">
        <f>IF('Crisis Indicator Data'!#REF!="No Data",1,IF(#REF!&lt;&gt;"",1,0))</f>
        <v>#REF!</v>
      </c>
      <c r="AI18" s="148" t="e">
        <f>IF('Crisis Indicator Data'!#REF!="No Data",1,IF(#REF!&lt;&gt;"",1,0))</f>
        <v>#REF!</v>
      </c>
      <c r="AJ18" s="148" t="e">
        <f>IF('Crisis Indicator Data'!#REF!="No Data",1,IF(#REF!&lt;&gt;"",1,0))</f>
        <v>#REF!</v>
      </c>
      <c r="AK18" s="148" t="e">
        <f>IF('Crisis Indicator Data'!#REF!="No Data",1,IF(#REF!&lt;&gt;"",1,0))</f>
        <v>#REF!</v>
      </c>
      <c r="AL18" s="148" t="e">
        <f>IF('Crisis Indicator Data'!#REF!="No Data",1,IF(#REF!&lt;&gt;"",1,0))</f>
        <v>#REF!</v>
      </c>
      <c r="AM18" s="148" t="e">
        <f>IF('Crisis Indicator Data'!#REF!="No Data",1,IF(#REF!&lt;&gt;"",1,0))</f>
        <v>#REF!</v>
      </c>
      <c r="AN18" s="148" t="e">
        <f>IF('Crisis Indicator Data'!#REF!="No Data",1,IF(#REF!&lt;&gt;"",1,0))</f>
        <v>#REF!</v>
      </c>
      <c r="AO18" s="148" t="e">
        <f>IF('Crisis Indicator Data'!#REF!="No Data",1,IF(#REF!&lt;&gt;"",1,0))</f>
        <v>#REF!</v>
      </c>
      <c r="AP18" s="148" t="e">
        <f>IF('Crisis Indicator Data'!#REF!="No Data",1,IF(#REF!&lt;&gt;"",1,0))</f>
        <v>#REF!</v>
      </c>
      <c r="AQ18" s="148" t="e">
        <f>IF('Crisis Indicator Data'!#REF!="No Data",1,IF(#REF!&lt;&gt;"",1,0))</f>
        <v>#REF!</v>
      </c>
      <c r="AR18" s="148" t="e">
        <f>IF('Crisis Indicator Data'!#REF!="No Data",1,IF(#REF!&lt;&gt;"",1,0))</f>
        <v>#REF!</v>
      </c>
      <c r="AS18" s="148" t="e">
        <f>IF('Crisis Indicator Data'!#REF!="No Data",1,IF(#REF!&lt;&gt;"",1,0))</f>
        <v>#REF!</v>
      </c>
      <c r="AT18" s="148" t="e">
        <f>IF('Crisis Indicator Data'!#REF!="No Data",1,IF(#REF!&lt;&gt;"",1,0))</f>
        <v>#REF!</v>
      </c>
      <c r="AU18" s="148" t="e">
        <f>IF('Crisis Indicator Data'!#REF!="No Data",1,IF(#REF!&lt;&gt;"",1,0))</f>
        <v>#REF!</v>
      </c>
      <c r="AV18" s="148" t="e">
        <f>IF('Crisis Indicator Data'!#REF!="No Data",1,IF(#REF!&lt;&gt;"",1,0))</f>
        <v>#REF!</v>
      </c>
      <c r="AW18" s="148" t="e">
        <f>IF('Crisis Indicator Data'!#REF!="No Data",1,IF(#REF!&lt;&gt;"",1,0))</f>
        <v>#REF!</v>
      </c>
      <c r="AX18" s="148" t="e">
        <f>IF('Crisis Indicator Data'!#REF!="No Data",1,IF(#REF!&lt;&gt;"",1,0))</f>
        <v>#REF!</v>
      </c>
      <c r="AY18" s="148" t="e">
        <f>IF('Crisis Indicator Data'!#REF!="No Data",1,IF(#REF!&lt;&gt;"",1,0))</f>
        <v>#REF!</v>
      </c>
      <c r="AZ18" s="148" t="e">
        <f>IF('Crisis Indicator Data'!#REF!="No Data",1,IF(#REF!&lt;&gt;"",1,0))</f>
        <v>#REF!</v>
      </c>
      <c r="BA18" t="e">
        <f t="shared" si="0"/>
        <v>#REF!</v>
      </c>
      <c r="BB18" s="20" t="e">
        <f t="shared" si="1"/>
        <v>#REF!</v>
      </c>
    </row>
    <row r="19" spans="1:54">
      <c r="A19" t="s">
        <v>8059</v>
      </c>
      <c r="B19" s="148" t="e">
        <f>IF('Crisis Indicator Data'!#REF!="No Data",1,IF(#REF!&lt;&gt;"",1,0))</f>
        <v>#REF!</v>
      </c>
      <c r="C19" s="148" t="e">
        <f>IF('Crisis Indicator Data'!#REF!="No Data",1,IF(#REF!&lt;&gt;"",1,0))</f>
        <v>#REF!</v>
      </c>
      <c r="D19" s="148" t="e">
        <f>IF('Crisis Indicator Data'!#REF!="No Data",1,IF(#REF!&lt;&gt;"",1,0))</f>
        <v>#REF!</v>
      </c>
      <c r="E19" s="148" t="e">
        <f>IF('Crisis Indicator Data'!#REF!="No Data",1,IF(#REF!&lt;&gt;"",1,0))</f>
        <v>#REF!</v>
      </c>
      <c r="F19" s="148" t="e">
        <f>IF('Crisis Indicator Data'!#REF!="No Data",1,IF(#REF!&lt;&gt;"",1,0))</f>
        <v>#REF!</v>
      </c>
      <c r="G19" s="148" t="e">
        <f>IF('Crisis Indicator Data'!#REF!="No Data",1,IF(#REF!&lt;&gt;"",1,0))</f>
        <v>#REF!</v>
      </c>
      <c r="H19" s="148" t="e">
        <f>IF('Crisis Indicator Data'!#REF!="No Data",1,IF(#REF!&lt;&gt;"",1,0))</f>
        <v>#REF!</v>
      </c>
      <c r="I19" s="148" t="e">
        <f>IF('Crisis Indicator Data'!#REF!="No Data",1,IF(#REF!&lt;&gt;"",1,0))</f>
        <v>#REF!</v>
      </c>
      <c r="J19" s="148" t="e">
        <f>IF('Crisis Indicator Data'!#REF!="No Data",1,IF(#REF!&lt;&gt;"",1,0))</f>
        <v>#REF!</v>
      </c>
      <c r="K19" s="148" t="e">
        <f>IF('Crisis Indicator Data'!#REF!="No Data",1,IF(#REF!&lt;&gt;"",1,0))</f>
        <v>#REF!</v>
      </c>
      <c r="L19" s="148" t="e">
        <f>IF('Crisis Indicator Data'!#REF!="No Data",1,IF(#REF!&lt;&gt;"",1,0))</f>
        <v>#REF!</v>
      </c>
      <c r="M19" s="148" t="e">
        <f>IF('Crisis Indicator Data'!#REF!="No Data",1,IF(#REF!&lt;&gt;"",1,0))</f>
        <v>#REF!</v>
      </c>
      <c r="N19" s="148" t="e">
        <f>IF('Crisis Indicator Data'!#REF!="No Data",1,IF(#REF!&lt;&gt;"",1,0))</f>
        <v>#REF!</v>
      </c>
      <c r="O19" s="148" t="e">
        <f>IF('Crisis Indicator Data'!#REF!="No Data",1,IF(#REF!&lt;&gt;"",1,0))</f>
        <v>#REF!</v>
      </c>
      <c r="P19" s="148" t="e">
        <f>IF('Crisis Indicator Data'!#REF!="No Data",1,IF(#REF!&lt;&gt;"",1,0))</f>
        <v>#REF!</v>
      </c>
      <c r="Q19" s="148" t="e">
        <f>IF('Crisis Indicator Data'!#REF!="No Data",1,IF(#REF!&lt;&gt;"",1,0))</f>
        <v>#REF!</v>
      </c>
      <c r="R19" s="148" t="e">
        <f>IF('Crisis Indicator Data'!#REF!="No Data",1,IF(#REF!&lt;&gt;"",1,0))</f>
        <v>#REF!</v>
      </c>
      <c r="S19" s="148" t="e">
        <f>IF('Crisis Indicator Data'!#REF!="No Data",1,IF(#REF!&lt;&gt;"",1,0))</f>
        <v>#REF!</v>
      </c>
      <c r="T19" s="148" t="e">
        <f>IF('Crisis Indicator Data'!#REF!="No Data",1,IF(#REF!&lt;&gt;"",1,0))</f>
        <v>#REF!</v>
      </c>
      <c r="U19" s="148" t="e">
        <f>IF('Crisis Indicator Data'!#REF!="No Data",1,IF(#REF!&lt;&gt;"",1,0))</f>
        <v>#REF!</v>
      </c>
      <c r="V19" s="148" t="e">
        <f>IF('Crisis Indicator Data'!#REF!="No Data",1,IF(#REF!&lt;&gt;"",1,0))</f>
        <v>#REF!</v>
      </c>
      <c r="W19" s="148" t="e">
        <f>IF('Crisis Indicator Data'!#REF!="No Data",1,IF(#REF!&lt;&gt;"",1,0))</f>
        <v>#REF!</v>
      </c>
      <c r="X19" s="148" t="e">
        <f>IF('Crisis Indicator Data'!#REF!="No Data",1,IF(#REF!&lt;&gt;"",1,0))</f>
        <v>#REF!</v>
      </c>
      <c r="Y19" s="148" t="e">
        <f>IF('Crisis Indicator Data'!#REF!="No Data",1,IF(#REF!&lt;&gt;"",1,0))</f>
        <v>#REF!</v>
      </c>
      <c r="Z19" s="148" t="e">
        <f>IF('Crisis Indicator Data'!#REF!="No Data",1,IF(#REF!&lt;&gt;"",1,0))</f>
        <v>#REF!</v>
      </c>
      <c r="AA19" s="148" t="e">
        <f>IF('Crisis Indicator Data'!#REF!="No Data",1,IF(#REF!&lt;&gt;"",1,0))</f>
        <v>#REF!</v>
      </c>
      <c r="AB19" s="148" t="e">
        <f>IF('Crisis Indicator Data'!#REF!="No Data",1,IF(#REF!&lt;&gt;"",1,0))</f>
        <v>#REF!</v>
      </c>
      <c r="AC19" s="148" t="e">
        <f>IF('Crisis Indicator Data'!#REF!="No Data",1,IF(#REF!&lt;&gt;"",1,0))</f>
        <v>#REF!</v>
      </c>
      <c r="AD19" s="148" t="e">
        <f>IF('Crisis Indicator Data'!#REF!="No Data",1,IF(#REF!&lt;&gt;"",1,0))</f>
        <v>#REF!</v>
      </c>
      <c r="AE19" s="148" t="e">
        <f>IF('Crisis Indicator Data'!#REF!="No Data",1,IF(#REF!&lt;&gt;"",1,0))</f>
        <v>#REF!</v>
      </c>
      <c r="AF19" s="148" t="e">
        <f>IF('Crisis Indicator Data'!#REF!="No Data",1,IF(#REF!&lt;&gt;"",1,0))</f>
        <v>#REF!</v>
      </c>
      <c r="AG19" s="148" t="e">
        <f>IF('Crisis Indicator Data'!#REF!="No Data",1,IF(#REF!&lt;&gt;"",1,0))</f>
        <v>#REF!</v>
      </c>
      <c r="AH19" s="148" t="e">
        <f>IF('Crisis Indicator Data'!#REF!="No Data",1,IF(#REF!&lt;&gt;"",1,0))</f>
        <v>#REF!</v>
      </c>
      <c r="AI19" s="148" t="e">
        <f>IF('Crisis Indicator Data'!#REF!="No Data",1,IF(#REF!&lt;&gt;"",1,0))</f>
        <v>#REF!</v>
      </c>
      <c r="AJ19" s="148" t="e">
        <f>IF('Crisis Indicator Data'!#REF!="No Data",1,IF(#REF!&lt;&gt;"",1,0))</f>
        <v>#REF!</v>
      </c>
      <c r="AK19" s="148" t="e">
        <f>IF('Crisis Indicator Data'!#REF!="No Data",1,IF(#REF!&lt;&gt;"",1,0))</f>
        <v>#REF!</v>
      </c>
      <c r="AL19" s="148" t="e">
        <f>IF('Crisis Indicator Data'!#REF!="No Data",1,IF(#REF!&lt;&gt;"",1,0))</f>
        <v>#REF!</v>
      </c>
      <c r="AM19" s="148" t="e">
        <f>IF('Crisis Indicator Data'!#REF!="No Data",1,IF(#REF!&lt;&gt;"",1,0))</f>
        <v>#REF!</v>
      </c>
      <c r="AN19" s="148" t="e">
        <f>IF('Crisis Indicator Data'!#REF!="No Data",1,IF(#REF!&lt;&gt;"",1,0))</f>
        <v>#REF!</v>
      </c>
      <c r="AO19" s="148" t="e">
        <f>IF('Crisis Indicator Data'!#REF!="No Data",1,IF(#REF!&lt;&gt;"",1,0))</f>
        <v>#REF!</v>
      </c>
      <c r="AP19" s="148" t="e">
        <f>IF('Crisis Indicator Data'!#REF!="No Data",1,IF(#REF!&lt;&gt;"",1,0))</f>
        <v>#REF!</v>
      </c>
      <c r="AQ19" s="148" t="e">
        <f>IF('Crisis Indicator Data'!#REF!="No Data",1,IF(#REF!&lt;&gt;"",1,0))</f>
        <v>#REF!</v>
      </c>
      <c r="AR19" s="148" t="e">
        <f>IF('Crisis Indicator Data'!#REF!="No Data",1,IF(#REF!&lt;&gt;"",1,0))</f>
        <v>#REF!</v>
      </c>
      <c r="AS19" s="148" t="e">
        <f>IF('Crisis Indicator Data'!#REF!="No Data",1,IF(#REF!&lt;&gt;"",1,0))</f>
        <v>#REF!</v>
      </c>
      <c r="AT19" s="148" t="e">
        <f>IF('Crisis Indicator Data'!#REF!="No Data",1,IF(#REF!&lt;&gt;"",1,0))</f>
        <v>#REF!</v>
      </c>
      <c r="AU19" s="148" t="e">
        <f>IF('Crisis Indicator Data'!#REF!="No Data",1,IF(#REF!&lt;&gt;"",1,0))</f>
        <v>#REF!</v>
      </c>
      <c r="AV19" s="148" t="e">
        <f>IF('Crisis Indicator Data'!#REF!="No Data",1,IF(#REF!&lt;&gt;"",1,0))</f>
        <v>#REF!</v>
      </c>
      <c r="AW19" s="148" t="e">
        <f>IF('Crisis Indicator Data'!#REF!="No Data",1,IF(#REF!&lt;&gt;"",1,0))</f>
        <v>#REF!</v>
      </c>
      <c r="AX19" s="148" t="e">
        <f>IF('Crisis Indicator Data'!#REF!="No Data",1,IF(#REF!&lt;&gt;"",1,0))</f>
        <v>#REF!</v>
      </c>
      <c r="AY19" s="148" t="e">
        <f>IF('Crisis Indicator Data'!#REF!="No Data",1,IF(#REF!&lt;&gt;"",1,0))</f>
        <v>#REF!</v>
      </c>
      <c r="AZ19" s="148" t="e">
        <f>IF('Crisis Indicator Data'!#REF!="No Data",1,IF(#REF!&lt;&gt;"",1,0))</f>
        <v>#REF!</v>
      </c>
      <c r="BA19" t="e">
        <f t="shared" si="0"/>
        <v>#REF!</v>
      </c>
      <c r="BB19" s="20" t="e">
        <f t="shared" si="1"/>
        <v>#REF!</v>
      </c>
    </row>
    <row r="20" spans="1:54">
      <c r="A20" t="s">
        <v>8061</v>
      </c>
      <c r="B20" s="148" t="e">
        <f>IF('Crisis Indicator Data'!#REF!="No Data",1,IF(#REF!&lt;&gt;"",1,0))</f>
        <v>#REF!</v>
      </c>
      <c r="C20" s="148" t="e">
        <f>IF('Crisis Indicator Data'!#REF!="No Data",1,IF(#REF!&lt;&gt;"",1,0))</f>
        <v>#REF!</v>
      </c>
      <c r="D20" s="148" t="e">
        <f>IF('Crisis Indicator Data'!#REF!="No Data",1,IF(#REF!&lt;&gt;"",1,0))</f>
        <v>#REF!</v>
      </c>
      <c r="E20" s="148" t="e">
        <f>IF('Crisis Indicator Data'!#REF!="No Data",1,IF(#REF!&lt;&gt;"",1,0))</f>
        <v>#REF!</v>
      </c>
      <c r="F20" s="148" t="e">
        <f>IF('Crisis Indicator Data'!#REF!="No Data",1,IF(#REF!&lt;&gt;"",1,0))</f>
        <v>#REF!</v>
      </c>
      <c r="G20" s="148" t="e">
        <f>IF('Crisis Indicator Data'!#REF!="No Data",1,IF(#REF!&lt;&gt;"",1,0))</f>
        <v>#REF!</v>
      </c>
      <c r="H20" s="148" t="e">
        <f>IF('Crisis Indicator Data'!#REF!="No Data",1,IF(#REF!&lt;&gt;"",1,0))</f>
        <v>#REF!</v>
      </c>
      <c r="I20" s="148" t="e">
        <f>IF('Crisis Indicator Data'!#REF!="No Data",1,IF(#REF!&lt;&gt;"",1,0))</f>
        <v>#REF!</v>
      </c>
      <c r="J20" s="148" t="e">
        <f>IF('Crisis Indicator Data'!#REF!="No Data",1,IF(#REF!&lt;&gt;"",1,0))</f>
        <v>#REF!</v>
      </c>
      <c r="K20" s="148" t="e">
        <f>IF('Crisis Indicator Data'!#REF!="No Data",1,IF(#REF!&lt;&gt;"",1,0))</f>
        <v>#REF!</v>
      </c>
      <c r="L20" s="148" t="e">
        <f>IF('Crisis Indicator Data'!#REF!="No Data",1,IF(#REF!&lt;&gt;"",1,0))</f>
        <v>#REF!</v>
      </c>
      <c r="M20" s="148" t="e">
        <f>IF('Crisis Indicator Data'!#REF!="No Data",1,IF(#REF!&lt;&gt;"",1,0))</f>
        <v>#REF!</v>
      </c>
      <c r="N20" s="148" t="e">
        <f>IF('Crisis Indicator Data'!#REF!="No Data",1,IF(#REF!&lt;&gt;"",1,0))</f>
        <v>#REF!</v>
      </c>
      <c r="O20" s="148" t="e">
        <f>IF('Crisis Indicator Data'!#REF!="No Data",1,IF(#REF!&lt;&gt;"",1,0))</f>
        <v>#REF!</v>
      </c>
      <c r="P20" s="148" t="e">
        <f>IF('Crisis Indicator Data'!#REF!="No Data",1,IF(#REF!&lt;&gt;"",1,0))</f>
        <v>#REF!</v>
      </c>
      <c r="Q20" s="148" t="e">
        <f>IF('Crisis Indicator Data'!#REF!="No Data",1,IF(#REF!&lt;&gt;"",1,0))</f>
        <v>#REF!</v>
      </c>
      <c r="R20" s="148" t="e">
        <f>IF('Crisis Indicator Data'!#REF!="No Data",1,IF(#REF!&lt;&gt;"",1,0))</f>
        <v>#REF!</v>
      </c>
      <c r="S20" s="148" t="e">
        <f>IF('Crisis Indicator Data'!#REF!="No Data",1,IF(#REF!&lt;&gt;"",1,0))</f>
        <v>#REF!</v>
      </c>
      <c r="T20" s="148" t="e">
        <f>IF('Crisis Indicator Data'!#REF!="No Data",1,IF(#REF!&lt;&gt;"",1,0))</f>
        <v>#REF!</v>
      </c>
      <c r="U20" s="148" t="e">
        <f>IF('Crisis Indicator Data'!#REF!="No Data",1,IF(#REF!&lt;&gt;"",1,0))</f>
        <v>#REF!</v>
      </c>
      <c r="V20" s="148" t="e">
        <f>IF('Crisis Indicator Data'!#REF!="No Data",1,IF(#REF!&lt;&gt;"",1,0))</f>
        <v>#REF!</v>
      </c>
      <c r="W20" s="148" t="e">
        <f>IF('Crisis Indicator Data'!#REF!="No Data",1,IF(#REF!&lt;&gt;"",1,0))</f>
        <v>#REF!</v>
      </c>
      <c r="X20" s="148" t="e">
        <f>IF('Crisis Indicator Data'!#REF!="No Data",1,IF(#REF!&lt;&gt;"",1,0))</f>
        <v>#REF!</v>
      </c>
      <c r="Y20" s="148" t="e">
        <f>IF('Crisis Indicator Data'!#REF!="No Data",1,IF(#REF!&lt;&gt;"",1,0))</f>
        <v>#REF!</v>
      </c>
      <c r="Z20" s="148" t="e">
        <f>IF('Crisis Indicator Data'!#REF!="No Data",1,IF(#REF!&lt;&gt;"",1,0))</f>
        <v>#REF!</v>
      </c>
      <c r="AA20" s="148" t="e">
        <f>IF('Crisis Indicator Data'!#REF!="No Data",1,IF(#REF!&lt;&gt;"",1,0))</f>
        <v>#REF!</v>
      </c>
      <c r="AB20" s="148" t="e">
        <f>IF('Crisis Indicator Data'!#REF!="No Data",1,IF(#REF!&lt;&gt;"",1,0))</f>
        <v>#REF!</v>
      </c>
      <c r="AC20" s="148" t="e">
        <f>IF('Crisis Indicator Data'!#REF!="No Data",1,IF(#REF!&lt;&gt;"",1,0))</f>
        <v>#REF!</v>
      </c>
      <c r="AD20" s="148" t="e">
        <f>IF('Crisis Indicator Data'!#REF!="No Data",1,IF(#REF!&lt;&gt;"",1,0))</f>
        <v>#REF!</v>
      </c>
      <c r="AE20" s="148" t="e">
        <f>IF('Crisis Indicator Data'!#REF!="No Data",1,IF(#REF!&lt;&gt;"",1,0))</f>
        <v>#REF!</v>
      </c>
      <c r="AF20" s="148" t="e">
        <f>IF('Crisis Indicator Data'!#REF!="No Data",1,IF(#REF!&lt;&gt;"",1,0))</f>
        <v>#REF!</v>
      </c>
      <c r="AG20" s="148" t="e">
        <f>IF('Crisis Indicator Data'!#REF!="No Data",1,IF(#REF!&lt;&gt;"",1,0))</f>
        <v>#REF!</v>
      </c>
      <c r="AH20" s="148" t="e">
        <f>IF('Crisis Indicator Data'!#REF!="No Data",1,IF(#REF!&lt;&gt;"",1,0))</f>
        <v>#REF!</v>
      </c>
      <c r="AI20" s="148" t="e">
        <f>IF('Crisis Indicator Data'!#REF!="No Data",1,IF(#REF!&lt;&gt;"",1,0))</f>
        <v>#REF!</v>
      </c>
      <c r="AJ20" s="148" t="e">
        <f>IF('Crisis Indicator Data'!#REF!="No Data",1,IF(#REF!&lt;&gt;"",1,0))</f>
        <v>#REF!</v>
      </c>
      <c r="AK20" s="148" t="e">
        <f>IF('Crisis Indicator Data'!#REF!="No Data",1,IF(#REF!&lt;&gt;"",1,0))</f>
        <v>#REF!</v>
      </c>
      <c r="AL20" s="148" t="e">
        <f>IF('Crisis Indicator Data'!#REF!="No Data",1,IF(#REF!&lt;&gt;"",1,0))</f>
        <v>#REF!</v>
      </c>
      <c r="AM20" s="148" t="e">
        <f>IF('Crisis Indicator Data'!#REF!="No Data",1,IF(#REF!&lt;&gt;"",1,0))</f>
        <v>#REF!</v>
      </c>
      <c r="AN20" s="148" t="e">
        <f>IF('Crisis Indicator Data'!#REF!="No Data",1,IF(#REF!&lt;&gt;"",1,0))</f>
        <v>#REF!</v>
      </c>
      <c r="AO20" s="148" t="e">
        <f>IF('Crisis Indicator Data'!#REF!="No Data",1,IF(#REF!&lt;&gt;"",1,0))</f>
        <v>#REF!</v>
      </c>
      <c r="AP20" s="148" t="e">
        <f>IF('Crisis Indicator Data'!#REF!="No Data",1,IF(#REF!&lt;&gt;"",1,0))</f>
        <v>#REF!</v>
      </c>
      <c r="AQ20" s="148" t="e">
        <f>IF('Crisis Indicator Data'!#REF!="No Data",1,IF(#REF!&lt;&gt;"",1,0))</f>
        <v>#REF!</v>
      </c>
      <c r="AR20" s="148" t="e">
        <f>IF('Crisis Indicator Data'!#REF!="No Data",1,IF(#REF!&lt;&gt;"",1,0))</f>
        <v>#REF!</v>
      </c>
      <c r="AS20" s="148" t="e">
        <f>IF('Crisis Indicator Data'!#REF!="No Data",1,IF(#REF!&lt;&gt;"",1,0))</f>
        <v>#REF!</v>
      </c>
      <c r="AT20" s="148" t="e">
        <f>IF('Crisis Indicator Data'!#REF!="No Data",1,IF(#REF!&lt;&gt;"",1,0))</f>
        <v>#REF!</v>
      </c>
      <c r="AU20" s="148" t="e">
        <f>IF('Crisis Indicator Data'!#REF!="No Data",1,IF(#REF!&lt;&gt;"",1,0))</f>
        <v>#REF!</v>
      </c>
      <c r="AV20" s="148" t="e">
        <f>IF('Crisis Indicator Data'!#REF!="No Data",1,IF(#REF!&lt;&gt;"",1,0))</f>
        <v>#REF!</v>
      </c>
      <c r="AW20" s="148" t="e">
        <f>IF('Crisis Indicator Data'!#REF!="No Data",1,IF(#REF!&lt;&gt;"",1,0))</f>
        <v>#REF!</v>
      </c>
      <c r="AX20" s="148" t="e">
        <f>IF('Crisis Indicator Data'!#REF!="No Data",1,IF(#REF!&lt;&gt;"",1,0))</f>
        <v>#REF!</v>
      </c>
      <c r="AY20" s="148" t="e">
        <f>IF('Crisis Indicator Data'!#REF!="No Data",1,IF(#REF!&lt;&gt;"",1,0))</f>
        <v>#REF!</v>
      </c>
      <c r="AZ20" s="148" t="e">
        <f>IF('Crisis Indicator Data'!#REF!="No Data",1,IF(#REF!&lt;&gt;"",1,0))</f>
        <v>#REF!</v>
      </c>
      <c r="BA20" t="e">
        <f t="shared" si="0"/>
        <v>#REF!</v>
      </c>
      <c r="BB20" s="20" t="e">
        <f t="shared" si="1"/>
        <v>#REF!</v>
      </c>
    </row>
    <row r="21" spans="1:54">
      <c r="A21" t="s">
        <v>8063</v>
      </c>
      <c r="B21" s="148" t="e">
        <f>IF('Crisis Indicator Data'!#REF!="No Data",1,IF(#REF!&lt;&gt;"",1,0))</f>
        <v>#REF!</v>
      </c>
      <c r="C21" s="148" t="e">
        <f>IF('Crisis Indicator Data'!#REF!="No Data",1,IF(#REF!&lt;&gt;"",1,0))</f>
        <v>#REF!</v>
      </c>
      <c r="D21" s="148" t="e">
        <f>IF('Crisis Indicator Data'!#REF!="No Data",1,IF(#REF!&lt;&gt;"",1,0))</f>
        <v>#REF!</v>
      </c>
      <c r="E21" s="148" t="e">
        <f>IF('Crisis Indicator Data'!#REF!="No Data",1,IF(#REF!&lt;&gt;"",1,0))</f>
        <v>#REF!</v>
      </c>
      <c r="F21" s="148" t="e">
        <f>IF('Crisis Indicator Data'!#REF!="No Data",1,IF(#REF!&lt;&gt;"",1,0))</f>
        <v>#REF!</v>
      </c>
      <c r="G21" s="148" t="e">
        <f>IF('Crisis Indicator Data'!#REF!="No Data",1,IF(#REF!&lt;&gt;"",1,0))</f>
        <v>#REF!</v>
      </c>
      <c r="H21" s="148" t="e">
        <f>IF('Crisis Indicator Data'!#REF!="No Data",1,IF(#REF!&lt;&gt;"",1,0))</f>
        <v>#REF!</v>
      </c>
      <c r="I21" s="148" t="e">
        <f>IF('Crisis Indicator Data'!#REF!="No Data",1,IF(#REF!&lt;&gt;"",1,0))</f>
        <v>#REF!</v>
      </c>
      <c r="J21" s="148" t="e">
        <f>IF('Crisis Indicator Data'!#REF!="No Data",1,IF(#REF!&lt;&gt;"",1,0))</f>
        <v>#REF!</v>
      </c>
      <c r="K21" s="148" t="e">
        <f>IF('Crisis Indicator Data'!#REF!="No Data",1,IF(#REF!&lt;&gt;"",1,0))</f>
        <v>#REF!</v>
      </c>
      <c r="L21" s="148" t="e">
        <f>IF('Crisis Indicator Data'!#REF!="No Data",1,IF(#REF!&lt;&gt;"",1,0))</f>
        <v>#REF!</v>
      </c>
      <c r="M21" s="148" t="e">
        <f>IF('Crisis Indicator Data'!#REF!="No Data",1,IF(#REF!&lt;&gt;"",1,0))</f>
        <v>#REF!</v>
      </c>
      <c r="N21" s="148" t="e">
        <f>IF('Crisis Indicator Data'!#REF!="No Data",1,IF(#REF!&lt;&gt;"",1,0))</f>
        <v>#REF!</v>
      </c>
      <c r="O21" s="148" t="e">
        <f>IF('Crisis Indicator Data'!#REF!="No Data",1,IF(#REF!&lt;&gt;"",1,0))</f>
        <v>#REF!</v>
      </c>
      <c r="P21" s="148" t="e">
        <f>IF('Crisis Indicator Data'!#REF!="No Data",1,IF(#REF!&lt;&gt;"",1,0))</f>
        <v>#REF!</v>
      </c>
      <c r="Q21" s="148" t="e">
        <f>IF('Crisis Indicator Data'!#REF!="No Data",1,IF(#REF!&lt;&gt;"",1,0))</f>
        <v>#REF!</v>
      </c>
      <c r="R21" s="148" t="e">
        <f>IF('Crisis Indicator Data'!#REF!="No Data",1,IF(#REF!&lt;&gt;"",1,0))</f>
        <v>#REF!</v>
      </c>
      <c r="S21" s="148" t="e">
        <f>IF('Crisis Indicator Data'!#REF!="No Data",1,IF(#REF!&lt;&gt;"",1,0))</f>
        <v>#REF!</v>
      </c>
      <c r="T21" s="148" t="e">
        <f>IF('Crisis Indicator Data'!#REF!="No Data",1,IF(#REF!&lt;&gt;"",1,0))</f>
        <v>#REF!</v>
      </c>
      <c r="U21" s="148" t="e">
        <f>IF('Crisis Indicator Data'!#REF!="No Data",1,IF(#REF!&lt;&gt;"",1,0))</f>
        <v>#REF!</v>
      </c>
      <c r="V21" s="148" t="e">
        <f>IF('Crisis Indicator Data'!#REF!="No Data",1,IF(#REF!&lt;&gt;"",1,0))</f>
        <v>#REF!</v>
      </c>
      <c r="W21" s="148" t="e">
        <f>IF('Crisis Indicator Data'!#REF!="No Data",1,IF(#REF!&lt;&gt;"",1,0))</f>
        <v>#REF!</v>
      </c>
      <c r="X21" s="148" t="e">
        <f>IF('Crisis Indicator Data'!#REF!="No Data",1,IF(#REF!&lt;&gt;"",1,0))</f>
        <v>#REF!</v>
      </c>
      <c r="Y21" s="148" t="e">
        <f>IF('Crisis Indicator Data'!#REF!="No Data",1,IF(#REF!&lt;&gt;"",1,0))</f>
        <v>#REF!</v>
      </c>
      <c r="Z21" s="148" t="e">
        <f>IF('Crisis Indicator Data'!#REF!="No Data",1,IF(#REF!&lt;&gt;"",1,0))</f>
        <v>#REF!</v>
      </c>
      <c r="AA21" s="148" t="e">
        <f>IF('Crisis Indicator Data'!#REF!="No Data",1,IF(#REF!&lt;&gt;"",1,0))</f>
        <v>#REF!</v>
      </c>
      <c r="AB21" s="148" t="e">
        <f>IF('Crisis Indicator Data'!#REF!="No Data",1,IF(#REF!&lt;&gt;"",1,0))</f>
        <v>#REF!</v>
      </c>
      <c r="AC21" s="148" t="e">
        <f>IF('Crisis Indicator Data'!#REF!="No Data",1,IF(#REF!&lt;&gt;"",1,0))</f>
        <v>#REF!</v>
      </c>
      <c r="AD21" s="148" t="e">
        <f>IF('Crisis Indicator Data'!#REF!="No Data",1,IF(#REF!&lt;&gt;"",1,0))</f>
        <v>#REF!</v>
      </c>
      <c r="AE21" s="148" t="e">
        <f>IF('Crisis Indicator Data'!#REF!="No Data",1,IF(#REF!&lt;&gt;"",1,0))</f>
        <v>#REF!</v>
      </c>
      <c r="AF21" s="148" t="e">
        <f>IF('Crisis Indicator Data'!#REF!="No Data",1,IF(#REF!&lt;&gt;"",1,0))</f>
        <v>#REF!</v>
      </c>
      <c r="AG21" s="148" t="e">
        <f>IF('Crisis Indicator Data'!#REF!="No Data",1,IF(#REF!&lt;&gt;"",1,0))</f>
        <v>#REF!</v>
      </c>
      <c r="AH21" s="148" t="e">
        <f>IF('Crisis Indicator Data'!#REF!="No Data",1,IF(#REF!&lt;&gt;"",1,0))</f>
        <v>#REF!</v>
      </c>
      <c r="AI21" s="148" t="e">
        <f>IF('Crisis Indicator Data'!#REF!="No Data",1,IF(#REF!&lt;&gt;"",1,0))</f>
        <v>#REF!</v>
      </c>
      <c r="AJ21" s="148" t="e">
        <f>IF('Crisis Indicator Data'!#REF!="No Data",1,IF(#REF!&lt;&gt;"",1,0))</f>
        <v>#REF!</v>
      </c>
      <c r="AK21" s="148" t="e">
        <f>IF('Crisis Indicator Data'!#REF!="No Data",1,IF(#REF!&lt;&gt;"",1,0))</f>
        <v>#REF!</v>
      </c>
      <c r="AL21" s="148" t="e">
        <f>IF('Crisis Indicator Data'!#REF!="No Data",1,IF(#REF!&lt;&gt;"",1,0))</f>
        <v>#REF!</v>
      </c>
      <c r="AM21" s="148" t="e">
        <f>IF('Crisis Indicator Data'!#REF!="No Data",1,IF(#REF!&lt;&gt;"",1,0))</f>
        <v>#REF!</v>
      </c>
      <c r="AN21" s="148" t="e">
        <f>IF('Crisis Indicator Data'!#REF!="No Data",1,IF(#REF!&lt;&gt;"",1,0))</f>
        <v>#REF!</v>
      </c>
      <c r="AO21" s="148" t="e">
        <f>IF('Crisis Indicator Data'!#REF!="No Data",1,IF(#REF!&lt;&gt;"",1,0))</f>
        <v>#REF!</v>
      </c>
      <c r="AP21" s="148" t="e">
        <f>IF('Crisis Indicator Data'!#REF!="No Data",1,IF(#REF!&lt;&gt;"",1,0))</f>
        <v>#REF!</v>
      </c>
      <c r="AQ21" s="148" t="e">
        <f>IF('Crisis Indicator Data'!#REF!="No Data",1,IF(#REF!&lt;&gt;"",1,0))</f>
        <v>#REF!</v>
      </c>
      <c r="AR21" s="148" t="e">
        <f>IF('Crisis Indicator Data'!#REF!="No Data",1,IF(#REF!&lt;&gt;"",1,0))</f>
        <v>#REF!</v>
      </c>
      <c r="AS21" s="148" t="e">
        <f>IF('Crisis Indicator Data'!#REF!="No Data",1,IF(#REF!&lt;&gt;"",1,0))</f>
        <v>#REF!</v>
      </c>
      <c r="AT21" s="148" t="e">
        <f>IF('Crisis Indicator Data'!#REF!="No Data",1,IF(#REF!&lt;&gt;"",1,0))</f>
        <v>#REF!</v>
      </c>
      <c r="AU21" s="148" t="e">
        <f>IF('Crisis Indicator Data'!#REF!="No Data",1,IF(#REF!&lt;&gt;"",1,0))</f>
        <v>#REF!</v>
      </c>
      <c r="AV21" s="148" t="e">
        <f>IF('Crisis Indicator Data'!#REF!="No Data",1,IF(#REF!&lt;&gt;"",1,0))</f>
        <v>#REF!</v>
      </c>
      <c r="AW21" s="148" t="e">
        <f>IF('Crisis Indicator Data'!#REF!="No Data",1,IF(#REF!&lt;&gt;"",1,0))</f>
        <v>#REF!</v>
      </c>
      <c r="AX21" s="148" t="e">
        <f>IF('Crisis Indicator Data'!#REF!="No Data",1,IF(#REF!&lt;&gt;"",1,0))</f>
        <v>#REF!</v>
      </c>
      <c r="AY21" s="148" t="e">
        <f>IF('Crisis Indicator Data'!#REF!="No Data",1,IF(#REF!&lt;&gt;"",1,0))</f>
        <v>#REF!</v>
      </c>
      <c r="AZ21" s="148" t="e">
        <f>IF('Crisis Indicator Data'!#REF!="No Data",1,IF(#REF!&lt;&gt;"",1,0))</f>
        <v>#REF!</v>
      </c>
      <c r="BA21" t="e">
        <f t="shared" si="0"/>
        <v>#REF!</v>
      </c>
      <c r="BB21" s="20" t="e">
        <f t="shared" si="1"/>
        <v>#REF!</v>
      </c>
    </row>
    <row r="22" spans="1:54">
      <c r="A22" t="s">
        <v>8065</v>
      </c>
      <c r="B22" s="148" t="e">
        <f>IF('Crisis Indicator Data'!#REF!="No Data",1,IF(#REF!&lt;&gt;"",1,0))</f>
        <v>#REF!</v>
      </c>
      <c r="C22" s="148" t="e">
        <f>IF('Crisis Indicator Data'!#REF!="No Data",1,IF(#REF!&lt;&gt;"",1,0))</f>
        <v>#REF!</v>
      </c>
      <c r="D22" s="148" t="e">
        <f>IF('Crisis Indicator Data'!#REF!="No Data",1,IF(#REF!&lt;&gt;"",1,0))</f>
        <v>#REF!</v>
      </c>
      <c r="E22" s="148" t="e">
        <f>IF('Crisis Indicator Data'!#REF!="No Data",1,IF(#REF!&lt;&gt;"",1,0))</f>
        <v>#REF!</v>
      </c>
      <c r="F22" s="148" t="e">
        <f>IF('Crisis Indicator Data'!#REF!="No Data",1,IF(#REF!&lt;&gt;"",1,0))</f>
        <v>#REF!</v>
      </c>
      <c r="G22" s="148" t="e">
        <f>IF('Crisis Indicator Data'!#REF!="No Data",1,IF(#REF!&lt;&gt;"",1,0))</f>
        <v>#REF!</v>
      </c>
      <c r="H22" s="148" t="e">
        <f>IF('Crisis Indicator Data'!#REF!="No Data",1,IF(#REF!&lt;&gt;"",1,0))</f>
        <v>#REF!</v>
      </c>
      <c r="I22" s="148" t="e">
        <f>IF('Crisis Indicator Data'!#REF!="No Data",1,IF(#REF!&lt;&gt;"",1,0))</f>
        <v>#REF!</v>
      </c>
      <c r="J22" s="148" t="e">
        <f>IF('Crisis Indicator Data'!#REF!="No Data",1,IF(#REF!&lt;&gt;"",1,0))</f>
        <v>#REF!</v>
      </c>
      <c r="K22" s="148" t="e">
        <f>IF('Crisis Indicator Data'!#REF!="No Data",1,IF(#REF!&lt;&gt;"",1,0))</f>
        <v>#REF!</v>
      </c>
      <c r="L22" s="148" t="e">
        <f>IF('Crisis Indicator Data'!#REF!="No Data",1,IF(#REF!&lt;&gt;"",1,0))</f>
        <v>#REF!</v>
      </c>
      <c r="M22" s="148" t="e">
        <f>IF('Crisis Indicator Data'!#REF!="No Data",1,IF(#REF!&lt;&gt;"",1,0))</f>
        <v>#REF!</v>
      </c>
      <c r="N22" s="148" t="e">
        <f>IF('Crisis Indicator Data'!#REF!="No Data",1,IF(#REF!&lt;&gt;"",1,0))</f>
        <v>#REF!</v>
      </c>
      <c r="O22" s="148" t="e">
        <f>IF('Crisis Indicator Data'!#REF!="No Data",1,IF(#REF!&lt;&gt;"",1,0))</f>
        <v>#REF!</v>
      </c>
      <c r="P22" s="148" t="e">
        <f>IF('Crisis Indicator Data'!#REF!="No Data",1,IF(#REF!&lt;&gt;"",1,0))</f>
        <v>#REF!</v>
      </c>
      <c r="Q22" s="148" t="e">
        <f>IF('Crisis Indicator Data'!#REF!="No Data",1,IF(#REF!&lt;&gt;"",1,0))</f>
        <v>#REF!</v>
      </c>
      <c r="R22" s="148" t="e">
        <f>IF('Crisis Indicator Data'!#REF!="No Data",1,IF(#REF!&lt;&gt;"",1,0))</f>
        <v>#REF!</v>
      </c>
      <c r="S22" s="148" t="e">
        <f>IF('Crisis Indicator Data'!#REF!="No Data",1,IF(#REF!&lt;&gt;"",1,0))</f>
        <v>#REF!</v>
      </c>
      <c r="T22" s="148" t="e">
        <f>IF('Crisis Indicator Data'!#REF!="No Data",1,IF(#REF!&lt;&gt;"",1,0))</f>
        <v>#REF!</v>
      </c>
      <c r="U22" s="148" t="e">
        <f>IF('Crisis Indicator Data'!#REF!="No Data",1,IF(#REF!&lt;&gt;"",1,0))</f>
        <v>#REF!</v>
      </c>
      <c r="V22" s="148" t="e">
        <f>IF('Crisis Indicator Data'!#REF!="No Data",1,IF(#REF!&lt;&gt;"",1,0))</f>
        <v>#REF!</v>
      </c>
      <c r="W22" s="148" t="e">
        <f>IF('Crisis Indicator Data'!#REF!="No Data",1,IF(#REF!&lt;&gt;"",1,0))</f>
        <v>#REF!</v>
      </c>
      <c r="X22" s="148" t="e">
        <f>IF('Crisis Indicator Data'!#REF!="No Data",1,IF(#REF!&lt;&gt;"",1,0))</f>
        <v>#REF!</v>
      </c>
      <c r="Y22" s="148" t="e">
        <f>IF('Crisis Indicator Data'!#REF!="No Data",1,IF(#REF!&lt;&gt;"",1,0))</f>
        <v>#REF!</v>
      </c>
      <c r="Z22" s="148" t="e">
        <f>IF('Crisis Indicator Data'!#REF!="No Data",1,IF(#REF!&lt;&gt;"",1,0))</f>
        <v>#REF!</v>
      </c>
      <c r="AA22" s="148" t="e">
        <f>IF('Crisis Indicator Data'!#REF!="No Data",1,IF(#REF!&lt;&gt;"",1,0))</f>
        <v>#REF!</v>
      </c>
      <c r="AB22" s="148" t="e">
        <f>IF('Crisis Indicator Data'!#REF!="No Data",1,IF(#REF!&lt;&gt;"",1,0))</f>
        <v>#REF!</v>
      </c>
      <c r="AC22" s="148" t="e">
        <f>IF('Crisis Indicator Data'!#REF!="No Data",1,IF(#REF!&lt;&gt;"",1,0))</f>
        <v>#REF!</v>
      </c>
      <c r="AD22" s="148" t="e">
        <f>IF('Crisis Indicator Data'!#REF!="No Data",1,IF(#REF!&lt;&gt;"",1,0))</f>
        <v>#REF!</v>
      </c>
      <c r="AE22" s="148" t="e">
        <f>IF('Crisis Indicator Data'!#REF!="No Data",1,IF(#REF!&lt;&gt;"",1,0))</f>
        <v>#REF!</v>
      </c>
      <c r="AF22" s="148" t="e">
        <f>IF('Crisis Indicator Data'!#REF!="No Data",1,IF(#REF!&lt;&gt;"",1,0))</f>
        <v>#REF!</v>
      </c>
      <c r="AG22" s="148" t="e">
        <f>IF('Crisis Indicator Data'!#REF!="No Data",1,IF(#REF!&lt;&gt;"",1,0))</f>
        <v>#REF!</v>
      </c>
      <c r="AH22" s="148" t="e">
        <f>IF('Crisis Indicator Data'!#REF!="No Data",1,IF(#REF!&lt;&gt;"",1,0))</f>
        <v>#REF!</v>
      </c>
      <c r="AI22" s="148" t="e">
        <f>IF('Crisis Indicator Data'!#REF!="No Data",1,IF(#REF!&lt;&gt;"",1,0))</f>
        <v>#REF!</v>
      </c>
      <c r="AJ22" s="148" t="e">
        <f>IF('Crisis Indicator Data'!#REF!="No Data",1,IF(#REF!&lt;&gt;"",1,0))</f>
        <v>#REF!</v>
      </c>
      <c r="AK22" s="148" t="e">
        <f>IF('Crisis Indicator Data'!#REF!="No Data",1,IF(#REF!&lt;&gt;"",1,0))</f>
        <v>#REF!</v>
      </c>
      <c r="AL22" s="148" t="e">
        <f>IF('Crisis Indicator Data'!#REF!="No Data",1,IF(#REF!&lt;&gt;"",1,0))</f>
        <v>#REF!</v>
      </c>
      <c r="AM22" s="148" t="e">
        <f>IF('Crisis Indicator Data'!#REF!="No Data",1,IF(#REF!&lt;&gt;"",1,0))</f>
        <v>#REF!</v>
      </c>
      <c r="AN22" s="148" t="e">
        <f>IF('Crisis Indicator Data'!#REF!="No Data",1,IF(#REF!&lt;&gt;"",1,0))</f>
        <v>#REF!</v>
      </c>
      <c r="AO22" s="148" t="e">
        <f>IF('Crisis Indicator Data'!#REF!="No Data",1,IF(#REF!&lt;&gt;"",1,0))</f>
        <v>#REF!</v>
      </c>
      <c r="AP22" s="148" t="e">
        <f>IF('Crisis Indicator Data'!#REF!="No Data",1,IF(#REF!&lt;&gt;"",1,0))</f>
        <v>#REF!</v>
      </c>
      <c r="AQ22" s="148" t="e">
        <f>IF('Crisis Indicator Data'!#REF!="No Data",1,IF(#REF!&lt;&gt;"",1,0))</f>
        <v>#REF!</v>
      </c>
      <c r="AR22" s="148" t="e">
        <f>IF('Crisis Indicator Data'!#REF!="No Data",1,IF(#REF!&lt;&gt;"",1,0))</f>
        <v>#REF!</v>
      </c>
      <c r="AS22" s="148" t="e">
        <f>IF('Crisis Indicator Data'!#REF!="No Data",1,IF(#REF!&lt;&gt;"",1,0))</f>
        <v>#REF!</v>
      </c>
      <c r="AT22" s="148" t="e">
        <f>IF('Crisis Indicator Data'!#REF!="No Data",1,IF(#REF!&lt;&gt;"",1,0))</f>
        <v>#REF!</v>
      </c>
      <c r="AU22" s="148" t="e">
        <f>IF('Crisis Indicator Data'!#REF!="No Data",1,IF(#REF!&lt;&gt;"",1,0))</f>
        <v>#REF!</v>
      </c>
      <c r="AV22" s="148" t="e">
        <f>IF('Crisis Indicator Data'!#REF!="No Data",1,IF(#REF!&lt;&gt;"",1,0))</f>
        <v>#REF!</v>
      </c>
      <c r="AW22" s="148" t="e">
        <f>IF('Crisis Indicator Data'!#REF!="No Data",1,IF(#REF!&lt;&gt;"",1,0))</f>
        <v>#REF!</v>
      </c>
      <c r="AX22" s="148" t="e">
        <f>IF('Crisis Indicator Data'!#REF!="No Data",1,IF(#REF!&lt;&gt;"",1,0))</f>
        <v>#REF!</v>
      </c>
      <c r="AY22" s="148" t="e">
        <f>IF('Crisis Indicator Data'!#REF!="No Data",1,IF(#REF!&lt;&gt;"",1,0))</f>
        <v>#REF!</v>
      </c>
      <c r="AZ22" s="148" t="e">
        <f>IF('Crisis Indicator Data'!#REF!="No Data",1,IF(#REF!&lt;&gt;"",1,0))</f>
        <v>#REF!</v>
      </c>
      <c r="BA22" t="e">
        <f t="shared" si="0"/>
        <v>#REF!</v>
      </c>
      <c r="BB22" s="20" t="e">
        <f t="shared" si="1"/>
        <v>#REF!</v>
      </c>
    </row>
    <row r="23" spans="1:54">
      <c r="A23" t="s">
        <v>8067</v>
      </c>
      <c r="B23" s="148" t="e">
        <f>IF('Crisis Indicator Data'!#REF!="No Data",1,IF(#REF!&lt;&gt;"",1,0))</f>
        <v>#REF!</v>
      </c>
      <c r="C23" s="148" t="e">
        <f>IF('Crisis Indicator Data'!#REF!="No Data",1,IF(#REF!&lt;&gt;"",1,0))</f>
        <v>#REF!</v>
      </c>
      <c r="D23" s="148" t="e">
        <f>IF('Crisis Indicator Data'!#REF!="No Data",1,IF(#REF!&lt;&gt;"",1,0))</f>
        <v>#REF!</v>
      </c>
      <c r="E23" s="148" t="e">
        <f>IF('Crisis Indicator Data'!#REF!="No Data",1,IF(#REF!&lt;&gt;"",1,0))</f>
        <v>#REF!</v>
      </c>
      <c r="F23" s="148" t="e">
        <f>IF('Crisis Indicator Data'!#REF!="No Data",1,IF(#REF!&lt;&gt;"",1,0))</f>
        <v>#REF!</v>
      </c>
      <c r="G23" s="148" t="e">
        <f>IF('Crisis Indicator Data'!#REF!="No Data",1,IF(#REF!&lt;&gt;"",1,0))</f>
        <v>#REF!</v>
      </c>
      <c r="H23" s="148" t="e">
        <f>IF('Crisis Indicator Data'!#REF!="No Data",1,IF(#REF!&lt;&gt;"",1,0))</f>
        <v>#REF!</v>
      </c>
      <c r="I23" s="148" t="e">
        <f>IF('Crisis Indicator Data'!#REF!="No Data",1,IF(#REF!&lt;&gt;"",1,0))</f>
        <v>#REF!</v>
      </c>
      <c r="J23" s="148" t="e">
        <f>IF('Crisis Indicator Data'!#REF!="No Data",1,IF(#REF!&lt;&gt;"",1,0))</f>
        <v>#REF!</v>
      </c>
      <c r="K23" s="148" t="e">
        <f>IF('Crisis Indicator Data'!#REF!="No Data",1,IF(#REF!&lt;&gt;"",1,0))</f>
        <v>#REF!</v>
      </c>
      <c r="L23" s="148" t="e">
        <f>IF('Crisis Indicator Data'!#REF!="No Data",1,IF(#REF!&lt;&gt;"",1,0))</f>
        <v>#REF!</v>
      </c>
      <c r="M23" s="148" t="e">
        <f>IF('Crisis Indicator Data'!#REF!="No Data",1,IF(#REF!&lt;&gt;"",1,0))</f>
        <v>#REF!</v>
      </c>
      <c r="N23" s="148" t="e">
        <f>IF('Crisis Indicator Data'!#REF!="No Data",1,IF(#REF!&lt;&gt;"",1,0))</f>
        <v>#REF!</v>
      </c>
      <c r="O23" s="148" t="e">
        <f>IF('Crisis Indicator Data'!#REF!="No Data",1,IF(#REF!&lt;&gt;"",1,0))</f>
        <v>#REF!</v>
      </c>
      <c r="P23" s="148" t="e">
        <f>IF('Crisis Indicator Data'!#REF!="No Data",1,IF(#REF!&lt;&gt;"",1,0))</f>
        <v>#REF!</v>
      </c>
      <c r="Q23" s="148" t="e">
        <f>IF('Crisis Indicator Data'!#REF!="No Data",1,IF(#REF!&lt;&gt;"",1,0))</f>
        <v>#REF!</v>
      </c>
      <c r="R23" s="148" t="e">
        <f>IF('Crisis Indicator Data'!#REF!="No Data",1,IF(#REF!&lt;&gt;"",1,0))</f>
        <v>#REF!</v>
      </c>
      <c r="S23" s="148" t="e">
        <f>IF('Crisis Indicator Data'!#REF!="No Data",1,IF(#REF!&lt;&gt;"",1,0))</f>
        <v>#REF!</v>
      </c>
      <c r="T23" s="148" t="e">
        <f>IF('Crisis Indicator Data'!#REF!="No Data",1,IF(#REF!&lt;&gt;"",1,0))</f>
        <v>#REF!</v>
      </c>
      <c r="U23" s="148" t="e">
        <f>IF('Crisis Indicator Data'!#REF!="No Data",1,IF(#REF!&lt;&gt;"",1,0))</f>
        <v>#REF!</v>
      </c>
      <c r="V23" s="148" t="e">
        <f>IF('Crisis Indicator Data'!#REF!="No Data",1,IF(#REF!&lt;&gt;"",1,0))</f>
        <v>#REF!</v>
      </c>
      <c r="W23" s="148" t="e">
        <f>IF('Crisis Indicator Data'!#REF!="No Data",1,IF(#REF!&lt;&gt;"",1,0))</f>
        <v>#REF!</v>
      </c>
      <c r="X23" s="148" t="e">
        <f>IF('Crisis Indicator Data'!#REF!="No Data",1,IF(#REF!&lt;&gt;"",1,0))</f>
        <v>#REF!</v>
      </c>
      <c r="Y23" s="148" t="e">
        <f>IF('Crisis Indicator Data'!#REF!="No Data",1,IF(#REF!&lt;&gt;"",1,0))</f>
        <v>#REF!</v>
      </c>
      <c r="Z23" s="148" t="e">
        <f>IF('Crisis Indicator Data'!#REF!="No Data",1,IF(#REF!&lt;&gt;"",1,0))</f>
        <v>#REF!</v>
      </c>
      <c r="AA23" s="148" t="e">
        <f>IF('Crisis Indicator Data'!#REF!="No Data",1,IF(#REF!&lt;&gt;"",1,0))</f>
        <v>#REF!</v>
      </c>
      <c r="AB23" s="148" t="e">
        <f>IF('Crisis Indicator Data'!#REF!="No Data",1,IF(#REF!&lt;&gt;"",1,0))</f>
        <v>#REF!</v>
      </c>
      <c r="AC23" s="148" t="e">
        <f>IF('Crisis Indicator Data'!#REF!="No Data",1,IF(#REF!&lt;&gt;"",1,0))</f>
        <v>#REF!</v>
      </c>
      <c r="AD23" s="148" t="e">
        <f>IF('Crisis Indicator Data'!#REF!="No Data",1,IF(#REF!&lt;&gt;"",1,0))</f>
        <v>#REF!</v>
      </c>
      <c r="AE23" s="148" t="e">
        <f>IF('Crisis Indicator Data'!#REF!="No Data",1,IF(#REF!&lt;&gt;"",1,0))</f>
        <v>#REF!</v>
      </c>
      <c r="AF23" s="148" t="e">
        <f>IF('Crisis Indicator Data'!#REF!="No Data",1,IF(#REF!&lt;&gt;"",1,0))</f>
        <v>#REF!</v>
      </c>
      <c r="AG23" s="148" t="e">
        <f>IF('Crisis Indicator Data'!#REF!="No Data",1,IF(#REF!&lt;&gt;"",1,0))</f>
        <v>#REF!</v>
      </c>
      <c r="AH23" s="148" t="e">
        <f>IF('Crisis Indicator Data'!#REF!="No Data",1,IF(#REF!&lt;&gt;"",1,0))</f>
        <v>#REF!</v>
      </c>
      <c r="AI23" s="148" t="e">
        <f>IF('Crisis Indicator Data'!#REF!="No Data",1,IF(#REF!&lt;&gt;"",1,0))</f>
        <v>#REF!</v>
      </c>
      <c r="AJ23" s="148" t="e">
        <f>IF('Crisis Indicator Data'!#REF!="No Data",1,IF(#REF!&lt;&gt;"",1,0))</f>
        <v>#REF!</v>
      </c>
      <c r="AK23" s="148" t="e">
        <f>IF('Crisis Indicator Data'!#REF!="No Data",1,IF(#REF!&lt;&gt;"",1,0))</f>
        <v>#REF!</v>
      </c>
      <c r="AL23" s="148" t="e">
        <f>IF('Crisis Indicator Data'!#REF!="No Data",1,IF(#REF!&lt;&gt;"",1,0))</f>
        <v>#REF!</v>
      </c>
      <c r="AM23" s="148" t="e">
        <f>IF('Crisis Indicator Data'!#REF!="No Data",1,IF(#REF!&lt;&gt;"",1,0))</f>
        <v>#REF!</v>
      </c>
      <c r="AN23" s="148" t="e">
        <f>IF('Crisis Indicator Data'!#REF!="No Data",1,IF(#REF!&lt;&gt;"",1,0))</f>
        <v>#REF!</v>
      </c>
      <c r="AO23" s="148" t="e">
        <f>IF('Crisis Indicator Data'!#REF!="No Data",1,IF(#REF!&lt;&gt;"",1,0))</f>
        <v>#REF!</v>
      </c>
      <c r="AP23" s="148" t="e">
        <f>IF('Crisis Indicator Data'!#REF!="No Data",1,IF(#REF!&lt;&gt;"",1,0))</f>
        <v>#REF!</v>
      </c>
      <c r="AQ23" s="148" t="e">
        <f>IF('Crisis Indicator Data'!#REF!="No Data",1,IF(#REF!&lt;&gt;"",1,0))</f>
        <v>#REF!</v>
      </c>
      <c r="AR23" s="148" t="e">
        <f>IF('Crisis Indicator Data'!#REF!="No Data",1,IF(#REF!&lt;&gt;"",1,0))</f>
        <v>#REF!</v>
      </c>
      <c r="AS23" s="148" t="e">
        <f>IF('Crisis Indicator Data'!#REF!="No Data",1,IF(#REF!&lt;&gt;"",1,0))</f>
        <v>#REF!</v>
      </c>
      <c r="AT23" s="148" t="e">
        <f>IF('Crisis Indicator Data'!#REF!="No Data",1,IF(#REF!&lt;&gt;"",1,0))</f>
        <v>#REF!</v>
      </c>
      <c r="AU23" s="148" t="e">
        <f>IF('Crisis Indicator Data'!#REF!="No Data",1,IF(#REF!&lt;&gt;"",1,0))</f>
        <v>#REF!</v>
      </c>
      <c r="AV23" s="148" t="e">
        <f>IF('Crisis Indicator Data'!#REF!="No Data",1,IF(#REF!&lt;&gt;"",1,0))</f>
        <v>#REF!</v>
      </c>
      <c r="AW23" s="148" t="e">
        <f>IF('Crisis Indicator Data'!#REF!="No Data",1,IF(#REF!&lt;&gt;"",1,0))</f>
        <v>#REF!</v>
      </c>
      <c r="AX23" s="148" t="e">
        <f>IF('Crisis Indicator Data'!#REF!="No Data",1,IF(#REF!&lt;&gt;"",1,0))</f>
        <v>#REF!</v>
      </c>
      <c r="AY23" s="148" t="e">
        <f>IF('Crisis Indicator Data'!#REF!="No Data",1,IF(#REF!&lt;&gt;"",1,0))</f>
        <v>#REF!</v>
      </c>
      <c r="AZ23" s="148" t="e">
        <f>IF('Crisis Indicator Data'!#REF!="No Data",1,IF(#REF!&lt;&gt;"",1,0))</f>
        <v>#REF!</v>
      </c>
      <c r="BA23" t="e">
        <f t="shared" si="0"/>
        <v>#REF!</v>
      </c>
      <c r="BB23" s="20" t="e">
        <f t="shared" si="1"/>
        <v>#REF!</v>
      </c>
    </row>
    <row r="24" spans="1:54">
      <c r="A24" t="s">
        <v>581</v>
      </c>
      <c r="B24" s="148" t="e">
        <f>IF('Crisis Indicator Data'!#REF!="No Data",1,IF(#REF!&lt;&gt;"",1,0))</f>
        <v>#REF!</v>
      </c>
      <c r="C24" s="148" t="e">
        <f>IF('Crisis Indicator Data'!#REF!="No Data",1,IF(#REF!&lt;&gt;"",1,0))</f>
        <v>#REF!</v>
      </c>
      <c r="D24" s="148" t="e">
        <f>IF('Crisis Indicator Data'!#REF!="No Data",1,IF(#REF!&lt;&gt;"",1,0))</f>
        <v>#REF!</v>
      </c>
      <c r="E24" s="148" t="e">
        <f>IF('Crisis Indicator Data'!#REF!="No Data",1,IF(#REF!&lt;&gt;"",1,0))</f>
        <v>#REF!</v>
      </c>
      <c r="F24" s="148" t="e">
        <f>IF('Crisis Indicator Data'!#REF!="No Data",1,IF(#REF!&lt;&gt;"",1,0))</f>
        <v>#REF!</v>
      </c>
      <c r="G24" s="148" t="e">
        <f>IF('Crisis Indicator Data'!#REF!="No Data",1,IF(#REF!&lt;&gt;"",1,0))</f>
        <v>#REF!</v>
      </c>
      <c r="H24" s="148" t="e">
        <f>IF('Crisis Indicator Data'!#REF!="No Data",1,IF(#REF!&lt;&gt;"",1,0))</f>
        <v>#REF!</v>
      </c>
      <c r="I24" s="148" t="e">
        <f>IF('Crisis Indicator Data'!#REF!="No Data",1,IF(#REF!&lt;&gt;"",1,0))</f>
        <v>#REF!</v>
      </c>
      <c r="J24" s="148" t="e">
        <f>IF('Crisis Indicator Data'!#REF!="No Data",1,IF(#REF!&lt;&gt;"",1,0))</f>
        <v>#REF!</v>
      </c>
      <c r="K24" s="148" t="e">
        <f>IF('Crisis Indicator Data'!#REF!="No Data",1,IF(#REF!&lt;&gt;"",1,0))</f>
        <v>#REF!</v>
      </c>
      <c r="L24" s="148" t="e">
        <f>IF('Crisis Indicator Data'!#REF!="No Data",1,IF(#REF!&lt;&gt;"",1,0))</f>
        <v>#REF!</v>
      </c>
      <c r="M24" s="148" t="e">
        <f>IF('Crisis Indicator Data'!#REF!="No Data",1,IF(#REF!&lt;&gt;"",1,0))</f>
        <v>#REF!</v>
      </c>
      <c r="N24" s="148" t="e">
        <f>IF('Crisis Indicator Data'!#REF!="No Data",1,IF(#REF!&lt;&gt;"",1,0))</f>
        <v>#REF!</v>
      </c>
      <c r="O24" s="148" t="e">
        <f>IF('Crisis Indicator Data'!#REF!="No Data",1,IF(#REF!&lt;&gt;"",1,0))</f>
        <v>#REF!</v>
      </c>
      <c r="P24" s="148" t="e">
        <f>IF('Crisis Indicator Data'!#REF!="No Data",1,IF(#REF!&lt;&gt;"",1,0))</f>
        <v>#REF!</v>
      </c>
      <c r="Q24" s="148" t="e">
        <f>IF('Crisis Indicator Data'!#REF!="No Data",1,IF(#REF!&lt;&gt;"",1,0))</f>
        <v>#REF!</v>
      </c>
      <c r="R24" s="148" t="e">
        <f>IF('Crisis Indicator Data'!#REF!="No Data",1,IF(#REF!&lt;&gt;"",1,0))</f>
        <v>#REF!</v>
      </c>
      <c r="S24" s="148" t="e">
        <f>IF('Crisis Indicator Data'!#REF!="No Data",1,IF(#REF!&lt;&gt;"",1,0))</f>
        <v>#REF!</v>
      </c>
      <c r="T24" s="148" t="e">
        <f>IF('Crisis Indicator Data'!#REF!="No Data",1,IF(#REF!&lt;&gt;"",1,0))</f>
        <v>#REF!</v>
      </c>
      <c r="U24" s="148" t="e">
        <f>IF('Crisis Indicator Data'!#REF!="No Data",1,IF(#REF!&lt;&gt;"",1,0))</f>
        <v>#REF!</v>
      </c>
      <c r="V24" s="148" t="e">
        <f>IF('Crisis Indicator Data'!#REF!="No Data",1,IF(#REF!&lt;&gt;"",1,0))</f>
        <v>#REF!</v>
      </c>
      <c r="W24" s="148" t="e">
        <f>IF('Crisis Indicator Data'!#REF!="No Data",1,IF(#REF!&lt;&gt;"",1,0))</f>
        <v>#REF!</v>
      </c>
      <c r="X24" s="148" t="e">
        <f>IF('Crisis Indicator Data'!#REF!="No Data",1,IF(#REF!&lt;&gt;"",1,0))</f>
        <v>#REF!</v>
      </c>
      <c r="Y24" s="148" t="e">
        <f>IF('Crisis Indicator Data'!#REF!="No Data",1,IF(#REF!&lt;&gt;"",1,0))</f>
        <v>#REF!</v>
      </c>
      <c r="Z24" s="148" t="e">
        <f>IF('Crisis Indicator Data'!#REF!="No Data",1,IF(#REF!&lt;&gt;"",1,0))</f>
        <v>#REF!</v>
      </c>
      <c r="AA24" s="148" t="e">
        <f>IF('Crisis Indicator Data'!#REF!="No Data",1,IF(#REF!&lt;&gt;"",1,0))</f>
        <v>#REF!</v>
      </c>
      <c r="AB24" s="148" t="e">
        <f>IF('Crisis Indicator Data'!#REF!="No Data",1,IF(#REF!&lt;&gt;"",1,0))</f>
        <v>#REF!</v>
      </c>
      <c r="AC24" s="148" t="e">
        <f>IF('Crisis Indicator Data'!#REF!="No Data",1,IF(#REF!&lt;&gt;"",1,0))</f>
        <v>#REF!</v>
      </c>
      <c r="AD24" s="148" t="e">
        <f>IF('Crisis Indicator Data'!#REF!="No Data",1,IF(#REF!&lt;&gt;"",1,0))</f>
        <v>#REF!</v>
      </c>
      <c r="AE24" s="148" t="e">
        <f>IF('Crisis Indicator Data'!#REF!="No Data",1,IF(#REF!&lt;&gt;"",1,0))</f>
        <v>#REF!</v>
      </c>
      <c r="AF24" s="148" t="e">
        <f>IF('Crisis Indicator Data'!#REF!="No Data",1,IF(#REF!&lt;&gt;"",1,0))</f>
        <v>#REF!</v>
      </c>
      <c r="AG24" s="148" t="e">
        <f>IF('Crisis Indicator Data'!#REF!="No Data",1,IF(#REF!&lt;&gt;"",1,0))</f>
        <v>#REF!</v>
      </c>
      <c r="AH24" s="148" t="e">
        <f>IF('Crisis Indicator Data'!#REF!="No Data",1,IF(#REF!&lt;&gt;"",1,0))</f>
        <v>#REF!</v>
      </c>
      <c r="AI24" s="148" t="e">
        <f>IF('Crisis Indicator Data'!#REF!="No Data",1,IF(#REF!&lt;&gt;"",1,0))</f>
        <v>#REF!</v>
      </c>
      <c r="AJ24" s="148" t="e">
        <f>IF('Crisis Indicator Data'!#REF!="No Data",1,IF(#REF!&lt;&gt;"",1,0))</f>
        <v>#REF!</v>
      </c>
      <c r="AK24" s="148" t="e">
        <f>IF('Crisis Indicator Data'!#REF!="No Data",1,IF(#REF!&lt;&gt;"",1,0))</f>
        <v>#REF!</v>
      </c>
      <c r="AL24" s="148" t="e">
        <f>IF('Crisis Indicator Data'!#REF!="No Data",1,IF(#REF!&lt;&gt;"",1,0))</f>
        <v>#REF!</v>
      </c>
      <c r="AM24" s="148" t="e">
        <f>IF('Crisis Indicator Data'!#REF!="No Data",1,IF(#REF!&lt;&gt;"",1,0))</f>
        <v>#REF!</v>
      </c>
      <c r="AN24" s="148" t="e">
        <f>IF('Crisis Indicator Data'!#REF!="No Data",1,IF(#REF!&lt;&gt;"",1,0))</f>
        <v>#REF!</v>
      </c>
      <c r="AO24" s="148" t="e">
        <f>IF('Crisis Indicator Data'!#REF!="No Data",1,IF(#REF!&lt;&gt;"",1,0))</f>
        <v>#REF!</v>
      </c>
      <c r="AP24" s="148" t="e">
        <f>IF('Crisis Indicator Data'!#REF!="No Data",1,IF(#REF!&lt;&gt;"",1,0))</f>
        <v>#REF!</v>
      </c>
      <c r="AQ24" s="148" t="e">
        <f>IF('Crisis Indicator Data'!#REF!="No Data",1,IF(#REF!&lt;&gt;"",1,0))</f>
        <v>#REF!</v>
      </c>
      <c r="AR24" s="148" t="e">
        <f>IF('Crisis Indicator Data'!#REF!="No Data",1,IF(#REF!&lt;&gt;"",1,0))</f>
        <v>#REF!</v>
      </c>
      <c r="AS24" s="148" t="e">
        <f>IF('Crisis Indicator Data'!#REF!="No Data",1,IF(#REF!&lt;&gt;"",1,0))</f>
        <v>#REF!</v>
      </c>
      <c r="AT24" s="148" t="e">
        <f>IF('Crisis Indicator Data'!#REF!="No Data",1,IF(#REF!&lt;&gt;"",1,0))</f>
        <v>#REF!</v>
      </c>
      <c r="AU24" s="148" t="e">
        <f>IF('Crisis Indicator Data'!#REF!="No Data",1,IF(#REF!&lt;&gt;"",1,0))</f>
        <v>#REF!</v>
      </c>
      <c r="AV24" s="148" t="e">
        <f>IF('Crisis Indicator Data'!#REF!="No Data",1,IF(#REF!&lt;&gt;"",1,0))</f>
        <v>#REF!</v>
      </c>
      <c r="AW24" s="148" t="e">
        <f>IF('Crisis Indicator Data'!#REF!="No Data",1,IF(#REF!&lt;&gt;"",1,0))</f>
        <v>#REF!</v>
      </c>
      <c r="AX24" s="148" t="e">
        <f>IF('Crisis Indicator Data'!#REF!="No Data",1,IF(#REF!&lt;&gt;"",1,0))</f>
        <v>#REF!</v>
      </c>
      <c r="AY24" s="148" t="e">
        <f>IF('Crisis Indicator Data'!#REF!="No Data",1,IF(#REF!&lt;&gt;"",1,0))</f>
        <v>#REF!</v>
      </c>
      <c r="AZ24" s="148" t="e">
        <f>IF('Crisis Indicator Data'!#REF!="No Data",1,IF(#REF!&lt;&gt;"",1,0))</f>
        <v>#REF!</v>
      </c>
      <c r="BA24" t="e">
        <f t="shared" si="0"/>
        <v>#REF!</v>
      </c>
      <c r="BB24" s="20" t="e">
        <f t="shared" si="1"/>
        <v>#REF!</v>
      </c>
    </row>
    <row r="25" spans="1:54">
      <c r="A25" t="s">
        <v>8069</v>
      </c>
      <c r="B25" s="148" t="e">
        <f>IF('Crisis Indicator Data'!#REF!="No Data",1,IF(#REF!&lt;&gt;"",1,0))</f>
        <v>#REF!</v>
      </c>
      <c r="C25" s="148" t="e">
        <f>IF('Crisis Indicator Data'!#REF!="No Data",1,IF(#REF!&lt;&gt;"",1,0))</f>
        <v>#REF!</v>
      </c>
      <c r="D25" s="148" t="e">
        <f>IF('Crisis Indicator Data'!#REF!="No Data",1,IF(#REF!&lt;&gt;"",1,0))</f>
        <v>#REF!</v>
      </c>
      <c r="E25" s="148" t="e">
        <f>IF('Crisis Indicator Data'!#REF!="No Data",1,IF(#REF!&lt;&gt;"",1,0))</f>
        <v>#REF!</v>
      </c>
      <c r="F25" s="148" t="e">
        <f>IF('Crisis Indicator Data'!#REF!="No Data",1,IF(#REF!&lt;&gt;"",1,0))</f>
        <v>#REF!</v>
      </c>
      <c r="G25" s="148" t="e">
        <f>IF('Crisis Indicator Data'!#REF!="No Data",1,IF(#REF!&lt;&gt;"",1,0))</f>
        <v>#REF!</v>
      </c>
      <c r="H25" s="148" t="e">
        <f>IF('Crisis Indicator Data'!#REF!="No Data",1,IF(#REF!&lt;&gt;"",1,0))</f>
        <v>#REF!</v>
      </c>
      <c r="I25" s="148" t="e">
        <f>IF('Crisis Indicator Data'!#REF!="No Data",1,IF(#REF!&lt;&gt;"",1,0))</f>
        <v>#REF!</v>
      </c>
      <c r="J25" s="148" t="e">
        <f>IF('Crisis Indicator Data'!#REF!="No Data",1,IF(#REF!&lt;&gt;"",1,0))</f>
        <v>#REF!</v>
      </c>
      <c r="K25" s="148" t="e">
        <f>IF('Crisis Indicator Data'!#REF!="No Data",1,IF(#REF!&lt;&gt;"",1,0))</f>
        <v>#REF!</v>
      </c>
      <c r="L25" s="148" t="e">
        <f>IF('Crisis Indicator Data'!#REF!="No Data",1,IF(#REF!&lt;&gt;"",1,0))</f>
        <v>#REF!</v>
      </c>
      <c r="M25" s="148" t="e">
        <f>IF('Crisis Indicator Data'!#REF!="No Data",1,IF(#REF!&lt;&gt;"",1,0))</f>
        <v>#REF!</v>
      </c>
      <c r="N25" s="148" t="e">
        <f>IF('Crisis Indicator Data'!#REF!="No Data",1,IF(#REF!&lt;&gt;"",1,0))</f>
        <v>#REF!</v>
      </c>
      <c r="O25" s="148" t="e">
        <f>IF('Crisis Indicator Data'!#REF!="No Data",1,IF(#REF!&lt;&gt;"",1,0))</f>
        <v>#REF!</v>
      </c>
      <c r="P25" s="148" t="e">
        <f>IF('Crisis Indicator Data'!#REF!="No Data",1,IF(#REF!&lt;&gt;"",1,0))</f>
        <v>#REF!</v>
      </c>
      <c r="Q25" s="148" t="e">
        <f>IF('Crisis Indicator Data'!#REF!="No Data",1,IF(#REF!&lt;&gt;"",1,0))</f>
        <v>#REF!</v>
      </c>
      <c r="R25" s="148" t="e">
        <f>IF('Crisis Indicator Data'!#REF!="No Data",1,IF(#REF!&lt;&gt;"",1,0))</f>
        <v>#REF!</v>
      </c>
      <c r="S25" s="148" t="e">
        <f>IF('Crisis Indicator Data'!#REF!="No Data",1,IF(#REF!&lt;&gt;"",1,0))</f>
        <v>#REF!</v>
      </c>
      <c r="T25" s="148" t="e">
        <f>IF('Crisis Indicator Data'!#REF!="No Data",1,IF(#REF!&lt;&gt;"",1,0))</f>
        <v>#REF!</v>
      </c>
      <c r="U25" s="148" t="e">
        <f>IF('Crisis Indicator Data'!#REF!="No Data",1,IF(#REF!&lt;&gt;"",1,0))</f>
        <v>#REF!</v>
      </c>
      <c r="V25" s="148" t="e">
        <f>IF('Crisis Indicator Data'!#REF!="No Data",1,IF(#REF!&lt;&gt;"",1,0))</f>
        <v>#REF!</v>
      </c>
      <c r="W25" s="148" t="e">
        <f>IF('Crisis Indicator Data'!#REF!="No Data",1,IF(#REF!&lt;&gt;"",1,0))</f>
        <v>#REF!</v>
      </c>
      <c r="X25" s="148" t="e">
        <f>IF('Crisis Indicator Data'!#REF!="No Data",1,IF(#REF!&lt;&gt;"",1,0))</f>
        <v>#REF!</v>
      </c>
      <c r="Y25" s="148" t="e">
        <f>IF('Crisis Indicator Data'!#REF!="No Data",1,IF(#REF!&lt;&gt;"",1,0))</f>
        <v>#REF!</v>
      </c>
      <c r="Z25" s="148" t="e">
        <f>IF('Crisis Indicator Data'!#REF!="No Data",1,IF(#REF!&lt;&gt;"",1,0))</f>
        <v>#REF!</v>
      </c>
      <c r="AA25" s="148" t="e">
        <f>IF('Crisis Indicator Data'!#REF!="No Data",1,IF(#REF!&lt;&gt;"",1,0))</f>
        <v>#REF!</v>
      </c>
      <c r="AB25" s="148" t="e">
        <f>IF('Crisis Indicator Data'!#REF!="No Data",1,IF(#REF!&lt;&gt;"",1,0))</f>
        <v>#REF!</v>
      </c>
      <c r="AC25" s="148" t="e">
        <f>IF('Crisis Indicator Data'!#REF!="No Data",1,IF(#REF!&lt;&gt;"",1,0))</f>
        <v>#REF!</v>
      </c>
      <c r="AD25" s="148" t="e">
        <f>IF('Crisis Indicator Data'!#REF!="No Data",1,IF(#REF!&lt;&gt;"",1,0))</f>
        <v>#REF!</v>
      </c>
      <c r="AE25" s="148" t="e">
        <f>IF('Crisis Indicator Data'!#REF!="No Data",1,IF(#REF!&lt;&gt;"",1,0))</f>
        <v>#REF!</v>
      </c>
      <c r="AF25" s="148" t="e">
        <f>IF('Crisis Indicator Data'!#REF!="No Data",1,IF(#REF!&lt;&gt;"",1,0))</f>
        <v>#REF!</v>
      </c>
      <c r="AG25" s="148" t="e">
        <f>IF('Crisis Indicator Data'!#REF!="No Data",1,IF(#REF!&lt;&gt;"",1,0))</f>
        <v>#REF!</v>
      </c>
      <c r="AH25" s="148" t="e">
        <f>IF('Crisis Indicator Data'!#REF!="No Data",1,IF(#REF!&lt;&gt;"",1,0))</f>
        <v>#REF!</v>
      </c>
      <c r="AI25" s="148" t="e">
        <f>IF('Crisis Indicator Data'!#REF!="No Data",1,IF(#REF!&lt;&gt;"",1,0))</f>
        <v>#REF!</v>
      </c>
      <c r="AJ25" s="148" t="e">
        <f>IF('Crisis Indicator Data'!#REF!="No Data",1,IF(#REF!&lt;&gt;"",1,0))</f>
        <v>#REF!</v>
      </c>
      <c r="AK25" s="148" t="e">
        <f>IF('Crisis Indicator Data'!#REF!="No Data",1,IF(#REF!&lt;&gt;"",1,0))</f>
        <v>#REF!</v>
      </c>
      <c r="AL25" s="148" t="e">
        <f>IF('Crisis Indicator Data'!#REF!="No Data",1,IF(#REF!&lt;&gt;"",1,0))</f>
        <v>#REF!</v>
      </c>
      <c r="AM25" s="148" t="e">
        <f>IF('Crisis Indicator Data'!#REF!="No Data",1,IF(#REF!&lt;&gt;"",1,0))</f>
        <v>#REF!</v>
      </c>
      <c r="AN25" s="148" t="e">
        <f>IF('Crisis Indicator Data'!#REF!="No Data",1,IF(#REF!&lt;&gt;"",1,0))</f>
        <v>#REF!</v>
      </c>
      <c r="AO25" s="148" t="e">
        <f>IF('Crisis Indicator Data'!#REF!="No Data",1,IF(#REF!&lt;&gt;"",1,0))</f>
        <v>#REF!</v>
      </c>
      <c r="AP25" s="148" t="e">
        <f>IF('Crisis Indicator Data'!#REF!="No Data",1,IF(#REF!&lt;&gt;"",1,0))</f>
        <v>#REF!</v>
      </c>
      <c r="AQ25" s="148" t="e">
        <f>IF('Crisis Indicator Data'!#REF!="No Data",1,IF(#REF!&lt;&gt;"",1,0))</f>
        <v>#REF!</v>
      </c>
      <c r="AR25" s="148" t="e">
        <f>IF('Crisis Indicator Data'!#REF!="No Data",1,IF(#REF!&lt;&gt;"",1,0))</f>
        <v>#REF!</v>
      </c>
      <c r="AS25" s="148" t="e">
        <f>IF('Crisis Indicator Data'!#REF!="No Data",1,IF(#REF!&lt;&gt;"",1,0))</f>
        <v>#REF!</v>
      </c>
      <c r="AT25" s="148" t="e">
        <f>IF('Crisis Indicator Data'!#REF!="No Data",1,IF(#REF!&lt;&gt;"",1,0))</f>
        <v>#REF!</v>
      </c>
      <c r="AU25" s="148" t="e">
        <f>IF('Crisis Indicator Data'!#REF!="No Data",1,IF(#REF!&lt;&gt;"",1,0))</f>
        <v>#REF!</v>
      </c>
      <c r="AV25" s="148" t="e">
        <f>IF('Crisis Indicator Data'!#REF!="No Data",1,IF(#REF!&lt;&gt;"",1,0))</f>
        <v>#REF!</v>
      </c>
      <c r="AW25" s="148" t="e">
        <f>IF('Crisis Indicator Data'!#REF!="No Data",1,IF(#REF!&lt;&gt;"",1,0))</f>
        <v>#REF!</v>
      </c>
      <c r="AX25" s="148" t="e">
        <f>IF('Crisis Indicator Data'!#REF!="No Data",1,IF(#REF!&lt;&gt;"",1,0))</f>
        <v>#REF!</v>
      </c>
      <c r="AY25" s="148" t="e">
        <f>IF('Crisis Indicator Data'!#REF!="No Data",1,IF(#REF!&lt;&gt;"",1,0))</f>
        <v>#REF!</v>
      </c>
      <c r="AZ25" s="148" t="e">
        <f>IF('Crisis Indicator Data'!#REF!="No Data",1,IF(#REF!&lt;&gt;"",1,0))</f>
        <v>#REF!</v>
      </c>
      <c r="BA25" t="e">
        <f t="shared" si="0"/>
        <v>#REF!</v>
      </c>
      <c r="BB25" s="20" t="e">
        <f t="shared" si="1"/>
        <v>#REF!</v>
      </c>
    </row>
    <row r="26" spans="1:54">
      <c r="A26" t="s">
        <v>8071</v>
      </c>
      <c r="B26" s="148" t="e">
        <f>IF('Crisis Indicator Data'!#REF!="No Data",1,IF(#REF!&lt;&gt;"",1,0))</f>
        <v>#REF!</v>
      </c>
      <c r="C26" s="148" t="e">
        <f>IF('Crisis Indicator Data'!#REF!="No Data",1,IF(#REF!&lt;&gt;"",1,0))</f>
        <v>#REF!</v>
      </c>
      <c r="D26" s="148" t="e">
        <f>IF('Crisis Indicator Data'!#REF!="No Data",1,IF(#REF!&lt;&gt;"",1,0))</f>
        <v>#REF!</v>
      </c>
      <c r="E26" s="148" t="e">
        <f>IF('Crisis Indicator Data'!#REF!="No Data",1,IF(#REF!&lt;&gt;"",1,0))</f>
        <v>#REF!</v>
      </c>
      <c r="F26" s="148" t="e">
        <f>IF('Crisis Indicator Data'!#REF!="No Data",1,IF(#REF!&lt;&gt;"",1,0))</f>
        <v>#REF!</v>
      </c>
      <c r="G26" s="148" t="e">
        <f>IF('Crisis Indicator Data'!#REF!="No Data",1,IF(#REF!&lt;&gt;"",1,0))</f>
        <v>#REF!</v>
      </c>
      <c r="H26" s="148" t="e">
        <f>IF('Crisis Indicator Data'!#REF!="No Data",1,IF(#REF!&lt;&gt;"",1,0))</f>
        <v>#REF!</v>
      </c>
      <c r="I26" s="148" t="e">
        <f>IF('Crisis Indicator Data'!#REF!="No Data",1,IF(#REF!&lt;&gt;"",1,0))</f>
        <v>#REF!</v>
      </c>
      <c r="J26" s="148" t="e">
        <f>IF('Crisis Indicator Data'!#REF!="No Data",1,IF(#REF!&lt;&gt;"",1,0))</f>
        <v>#REF!</v>
      </c>
      <c r="K26" s="148" t="e">
        <f>IF('Crisis Indicator Data'!#REF!="No Data",1,IF(#REF!&lt;&gt;"",1,0))</f>
        <v>#REF!</v>
      </c>
      <c r="L26" s="148" t="e">
        <f>IF('Crisis Indicator Data'!#REF!="No Data",1,IF(#REF!&lt;&gt;"",1,0))</f>
        <v>#REF!</v>
      </c>
      <c r="M26" s="148" t="e">
        <f>IF('Crisis Indicator Data'!#REF!="No Data",1,IF(#REF!&lt;&gt;"",1,0))</f>
        <v>#REF!</v>
      </c>
      <c r="N26" s="148" t="e">
        <f>IF('Crisis Indicator Data'!#REF!="No Data",1,IF(#REF!&lt;&gt;"",1,0))</f>
        <v>#REF!</v>
      </c>
      <c r="O26" s="148" t="e">
        <f>IF('Crisis Indicator Data'!#REF!="No Data",1,IF(#REF!&lt;&gt;"",1,0))</f>
        <v>#REF!</v>
      </c>
      <c r="P26" s="148" t="e">
        <f>IF('Crisis Indicator Data'!#REF!="No Data",1,IF(#REF!&lt;&gt;"",1,0))</f>
        <v>#REF!</v>
      </c>
      <c r="Q26" s="148" t="e">
        <f>IF('Crisis Indicator Data'!#REF!="No Data",1,IF(#REF!&lt;&gt;"",1,0))</f>
        <v>#REF!</v>
      </c>
      <c r="R26" s="148" t="e">
        <f>IF('Crisis Indicator Data'!#REF!="No Data",1,IF(#REF!&lt;&gt;"",1,0))</f>
        <v>#REF!</v>
      </c>
      <c r="S26" s="148" t="e">
        <f>IF('Crisis Indicator Data'!#REF!="No Data",1,IF(#REF!&lt;&gt;"",1,0))</f>
        <v>#REF!</v>
      </c>
      <c r="T26" s="148" t="e">
        <f>IF('Crisis Indicator Data'!#REF!="No Data",1,IF(#REF!&lt;&gt;"",1,0))</f>
        <v>#REF!</v>
      </c>
      <c r="U26" s="148" t="e">
        <f>IF('Crisis Indicator Data'!#REF!="No Data",1,IF(#REF!&lt;&gt;"",1,0))</f>
        <v>#REF!</v>
      </c>
      <c r="V26" s="148" t="e">
        <f>IF('Crisis Indicator Data'!#REF!="No Data",1,IF(#REF!&lt;&gt;"",1,0))</f>
        <v>#REF!</v>
      </c>
      <c r="W26" s="148" t="e">
        <f>IF('Crisis Indicator Data'!#REF!="No Data",1,IF(#REF!&lt;&gt;"",1,0))</f>
        <v>#REF!</v>
      </c>
      <c r="X26" s="148" t="e">
        <f>IF('Crisis Indicator Data'!#REF!="No Data",1,IF(#REF!&lt;&gt;"",1,0))</f>
        <v>#REF!</v>
      </c>
      <c r="Y26" s="148" t="e">
        <f>IF('Crisis Indicator Data'!#REF!="No Data",1,IF(#REF!&lt;&gt;"",1,0))</f>
        <v>#REF!</v>
      </c>
      <c r="Z26" s="148" t="e">
        <f>IF('Crisis Indicator Data'!#REF!="No Data",1,IF(#REF!&lt;&gt;"",1,0))</f>
        <v>#REF!</v>
      </c>
      <c r="AA26" s="148" t="e">
        <f>IF('Crisis Indicator Data'!#REF!="No Data",1,IF(#REF!&lt;&gt;"",1,0))</f>
        <v>#REF!</v>
      </c>
      <c r="AB26" s="148" t="e">
        <f>IF('Crisis Indicator Data'!#REF!="No Data",1,IF(#REF!&lt;&gt;"",1,0))</f>
        <v>#REF!</v>
      </c>
      <c r="AC26" s="148" t="e">
        <f>IF('Crisis Indicator Data'!#REF!="No Data",1,IF(#REF!&lt;&gt;"",1,0))</f>
        <v>#REF!</v>
      </c>
      <c r="AD26" s="148" t="e">
        <f>IF('Crisis Indicator Data'!#REF!="No Data",1,IF(#REF!&lt;&gt;"",1,0))</f>
        <v>#REF!</v>
      </c>
      <c r="AE26" s="148" t="e">
        <f>IF('Crisis Indicator Data'!#REF!="No Data",1,IF(#REF!&lt;&gt;"",1,0))</f>
        <v>#REF!</v>
      </c>
      <c r="AF26" s="148" t="e">
        <f>IF('Crisis Indicator Data'!#REF!="No Data",1,IF(#REF!&lt;&gt;"",1,0))</f>
        <v>#REF!</v>
      </c>
      <c r="AG26" s="148" t="e">
        <f>IF('Crisis Indicator Data'!#REF!="No Data",1,IF(#REF!&lt;&gt;"",1,0))</f>
        <v>#REF!</v>
      </c>
      <c r="AH26" s="148" t="e">
        <f>IF('Crisis Indicator Data'!#REF!="No Data",1,IF(#REF!&lt;&gt;"",1,0))</f>
        <v>#REF!</v>
      </c>
      <c r="AI26" s="148" t="e">
        <f>IF('Crisis Indicator Data'!#REF!="No Data",1,IF(#REF!&lt;&gt;"",1,0))</f>
        <v>#REF!</v>
      </c>
      <c r="AJ26" s="148" t="e">
        <f>IF('Crisis Indicator Data'!#REF!="No Data",1,IF(#REF!&lt;&gt;"",1,0))</f>
        <v>#REF!</v>
      </c>
      <c r="AK26" s="148" t="e">
        <f>IF('Crisis Indicator Data'!#REF!="No Data",1,IF(#REF!&lt;&gt;"",1,0))</f>
        <v>#REF!</v>
      </c>
      <c r="AL26" s="148" t="e">
        <f>IF('Crisis Indicator Data'!#REF!="No Data",1,IF(#REF!&lt;&gt;"",1,0))</f>
        <v>#REF!</v>
      </c>
      <c r="AM26" s="148" t="e">
        <f>IF('Crisis Indicator Data'!#REF!="No Data",1,IF(#REF!&lt;&gt;"",1,0))</f>
        <v>#REF!</v>
      </c>
      <c r="AN26" s="148" t="e">
        <f>IF('Crisis Indicator Data'!#REF!="No Data",1,IF(#REF!&lt;&gt;"",1,0))</f>
        <v>#REF!</v>
      </c>
      <c r="AO26" s="148" t="e">
        <f>IF('Crisis Indicator Data'!#REF!="No Data",1,IF(#REF!&lt;&gt;"",1,0))</f>
        <v>#REF!</v>
      </c>
      <c r="AP26" s="148" t="e">
        <f>IF('Crisis Indicator Data'!#REF!="No Data",1,IF(#REF!&lt;&gt;"",1,0))</f>
        <v>#REF!</v>
      </c>
      <c r="AQ26" s="148" t="e">
        <f>IF('Crisis Indicator Data'!#REF!="No Data",1,IF(#REF!&lt;&gt;"",1,0))</f>
        <v>#REF!</v>
      </c>
      <c r="AR26" s="148" t="e">
        <f>IF('Crisis Indicator Data'!#REF!="No Data",1,IF(#REF!&lt;&gt;"",1,0))</f>
        <v>#REF!</v>
      </c>
      <c r="AS26" s="148" t="e">
        <f>IF('Crisis Indicator Data'!#REF!="No Data",1,IF(#REF!&lt;&gt;"",1,0))</f>
        <v>#REF!</v>
      </c>
      <c r="AT26" s="148" t="e">
        <f>IF('Crisis Indicator Data'!#REF!="No Data",1,IF(#REF!&lt;&gt;"",1,0))</f>
        <v>#REF!</v>
      </c>
      <c r="AU26" s="148" t="e">
        <f>IF('Crisis Indicator Data'!#REF!="No Data",1,IF(#REF!&lt;&gt;"",1,0))</f>
        <v>#REF!</v>
      </c>
      <c r="AV26" s="148" t="e">
        <f>IF('Crisis Indicator Data'!#REF!="No Data",1,IF(#REF!&lt;&gt;"",1,0))</f>
        <v>#REF!</v>
      </c>
      <c r="AW26" s="148" t="e">
        <f>IF('Crisis Indicator Data'!#REF!="No Data",1,IF(#REF!&lt;&gt;"",1,0))</f>
        <v>#REF!</v>
      </c>
      <c r="AX26" s="148" t="e">
        <f>IF('Crisis Indicator Data'!#REF!="No Data",1,IF(#REF!&lt;&gt;"",1,0))</f>
        <v>#REF!</v>
      </c>
      <c r="AY26" s="148" t="e">
        <f>IF('Crisis Indicator Data'!#REF!="No Data",1,IF(#REF!&lt;&gt;"",1,0))</f>
        <v>#REF!</v>
      </c>
      <c r="AZ26" s="148" t="e">
        <f>IF('Crisis Indicator Data'!#REF!="No Data",1,IF(#REF!&lt;&gt;"",1,0))</f>
        <v>#REF!</v>
      </c>
      <c r="BA26" t="e">
        <f t="shared" si="0"/>
        <v>#REF!</v>
      </c>
      <c r="BB26" s="20" t="e">
        <f t="shared" si="1"/>
        <v>#REF!</v>
      </c>
    </row>
    <row r="27" spans="1:54">
      <c r="A27" t="s">
        <v>455</v>
      </c>
      <c r="B27" s="148" t="e">
        <f>IF('Crisis Indicator Data'!#REF!="No Data",1,IF(#REF!&lt;&gt;"",1,0))</f>
        <v>#REF!</v>
      </c>
      <c r="C27" s="148" t="e">
        <f>IF('Crisis Indicator Data'!#REF!="No Data",1,IF(#REF!&lt;&gt;"",1,0))</f>
        <v>#REF!</v>
      </c>
      <c r="D27" s="148" t="e">
        <f>IF('Crisis Indicator Data'!#REF!="No Data",1,IF(#REF!&lt;&gt;"",1,0))</f>
        <v>#REF!</v>
      </c>
      <c r="E27" s="148" t="e">
        <f>IF('Crisis Indicator Data'!#REF!="No Data",1,IF(#REF!&lt;&gt;"",1,0))</f>
        <v>#REF!</v>
      </c>
      <c r="F27" s="148" t="e">
        <f>IF('Crisis Indicator Data'!#REF!="No Data",1,IF(#REF!&lt;&gt;"",1,0))</f>
        <v>#REF!</v>
      </c>
      <c r="G27" s="148" t="e">
        <f>IF('Crisis Indicator Data'!#REF!="No Data",1,IF(#REF!&lt;&gt;"",1,0))</f>
        <v>#REF!</v>
      </c>
      <c r="H27" s="148" t="e">
        <f>IF('Crisis Indicator Data'!#REF!="No Data",1,IF(#REF!&lt;&gt;"",1,0))</f>
        <v>#REF!</v>
      </c>
      <c r="I27" s="148" t="e">
        <f>IF('Crisis Indicator Data'!#REF!="No Data",1,IF(#REF!&lt;&gt;"",1,0))</f>
        <v>#REF!</v>
      </c>
      <c r="J27" s="148" t="e">
        <f>IF('Crisis Indicator Data'!#REF!="No Data",1,IF(#REF!&lt;&gt;"",1,0))</f>
        <v>#REF!</v>
      </c>
      <c r="K27" s="148" t="e">
        <f>IF('Crisis Indicator Data'!#REF!="No Data",1,IF(#REF!&lt;&gt;"",1,0))</f>
        <v>#REF!</v>
      </c>
      <c r="L27" s="148" t="e">
        <f>IF('Crisis Indicator Data'!#REF!="No Data",1,IF(#REF!&lt;&gt;"",1,0))</f>
        <v>#REF!</v>
      </c>
      <c r="M27" s="148" t="e">
        <f>IF('Crisis Indicator Data'!#REF!="No Data",1,IF(#REF!&lt;&gt;"",1,0))</f>
        <v>#REF!</v>
      </c>
      <c r="N27" s="148" t="e">
        <f>IF('Crisis Indicator Data'!#REF!="No Data",1,IF(#REF!&lt;&gt;"",1,0))</f>
        <v>#REF!</v>
      </c>
      <c r="O27" s="148" t="e">
        <f>IF('Crisis Indicator Data'!#REF!="No Data",1,IF(#REF!&lt;&gt;"",1,0))</f>
        <v>#REF!</v>
      </c>
      <c r="P27" s="148" t="e">
        <f>IF('Crisis Indicator Data'!#REF!="No Data",1,IF(#REF!&lt;&gt;"",1,0))</f>
        <v>#REF!</v>
      </c>
      <c r="Q27" s="148" t="e">
        <f>IF('Crisis Indicator Data'!#REF!="No Data",1,IF(#REF!&lt;&gt;"",1,0))</f>
        <v>#REF!</v>
      </c>
      <c r="R27" s="148" t="e">
        <f>IF('Crisis Indicator Data'!#REF!="No Data",1,IF(#REF!&lt;&gt;"",1,0))</f>
        <v>#REF!</v>
      </c>
      <c r="S27" s="148" t="e">
        <f>IF('Crisis Indicator Data'!#REF!="No Data",1,IF(#REF!&lt;&gt;"",1,0))</f>
        <v>#REF!</v>
      </c>
      <c r="T27" s="148" t="e">
        <f>IF('Crisis Indicator Data'!#REF!="No Data",1,IF(#REF!&lt;&gt;"",1,0))</f>
        <v>#REF!</v>
      </c>
      <c r="U27" s="148" t="e">
        <f>IF('Crisis Indicator Data'!#REF!="No Data",1,IF(#REF!&lt;&gt;"",1,0))</f>
        <v>#REF!</v>
      </c>
      <c r="V27" s="148" t="e">
        <f>IF('Crisis Indicator Data'!#REF!="No Data",1,IF(#REF!&lt;&gt;"",1,0))</f>
        <v>#REF!</v>
      </c>
      <c r="W27" s="148" t="e">
        <f>IF('Crisis Indicator Data'!#REF!="No Data",1,IF(#REF!&lt;&gt;"",1,0))</f>
        <v>#REF!</v>
      </c>
      <c r="X27" s="148" t="e">
        <f>IF('Crisis Indicator Data'!#REF!="No Data",1,IF(#REF!&lt;&gt;"",1,0))</f>
        <v>#REF!</v>
      </c>
      <c r="Y27" s="148" t="e">
        <f>IF('Crisis Indicator Data'!#REF!="No Data",1,IF(#REF!&lt;&gt;"",1,0))</f>
        <v>#REF!</v>
      </c>
      <c r="Z27" s="148" t="e">
        <f>IF('Crisis Indicator Data'!#REF!="No Data",1,IF(#REF!&lt;&gt;"",1,0))</f>
        <v>#REF!</v>
      </c>
      <c r="AA27" s="148" t="e">
        <f>IF('Crisis Indicator Data'!#REF!="No Data",1,IF(#REF!&lt;&gt;"",1,0))</f>
        <v>#REF!</v>
      </c>
      <c r="AB27" s="148" t="e">
        <f>IF('Crisis Indicator Data'!#REF!="No Data",1,IF(#REF!&lt;&gt;"",1,0))</f>
        <v>#REF!</v>
      </c>
      <c r="AC27" s="148" t="e">
        <f>IF('Crisis Indicator Data'!#REF!="No Data",1,IF(#REF!&lt;&gt;"",1,0))</f>
        <v>#REF!</v>
      </c>
      <c r="AD27" s="148" t="e">
        <f>IF('Crisis Indicator Data'!#REF!="No Data",1,IF(#REF!&lt;&gt;"",1,0))</f>
        <v>#REF!</v>
      </c>
      <c r="AE27" s="148" t="e">
        <f>IF('Crisis Indicator Data'!#REF!="No Data",1,IF(#REF!&lt;&gt;"",1,0))</f>
        <v>#REF!</v>
      </c>
      <c r="AF27" s="148" t="e">
        <f>IF('Crisis Indicator Data'!#REF!="No Data",1,IF(#REF!&lt;&gt;"",1,0))</f>
        <v>#REF!</v>
      </c>
      <c r="AG27" s="148" t="e">
        <f>IF('Crisis Indicator Data'!#REF!="No Data",1,IF(#REF!&lt;&gt;"",1,0))</f>
        <v>#REF!</v>
      </c>
      <c r="AH27" s="148" t="e">
        <f>IF('Crisis Indicator Data'!#REF!="No Data",1,IF(#REF!&lt;&gt;"",1,0))</f>
        <v>#REF!</v>
      </c>
      <c r="AI27" s="148" t="e">
        <f>IF('Crisis Indicator Data'!#REF!="No Data",1,IF(#REF!&lt;&gt;"",1,0))</f>
        <v>#REF!</v>
      </c>
      <c r="AJ27" s="148" t="e">
        <f>IF('Crisis Indicator Data'!#REF!="No Data",1,IF(#REF!&lt;&gt;"",1,0))</f>
        <v>#REF!</v>
      </c>
      <c r="AK27" s="148" t="e">
        <f>IF('Crisis Indicator Data'!#REF!="No Data",1,IF(#REF!&lt;&gt;"",1,0))</f>
        <v>#REF!</v>
      </c>
      <c r="AL27" s="148" t="e">
        <f>IF('Crisis Indicator Data'!#REF!="No Data",1,IF(#REF!&lt;&gt;"",1,0))</f>
        <v>#REF!</v>
      </c>
      <c r="AM27" s="148" t="e">
        <f>IF('Crisis Indicator Data'!#REF!="No Data",1,IF(#REF!&lt;&gt;"",1,0))</f>
        <v>#REF!</v>
      </c>
      <c r="AN27" s="148" t="e">
        <f>IF('Crisis Indicator Data'!#REF!="No Data",1,IF(#REF!&lt;&gt;"",1,0))</f>
        <v>#REF!</v>
      </c>
      <c r="AO27" s="148" t="e">
        <f>IF('Crisis Indicator Data'!#REF!="No Data",1,IF(#REF!&lt;&gt;"",1,0))</f>
        <v>#REF!</v>
      </c>
      <c r="AP27" s="148" t="e">
        <f>IF('Crisis Indicator Data'!#REF!="No Data",1,IF(#REF!&lt;&gt;"",1,0))</f>
        <v>#REF!</v>
      </c>
      <c r="AQ27" s="148" t="e">
        <f>IF('Crisis Indicator Data'!#REF!="No Data",1,IF(#REF!&lt;&gt;"",1,0))</f>
        <v>#REF!</v>
      </c>
      <c r="AR27" s="148" t="e">
        <f>IF('Crisis Indicator Data'!#REF!="No Data",1,IF(#REF!&lt;&gt;"",1,0))</f>
        <v>#REF!</v>
      </c>
      <c r="AS27" s="148" t="e">
        <f>IF('Crisis Indicator Data'!#REF!="No Data",1,IF(#REF!&lt;&gt;"",1,0))</f>
        <v>#REF!</v>
      </c>
      <c r="AT27" s="148" t="e">
        <f>IF('Crisis Indicator Data'!#REF!="No Data",1,IF(#REF!&lt;&gt;"",1,0))</f>
        <v>#REF!</v>
      </c>
      <c r="AU27" s="148" t="e">
        <f>IF('Crisis Indicator Data'!#REF!="No Data",1,IF(#REF!&lt;&gt;"",1,0))</f>
        <v>#REF!</v>
      </c>
      <c r="AV27" s="148" t="e">
        <f>IF('Crisis Indicator Data'!#REF!="No Data",1,IF(#REF!&lt;&gt;"",1,0))</f>
        <v>#REF!</v>
      </c>
      <c r="AW27" s="148" t="e">
        <f>IF('Crisis Indicator Data'!#REF!="No Data",1,IF(#REF!&lt;&gt;"",1,0))</f>
        <v>#REF!</v>
      </c>
      <c r="AX27" s="148" t="e">
        <f>IF('Crisis Indicator Data'!#REF!="No Data",1,IF(#REF!&lt;&gt;"",1,0))</f>
        <v>#REF!</v>
      </c>
      <c r="AY27" s="148" t="e">
        <f>IF('Crisis Indicator Data'!#REF!="No Data",1,IF(#REF!&lt;&gt;"",1,0))</f>
        <v>#REF!</v>
      </c>
      <c r="AZ27" s="148" t="e">
        <f>IF('Crisis Indicator Data'!#REF!="No Data",1,IF(#REF!&lt;&gt;"",1,0))</f>
        <v>#REF!</v>
      </c>
      <c r="BA27" t="e">
        <f t="shared" si="0"/>
        <v>#REF!</v>
      </c>
      <c r="BB27" s="20" t="e">
        <f t="shared" si="1"/>
        <v>#REF!</v>
      </c>
    </row>
    <row r="28" spans="1:54">
      <c r="A28" t="s">
        <v>391</v>
      </c>
      <c r="B28" s="148" t="e">
        <f>IF('Crisis Indicator Data'!#REF!="No Data",1,IF(#REF!&lt;&gt;"",1,0))</f>
        <v>#REF!</v>
      </c>
      <c r="C28" s="148" t="e">
        <f>IF('Crisis Indicator Data'!#REF!="No Data",1,IF(#REF!&lt;&gt;"",1,0))</f>
        <v>#REF!</v>
      </c>
      <c r="D28" s="148" t="e">
        <f>IF('Crisis Indicator Data'!#REF!="No Data",1,IF(#REF!&lt;&gt;"",1,0))</f>
        <v>#REF!</v>
      </c>
      <c r="E28" s="148" t="e">
        <f>IF('Crisis Indicator Data'!#REF!="No Data",1,IF(#REF!&lt;&gt;"",1,0))</f>
        <v>#REF!</v>
      </c>
      <c r="F28" s="148" t="e">
        <f>IF('Crisis Indicator Data'!#REF!="No Data",1,IF(#REF!&lt;&gt;"",1,0))</f>
        <v>#REF!</v>
      </c>
      <c r="G28" s="148" t="e">
        <f>IF('Crisis Indicator Data'!#REF!="No Data",1,IF(#REF!&lt;&gt;"",1,0))</f>
        <v>#REF!</v>
      </c>
      <c r="H28" s="148" t="e">
        <f>IF('Crisis Indicator Data'!#REF!="No Data",1,IF(#REF!&lt;&gt;"",1,0))</f>
        <v>#REF!</v>
      </c>
      <c r="I28" s="148" t="e">
        <f>IF('Crisis Indicator Data'!#REF!="No Data",1,IF(#REF!&lt;&gt;"",1,0))</f>
        <v>#REF!</v>
      </c>
      <c r="J28" s="148" t="e">
        <f>IF('Crisis Indicator Data'!#REF!="No Data",1,IF(#REF!&lt;&gt;"",1,0))</f>
        <v>#REF!</v>
      </c>
      <c r="K28" s="148" t="e">
        <f>IF('Crisis Indicator Data'!#REF!="No Data",1,IF(#REF!&lt;&gt;"",1,0))</f>
        <v>#REF!</v>
      </c>
      <c r="L28" s="148" t="e">
        <f>IF('Crisis Indicator Data'!#REF!="No Data",1,IF(#REF!&lt;&gt;"",1,0))</f>
        <v>#REF!</v>
      </c>
      <c r="M28" s="148" t="e">
        <f>IF('Crisis Indicator Data'!#REF!="No Data",1,IF(#REF!&lt;&gt;"",1,0))</f>
        <v>#REF!</v>
      </c>
      <c r="N28" s="148" t="e">
        <f>IF('Crisis Indicator Data'!#REF!="No Data",1,IF(#REF!&lt;&gt;"",1,0))</f>
        <v>#REF!</v>
      </c>
      <c r="O28" s="148" t="e">
        <f>IF('Crisis Indicator Data'!#REF!="No Data",1,IF(#REF!&lt;&gt;"",1,0))</f>
        <v>#REF!</v>
      </c>
      <c r="P28" s="148" t="e">
        <f>IF('Crisis Indicator Data'!#REF!="No Data",1,IF(#REF!&lt;&gt;"",1,0))</f>
        <v>#REF!</v>
      </c>
      <c r="Q28" s="148" t="e">
        <f>IF('Crisis Indicator Data'!#REF!="No Data",1,IF(#REF!&lt;&gt;"",1,0))</f>
        <v>#REF!</v>
      </c>
      <c r="R28" s="148" t="e">
        <f>IF('Crisis Indicator Data'!#REF!="No Data",1,IF(#REF!&lt;&gt;"",1,0))</f>
        <v>#REF!</v>
      </c>
      <c r="S28" s="148" t="e">
        <f>IF('Crisis Indicator Data'!#REF!="No Data",1,IF(#REF!&lt;&gt;"",1,0))</f>
        <v>#REF!</v>
      </c>
      <c r="T28" s="148" t="e">
        <f>IF('Crisis Indicator Data'!#REF!="No Data",1,IF(#REF!&lt;&gt;"",1,0))</f>
        <v>#REF!</v>
      </c>
      <c r="U28" s="148" t="e">
        <f>IF('Crisis Indicator Data'!#REF!="No Data",1,IF(#REF!&lt;&gt;"",1,0))</f>
        <v>#REF!</v>
      </c>
      <c r="V28" s="148" t="e">
        <f>IF('Crisis Indicator Data'!#REF!="No Data",1,IF(#REF!&lt;&gt;"",1,0))</f>
        <v>#REF!</v>
      </c>
      <c r="W28" s="148" t="e">
        <f>IF('Crisis Indicator Data'!#REF!="No Data",1,IF(#REF!&lt;&gt;"",1,0))</f>
        <v>#REF!</v>
      </c>
      <c r="X28" s="148" t="e">
        <f>IF('Crisis Indicator Data'!#REF!="No Data",1,IF(#REF!&lt;&gt;"",1,0))</f>
        <v>#REF!</v>
      </c>
      <c r="Y28" s="148" t="e">
        <f>IF('Crisis Indicator Data'!#REF!="No Data",1,IF(#REF!&lt;&gt;"",1,0))</f>
        <v>#REF!</v>
      </c>
      <c r="Z28" s="148" t="e">
        <f>IF('Crisis Indicator Data'!#REF!="No Data",1,IF(#REF!&lt;&gt;"",1,0))</f>
        <v>#REF!</v>
      </c>
      <c r="AA28" s="148" t="e">
        <f>IF('Crisis Indicator Data'!#REF!="No Data",1,IF(#REF!&lt;&gt;"",1,0))</f>
        <v>#REF!</v>
      </c>
      <c r="AB28" s="148" t="e">
        <f>IF('Crisis Indicator Data'!#REF!="No Data",1,IF(#REF!&lt;&gt;"",1,0))</f>
        <v>#REF!</v>
      </c>
      <c r="AC28" s="148" t="e">
        <f>IF('Crisis Indicator Data'!#REF!="No Data",1,IF(#REF!&lt;&gt;"",1,0))</f>
        <v>#REF!</v>
      </c>
      <c r="AD28" s="148" t="e">
        <f>IF('Crisis Indicator Data'!#REF!="No Data",1,IF(#REF!&lt;&gt;"",1,0))</f>
        <v>#REF!</v>
      </c>
      <c r="AE28" s="148" t="e">
        <f>IF('Crisis Indicator Data'!#REF!="No Data",1,IF(#REF!&lt;&gt;"",1,0))</f>
        <v>#REF!</v>
      </c>
      <c r="AF28" s="148" t="e">
        <f>IF('Crisis Indicator Data'!#REF!="No Data",1,IF(#REF!&lt;&gt;"",1,0))</f>
        <v>#REF!</v>
      </c>
      <c r="AG28" s="148" t="e">
        <f>IF('Crisis Indicator Data'!#REF!="No Data",1,IF(#REF!&lt;&gt;"",1,0))</f>
        <v>#REF!</v>
      </c>
      <c r="AH28" s="148" t="e">
        <f>IF('Crisis Indicator Data'!#REF!="No Data",1,IF(#REF!&lt;&gt;"",1,0))</f>
        <v>#REF!</v>
      </c>
      <c r="AI28" s="148" t="e">
        <f>IF('Crisis Indicator Data'!#REF!="No Data",1,IF(#REF!&lt;&gt;"",1,0))</f>
        <v>#REF!</v>
      </c>
      <c r="AJ28" s="148" t="e">
        <f>IF('Crisis Indicator Data'!#REF!="No Data",1,IF(#REF!&lt;&gt;"",1,0))</f>
        <v>#REF!</v>
      </c>
      <c r="AK28" s="148" t="e">
        <f>IF('Crisis Indicator Data'!#REF!="No Data",1,IF(#REF!&lt;&gt;"",1,0))</f>
        <v>#REF!</v>
      </c>
      <c r="AL28" s="148" t="e">
        <f>IF('Crisis Indicator Data'!#REF!="No Data",1,IF(#REF!&lt;&gt;"",1,0))</f>
        <v>#REF!</v>
      </c>
      <c r="AM28" s="148" t="e">
        <f>IF('Crisis Indicator Data'!#REF!="No Data",1,IF(#REF!&lt;&gt;"",1,0))</f>
        <v>#REF!</v>
      </c>
      <c r="AN28" s="148" t="e">
        <f>IF('Crisis Indicator Data'!#REF!="No Data",1,IF(#REF!&lt;&gt;"",1,0))</f>
        <v>#REF!</v>
      </c>
      <c r="AO28" s="148" t="e">
        <f>IF('Crisis Indicator Data'!#REF!="No Data",1,IF(#REF!&lt;&gt;"",1,0))</f>
        <v>#REF!</v>
      </c>
      <c r="AP28" s="148" t="e">
        <f>IF('Crisis Indicator Data'!#REF!="No Data",1,IF(#REF!&lt;&gt;"",1,0))</f>
        <v>#REF!</v>
      </c>
      <c r="AQ28" s="148" t="e">
        <f>IF('Crisis Indicator Data'!#REF!="No Data",1,IF(#REF!&lt;&gt;"",1,0))</f>
        <v>#REF!</v>
      </c>
      <c r="AR28" s="148" t="e">
        <f>IF('Crisis Indicator Data'!#REF!="No Data",1,IF(#REF!&lt;&gt;"",1,0))</f>
        <v>#REF!</v>
      </c>
      <c r="AS28" s="148" t="e">
        <f>IF('Crisis Indicator Data'!#REF!="No Data",1,IF(#REF!&lt;&gt;"",1,0))</f>
        <v>#REF!</v>
      </c>
      <c r="AT28" s="148" t="e">
        <f>IF('Crisis Indicator Data'!#REF!="No Data",1,IF(#REF!&lt;&gt;"",1,0))</f>
        <v>#REF!</v>
      </c>
      <c r="AU28" s="148" t="e">
        <f>IF('Crisis Indicator Data'!#REF!="No Data",1,IF(#REF!&lt;&gt;"",1,0))</f>
        <v>#REF!</v>
      </c>
      <c r="AV28" s="148" t="e">
        <f>IF('Crisis Indicator Data'!#REF!="No Data",1,IF(#REF!&lt;&gt;"",1,0))</f>
        <v>#REF!</v>
      </c>
      <c r="AW28" s="148" t="e">
        <f>IF('Crisis Indicator Data'!#REF!="No Data",1,IF(#REF!&lt;&gt;"",1,0))</f>
        <v>#REF!</v>
      </c>
      <c r="AX28" s="148" t="e">
        <f>IF('Crisis Indicator Data'!#REF!="No Data",1,IF(#REF!&lt;&gt;"",1,0))</f>
        <v>#REF!</v>
      </c>
      <c r="AY28" s="148" t="e">
        <f>IF('Crisis Indicator Data'!#REF!="No Data",1,IF(#REF!&lt;&gt;"",1,0))</f>
        <v>#REF!</v>
      </c>
      <c r="AZ28" s="148" t="e">
        <f>IF('Crisis Indicator Data'!#REF!="No Data",1,IF(#REF!&lt;&gt;"",1,0))</f>
        <v>#REF!</v>
      </c>
      <c r="BA28" t="e">
        <f t="shared" si="0"/>
        <v>#REF!</v>
      </c>
      <c r="BB28" s="20" t="e">
        <f t="shared" si="1"/>
        <v>#REF!</v>
      </c>
    </row>
    <row r="29" spans="1:54">
      <c r="A29" t="s">
        <v>8077</v>
      </c>
      <c r="B29" s="148" t="e">
        <f>IF('Crisis Indicator Data'!#REF!="No Data",1,IF(#REF!&lt;&gt;"",1,0))</f>
        <v>#REF!</v>
      </c>
      <c r="C29" s="148" t="e">
        <f>IF('Crisis Indicator Data'!#REF!="No Data",1,IF(#REF!&lt;&gt;"",1,0))</f>
        <v>#REF!</v>
      </c>
      <c r="D29" s="148" t="e">
        <f>IF('Crisis Indicator Data'!#REF!="No Data",1,IF(#REF!&lt;&gt;"",1,0))</f>
        <v>#REF!</v>
      </c>
      <c r="E29" s="148" t="e">
        <f>IF('Crisis Indicator Data'!#REF!="No Data",1,IF(#REF!&lt;&gt;"",1,0))</f>
        <v>#REF!</v>
      </c>
      <c r="F29" s="148" t="e">
        <f>IF('Crisis Indicator Data'!#REF!="No Data",1,IF(#REF!&lt;&gt;"",1,0))</f>
        <v>#REF!</v>
      </c>
      <c r="G29" s="148" t="e">
        <f>IF('Crisis Indicator Data'!#REF!="No Data",1,IF(#REF!&lt;&gt;"",1,0))</f>
        <v>#REF!</v>
      </c>
      <c r="H29" s="148" t="e">
        <f>IF('Crisis Indicator Data'!#REF!="No Data",1,IF(#REF!&lt;&gt;"",1,0))</f>
        <v>#REF!</v>
      </c>
      <c r="I29" s="148" t="e">
        <f>IF('Crisis Indicator Data'!#REF!="No Data",1,IF(#REF!&lt;&gt;"",1,0))</f>
        <v>#REF!</v>
      </c>
      <c r="J29" s="148" t="e">
        <f>IF('Crisis Indicator Data'!#REF!="No Data",1,IF(#REF!&lt;&gt;"",1,0))</f>
        <v>#REF!</v>
      </c>
      <c r="K29" s="148" t="e">
        <f>IF('Crisis Indicator Data'!#REF!="No Data",1,IF(#REF!&lt;&gt;"",1,0))</f>
        <v>#REF!</v>
      </c>
      <c r="L29" s="148" t="e">
        <f>IF('Crisis Indicator Data'!#REF!="No Data",1,IF(#REF!&lt;&gt;"",1,0))</f>
        <v>#REF!</v>
      </c>
      <c r="M29" s="148" t="e">
        <f>IF('Crisis Indicator Data'!#REF!="No Data",1,IF(#REF!&lt;&gt;"",1,0))</f>
        <v>#REF!</v>
      </c>
      <c r="N29" s="148" t="e">
        <f>IF('Crisis Indicator Data'!#REF!="No Data",1,IF(#REF!&lt;&gt;"",1,0))</f>
        <v>#REF!</v>
      </c>
      <c r="O29" s="148" t="e">
        <f>IF('Crisis Indicator Data'!#REF!="No Data",1,IF(#REF!&lt;&gt;"",1,0))</f>
        <v>#REF!</v>
      </c>
      <c r="P29" s="148" t="e">
        <f>IF('Crisis Indicator Data'!#REF!="No Data",1,IF(#REF!&lt;&gt;"",1,0))</f>
        <v>#REF!</v>
      </c>
      <c r="Q29" s="148" t="e">
        <f>IF('Crisis Indicator Data'!#REF!="No Data",1,IF(#REF!&lt;&gt;"",1,0))</f>
        <v>#REF!</v>
      </c>
      <c r="R29" s="148" t="e">
        <f>IF('Crisis Indicator Data'!#REF!="No Data",1,IF(#REF!&lt;&gt;"",1,0))</f>
        <v>#REF!</v>
      </c>
      <c r="S29" s="148" t="e">
        <f>IF('Crisis Indicator Data'!#REF!="No Data",1,IF(#REF!&lt;&gt;"",1,0))</f>
        <v>#REF!</v>
      </c>
      <c r="T29" s="148" t="e">
        <f>IF('Crisis Indicator Data'!#REF!="No Data",1,IF(#REF!&lt;&gt;"",1,0))</f>
        <v>#REF!</v>
      </c>
      <c r="U29" s="148" t="e">
        <f>IF('Crisis Indicator Data'!#REF!="No Data",1,IF(#REF!&lt;&gt;"",1,0))</f>
        <v>#REF!</v>
      </c>
      <c r="V29" s="148" t="e">
        <f>IF('Crisis Indicator Data'!#REF!="No Data",1,IF(#REF!&lt;&gt;"",1,0))</f>
        <v>#REF!</v>
      </c>
      <c r="W29" s="148" t="e">
        <f>IF('Crisis Indicator Data'!#REF!="No Data",1,IF(#REF!&lt;&gt;"",1,0))</f>
        <v>#REF!</v>
      </c>
      <c r="X29" s="148" t="e">
        <f>IF('Crisis Indicator Data'!#REF!="No Data",1,IF(#REF!&lt;&gt;"",1,0))</f>
        <v>#REF!</v>
      </c>
      <c r="Y29" s="148" t="e">
        <f>IF('Crisis Indicator Data'!#REF!="No Data",1,IF(#REF!&lt;&gt;"",1,0))</f>
        <v>#REF!</v>
      </c>
      <c r="Z29" s="148" t="e">
        <f>IF('Crisis Indicator Data'!#REF!="No Data",1,IF(#REF!&lt;&gt;"",1,0))</f>
        <v>#REF!</v>
      </c>
      <c r="AA29" s="148" t="e">
        <f>IF('Crisis Indicator Data'!#REF!="No Data",1,IF(#REF!&lt;&gt;"",1,0))</f>
        <v>#REF!</v>
      </c>
      <c r="AB29" s="148" t="e">
        <f>IF('Crisis Indicator Data'!#REF!="No Data",1,IF(#REF!&lt;&gt;"",1,0))</f>
        <v>#REF!</v>
      </c>
      <c r="AC29" s="148" t="e">
        <f>IF('Crisis Indicator Data'!#REF!="No Data",1,IF(#REF!&lt;&gt;"",1,0))</f>
        <v>#REF!</v>
      </c>
      <c r="AD29" s="148" t="e">
        <f>IF('Crisis Indicator Data'!#REF!="No Data",1,IF(#REF!&lt;&gt;"",1,0))</f>
        <v>#REF!</v>
      </c>
      <c r="AE29" s="148" t="e">
        <f>IF('Crisis Indicator Data'!#REF!="No Data",1,IF(#REF!&lt;&gt;"",1,0))</f>
        <v>#REF!</v>
      </c>
      <c r="AF29" s="148" t="e">
        <f>IF('Crisis Indicator Data'!#REF!="No Data",1,IF(#REF!&lt;&gt;"",1,0))</f>
        <v>#REF!</v>
      </c>
      <c r="AG29" s="148" t="e">
        <f>IF('Crisis Indicator Data'!#REF!="No Data",1,IF(#REF!&lt;&gt;"",1,0))</f>
        <v>#REF!</v>
      </c>
      <c r="AH29" s="148" t="e">
        <f>IF('Crisis Indicator Data'!#REF!="No Data",1,IF(#REF!&lt;&gt;"",1,0))</f>
        <v>#REF!</v>
      </c>
      <c r="AI29" s="148" t="e">
        <f>IF('Crisis Indicator Data'!#REF!="No Data",1,IF(#REF!&lt;&gt;"",1,0))</f>
        <v>#REF!</v>
      </c>
      <c r="AJ29" s="148" t="e">
        <f>IF('Crisis Indicator Data'!#REF!="No Data",1,IF(#REF!&lt;&gt;"",1,0))</f>
        <v>#REF!</v>
      </c>
      <c r="AK29" s="148" t="e">
        <f>IF('Crisis Indicator Data'!#REF!="No Data",1,IF(#REF!&lt;&gt;"",1,0))</f>
        <v>#REF!</v>
      </c>
      <c r="AL29" s="148" t="e">
        <f>IF('Crisis Indicator Data'!#REF!="No Data",1,IF(#REF!&lt;&gt;"",1,0))</f>
        <v>#REF!</v>
      </c>
      <c r="AM29" s="148" t="e">
        <f>IF('Crisis Indicator Data'!#REF!="No Data",1,IF(#REF!&lt;&gt;"",1,0))</f>
        <v>#REF!</v>
      </c>
      <c r="AN29" s="148" t="e">
        <f>IF('Crisis Indicator Data'!#REF!="No Data",1,IF(#REF!&lt;&gt;"",1,0))</f>
        <v>#REF!</v>
      </c>
      <c r="AO29" s="148" t="e">
        <f>IF('Crisis Indicator Data'!#REF!="No Data",1,IF(#REF!&lt;&gt;"",1,0))</f>
        <v>#REF!</v>
      </c>
      <c r="AP29" s="148" t="e">
        <f>IF('Crisis Indicator Data'!#REF!="No Data",1,IF(#REF!&lt;&gt;"",1,0))</f>
        <v>#REF!</v>
      </c>
      <c r="AQ29" s="148" t="e">
        <f>IF('Crisis Indicator Data'!#REF!="No Data",1,IF(#REF!&lt;&gt;"",1,0))</f>
        <v>#REF!</v>
      </c>
      <c r="AR29" s="148" t="e">
        <f>IF('Crisis Indicator Data'!#REF!="No Data",1,IF(#REF!&lt;&gt;"",1,0))</f>
        <v>#REF!</v>
      </c>
      <c r="AS29" s="148" t="e">
        <f>IF('Crisis Indicator Data'!#REF!="No Data",1,IF(#REF!&lt;&gt;"",1,0))</f>
        <v>#REF!</v>
      </c>
      <c r="AT29" s="148" t="e">
        <f>IF('Crisis Indicator Data'!#REF!="No Data",1,IF(#REF!&lt;&gt;"",1,0))</f>
        <v>#REF!</v>
      </c>
      <c r="AU29" s="148" t="e">
        <f>IF('Crisis Indicator Data'!#REF!="No Data",1,IF(#REF!&lt;&gt;"",1,0))</f>
        <v>#REF!</v>
      </c>
      <c r="AV29" s="148" t="e">
        <f>IF('Crisis Indicator Data'!#REF!="No Data",1,IF(#REF!&lt;&gt;"",1,0))</f>
        <v>#REF!</v>
      </c>
      <c r="AW29" s="148" t="e">
        <f>IF('Crisis Indicator Data'!#REF!="No Data",1,IF(#REF!&lt;&gt;"",1,0))</f>
        <v>#REF!</v>
      </c>
      <c r="AX29" s="148" t="e">
        <f>IF('Crisis Indicator Data'!#REF!="No Data",1,IF(#REF!&lt;&gt;"",1,0))</f>
        <v>#REF!</v>
      </c>
      <c r="AY29" s="148" t="e">
        <f>IF('Crisis Indicator Data'!#REF!="No Data",1,IF(#REF!&lt;&gt;"",1,0))</f>
        <v>#REF!</v>
      </c>
      <c r="AZ29" s="148" t="e">
        <f>IF('Crisis Indicator Data'!#REF!="No Data",1,IF(#REF!&lt;&gt;"",1,0))</f>
        <v>#REF!</v>
      </c>
      <c r="BA29" t="e">
        <f t="shared" si="0"/>
        <v>#REF!</v>
      </c>
      <c r="BB29" s="20" t="e">
        <f t="shared" si="1"/>
        <v>#REF!</v>
      </c>
    </row>
    <row r="30" spans="1:54">
      <c r="A30" t="s">
        <v>8073</v>
      </c>
      <c r="B30" s="148" t="e">
        <f>IF('Crisis Indicator Data'!#REF!="No Data",1,IF(#REF!&lt;&gt;"",1,0))</f>
        <v>#REF!</v>
      </c>
      <c r="C30" s="148" t="e">
        <f>IF('Crisis Indicator Data'!#REF!="No Data",1,IF(#REF!&lt;&gt;"",1,0))</f>
        <v>#REF!</v>
      </c>
      <c r="D30" s="148" t="e">
        <f>IF('Crisis Indicator Data'!#REF!="No Data",1,IF(#REF!&lt;&gt;"",1,0))</f>
        <v>#REF!</v>
      </c>
      <c r="E30" s="148" t="e">
        <f>IF('Crisis Indicator Data'!#REF!="No Data",1,IF(#REF!&lt;&gt;"",1,0))</f>
        <v>#REF!</v>
      </c>
      <c r="F30" s="148" t="e">
        <f>IF('Crisis Indicator Data'!#REF!="No Data",1,IF(#REF!&lt;&gt;"",1,0))</f>
        <v>#REF!</v>
      </c>
      <c r="G30" s="148" t="e">
        <f>IF('Crisis Indicator Data'!#REF!="No Data",1,IF(#REF!&lt;&gt;"",1,0))</f>
        <v>#REF!</v>
      </c>
      <c r="H30" s="148" t="e">
        <f>IF('Crisis Indicator Data'!#REF!="No Data",1,IF(#REF!&lt;&gt;"",1,0))</f>
        <v>#REF!</v>
      </c>
      <c r="I30" s="148" t="e">
        <f>IF('Crisis Indicator Data'!#REF!="No Data",1,IF(#REF!&lt;&gt;"",1,0))</f>
        <v>#REF!</v>
      </c>
      <c r="J30" s="148" t="e">
        <f>IF('Crisis Indicator Data'!#REF!="No Data",1,IF(#REF!&lt;&gt;"",1,0))</f>
        <v>#REF!</v>
      </c>
      <c r="K30" s="148" t="e">
        <f>IF('Crisis Indicator Data'!#REF!="No Data",1,IF(#REF!&lt;&gt;"",1,0))</f>
        <v>#REF!</v>
      </c>
      <c r="L30" s="148" t="e">
        <f>IF('Crisis Indicator Data'!#REF!="No Data",1,IF(#REF!&lt;&gt;"",1,0))</f>
        <v>#REF!</v>
      </c>
      <c r="M30" s="148" t="e">
        <f>IF('Crisis Indicator Data'!#REF!="No Data",1,IF(#REF!&lt;&gt;"",1,0))</f>
        <v>#REF!</v>
      </c>
      <c r="N30" s="148" t="e">
        <f>IF('Crisis Indicator Data'!#REF!="No Data",1,IF(#REF!&lt;&gt;"",1,0))</f>
        <v>#REF!</v>
      </c>
      <c r="O30" s="148" t="e">
        <f>IF('Crisis Indicator Data'!#REF!="No Data",1,IF(#REF!&lt;&gt;"",1,0))</f>
        <v>#REF!</v>
      </c>
      <c r="P30" s="148" t="e">
        <f>IF('Crisis Indicator Data'!#REF!="No Data",1,IF(#REF!&lt;&gt;"",1,0))</f>
        <v>#REF!</v>
      </c>
      <c r="Q30" s="148" t="e">
        <f>IF('Crisis Indicator Data'!#REF!="No Data",1,IF(#REF!&lt;&gt;"",1,0))</f>
        <v>#REF!</v>
      </c>
      <c r="R30" s="148" t="e">
        <f>IF('Crisis Indicator Data'!#REF!="No Data",1,IF(#REF!&lt;&gt;"",1,0))</f>
        <v>#REF!</v>
      </c>
      <c r="S30" s="148" t="e">
        <f>IF('Crisis Indicator Data'!#REF!="No Data",1,IF(#REF!&lt;&gt;"",1,0))</f>
        <v>#REF!</v>
      </c>
      <c r="T30" s="148" t="e">
        <f>IF('Crisis Indicator Data'!#REF!="No Data",1,IF(#REF!&lt;&gt;"",1,0))</f>
        <v>#REF!</v>
      </c>
      <c r="U30" s="148" t="e">
        <f>IF('Crisis Indicator Data'!#REF!="No Data",1,IF(#REF!&lt;&gt;"",1,0))</f>
        <v>#REF!</v>
      </c>
      <c r="V30" s="148" t="e">
        <f>IF('Crisis Indicator Data'!#REF!="No Data",1,IF(#REF!&lt;&gt;"",1,0))</f>
        <v>#REF!</v>
      </c>
      <c r="W30" s="148" t="e">
        <f>IF('Crisis Indicator Data'!#REF!="No Data",1,IF(#REF!&lt;&gt;"",1,0))</f>
        <v>#REF!</v>
      </c>
      <c r="X30" s="148" t="e">
        <f>IF('Crisis Indicator Data'!#REF!="No Data",1,IF(#REF!&lt;&gt;"",1,0))</f>
        <v>#REF!</v>
      </c>
      <c r="Y30" s="148" t="e">
        <f>IF('Crisis Indicator Data'!#REF!="No Data",1,IF(#REF!&lt;&gt;"",1,0))</f>
        <v>#REF!</v>
      </c>
      <c r="Z30" s="148" t="e">
        <f>IF('Crisis Indicator Data'!#REF!="No Data",1,IF(#REF!&lt;&gt;"",1,0))</f>
        <v>#REF!</v>
      </c>
      <c r="AA30" s="148" t="e">
        <f>IF('Crisis Indicator Data'!#REF!="No Data",1,IF(#REF!&lt;&gt;"",1,0))</f>
        <v>#REF!</v>
      </c>
      <c r="AB30" s="148" t="e">
        <f>IF('Crisis Indicator Data'!#REF!="No Data",1,IF(#REF!&lt;&gt;"",1,0))</f>
        <v>#REF!</v>
      </c>
      <c r="AC30" s="148" t="e">
        <f>IF('Crisis Indicator Data'!#REF!="No Data",1,IF(#REF!&lt;&gt;"",1,0))</f>
        <v>#REF!</v>
      </c>
      <c r="AD30" s="148" t="e">
        <f>IF('Crisis Indicator Data'!#REF!="No Data",1,IF(#REF!&lt;&gt;"",1,0))</f>
        <v>#REF!</v>
      </c>
      <c r="AE30" s="148" t="e">
        <f>IF('Crisis Indicator Data'!#REF!="No Data",1,IF(#REF!&lt;&gt;"",1,0))</f>
        <v>#REF!</v>
      </c>
      <c r="AF30" s="148" t="e">
        <f>IF('Crisis Indicator Data'!#REF!="No Data",1,IF(#REF!&lt;&gt;"",1,0))</f>
        <v>#REF!</v>
      </c>
      <c r="AG30" s="148" t="e">
        <f>IF('Crisis Indicator Data'!#REF!="No Data",1,IF(#REF!&lt;&gt;"",1,0))</f>
        <v>#REF!</v>
      </c>
      <c r="AH30" s="148" t="e">
        <f>IF('Crisis Indicator Data'!#REF!="No Data",1,IF(#REF!&lt;&gt;"",1,0))</f>
        <v>#REF!</v>
      </c>
      <c r="AI30" s="148" t="e">
        <f>IF('Crisis Indicator Data'!#REF!="No Data",1,IF(#REF!&lt;&gt;"",1,0))</f>
        <v>#REF!</v>
      </c>
      <c r="AJ30" s="148" t="e">
        <f>IF('Crisis Indicator Data'!#REF!="No Data",1,IF(#REF!&lt;&gt;"",1,0))</f>
        <v>#REF!</v>
      </c>
      <c r="AK30" s="148" t="e">
        <f>IF('Crisis Indicator Data'!#REF!="No Data",1,IF(#REF!&lt;&gt;"",1,0))</f>
        <v>#REF!</v>
      </c>
      <c r="AL30" s="148" t="e">
        <f>IF('Crisis Indicator Data'!#REF!="No Data",1,IF(#REF!&lt;&gt;"",1,0))</f>
        <v>#REF!</v>
      </c>
      <c r="AM30" s="148" t="e">
        <f>IF('Crisis Indicator Data'!#REF!="No Data",1,IF(#REF!&lt;&gt;"",1,0))</f>
        <v>#REF!</v>
      </c>
      <c r="AN30" s="148" t="e">
        <f>IF('Crisis Indicator Data'!#REF!="No Data",1,IF(#REF!&lt;&gt;"",1,0))</f>
        <v>#REF!</v>
      </c>
      <c r="AO30" s="148" t="e">
        <f>IF('Crisis Indicator Data'!#REF!="No Data",1,IF(#REF!&lt;&gt;"",1,0))</f>
        <v>#REF!</v>
      </c>
      <c r="AP30" s="148" t="e">
        <f>IF('Crisis Indicator Data'!#REF!="No Data",1,IF(#REF!&lt;&gt;"",1,0))</f>
        <v>#REF!</v>
      </c>
      <c r="AQ30" s="148" t="e">
        <f>IF('Crisis Indicator Data'!#REF!="No Data",1,IF(#REF!&lt;&gt;"",1,0))</f>
        <v>#REF!</v>
      </c>
      <c r="AR30" s="148" t="e">
        <f>IF('Crisis Indicator Data'!#REF!="No Data",1,IF(#REF!&lt;&gt;"",1,0))</f>
        <v>#REF!</v>
      </c>
      <c r="AS30" s="148" t="e">
        <f>IF('Crisis Indicator Data'!#REF!="No Data",1,IF(#REF!&lt;&gt;"",1,0))</f>
        <v>#REF!</v>
      </c>
      <c r="AT30" s="148" t="e">
        <f>IF('Crisis Indicator Data'!#REF!="No Data",1,IF(#REF!&lt;&gt;"",1,0))</f>
        <v>#REF!</v>
      </c>
      <c r="AU30" s="148" t="e">
        <f>IF('Crisis Indicator Data'!#REF!="No Data",1,IF(#REF!&lt;&gt;"",1,0))</f>
        <v>#REF!</v>
      </c>
      <c r="AV30" s="148" t="e">
        <f>IF('Crisis Indicator Data'!#REF!="No Data",1,IF(#REF!&lt;&gt;"",1,0))</f>
        <v>#REF!</v>
      </c>
      <c r="AW30" s="148" t="e">
        <f>IF('Crisis Indicator Data'!#REF!="No Data",1,IF(#REF!&lt;&gt;"",1,0))</f>
        <v>#REF!</v>
      </c>
      <c r="AX30" s="148" t="e">
        <f>IF('Crisis Indicator Data'!#REF!="No Data",1,IF(#REF!&lt;&gt;"",1,0))</f>
        <v>#REF!</v>
      </c>
      <c r="AY30" s="148" t="e">
        <f>IF('Crisis Indicator Data'!#REF!="No Data",1,IF(#REF!&lt;&gt;"",1,0))</f>
        <v>#REF!</v>
      </c>
      <c r="AZ30" s="148" t="e">
        <f>IF('Crisis Indicator Data'!#REF!="No Data",1,IF(#REF!&lt;&gt;"",1,0))</f>
        <v>#REF!</v>
      </c>
      <c r="BA30" t="e">
        <f t="shared" si="0"/>
        <v>#REF!</v>
      </c>
      <c r="BB30" s="20" t="e">
        <f t="shared" si="1"/>
        <v>#REF!</v>
      </c>
    </row>
    <row r="31" spans="1:54">
      <c r="A31" t="s">
        <v>707</v>
      </c>
      <c r="B31" s="148" t="e">
        <f>IF('Crisis Indicator Data'!#REF!="No Data",1,IF(#REF!&lt;&gt;"",1,0))</f>
        <v>#REF!</v>
      </c>
      <c r="C31" s="148" t="e">
        <f>IF('Crisis Indicator Data'!#REF!="No Data",1,IF(#REF!&lt;&gt;"",1,0))</f>
        <v>#REF!</v>
      </c>
      <c r="D31" s="148" t="e">
        <f>IF('Crisis Indicator Data'!#REF!="No Data",1,IF(#REF!&lt;&gt;"",1,0))</f>
        <v>#REF!</v>
      </c>
      <c r="E31" s="148" t="e">
        <f>IF('Crisis Indicator Data'!#REF!="No Data",1,IF(#REF!&lt;&gt;"",1,0))</f>
        <v>#REF!</v>
      </c>
      <c r="F31" s="148" t="e">
        <f>IF('Crisis Indicator Data'!#REF!="No Data",1,IF(#REF!&lt;&gt;"",1,0))</f>
        <v>#REF!</v>
      </c>
      <c r="G31" s="148" t="e">
        <f>IF('Crisis Indicator Data'!#REF!="No Data",1,IF(#REF!&lt;&gt;"",1,0))</f>
        <v>#REF!</v>
      </c>
      <c r="H31" s="148" t="e">
        <f>IF('Crisis Indicator Data'!#REF!="No Data",1,IF(#REF!&lt;&gt;"",1,0))</f>
        <v>#REF!</v>
      </c>
      <c r="I31" s="148" t="e">
        <f>IF('Crisis Indicator Data'!#REF!="No Data",1,IF(#REF!&lt;&gt;"",1,0))</f>
        <v>#REF!</v>
      </c>
      <c r="J31" s="148" t="e">
        <f>IF('Crisis Indicator Data'!#REF!="No Data",1,IF(#REF!&lt;&gt;"",1,0))</f>
        <v>#REF!</v>
      </c>
      <c r="K31" s="148" t="e">
        <f>IF('Crisis Indicator Data'!#REF!="No Data",1,IF(#REF!&lt;&gt;"",1,0))</f>
        <v>#REF!</v>
      </c>
      <c r="L31" s="148" t="e">
        <f>IF('Crisis Indicator Data'!#REF!="No Data",1,IF(#REF!&lt;&gt;"",1,0))</f>
        <v>#REF!</v>
      </c>
      <c r="M31" s="148" t="e">
        <f>IF('Crisis Indicator Data'!#REF!="No Data",1,IF(#REF!&lt;&gt;"",1,0))</f>
        <v>#REF!</v>
      </c>
      <c r="N31" s="148" t="e">
        <f>IF('Crisis Indicator Data'!#REF!="No Data",1,IF(#REF!&lt;&gt;"",1,0))</f>
        <v>#REF!</v>
      </c>
      <c r="O31" s="148" t="e">
        <f>IF('Crisis Indicator Data'!#REF!="No Data",1,IF(#REF!&lt;&gt;"",1,0))</f>
        <v>#REF!</v>
      </c>
      <c r="P31" s="148" t="e">
        <f>IF('Crisis Indicator Data'!#REF!="No Data",1,IF(#REF!&lt;&gt;"",1,0))</f>
        <v>#REF!</v>
      </c>
      <c r="Q31" s="148" t="e">
        <f>IF('Crisis Indicator Data'!#REF!="No Data",1,IF(#REF!&lt;&gt;"",1,0))</f>
        <v>#REF!</v>
      </c>
      <c r="R31" s="148" t="e">
        <f>IF('Crisis Indicator Data'!#REF!="No Data",1,IF(#REF!&lt;&gt;"",1,0))</f>
        <v>#REF!</v>
      </c>
      <c r="S31" s="148" t="e">
        <f>IF('Crisis Indicator Data'!#REF!="No Data",1,IF(#REF!&lt;&gt;"",1,0))</f>
        <v>#REF!</v>
      </c>
      <c r="T31" s="148" t="e">
        <f>IF('Crisis Indicator Data'!#REF!="No Data",1,IF(#REF!&lt;&gt;"",1,0))</f>
        <v>#REF!</v>
      </c>
      <c r="U31" s="148" t="e">
        <f>IF('Crisis Indicator Data'!#REF!="No Data",1,IF(#REF!&lt;&gt;"",1,0))</f>
        <v>#REF!</v>
      </c>
      <c r="V31" s="148" t="e">
        <f>IF('Crisis Indicator Data'!#REF!="No Data",1,IF(#REF!&lt;&gt;"",1,0))</f>
        <v>#REF!</v>
      </c>
      <c r="W31" s="148" t="e">
        <f>IF('Crisis Indicator Data'!#REF!="No Data",1,IF(#REF!&lt;&gt;"",1,0))</f>
        <v>#REF!</v>
      </c>
      <c r="X31" s="148" t="e">
        <f>IF('Crisis Indicator Data'!#REF!="No Data",1,IF(#REF!&lt;&gt;"",1,0))</f>
        <v>#REF!</v>
      </c>
      <c r="Y31" s="148" t="e">
        <f>IF('Crisis Indicator Data'!#REF!="No Data",1,IF(#REF!&lt;&gt;"",1,0))</f>
        <v>#REF!</v>
      </c>
      <c r="Z31" s="148" t="e">
        <f>IF('Crisis Indicator Data'!#REF!="No Data",1,IF(#REF!&lt;&gt;"",1,0))</f>
        <v>#REF!</v>
      </c>
      <c r="AA31" s="148" t="e">
        <f>IF('Crisis Indicator Data'!#REF!="No Data",1,IF(#REF!&lt;&gt;"",1,0))</f>
        <v>#REF!</v>
      </c>
      <c r="AB31" s="148" t="e">
        <f>IF('Crisis Indicator Data'!#REF!="No Data",1,IF(#REF!&lt;&gt;"",1,0))</f>
        <v>#REF!</v>
      </c>
      <c r="AC31" s="148" t="e">
        <f>IF('Crisis Indicator Data'!#REF!="No Data",1,IF(#REF!&lt;&gt;"",1,0))</f>
        <v>#REF!</v>
      </c>
      <c r="AD31" s="148" t="e">
        <f>IF('Crisis Indicator Data'!#REF!="No Data",1,IF(#REF!&lt;&gt;"",1,0))</f>
        <v>#REF!</v>
      </c>
      <c r="AE31" s="148" t="e">
        <f>IF('Crisis Indicator Data'!#REF!="No Data",1,IF(#REF!&lt;&gt;"",1,0))</f>
        <v>#REF!</v>
      </c>
      <c r="AF31" s="148" t="e">
        <f>IF('Crisis Indicator Data'!#REF!="No Data",1,IF(#REF!&lt;&gt;"",1,0))</f>
        <v>#REF!</v>
      </c>
      <c r="AG31" s="148" t="e">
        <f>IF('Crisis Indicator Data'!#REF!="No Data",1,IF(#REF!&lt;&gt;"",1,0))</f>
        <v>#REF!</v>
      </c>
      <c r="AH31" s="148" t="e">
        <f>IF('Crisis Indicator Data'!#REF!="No Data",1,IF(#REF!&lt;&gt;"",1,0))</f>
        <v>#REF!</v>
      </c>
      <c r="AI31" s="148" t="e">
        <f>IF('Crisis Indicator Data'!#REF!="No Data",1,IF(#REF!&lt;&gt;"",1,0))</f>
        <v>#REF!</v>
      </c>
      <c r="AJ31" s="148" t="e">
        <f>IF('Crisis Indicator Data'!#REF!="No Data",1,IF(#REF!&lt;&gt;"",1,0))</f>
        <v>#REF!</v>
      </c>
      <c r="AK31" s="148" t="e">
        <f>IF('Crisis Indicator Data'!#REF!="No Data",1,IF(#REF!&lt;&gt;"",1,0))</f>
        <v>#REF!</v>
      </c>
      <c r="AL31" s="148" t="e">
        <f>IF('Crisis Indicator Data'!#REF!="No Data",1,IF(#REF!&lt;&gt;"",1,0))</f>
        <v>#REF!</v>
      </c>
      <c r="AM31" s="148" t="e">
        <f>IF('Crisis Indicator Data'!#REF!="No Data",1,IF(#REF!&lt;&gt;"",1,0))</f>
        <v>#REF!</v>
      </c>
      <c r="AN31" s="148" t="e">
        <f>IF('Crisis Indicator Data'!#REF!="No Data",1,IF(#REF!&lt;&gt;"",1,0))</f>
        <v>#REF!</v>
      </c>
      <c r="AO31" s="148" t="e">
        <f>IF('Crisis Indicator Data'!#REF!="No Data",1,IF(#REF!&lt;&gt;"",1,0))</f>
        <v>#REF!</v>
      </c>
      <c r="AP31" s="148" t="e">
        <f>IF('Crisis Indicator Data'!#REF!="No Data",1,IF(#REF!&lt;&gt;"",1,0))</f>
        <v>#REF!</v>
      </c>
      <c r="AQ31" s="148" t="e">
        <f>IF('Crisis Indicator Data'!#REF!="No Data",1,IF(#REF!&lt;&gt;"",1,0))</f>
        <v>#REF!</v>
      </c>
      <c r="AR31" s="148" t="e">
        <f>IF('Crisis Indicator Data'!#REF!="No Data",1,IF(#REF!&lt;&gt;"",1,0))</f>
        <v>#REF!</v>
      </c>
      <c r="AS31" s="148" t="e">
        <f>IF('Crisis Indicator Data'!#REF!="No Data",1,IF(#REF!&lt;&gt;"",1,0))</f>
        <v>#REF!</v>
      </c>
      <c r="AT31" s="148" t="e">
        <f>IF('Crisis Indicator Data'!#REF!="No Data",1,IF(#REF!&lt;&gt;"",1,0))</f>
        <v>#REF!</v>
      </c>
      <c r="AU31" s="148" t="e">
        <f>IF('Crisis Indicator Data'!#REF!="No Data",1,IF(#REF!&lt;&gt;"",1,0))</f>
        <v>#REF!</v>
      </c>
      <c r="AV31" s="148" t="e">
        <f>IF('Crisis Indicator Data'!#REF!="No Data",1,IF(#REF!&lt;&gt;"",1,0))</f>
        <v>#REF!</v>
      </c>
      <c r="AW31" s="148" t="e">
        <f>IF('Crisis Indicator Data'!#REF!="No Data",1,IF(#REF!&lt;&gt;"",1,0))</f>
        <v>#REF!</v>
      </c>
      <c r="AX31" s="148" t="e">
        <f>IF('Crisis Indicator Data'!#REF!="No Data",1,IF(#REF!&lt;&gt;"",1,0))</f>
        <v>#REF!</v>
      </c>
      <c r="AY31" s="148" t="e">
        <f>IF('Crisis Indicator Data'!#REF!="No Data",1,IF(#REF!&lt;&gt;"",1,0))</f>
        <v>#REF!</v>
      </c>
      <c r="AZ31" s="148" t="e">
        <f>IF('Crisis Indicator Data'!#REF!="No Data",1,IF(#REF!&lt;&gt;"",1,0))</f>
        <v>#REF!</v>
      </c>
      <c r="BA31" t="e">
        <f t="shared" si="0"/>
        <v>#REF!</v>
      </c>
      <c r="BB31" s="20" t="e">
        <f t="shared" si="1"/>
        <v>#REF!</v>
      </c>
    </row>
    <row r="32" spans="1:54">
      <c r="A32" t="s">
        <v>8075</v>
      </c>
      <c r="B32" s="148" t="e">
        <f>IF('Crisis Indicator Data'!#REF!="No Data",1,IF(#REF!&lt;&gt;"",1,0))</f>
        <v>#REF!</v>
      </c>
      <c r="C32" s="148" t="e">
        <f>IF('Crisis Indicator Data'!#REF!="No Data",1,IF(#REF!&lt;&gt;"",1,0))</f>
        <v>#REF!</v>
      </c>
      <c r="D32" s="148" t="e">
        <f>IF('Crisis Indicator Data'!#REF!="No Data",1,IF(#REF!&lt;&gt;"",1,0))</f>
        <v>#REF!</v>
      </c>
      <c r="E32" s="148" t="e">
        <f>IF('Crisis Indicator Data'!#REF!="No Data",1,IF(#REF!&lt;&gt;"",1,0))</f>
        <v>#REF!</v>
      </c>
      <c r="F32" s="148" t="e">
        <f>IF('Crisis Indicator Data'!#REF!="No Data",1,IF(#REF!&lt;&gt;"",1,0))</f>
        <v>#REF!</v>
      </c>
      <c r="G32" s="148" t="e">
        <f>IF('Crisis Indicator Data'!#REF!="No Data",1,IF(#REF!&lt;&gt;"",1,0))</f>
        <v>#REF!</v>
      </c>
      <c r="H32" s="148" t="e">
        <f>IF('Crisis Indicator Data'!#REF!="No Data",1,IF(#REF!&lt;&gt;"",1,0))</f>
        <v>#REF!</v>
      </c>
      <c r="I32" s="148" t="e">
        <f>IF('Crisis Indicator Data'!#REF!="No Data",1,IF(#REF!&lt;&gt;"",1,0))</f>
        <v>#REF!</v>
      </c>
      <c r="J32" s="148" t="e">
        <f>IF('Crisis Indicator Data'!#REF!="No Data",1,IF(#REF!&lt;&gt;"",1,0))</f>
        <v>#REF!</v>
      </c>
      <c r="K32" s="148" t="e">
        <f>IF('Crisis Indicator Data'!#REF!="No Data",1,IF(#REF!&lt;&gt;"",1,0))</f>
        <v>#REF!</v>
      </c>
      <c r="L32" s="148" t="e">
        <f>IF('Crisis Indicator Data'!#REF!="No Data",1,IF(#REF!&lt;&gt;"",1,0))</f>
        <v>#REF!</v>
      </c>
      <c r="M32" s="148" t="e">
        <f>IF('Crisis Indicator Data'!#REF!="No Data",1,IF(#REF!&lt;&gt;"",1,0))</f>
        <v>#REF!</v>
      </c>
      <c r="N32" s="148" t="e">
        <f>IF('Crisis Indicator Data'!#REF!="No Data",1,IF(#REF!&lt;&gt;"",1,0))</f>
        <v>#REF!</v>
      </c>
      <c r="O32" s="148" t="e">
        <f>IF('Crisis Indicator Data'!#REF!="No Data",1,IF(#REF!&lt;&gt;"",1,0))</f>
        <v>#REF!</v>
      </c>
      <c r="P32" s="148" t="e">
        <f>IF('Crisis Indicator Data'!#REF!="No Data",1,IF(#REF!&lt;&gt;"",1,0))</f>
        <v>#REF!</v>
      </c>
      <c r="Q32" s="148" t="e">
        <f>IF('Crisis Indicator Data'!#REF!="No Data",1,IF(#REF!&lt;&gt;"",1,0))</f>
        <v>#REF!</v>
      </c>
      <c r="R32" s="148" t="e">
        <f>IF('Crisis Indicator Data'!#REF!="No Data",1,IF(#REF!&lt;&gt;"",1,0))</f>
        <v>#REF!</v>
      </c>
      <c r="S32" s="148" t="e">
        <f>IF('Crisis Indicator Data'!#REF!="No Data",1,IF(#REF!&lt;&gt;"",1,0))</f>
        <v>#REF!</v>
      </c>
      <c r="T32" s="148" t="e">
        <f>IF('Crisis Indicator Data'!#REF!="No Data",1,IF(#REF!&lt;&gt;"",1,0))</f>
        <v>#REF!</v>
      </c>
      <c r="U32" s="148" t="e">
        <f>IF('Crisis Indicator Data'!#REF!="No Data",1,IF(#REF!&lt;&gt;"",1,0))</f>
        <v>#REF!</v>
      </c>
      <c r="V32" s="148" t="e">
        <f>IF('Crisis Indicator Data'!#REF!="No Data",1,IF(#REF!&lt;&gt;"",1,0))</f>
        <v>#REF!</v>
      </c>
      <c r="W32" s="148" t="e">
        <f>IF('Crisis Indicator Data'!#REF!="No Data",1,IF(#REF!&lt;&gt;"",1,0))</f>
        <v>#REF!</v>
      </c>
      <c r="X32" s="148" t="e">
        <f>IF('Crisis Indicator Data'!#REF!="No Data",1,IF(#REF!&lt;&gt;"",1,0))</f>
        <v>#REF!</v>
      </c>
      <c r="Y32" s="148" t="e">
        <f>IF('Crisis Indicator Data'!#REF!="No Data",1,IF(#REF!&lt;&gt;"",1,0))</f>
        <v>#REF!</v>
      </c>
      <c r="Z32" s="148" t="e">
        <f>IF('Crisis Indicator Data'!#REF!="No Data",1,IF(#REF!&lt;&gt;"",1,0))</f>
        <v>#REF!</v>
      </c>
      <c r="AA32" s="148" t="e">
        <f>IF('Crisis Indicator Data'!#REF!="No Data",1,IF(#REF!&lt;&gt;"",1,0))</f>
        <v>#REF!</v>
      </c>
      <c r="AB32" s="148" t="e">
        <f>IF('Crisis Indicator Data'!#REF!="No Data",1,IF(#REF!&lt;&gt;"",1,0))</f>
        <v>#REF!</v>
      </c>
      <c r="AC32" s="148" t="e">
        <f>IF('Crisis Indicator Data'!#REF!="No Data",1,IF(#REF!&lt;&gt;"",1,0))</f>
        <v>#REF!</v>
      </c>
      <c r="AD32" s="148" t="e">
        <f>IF('Crisis Indicator Data'!#REF!="No Data",1,IF(#REF!&lt;&gt;"",1,0))</f>
        <v>#REF!</v>
      </c>
      <c r="AE32" s="148" t="e">
        <f>IF('Crisis Indicator Data'!#REF!="No Data",1,IF(#REF!&lt;&gt;"",1,0))</f>
        <v>#REF!</v>
      </c>
      <c r="AF32" s="148" t="e">
        <f>IF('Crisis Indicator Data'!#REF!="No Data",1,IF(#REF!&lt;&gt;"",1,0))</f>
        <v>#REF!</v>
      </c>
      <c r="AG32" s="148" t="e">
        <f>IF('Crisis Indicator Data'!#REF!="No Data",1,IF(#REF!&lt;&gt;"",1,0))</f>
        <v>#REF!</v>
      </c>
      <c r="AH32" s="148" t="e">
        <f>IF('Crisis Indicator Data'!#REF!="No Data",1,IF(#REF!&lt;&gt;"",1,0))</f>
        <v>#REF!</v>
      </c>
      <c r="AI32" s="148" t="e">
        <f>IF('Crisis Indicator Data'!#REF!="No Data",1,IF(#REF!&lt;&gt;"",1,0))</f>
        <v>#REF!</v>
      </c>
      <c r="AJ32" s="148" t="e">
        <f>IF('Crisis Indicator Data'!#REF!="No Data",1,IF(#REF!&lt;&gt;"",1,0))</f>
        <v>#REF!</v>
      </c>
      <c r="AK32" s="148" t="e">
        <f>IF('Crisis Indicator Data'!#REF!="No Data",1,IF(#REF!&lt;&gt;"",1,0))</f>
        <v>#REF!</v>
      </c>
      <c r="AL32" s="148" t="e">
        <f>IF('Crisis Indicator Data'!#REF!="No Data",1,IF(#REF!&lt;&gt;"",1,0))</f>
        <v>#REF!</v>
      </c>
      <c r="AM32" s="148" t="e">
        <f>IF('Crisis Indicator Data'!#REF!="No Data",1,IF(#REF!&lt;&gt;"",1,0))</f>
        <v>#REF!</v>
      </c>
      <c r="AN32" s="148" t="e">
        <f>IF('Crisis Indicator Data'!#REF!="No Data",1,IF(#REF!&lt;&gt;"",1,0))</f>
        <v>#REF!</v>
      </c>
      <c r="AO32" s="148" t="e">
        <f>IF('Crisis Indicator Data'!#REF!="No Data",1,IF(#REF!&lt;&gt;"",1,0))</f>
        <v>#REF!</v>
      </c>
      <c r="AP32" s="148" t="e">
        <f>IF('Crisis Indicator Data'!#REF!="No Data",1,IF(#REF!&lt;&gt;"",1,0))</f>
        <v>#REF!</v>
      </c>
      <c r="AQ32" s="148" t="e">
        <f>IF('Crisis Indicator Data'!#REF!="No Data",1,IF(#REF!&lt;&gt;"",1,0))</f>
        <v>#REF!</v>
      </c>
      <c r="AR32" s="148" t="e">
        <f>IF('Crisis Indicator Data'!#REF!="No Data",1,IF(#REF!&lt;&gt;"",1,0))</f>
        <v>#REF!</v>
      </c>
      <c r="AS32" s="148" t="e">
        <f>IF('Crisis Indicator Data'!#REF!="No Data",1,IF(#REF!&lt;&gt;"",1,0))</f>
        <v>#REF!</v>
      </c>
      <c r="AT32" s="148" t="e">
        <f>IF('Crisis Indicator Data'!#REF!="No Data",1,IF(#REF!&lt;&gt;"",1,0))</f>
        <v>#REF!</v>
      </c>
      <c r="AU32" s="148" t="e">
        <f>IF('Crisis Indicator Data'!#REF!="No Data",1,IF(#REF!&lt;&gt;"",1,0))</f>
        <v>#REF!</v>
      </c>
      <c r="AV32" s="148" t="e">
        <f>IF('Crisis Indicator Data'!#REF!="No Data",1,IF(#REF!&lt;&gt;"",1,0))</f>
        <v>#REF!</v>
      </c>
      <c r="AW32" s="148" t="e">
        <f>IF('Crisis Indicator Data'!#REF!="No Data",1,IF(#REF!&lt;&gt;"",1,0))</f>
        <v>#REF!</v>
      </c>
      <c r="AX32" s="148" t="e">
        <f>IF('Crisis Indicator Data'!#REF!="No Data",1,IF(#REF!&lt;&gt;"",1,0))</f>
        <v>#REF!</v>
      </c>
      <c r="AY32" s="148" t="e">
        <f>IF('Crisis Indicator Data'!#REF!="No Data",1,IF(#REF!&lt;&gt;"",1,0))</f>
        <v>#REF!</v>
      </c>
      <c r="AZ32" s="148" t="e">
        <f>IF('Crisis Indicator Data'!#REF!="No Data",1,IF(#REF!&lt;&gt;"",1,0))</f>
        <v>#REF!</v>
      </c>
      <c r="BA32" t="e">
        <f t="shared" si="0"/>
        <v>#REF!</v>
      </c>
      <c r="BB32" s="20" t="e">
        <f t="shared" si="1"/>
        <v>#REF!</v>
      </c>
    </row>
    <row r="33" spans="1:54">
      <c r="A33" t="s">
        <v>649</v>
      </c>
      <c r="B33" s="148" t="e">
        <f>IF('Crisis Indicator Data'!#REF!="No Data",1,IF(#REF!&lt;&gt;"",1,0))</f>
        <v>#REF!</v>
      </c>
      <c r="C33" s="148" t="e">
        <f>IF('Crisis Indicator Data'!#REF!="No Data",1,IF(#REF!&lt;&gt;"",1,0))</f>
        <v>#REF!</v>
      </c>
      <c r="D33" s="148" t="e">
        <f>IF('Crisis Indicator Data'!#REF!="No Data",1,IF(#REF!&lt;&gt;"",1,0))</f>
        <v>#REF!</v>
      </c>
      <c r="E33" s="148" t="e">
        <f>IF('Crisis Indicator Data'!#REF!="No Data",1,IF(#REF!&lt;&gt;"",1,0))</f>
        <v>#REF!</v>
      </c>
      <c r="F33" s="148" t="e">
        <f>IF('Crisis Indicator Data'!#REF!="No Data",1,IF(#REF!&lt;&gt;"",1,0))</f>
        <v>#REF!</v>
      </c>
      <c r="G33" s="148" t="e">
        <f>IF('Crisis Indicator Data'!#REF!="No Data",1,IF(#REF!&lt;&gt;"",1,0))</f>
        <v>#REF!</v>
      </c>
      <c r="H33" s="148" t="e">
        <f>IF('Crisis Indicator Data'!#REF!="No Data",1,IF(#REF!&lt;&gt;"",1,0))</f>
        <v>#REF!</v>
      </c>
      <c r="I33" s="148" t="e">
        <f>IF('Crisis Indicator Data'!#REF!="No Data",1,IF(#REF!&lt;&gt;"",1,0))</f>
        <v>#REF!</v>
      </c>
      <c r="J33" s="148" t="e">
        <f>IF('Crisis Indicator Data'!#REF!="No Data",1,IF(#REF!&lt;&gt;"",1,0))</f>
        <v>#REF!</v>
      </c>
      <c r="K33" s="148" t="e">
        <f>IF('Crisis Indicator Data'!#REF!="No Data",1,IF(#REF!&lt;&gt;"",1,0))</f>
        <v>#REF!</v>
      </c>
      <c r="L33" s="148" t="e">
        <f>IF('Crisis Indicator Data'!#REF!="No Data",1,IF(#REF!&lt;&gt;"",1,0))</f>
        <v>#REF!</v>
      </c>
      <c r="M33" s="148" t="e">
        <f>IF('Crisis Indicator Data'!#REF!="No Data",1,IF(#REF!&lt;&gt;"",1,0))</f>
        <v>#REF!</v>
      </c>
      <c r="N33" s="148" t="e">
        <f>IF('Crisis Indicator Data'!#REF!="No Data",1,IF(#REF!&lt;&gt;"",1,0))</f>
        <v>#REF!</v>
      </c>
      <c r="O33" s="148" t="e">
        <f>IF('Crisis Indicator Data'!#REF!="No Data",1,IF(#REF!&lt;&gt;"",1,0))</f>
        <v>#REF!</v>
      </c>
      <c r="P33" s="148" t="e">
        <f>IF('Crisis Indicator Data'!#REF!="No Data",1,IF(#REF!&lt;&gt;"",1,0))</f>
        <v>#REF!</v>
      </c>
      <c r="Q33" s="148" t="e">
        <f>IF('Crisis Indicator Data'!#REF!="No Data",1,IF(#REF!&lt;&gt;"",1,0))</f>
        <v>#REF!</v>
      </c>
      <c r="R33" s="148" t="e">
        <f>IF('Crisis Indicator Data'!#REF!="No Data",1,IF(#REF!&lt;&gt;"",1,0))</f>
        <v>#REF!</v>
      </c>
      <c r="S33" s="148" t="e">
        <f>IF('Crisis Indicator Data'!#REF!="No Data",1,IF(#REF!&lt;&gt;"",1,0))</f>
        <v>#REF!</v>
      </c>
      <c r="T33" s="148" t="e">
        <f>IF('Crisis Indicator Data'!#REF!="No Data",1,IF(#REF!&lt;&gt;"",1,0))</f>
        <v>#REF!</v>
      </c>
      <c r="U33" s="148" t="e">
        <f>IF('Crisis Indicator Data'!#REF!="No Data",1,IF(#REF!&lt;&gt;"",1,0))</f>
        <v>#REF!</v>
      </c>
      <c r="V33" s="148" t="e">
        <f>IF('Crisis Indicator Data'!#REF!="No Data",1,IF(#REF!&lt;&gt;"",1,0))</f>
        <v>#REF!</v>
      </c>
      <c r="W33" s="148" t="e">
        <f>IF('Crisis Indicator Data'!#REF!="No Data",1,IF(#REF!&lt;&gt;"",1,0))</f>
        <v>#REF!</v>
      </c>
      <c r="X33" s="148" t="e">
        <f>IF('Crisis Indicator Data'!#REF!="No Data",1,IF(#REF!&lt;&gt;"",1,0))</f>
        <v>#REF!</v>
      </c>
      <c r="Y33" s="148" t="e">
        <f>IF('Crisis Indicator Data'!#REF!="No Data",1,IF(#REF!&lt;&gt;"",1,0))</f>
        <v>#REF!</v>
      </c>
      <c r="Z33" s="148" t="e">
        <f>IF('Crisis Indicator Data'!#REF!="No Data",1,IF(#REF!&lt;&gt;"",1,0))</f>
        <v>#REF!</v>
      </c>
      <c r="AA33" s="148" t="e">
        <f>IF('Crisis Indicator Data'!#REF!="No Data",1,IF(#REF!&lt;&gt;"",1,0))</f>
        <v>#REF!</v>
      </c>
      <c r="AB33" s="148" t="e">
        <f>IF('Crisis Indicator Data'!#REF!="No Data",1,IF(#REF!&lt;&gt;"",1,0))</f>
        <v>#REF!</v>
      </c>
      <c r="AC33" s="148" t="e">
        <f>IF('Crisis Indicator Data'!#REF!="No Data",1,IF(#REF!&lt;&gt;"",1,0))</f>
        <v>#REF!</v>
      </c>
      <c r="AD33" s="148" t="e">
        <f>IF('Crisis Indicator Data'!#REF!="No Data",1,IF(#REF!&lt;&gt;"",1,0))</f>
        <v>#REF!</v>
      </c>
      <c r="AE33" s="148" t="e">
        <f>IF('Crisis Indicator Data'!#REF!="No Data",1,IF(#REF!&lt;&gt;"",1,0))</f>
        <v>#REF!</v>
      </c>
      <c r="AF33" s="148" t="e">
        <f>IF('Crisis Indicator Data'!#REF!="No Data",1,IF(#REF!&lt;&gt;"",1,0))</f>
        <v>#REF!</v>
      </c>
      <c r="AG33" s="148" t="e">
        <f>IF('Crisis Indicator Data'!#REF!="No Data",1,IF(#REF!&lt;&gt;"",1,0))</f>
        <v>#REF!</v>
      </c>
      <c r="AH33" s="148" t="e">
        <f>IF('Crisis Indicator Data'!#REF!="No Data",1,IF(#REF!&lt;&gt;"",1,0))</f>
        <v>#REF!</v>
      </c>
      <c r="AI33" s="148" t="e">
        <f>IF('Crisis Indicator Data'!#REF!="No Data",1,IF(#REF!&lt;&gt;"",1,0))</f>
        <v>#REF!</v>
      </c>
      <c r="AJ33" s="148" t="e">
        <f>IF('Crisis Indicator Data'!#REF!="No Data",1,IF(#REF!&lt;&gt;"",1,0))</f>
        <v>#REF!</v>
      </c>
      <c r="AK33" s="148" t="e">
        <f>IF('Crisis Indicator Data'!#REF!="No Data",1,IF(#REF!&lt;&gt;"",1,0))</f>
        <v>#REF!</v>
      </c>
      <c r="AL33" s="148" t="e">
        <f>IF('Crisis Indicator Data'!#REF!="No Data",1,IF(#REF!&lt;&gt;"",1,0))</f>
        <v>#REF!</v>
      </c>
      <c r="AM33" s="148" t="e">
        <f>IF('Crisis Indicator Data'!#REF!="No Data",1,IF(#REF!&lt;&gt;"",1,0))</f>
        <v>#REF!</v>
      </c>
      <c r="AN33" s="148" t="e">
        <f>IF('Crisis Indicator Data'!#REF!="No Data",1,IF(#REF!&lt;&gt;"",1,0))</f>
        <v>#REF!</v>
      </c>
      <c r="AO33" s="148" t="e">
        <f>IF('Crisis Indicator Data'!#REF!="No Data",1,IF(#REF!&lt;&gt;"",1,0))</f>
        <v>#REF!</v>
      </c>
      <c r="AP33" s="148" t="e">
        <f>IF('Crisis Indicator Data'!#REF!="No Data",1,IF(#REF!&lt;&gt;"",1,0))</f>
        <v>#REF!</v>
      </c>
      <c r="AQ33" s="148" t="e">
        <f>IF('Crisis Indicator Data'!#REF!="No Data",1,IF(#REF!&lt;&gt;"",1,0))</f>
        <v>#REF!</v>
      </c>
      <c r="AR33" s="148" t="e">
        <f>IF('Crisis Indicator Data'!#REF!="No Data",1,IF(#REF!&lt;&gt;"",1,0))</f>
        <v>#REF!</v>
      </c>
      <c r="AS33" s="148" t="e">
        <f>IF('Crisis Indicator Data'!#REF!="No Data",1,IF(#REF!&lt;&gt;"",1,0))</f>
        <v>#REF!</v>
      </c>
      <c r="AT33" s="148" t="e">
        <f>IF('Crisis Indicator Data'!#REF!="No Data",1,IF(#REF!&lt;&gt;"",1,0))</f>
        <v>#REF!</v>
      </c>
      <c r="AU33" s="148" t="e">
        <f>IF('Crisis Indicator Data'!#REF!="No Data",1,IF(#REF!&lt;&gt;"",1,0))</f>
        <v>#REF!</v>
      </c>
      <c r="AV33" s="148" t="e">
        <f>IF('Crisis Indicator Data'!#REF!="No Data",1,IF(#REF!&lt;&gt;"",1,0))</f>
        <v>#REF!</v>
      </c>
      <c r="AW33" s="148" t="e">
        <f>IF('Crisis Indicator Data'!#REF!="No Data",1,IF(#REF!&lt;&gt;"",1,0))</f>
        <v>#REF!</v>
      </c>
      <c r="AX33" s="148" t="e">
        <f>IF('Crisis Indicator Data'!#REF!="No Data",1,IF(#REF!&lt;&gt;"",1,0))</f>
        <v>#REF!</v>
      </c>
      <c r="AY33" s="148" t="e">
        <f>IF('Crisis Indicator Data'!#REF!="No Data",1,IF(#REF!&lt;&gt;"",1,0))</f>
        <v>#REF!</v>
      </c>
      <c r="AZ33" s="148" t="e">
        <f>IF('Crisis Indicator Data'!#REF!="No Data",1,IF(#REF!&lt;&gt;"",1,0))</f>
        <v>#REF!</v>
      </c>
      <c r="BA33" t="e">
        <f t="shared" si="0"/>
        <v>#REF!</v>
      </c>
      <c r="BB33" s="20" t="e">
        <f t="shared" si="1"/>
        <v>#REF!</v>
      </c>
    </row>
    <row r="34" spans="1:54">
      <c r="A34" t="s">
        <v>6607</v>
      </c>
      <c r="B34" s="148" t="e">
        <f>IF('Crisis Indicator Data'!#REF!="No Data",1,IF(#REF!&lt;&gt;"",1,0))</f>
        <v>#REF!</v>
      </c>
      <c r="C34" s="148" t="e">
        <f>IF('Crisis Indicator Data'!#REF!="No Data",1,IF(#REF!&lt;&gt;"",1,0))</f>
        <v>#REF!</v>
      </c>
      <c r="D34" s="148" t="e">
        <f>IF('Crisis Indicator Data'!#REF!="No Data",1,IF(#REF!&lt;&gt;"",1,0))</f>
        <v>#REF!</v>
      </c>
      <c r="E34" s="148" t="e">
        <f>IF('Crisis Indicator Data'!#REF!="No Data",1,IF(#REF!&lt;&gt;"",1,0))</f>
        <v>#REF!</v>
      </c>
      <c r="F34" s="148" t="e">
        <f>IF('Crisis Indicator Data'!#REF!="No Data",1,IF(#REF!&lt;&gt;"",1,0))</f>
        <v>#REF!</v>
      </c>
      <c r="G34" s="148" t="e">
        <f>IF('Crisis Indicator Data'!#REF!="No Data",1,IF(#REF!&lt;&gt;"",1,0))</f>
        <v>#REF!</v>
      </c>
      <c r="H34" s="148" t="e">
        <f>IF('Crisis Indicator Data'!#REF!="No Data",1,IF(#REF!&lt;&gt;"",1,0))</f>
        <v>#REF!</v>
      </c>
      <c r="I34" s="148" t="e">
        <f>IF('Crisis Indicator Data'!#REF!="No Data",1,IF(#REF!&lt;&gt;"",1,0))</f>
        <v>#REF!</v>
      </c>
      <c r="J34" s="148" t="e">
        <f>IF('Crisis Indicator Data'!#REF!="No Data",1,IF(#REF!&lt;&gt;"",1,0))</f>
        <v>#REF!</v>
      </c>
      <c r="K34" s="148" t="e">
        <f>IF('Crisis Indicator Data'!#REF!="No Data",1,IF(#REF!&lt;&gt;"",1,0))</f>
        <v>#REF!</v>
      </c>
      <c r="L34" s="148" t="e">
        <f>IF('Crisis Indicator Data'!#REF!="No Data",1,IF(#REF!&lt;&gt;"",1,0))</f>
        <v>#REF!</v>
      </c>
      <c r="M34" s="148" t="e">
        <f>IF('Crisis Indicator Data'!#REF!="No Data",1,IF(#REF!&lt;&gt;"",1,0))</f>
        <v>#REF!</v>
      </c>
      <c r="N34" s="148" t="e">
        <f>IF('Crisis Indicator Data'!#REF!="No Data",1,IF(#REF!&lt;&gt;"",1,0))</f>
        <v>#REF!</v>
      </c>
      <c r="O34" s="148" t="e">
        <f>IF('Crisis Indicator Data'!#REF!="No Data",1,IF(#REF!&lt;&gt;"",1,0))</f>
        <v>#REF!</v>
      </c>
      <c r="P34" s="148" t="e">
        <f>IF('Crisis Indicator Data'!#REF!="No Data",1,IF(#REF!&lt;&gt;"",1,0))</f>
        <v>#REF!</v>
      </c>
      <c r="Q34" s="148" t="e">
        <f>IF('Crisis Indicator Data'!#REF!="No Data",1,IF(#REF!&lt;&gt;"",1,0))</f>
        <v>#REF!</v>
      </c>
      <c r="R34" s="148" t="e">
        <f>IF('Crisis Indicator Data'!#REF!="No Data",1,IF(#REF!&lt;&gt;"",1,0))</f>
        <v>#REF!</v>
      </c>
      <c r="S34" s="148" t="e">
        <f>IF('Crisis Indicator Data'!#REF!="No Data",1,IF(#REF!&lt;&gt;"",1,0))</f>
        <v>#REF!</v>
      </c>
      <c r="T34" s="148" t="e">
        <f>IF('Crisis Indicator Data'!#REF!="No Data",1,IF(#REF!&lt;&gt;"",1,0))</f>
        <v>#REF!</v>
      </c>
      <c r="U34" s="148" t="e">
        <f>IF('Crisis Indicator Data'!#REF!="No Data",1,IF(#REF!&lt;&gt;"",1,0))</f>
        <v>#REF!</v>
      </c>
      <c r="V34" s="148" t="e">
        <f>IF('Crisis Indicator Data'!#REF!="No Data",1,IF(#REF!&lt;&gt;"",1,0))</f>
        <v>#REF!</v>
      </c>
      <c r="W34" s="148" t="e">
        <f>IF('Crisis Indicator Data'!#REF!="No Data",1,IF(#REF!&lt;&gt;"",1,0))</f>
        <v>#REF!</v>
      </c>
      <c r="X34" s="148" t="e">
        <f>IF('Crisis Indicator Data'!#REF!="No Data",1,IF(#REF!&lt;&gt;"",1,0))</f>
        <v>#REF!</v>
      </c>
      <c r="Y34" s="148" t="e">
        <f>IF('Crisis Indicator Data'!#REF!="No Data",1,IF(#REF!&lt;&gt;"",1,0))</f>
        <v>#REF!</v>
      </c>
      <c r="Z34" s="148" t="e">
        <f>IF('Crisis Indicator Data'!#REF!="No Data",1,IF(#REF!&lt;&gt;"",1,0))</f>
        <v>#REF!</v>
      </c>
      <c r="AA34" s="148" t="e">
        <f>IF('Crisis Indicator Data'!#REF!="No Data",1,IF(#REF!&lt;&gt;"",1,0))</f>
        <v>#REF!</v>
      </c>
      <c r="AB34" s="148" t="e">
        <f>IF('Crisis Indicator Data'!#REF!="No Data",1,IF(#REF!&lt;&gt;"",1,0))</f>
        <v>#REF!</v>
      </c>
      <c r="AC34" s="148" t="e">
        <f>IF('Crisis Indicator Data'!#REF!="No Data",1,IF(#REF!&lt;&gt;"",1,0))</f>
        <v>#REF!</v>
      </c>
      <c r="AD34" s="148" t="e">
        <f>IF('Crisis Indicator Data'!#REF!="No Data",1,IF(#REF!&lt;&gt;"",1,0))</f>
        <v>#REF!</v>
      </c>
      <c r="AE34" s="148" t="e">
        <f>IF('Crisis Indicator Data'!#REF!="No Data",1,IF(#REF!&lt;&gt;"",1,0))</f>
        <v>#REF!</v>
      </c>
      <c r="AF34" s="148" t="e">
        <f>IF('Crisis Indicator Data'!#REF!="No Data",1,IF(#REF!&lt;&gt;"",1,0))</f>
        <v>#REF!</v>
      </c>
      <c r="AG34" s="148" t="e">
        <f>IF('Crisis Indicator Data'!#REF!="No Data",1,IF(#REF!&lt;&gt;"",1,0))</f>
        <v>#REF!</v>
      </c>
      <c r="AH34" s="148" t="e">
        <f>IF('Crisis Indicator Data'!#REF!="No Data",1,IF(#REF!&lt;&gt;"",1,0))</f>
        <v>#REF!</v>
      </c>
      <c r="AI34" s="148" t="e">
        <f>IF('Crisis Indicator Data'!#REF!="No Data",1,IF(#REF!&lt;&gt;"",1,0))</f>
        <v>#REF!</v>
      </c>
      <c r="AJ34" s="148" t="e">
        <f>IF('Crisis Indicator Data'!#REF!="No Data",1,IF(#REF!&lt;&gt;"",1,0))</f>
        <v>#REF!</v>
      </c>
      <c r="AK34" s="148" t="e">
        <f>IF('Crisis Indicator Data'!#REF!="No Data",1,IF(#REF!&lt;&gt;"",1,0))</f>
        <v>#REF!</v>
      </c>
      <c r="AL34" s="148" t="e">
        <f>IF('Crisis Indicator Data'!#REF!="No Data",1,IF(#REF!&lt;&gt;"",1,0))</f>
        <v>#REF!</v>
      </c>
      <c r="AM34" s="148" t="e">
        <f>IF('Crisis Indicator Data'!#REF!="No Data",1,IF(#REF!&lt;&gt;"",1,0))</f>
        <v>#REF!</v>
      </c>
      <c r="AN34" s="148" t="e">
        <f>IF('Crisis Indicator Data'!#REF!="No Data",1,IF(#REF!&lt;&gt;"",1,0))</f>
        <v>#REF!</v>
      </c>
      <c r="AO34" s="148" t="e">
        <f>IF('Crisis Indicator Data'!#REF!="No Data",1,IF(#REF!&lt;&gt;"",1,0))</f>
        <v>#REF!</v>
      </c>
      <c r="AP34" s="148" t="e">
        <f>IF('Crisis Indicator Data'!#REF!="No Data",1,IF(#REF!&lt;&gt;"",1,0))</f>
        <v>#REF!</v>
      </c>
      <c r="AQ34" s="148" t="e">
        <f>IF('Crisis Indicator Data'!#REF!="No Data",1,IF(#REF!&lt;&gt;"",1,0))</f>
        <v>#REF!</v>
      </c>
      <c r="AR34" s="148" t="e">
        <f>IF('Crisis Indicator Data'!#REF!="No Data",1,IF(#REF!&lt;&gt;"",1,0))</f>
        <v>#REF!</v>
      </c>
      <c r="AS34" s="148" t="e">
        <f>IF('Crisis Indicator Data'!#REF!="No Data",1,IF(#REF!&lt;&gt;"",1,0))</f>
        <v>#REF!</v>
      </c>
      <c r="AT34" s="148" t="e">
        <f>IF('Crisis Indicator Data'!#REF!="No Data",1,IF(#REF!&lt;&gt;"",1,0))</f>
        <v>#REF!</v>
      </c>
      <c r="AU34" s="148" t="e">
        <f>IF('Crisis Indicator Data'!#REF!="No Data",1,IF(#REF!&lt;&gt;"",1,0))</f>
        <v>#REF!</v>
      </c>
      <c r="AV34" s="148" t="e">
        <f>IF('Crisis Indicator Data'!#REF!="No Data",1,IF(#REF!&lt;&gt;"",1,0))</f>
        <v>#REF!</v>
      </c>
      <c r="AW34" s="148" t="e">
        <f>IF('Crisis Indicator Data'!#REF!="No Data",1,IF(#REF!&lt;&gt;"",1,0))</f>
        <v>#REF!</v>
      </c>
      <c r="AX34" s="148" t="e">
        <f>IF('Crisis Indicator Data'!#REF!="No Data",1,IF(#REF!&lt;&gt;"",1,0))</f>
        <v>#REF!</v>
      </c>
      <c r="AY34" s="148" t="e">
        <f>IF('Crisis Indicator Data'!#REF!="No Data",1,IF(#REF!&lt;&gt;"",1,0))</f>
        <v>#REF!</v>
      </c>
      <c r="AZ34" s="148" t="e">
        <f>IF('Crisis Indicator Data'!#REF!="No Data",1,IF(#REF!&lt;&gt;"",1,0))</f>
        <v>#REF!</v>
      </c>
      <c r="BA34" t="e">
        <f t="shared" ref="BA34:BA65" si="2">SUM(B34:AZ34)</f>
        <v>#REF!</v>
      </c>
      <c r="BB34" s="20" t="e">
        <f t="shared" ref="BB34:BB65" si="3">BA34/51</f>
        <v>#REF!</v>
      </c>
    </row>
    <row r="35" spans="1:54">
      <c r="A35" t="s">
        <v>8079</v>
      </c>
      <c r="B35" s="148" t="e">
        <f>IF('Crisis Indicator Data'!#REF!="No Data",1,IF(#REF!&lt;&gt;"",1,0))</f>
        <v>#REF!</v>
      </c>
      <c r="C35" s="148" t="e">
        <f>IF('Crisis Indicator Data'!#REF!="No Data",1,IF(#REF!&lt;&gt;"",1,0))</f>
        <v>#REF!</v>
      </c>
      <c r="D35" s="148" t="e">
        <f>IF('Crisis Indicator Data'!#REF!="No Data",1,IF(#REF!&lt;&gt;"",1,0))</f>
        <v>#REF!</v>
      </c>
      <c r="E35" s="148" t="e">
        <f>IF('Crisis Indicator Data'!#REF!="No Data",1,IF(#REF!&lt;&gt;"",1,0))</f>
        <v>#REF!</v>
      </c>
      <c r="F35" s="148" t="e">
        <f>IF('Crisis Indicator Data'!#REF!="No Data",1,IF(#REF!&lt;&gt;"",1,0))</f>
        <v>#REF!</v>
      </c>
      <c r="G35" s="148" t="e">
        <f>IF('Crisis Indicator Data'!#REF!="No Data",1,IF(#REF!&lt;&gt;"",1,0))</f>
        <v>#REF!</v>
      </c>
      <c r="H35" s="148" t="e">
        <f>IF('Crisis Indicator Data'!#REF!="No Data",1,IF(#REF!&lt;&gt;"",1,0))</f>
        <v>#REF!</v>
      </c>
      <c r="I35" s="148" t="e">
        <f>IF('Crisis Indicator Data'!#REF!="No Data",1,IF(#REF!&lt;&gt;"",1,0))</f>
        <v>#REF!</v>
      </c>
      <c r="J35" s="148" t="e">
        <f>IF('Crisis Indicator Data'!#REF!="No Data",1,IF(#REF!&lt;&gt;"",1,0))</f>
        <v>#REF!</v>
      </c>
      <c r="K35" s="148" t="e">
        <f>IF('Crisis Indicator Data'!#REF!="No Data",1,IF(#REF!&lt;&gt;"",1,0))</f>
        <v>#REF!</v>
      </c>
      <c r="L35" s="148" t="e">
        <f>IF('Crisis Indicator Data'!#REF!="No Data",1,IF(#REF!&lt;&gt;"",1,0))</f>
        <v>#REF!</v>
      </c>
      <c r="M35" s="148" t="e">
        <f>IF('Crisis Indicator Data'!#REF!="No Data",1,IF(#REF!&lt;&gt;"",1,0))</f>
        <v>#REF!</v>
      </c>
      <c r="N35" s="148" t="e">
        <f>IF('Crisis Indicator Data'!#REF!="No Data",1,IF(#REF!&lt;&gt;"",1,0))</f>
        <v>#REF!</v>
      </c>
      <c r="O35" s="148" t="e">
        <f>IF('Crisis Indicator Data'!#REF!="No Data",1,IF(#REF!&lt;&gt;"",1,0))</f>
        <v>#REF!</v>
      </c>
      <c r="P35" s="148" t="e">
        <f>IF('Crisis Indicator Data'!#REF!="No Data",1,IF(#REF!&lt;&gt;"",1,0))</f>
        <v>#REF!</v>
      </c>
      <c r="Q35" s="148" t="e">
        <f>IF('Crisis Indicator Data'!#REF!="No Data",1,IF(#REF!&lt;&gt;"",1,0))</f>
        <v>#REF!</v>
      </c>
      <c r="R35" s="148" t="e">
        <f>IF('Crisis Indicator Data'!#REF!="No Data",1,IF(#REF!&lt;&gt;"",1,0))</f>
        <v>#REF!</v>
      </c>
      <c r="S35" s="148" t="e">
        <f>IF('Crisis Indicator Data'!#REF!="No Data",1,IF(#REF!&lt;&gt;"",1,0))</f>
        <v>#REF!</v>
      </c>
      <c r="T35" s="148" t="e">
        <f>IF('Crisis Indicator Data'!#REF!="No Data",1,IF(#REF!&lt;&gt;"",1,0))</f>
        <v>#REF!</v>
      </c>
      <c r="U35" s="148" t="e">
        <f>IF('Crisis Indicator Data'!#REF!="No Data",1,IF(#REF!&lt;&gt;"",1,0))</f>
        <v>#REF!</v>
      </c>
      <c r="V35" s="148" t="e">
        <f>IF('Crisis Indicator Data'!#REF!="No Data",1,IF(#REF!&lt;&gt;"",1,0))</f>
        <v>#REF!</v>
      </c>
      <c r="W35" s="148" t="e">
        <f>IF('Crisis Indicator Data'!#REF!="No Data",1,IF(#REF!&lt;&gt;"",1,0))</f>
        <v>#REF!</v>
      </c>
      <c r="X35" s="148" t="e">
        <f>IF('Crisis Indicator Data'!#REF!="No Data",1,IF(#REF!&lt;&gt;"",1,0))</f>
        <v>#REF!</v>
      </c>
      <c r="Y35" s="148" t="e">
        <f>IF('Crisis Indicator Data'!#REF!="No Data",1,IF(#REF!&lt;&gt;"",1,0))</f>
        <v>#REF!</v>
      </c>
      <c r="Z35" s="148" t="e">
        <f>IF('Crisis Indicator Data'!#REF!="No Data",1,IF(#REF!&lt;&gt;"",1,0))</f>
        <v>#REF!</v>
      </c>
      <c r="AA35" s="148" t="e">
        <f>IF('Crisis Indicator Data'!#REF!="No Data",1,IF(#REF!&lt;&gt;"",1,0))</f>
        <v>#REF!</v>
      </c>
      <c r="AB35" s="148" t="e">
        <f>IF('Crisis Indicator Data'!#REF!="No Data",1,IF(#REF!&lt;&gt;"",1,0))</f>
        <v>#REF!</v>
      </c>
      <c r="AC35" s="148" t="e">
        <f>IF('Crisis Indicator Data'!#REF!="No Data",1,IF(#REF!&lt;&gt;"",1,0))</f>
        <v>#REF!</v>
      </c>
      <c r="AD35" s="148" t="e">
        <f>IF('Crisis Indicator Data'!#REF!="No Data",1,IF(#REF!&lt;&gt;"",1,0))</f>
        <v>#REF!</v>
      </c>
      <c r="AE35" s="148" t="e">
        <f>IF('Crisis Indicator Data'!#REF!="No Data",1,IF(#REF!&lt;&gt;"",1,0))</f>
        <v>#REF!</v>
      </c>
      <c r="AF35" s="148" t="e">
        <f>IF('Crisis Indicator Data'!#REF!="No Data",1,IF(#REF!&lt;&gt;"",1,0))</f>
        <v>#REF!</v>
      </c>
      <c r="AG35" s="148" t="e">
        <f>IF('Crisis Indicator Data'!#REF!="No Data",1,IF(#REF!&lt;&gt;"",1,0))</f>
        <v>#REF!</v>
      </c>
      <c r="AH35" s="148" t="e">
        <f>IF('Crisis Indicator Data'!#REF!="No Data",1,IF(#REF!&lt;&gt;"",1,0))</f>
        <v>#REF!</v>
      </c>
      <c r="AI35" s="148" t="e">
        <f>IF('Crisis Indicator Data'!#REF!="No Data",1,IF(#REF!&lt;&gt;"",1,0))</f>
        <v>#REF!</v>
      </c>
      <c r="AJ35" s="148" t="e">
        <f>IF('Crisis Indicator Data'!#REF!="No Data",1,IF(#REF!&lt;&gt;"",1,0))</f>
        <v>#REF!</v>
      </c>
      <c r="AK35" s="148" t="e">
        <f>IF('Crisis Indicator Data'!#REF!="No Data",1,IF(#REF!&lt;&gt;"",1,0))</f>
        <v>#REF!</v>
      </c>
      <c r="AL35" s="148" t="e">
        <f>IF('Crisis Indicator Data'!#REF!="No Data",1,IF(#REF!&lt;&gt;"",1,0))</f>
        <v>#REF!</v>
      </c>
      <c r="AM35" s="148" t="e">
        <f>IF('Crisis Indicator Data'!#REF!="No Data",1,IF(#REF!&lt;&gt;"",1,0))</f>
        <v>#REF!</v>
      </c>
      <c r="AN35" s="148" t="e">
        <f>IF('Crisis Indicator Data'!#REF!="No Data",1,IF(#REF!&lt;&gt;"",1,0))</f>
        <v>#REF!</v>
      </c>
      <c r="AO35" s="148" t="e">
        <f>IF('Crisis Indicator Data'!#REF!="No Data",1,IF(#REF!&lt;&gt;"",1,0))</f>
        <v>#REF!</v>
      </c>
      <c r="AP35" s="148" t="e">
        <f>IF('Crisis Indicator Data'!#REF!="No Data",1,IF(#REF!&lt;&gt;"",1,0))</f>
        <v>#REF!</v>
      </c>
      <c r="AQ35" s="148" t="e">
        <f>IF('Crisis Indicator Data'!#REF!="No Data",1,IF(#REF!&lt;&gt;"",1,0))</f>
        <v>#REF!</v>
      </c>
      <c r="AR35" s="148" t="e">
        <f>IF('Crisis Indicator Data'!#REF!="No Data",1,IF(#REF!&lt;&gt;"",1,0))</f>
        <v>#REF!</v>
      </c>
      <c r="AS35" s="148" t="e">
        <f>IF('Crisis Indicator Data'!#REF!="No Data",1,IF(#REF!&lt;&gt;"",1,0))</f>
        <v>#REF!</v>
      </c>
      <c r="AT35" s="148" t="e">
        <f>IF('Crisis Indicator Data'!#REF!="No Data",1,IF(#REF!&lt;&gt;"",1,0))</f>
        <v>#REF!</v>
      </c>
      <c r="AU35" s="148" t="e">
        <f>IF('Crisis Indicator Data'!#REF!="No Data",1,IF(#REF!&lt;&gt;"",1,0))</f>
        <v>#REF!</v>
      </c>
      <c r="AV35" s="148" t="e">
        <f>IF('Crisis Indicator Data'!#REF!="No Data",1,IF(#REF!&lt;&gt;"",1,0))</f>
        <v>#REF!</v>
      </c>
      <c r="AW35" s="148" t="e">
        <f>IF('Crisis Indicator Data'!#REF!="No Data",1,IF(#REF!&lt;&gt;"",1,0))</f>
        <v>#REF!</v>
      </c>
      <c r="AX35" s="148" t="e">
        <f>IF('Crisis Indicator Data'!#REF!="No Data",1,IF(#REF!&lt;&gt;"",1,0))</f>
        <v>#REF!</v>
      </c>
      <c r="AY35" s="148" t="e">
        <f>IF('Crisis Indicator Data'!#REF!="No Data",1,IF(#REF!&lt;&gt;"",1,0))</f>
        <v>#REF!</v>
      </c>
      <c r="AZ35" s="148" t="e">
        <f>IF('Crisis Indicator Data'!#REF!="No Data",1,IF(#REF!&lt;&gt;"",1,0))</f>
        <v>#REF!</v>
      </c>
      <c r="BA35" t="e">
        <f t="shared" si="2"/>
        <v>#REF!</v>
      </c>
      <c r="BB35" s="20" t="e">
        <f t="shared" si="3"/>
        <v>#REF!</v>
      </c>
    </row>
    <row r="36" spans="1:54">
      <c r="A36" t="s">
        <v>8081</v>
      </c>
      <c r="B36" s="148" t="e">
        <f>IF('Crisis Indicator Data'!#REF!="No Data",1,IF(#REF!&lt;&gt;"",1,0))</f>
        <v>#REF!</v>
      </c>
      <c r="C36" s="148" t="e">
        <f>IF('Crisis Indicator Data'!#REF!="No Data",1,IF(#REF!&lt;&gt;"",1,0))</f>
        <v>#REF!</v>
      </c>
      <c r="D36" s="148" t="e">
        <f>IF('Crisis Indicator Data'!#REF!="No Data",1,IF(#REF!&lt;&gt;"",1,0))</f>
        <v>#REF!</v>
      </c>
      <c r="E36" s="148" t="e">
        <f>IF('Crisis Indicator Data'!#REF!="No Data",1,IF(#REF!&lt;&gt;"",1,0))</f>
        <v>#REF!</v>
      </c>
      <c r="F36" s="148" t="e">
        <f>IF('Crisis Indicator Data'!#REF!="No Data",1,IF(#REF!&lt;&gt;"",1,0))</f>
        <v>#REF!</v>
      </c>
      <c r="G36" s="148" t="e">
        <f>IF('Crisis Indicator Data'!#REF!="No Data",1,IF(#REF!&lt;&gt;"",1,0))</f>
        <v>#REF!</v>
      </c>
      <c r="H36" s="148" t="e">
        <f>IF('Crisis Indicator Data'!#REF!="No Data",1,IF(#REF!&lt;&gt;"",1,0))</f>
        <v>#REF!</v>
      </c>
      <c r="I36" s="148" t="e">
        <f>IF('Crisis Indicator Data'!#REF!="No Data",1,IF(#REF!&lt;&gt;"",1,0))</f>
        <v>#REF!</v>
      </c>
      <c r="J36" s="148" t="e">
        <f>IF('Crisis Indicator Data'!#REF!="No Data",1,IF(#REF!&lt;&gt;"",1,0))</f>
        <v>#REF!</v>
      </c>
      <c r="K36" s="148" t="e">
        <f>IF('Crisis Indicator Data'!#REF!="No Data",1,IF(#REF!&lt;&gt;"",1,0))</f>
        <v>#REF!</v>
      </c>
      <c r="L36" s="148" t="e">
        <f>IF('Crisis Indicator Data'!#REF!="No Data",1,IF(#REF!&lt;&gt;"",1,0))</f>
        <v>#REF!</v>
      </c>
      <c r="M36" s="148" t="e">
        <f>IF('Crisis Indicator Data'!#REF!="No Data",1,IF(#REF!&lt;&gt;"",1,0))</f>
        <v>#REF!</v>
      </c>
      <c r="N36" s="148" t="e">
        <f>IF('Crisis Indicator Data'!#REF!="No Data",1,IF(#REF!&lt;&gt;"",1,0))</f>
        <v>#REF!</v>
      </c>
      <c r="O36" s="148" t="e">
        <f>IF('Crisis Indicator Data'!#REF!="No Data",1,IF(#REF!&lt;&gt;"",1,0))</f>
        <v>#REF!</v>
      </c>
      <c r="P36" s="148" t="e">
        <f>IF('Crisis Indicator Data'!#REF!="No Data",1,IF(#REF!&lt;&gt;"",1,0))</f>
        <v>#REF!</v>
      </c>
      <c r="Q36" s="148" t="e">
        <f>IF('Crisis Indicator Data'!#REF!="No Data",1,IF(#REF!&lt;&gt;"",1,0))</f>
        <v>#REF!</v>
      </c>
      <c r="R36" s="148" t="e">
        <f>IF('Crisis Indicator Data'!#REF!="No Data",1,IF(#REF!&lt;&gt;"",1,0))</f>
        <v>#REF!</v>
      </c>
      <c r="S36" s="148" t="e">
        <f>IF('Crisis Indicator Data'!#REF!="No Data",1,IF(#REF!&lt;&gt;"",1,0))</f>
        <v>#REF!</v>
      </c>
      <c r="T36" s="148" t="e">
        <f>IF('Crisis Indicator Data'!#REF!="No Data",1,IF(#REF!&lt;&gt;"",1,0))</f>
        <v>#REF!</v>
      </c>
      <c r="U36" s="148" t="e">
        <f>IF('Crisis Indicator Data'!#REF!="No Data",1,IF(#REF!&lt;&gt;"",1,0))</f>
        <v>#REF!</v>
      </c>
      <c r="V36" s="148" t="e">
        <f>IF('Crisis Indicator Data'!#REF!="No Data",1,IF(#REF!&lt;&gt;"",1,0))</f>
        <v>#REF!</v>
      </c>
      <c r="W36" s="148" t="e">
        <f>IF('Crisis Indicator Data'!#REF!="No Data",1,IF(#REF!&lt;&gt;"",1,0))</f>
        <v>#REF!</v>
      </c>
      <c r="X36" s="148" t="e">
        <f>IF('Crisis Indicator Data'!#REF!="No Data",1,IF(#REF!&lt;&gt;"",1,0))</f>
        <v>#REF!</v>
      </c>
      <c r="Y36" s="148" t="e">
        <f>IF('Crisis Indicator Data'!#REF!="No Data",1,IF(#REF!&lt;&gt;"",1,0))</f>
        <v>#REF!</v>
      </c>
      <c r="Z36" s="148" t="e">
        <f>IF('Crisis Indicator Data'!#REF!="No Data",1,IF(#REF!&lt;&gt;"",1,0))</f>
        <v>#REF!</v>
      </c>
      <c r="AA36" s="148" t="e">
        <f>IF('Crisis Indicator Data'!#REF!="No Data",1,IF(#REF!&lt;&gt;"",1,0))</f>
        <v>#REF!</v>
      </c>
      <c r="AB36" s="148" t="e">
        <f>IF('Crisis Indicator Data'!#REF!="No Data",1,IF(#REF!&lt;&gt;"",1,0))</f>
        <v>#REF!</v>
      </c>
      <c r="AC36" s="148" t="e">
        <f>IF('Crisis Indicator Data'!#REF!="No Data",1,IF(#REF!&lt;&gt;"",1,0))</f>
        <v>#REF!</v>
      </c>
      <c r="AD36" s="148" t="e">
        <f>IF('Crisis Indicator Data'!#REF!="No Data",1,IF(#REF!&lt;&gt;"",1,0))</f>
        <v>#REF!</v>
      </c>
      <c r="AE36" s="148" t="e">
        <f>IF('Crisis Indicator Data'!#REF!="No Data",1,IF(#REF!&lt;&gt;"",1,0))</f>
        <v>#REF!</v>
      </c>
      <c r="AF36" s="148" t="e">
        <f>IF('Crisis Indicator Data'!#REF!="No Data",1,IF(#REF!&lt;&gt;"",1,0))</f>
        <v>#REF!</v>
      </c>
      <c r="AG36" s="148" t="e">
        <f>IF('Crisis Indicator Data'!#REF!="No Data",1,IF(#REF!&lt;&gt;"",1,0))</f>
        <v>#REF!</v>
      </c>
      <c r="AH36" s="148" t="e">
        <f>IF('Crisis Indicator Data'!#REF!="No Data",1,IF(#REF!&lt;&gt;"",1,0))</f>
        <v>#REF!</v>
      </c>
      <c r="AI36" s="148" t="e">
        <f>IF('Crisis Indicator Data'!#REF!="No Data",1,IF(#REF!&lt;&gt;"",1,0))</f>
        <v>#REF!</v>
      </c>
      <c r="AJ36" s="148" t="e">
        <f>IF('Crisis Indicator Data'!#REF!="No Data",1,IF(#REF!&lt;&gt;"",1,0))</f>
        <v>#REF!</v>
      </c>
      <c r="AK36" s="148" t="e">
        <f>IF('Crisis Indicator Data'!#REF!="No Data",1,IF(#REF!&lt;&gt;"",1,0))</f>
        <v>#REF!</v>
      </c>
      <c r="AL36" s="148" t="e">
        <f>IF('Crisis Indicator Data'!#REF!="No Data",1,IF(#REF!&lt;&gt;"",1,0))</f>
        <v>#REF!</v>
      </c>
      <c r="AM36" s="148" t="e">
        <f>IF('Crisis Indicator Data'!#REF!="No Data",1,IF(#REF!&lt;&gt;"",1,0))</f>
        <v>#REF!</v>
      </c>
      <c r="AN36" s="148" t="e">
        <f>IF('Crisis Indicator Data'!#REF!="No Data",1,IF(#REF!&lt;&gt;"",1,0))</f>
        <v>#REF!</v>
      </c>
      <c r="AO36" s="148" t="e">
        <f>IF('Crisis Indicator Data'!#REF!="No Data",1,IF(#REF!&lt;&gt;"",1,0))</f>
        <v>#REF!</v>
      </c>
      <c r="AP36" s="148" t="e">
        <f>IF('Crisis Indicator Data'!#REF!="No Data",1,IF(#REF!&lt;&gt;"",1,0))</f>
        <v>#REF!</v>
      </c>
      <c r="AQ36" s="148" t="e">
        <f>IF('Crisis Indicator Data'!#REF!="No Data",1,IF(#REF!&lt;&gt;"",1,0))</f>
        <v>#REF!</v>
      </c>
      <c r="AR36" s="148" t="e">
        <f>IF('Crisis Indicator Data'!#REF!="No Data",1,IF(#REF!&lt;&gt;"",1,0))</f>
        <v>#REF!</v>
      </c>
      <c r="AS36" s="148" t="e">
        <f>IF('Crisis Indicator Data'!#REF!="No Data",1,IF(#REF!&lt;&gt;"",1,0))</f>
        <v>#REF!</v>
      </c>
      <c r="AT36" s="148" t="e">
        <f>IF('Crisis Indicator Data'!#REF!="No Data",1,IF(#REF!&lt;&gt;"",1,0))</f>
        <v>#REF!</v>
      </c>
      <c r="AU36" s="148" t="e">
        <f>IF('Crisis Indicator Data'!#REF!="No Data",1,IF(#REF!&lt;&gt;"",1,0))</f>
        <v>#REF!</v>
      </c>
      <c r="AV36" s="148" t="e">
        <f>IF('Crisis Indicator Data'!#REF!="No Data",1,IF(#REF!&lt;&gt;"",1,0))</f>
        <v>#REF!</v>
      </c>
      <c r="AW36" s="148" t="e">
        <f>IF('Crisis Indicator Data'!#REF!="No Data",1,IF(#REF!&lt;&gt;"",1,0))</f>
        <v>#REF!</v>
      </c>
      <c r="AX36" s="148" t="e">
        <f>IF('Crisis Indicator Data'!#REF!="No Data",1,IF(#REF!&lt;&gt;"",1,0))</f>
        <v>#REF!</v>
      </c>
      <c r="AY36" s="148" t="e">
        <f>IF('Crisis Indicator Data'!#REF!="No Data",1,IF(#REF!&lt;&gt;"",1,0))</f>
        <v>#REF!</v>
      </c>
      <c r="AZ36" s="148" t="e">
        <f>IF('Crisis Indicator Data'!#REF!="No Data",1,IF(#REF!&lt;&gt;"",1,0))</f>
        <v>#REF!</v>
      </c>
      <c r="BA36" t="e">
        <f t="shared" si="2"/>
        <v>#REF!</v>
      </c>
      <c r="BB36" s="20" t="e">
        <f t="shared" si="3"/>
        <v>#REF!</v>
      </c>
    </row>
    <row r="37" spans="1:54">
      <c r="A37" t="s">
        <v>1014</v>
      </c>
      <c r="B37" s="148" t="e">
        <f>IF('Crisis Indicator Data'!#REF!="No Data",1,IF(#REF!&lt;&gt;"",1,0))</f>
        <v>#REF!</v>
      </c>
      <c r="C37" s="148" t="e">
        <f>IF('Crisis Indicator Data'!#REF!="No Data",1,IF(#REF!&lt;&gt;"",1,0))</f>
        <v>#REF!</v>
      </c>
      <c r="D37" s="148" t="e">
        <f>IF('Crisis Indicator Data'!#REF!="No Data",1,IF(#REF!&lt;&gt;"",1,0))</f>
        <v>#REF!</v>
      </c>
      <c r="E37" s="148" t="e">
        <f>IF('Crisis Indicator Data'!#REF!="No Data",1,IF(#REF!&lt;&gt;"",1,0))</f>
        <v>#REF!</v>
      </c>
      <c r="F37" s="148" t="e">
        <f>IF('Crisis Indicator Data'!#REF!="No Data",1,IF(#REF!&lt;&gt;"",1,0))</f>
        <v>#REF!</v>
      </c>
      <c r="G37" s="148" t="e">
        <f>IF('Crisis Indicator Data'!#REF!="No Data",1,IF(#REF!&lt;&gt;"",1,0))</f>
        <v>#REF!</v>
      </c>
      <c r="H37" s="148" t="e">
        <f>IF('Crisis Indicator Data'!#REF!="No Data",1,IF(#REF!&lt;&gt;"",1,0))</f>
        <v>#REF!</v>
      </c>
      <c r="I37" s="148" t="e">
        <f>IF('Crisis Indicator Data'!#REF!="No Data",1,IF(#REF!&lt;&gt;"",1,0))</f>
        <v>#REF!</v>
      </c>
      <c r="J37" s="148" t="e">
        <f>IF('Crisis Indicator Data'!#REF!="No Data",1,IF(#REF!&lt;&gt;"",1,0))</f>
        <v>#REF!</v>
      </c>
      <c r="K37" s="148" t="e">
        <f>IF('Crisis Indicator Data'!#REF!="No Data",1,IF(#REF!&lt;&gt;"",1,0))</f>
        <v>#REF!</v>
      </c>
      <c r="L37" s="148" t="e">
        <f>IF('Crisis Indicator Data'!#REF!="No Data",1,IF(#REF!&lt;&gt;"",1,0))</f>
        <v>#REF!</v>
      </c>
      <c r="M37" s="148" t="e">
        <f>IF('Crisis Indicator Data'!#REF!="No Data",1,IF(#REF!&lt;&gt;"",1,0))</f>
        <v>#REF!</v>
      </c>
      <c r="N37" s="148" t="e">
        <f>IF('Crisis Indicator Data'!#REF!="No Data",1,IF(#REF!&lt;&gt;"",1,0))</f>
        <v>#REF!</v>
      </c>
      <c r="O37" s="148" t="e">
        <f>IF('Crisis Indicator Data'!#REF!="No Data",1,IF(#REF!&lt;&gt;"",1,0))</f>
        <v>#REF!</v>
      </c>
      <c r="P37" s="148" t="e">
        <f>IF('Crisis Indicator Data'!#REF!="No Data",1,IF(#REF!&lt;&gt;"",1,0))</f>
        <v>#REF!</v>
      </c>
      <c r="Q37" s="148" t="e">
        <f>IF('Crisis Indicator Data'!#REF!="No Data",1,IF(#REF!&lt;&gt;"",1,0))</f>
        <v>#REF!</v>
      </c>
      <c r="R37" s="148" t="e">
        <f>IF('Crisis Indicator Data'!#REF!="No Data",1,IF(#REF!&lt;&gt;"",1,0))</f>
        <v>#REF!</v>
      </c>
      <c r="S37" s="148" t="e">
        <f>IF('Crisis Indicator Data'!#REF!="No Data",1,IF(#REF!&lt;&gt;"",1,0))</f>
        <v>#REF!</v>
      </c>
      <c r="T37" s="148" t="e">
        <f>IF('Crisis Indicator Data'!#REF!="No Data",1,IF(#REF!&lt;&gt;"",1,0))</f>
        <v>#REF!</v>
      </c>
      <c r="U37" s="148" t="e">
        <f>IF('Crisis Indicator Data'!#REF!="No Data",1,IF(#REF!&lt;&gt;"",1,0))</f>
        <v>#REF!</v>
      </c>
      <c r="V37" s="148" t="e">
        <f>IF('Crisis Indicator Data'!#REF!="No Data",1,IF(#REF!&lt;&gt;"",1,0))</f>
        <v>#REF!</v>
      </c>
      <c r="W37" s="148" t="e">
        <f>IF('Crisis Indicator Data'!#REF!="No Data",1,IF(#REF!&lt;&gt;"",1,0))</f>
        <v>#REF!</v>
      </c>
      <c r="X37" s="148" t="e">
        <f>IF('Crisis Indicator Data'!#REF!="No Data",1,IF(#REF!&lt;&gt;"",1,0))</f>
        <v>#REF!</v>
      </c>
      <c r="Y37" s="148" t="e">
        <f>IF('Crisis Indicator Data'!#REF!="No Data",1,IF(#REF!&lt;&gt;"",1,0))</f>
        <v>#REF!</v>
      </c>
      <c r="Z37" s="148" t="e">
        <f>IF('Crisis Indicator Data'!#REF!="No Data",1,IF(#REF!&lt;&gt;"",1,0))</f>
        <v>#REF!</v>
      </c>
      <c r="AA37" s="148" t="e">
        <f>IF('Crisis Indicator Data'!#REF!="No Data",1,IF(#REF!&lt;&gt;"",1,0))</f>
        <v>#REF!</v>
      </c>
      <c r="AB37" s="148" t="e">
        <f>IF('Crisis Indicator Data'!#REF!="No Data",1,IF(#REF!&lt;&gt;"",1,0))</f>
        <v>#REF!</v>
      </c>
      <c r="AC37" s="148" t="e">
        <f>IF('Crisis Indicator Data'!#REF!="No Data",1,IF(#REF!&lt;&gt;"",1,0))</f>
        <v>#REF!</v>
      </c>
      <c r="AD37" s="148" t="e">
        <f>IF('Crisis Indicator Data'!#REF!="No Data",1,IF(#REF!&lt;&gt;"",1,0))</f>
        <v>#REF!</v>
      </c>
      <c r="AE37" s="148" t="e">
        <f>IF('Crisis Indicator Data'!#REF!="No Data",1,IF(#REF!&lt;&gt;"",1,0))</f>
        <v>#REF!</v>
      </c>
      <c r="AF37" s="148" t="e">
        <f>IF('Crisis Indicator Data'!#REF!="No Data",1,IF(#REF!&lt;&gt;"",1,0))</f>
        <v>#REF!</v>
      </c>
      <c r="AG37" s="148" t="e">
        <f>IF('Crisis Indicator Data'!#REF!="No Data",1,IF(#REF!&lt;&gt;"",1,0))</f>
        <v>#REF!</v>
      </c>
      <c r="AH37" s="148" t="e">
        <f>IF('Crisis Indicator Data'!#REF!="No Data",1,IF(#REF!&lt;&gt;"",1,0))</f>
        <v>#REF!</v>
      </c>
      <c r="AI37" s="148" t="e">
        <f>IF('Crisis Indicator Data'!#REF!="No Data",1,IF(#REF!&lt;&gt;"",1,0))</f>
        <v>#REF!</v>
      </c>
      <c r="AJ37" s="148" t="e">
        <f>IF('Crisis Indicator Data'!#REF!="No Data",1,IF(#REF!&lt;&gt;"",1,0))</f>
        <v>#REF!</v>
      </c>
      <c r="AK37" s="148" t="e">
        <f>IF('Crisis Indicator Data'!#REF!="No Data",1,IF(#REF!&lt;&gt;"",1,0))</f>
        <v>#REF!</v>
      </c>
      <c r="AL37" s="148" t="e">
        <f>IF('Crisis Indicator Data'!#REF!="No Data",1,IF(#REF!&lt;&gt;"",1,0))</f>
        <v>#REF!</v>
      </c>
      <c r="AM37" s="148" t="e">
        <f>IF('Crisis Indicator Data'!#REF!="No Data",1,IF(#REF!&lt;&gt;"",1,0))</f>
        <v>#REF!</v>
      </c>
      <c r="AN37" s="148" t="e">
        <f>IF('Crisis Indicator Data'!#REF!="No Data",1,IF(#REF!&lt;&gt;"",1,0))</f>
        <v>#REF!</v>
      </c>
      <c r="AO37" s="148" t="e">
        <f>IF('Crisis Indicator Data'!#REF!="No Data",1,IF(#REF!&lt;&gt;"",1,0))</f>
        <v>#REF!</v>
      </c>
      <c r="AP37" s="148" t="e">
        <f>IF('Crisis Indicator Data'!#REF!="No Data",1,IF(#REF!&lt;&gt;"",1,0))</f>
        <v>#REF!</v>
      </c>
      <c r="AQ37" s="148" t="e">
        <f>IF('Crisis Indicator Data'!#REF!="No Data",1,IF(#REF!&lt;&gt;"",1,0))</f>
        <v>#REF!</v>
      </c>
      <c r="AR37" s="148" t="e">
        <f>IF('Crisis Indicator Data'!#REF!="No Data",1,IF(#REF!&lt;&gt;"",1,0))</f>
        <v>#REF!</v>
      </c>
      <c r="AS37" s="148" t="e">
        <f>IF('Crisis Indicator Data'!#REF!="No Data",1,IF(#REF!&lt;&gt;"",1,0))</f>
        <v>#REF!</v>
      </c>
      <c r="AT37" s="148" t="e">
        <f>IF('Crisis Indicator Data'!#REF!="No Data",1,IF(#REF!&lt;&gt;"",1,0))</f>
        <v>#REF!</v>
      </c>
      <c r="AU37" s="148" t="e">
        <f>IF('Crisis Indicator Data'!#REF!="No Data",1,IF(#REF!&lt;&gt;"",1,0))</f>
        <v>#REF!</v>
      </c>
      <c r="AV37" s="148" t="e">
        <f>IF('Crisis Indicator Data'!#REF!="No Data",1,IF(#REF!&lt;&gt;"",1,0))</f>
        <v>#REF!</v>
      </c>
      <c r="AW37" s="148" t="e">
        <f>IF('Crisis Indicator Data'!#REF!="No Data",1,IF(#REF!&lt;&gt;"",1,0))</f>
        <v>#REF!</v>
      </c>
      <c r="AX37" s="148" t="e">
        <f>IF('Crisis Indicator Data'!#REF!="No Data",1,IF(#REF!&lt;&gt;"",1,0))</f>
        <v>#REF!</v>
      </c>
      <c r="AY37" s="148" t="e">
        <f>IF('Crisis Indicator Data'!#REF!="No Data",1,IF(#REF!&lt;&gt;"",1,0))</f>
        <v>#REF!</v>
      </c>
      <c r="AZ37" s="148" t="e">
        <f>IF('Crisis Indicator Data'!#REF!="No Data",1,IF(#REF!&lt;&gt;"",1,0))</f>
        <v>#REF!</v>
      </c>
      <c r="BA37" t="e">
        <f t="shared" si="2"/>
        <v>#REF!</v>
      </c>
      <c r="BB37" s="20" t="e">
        <f t="shared" si="3"/>
        <v>#REF!</v>
      </c>
    </row>
    <row r="38" spans="1:54">
      <c r="A38" t="s">
        <v>8083</v>
      </c>
      <c r="B38" s="148" t="e">
        <f>IF('Crisis Indicator Data'!#REF!="No Data",1,IF(#REF!&lt;&gt;"",1,0))</f>
        <v>#REF!</v>
      </c>
      <c r="C38" s="148" t="e">
        <f>IF('Crisis Indicator Data'!#REF!="No Data",1,IF(#REF!&lt;&gt;"",1,0))</f>
        <v>#REF!</v>
      </c>
      <c r="D38" s="148" t="e">
        <f>IF('Crisis Indicator Data'!#REF!="No Data",1,IF(#REF!&lt;&gt;"",1,0))</f>
        <v>#REF!</v>
      </c>
      <c r="E38" s="148" t="e">
        <f>IF('Crisis Indicator Data'!#REF!="No Data",1,IF(#REF!&lt;&gt;"",1,0))</f>
        <v>#REF!</v>
      </c>
      <c r="F38" s="148" t="e">
        <f>IF('Crisis Indicator Data'!#REF!="No Data",1,IF(#REF!&lt;&gt;"",1,0))</f>
        <v>#REF!</v>
      </c>
      <c r="G38" s="148" t="e">
        <f>IF('Crisis Indicator Data'!#REF!="No Data",1,IF(#REF!&lt;&gt;"",1,0))</f>
        <v>#REF!</v>
      </c>
      <c r="H38" s="148" t="e">
        <f>IF('Crisis Indicator Data'!#REF!="No Data",1,IF(#REF!&lt;&gt;"",1,0))</f>
        <v>#REF!</v>
      </c>
      <c r="I38" s="148" t="e">
        <f>IF('Crisis Indicator Data'!#REF!="No Data",1,IF(#REF!&lt;&gt;"",1,0))</f>
        <v>#REF!</v>
      </c>
      <c r="J38" s="148" t="e">
        <f>IF('Crisis Indicator Data'!#REF!="No Data",1,IF(#REF!&lt;&gt;"",1,0))</f>
        <v>#REF!</v>
      </c>
      <c r="K38" s="148" t="e">
        <f>IF('Crisis Indicator Data'!#REF!="No Data",1,IF(#REF!&lt;&gt;"",1,0))</f>
        <v>#REF!</v>
      </c>
      <c r="L38" s="148" t="e">
        <f>IF('Crisis Indicator Data'!#REF!="No Data",1,IF(#REF!&lt;&gt;"",1,0))</f>
        <v>#REF!</v>
      </c>
      <c r="M38" s="148" t="e">
        <f>IF('Crisis Indicator Data'!#REF!="No Data",1,IF(#REF!&lt;&gt;"",1,0))</f>
        <v>#REF!</v>
      </c>
      <c r="N38" s="148" t="e">
        <f>IF('Crisis Indicator Data'!#REF!="No Data",1,IF(#REF!&lt;&gt;"",1,0))</f>
        <v>#REF!</v>
      </c>
      <c r="O38" s="148" t="e">
        <f>IF('Crisis Indicator Data'!#REF!="No Data",1,IF(#REF!&lt;&gt;"",1,0))</f>
        <v>#REF!</v>
      </c>
      <c r="P38" s="148" t="e">
        <f>IF('Crisis Indicator Data'!#REF!="No Data",1,IF(#REF!&lt;&gt;"",1,0))</f>
        <v>#REF!</v>
      </c>
      <c r="Q38" s="148" t="e">
        <f>IF('Crisis Indicator Data'!#REF!="No Data",1,IF(#REF!&lt;&gt;"",1,0))</f>
        <v>#REF!</v>
      </c>
      <c r="R38" s="148" t="e">
        <f>IF('Crisis Indicator Data'!#REF!="No Data",1,IF(#REF!&lt;&gt;"",1,0))</f>
        <v>#REF!</v>
      </c>
      <c r="S38" s="148" t="e">
        <f>IF('Crisis Indicator Data'!#REF!="No Data",1,IF(#REF!&lt;&gt;"",1,0))</f>
        <v>#REF!</v>
      </c>
      <c r="T38" s="148" t="e">
        <f>IF('Crisis Indicator Data'!#REF!="No Data",1,IF(#REF!&lt;&gt;"",1,0))</f>
        <v>#REF!</v>
      </c>
      <c r="U38" s="148" t="e">
        <f>IF('Crisis Indicator Data'!#REF!="No Data",1,IF(#REF!&lt;&gt;"",1,0))</f>
        <v>#REF!</v>
      </c>
      <c r="V38" s="148" t="e">
        <f>IF('Crisis Indicator Data'!#REF!="No Data",1,IF(#REF!&lt;&gt;"",1,0))</f>
        <v>#REF!</v>
      </c>
      <c r="W38" s="148" t="e">
        <f>IF('Crisis Indicator Data'!#REF!="No Data",1,IF(#REF!&lt;&gt;"",1,0))</f>
        <v>#REF!</v>
      </c>
      <c r="X38" s="148" t="e">
        <f>IF('Crisis Indicator Data'!#REF!="No Data",1,IF(#REF!&lt;&gt;"",1,0))</f>
        <v>#REF!</v>
      </c>
      <c r="Y38" s="148" t="e">
        <f>IF('Crisis Indicator Data'!#REF!="No Data",1,IF(#REF!&lt;&gt;"",1,0))</f>
        <v>#REF!</v>
      </c>
      <c r="Z38" s="148" t="e">
        <f>IF('Crisis Indicator Data'!#REF!="No Data",1,IF(#REF!&lt;&gt;"",1,0))</f>
        <v>#REF!</v>
      </c>
      <c r="AA38" s="148" t="e">
        <f>IF('Crisis Indicator Data'!#REF!="No Data",1,IF(#REF!&lt;&gt;"",1,0))</f>
        <v>#REF!</v>
      </c>
      <c r="AB38" s="148" t="e">
        <f>IF('Crisis Indicator Data'!#REF!="No Data",1,IF(#REF!&lt;&gt;"",1,0))</f>
        <v>#REF!</v>
      </c>
      <c r="AC38" s="148" t="e">
        <f>IF('Crisis Indicator Data'!#REF!="No Data",1,IF(#REF!&lt;&gt;"",1,0))</f>
        <v>#REF!</v>
      </c>
      <c r="AD38" s="148" t="e">
        <f>IF('Crisis Indicator Data'!#REF!="No Data",1,IF(#REF!&lt;&gt;"",1,0))</f>
        <v>#REF!</v>
      </c>
      <c r="AE38" s="148" t="e">
        <f>IF('Crisis Indicator Data'!#REF!="No Data",1,IF(#REF!&lt;&gt;"",1,0))</f>
        <v>#REF!</v>
      </c>
      <c r="AF38" s="148" t="e">
        <f>IF('Crisis Indicator Data'!#REF!="No Data",1,IF(#REF!&lt;&gt;"",1,0))</f>
        <v>#REF!</v>
      </c>
      <c r="AG38" s="148" t="e">
        <f>IF('Crisis Indicator Data'!#REF!="No Data",1,IF(#REF!&lt;&gt;"",1,0))</f>
        <v>#REF!</v>
      </c>
      <c r="AH38" s="148" t="e">
        <f>IF('Crisis Indicator Data'!#REF!="No Data",1,IF(#REF!&lt;&gt;"",1,0))</f>
        <v>#REF!</v>
      </c>
      <c r="AI38" s="148" t="e">
        <f>IF('Crisis Indicator Data'!#REF!="No Data",1,IF(#REF!&lt;&gt;"",1,0))</f>
        <v>#REF!</v>
      </c>
      <c r="AJ38" s="148" t="e">
        <f>IF('Crisis Indicator Data'!#REF!="No Data",1,IF(#REF!&lt;&gt;"",1,0))</f>
        <v>#REF!</v>
      </c>
      <c r="AK38" s="148" t="e">
        <f>IF('Crisis Indicator Data'!#REF!="No Data",1,IF(#REF!&lt;&gt;"",1,0))</f>
        <v>#REF!</v>
      </c>
      <c r="AL38" s="148" t="e">
        <f>IF('Crisis Indicator Data'!#REF!="No Data",1,IF(#REF!&lt;&gt;"",1,0))</f>
        <v>#REF!</v>
      </c>
      <c r="AM38" s="148" t="e">
        <f>IF('Crisis Indicator Data'!#REF!="No Data",1,IF(#REF!&lt;&gt;"",1,0))</f>
        <v>#REF!</v>
      </c>
      <c r="AN38" s="148" t="e">
        <f>IF('Crisis Indicator Data'!#REF!="No Data",1,IF(#REF!&lt;&gt;"",1,0))</f>
        <v>#REF!</v>
      </c>
      <c r="AO38" s="148" t="e">
        <f>IF('Crisis Indicator Data'!#REF!="No Data",1,IF(#REF!&lt;&gt;"",1,0))</f>
        <v>#REF!</v>
      </c>
      <c r="AP38" s="148" t="e">
        <f>IF('Crisis Indicator Data'!#REF!="No Data",1,IF(#REF!&lt;&gt;"",1,0))</f>
        <v>#REF!</v>
      </c>
      <c r="AQ38" s="148" t="e">
        <f>IF('Crisis Indicator Data'!#REF!="No Data",1,IF(#REF!&lt;&gt;"",1,0))</f>
        <v>#REF!</v>
      </c>
      <c r="AR38" s="148" t="e">
        <f>IF('Crisis Indicator Data'!#REF!="No Data",1,IF(#REF!&lt;&gt;"",1,0))</f>
        <v>#REF!</v>
      </c>
      <c r="AS38" s="148" t="e">
        <f>IF('Crisis Indicator Data'!#REF!="No Data",1,IF(#REF!&lt;&gt;"",1,0))</f>
        <v>#REF!</v>
      </c>
      <c r="AT38" s="148" t="e">
        <f>IF('Crisis Indicator Data'!#REF!="No Data",1,IF(#REF!&lt;&gt;"",1,0))</f>
        <v>#REF!</v>
      </c>
      <c r="AU38" s="148" t="e">
        <f>IF('Crisis Indicator Data'!#REF!="No Data",1,IF(#REF!&lt;&gt;"",1,0))</f>
        <v>#REF!</v>
      </c>
      <c r="AV38" s="148" t="e">
        <f>IF('Crisis Indicator Data'!#REF!="No Data",1,IF(#REF!&lt;&gt;"",1,0))</f>
        <v>#REF!</v>
      </c>
      <c r="AW38" s="148" t="e">
        <f>IF('Crisis Indicator Data'!#REF!="No Data",1,IF(#REF!&lt;&gt;"",1,0))</f>
        <v>#REF!</v>
      </c>
      <c r="AX38" s="148" t="e">
        <f>IF('Crisis Indicator Data'!#REF!="No Data",1,IF(#REF!&lt;&gt;"",1,0))</f>
        <v>#REF!</v>
      </c>
      <c r="AY38" s="148" t="e">
        <f>IF('Crisis Indicator Data'!#REF!="No Data",1,IF(#REF!&lt;&gt;"",1,0))</f>
        <v>#REF!</v>
      </c>
      <c r="AZ38" s="148" t="e">
        <f>IF('Crisis Indicator Data'!#REF!="No Data",1,IF(#REF!&lt;&gt;"",1,0))</f>
        <v>#REF!</v>
      </c>
      <c r="BA38" t="e">
        <f t="shared" si="2"/>
        <v>#REF!</v>
      </c>
      <c r="BB38" s="20" t="e">
        <f t="shared" si="3"/>
        <v>#REF!</v>
      </c>
    </row>
    <row r="39" spans="1:54">
      <c r="A39" t="s">
        <v>966</v>
      </c>
      <c r="B39" s="148" t="e">
        <f>IF('Crisis Indicator Data'!#REF!="No Data",1,IF(#REF!&lt;&gt;"",1,0))</f>
        <v>#REF!</v>
      </c>
      <c r="C39" s="148" t="e">
        <f>IF('Crisis Indicator Data'!#REF!="No Data",1,IF(#REF!&lt;&gt;"",1,0))</f>
        <v>#REF!</v>
      </c>
      <c r="D39" s="148" t="e">
        <f>IF('Crisis Indicator Data'!#REF!="No Data",1,IF(#REF!&lt;&gt;"",1,0))</f>
        <v>#REF!</v>
      </c>
      <c r="E39" s="148" t="e">
        <f>IF('Crisis Indicator Data'!#REF!="No Data",1,IF(#REF!&lt;&gt;"",1,0))</f>
        <v>#REF!</v>
      </c>
      <c r="F39" s="148" t="e">
        <f>IF('Crisis Indicator Data'!#REF!="No Data",1,IF(#REF!&lt;&gt;"",1,0))</f>
        <v>#REF!</v>
      </c>
      <c r="G39" s="148" t="e">
        <f>IF('Crisis Indicator Data'!#REF!="No Data",1,IF(#REF!&lt;&gt;"",1,0))</f>
        <v>#REF!</v>
      </c>
      <c r="H39" s="148" t="e">
        <f>IF('Crisis Indicator Data'!#REF!="No Data",1,IF(#REF!&lt;&gt;"",1,0))</f>
        <v>#REF!</v>
      </c>
      <c r="I39" s="148" t="e">
        <f>IF('Crisis Indicator Data'!#REF!="No Data",1,IF(#REF!&lt;&gt;"",1,0))</f>
        <v>#REF!</v>
      </c>
      <c r="J39" s="148" t="e">
        <f>IF('Crisis Indicator Data'!#REF!="No Data",1,IF(#REF!&lt;&gt;"",1,0))</f>
        <v>#REF!</v>
      </c>
      <c r="K39" s="148" t="e">
        <f>IF('Crisis Indicator Data'!#REF!="No Data",1,IF(#REF!&lt;&gt;"",1,0))</f>
        <v>#REF!</v>
      </c>
      <c r="L39" s="148" t="e">
        <f>IF('Crisis Indicator Data'!#REF!="No Data",1,IF(#REF!&lt;&gt;"",1,0))</f>
        <v>#REF!</v>
      </c>
      <c r="M39" s="148" t="e">
        <f>IF('Crisis Indicator Data'!#REF!="No Data",1,IF(#REF!&lt;&gt;"",1,0))</f>
        <v>#REF!</v>
      </c>
      <c r="N39" s="148" t="e">
        <f>IF('Crisis Indicator Data'!#REF!="No Data",1,IF(#REF!&lt;&gt;"",1,0))</f>
        <v>#REF!</v>
      </c>
      <c r="O39" s="148" t="e">
        <f>IF('Crisis Indicator Data'!#REF!="No Data",1,IF(#REF!&lt;&gt;"",1,0))</f>
        <v>#REF!</v>
      </c>
      <c r="P39" s="148" t="e">
        <f>IF('Crisis Indicator Data'!#REF!="No Data",1,IF(#REF!&lt;&gt;"",1,0))</f>
        <v>#REF!</v>
      </c>
      <c r="Q39" s="148" t="e">
        <f>IF('Crisis Indicator Data'!#REF!="No Data",1,IF(#REF!&lt;&gt;"",1,0))</f>
        <v>#REF!</v>
      </c>
      <c r="R39" s="148" t="e">
        <f>IF('Crisis Indicator Data'!#REF!="No Data",1,IF(#REF!&lt;&gt;"",1,0))</f>
        <v>#REF!</v>
      </c>
      <c r="S39" s="148" t="e">
        <f>IF('Crisis Indicator Data'!#REF!="No Data",1,IF(#REF!&lt;&gt;"",1,0))</f>
        <v>#REF!</v>
      </c>
      <c r="T39" s="148" t="e">
        <f>IF('Crisis Indicator Data'!#REF!="No Data",1,IF(#REF!&lt;&gt;"",1,0))</f>
        <v>#REF!</v>
      </c>
      <c r="U39" s="148" t="e">
        <f>IF('Crisis Indicator Data'!#REF!="No Data",1,IF(#REF!&lt;&gt;"",1,0))</f>
        <v>#REF!</v>
      </c>
      <c r="V39" s="148" t="e">
        <f>IF('Crisis Indicator Data'!#REF!="No Data",1,IF(#REF!&lt;&gt;"",1,0))</f>
        <v>#REF!</v>
      </c>
      <c r="W39" s="148" t="e">
        <f>IF('Crisis Indicator Data'!#REF!="No Data",1,IF(#REF!&lt;&gt;"",1,0))</f>
        <v>#REF!</v>
      </c>
      <c r="X39" s="148" t="e">
        <f>IF('Crisis Indicator Data'!#REF!="No Data",1,IF(#REF!&lt;&gt;"",1,0))</f>
        <v>#REF!</v>
      </c>
      <c r="Y39" s="148" t="e">
        <f>IF('Crisis Indicator Data'!#REF!="No Data",1,IF(#REF!&lt;&gt;"",1,0))</f>
        <v>#REF!</v>
      </c>
      <c r="Z39" s="148" t="e">
        <f>IF('Crisis Indicator Data'!#REF!="No Data",1,IF(#REF!&lt;&gt;"",1,0))</f>
        <v>#REF!</v>
      </c>
      <c r="AA39" s="148" t="e">
        <f>IF('Crisis Indicator Data'!#REF!="No Data",1,IF(#REF!&lt;&gt;"",1,0))</f>
        <v>#REF!</v>
      </c>
      <c r="AB39" s="148" t="e">
        <f>IF('Crisis Indicator Data'!#REF!="No Data",1,IF(#REF!&lt;&gt;"",1,0))</f>
        <v>#REF!</v>
      </c>
      <c r="AC39" s="148" t="e">
        <f>IF('Crisis Indicator Data'!#REF!="No Data",1,IF(#REF!&lt;&gt;"",1,0))</f>
        <v>#REF!</v>
      </c>
      <c r="AD39" s="148" t="e">
        <f>IF('Crisis Indicator Data'!#REF!="No Data",1,IF(#REF!&lt;&gt;"",1,0))</f>
        <v>#REF!</v>
      </c>
      <c r="AE39" s="148" t="e">
        <f>IF('Crisis Indicator Data'!#REF!="No Data",1,IF(#REF!&lt;&gt;"",1,0))</f>
        <v>#REF!</v>
      </c>
      <c r="AF39" s="148" t="e">
        <f>IF('Crisis Indicator Data'!#REF!="No Data",1,IF(#REF!&lt;&gt;"",1,0))</f>
        <v>#REF!</v>
      </c>
      <c r="AG39" s="148" t="e">
        <f>IF('Crisis Indicator Data'!#REF!="No Data",1,IF(#REF!&lt;&gt;"",1,0))</f>
        <v>#REF!</v>
      </c>
      <c r="AH39" s="148" t="e">
        <f>IF('Crisis Indicator Data'!#REF!="No Data",1,IF(#REF!&lt;&gt;"",1,0))</f>
        <v>#REF!</v>
      </c>
      <c r="AI39" s="148" t="e">
        <f>IF('Crisis Indicator Data'!#REF!="No Data",1,IF(#REF!&lt;&gt;"",1,0))</f>
        <v>#REF!</v>
      </c>
      <c r="AJ39" s="148" t="e">
        <f>IF('Crisis Indicator Data'!#REF!="No Data",1,IF(#REF!&lt;&gt;"",1,0))</f>
        <v>#REF!</v>
      </c>
      <c r="AK39" s="148" t="e">
        <f>IF('Crisis Indicator Data'!#REF!="No Data",1,IF(#REF!&lt;&gt;"",1,0))</f>
        <v>#REF!</v>
      </c>
      <c r="AL39" s="148" t="e">
        <f>IF('Crisis Indicator Data'!#REF!="No Data",1,IF(#REF!&lt;&gt;"",1,0))</f>
        <v>#REF!</v>
      </c>
      <c r="AM39" s="148" t="e">
        <f>IF('Crisis Indicator Data'!#REF!="No Data",1,IF(#REF!&lt;&gt;"",1,0))</f>
        <v>#REF!</v>
      </c>
      <c r="AN39" s="148" t="e">
        <f>IF('Crisis Indicator Data'!#REF!="No Data",1,IF(#REF!&lt;&gt;"",1,0))</f>
        <v>#REF!</v>
      </c>
      <c r="AO39" s="148" t="e">
        <f>IF('Crisis Indicator Data'!#REF!="No Data",1,IF(#REF!&lt;&gt;"",1,0))</f>
        <v>#REF!</v>
      </c>
      <c r="AP39" s="148" t="e">
        <f>IF('Crisis Indicator Data'!#REF!="No Data",1,IF(#REF!&lt;&gt;"",1,0))</f>
        <v>#REF!</v>
      </c>
      <c r="AQ39" s="148" t="e">
        <f>IF('Crisis Indicator Data'!#REF!="No Data",1,IF(#REF!&lt;&gt;"",1,0))</f>
        <v>#REF!</v>
      </c>
      <c r="AR39" s="148" t="e">
        <f>IF('Crisis Indicator Data'!#REF!="No Data",1,IF(#REF!&lt;&gt;"",1,0))</f>
        <v>#REF!</v>
      </c>
      <c r="AS39" s="148" t="e">
        <f>IF('Crisis Indicator Data'!#REF!="No Data",1,IF(#REF!&lt;&gt;"",1,0))</f>
        <v>#REF!</v>
      </c>
      <c r="AT39" s="148" t="e">
        <f>IF('Crisis Indicator Data'!#REF!="No Data",1,IF(#REF!&lt;&gt;"",1,0))</f>
        <v>#REF!</v>
      </c>
      <c r="AU39" s="148" t="e">
        <f>IF('Crisis Indicator Data'!#REF!="No Data",1,IF(#REF!&lt;&gt;"",1,0))</f>
        <v>#REF!</v>
      </c>
      <c r="AV39" s="148" t="e">
        <f>IF('Crisis Indicator Data'!#REF!="No Data",1,IF(#REF!&lt;&gt;"",1,0))</f>
        <v>#REF!</v>
      </c>
      <c r="AW39" s="148" t="e">
        <f>IF('Crisis Indicator Data'!#REF!="No Data",1,IF(#REF!&lt;&gt;"",1,0))</f>
        <v>#REF!</v>
      </c>
      <c r="AX39" s="148" t="e">
        <f>IF('Crisis Indicator Data'!#REF!="No Data",1,IF(#REF!&lt;&gt;"",1,0))</f>
        <v>#REF!</v>
      </c>
      <c r="AY39" s="148" t="e">
        <f>IF('Crisis Indicator Data'!#REF!="No Data",1,IF(#REF!&lt;&gt;"",1,0))</f>
        <v>#REF!</v>
      </c>
      <c r="AZ39" s="148" t="e">
        <f>IF('Crisis Indicator Data'!#REF!="No Data",1,IF(#REF!&lt;&gt;"",1,0))</f>
        <v>#REF!</v>
      </c>
      <c r="BA39" t="e">
        <f t="shared" si="2"/>
        <v>#REF!</v>
      </c>
      <c r="BB39" s="20" t="e">
        <f t="shared" si="3"/>
        <v>#REF!</v>
      </c>
    </row>
    <row r="40" spans="1:54">
      <c r="A40" t="s">
        <v>908</v>
      </c>
      <c r="B40" s="148" t="e">
        <f>IF('Crisis Indicator Data'!#REF!="No Data",1,IF(#REF!&lt;&gt;"",1,0))</f>
        <v>#REF!</v>
      </c>
      <c r="C40" s="148" t="e">
        <f>IF('Crisis Indicator Data'!#REF!="No Data",1,IF(#REF!&lt;&gt;"",1,0))</f>
        <v>#REF!</v>
      </c>
      <c r="D40" s="148" t="e">
        <f>IF('Crisis Indicator Data'!#REF!="No Data",1,IF(#REF!&lt;&gt;"",1,0))</f>
        <v>#REF!</v>
      </c>
      <c r="E40" s="148" t="e">
        <f>IF('Crisis Indicator Data'!#REF!="No Data",1,IF(#REF!&lt;&gt;"",1,0))</f>
        <v>#REF!</v>
      </c>
      <c r="F40" s="148" t="e">
        <f>IF('Crisis Indicator Data'!#REF!="No Data",1,IF(#REF!&lt;&gt;"",1,0))</f>
        <v>#REF!</v>
      </c>
      <c r="G40" s="148" t="e">
        <f>IF('Crisis Indicator Data'!#REF!="No Data",1,IF(#REF!&lt;&gt;"",1,0))</f>
        <v>#REF!</v>
      </c>
      <c r="H40" s="148" t="e">
        <f>IF('Crisis Indicator Data'!#REF!="No Data",1,IF(#REF!&lt;&gt;"",1,0))</f>
        <v>#REF!</v>
      </c>
      <c r="I40" s="148" t="e">
        <f>IF('Crisis Indicator Data'!#REF!="No Data",1,IF(#REF!&lt;&gt;"",1,0))</f>
        <v>#REF!</v>
      </c>
      <c r="J40" s="148" t="e">
        <f>IF('Crisis Indicator Data'!#REF!="No Data",1,IF(#REF!&lt;&gt;"",1,0))</f>
        <v>#REF!</v>
      </c>
      <c r="K40" s="148" t="e">
        <f>IF('Crisis Indicator Data'!#REF!="No Data",1,IF(#REF!&lt;&gt;"",1,0))</f>
        <v>#REF!</v>
      </c>
      <c r="L40" s="148" t="e">
        <f>IF('Crisis Indicator Data'!#REF!="No Data",1,IF(#REF!&lt;&gt;"",1,0))</f>
        <v>#REF!</v>
      </c>
      <c r="M40" s="148" t="e">
        <f>IF('Crisis Indicator Data'!#REF!="No Data",1,IF(#REF!&lt;&gt;"",1,0))</f>
        <v>#REF!</v>
      </c>
      <c r="N40" s="148" t="e">
        <f>IF('Crisis Indicator Data'!#REF!="No Data",1,IF(#REF!&lt;&gt;"",1,0))</f>
        <v>#REF!</v>
      </c>
      <c r="O40" s="148" t="e">
        <f>IF('Crisis Indicator Data'!#REF!="No Data",1,IF(#REF!&lt;&gt;"",1,0))</f>
        <v>#REF!</v>
      </c>
      <c r="P40" s="148" t="e">
        <f>IF('Crisis Indicator Data'!#REF!="No Data",1,IF(#REF!&lt;&gt;"",1,0))</f>
        <v>#REF!</v>
      </c>
      <c r="Q40" s="148" t="e">
        <f>IF('Crisis Indicator Data'!#REF!="No Data",1,IF(#REF!&lt;&gt;"",1,0))</f>
        <v>#REF!</v>
      </c>
      <c r="R40" s="148" t="e">
        <f>IF('Crisis Indicator Data'!#REF!="No Data",1,IF(#REF!&lt;&gt;"",1,0))</f>
        <v>#REF!</v>
      </c>
      <c r="S40" s="148" t="e">
        <f>IF('Crisis Indicator Data'!#REF!="No Data",1,IF(#REF!&lt;&gt;"",1,0))</f>
        <v>#REF!</v>
      </c>
      <c r="T40" s="148" t="e">
        <f>IF('Crisis Indicator Data'!#REF!="No Data",1,IF(#REF!&lt;&gt;"",1,0))</f>
        <v>#REF!</v>
      </c>
      <c r="U40" s="148" t="e">
        <f>IF('Crisis Indicator Data'!#REF!="No Data",1,IF(#REF!&lt;&gt;"",1,0))</f>
        <v>#REF!</v>
      </c>
      <c r="V40" s="148" t="e">
        <f>IF('Crisis Indicator Data'!#REF!="No Data",1,IF(#REF!&lt;&gt;"",1,0))</f>
        <v>#REF!</v>
      </c>
      <c r="W40" s="148" t="e">
        <f>IF('Crisis Indicator Data'!#REF!="No Data",1,IF(#REF!&lt;&gt;"",1,0))</f>
        <v>#REF!</v>
      </c>
      <c r="X40" s="148" t="e">
        <f>IF('Crisis Indicator Data'!#REF!="No Data",1,IF(#REF!&lt;&gt;"",1,0))</f>
        <v>#REF!</v>
      </c>
      <c r="Y40" s="148" t="e">
        <f>IF('Crisis Indicator Data'!#REF!="No Data",1,IF(#REF!&lt;&gt;"",1,0))</f>
        <v>#REF!</v>
      </c>
      <c r="Z40" s="148" t="e">
        <f>IF('Crisis Indicator Data'!#REF!="No Data",1,IF(#REF!&lt;&gt;"",1,0))</f>
        <v>#REF!</v>
      </c>
      <c r="AA40" s="148" t="e">
        <f>IF('Crisis Indicator Data'!#REF!="No Data",1,IF(#REF!&lt;&gt;"",1,0))</f>
        <v>#REF!</v>
      </c>
      <c r="AB40" s="148" t="e">
        <f>IF('Crisis Indicator Data'!#REF!="No Data",1,IF(#REF!&lt;&gt;"",1,0))</f>
        <v>#REF!</v>
      </c>
      <c r="AC40" s="148" t="e">
        <f>IF('Crisis Indicator Data'!#REF!="No Data",1,IF(#REF!&lt;&gt;"",1,0))</f>
        <v>#REF!</v>
      </c>
      <c r="AD40" s="148" t="e">
        <f>IF('Crisis Indicator Data'!#REF!="No Data",1,IF(#REF!&lt;&gt;"",1,0))</f>
        <v>#REF!</v>
      </c>
      <c r="AE40" s="148" t="e">
        <f>IF('Crisis Indicator Data'!#REF!="No Data",1,IF(#REF!&lt;&gt;"",1,0))</f>
        <v>#REF!</v>
      </c>
      <c r="AF40" s="148" t="e">
        <f>IF('Crisis Indicator Data'!#REF!="No Data",1,IF(#REF!&lt;&gt;"",1,0))</f>
        <v>#REF!</v>
      </c>
      <c r="AG40" s="148" t="e">
        <f>IF('Crisis Indicator Data'!#REF!="No Data",1,IF(#REF!&lt;&gt;"",1,0))</f>
        <v>#REF!</v>
      </c>
      <c r="AH40" s="148" t="e">
        <f>IF('Crisis Indicator Data'!#REF!="No Data",1,IF(#REF!&lt;&gt;"",1,0))</f>
        <v>#REF!</v>
      </c>
      <c r="AI40" s="148" t="e">
        <f>IF('Crisis Indicator Data'!#REF!="No Data",1,IF(#REF!&lt;&gt;"",1,0))</f>
        <v>#REF!</v>
      </c>
      <c r="AJ40" s="148" t="e">
        <f>IF('Crisis Indicator Data'!#REF!="No Data",1,IF(#REF!&lt;&gt;"",1,0))</f>
        <v>#REF!</v>
      </c>
      <c r="AK40" s="148" t="e">
        <f>IF('Crisis Indicator Data'!#REF!="No Data",1,IF(#REF!&lt;&gt;"",1,0))</f>
        <v>#REF!</v>
      </c>
      <c r="AL40" s="148" t="e">
        <f>IF('Crisis Indicator Data'!#REF!="No Data",1,IF(#REF!&lt;&gt;"",1,0))</f>
        <v>#REF!</v>
      </c>
      <c r="AM40" s="148" t="e">
        <f>IF('Crisis Indicator Data'!#REF!="No Data",1,IF(#REF!&lt;&gt;"",1,0))</f>
        <v>#REF!</v>
      </c>
      <c r="AN40" s="148" t="e">
        <f>IF('Crisis Indicator Data'!#REF!="No Data",1,IF(#REF!&lt;&gt;"",1,0))</f>
        <v>#REF!</v>
      </c>
      <c r="AO40" s="148" t="e">
        <f>IF('Crisis Indicator Data'!#REF!="No Data",1,IF(#REF!&lt;&gt;"",1,0))</f>
        <v>#REF!</v>
      </c>
      <c r="AP40" s="148" t="e">
        <f>IF('Crisis Indicator Data'!#REF!="No Data",1,IF(#REF!&lt;&gt;"",1,0))</f>
        <v>#REF!</v>
      </c>
      <c r="AQ40" s="148" t="e">
        <f>IF('Crisis Indicator Data'!#REF!="No Data",1,IF(#REF!&lt;&gt;"",1,0))</f>
        <v>#REF!</v>
      </c>
      <c r="AR40" s="148" t="e">
        <f>IF('Crisis Indicator Data'!#REF!="No Data",1,IF(#REF!&lt;&gt;"",1,0))</f>
        <v>#REF!</v>
      </c>
      <c r="AS40" s="148" t="e">
        <f>IF('Crisis Indicator Data'!#REF!="No Data",1,IF(#REF!&lt;&gt;"",1,0))</f>
        <v>#REF!</v>
      </c>
      <c r="AT40" s="148" t="e">
        <f>IF('Crisis Indicator Data'!#REF!="No Data",1,IF(#REF!&lt;&gt;"",1,0))</f>
        <v>#REF!</v>
      </c>
      <c r="AU40" s="148" t="e">
        <f>IF('Crisis Indicator Data'!#REF!="No Data",1,IF(#REF!&lt;&gt;"",1,0))</f>
        <v>#REF!</v>
      </c>
      <c r="AV40" s="148" t="e">
        <f>IF('Crisis Indicator Data'!#REF!="No Data",1,IF(#REF!&lt;&gt;"",1,0))</f>
        <v>#REF!</v>
      </c>
      <c r="AW40" s="148" t="e">
        <f>IF('Crisis Indicator Data'!#REF!="No Data",1,IF(#REF!&lt;&gt;"",1,0))</f>
        <v>#REF!</v>
      </c>
      <c r="AX40" s="148" t="e">
        <f>IF('Crisis Indicator Data'!#REF!="No Data",1,IF(#REF!&lt;&gt;"",1,0))</f>
        <v>#REF!</v>
      </c>
      <c r="AY40" s="148" t="e">
        <f>IF('Crisis Indicator Data'!#REF!="No Data",1,IF(#REF!&lt;&gt;"",1,0))</f>
        <v>#REF!</v>
      </c>
      <c r="AZ40" s="148" t="e">
        <f>IF('Crisis Indicator Data'!#REF!="No Data",1,IF(#REF!&lt;&gt;"",1,0))</f>
        <v>#REF!</v>
      </c>
      <c r="BA40" t="e">
        <f t="shared" si="2"/>
        <v>#REF!</v>
      </c>
      <c r="BB40" s="20" t="e">
        <f t="shared" si="3"/>
        <v>#REF!</v>
      </c>
    </row>
    <row r="41" spans="1:54">
      <c r="A41" t="s">
        <v>1185</v>
      </c>
      <c r="B41" s="148" t="e">
        <f>IF('Crisis Indicator Data'!#REF!="No Data",1,IF(#REF!&lt;&gt;"",1,0))</f>
        <v>#REF!</v>
      </c>
      <c r="C41" s="148" t="e">
        <f>IF('Crisis Indicator Data'!#REF!="No Data",1,IF(#REF!&lt;&gt;"",1,0))</f>
        <v>#REF!</v>
      </c>
      <c r="D41" s="148" t="e">
        <f>IF('Crisis Indicator Data'!#REF!="No Data",1,IF(#REF!&lt;&gt;"",1,0))</f>
        <v>#REF!</v>
      </c>
      <c r="E41" s="148" t="e">
        <f>IF('Crisis Indicator Data'!#REF!="No Data",1,IF(#REF!&lt;&gt;"",1,0))</f>
        <v>#REF!</v>
      </c>
      <c r="F41" s="148" t="e">
        <f>IF('Crisis Indicator Data'!#REF!="No Data",1,IF(#REF!&lt;&gt;"",1,0))</f>
        <v>#REF!</v>
      </c>
      <c r="G41" s="148" t="e">
        <f>IF('Crisis Indicator Data'!#REF!="No Data",1,IF(#REF!&lt;&gt;"",1,0))</f>
        <v>#REF!</v>
      </c>
      <c r="H41" s="148" t="e">
        <f>IF('Crisis Indicator Data'!#REF!="No Data",1,IF(#REF!&lt;&gt;"",1,0))</f>
        <v>#REF!</v>
      </c>
      <c r="I41" s="148" t="e">
        <f>IF('Crisis Indicator Data'!#REF!="No Data",1,IF(#REF!&lt;&gt;"",1,0))</f>
        <v>#REF!</v>
      </c>
      <c r="J41" s="148" t="e">
        <f>IF('Crisis Indicator Data'!#REF!="No Data",1,IF(#REF!&lt;&gt;"",1,0))</f>
        <v>#REF!</v>
      </c>
      <c r="K41" s="148" t="e">
        <f>IF('Crisis Indicator Data'!#REF!="No Data",1,IF(#REF!&lt;&gt;"",1,0))</f>
        <v>#REF!</v>
      </c>
      <c r="L41" s="148" t="e">
        <f>IF('Crisis Indicator Data'!#REF!="No Data",1,IF(#REF!&lt;&gt;"",1,0))</f>
        <v>#REF!</v>
      </c>
      <c r="M41" s="148" t="e">
        <f>IF('Crisis Indicator Data'!#REF!="No Data",1,IF(#REF!&lt;&gt;"",1,0))</f>
        <v>#REF!</v>
      </c>
      <c r="N41" s="148" t="e">
        <f>IF('Crisis Indicator Data'!#REF!="No Data",1,IF(#REF!&lt;&gt;"",1,0))</f>
        <v>#REF!</v>
      </c>
      <c r="O41" s="148" t="e">
        <f>IF('Crisis Indicator Data'!#REF!="No Data",1,IF(#REF!&lt;&gt;"",1,0))</f>
        <v>#REF!</v>
      </c>
      <c r="P41" s="148" t="e">
        <f>IF('Crisis Indicator Data'!#REF!="No Data",1,IF(#REF!&lt;&gt;"",1,0))</f>
        <v>#REF!</v>
      </c>
      <c r="Q41" s="148" t="e">
        <f>IF('Crisis Indicator Data'!#REF!="No Data",1,IF(#REF!&lt;&gt;"",1,0))</f>
        <v>#REF!</v>
      </c>
      <c r="R41" s="148" t="e">
        <f>IF('Crisis Indicator Data'!#REF!="No Data",1,IF(#REF!&lt;&gt;"",1,0))</f>
        <v>#REF!</v>
      </c>
      <c r="S41" s="148" t="e">
        <f>IF('Crisis Indicator Data'!#REF!="No Data",1,IF(#REF!&lt;&gt;"",1,0))</f>
        <v>#REF!</v>
      </c>
      <c r="T41" s="148" t="e">
        <f>IF('Crisis Indicator Data'!#REF!="No Data",1,IF(#REF!&lt;&gt;"",1,0))</f>
        <v>#REF!</v>
      </c>
      <c r="U41" s="148" t="e">
        <f>IF('Crisis Indicator Data'!#REF!="No Data",1,IF(#REF!&lt;&gt;"",1,0))</f>
        <v>#REF!</v>
      </c>
      <c r="V41" s="148" t="e">
        <f>IF('Crisis Indicator Data'!#REF!="No Data",1,IF(#REF!&lt;&gt;"",1,0))</f>
        <v>#REF!</v>
      </c>
      <c r="W41" s="148" t="e">
        <f>IF('Crisis Indicator Data'!#REF!="No Data",1,IF(#REF!&lt;&gt;"",1,0))</f>
        <v>#REF!</v>
      </c>
      <c r="X41" s="148" t="e">
        <f>IF('Crisis Indicator Data'!#REF!="No Data",1,IF(#REF!&lt;&gt;"",1,0))</f>
        <v>#REF!</v>
      </c>
      <c r="Y41" s="148" t="e">
        <f>IF('Crisis Indicator Data'!#REF!="No Data",1,IF(#REF!&lt;&gt;"",1,0))</f>
        <v>#REF!</v>
      </c>
      <c r="Z41" s="148" t="e">
        <f>IF('Crisis Indicator Data'!#REF!="No Data",1,IF(#REF!&lt;&gt;"",1,0))</f>
        <v>#REF!</v>
      </c>
      <c r="AA41" s="148" t="e">
        <f>IF('Crisis Indicator Data'!#REF!="No Data",1,IF(#REF!&lt;&gt;"",1,0))</f>
        <v>#REF!</v>
      </c>
      <c r="AB41" s="148" t="e">
        <f>IF('Crisis Indicator Data'!#REF!="No Data",1,IF(#REF!&lt;&gt;"",1,0))</f>
        <v>#REF!</v>
      </c>
      <c r="AC41" s="148" t="e">
        <f>IF('Crisis Indicator Data'!#REF!="No Data",1,IF(#REF!&lt;&gt;"",1,0))</f>
        <v>#REF!</v>
      </c>
      <c r="AD41" s="148" t="e">
        <f>IF('Crisis Indicator Data'!#REF!="No Data",1,IF(#REF!&lt;&gt;"",1,0))</f>
        <v>#REF!</v>
      </c>
      <c r="AE41" s="148" t="e">
        <f>IF('Crisis Indicator Data'!#REF!="No Data",1,IF(#REF!&lt;&gt;"",1,0))</f>
        <v>#REF!</v>
      </c>
      <c r="AF41" s="148" t="e">
        <f>IF('Crisis Indicator Data'!#REF!="No Data",1,IF(#REF!&lt;&gt;"",1,0))</f>
        <v>#REF!</v>
      </c>
      <c r="AG41" s="148" t="e">
        <f>IF('Crisis Indicator Data'!#REF!="No Data",1,IF(#REF!&lt;&gt;"",1,0))</f>
        <v>#REF!</v>
      </c>
      <c r="AH41" s="148" t="e">
        <f>IF('Crisis Indicator Data'!#REF!="No Data",1,IF(#REF!&lt;&gt;"",1,0))</f>
        <v>#REF!</v>
      </c>
      <c r="AI41" s="148" t="e">
        <f>IF('Crisis Indicator Data'!#REF!="No Data",1,IF(#REF!&lt;&gt;"",1,0))</f>
        <v>#REF!</v>
      </c>
      <c r="AJ41" s="148" t="e">
        <f>IF('Crisis Indicator Data'!#REF!="No Data",1,IF(#REF!&lt;&gt;"",1,0))</f>
        <v>#REF!</v>
      </c>
      <c r="AK41" s="148" t="e">
        <f>IF('Crisis Indicator Data'!#REF!="No Data",1,IF(#REF!&lt;&gt;"",1,0))</f>
        <v>#REF!</v>
      </c>
      <c r="AL41" s="148" t="e">
        <f>IF('Crisis Indicator Data'!#REF!="No Data",1,IF(#REF!&lt;&gt;"",1,0))</f>
        <v>#REF!</v>
      </c>
      <c r="AM41" s="148" t="e">
        <f>IF('Crisis Indicator Data'!#REF!="No Data",1,IF(#REF!&lt;&gt;"",1,0))</f>
        <v>#REF!</v>
      </c>
      <c r="AN41" s="148" t="e">
        <f>IF('Crisis Indicator Data'!#REF!="No Data",1,IF(#REF!&lt;&gt;"",1,0))</f>
        <v>#REF!</v>
      </c>
      <c r="AO41" s="148" t="e">
        <f>IF('Crisis Indicator Data'!#REF!="No Data",1,IF(#REF!&lt;&gt;"",1,0))</f>
        <v>#REF!</v>
      </c>
      <c r="AP41" s="148" t="e">
        <f>IF('Crisis Indicator Data'!#REF!="No Data",1,IF(#REF!&lt;&gt;"",1,0))</f>
        <v>#REF!</v>
      </c>
      <c r="AQ41" s="148" t="e">
        <f>IF('Crisis Indicator Data'!#REF!="No Data",1,IF(#REF!&lt;&gt;"",1,0))</f>
        <v>#REF!</v>
      </c>
      <c r="AR41" s="148" t="e">
        <f>IF('Crisis Indicator Data'!#REF!="No Data",1,IF(#REF!&lt;&gt;"",1,0))</f>
        <v>#REF!</v>
      </c>
      <c r="AS41" s="148" t="e">
        <f>IF('Crisis Indicator Data'!#REF!="No Data",1,IF(#REF!&lt;&gt;"",1,0))</f>
        <v>#REF!</v>
      </c>
      <c r="AT41" s="148" t="e">
        <f>IF('Crisis Indicator Data'!#REF!="No Data",1,IF(#REF!&lt;&gt;"",1,0))</f>
        <v>#REF!</v>
      </c>
      <c r="AU41" s="148" t="e">
        <f>IF('Crisis Indicator Data'!#REF!="No Data",1,IF(#REF!&lt;&gt;"",1,0))</f>
        <v>#REF!</v>
      </c>
      <c r="AV41" s="148" t="e">
        <f>IF('Crisis Indicator Data'!#REF!="No Data",1,IF(#REF!&lt;&gt;"",1,0))</f>
        <v>#REF!</v>
      </c>
      <c r="AW41" s="148" t="e">
        <f>IF('Crisis Indicator Data'!#REF!="No Data",1,IF(#REF!&lt;&gt;"",1,0))</f>
        <v>#REF!</v>
      </c>
      <c r="AX41" s="148" t="e">
        <f>IF('Crisis Indicator Data'!#REF!="No Data",1,IF(#REF!&lt;&gt;"",1,0))</f>
        <v>#REF!</v>
      </c>
      <c r="AY41" s="148" t="e">
        <f>IF('Crisis Indicator Data'!#REF!="No Data",1,IF(#REF!&lt;&gt;"",1,0))</f>
        <v>#REF!</v>
      </c>
      <c r="AZ41" s="148" t="e">
        <f>IF('Crisis Indicator Data'!#REF!="No Data",1,IF(#REF!&lt;&gt;"",1,0))</f>
        <v>#REF!</v>
      </c>
      <c r="BA41" t="e">
        <f t="shared" si="2"/>
        <v>#REF!</v>
      </c>
      <c r="BB41" s="20" t="e">
        <f t="shared" si="3"/>
        <v>#REF!</v>
      </c>
    </row>
    <row r="42" spans="1:54">
      <c r="A42" t="s">
        <v>8093</v>
      </c>
      <c r="B42" s="148" t="e">
        <f>IF('Crisis Indicator Data'!#REF!="No Data",1,IF(#REF!&lt;&gt;"",1,0))</f>
        <v>#REF!</v>
      </c>
      <c r="C42" s="148" t="e">
        <f>IF('Crisis Indicator Data'!#REF!="No Data",1,IF(#REF!&lt;&gt;"",1,0))</f>
        <v>#REF!</v>
      </c>
      <c r="D42" s="148" t="e">
        <f>IF('Crisis Indicator Data'!#REF!="No Data",1,IF(#REF!&lt;&gt;"",1,0))</f>
        <v>#REF!</v>
      </c>
      <c r="E42" s="148" t="e">
        <f>IF('Crisis Indicator Data'!#REF!="No Data",1,IF(#REF!&lt;&gt;"",1,0))</f>
        <v>#REF!</v>
      </c>
      <c r="F42" s="148" t="e">
        <f>IF('Crisis Indicator Data'!#REF!="No Data",1,IF(#REF!&lt;&gt;"",1,0))</f>
        <v>#REF!</v>
      </c>
      <c r="G42" s="148" t="e">
        <f>IF('Crisis Indicator Data'!#REF!="No Data",1,IF(#REF!&lt;&gt;"",1,0))</f>
        <v>#REF!</v>
      </c>
      <c r="H42" s="148" t="e">
        <f>IF('Crisis Indicator Data'!#REF!="No Data",1,IF(#REF!&lt;&gt;"",1,0))</f>
        <v>#REF!</v>
      </c>
      <c r="I42" s="148" t="e">
        <f>IF('Crisis Indicator Data'!#REF!="No Data",1,IF(#REF!&lt;&gt;"",1,0))</f>
        <v>#REF!</v>
      </c>
      <c r="J42" s="148" t="e">
        <f>IF('Crisis Indicator Data'!#REF!="No Data",1,IF(#REF!&lt;&gt;"",1,0))</f>
        <v>#REF!</v>
      </c>
      <c r="K42" s="148" t="e">
        <f>IF('Crisis Indicator Data'!#REF!="No Data",1,IF(#REF!&lt;&gt;"",1,0))</f>
        <v>#REF!</v>
      </c>
      <c r="L42" s="148" t="e">
        <f>IF('Crisis Indicator Data'!#REF!="No Data",1,IF(#REF!&lt;&gt;"",1,0))</f>
        <v>#REF!</v>
      </c>
      <c r="M42" s="148" t="e">
        <f>IF('Crisis Indicator Data'!#REF!="No Data",1,IF(#REF!&lt;&gt;"",1,0))</f>
        <v>#REF!</v>
      </c>
      <c r="N42" s="148" t="e">
        <f>IF('Crisis Indicator Data'!#REF!="No Data",1,IF(#REF!&lt;&gt;"",1,0))</f>
        <v>#REF!</v>
      </c>
      <c r="O42" s="148" t="e">
        <f>IF('Crisis Indicator Data'!#REF!="No Data",1,IF(#REF!&lt;&gt;"",1,0))</f>
        <v>#REF!</v>
      </c>
      <c r="P42" s="148" t="e">
        <f>IF('Crisis Indicator Data'!#REF!="No Data",1,IF(#REF!&lt;&gt;"",1,0))</f>
        <v>#REF!</v>
      </c>
      <c r="Q42" s="148" t="e">
        <f>IF('Crisis Indicator Data'!#REF!="No Data",1,IF(#REF!&lt;&gt;"",1,0))</f>
        <v>#REF!</v>
      </c>
      <c r="R42" s="148" t="e">
        <f>IF('Crisis Indicator Data'!#REF!="No Data",1,IF(#REF!&lt;&gt;"",1,0))</f>
        <v>#REF!</v>
      </c>
      <c r="S42" s="148" t="e">
        <f>IF('Crisis Indicator Data'!#REF!="No Data",1,IF(#REF!&lt;&gt;"",1,0))</f>
        <v>#REF!</v>
      </c>
      <c r="T42" s="148" t="e">
        <f>IF('Crisis Indicator Data'!#REF!="No Data",1,IF(#REF!&lt;&gt;"",1,0))</f>
        <v>#REF!</v>
      </c>
      <c r="U42" s="148" t="e">
        <f>IF('Crisis Indicator Data'!#REF!="No Data",1,IF(#REF!&lt;&gt;"",1,0))</f>
        <v>#REF!</v>
      </c>
      <c r="V42" s="148" t="e">
        <f>IF('Crisis Indicator Data'!#REF!="No Data",1,IF(#REF!&lt;&gt;"",1,0))</f>
        <v>#REF!</v>
      </c>
      <c r="W42" s="148" t="e">
        <f>IF('Crisis Indicator Data'!#REF!="No Data",1,IF(#REF!&lt;&gt;"",1,0))</f>
        <v>#REF!</v>
      </c>
      <c r="X42" s="148" t="e">
        <f>IF('Crisis Indicator Data'!#REF!="No Data",1,IF(#REF!&lt;&gt;"",1,0))</f>
        <v>#REF!</v>
      </c>
      <c r="Y42" s="148" t="e">
        <f>IF('Crisis Indicator Data'!#REF!="No Data",1,IF(#REF!&lt;&gt;"",1,0))</f>
        <v>#REF!</v>
      </c>
      <c r="Z42" s="148" t="e">
        <f>IF('Crisis Indicator Data'!#REF!="No Data",1,IF(#REF!&lt;&gt;"",1,0))</f>
        <v>#REF!</v>
      </c>
      <c r="AA42" s="148" t="e">
        <f>IF('Crisis Indicator Data'!#REF!="No Data",1,IF(#REF!&lt;&gt;"",1,0))</f>
        <v>#REF!</v>
      </c>
      <c r="AB42" s="148" t="e">
        <f>IF('Crisis Indicator Data'!#REF!="No Data",1,IF(#REF!&lt;&gt;"",1,0))</f>
        <v>#REF!</v>
      </c>
      <c r="AC42" s="148" t="e">
        <f>IF('Crisis Indicator Data'!#REF!="No Data",1,IF(#REF!&lt;&gt;"",1,0))</f>
        <v>#REF!</v>
      </c>
      <c r="AD42" s="148" t="e">
        <f>IF('Crisis Indicator Data'!#REF!="No Data",1,IF(#REF!&lt;&gt;"",1,0))</f>
        <v>#REF!</v>
      </c>
      <c r="AE42" s="148" t="e">
        <f>IF('Crisis Indicator Data'!#REF!="No Data",1,IF(#REF!&lt;&gt;"",1,0))</f>
        <v>#REF!</v>
      </c>
      <c r="AF42" s="148" t="e">
        <f>IF('Crisis Indicator Data'!#REF!="No Data",1,IF(#REF!&lt;&gt;"",1,0))</f>
        <v>#REF!</v>
      </c>
      <c r="AG42" s="148" t="e">
        <f>IF('Crisis Indicator Data'!#REF!="No Data",1,IF(#REF!&lt;&gt;"",1,0))</f>
        <v>#REF!</v>
      </c>
      <c r="AH42" s="148" t="e">
        <f>IF('Crisis Indicator Data'!#REF!="No Data",1,IF(#REF!&lt;&gt;"",1,0))</f>
        <v>#REF!</v>
      </c>
      <c r="AI42" s="148" t="e">
        <f>IF('Crisis Indicator Data'!#REF!="No Data",1,IF(#REF!&lt;&gt;"",1,0))</f>
        <v>#REF!</v>
      </c>
      <c r="AJ42" s="148" t="e">
        <f>IF('Crisis Indicator Data'!#REF!="No Data",1,IF(#REF!&lt;&gt;"",1,0))</f>
        <v>#REF!</v>
      </c>
      <c r="AK42" s="148" t="e">
        <f>IF('Crisis Indicator Data'!#REF!="No Data",1,IF(#REF!&lt;&gt;"",1,0))</f>
        <v>#REF!</v>
      </c>
      <c r="AL42" s="148" t="e">
        <f>IF('Crisis Indicator Data'!#REF!="No Data",1,IF(#REF!&lt;&gt;"",1,0))</f>
        <v>#REF!</v>
      </c>
      <c r="AM42" s="148" t="e">
        <f>IF('Crisis Indicator Data'!#REF!="No Data",1,IF(#REF!&lt;&gt;"",1,0))</f>
        <v>#REF!</v>
      </c>
      <c r="AN42" s="148" t="e">
        <f>IF('Crisis Indicator Data'!#REF!="No Data",1,IF(#REF!&lt;&gt;"",1,0))</f>
        <v>#REF!</v>
      </c>
      <c r="AO42" s="148" t="e">
        <f>IF('Crisis Indicator Data'!#REF!="No Data",1,IF(#REF!&lt;&gt;"",1,0))</f>
        <v>#REF!</v>
      </c>
      <c r="AP42" s="148" t="e">
        <f>IF('Crisis Indicator Data'!#REF!="No Data",1,IF(#REF!&lt;&gt;"",1,0))</f>
        <v>#REF!</v>
      </c>
      <c r="AQ42" s="148" t="e">
        <f>IF('Crisis Indicator Data'!#REF!="No Data",1,IF(#REF!&lt;&gt;"",1,0))</f>
        <v>#REF!</v>
      </c>
      <c r="AR42" s="148" t="e">
        <f>IF('Crisis Indicator Data'!#REF!="No Data",1,IF(#REF!&lt;&gt;"",1,0))</f>
        <v>#REF!</v>
      </c>
      <c r="AS42" s="148" t="e">
        <f>IF('Crisis Indicator Data'!#REF!="No Data",1,IF(#REF!&lt;&gt;"",1,0))</f>
        <v>#REF!</v>
      </c>
      <c r="AT42" s="148" t="e">
        <f>IF('Crisis Indicator Data'!#REF!="No Data",1,IF(#REF!&lt;&gt;"",1,0))</f>
        <v>#REF!</v>
      </c>
      <c r="AU42" s="148" t="e">
        <f>IF('Crisis Indicator Data'!#REF!="No Data",1,IF(#REF!&lt;&gt;"",1,0))</f>
        <v>#REF!</v>
      </c>
      <c r="AV42" s="148" t="e">
        <f>IF('Crisis Indicator Data'!#REF!="No Data",1,IF(#REF!&lt;&gt;"",1,0))</f>
        <v>#REF!</v>
      </c>
      <c r="AW42" s="148" t="e">
        <f>IF('Crisis Indicator Data'!#REF!="No Data",1,IF(#REF!&lt;&gt;"",1,0))</f>
        <v>#REF!</v>
      </c>
      <c r="AX42" s="148" t="e">
        <f>IF('Crisis Indicator Data'!#REF!="No Data",1,IF(#REF!&lt;&gt;"",1,0))</f>
        <v>#REF!</v>
      </c>
      <c r="AY42" s="148" t="e">
        <f>IF('Crisis Indicator Data'!#REF!="No Data",1,IF(#REF!&lt;&gt;"",1,0))</f>
        <v>#REF!</v>
      </c>
      <c r="AZ42" s="148" t="e">
        <f>IF('Crisis Indicator Data'!#REF!="No Data",1,IF(#REF!&lt;&gt;"",1,0))</f>
        <v>#REF!</v>
      </c>
      <c r="BA42" t="e">
        <f t="shared" si="2"/>
        <v>#REF!</v>
      </c>
      <c r="BB42" s="20" t="e">
        <f t="shared" si="3"/>
        <v>#REF!</v>
      </c>
    </row>
    <row r="43" spans="1:54">
      <c r="A43" t="s">
        <v>8085</v>
      </c>
      <c r="B43" s="148" t="e">
        <f>IF('Crisis Indicator Data'!#REF!="No Data",1,IF(#REF!&lt;&gt;"",1,0))</f>
        <v>#REF!</v>
      </c>
      <c r="C43" s="148" t="e">
        <f>IF('Crisis Indicator Data'!#REF!="No Data",1,IF(#REF!&lt;&gt;"",1,0))</f>
        <v>#REF!</v>
      </c>
      <c r="D43" s="148" t="e">
        <f>IF('Crisis Indicator Data'!#REF!="No Data",1,IF(#REF!&lt;&gt;"",1,0))</f>
        <v>#REF!</v>
      </c>
      <c r="E43" s="148" t="e">
        <f>IF('Crisis Indicator Data'!#REF!="No Data",1,IF(#REF!&lt;&gt;"",1,0))</f>
        <v>#REF!</v>
      </c>
      <c r="F43" s="148" t="e">
        <f>IF('Crisis Indicator Data'!#REF!="No Data",1,IF(#REF!&lt;&gt;"",1,0))</f>
        <v>#REF!</v>
      </c>
      <c r="G43" s="148" t="e">
        <f>IF('Crisis Indicator Data'!#REF!="No Data",1,IF(#REF!&lt;&gt;"",1,0))</f>
        <v>#REF!</v>
      </c>
      <c r="H43" s="148" t="e">
        <f>IF('Crisis Indicator Data'!#REF!="No Data",1,IF(#REF!&lt;&gt;"",1,0))</f>
        <v>#REF!</v>
      </c>
      <c r="I43" s="148" t="e">
        <f>IF('Crisis Indicator Data'!#REF!="No Data",1,IF(#REF!&lt;&gt;"",1,0))</f>
        <v>#REF!</v>
      </c>
      <c r="J43" s="148" t="e">
        <f>IF('Crisis Indicator Data'!#REF!="No Data",1,IF(#REF!&lt;&gt;"",1,0))</f>
        <v>#REF!</v>
      </c>
      <c r="K43" s="148" t="e">
        <f>IF('Crisis Indicator Data'!#REF!="No Data",1,IF(#REF!&lt;&gt;"",1,0))</f>
        <v>#REF!</v>
      </c>
      <c r="L43" s="148" t="e">
        <f>IF('Crisis Indicator Data'!#REF!="No Data",1,IF(#REF!&lt;&gt;"",1,0))</f>
        <v>#REF!</v>
      </c>
      <c r="M43" s="148" t="e">
        <f>IF('Crisis Indicator Data'!#REF!="No Data",1,IF(#REF!&lt;&gt;"",1,0))</f>
        <v>#REF!</v>
      </c>
      <c r="N43" s="148" t="e">
        <f>IF('Crisis Indicator Data'!#REF!="No Data",1,IF(#REF!&lt;&gt;"",1,0))</f>
        <v>#REF!</v>
      </c>
      <c r="O43" s="148" t="e">
        <f>IF('Crisis Indicator Data'!#REF!="No Data",1,IF(#REF!&lt;&gt;"",1,0))</f>
        <v>#REF!</v>
      </c>
      <c r="P43" s="148" t="e">
        <f>IF('Crisis Indicator Data'!#REF!="No Data",1,IF(#REF!&lt;&gt;"",1,0))</f>
        <v>#REF!</v>
      </c>
      <c r="Q43" s="148" t="e">
        <f>IF('Crisis Indicator Data'!#REF!="No Data",1,IF(#REF!&lt;&gt;"",1,0))</f>
        <v>#REF!</v>
      </c>
      <c r="R43" s="148" t="e">
        <f>IF('Crisis Indicator Data'!#REF!="No Data",1,IF(#REF!&lt;&gt;"",1,0))</f>
        <v>#REF!</v>
      </c>
      <c r="S43" s="148" t="e">
        <f>IF('Crisis Indicator Data'!#REF!="No Data",1,IF(#REF!&lt;&gt;"",1,0))</f>
        <v>#REF!</v>
      </c>
      <c r="T43" s="148" t="e">
        <f>IF('Crisis Indicator Data'!#REF!="No Data",1,IF(#REF!&lt;&gt;"",1,0))</f>
        <v>#REF!</v>
      </c>
      <c r="U43" s="148" t="e">
        <f>IF('Crisis Indicator Data'!#REF!="No Data",1,IF(#REF!&lt;&gt;"",1,0))</f>
        <v>#REF!</v>
      </c>
      <c r="V43" s="148" t="e">
        <f>IF('Crisis Indicator Data'!#REF!="No Data",1,IF(#REF!&lt;&gt;"",1,0))</f>
        <v>#REF!</v>
      </c>
      <c r="W43" s="148" t="e">
        <f>IF('Crisis Indicator Data'!#REF!="No Data",1,IF(#REF!&lt;&gt;"",1,0))</f>
        <v>#REF!</v>
      </c>
      <c r="X43" s="148" t="e">
        <f>IF('Crisis Indicator Data'!#REF!="No Data",1,IF(#REF!&lt;&gt;"",1,0))</f>
        <v>#REF!</v>
      </c>
      <c r="Y43" s="148" t="e">
        <f>IF('Crisis Indicator Data'!#REF!="No Data",1,IF(#REF!&lt;&gt;"",1,0))</f>
        <v>#REF!</v>
      </c>
      <c r="Z43" s="148" t="e">
        <f>IF('Crisis Indicator Data'!#REF!="No Data",1,IF(#REF!&lt;&gt;"",1,0))</f>
        <v>#REF!</v>
      </c>
      <c r="AA43" s="148" t="e">
        <f>IF('Crisis Indicator Data'!#REF!="No Data",1,IF(#REF!&lt;&gt;"",1,0))</f>
        <v>#REF!</v>
      </c>
      <c r="AB43" s="148" t="e">
        <f>IF('Crisis Indicator Data'!#REF!="No Data",1,IF(#REF!&lt;&gt;"",1,0))</f>
        <v>#REF!</v>
      </c>
      <c r="AC43" s="148" t="e">
        <f>IF('Crisis Indicator Data'!#REF!="No Data",1,IF(#REF!&lt;&gt;"",1,0))</f>
        <v>#REF!</v>
      </c>
      <c r="AD43" s="148" t="e">
        <f>IF('Crisis Indicator Data'!#REF!="No Data",1,IF(#REF!&lt;&gt;"",1,0))</f>
        <v>#REF!</v>
      </c>
      <c r="AE43" s="148" t="e">
        <f>IF('Crisis Indicator Data'!#REF!="No Data",1,IF(#REF!&lt;&gt;"",1,0))</f>
        <v>#REF!</v>
      </c>
      <c r="AF43" s="148" t="e">
        <f>IF('Crisis Indicator Data'!#REF!="No Data",1,IF(#REF!&lt;&gt;"",1,0))</f>
        <v>#REF!</v>
      </c>
      <c r="AG43" s="148" t="e">
        <f>IF('Crisis Indicator Data'!#REF!="No Data",1,IF(#REF!&lt;&gt;"",1,0))</f>
        <v>#REF!</v>
      </c>
      <c r="AH43" s="148" t="e">
        <f>IF('Crisis Indicator Data'!#REF!="No Data",1,IF(#REF!&lt;&gt;"",1,0))</f>
        <v>#REF!</v>
      </c>
      <c r="AI43" s="148" t="e">
        <f>IF('Crisis Indicator Data'!#REF!="No Data",1,IF(#REF!&lt;&gt;"",1,0))</f>
        <v>#REF!</v>
      </c>
      <c r="AJ43" s="148" t="e">
        <f>IF('Crisis Indicator Data'!#REF!="No Data",1,IF(#REF!&lt;&gt;"",1,0))</f>
        <v>#REF!</v>
      </c>
      <c r="AK43" s="148" t="e">
        <f>IF('Crisis Indicator Data'!#REF!="No Data",1,IF(#REF!&lt;&gt;"",1,0))</f>
        <v>#REF!</v>
      </c>
      <c r="AL43" s="148" t="e">
        <f>IF('Crisis Indicator Data'!#REF!="No Data",1,IF(#REF!&lt;&gt;"",1,0))</f>
        <v>#REF!</v>
      </c>
      <c r="AM43" s="148" t="e">
        <f>IF('Crisis Indicator Data'!#REF!="No Data",1,IF(#REF!&lt;&gt;"",1,0))</f>
        <v>#REF!</v>
      </c>
      <c r="AN43" s="148" t="e">
        <f>IF('Crisis Indicator Data'!#REF!="No Data",1,IF(#REF!&lt;&gt;"",1,0))</f>
        <v>#REF!</v>
      </c>
      <c r="AO43" s="148" t="e">
        <f>IF('Crisis Indicator Data'!#REF!="No Data",1,IF(#REF!&lt;&gt;"",1,0))</f>
        <v>#REF!</v>
      </c>
      <c r="AP43" s="148" t="e">
        <f>IF('Crisis Indicator Data'!#REF!="No Data",1,IF(#REF!&lt;&gt;"",1,0))</f>
        <v>#REF!</v>
      </c>
      <c r="AQ43" s="148" t="e">
        <f>IF('Crisis Indicator Data'!#REF!="No Data",1,IF(#REF!&lt;&gt;"",1,0))</f>
        <v>#REF!</v>
      </c>
      <c r="AR43" s="148" t="e">
        <f>IF('Crisis Indicator Data'!#REF!="No Data",1,IF(#REF!&lt;&gt;"",1,0))</f>
        <v>#REF!</v>
      </c>
      <c r="AS43" s="148" t="e">
        <f>IF('Crisis Indicator Data'!#REF!="No Data",1,IF(#REF!&lt;&gt;"",1,0))</f>
        <v>#REF!</v>
      </c>
      <c r="AT43" s="148" t="e">
        <f>IF('Crisis Indicator Data'!#REF!="No Data",1,IF(#REF!&lt;&gt;"",1,0))</f>
        <v>#REF!</v>
      </c>
      <c r="AU43" s="148" t="e">
        <f>IF('Crisis Indicator Data'!#REF!="No Data",1,IF(#REF!&lt;&gt;"",1,0))</f>
        <v>#REF!</v>
      </c>
      <c r="AV43" s="148" t="e">
        <f>IF('Crisis Indicator Data'!#REF!="No Data",1,IF(#REF!&lt;&gt;"",1,0))</f>
        <v>#REF!</v>
      </c>
      <c r="AW43" s="148" t="e">
        <f>IF('Crisis Indicator Data'!#REF!="No Data",1,IF(#REF!&lt;&gt;"",1,0))</f>
        <v>#REF!</v>
      </c>
      <c r="AX43" s="148" t="e">
        <f>IF('Crisis Indicator Data'!#REF!="No Data",1,IF(#REF!&lt;&gt;"",1,0))</f>
        <v>#REF!</v>
      </c>
      <c r="AY43" s="148" t="e">
        <f>IF('Crisis Indicator Data'!#REF!="No Data",1,IF(#REF!&lt;&gt;"",1,0))</f>
        <v>#REF!</v>
      </c>
      <c r="AZ43" s="148" t="e">
        <f>IF('Crisis Indicator Data'!#REF!="No Data",1,IF(#REF!&lt;&gt;"",1,0))</f>
        <v>#REF!</v>
      </c>
      <c r="BA43" t="e">
        <f t="shared" si="2"/>
        <v>#REF!</v>
      </c>
      <c r="BB43" s="20" t="e">
        <f t="shared" si="3"/>
        <v>#REF!</v>
      </c>
    </row>
    <row r="44" spans="1:54">
      <c r="A44" t="s">
        <v>8087</v>
      </c>
      <c r="B44" s="148" t="e">
        <f>IF('Crisis Indicator Data'!#REF!="No Data",1,IF(#REF!&lt;&gt;"",1,0))</f>
        <v>#REF!</v>
      </c>
      <c r="C44" s="148" t="e">
        <f>IF('Crisis Indicator Data'!#REF!="No Data",1,IF(#REF!&lt;&gt;"",1,0))</f>
        <v>#REF!</v>
      </c>
      <c r="D44" s="148" t="e">
        <f>IF('Crisis Indicator Data'!#REF!="No Data",1,IF(#REF!&lt;&gt;"",1,0))</f>
        <v>#REF!</v>
      </c>
      <c r="E44" s="148" t="e">
        <f>IF('Crisis Indicator Data'!#REF!="No Data",1,IF(#REF!&lt;&gt;"",1,0))</f>
        <v>#REF!</v>
      </c>
      <c r="F44" s="148" t="e">
        <f>IF('Crisis Indicator Data'!#REF!="No Data",1,IF(#REF!&lt;&gt;"",1,0))</f>
        <v>#REF!</v>
      </c>
      <c r="G44" s="148" t="e">
        <f>IF('Crisis Indicator Data'!#REF!="No Data",1,IF(#REF!&lt;&gt;"",1,0))</f>
        <v>#REF!</v>
      </c>
      <c r="H44" s="148" t="e">
        <f>IF('Crisis Indicator Data'!#REF!="No Data",1,IF(#REF!&lt;&gt;"",1,0))</f>
        <v>#REF!</v>
      </c>
      <c r="I44" s="148" t="e">
        <f>IF('Crisis Indicator Data'!#REF!="No Data",1,IF(#REF!&lt;&gt;"",1,0))</f>
        <v>#REF!</v>
      </c>
      <c r="J44" s="148" t="e">
        <f>IF('Crisis Indicator Data'!#REF!="No Data",1,IF(#REF!&lt;&gt;"",1,0))</f>
        <v>#REF!</v>
      </c>
      <c r="K44" s="148" t="e">
        <f>IF('Crisis Indicator Data'!#REF!="No Data",1,IF(#REF!&lt;&gt;"",1,0))</f>
        <v>#REF!</v>
      </c>
      <c r="L44" s="148" t="e">
        <f>IF('Crisis Indicator Data'!#REF!="No Data",1,IF(#REF!&lt;&gt;"",1,0))</f>
        <v>#REF!</v>
      </c>
      <c r="M44" s="148" t="e">
        <f>IF('Crisis Indicator Data'!#REF!="No Data",1,IF(#REF!&lt;&gt;"",1,0))</f>
        <v>#REF!</v>
      </c>
      <c r="N44" s="148" t="e">
        <f>IF('Crisis Indicator Data'!#REF!="No Data",1,IF(#REF!&lt;&gt;"",1,0))</f>
        <v>#REF!</v>
      </c>
      <c r="O44" s="148" t="e">
        <f>IF('Crisis Indicator Data'!#REF!="No Data",1,IF(#REF!&lt;&gt;"",1,0))</f>
        <v>#REF!</v>
      </c>
      <c r="P44" s="148" t="e">
        <f>IF('Crisis Indicator Data'!#REF!="No Data",1,IF(#REF!&lt;&gt;"",1,0))</f>
        <v>#REF!</v>
      </c>
      <c r="Q44" s="148" t="e">
        <f>IF('Crisis Indicator Data'!#REF!="No Data",1,IF(#REF!&lt;&gt;"",1,0))</f>
        <v>#REF!</v>
      </c>
      <c r="R44" s="148" t="e">
        <f>IF('Crisis Indicator Data'!#REF!="No Data",1,IF(#REF!&lt;&gt;"",1,0))</f>
        <v>#REF!</v>
      </c>
      <c r="S44" s="148" t="e">
        <f>IF('Crisis Indicator Data'!#REF!="No Data",1,IF(#REF!&lt;&gt;"",1,0))</f>
        <v>#REF!</v>
      </c>
      <c r="T44" s="148" t="e">
        <f>IF('Crisis Indicator Data'!#REF!="No Data",1,IF(#REF!&lt;&gt;"",1,0))</f>
        <v>#REF!</v>
      </c>
      <c r="U44" s="148" t="e">
        <f>IF('Crisis Indicator Data'!#REF!="No Data",1,IF(#REF!&lt;&gt;"",1,0))</f>
        <v>#REF!</v>
      </c>
      <c r="V44" s="148" t="e">
        <f>IF('Crisis Indicator Data'!#REF!="No Data",1,IF(#REF!&lt;&gt;"",1,0))</f>
        <v>#REF!</v>
      </c>
      <c r="W44" s="148" t="e">
        <f>IF('Crisis Indicator Data'!#REF!="No Data",1,IF(#REF!&lt;&gt;"",1,0))</f>
        <v>#REF!</v>
      </c>
      <c r="X44" s="148" t="e">
        <f>IF('Crisis Indicator Data'!#REF!="No Data",1,IF(#REF!&lt;&gt;"",1,0))</f>
        <v>#REF!</v>
      </c>
      <c r="Y44" s="148" t="e">
        <f>IF('Crisis Indicator Data'!#REF!="No Data",1,IF(#REF!&lt;&gt;"",1,0))</f>
        <v>#REF!</v>
      </c>
      <c r="Z44" s="148" t="e">
        <f>IF('Crisis Indicator Data'!#REF!="No Data",1,IF(#REF!&lt;&gt;"",1,0))</f>
        <v>#REF!</v>
      </c>
      <c r="AA44" s="148" t="e">
        <f>IF('Crisis Indicator Data'!#REF!="No Data",1,IF(#REF!&lt;&gt;"",1,0))</f>
        <v>#REF!</v>
      </c>
      <c r="AB44" s="148" t="e">
        <f>IF('Crisis Indicator Data'!#REF!="No Data",1,IF(#REF!&lt;&gt;"",1,0))</f>
        <v>#REF!</v>
      </c>
      <c r="AC44" s="148" t="e">
        <f>IF('Crisis Indicator Data'!#REF!="No Data",1,IF(#REF!&lt;&gt;"",1,0))</f>
        <v>#REF!</v>
      </c>
      <c r="AD44" s="148" t="e">
        <f>IF('Crisis Indicator Data'!#REF!="No Data",1,IF(#REF!&lt;&gt;"",1,0))</f>
        <v>#REF!</v>
      </c>
      <c r="AE44" s="148" t="e">
        <f>IF('Crisis Indicator Data'!#REF!="No Data",1,IF(#REF!&lt;&gt;"",1,0))</f>
        <v>#REF!</v>
      </c>
      <c r="AF44" s="148" t="e">
        <f>IF('Crisis Indicator Data'!#REF!="No Data",1,IF(#REF!&lt;&gt;"",1,0))</f>
        <v>#REF!</v>
      </c>
      <c r="AG44" s="148" t="e">
        <f>IF('Crisis Indicator Data'!#REF!="No Data",1,IF(#REF!&lt;&gt;"",1,0))</f>
        <v>#REF!</v>
      </c>
      <c r="AH44" s="148" t="e">
        <f>IF('Crisis Indicator Data'!#REF!="No Data",1,IF(#REF!&lt;&gt;"",1,0))</f>
        <v>#REF!</v>
      </c>
      <c r="AI44" s="148" t="e">
        <f>IF('Crisis Indicator Data'!#REF!="No Data",1,IF(#REF!&lt;&gt;"",1,0))</f>
        <v>#REF!</v>
      </c>
      <c r="AJ44" s="148" t="e">
        <f>IF('Crisis Indicator Data'!#REF!="No Data",1,IF(#REF!&lt;&gt;"",1,0))</f>
        <v>#REF!</v>
      </c>
      <c r="AK44" s="148" t="e">
        <f>IF('Crisis Indicator Data'!#REF!="No Data",1,IF(#REF!&lt;&gt;"",1,0))</f>
        <v>#REF!</v>
      </c>
      <c r="AL44" s="148" t="e">
        <f>IF('Crisis Indicator Data'!#REF!="No Data",1,IF(#REF!&lt;&gt;"",1,0))</f>
        <v>#REF!</v>
      </c>
      <c r="AM44" s="148" t="e">
        <f>IF('Crisis Indicator Data'!#REF!="No Data",1,IF(#REF!&lt;&gt;"",1,0))</f>
        <v>#REF!</v>
      </c>
      <c r="AN44" s="148" t="e">
        <f>IF('Crisis Indicator Data'!#REF!="No Data",1,IF(#REF!&lt;&gt;"",1,0))</f>
        <v>#REF!</v>
      </c>
      <c r="AO44" s="148" t="e">
        <f>IF('Crisis Indicator Data'!#REF!="No Data",1,IF(#REF!&lt;&gt;"",1,0))</f>
        <v>#REF!</v>
      </c>
      <c r="AP44" s="148" t="e">
        <f>IF('Crisis Indicator Data'!#REF!="No Data",1,IF(#REF!&lt;&gt;"",1,0))</f>
        <v>#REF!</v>
      </c>
      <c r="AQ44" s="148" t="e">
        <f>IF('Crisis Indicator Data'!#REF!="No Data",1,IF(#REF!&lt;&gt;"",1,0))</f>
        <v>#REF!</v>
      </c>
      <c r="AR44" s="148" t="e">
        <f>IF('Crisis Indicator Data'!#REF!="No Data",1,IF(#REF!&lt;&gt;"",1,0))</f>
        <v>#REF!</v>
      </c>
      <c r="AS44" s="148" t="e">
        <f>IF('Crisis Indicator Data'!#REF!="No Data",1,IF(#REF!&lt;&gt;"",1,0))</f>
        <v>#REF!</v>
      </c>
      <c r="AT44" s="148" t="e">
        <f>IF('Crisis Indicator Data'!#REF!="No Data",1,IF(#REF!&lt;&gt;"",1,0))</f>
        <v>#REF!</v>
      </c>
      <c r="AU44" s="148" t="e">
        <f>IF('Crisis Indicator Data'!#REF!="No Data",1,IF(#REF!&lt;&gt;"",1,0))</f>
        <v>#REF!</v>
      </c>
      <c r="AV44" s="148" t="e">
        <f>IF('Crisis Indicator Data'!#REF!="No Data",1,IF(#REF!&lt;&gt;"",1,0))</f>
        <v>#REF!</v>
      </c>
      <c r="AW44" s="148" t="e">
        <f>IF('Crisis Indicator Data'!#REF!="No Data",1,IF(#REF!&lt;&gt;"",1,0))</f>
        <v>#REF!</v>
      </c>
      <c r="AX44" s="148" t="e">
        <f>IF('Crisis Indicator Data'!#REF!="No Data",1,IF(#REF!&lt;&gt;"",1,0))</f>
        <v>#REF!</v>
      </c>
      <c r="AY44" s="148" t="e">
        <f>IF('Crisis Indicator Data'!#REF!="No Data",1,IF(#REF!&lt;&gt;"",1,0))</f>
        <v>#REF!</v>
      </c>
      <c r="AZ44" s="148" t="e">
        <f>IF('Crisis Indicator Data'!#REF!="No Data",1,IF(#REF!&lt;&gt;"",1,0))</f>
        <v>#REF!</v>
      </c>
      <c r="BA44" t="e">
        <f t="shared" si="2"/>
        <v>#REF!</v>
      </c>
      <c r="BB44" s="20" t="e">
        <f t="shared" si="3"/>
        <v>#REF!</v>
      </c>
    </row>
    <row r="45" spans="1:54">
      <c r="A45" t="s">
        <v>8089</v>
      </c>
      <c r="B45" s="148" t="e">
        <f>IF('Crisis Indicator Data'!#REF!="No Data",1,IF(#REF!&lt;&gt;"",1,0))</f>
        <v>#REF!</v>
      </c>
      <c r="C45" s="148" t="e">
        <f>IF('Crisis Indicator Data'!#REF!="No Data",1,IF(#REF!&lt;&gt;"",1,0))</f>
        <v>#REF!</v>
      </c>
      <c r="D45" s="148" t="e">
        <f>IF('Crisis Indicator Data'!#REF!="No Data",1,IF(#REF!&lt;&gt;"",1,0))</f>
        <v>#REF!</v>
      </c>
      <c r="E45" s="148" t="e">
        <f>IF('Crisis Indicator Data'!#REF!="No Data",1,IF(#REF!&lt;&gt;"",1,0))</f>
        <v>#REF!</v>
      </c>
      <c r="F45" s="148" t="e">
        <f>IF('Crisis Indicator Data'!#REF!="No Data",1,IF(#REF!&lt;&gt;"",1,0))</f>
        <v>#REF!</v>
      </c>
      <c r="G45" s="148" t="e">
        <f>IF('Crisis Indicator Data'!#REF!="No Data",1,IF(#REF!&lt;&gt;"",1,0))</f>
        <v>#REF!</v>
      </c>
      <c r="H45" s="148" t="e">
        <f>IF('Crisis Indicator Data'!#REF!="No Data",1,IF(#REF!&lt;&gt;"",1,0))</f>
        <v>#REF!</v>
      </c>
      <c r="I45" s="148" t="e">
        <f>IF('Crisis Indicator Data'!#REF!="No Data",1,IF(#REF!&lt;&gt;"",1,0))</f>
        <v>#REF!</v>
      </c>
      <c r="J45" s="148" t="e">
        <f>IF('Crisis Indicator Data'!#REF!="No Data",1,IF(#REF!&lt;&gt;"",1,0))</f>
        <v>#REF!</v>
      </c>
      <c r="K45" s="148" t="e">
        <f>IF('Crisis Indicator Data'!#REF!="No Data",1,IF(#REF!&lt;&gt;"",1,0))</f>
        <v>#REF!</v>
      </c>
      <c r="L45" s="148" t="e">
        <f>IF('Crisis Indicator Data'!#REF!="No Data",1,IF(#REF!&lt;&gt;"",1,0))</f>
        <v>#REF!</v>
      </c>
      <c r="M45" s="148" t="e">
        <f>IF('Crisis Indicator Data'!#REF!="No Data",1,IF(#REF!&lt;&gt;"",1,0))</f>
        <v>#REF!</v>
      </c>
      <c r="N45" s="148" t="e">
        <f>IF('Crisis Indicator Data'!#REF!="No Data",1,IF(#REF!&lt;&gt;"",1,0))</f>
        <v>#REF!</v>
      </c>
      <c r="O45" s="148" t="e">
        <f>IF('Crisis Indicator Data'!#REF!="No Data",1,IF(#REF!&lt;&gt;"",1,0))</f>
        <v>#REF!</v>
      </c>
      <c r="P45" s="148" t="e">
        <f>IF('Crisis Indicator Data'!#REF!="No Data",1,IF(#REF!&lt;&gt;"",1,0))</f>
        <v>#REF!</v>
      </c>
      <c r="Q45" s="148" t="e">
        <f>IF('Crisis Indicator Data'!#REF!="No Data",1,IF(#REF!&lt;&gt;"",1,0))</f>
        <v>#REF!</v>
      </c>
      <c r="R45" s="148" t="e">
        <f>IF('Crisis Indicator Data'!#REF!="No Data",1,IF(#REF!&lt;&gt;"",1,0))</f>
        <v>#REF!</v>
      </c>
      <c r="S45" s="148" t="e">
        <f>IF('Crisis Indicator Data'!#REF!="No Data",1,IF(#REF!&lt;&gt;"",1,0))</f>
        <v>#REF!</v>
      </c>
      <c r="T45" s="148" t="e">
        <f>IF('Crisis Indicator Data'!#REF!="No Data",1,IF(#REF!&lt;&gt;"",1,0))</f>
        <v>#REF!</v>
      </c>
      <c r="U45" s="148" t="e">
        <f>IF('Crisis Indicator Data'!#REF!="No Data",1,IF(#REF!&lt;&gt;"",1,0))</f>
        <v>#REF!</v>
      </c>
      <c r="V45" s="148" t="e">
        <f>IF('Crisis Indicator Data'!#REF!="No Data",1,IF(#REF!&lt;&gt;"",1,0))</f>
        <v>#REF!</v>
      </c>
      <c r="W45" s="148" t="e">
        <f>IF('Crisis Indicator Data'!#REF!="No Data",1,IF(#REF!&lt;&gt;"",1,0))</f>
        <v>#REF!</v>
      </c>
      <c r="X45" s="148" t="e">
        <f>IF('Crisis Indicator Data'!#REF!="No Data",1,IF(#REF!&lt;&gt;"",1,0))</f>
        <v>#REF!</v>
      </c>
      <c r="Y45" s="148" t="e">
        <f>IF('Crisis Indicator Data'!#REF!="No Data",1,IF(#REF!&lt;&gt;"",1,0))</f>
        <v>#REF!</v>
      </c>
      <c r="Z45" s="148" t="e">
        <f>IF('Crisis Indicator Data'!#REF!="No Data",1,IF(#REF!&lt;&gt;"",1,0))</f>
        <v>#REF!</v>
      </c>
      <c r="AA45" s="148" t="e">
        <f>IF('Crisis Indicator Data'!#REF!="No Data",1,IF(#REF!&lt;&gt;"",1,0))</f>
        <v>#REF!</v>
      </c>
      <c r="AB45" s="148" t="e">
        <f>IF('Crisis Indicator Data'!#REF!="No Data",1,IF(#REF!&lt;&gt;"",1,0))</f>
        <v>#REF!</v>
      </c>
      <c r="AC45" s="148" t="e">
        <f>IF('Crisis Indicator Data'!#REF!="No Data",1,IF(#REF!&lt;&gt;"",1,0))</f>
        <v>#REF!</v>
      </c>
      <c r="AD45" s="148" t="e">
        <f>IF('Crisis Indicator Data'!#REF!="No Data",1,IF(#REF!&lt;&gt;"",1,0))</f>
        <v>#REF!</v>
      </c>
      <c r="AE45" s="148" t="e">
        <f>IF('Crisis Indicator Data'!#REF!="No Data",1,IF(#REF!&lt;&gt;"",1,0))</f>
        <v>#REF!</v>
      </c>
      <c r="AF45" s="148" t="e">
        <f>IF('Crisis Indicator Data'!#REF!="No Data",1,IF(#REF!&lt;&gt;"",1,0))</f>
        <v>#REF!</v>
      </c>
      <c r="AG45" s="148" t="e">
        <f>IF('Crisis Indicator Data'!#REF!="No Data",1,IF(#REF!&lt;&gt;"",1,0))</f>
        <v>#REF!</v>
      </c>
      <c r="AH45" s="148" t="e">
        <f>IF('Crisis Indicator Data'!#REF!="No Data",1,IF(#REF!&lt;&gt;"",1,0))</f>
        <v>#REF!</v>
      </c>
      <c r="AI45" s="148" t="e">
        <f>IF('Crisis Indicator Data'!#REF!="No Data",1,IF(#REF!&lt;&gt;"",1,0))</f>
        <v>#REF!</v>
      </c>
      <c r="AJ45" s="148" t="e">
        <f>IF('Crisis Indicator Data'!#REF!="No Data",1,IF(#REF!&lt;&gt;"",1,0))</f>
        <v>#REF!</v>
      </c>
      <c r="AK45" s="148" t="e">
        <f>IF('Crisis Indicator Data'!#REF!="No Data",1,IF(#REF!&lt;&gt;"",1,0))</f>
        <v>#REF!</v>
      </c>
      <c r="AL45" s="148" t="e">
        <f>IF('Crisis Indicator Data'!#REF!="No Data",1,IF(#REF!&lt;&gt;"",1,0))</f>
        <v>#REF!</v>
      </c>
      <c r="AM45" s="148" t="e">
        <f>IF('Crisis Indicator Data'!#REF!="No Data",1,IF(#REF!&lt;&gt;"",1,0))</f>
        <v>#REF!</v>
      </c>
      <c r="AN45" s="148" t="e">
        <f>IF('Crisis Indicator Data'!#REF!="No Data",1,IF(#REF!&lt;&gt;"",1,0))</f>
        <v>#REF!</v>
      </c>
      <c r="AO45" s="148" t="e">
        <f>IF('Crisis Indicator Data'!#REF!="No Data",1,IF(#REF!&lt;&gt;"",1,0))</f>
        <v>#REF!</v>
      </c>
      <c r="AP45" s="148" t="e">
        <f>IF('Crisis Indicator Data'!#REF!="No Data",1,IF(#REF!&lt;&gt;"",1,0))</f>
        <v>#REF!</v>
      </c>
      <c r="AQ45" s="148" t="e">
        <f>IF('Crisis Indicator Data'!#REF!="No Data",1,IF(#REF!&lt;&gt;"",1,0))</f>
        <v>#REF!</v>
      </c>
      <c r="AR45" s="148" t="e">
        <f>IF('Crisis Indicator Data'!#REF!="No Data",1,IF(#REF!&lt;&gt;"",1,0))</f>
        <v>#REF!</v>
      </c>
      <c r="AS45" s="148" t="e">
        <f>IF('Crisis Indicator Data'!#REF!="No Data",1,IF(#REF!&lt;&gt;"",1,0))</f>
        <v>#REF!</v>
      </c>
      <c r="AT45" s="148" t="e">
        <f>IF('Crisis Indicator Data'!#REF!="No Data",1,IF(#REF!&lt;&gt;"",1,0))</f>
        <v>#REF!</v>
      </c>
      <c r="AU45" s="148" t="e">
        <f>IF('Crisis Indicator Data'!#REF!="No Data",1,IF(#REF!&lt;&gt;"",1,0))</f>
        <v>#REF!</v>
      </c>
      <c r="AV45" s="148" t="e">
        <f>IF('Crisis Indicator Data'!#REF!="No Data",1,IF(#REF!&lt;&gt;"",1,0))</f>
        <v>#REF!</v>
      </c>
      <c r="AW45" s="148" t="e">
        <f>IF('Crisis Indicator Data'!#REF!="No Data",1,IF(#REF!&lt;&gt;"",1,0))</f>
        <v>#REF!</v>
      </c>
      <c r="AX45" s="148" t="e">
        <f>IF('Crisis Indicator Data'!#REF!="No Data",1,IF(#REF!&lt;&gt;"",1,0))</f>
        <v>#REF!</v>
      </c>
      <c r="AY45" s="148" t="e">
        <f>IF('Crisis Indicator Data'!#REF!="No Data",1,IF(#REF!&lt;&gt;"",1,0))</f>
        <v>#REF!</v>
      </c>
      <c r="AZ45" s="148" t="e">
        <f>IF('Crisis Indicator Data'!#REF!="No Data",1,IF(#REF!&lt;&gt;"",1,0))</f>
        <v>#REF!</v>
      </c>
      <c r="BA45" t="e">
        <f t="shared" si="2"/>
        <v>#REF!</v>
      </c>
      <c r="BB45" s="20" t="e">
        <f t="shared" si="3"/>
        <v>#REF!</v>
      </c>
    </row>
    <row r="46" spans="1:54">
      <c r="A46" t="s">
        <v>8091</v>
      </c>
      <c r="B46" s="148" t="e">
        <f>IF('Crisis Indicator Data'!#REF!="No Data",1,IF(#REF!&lt;&gt;"",1,0))</f>
        <v>#REF!</v>
      </c>
      <c r="C46" s="148" t="e">
        <f>IF('Crisis Indicator Data'!#REF!="No Data",1,IF(#REF!&lt;&gt;"",1,0))</f>
        <v>#REF!</v>
      </c>
      <c r="D46" s="148" t="e">
        <f>IF('Crisis Indicator Data'!#REF!="No Data",1,IF(#REF!&lt;&gt;"",1,0))</f>
        <v>#REF!</v>
      </c>
      <c r="E46" s="148" t="e">
        <f>IF('Crisis Indicator Data'!#REF!="No Data",1,IF(#REF!&lt;&gt;"",1,0))</f>
        <v>#REF!</v>
      </c>
      <c r="F46" s="148" t="e">
        <f>IF('Crisis Indicator Data'!#REF!="No Data",1,IF(#REF!&lt;&gt;"",1,0))</f>
        <v>#REF!</v>
      </c>
      <c r="G46" s="148" t="e">
        <f>IF('Crisis Indicator Data'!#REF!="No Data",1,IF(#REF!&lt;&gt;"",1,0))</f>
        <v>#REF!</v>
      </c>
      <c r="H46" s="148" t="e">
        <f>IF('Crisis Indicator Data'!#REF!="No Data",1,IF(#REF!&lt;&gt;"",1,0))</f>
        <v>#REF!</v>
      </c>
      <c r="I46" s="148" t="e">
        <f>IF('Crisis Indicator Data'!#REF!="No Data",1,IF(#REF!&lt;&gt;"",1,0))</f>
        <v>#REF!</v>
      </c>
      <c r="J46" s="148" t="e">
        <f>IF('Crisis Indicator Data'!#REF!="No Data",1,IF(#REF!&lt;&gt;"",1,0))</f>
        <v>#REF!</v>
      </c>
      <c r="K46" s="148" t="e">
        <f>IF('Crisis Indicator Data'!#REF!="No Data",1,IF(#REF!&lt;&gt;"",1,0))</f>
        <v>#REF!</v>
      </c>
      <c r="L46" s="148" t="e">
        <f>IF('Crisis Indicator Data'!#REF!="No Data",1,IF(#REF!&lt;&gt;"",1,0))</f>
        <v>#REF!</v>
      </c>
      <c r="M46" s="148" t="e">
        <f>IF('Crisis Indicator Data'!#REF!="No Data",1,IF(#REF!&lt;&gt;"",1,0))</f>
        <v>#REF!</v>
      </c>
      <c r="N46" s="148" t="e">
        <f>IF('Crisis Indicator Data'!#REF!="No Data",1,IF(#REF!&lt;&gt;"",1,0))</f>
        <v>#REF!</v>
      </c>
      <c r="O46" s="148" t="e">
        <f>IF('Crisis Indicator Data'!#REF!="No Data",1,IF(#REF!&lt;&gt;"",1,0))</f>
        <v>#REF!</v>
      </c>
      <c r="P46" s="148" t="e">
        <f>IF('Crisis Indicator Data'!#REF!="No Data",1,IF(#REF!&lt;&gt;"",1,0))</f>
        <v>#REF!</v>
      </c>
      <c r="Q46" s="148" t="e">
        <f>IF('Crisis Indicator Data'!#REF!="No Data",1,IF(#REF!&lt;&gt;"",1,0))</f>
        <v>#REF!</v>
      </c>
      <c r="R46" s="148" t="e">
        <f>IF('Crisis Indicator Data'!#REF!="No Data",1,IF(#REF!&lt;&gt;"",1,0))</f>
        <v>#REF!</v>
      </c>
      <c r="S46" s="148" t="e">
        <f>IF('Crisis Indicator Data'!#REF!="No Data",1,IF(#REF!&lt;&gt;"",1,0))</f>
        <v>#REF!</v>
      </c>
      <c r="T46" s="148" t="e">
        <f>IF('Crisis Indicator Data'!#REF!="No Data",1,IF(#REF!&lt;&gt;"",1,0))</f>
        <v>#REF!</v>
      </c>
      <c r="U46" s="148" t="e">
        <f>IF('Crisis Indicator Data'!#REF!="No Data",1,IF(#REF!&lt;&gt;"",1,0))</f>
        <v>#REF!</v>
      </c>
      <c r="V46" s="148" t="e">
        <f>IF('Crisis Indicator Data'!#REF!="No Data",1,IF(#REF!&lt;&gt;"",1,0))</f>
        <v>#REF!</v>
      </c>
      <c r="W46" s="148" t="e">
        <f>IF('Crisis Indicator Data'!#REF!="No Data",1,IF(#REF!&lt;&gt;"",1,0))</f>
        <v>#REF!</v>
      </c>
      <c r="X46" s="148" t="e">
        <f>IF('Crisis Indicator Data'!#REF!="No Data",1,IF(#REF!&lt;&gt;"",1,0))</f>
        <v>#REF!</v>
      </c>
      <c r="Y46" s="148" t="e">
        <f>IF('Crisis Indicator Data'!#REF!="No Data",1,IF(#REF!&lt;&gt;"",1,0))</f>
        <v>#REF!</v>
      </c>
      <c r="Z46" s="148" t="e">
        <f>IF('Crisis Indicator Data'!#REF!="No Data",1,IF(#REF!&lt;&gt;"",1,0))</f>
        <v>#REF!</v>
      </c>
      <c r="AA46" s="148" t="e">
        <f>IF('Crisis Indicator Data'!#REF!="No Data",1,IF(#REF!&lt;&gt;"",1,0))</f>
        <v>#REF!</v>
      </c>
      <c r="AB46" s="148" t="e">
        <f>IF('Crisis Indicator Data'!#REF!="No Data",1,IF(#REF!&lt;&gt;"",1,0))</f>
        <v>#REF!</v>
      </c>
      <c r="AC46" s="148" t="e">
        <f>IF('Crisis Indicator Data'!#REF!="No Data",1,IF(#REF!&lt;&gt;"",1,0))</f>
        <v>#REF!</v>
      </c>
      <c r="AD46" s="148" t="e">
        <f>IF('Crisis Indicator Data'!#REF!="No Data",1,IF(#REF!&lt;&gt;"",1,0))</f>
        <v>#REF!</v>
      </c>
      <c r="AE46" s="148" t="e">
        <f>IF('Crisis Indicator Data'!#REF!="No Data",1,IF(#REF!&lt;&gt;"",1,0))</f>
        <v>#REF!</v>
      </c>
      <c r="AF46" s="148" t="e">
        <f>IF('Crisis Indicator Data'!#REF!="No Data",1,IF(#REF!&lt;&gt;"",1,0))</f>
        <v>#REF!</v>
      </c>
      <c r="AG46" s="148" t="e">
        <f>IF('Crisis Indicator Data'!#REF!="No Data",1,IF(#REF!&lt;&gt;"",1,0))</f>
        <v>#REF!</v>
      </c>
      <c r="AH46" s="148" t="e">
        <f>IF('Crisis Indicator Data'!#REF!="No Data",1,IF(#REF!&lt;&gt;"",1,0))</f>
        <v>#REF!</v>
      </c>
      <c r="AI46" s="148" t="e">
        <f>IF('Crisis Indicator Data'!#REF!="No Data",1,IF(#REF!&lt;&gt;"",1,0))</f>
        <v>#REF!</v>
      </c>
      <c r="AJ46" s="148" t="e">
        <f>IF('Crisis Indicator Data'!#REF!="No Data",1,IF(#REF!&lt;&gt;"",1,0))</f>
        <v>#REF!</v>
      </c>
      <c r="AK46" s="148" t="e">
        <f>IF('Crisis Indicator Data'!#REF!="No Data",1,IF(#REF!&lt;&gt;"",1,0))</f>
        <v>#REF!</v>
      </c>
      <c r="AL46" s="148" t="e">
        <f>IF('Crisis Indicator Data'!#REF!="No Data",1,IF(#REF!&lt;&gt;"",1,0))</f>
        <v>#REF!</v>
      </c>
      <c r="AM46" s="148" t="e">
        <f>IF('Crisis Indicator Data'!#REF!="No Data",1,IF(#REF!&lt;&gt;"",1,0))</f>
        <v>#REF!</v>
      </c>
      <c r="AN46" s="148" t="e">
        <f>IF('Crisis Indicator Data'!#REF!="No Data",1,IF(#REF!&lt;&gt;"",1,0))</f>
        <v>#REF!</v>
      </c>
      <c r="AO46" s="148" t="e">
        <f>IF('Crisis Indicator Data'!#REF!="No Data",1,IF(#REF!&lt;&gt;"",1,0))</f>
        <v>#REF!</v>
      </c>
      <c r="AP46" s="148" t="e">
        <f>IF('Crisis Indicator Data'!#REF!="No Data",1,IF(#REF!&lt;&gt;"",1,0))</f>
        <v>#REF!</v>
      </c>
      <c r="AQ46" s="148" t="e">
        <f>IF('Crisis Indicator Data'!#REF!="No Data",1,IF(#REF!&lt;&gt;"",1,0))</f>
        <v>#REF!</v>
      </c>
      <c r="AR46" s="148" t="e">
        <f>IF('Crisis Indicator Data'!#REF!="No Data",1,IF(#REF!&lt;&gt;"",1,0))</f>
        <v>#REF!</v>
      </c>
      <c r="AS46" s="148" t="e">
        <f>IF('Crisis Indicator Data'!#REF!="No Data",1,IF(#REF!&lt;&gt;"",1,0))</f>
        <v>#REF!</v>
      </c>
      <c r="AT46" s="148" t="e">
        <f>IF('Crisis Indicator Data'!#REF!="No Data",1,IF(#REF!&lt;&gt;"",1,0))</f>
        <v>#REF!</v>
      </c>
      <c r="AU46" s="148" t="e">
        <f>IF('Crisis Indicator Data'!#REF!="No Data",1,IF(#REF!&lt;&gt;"",1,0))</f>
        <v>#REF!</v>
      </c>
      <c r="AV46" s="148" t="e">
        <f>IF('Crisis Indicator Data'!#REF!="No Data",1,IF(#REF!&lt;&gt;"",1,0))</f>
        <v>#REF!</v>
      </c>
      <c r="AW46" s="148" t="e">
        <f>IF('Crisis Indicator Data'!#REF!="No Data",1,IF(#REF!&lt;&gt;"",1,0))</f>
        <v>#REF!</v>
      </c>
      <c r="AX46" s="148" t="e">
        <f>IF('Crisis Indicator Data'!#REF!="No Data",1,IF(#REF!&lt;&gt;"",1,0))</f>
        <v>#REF!</v>
      </c>
      <c r="AY46" s="148" t="e">
        <f>IF('Crisis Indicator Data'!#REF!="No Data",1,IF(#REF!&lt;&gt;"",1,0))</f>
        <v>#REF!</v>
      </c>
      <c r="AZ46" s="148" t="e">
        <f>IF('Crisis Indicator Data'!#REF!="No Data",1,IF(#REF!&lt;&gt;"",1,0))</f>
        <v>#REF!</v>
      </c>
      <c r="BA46" t="e">
        <f t="shared" si="2"/>
        <v>#REF!</v>
      </c>
      <c r="BB46" s="20" t="e">
        <f t="shared" si="3"/>
        <v>#REF!</v>
      </c>
    </row>
    <row r="47" spans="1:54">
      <c r="A47" t="s">
        <v>8095</v>
      </c>
      <c r="B47" s="148" t="e">
        <f>IF('Crisis Indicator Data'!#REF!="No Data",1,IF(#REF!&lt;&gt;"",1,0))</f>
        <v>#REF!</v>
      </c>
      <c r="C47" s="148" t="e">
        <f>IF('Crisis Indicator Data'!#REF!="No Data",1,IF(#REF!&lt;&gt;"",1,0))</f>
        <v>#REF!</v>
      </c>
      <c r="D47" s="148" t="e">
        <f>IF('Crisis Indicator Data'!#REF!="No Data",1,IF(#REF!&lt;&gt;"",1,0))</f>
        <v>#REF!</v>
      </c>
      <c r="E47" s="148" t="e">
        <f>IF('Crisis Indicator Data'!#REF!="No Data",1,IF(#REF!&lt;&gt;"",1,0))</f>
        <v>#REF!</v>
      </c>
      <c r="F47" s="148" t="e">
        <f>IF('Crisis Indicator Data'!#REF!="No Data",1,IF(#REF!&lt;&gt;"",1,0))</f>
        <v>#REF!</v>
      </c>
      <c r="G47" s="148" t="e">
        <f>IF('Crisis Indicator Data'!#REF!="No Data",1,IF(#REF!&lt;&gt;"",1,0))</f>
        <v>#REF!</v>
      </c>
      <c r="H47" s="148" t="e">
        <f>IF('Crisis Indicator Data'!#REF!="No Data",1,IF(#REF!&lt;&gt;"",1,0))</f>
        <v>#REF!</v>
      </c>
      <c r="I47" s="148" t="e">
        <f>IF('Crisis Indicator Data'!#REF!="No Data",1,IF(#REF!&lt;&gt;"",1,0))</f>
        <v>#REF!</v>
      </c>
      <c r="J47" s="148" t="e">
        <f>IF('Crisis Indicator Data'!#REF!="No Data",1,IF(#REF!&lt;&gt;"",1,0))</f>
        <v>#REF!</v>
      </c>
      <c r="K47" s="148" t="e">
        <f>IF('Crisis Indicator Data'!#REF!="No Data",1,IF(#REF!&lt;&gt;"",1,0))</f>
        <v>#REF!</v>
      </c>
      <c r="L47" s="148" t="e">
        <f>IF('Crisis Indicator Data'!#REF!="No Data",1,IF(#REF!&lt;&gt;"",1,0))</f>
        <v>#REF!</v>
      </c>
      <c r="M47" s="148" t="e">
        <f>IF('Crisis Indicator Data'!#REF!="No Data",1,IF(#REF!&lt;&gt;"",1,0))</f>
        <v>#REF!</v>
      </c>
      <c r="N47" s="148" t="e">
        <f>IF('Crisis Indicator Data'!#REF!="No Data",1,IF(#REF!&lt;&gt;"",1,0))</f>
        <v>#REF!</v>
      </c>
      <c r="O47" s="148" t="e">
        <f>IF('Crisis Indicator Data'!#REF!="No Data",1,IF(#REF!&lt;&gt;"",1,0))</f>
        <v>#REF!</v>
      </c>
      <c r="P47" s="148" t="e">
        <f>IF('Crisis Indicator Data'!#REF!="No Data",1,IF(#REF!&lt;&gt;"",1,0))</f>
        <v>#REF!</v>
      </c>
      <c r="Q47" s="148" t="e">
        <f>IF('Crisis Indicator Data'!#REF!="No Data",1,IF(#REF!&lt;&gt;"",1,0))</f>
        <v>#REF!</v>
      </c>
      <c r="R47" s="148" t="e">
        <f>IF('Crisis Indicator Data'!#REF!="No Data",1,IF(#REF!&lt;&gt;"",1,0))</f>
        <v>#REF!</v>
      </c>
      <c r="S47" s="148" t="e">
        <f>IF('Crisis Indicator Data'!#REF!="No Data",1,IF(#REF!&lt;&gt;"",1,0))</f>
        <v>#REF!</v>
      </c>
      <c r="T47" s="148" t="e">
        <f>IF('Crisis Indicator Data'!#REF!="No Data",1,IF(#REF!&lt;&gt;"",1,0))</f>
        <v>#REF!</v>
      </c>
      <c r="U47" s="148" t="e">
        <f>IF('Crisis Indicator Data'!#REF!="No Data",1,IF(#REF!&lt;&gt;"",1,0))</f>
        <v>#REF!</v>
      </c>
      <c r="V47" s="148" t="e">
        <f>IF('Crisis Indicator Data'!#REF!="No Data",1,IF(#REF!&lt;&gt;"",1,0))</f>
        <v>#REF!</v>
      </c>
      <c r="W47" s="148" t="e">
        <f>IF('Crisis Indicator Data'!#REF!="No Data",1,IF(#REF!&lt;&gt;"",1,0))</f>
        <v>#REF!</v>
      </c>
      <c r="X47" s="148" t="e">
        <f>IF('Crisis Indicator Data'!#REF!="No Data",1,IF(#REF!&lt;&gt;"",1,0))</f>
        <v>#REF!</v>
      </c>
      <c r="Y47" s="148" t="e">
        <f>IF('Crisis Indicator Data'!#REF!="No Data",1,IF(#REF!&lt;&gt;"",1,0))</f>
        <v>#REF!</v>
      </c>
      <c r="Z47" s="148" t="e">
        <f>IF('Crisis Indicator Data'!#REF!="No Data",1,IF(#REF!&lt;&gt;"",1,0))</f>
        <v>#REF!</v>
      </c>
      <c r="AA47" s="148" t="e">
        <f>IF('Crisis Indicator Data'!#REF!="No Data",1,IF(#REF!&lt;&gt;"",1,0))</f>
        <v>#REF!</v>
      </c>
      <c r="AB47" s="148" t="e">
        <f>IF('Crisis Indicator Data'!#REF!="No Data",1,IF(#REF!&lt;&gt;"",1,0))</f>
        <v>#REF!</v>
      </c>
      <c r="AC47" s="148" t="e">
        <f>IF('Crisis Indicator Data'!#REF!="No Data",1,IF(#REF!&lt;&gt;"",1,0))</f>
        <v>#REF!</v>
      </c>
      <c r="AD47" s="148" t="e">
        <f>IF('Crisis Indicator Data'!#REF!="No Data",1,IF(#REF!&lt;&gt;"",1,0))</f>
        <v>#REF!</v>
      </c>
      <c r="AE47" s="148" t="e">
        <f>IF('Crisis Indicator Data'!#REF!="No Data",1,IF(#REF!&lt;&gt;"",1,0))</f>
        <v>#REF!</v>
      </c>
      <c r="AF47" s="148" t="e">
        <f>IF('Crisis Indicator Data'!#REF!="No Data",1,IF(#REF!&lt;&gt;"",1,0))</f>
        <v>#REF!</v>
      </c>
      <c r="AG47" s="148" t="e">
        <f>IF('Crisis Indicator Data'!#REF!="No Data",1,IF(#REF!&lt;&gt;"",1,0))</f>
        <v>#REF!</v>
      </c>
      <c r="AH47" s="148" t="e">
        <f>IF('Crisis Indicator Data'!#REF!="No Data",1,IF(#REF!&lt;&gt;"",1,0))</f>
        <v>#REF!</v>
      </c>
      <c r="AI47" s="148" t="e">
        <f>IF('Crisis Indicator Data'!#REF!="No Data",1,IF(#REF!&lt;&gt;"",1,0))</f>
        <v>#REF!</v>
      </c>
      <c r="AJ47" s="148" t="e">
        <f>IF('Crisis Indicator Data'!#REF!="No Data",1,IF(#REF!&lt;&gt;"",1,0))</f>
        <v>#REF!</v>
      </c>
      <c r="AK47" s="148" t="e">
        <f>IF('Crisis Indicator Data'!#REF!="No Data",1,IF(#REF!&lt;&gt;"",1,0))</f>
        <v>#REF!</v>
      </c>
      <c r="AL47" s="148" t="e">
        <f>IF('Crisis Indicator Data'!#REF!="No Data",1,IF(#REF!&lt;&gt;"",1,0))</f>
        <v>#REF!</v>
      </c>
      <c r="AM47" s="148" t="e">
        <f>IF('Crisis Indicator Data'!#REF!="No Data",1,IF(#REF!&lt;&gt;"",1,0))</f>
        <v>#REF!</v>
      </c>
      <c r="AN47" s="148" t="e">
        <f>IF('Crisis Indicator Data'!#REF!="No Data",1,IF(#REF!&lt;&gt;"",1,0))</f>
        <v>#REF!</v>
      </c>
      <c r="AO47" s="148" t="e">
        <f>IF('Crisis Indicator Data'!#REF!="No Data",1,IF(#REF!&lt;&gt;"",1,0))</f>
        <v>#REF!</v>
      </c>
      <c r="AP47" s="148" t="e">
        <f>IF('Crisis Indicator Data'!#REF!="No Data",1,IF(#REF!&lt;&gt;"",1,0))</f>
        <v>#REF!</v>
      </c>
      <c r="AQ47" s="148" t="e">
        <f>IF('Crisis Indicator Data'!#REF!="No Data",1,IF(#REF!&lt;&gt;"",1,0))</f>
        <v>#REF!</v>
      </c>
      <c r="AR47" s="148" t="e">
        <f>IF('Crisis Indicator Data'!#REF!="No Data",1,IF(#REF!&lt;&gt;"",1,0))</f>
        <v>#REF!</v>
      </c>
      <c r="AS47" s="148" t="e">
        <f>IF('Crisis Indicator Data'!#REF!="No Data",1,IF(#REF!&lt;&gt;"",1,0))</f>
        <v>#REF!</v>
      </c>
      <c r="AT47" s="148" t="e">
        <f>IF('Crisis Indicator Data'!#REF!="No Data",1,IF(#REF!&lt;&gt;"",1,0))</f>
        <v>#REF!</v>
      </c>
      <c r="AU47" s="148" t="e">
        <f>IF('Crisis Indicator Data'!#REF!="No Data",1,IF(#REF!&lt;&gt;"",1,0))</f>
        <v>#REF!</v>
      </c>
      <c r="AV47" s="148" t="e">
        <f>IF('Crisis Indicator Data'!#REF!="No Data",1,IF(#REF!&lt;&gt;"",1,0))</f>
        <v>#REF!</v>
      </c>
      <c r="AW47" s="148" t="e">
        <f>IF('Crisis Indicator Data'!#REF!="No Data",1,IF(#REF!&lt;&gt;"",1,0))</f>
        <v>#REF!</v>
      </c>
      <c r="AX47" s="148" t="e">
        <f>IF('Crisis Indicator Data'!#REF!="No Data",1,IF(#REF!&lt;&gt;"",1,0))</f>
        <v>#REF!</v>
      </c>
      <c r="AY47" s="148" t="e">
        <f>IF('Crisis Indicator Data'!#REF!="No Data",1,IF(#REF!&lt;&gt;"",1,0))</f>
        <v>#REF!</v>
      </c>
      <c r="AZ47" s="148" t="e">
        <f>IF('Crisis Indicator Data'!#REF!="No Data",1,IF(#REF!&lt;&gt;"",1,0))</f>
        <v>#REF!</v>
      </c>
      <c r="BA47" t="e">
        <f t="shared" si="2"/>
        <v>#REF!</v>
      </c>
      <c r="BB47" s="20" t="e">
        <f t="shared" si="3"/>
        <v>#REF!</v>
      </c>
    </row>
    <row r="48" spans="1:54">
      <c r="A48" t="s">
        <v>1245</v>
      </c>
      <c r="B48" s="148" t="e">
        <f>IF('Crisis Indicator Data'!#REF!="No Data",1,IF(#REF!&lt;&gt;"",1,0))</f>
        <v>#REF!</v>
      </c>
      <c r="C48" s="148" t="e">
        <f>IF('Crisis Indicator Data'!#REF!="No Data",1,IF(#REF!&lt;&gt;"",1,0))</f>
        <v>#REF!</v>
      </c>
      <c r="D48" s="148" t="e">
        <f>IF('Crisis Indicator Data'!#REF!="No Data",1,IF(#REF!&lt;&gt;"",1,0))</f>
        <v>#REF!</v>
      </c>
      <c r="E48" s="148" t="e">
        <f>IF('Crisis Indicator Data'!#REF!="No Data",1,IF(#REF!&lt;&gt;"",1,0))</f>
        <v>#REF!</v>
      </c>
      <c r="F48" s="148" t="e">
        <f>IF('Crisis Indicator Data'!#REF!="No Data",1,IF(#REF!&lt;&gt;"",1,0))</f>
        <v>#REF!</v>
      </c>
      <c r="G48" s="148" t="e">
        <f>IF('Crisis Indicator Data'!#REF!="No Data",1,IF(#REF!&lt;&gt;"",1,0))</f>
        <v>#REF!</v>
      </c>
      <c r="H48" s="148" t="e">
        <f>IF('Crisis Indicator Data'!#REF!="No Data",1,IF(#REF!&lt;&gt;"",1,0))</f>
        <v>#REF!</v>
      </c>
      <c r="I48" s="148" t="e">
        <f>IF('Crisis Indicator Data'!#REF!="No Data",1,IF(#REF!&lt;&gt;"",1,0))</f>
        <v>#REF!</v>
      </c>
      <c r="J48" s="148" t="e">
        <f>IF('Crisis Indicator Data'!#REF!="No Data",1,IF(#REF!&lt;&gt;"",1,0))</f>
        <v>#REF!</v>
      </c>
      <c r="K48" s="148" t="e">
        <f>IF('Crisis Indicator Data'!#REF!="No Data",1,IF(#REF!&lt;&gt;"",1,0))</f>
        <v>#REF!</v>
      </c>
      <c r="L48" s="148" t="e">
        <f>IF('Crisis Indicator Data'!#REF!="No Data",1,IF(#REF!&lt;&gt;"",1,0))</f>
        <v>#REF!</v>
      </c>
      <c r="M48" s="148" t="e">
        <f>IF('Crisis Indicator Data'!#REF!="No Data",1,IF(#REF!&lt;&gt;"",1,0))</f>
        <v>#REF!</v>
      </c>
      <c r="N48" s="148" t="e">
        <f>IF('Crisis Indicator Data'!#REF!="No Data",1,IF(#REF!&lt;&gt;"",1,0))</f>
        <v>#REF!</v>
      </c>
      <c r="O48" s="148" t="e">
        <f>IF('Crisis Indicator Data'!#REF!="No Data",1,IF(#REF!&lt;&gt;"",1,0))</f>
        <v>#REF!</v>
      </c>
      <c r="P48" s="148" t="e">
        <f>IF('Crisis Indicator Data'!#REF!="No Data",1,IF(#REF!&lt;&gt;"",1,0))</f>
        <v>#REF!</v>
      </c>
      <c r="Q48" s="148" t="e">
        <f>IF('Crisis Indicator Data'!#REF!="No Data",1,IF(#REF!&lt;&gt;"",1,0))</f>
        <v>#REF!</v>
      </c>
      <c r="R48" s="148" t="e">
        <f>IF('Crisis Indicator Data'!#REF!="No Data",1,IF(#REF!&lt;&gt;"",1,0))</f>
        <v>#REF!</v>
      </c>
      <c r="S48" s="148" t="e">
        <f>IF('Crisis Indicator Data'!#REF!="No Data",1,IF(#REF!&lt;&gt;"",1,0))</f>
        <v>#REF!</v>
      </c>
      <c r="T48" s="148" t="e">
        <f>IF('Crisis Indicator Data'!#REF!="No Data",1,IF(#REF!&lt;&gt;"",1,0))</f>
        <v>#REF!</v>
      </c>
      <c r="U48" s="148" t="e">
        <f>IF('Crisis Indicator Data'!#REF!="No Data",1,IF(#REF!&lt;&gt;"",1,0))</f>
        <v>#REF!</v>
      </c>
      <c r="V48" s="148" t="e">
        <f>IF('Crisis Indicator Data'!#REF!="No Data",1,IF(#REF!&lt;&gt;"",1,0))</f>
        <v>#REF!</v>
      </c>
      <c r="W48" s="148" t="e">
        <f>IF('Crisis Indicator Data'!#REF!="No Data",1,IF(#REF!&lt;&gt;"",1,0))</f>
        <v>#REF!</v>
      </c>
      <c r="X48" s="148" t="e">
        <f>IF('Crisis Indicator Data'!#REF!="No Data",1,IF(#REF!&lt;&gt;"",1,0))</f>
        <v>#REF!</v>
      </c>
      <c r="Y48" s="148" t="e">
        <f>IF('Crisis Indicator Data'!#REF!="No Data",1,IF(#REF!&lt;&gt;"",1,0))</f>
        <v>#REF!</v>
      </c>
      <c r="Z48" s="148" t="e">
        <f>IF('Crisis Indicator Data'!#REF!="No Data",1,IF(#REF!&lt;&gt;"",1,0))</f>
        <v>#REF!</v>
      </c>
      <c r="AA48" s="148" t="e">
        <f>IF('Crisis Indicator Data'!#REF!="No Data",1,IF(#REF!&lt;&gt;"",1,0))</f>
        <v>#REF!</v>
      </c>
      <c r="AB48" s="148" t="e">
        <f>IF('Crisis Indicator Data'!#REF!="No Data",1,IF(#REF!&lt;&gt;"",1,0))</f>
        <v>#REF!</v>
      </c>
      <c r="AC48" s="148" t="e">
        <f>IF('Crisis Indicator Data'!#REF!="No Data",1,IF(#REF!&lt;&gt;"",1,0))</f>
        <v>#REF!</v>
      </c>
      <c r="AD48" s="148" t="e">
        <f>IF('Crisis Indicator Data'!#REF!="No Data",1,IF(#REF!&lt;&gt;"",1,0))</f>
        <v>#REF!</v>
      </c>
      <c r="AE48" s="148" t="e">
        <f>IF('Crisis Indicator Data'!#REF!="No Data",1,IF(#REF!&lt;&gt;"",1,0))</f>
        <v>#REF!</v>
      </c>
      <c r="AF48" s="148" t="e">
        <f>IF('Crisis Indicator Data'!#REF!="No Data",1,IF(#REF!&lt;&gt;"",1,0))</f>
        <v>#REF!</v>
      </c>
      <c r="AG48" s="148" t="e">
        <f>IF('Crisis Indicator Data'!#REF!="No Data",1,IF(#REF!&lt;&gt;"",1,0))</f>
        <v>#REF!</v>
      </c>
      <c r="AH48" s="148" t="e">
        <f>IF('Crisis Indicator Data'!#REF!="No Data",1,IF(#REF!&lt;&gt;"",1,0))</f>
        <v>#REF!</v>
      </c>
      <c r="AI48" s="148" t="e">
        <f>IF('Crisis Indicator Data'!#REF!="No Data",1,IF(#REF!&lt;&gt;"",1,0))</f>
        <v>#REF!</v>
      </c>
      <c r="AJ48" s="148" t="e">
        <f>IF('Crisis Indicator Data'!#REF!="No Data",1,IF(#REF!&lt;&gt;"",1,0))</f>
        <v>#REF!</v>
      </c>
      <c r="AK48" s="148" t="e">
        <f>IF('Crisis Indicator Data'!#REF!="No Data",1,IF(#REF!&lt;&gt;"",1,0))</f>
        <v>#REF!</v>
      </c>
      <c r="AL48" s="148" t="e">
        <f>IF('Crisis Indicator Data'!#REF!="No Data",1,IF(#REF!&lt;&gt;"",1,0))</f>
        <v>#REF!</v>
      </c>
      <c r="AM48" s="148" t="e">
        <f>IF('Crisis Indicator Data'!#REF!="No Data",1,IF(#REF!&lt;&gt;"",1,0))</f>
        <v>#REF!</v>
      </c>
      <c r="AN48" s="148" t="e">
        <f>IF('Crisis Indicator Data'!#REF!="No Data",1,IF(#REF!&lt;&gt;"",1,0))</f>
        <v>#REF!</v>
      </c>
      <c r="AO48" s="148" t="e">
        <f>IF('Crisis Indicator Data'!#REF!="No Data",1,IF(#REF!&lt;&gt;"",1,0))</f>
        <v>#REF!</v>
      </c>
      <c r="AP48" s="148" t="e">
        <f>IF('Crisis Indicator Data'!#REF!="No Data",1,IF(#REF!&lt;&gt;"",1,0))</f>
        <v>#REF!</v>
      </c>
      <c r="AQ48" s="148" t="e">
        <f>IF('Crisis Indicator Data'!#REF!="No Data",1,IF(#REF!&lt;&gt;"",1,0))</f>
        <v>#REF!</v>
      </c>
      <c r="AR48" s="148" t="e">
        <f>IF('Crisis Indicator Data'!#REF!="No Data",1,IF(#REF!&lt;&gt;"",1,0))</f>
        <v>#REF!</v>
      </c>
      <c r="AS48" s="148" t="e">
        <f>IF('Crisis Indicator Data'!#REF!="No Data",1,IF(#REF!&lt;&gt;"",1,0))</f>
        <v>#REF!</v>
      </c>
      <c r="AT48" s="148" t="e">
        <f>IF('Crisis Indicator Data'!#REF!="No Data",1,IF(#REF!&lt;&gt;"",1,0))</f>
        <v>#REF!</v>
      </c>
      <c r="AU48" s="148" t="e">
        <f>IF('Crisis Indicator Data'!#REF!="No Data",1,IF(#REF!&lt;&gt;"",1,0))</f>
        <v>#REF!</v>
      </c>
      <c r="AV48" s="148" t="e">
        <f>IF('Crisis Indicator Data'!#REF!="No Data",1,IF(#REF!&lt;&gt;"",1,0))</f>
        <v>#REF!</v>
      </c>
      <c r="AW48" s="148" t="e">
        <f>IF('Crisis Indicator Data'!#REF!="No Data",1,IF(#REF!&lt;&gt;"",1,0))</f>
        <v>#REF!</v>
      </c>
      <c r="AX48" s="148" t="e">
        <f>IF('Crisis Indicator Data'!#REF!="No Data",1,IF(#REF!&lt;&gt;"",1,0))</f>
        <v>#REF!</v>
      </c>
      <c r="AY48" s="148" t="e">
        <f>IF('Crisis Indicator Data'!#REF!="No Data",1,IF(#REF!&lt;&gt;"",1,0))</f>
        <v>#REF!</v>
      </c>
      <c r="AZ48" s="148" t="e">
        <f>IF('Crisis Indicator Data'!#REF!="No Data",1,IF(#REF!&lt;&gt;"",1,0))</f>
        <v>#REF!</v>
      </c>
      <c r="BA48" t="e">
        <f t="shared" si="2"/>
        <v>#REF!</v>
      </c>
      <c r="BB48" s="20" t="e">
        <f t="shared" si="3"/>
        <v>#REF!</v>
      </c>
    </row>
    <row r="49" spans="1:54">
      <c r="A49" t="s">
        <v>8097</v>
      </c>
      <c r="B49" s="148" t="e">
        <f>IF('Crisis Indicator Data'!#REF!="No Data",1,IF(#REF!&lt;&gt;"",1,0))</f>
        <v>#REF!</v>
      </c>
      <c r="C49" s="148" t="e">
        <f>IF('Crisis Indicator Data'!#REF!="No Data",1,IF(#REF!&lt;&gt;"",1,0))</f>
        <v>#REF!</v>
      </c>
      <c r="D49" s="148" t="e">
        <f>IF('Crisis Indicator Data'!#REF!="No Data",1,IF(#REF!&lt;&gt;"",1,0))</f>
        <v>#REF!</v>
      </c>
      <c r="E49" s="148" t="e">
        <f>IF('Crisis Indicator Data'!#REF!="No Data",1,IF(#REF!&lt;&gt;"",1,0))</f>
        <v>#REF!</v>
      </c>
      <c r="F49" s="148" t="e">
        <f>IF('Crisis Indicator Data'!#REF!="No Data",1,IF(#REF!&lt;&gt;"",1,0))</f>
        <v>#REF!</v>
      </c>
      <c r="G49" s="148" t="e">
        <f>IF('Crisis Indicator Data'!#REF!="No Data",1,IF(#REF!&lt;&gt;"",1,0))</f>
        <v>#REF!</v>
      </c>
      <c r="H49" s="148" t="e">
        <f>IF('Crisis Indicator Data'!#REF!="No Data",1,IF(#REF!&lt;&gt;"",1,0))</f>
        <v>#REF!</v>
      </c>
      <c r="I49" s="148" t="e">
        <f>IF('Crisis Indicator Data'!#REF!="No Data",1,IF(#REF!&lt;&gt;"",1,0))</f>
        <v>#REF!</v>
      </c>
      <c r="J49" s="148" t="e">
        <f>IF('Crisis Indicator Data'!#REF!="No Data",1,IF(#REF!&lt;&gt;"",1,0))</f>
        <v>#REF!</v>
      </c>
      <c r="K49" s="148" t="e">
        <f>IF('Crisis Indicator Data'!#REF!="No Data",1,IF(#REF!&lt;&gt;"",1,0))</f>
        <v>#REF!</v>
      </c>
      <c r="L49" s="148" t="e">
        <f>IF('Crisis Indicator Data'!#REF!="No Data",1,IF(#REF!&lt;&gt;"",1,0))</f>
        <v>#REF!</v>
      </c>
      <c r="M49" s="148" t="e">
        <f>IF('Crisis Indicator Data'!#REF!="No Data",1,IF(#REF!&lt;&gt;"",1,0))</f>
        <v>#REF!</v>
      </c>
      <c r="N49" s="148" t="e">
        <f>IF('Crisis Indicator Data'!#REF!="No Data",1,IF(#REF!&lt;&gt;"",1,0))</f>
        <v>#REF!</v>
      </c>
      <c r="O49" s="148" t="e">
        <f>IF('Crisis Indicator Data'!#REF!="No Data",1,IF(#REF!&lt;&gt;"",1,0))</f>
        <v>#REF!</v>
      </c>
      <c r="P49" s="148" t="e">
        <f>IF('Crisis Indicator Data'!#REF!="No Data",1,IF(#REF!&lt;&gt;"",1,0))</f>
        <v>#REF!</v>
      </c>
      <c r="Q49" s="148" t="e">
        <f>IF('Crisis Indicator Data'!#REF!="No Data",1,IF(#REF!&lt;&gt;"",1,0))</f>
        <v>#REF!</v>
      </c>
      <c r="R49" s="148" t="e">
        <f>IF('Crisis Indicator Data'!#REF!="No Data",1,IF(#REF!&lt;&gt;"",1,0))</f>
        <v>#REF!</v>
      </c>
      <c r="S49" s="148" t="e">
        <f>IF('Crisis Indicator Data'!#REF!="No Data",1,IF(#REF!&lt;&gt;"",1,0))</f>
        <v>#REF!</v>
      </c>
      <c r="T49" s="148" t="e">
        <f>IF('Crisis Indicator Data'!#REF!="No Data",1,IF(#REF!&lt;&gt;"",1,0))</f>
        <v>#REF!</v>
      </c>
      <c r="U49" s="148" t="e">
        <f>IF('Crisis Indicator Data'!#REF!="No Data",1,IF(#REF!&lt;&gt;"",1,0))</f>
        <v>#REF!</v>
      </c>
      <c r="V49" s="148" t="e">
        <f>IF('Crisis Indicator Data'!#REF!="No Data",1,IF(#REF!&lt;&gt;"",1,0))</f>
        <v>#REF!</v>
      </c>
      <c r="W49" s="148" t="e">
        <f>IF('Crisis Indicator Data'!#REF!="No Data",1,IF(#REF!&lt;&gt;"",1,0))</f>
        <v>#REF!</v>
      </c>
      <c r="X49" s="148" t="e">
        <f>IF('Crisis Indicator Data'!#REF!="No Data",1,IF(#REF!&lt;&gt;"",1,0))</f>
        <v>#REF!</v>
      </c>
      <c r="Y49" s="148" t="e">
        <f>IF('Crisis Indicator Data'!#REF!="No Data",1,IF(#REF!&lt;&gt;"",1,0))</f>
        <v>#REF!</v>
      </c>
      <c r="Z49" s="148" t="e">
        <f>IF('Crisis Indicator Data'!#REF!="No Data",1,IF(#REF!&lt;&gt;"",1,0))</f>
        <v>#REF!</v>
      </c>
      <c r="AA49" s="148" t="e">
        <f>IF('Crisis Indicator Data'!#REF!="No Data",1,IF(#REF!&lt;&gt;"",1,0))</f>
        <v>#REF!</v>
      </c>
      <c r="AB49" s="148" t="e">
        <f>IF('Crisis Indicator Data'!#REF!="No Data",1,IF(#REF!&lt;&gt;"",1,0))</f>
        <v>#REF!</v>
      </c>
      <c r="AC49" s="148" t="e">
        <f>IF('Crisis Indicator Data'!#REF!="No Data",1,IF(#REF!&lt;&gt;"",1,0))</f>
        <v>#REF!</v>
      </c>
      <c r="AD49" s="148" t="e">
        <f>IF('Crisis Indicator Data'!#REF!="No Data",1,IF(#REF!&lt;&gt;"",1,0))</f>
        <v>#REF!</v>
      </c>
      <c r="AE49" s="148" t="e">
        <f>IF('Crisis Indicator Data'!#REF!="No Data",1,IF(#REF!&lt;&gt;"",1,0))</f>
        <v>#REF!</v>
      </c>
      <c r="AF49" s="148" t="e">
        <f>IF('Crisis Indicator Data'!#REF!="No Data",1,IF(#REF!&lt;&gt;"",1,0))</f>
        <v>#REF!</v>
      </c>
      <c r="AG49" s="148" t="e">
        <f>IF('Crisis Indicator Data'!#REF!="No Data",1,IF(#REF!&lt;&gt;"",1,0))</f>
        <v>#REF!</v>
      </c>
      <c r="AH49" s="148" t="e">
        <f>IF('Crisis Indicator Data'!#REF!="No Data",1,IF(#REF!&lt;&gt;"",1,0))</f>
        <v>#REF!</v>
      </c>
      <c r="AI49" s="148" t="e">
        <f>IF('Crisis Indicator Data'!#REF!="No Data",1,IF(#REF!&lt;&gt;"",1,0))</f>
        <v>#REF!</v>
      </c>
      <c r="AJ49" s="148" t="e">
        <f>IF('Crisis Indicator Data'!#REF!="No Data",1,IF(#REF!&lt;&gt;"",1,0))</f>
        <v>#REF!</v>
      </c>
      <c r="AK49" s="148" t="e">
        <f>IF('Crisis Indicator Data'!#REF!="No Data",1,IF(#REF!&lt;&gt;"",1,0))</f>
        <v>#REF!</v>
      </c>
      <c r="AL49" s="148" t="e">
        <f>IF('Crisis Indicator Data'!#REF!="No Data",1,IF(#REF!&lt;&gt;"",1,0))</f>
        <v>#REF!</v>
      </c>
      <c r="AM49" s="148" t="e">
        <f>IF('Crisis Indicator Data'!#REF!="No Data",1,IF(#REF!&lt;&gt;"",1,0))</f>
        <v>#REF!</v>
      </c>
      <c r="AN49" s="148" t="e">
        <f>IF('Crisis Indicator Data'!#REF!="No Data",1,IF(#REF!&lt;&gt;"",1,0))</f>
        <v>#REF!</v>
      </c>
      <c r="AO49" s="148" t="e">
        <f>IF('Crisis Indicator Data'!#REF!="No Data",1,IF(#REF!&lt;&gt;"",1,0))</f>
        <v>#REF!</v>
      </c>
      <c r="AP49" s="148" t="e">
        <f>IF('Crisis Indicator Data'!#REF!="No Data",1,IF(#REF!&lt;&gt;"",1,0))</f>
        <v>#REF!</v>
      </c>
      <c r="AQ49" s="148" t="e">
        <f>IF('Crisis Indicator Data'!#REF!="No Data",1,IF(#REF!&lt;&gt;"",1,0))</f>
        <v>#REF!</v>
      </c>
      <c r="AR49" s="148" t="e">
        <f>IF('Crisis Indicator Data'!#REF!="No Data",1,IF(#REF!&lt;&gt;"",1,0))</f>
        <v>#REF!</v>
      </c>
      <c r="AS49" s="148" t="e">
        <f>IF('Crisis Indicator Data'!#REF!="No Data",1,IF(#REF!&lt;&gt;"",1,0))</f>
        <v>#REF!</v>
      </c>
      <c r="AT49" s="148" t="e">
        <f>IF('Crisis Indicator Data'!#REF!="No Data",1,IF(#REF!&lt;&gt;"",1,0))</f>
        <v>#REF!</v>
      </c>
      <c r="AU49" s="148" t="e">
        <f>IF('Crisis Indicator Data'!#REF!="No Data",1,IF(#REF!&lt;&gt;"",1,0))</f>
        <v>#REF!</v>
      </c>
      <c r="AV49" s="148" t="e">
        <f>IF('Crisis Indicator Data'!#REF!="No Data",1,IF(#REF!&lt;&gt;"",1,0))</f>
        <v>#REF!</v>
      </c>
      <c r="AW49" s="148" t="e">
        <f>IF('Crisis Indicator Data'!#REF!="No Data",1,IF(#REF!&lt;&gt;"",1,0))</f>
        <v>#REF!</v>
      </c>
      <c r="AX49" s="148" t="e">
        <f>IF('Crisis Indicator Data'!#REF!="No Data",1,IF(#REF!&lt;&gt;"",1,0))</f>
        <v>#REF!</v>
      </c>
      <c r="AY49" s="148" t="e">
        <f>IF('Crisis Indicator Data'!#REF!="No Data",1,IF(#REF!&lt;&gt;"",1,0))</f>
        <v>#REF!</v>
      </c>
      <c r="AZ49" s="148" t="e">
        <f>IF('Crisis Indicator Data'!#REF!="No Data",1,IF(#REF!&lt;&gt;"",1,0))</f>
        <v>#REF!</v>
      </c>
      <c r="BA49" t="e">
        <f t="shared" si="2"/>
        <v>#REF!</v>
      </c>
      <c r="BB49" s="20" t="e">
        <f t="shared" si="3"/>
        <v>#REF!</v>
      </c>
    </row>
    <row r="50" spans="1:54">
      <c r="A50" t="s">
        <v>8099</v>
      </c>
      <c r="B50" s="148" t="e">
        <f>IF('Crisis Indicator Data'!#REF!="No Data",1,IF(#REF!&lt;&gt;"",1,0))</f>
        <v>#REF!</v>
      </c>
      <c r="C50" s="148" t="e">
        <f>IF('Crisis Indicator Data'!#REF!="No Data",1,IF(#REF!&lt;&gt;"",1,0))</f>
        <v>#REF!</v>
      </c>
      <c r="D50" s="148" t="e">
        <f>IF('Crisis Indicator Data'!#REF!="No Data",1,IF(#REF!&lt;&gt;"",1,0))</f>
        <v>#REF!</v>
      </c>
      <c r="E50" s="148" t="e">
        <f>IF('Crisis Indicator Data'!#REF!="No Data",1,IF(#REF!&lt;&gt;"",1,0))</f>
        <v>#REF!</v>
      </c>
      <c r="F50" s="148" t="e">
        <f>IF('Crisis Indicator Data'!#REF!="No Data",1,IF(#REF!&lt;&gt;"",1,0))</f>
        <v>#REF!</v>
      </c>
      <c r="G50" s="148" t="e">
        <f>IF('Crisis Indicator Data'!#REF!="No Data",1,IF(#REF!&lt;&gt;"",1,0))</f>
        <v>#REF!</v>
      </c>
      <c r="H50" s="148" t="e">
        <f>IF('Crisis Indicator Data'!#REF!="No Data",1,IF(#REF!&lt;&gt;"",1,0))</f>
        <v>#REF!</v>
      </c>
      <c r="I50" s="148" t="e">
        <f>IF('Crisis Indicator Data'!#REF!="No Data",1,IF(#REF!&lt;&gt;"",1,0))</f>
        <v>#REF!</v>
      </c>
      <c r="J50" s="148" t="e">
        <f>IF('Crisis Indicator Data'!#REF!="No Data",1,IF(#REF!&lt;&gt;"",1,0))</f>
        <v>#REF!</v>
      </c>
      <c r="K50" s="148" t="e">
        <f>IF('Crisis Indicator Data'!#REF!="No Data",1,IF(#REF!&lt;&gt;"",1,0))</f>
        <v>#REF!</v>
      </c>
      <c r="L50" s="148" t="e">
        <f>IF('Crisis Indicator Data'!#REF!="No Data",1,IF(#REF!&lt;&gt;"",1,0))</f>
        <v>#REF!</v>
      </c>
      <c r="M50" s="148" t="e">
        <f>IF('Crisis Indicator Data'!#REF!="No Data",1,IF(#REF!&lt;&gt;"",1,0))</f>
        <v>#REF!</v>
      </c>
      <c r="N50" s="148" t="e">
        <f>IF('Crisis Indicator Data'!#REF!="No Data",1,IF(#REF!&lt;&gt;"",1,0))</f>
        <v>#REF!</v>
      </c>
      <c r="O50" s="148" t="e">
        <f>IF('Crisis Indicator Data'!#REF!="No Data",1,IF(#REF!&lt;&gt;"",1,0))</f>
        <v>#REF!</v>
      </c>
      <c r="P50" s="148" t="e">
        <f>IF('Crisis Indicator Data'!#REF!="No Data",1,IF(#REF!&lt;&gt;"",1,0))</f>
        <v>#REF!</v>
      </c>
      <c r="Q50" s="148" t="e">
        <f>IF('Crisis Indicator Data'!#REF!="No Data",1,IF(#REF!&lt;&gt;"",1,0))</f>
        <v>#REF!</v>
      </c>
      <c r="R50" s="148" t="e">
        <f>IF('Crisis Indicator Data'!#REF!="No Data",1,IF(#REF!&lt;&gt;"",1,0))</f>
        <v>#REF!</v>
      </c>
      <c r="S50" s="148" t="e">
        <f>IF('Crisis Indicator Data'!#REF!="No Data",1,IF(#REF!&lt;&gt;"",1,0))</f>
        <v>#REF!</v>
      </c>
      <c r="T50" s="148" t="e">
        <f>IF('Crisis Indicator Data'!#REF!="No Data",1,IF(#REF!&lt;&gt;"",1,0))</f>
        <v>#REF!</v>
      </c>
      <c r="U50" s="148" t="e">
        <f>IF('Crisis Indicator Data'!#REF!="No Data",1,IF(#REF!&lt;&gt;"",1,0))</f>
        <v>#REF!</v>
      </c>
      <c r="V50" s="148" t="e">
        <f>IF('Crisis Indicator Data'!#REF!="No Data",1,IF(#REF!&lt;&gt;"",1,0))</f>
        <v>#REF!</v>
      </c>
      <c r="W50" s="148" t="e">
        <f>IF('Crisis Indicator Data'!#REF!="No Data",1,IF(#REF!&lt;&gt;"",1,0))</f>
        <v>#REF!</v>
      </c>
      <c r="X50" s="148" t="e">
        <f>IF('Crisis Indicator Data'!#REF!="No Data",1,IF(#REF!&lt;&gt;"",1,0))</f>
        <v>#REF!</v>
      </c>
      <c r="Y50" s="148" t="e">
        <f>IF('Crisis Indicator Data'!#REF!="No Data",1,IF(#REF!&lt;&gt;"",1,0))</f>
        <v>#REF!</v>
      </c>
      <c r="Z50" s="148" t="e">
        <f>IF('Crisis Indicator Data'!#REF!="No Data",1,IF(#REF!&lt;&gt;"",1,0))</f>
        <v>#REF!</v>
      </c>
      <c r="AA50" s="148" t="e">
        <f>IF('Crisis Indicator Data'!#REF!="No Data",1,IF(#REF!&lt;&gt;"",1,0))</f>
        <v>#REF!</v>
      </c>
      <c r="AB50" s="148" t="e">
        <f>IF('Crisis Indicator Data'!#REF!="No Data",1,IF(#REF!&lt;&gt;"",1,0))</f>
        <v>#REF!</v>
      </c>
      <c r="AC50" s="148" t="e">
        <f>IF('Crisis Indicator Data'!#REF!="No Data",1,IF(#REF!&lt;&gt;"",1,0))</f>
        <v>#REF!</v>
      </c>
      <c r="AD50" s="148" t="e">
        <f>IF('Crisis Indicator Data'!#REF!="No Data",1,IF(#REF!&lt;&gt;"",1,0))</f>
        <v>#REF!</v>
      </c>
      <c r="AE50" s="148" t="e">
        <f>IF('Crisis Indicator Data'!#REF!="No Data",1,IF(#REF!&lt;&gt;"",1,0))</f>
        <v>#REF!</v>
      </c>
      <c r="AF50" s="148" t="e">
        <f>IF('Crisis Indicator Data'!#REF!="No Data",1,IF(#REF!&lt;&gt;"",1,0))</f>
        <v>#REF!</v>
      </c>
      <c r="AG50" s="148" t="e">
        <f>IF('Crisis Indicator Data'!#REF!="No Data",1,IF(#REF!&lt;&gt;"",1,0))</f>
        <v>#REF!</v>
      </c>
      <c r="AH50" s="148" t="e">
        <f>IF('Crisis Indicator Data'!#REF!="No Data",1,IF(#REF!&lt;&gt;"",1,0))</f>
        <v>#REF!</v>
      </c>
      <c r="AI50" s="148" t="e">
        <f>IF('Crisis Indicator Data'!#REF!="No Data",1,IF(#REF!&lt;&gt;"",1,0))</f>
        <v>#REF!</v>
      </c>
      <c r="AJ50" s="148" t="e">
        <f>IF('Crisis Indicator Data'!#REF!="No Data",1,IF(#REF!&lt;&gt;"",1,0))</f>
        <v>#REF!</v>
      </c>
      <c r="AK50" s="148" t="e">
        <f>IF('Crisis Indicator Data'!#REF!="No Data",1,IF(#REF!&lt;&gt;"",1,0))</f>
        <v>#REF!</v>
      </c>
      <c r="AL50" s="148" t="e">
        <f>IF('Crisis Indicator Data'!#REF!="No Data",1,IF(#REF!&lt;&gt;"",1,0))</f>
        <v>#REF!</v>
      </c>
      <c r="AM50" s="148" t="e">
        <f>IF('Crisis Indicator Data'!#REF!="No Data",1,IF(#REF!&lt;&gt;"",1,0))</f>
        <v>#REF!</v>
      </c>
      <c r="AN50" s="148" t="e">
        <f>IF('Crisis Indicator Data'!#REF!="No Data",1,IF(#REF!&lt;&gt;"",1,0))</f>
        <v>#REF!</v>
      </c>
      <c r="AO50" s="148" t="e">
        <f>IF('Crisis Indicator Data'!#REF!="No Data",1,IF(#REF!&lt;&gt;"",1,0))</f>
        <v>#REF!</v>
      </c>
      <c r="AP50" s="148" t="e">
        <f>IF('Crisis Indicator Data'!#REF!="No Data",1,IF(#REF!&lt;&gt;"",1,0))</f>
        <v>#REF!</v>
      </c>
      <c r="AQ50" s="148" t="e">
        <f>IF('Crisis Indicator Data'!#REF!="No Data",1,IF(#REF!&lt;&gt;"",1,0))</f>
        <v>#REF!</v>
      </c>
      <c r="AR50" s="148" t="e">
        <f>IF('Crisis Indicator Data'!#REF!="No Data",1,IF(#REF!&lt;&gt;"",1,0))</f>
        <v>#REF!</v>
      </c>
      <c r="AS50" s="148" t="e">
        <f>IF('Crisis Indicator Data'!#REF!="No Data",1,IF(#REF!&lt;&gt;"",1,0))</f>
        <v>#REF!</v>
      </c>
      <c r="AT50" s="148" t="e">
        <f>IF('Crisis Indicator Data'!#REF!="No Data",1,IF(#REF!&lt;&gt;"",1,0))</f>
        <v>#REF!</v>
      </c>
      <c r="AU50" s="148" t="e">
        <f>IF('Crisis Indicator Data'!#REF!="No Data",1,IF(#REF!&lt;&gt;"",1,0))</f>
        <v>#REF!</v>
      </c>
      <c r="AV50" s="148" t="e">
        <f>IF('Crisis Indicator Data'!#REF!="No Data",1,IF(#REF!&lt;&gt;"",1,0))</f>
        <v>#REF!</v>
      </c>
      <c r="AW50" s="148" t="e">
        <f>IF('Crisis Indicator Data'!#REF!="No Data",1,IF(#REF!&lt;&gt;"",1,0))</f>
        <v>#REF!</v>
      </c>
      <c r="AX50" s="148" t="e">
        <f>IF('Crisis Indicator Data'!#REF!="No Data",1,IF(#REF!&lt;&gt;"",1,0))</f>
        <v>#REF!</v>
      </c>
      <c r="AY50" s="148" t="e">
        <f>IF('Crisis Indicator Data'!#REF!="No Data",1,IF(#REF!&lt;&gt;"",1,0))</f>
        <v>#REF!</v>
      </c>
      <c r="AZ50" s="148" t="e">
        <f>IF('Crisis Indicator Data'!#REF!="No Data",1,IF(#REF!&lt;&gt;"",1,0))</f>
        <v>#REF!</v>
      </c>
      <c r="BA50" t="e">
        <f t="shared" si="2"/>
        <v>#REF!</v>
      </c>
      <c r="BB50" s="20" t="e">
        <f t="shared" si="3"/>
        <v>#REF!</v>
      </c>
    </row>
    <row r="51" spans="1:54">
      <c r="A51" t="s">
        <v>1546</v>
      </c>
      <c r="B51" s="148" t="e">
        <f>IF('Crisis Indicator Data'!#REF!="No Data",1,IF(#REF!&lt;&gt;"",1,0))</f>
        <v>#REF!</v>
      </c>
      <c r="C51" s="148" t="e">
        <f>IF('Crisis Indicator Data'!#REF!="No Data",1,IF(#REF!&lt;&gt;"",1,0))</f>
        <v>#REF!</v>
      </c>
      <c r="D51" s="148" t="e">
        <f>IF('Crisis Indicator Data'!#REF!="No Data",1,IF(#REF!&lt;&gt;"",1,0))</f>
        <v>#REF!</v>
      </c>
      <c r="E51" s="148" t="e">
        <f>IF('Crisis Indicator Data'!#REF!="No Data",1,IF(#REF!&lt;&gt;"",1,0))</f>
        <v>#REF!</v>
      </c>
      <c r="F51" s="148" t="e">
        <f>IF('Crisis Indicator Data'!#REF!="No Data",1,IF(#REF!&lt;&gt;"",1,0))</f>
        <v>#REF!</v>
      </c>
      <c r="G51" s="148" t="e">
        <f>IF('Crisis Indicator Data'!#REF!="No Data",1,IF(#REF!&lt;&gt;"",1,0))</f>
        <v>#REF!</v>
      </c>
      <c r="H51" s="148" t="e">
        <f>IF('Crisis Indicator Data'!#REF!="No Data",1,IF(#REF!&lt;&gt;"",1,0))</f>
        <v>#REF!</v>
      </c>
      <c r="I51" s="148" t="e">
        <f>IF('Crisis Indicator Data'!#REF!="No Data",1,IF(#REF!&lt;&gt;"",1,0))</f>
        <v>#REF!</v>
      </c>
      <c r="J51" s="148" t="e">
        <f>IF('Crisis Indicator Data'!#REF!="No Data",1,IF(#REF!&lt;&gt;"",1,0))</f>
        <v>#REF!</v>
      </c>
      <c r="K51" s="148" t="e">
        <f>IF('Crisis Indicator Data'!#REF!="No Data",1,IF(#REF!&lt;&gt;"",1,0))</f>
        <v>#REF!</v>
      </c>
      <c r="L51" s="148" t="e">
        <f>IF('Crisis Indicator Data'!#REF!="No Data",1,IF(#REF!&lt;&gt;"",1,0))</f>
        <v>#REF!</v>
      </c>
      <c r="M51" s="148" t="e">
        <f>IF('Crisis Indicator Data'!#REF!="No Data",1,IF(#REF!&lt;&gt;"",1,0))</f>
        <v>#REF!</v>
      </c>
      <c r="N51" s="148" t="e">
        <f>IF('Crisis Indicator Data'!#REF!="No Data",1,IF(#REF!&lt;&gt;"",1,0))</f>
        <v>#REF!</v>
      </c>
      <c r="O51" s="148" t="e">
        <f>IF('Crisis Indicator Data'!#REF!="No Data",1,IF(#REF!&lt;&gt;"",1,0))</f>
        <v>#REF!</v>
      </c>
      <c r="P51" s="148" t="e">
        <f>IF('Crisis Indicator Data'!#REF!="No Data",1,IF(#REF!&lt;&gt;"",1,0))</f>
        <v>#REF!</v>
      </c>
      <c r="Q51" s="148" t="e">
        <f>IF('Crisis Indicator Data'!#REF!="No Data",1,IF(#REF!&lt;&gt;"",1,0))</f>
        <v>#REF!</v>
      </c>
      <c r="R51" s="148" t="e">
        <f>IF('Crisis Indicator Data'!#REF!="No Data",1,IF(#REF!&lt;&gt;"",1,0))</f>
        <v>#REF!</v>
      </c>
      <c r="S51" s="148" t="e">
        <f>IF('Crisis Indicator Data'!#REF!="No Data",1,IF(#REF!&lt;&gt;"",1,0))</f>
        <v>#REF!</v>
      </c>
      <c r="T51" s="148" t="e">
        <f>IF('Crisis Indicator Data'!#REF!="No Data",1,IF(#REF!&lt;&gt;"",1,0))</f>
        <v>#REF!</v>
      </c>
      <c r="U51" s="148" t="e">
        <f>IF('Crisis Indicator Data'!#REF!="No Data",1,IF(#REF!&lt;&gt;"",1,0))</f>
        <v>#REF!</v>
      </c>
      <c r="V51" s="148" t="e">
        <f>IF('Crisis Indicator Data'!#REF!="No Data",1,IF(#REF!&lt;&gt;"",1,0))</f>
        <v>#REF!</v>
      </c>
      <c r="W51" s="148" t="e">
        <f>IF('Crisis Indicator Data'!#REF!="No Data",1,IF(#REF!&lt;&gt;"",1,0))</f>
        <v>#REF!</v>
      </c>
      <c r="X51" s="148" t="e">
        <f>IF('Crisis Indicator Data'!#REF!="No Data",1,IF(#REF!&lt;&gt;"",1,0))</f>
        <v>#REF!</v>
      </c>
      <c r="Y51" s="148" t="e">
        <f>IF('Crisis Indicator Data'!#REF!="No Data",1,IF(#REF!&lt;&gt;"",1,0))</f>
        <v>#REF!</v>
      </c>
      <c r="Z51" s="148" t="e">
        <f>IF('Crisis Indicator Data'!#REF!="No Data",1,IF(#REF!&lt;&gt;"",1,0))</f>
        <v>#REF!</v>
      </c>
      <c r="AA51" s="148" t="e">
        <f>IF('Crisis Indicator Data'!#REF!="No Data",1,IF(#REF!&lt;&gt;"",1,0))</f>
        <v>#REF!</v>
      </c>
      <c r="AB51" s="148" t="e">
        <f>IF('Crisis Indicator Data'!#REF!="No Data",1,IF(#REF!&lt;&gt;"",1,0))</f>
        <v>#REF!</v>
      </c>
      <c r="AC51" s="148" t="e">
        <f>IF('Crisis Indicator Data'!#REF!="No Data",1,IF(#REF!&lt;&gt;"",1,0))</f>
        <v>#REF!</v>
      </c>
      <c r="AD51" s="148" t="e">
        <f>IF('Crisis Indicator Data'!#REF!="No Data",1,IF(#REF!&lt;&gt;"",1,0))</f>
        <v>#REF!</v>
      </c>
      <c r="AE51" s="148" t="e">
        <f>IF('Crisis Indicator Data'!#REF!="No Data",1,IF(#REF!&lt;&gt;"",1,0))</f>
        <v>#REF!</v>
      </c>
      <c r="AF51" s="148" t="e">
        <f>IF('Crisis Indicator Data'!#REF!="No Data",1,IF(#REF!&lt;&gt;"",1,0))</f>
        <v>#REF!</v>
      </c>
      <c r="AG51" s="148" t="e">
        <f>IF('Crisis Indicator Data'!#REF!="No Data",1,IF(#REF!&lt;&gt;"",1,0))</f>
        <v>#REF!</v>
      </c>
      <c r="AH51" s="148" t="e">
        <f>IF('Crisis Indicator Data'!#REF!="No Data",1,IF(#REF!&lt;&gt;"",1,0))</f>
        <v>#REF!</v>
      </c>
      <c r="AI51" s="148" t="e">
        <f>IF('Crisis Indicator Data'!#REF!="No Data",1,IF(#REF!&lt;&gt;"",1,0))</f>
        <v>#REF!</v>
      </c>
      <c r="AJ51" s="148" t="e">
        <f>IF('Crisis Indicator Data'!#REF!="No Data",1,IF(#REF!&lt;&gt;"",1,0))</f>
        <v>#REF!</v>
      </c>
      <c r="AK51" s="148" t="e">
        <f>IF('Crisis Indicator Data'!#REF!="No Data",1,IF(#REF!&lt;&gt;"",1,0))</f>
        <v>#REF!</v>
      </c>
      <c r="AL51" s="148" t="e">
        <f>IF('Crisis Indicator Data'!#REF!="No Data",1,IF(#REF!&lt;&gt;"",1,0))</f>
        <v>#REF!</v>
      </c>
      <c r="AM51" s="148" t="e">
        <f>IF('Crisis Indicator Data'!#REF!="No Data",1,IF(#REF!&lt;&gt;"",1,0))</f>
        <v>#REF!</v>
      </c>
      <c r="AN51" s="148" t="e">
        <f>IF('Crisis Indicator Data'!#REF!="No Data",1,IF(#REF!&lt;&gt;"",1,0))</f>
        <v>#REF!</v>
      </c>
      <c r="AO51" s="148" t="e">
        <f>IF('Crisis Indicator Data'!#REF!="No Data",1,IF(#REF!&lt;&gt;"",1,0))</f>
        <v>#REF!</v>
      </c>
      <c r="AP51" s="148" t="e">
        <f>IF('Crisis Indicator Data'!#REF!="No Data",1,IF(#REF!&lt;&gt;"",1,0))</f>
        <v>#REF!</v>
      </c>
      <c r="AQ51" s="148" t="e">
        <f>IF('Crisis Indicator Data'!#REF!="No Data",1,IF(#REF!&lt;&gt;"",1,0))</f>
        <v>#REF!</v>
      </c>
      <c r="AR51" s="148" t="e">
        <f>IF('Crisis Indicator Data'!#REF!="No Data",1,IF(#REF!&lt;&gt;"",1,0))</f>
        <v>#REF!</v>
      </c>
      <c r="AS51" s="148" t="e">
        <f>IF('Crisis Indicator Data'!#REF!="No Data",1,IF(#REF!&lt;&gt;"",1,0))</f>
        <v>#REF!</v>
      </c>
      <c r="AT51" s="148" t="e">
        <f>IF('Crisis Indicator Data'!#REF!="No Data",1,IF(#REF!&lt;&gt;"",1,0))</f>
        <v>#REF!</v>
      </c>
      <c r="AU51" s="148" t="e">
        <f>IF('Crisis Indicator Data'!#REF!="No Data",1,IF(#REF!&lt;&gt;"",1,0))</f>
        <v>#REF!</v>
      </c>
      <c r="AV51" s="148" t="e">
        <f>IF('Crisis Indicator Data'!#REF!="No Data",1,IF(#REF!&lt;&gt;"",1,0))</f>
        <v>#REF!</v>
      </c>
      <c r="AW51" s="148" t="e">
        <f>IF('Crisis Indicator Data'!#REF!="No Data",1,IF(#REF!&lt;&gt;"",1,0))</f>
        <v>#REF!</v>
      </c>
      <c r="AX51" s="148" t="e">
        <f>IF('Crisis Indicator Data'!#REF!="No Data",1,IF(#REF!&lt;&gt;"",1,0))</f>
        <v>#REF!</v>
      </c>
      <c r="AY51" s="148" t="e">
        <f>IF('Crisis Indicator Data'!#REF!="No Data",1,IF(#REF!&lt;&gt;"",1,0))</f>
        <v>#REF!</v>
      </c>
      <c r="AZ51" s="148" t="e">
        <f>IF('Crisis Indicator Data'!#REF!="No Data",1,IF(#REF!&lt;&gt;"",1,0))</f>
        <v>#REF!</v>
      </c>
      <c r="BA51" t="e">
        <f t="shared" si="2"/>
        <v>#REF!</v>
      </c>
      <c r="BB51" s="20" t="e">
        <f t="shared" si="3"/>
        <v>#REF!</v>
      </c>
    </row>
    <row r="52" spans="1:54">
      <c r="A52" t="s">
        <v>1608</v>
      </c>
      <c r="B52" s="148" t="e">
        <f>IF('Crisis Indicator Data'!#REF!="No Data",1,IF(#REF!&lt;&gt;"",1,0))</f>
        <v>#REF!</v>
      </c>
      <c r="C52" s="148" t="e">
        <f>IF('Crisis Indicator Data'!#REF!="No Data",1,IF(#REF!&lt;&gt;"",1,0))</f>
        <v>#REF!</v>
      </c>
      <c r="D52" s="148" t="e">
        <f>IF('Crisis Indicator Data'!#REF!="No Data",1,IF(#REF!&lt;&gt;"",1,0))</f>
        <v>#REF!</v>
      </c>
      <c r="E52" s="148" t="e">
        <f>IF('Crisis Indicator Data'!#REF!="No Data",1,IF(#REF!&lt;&gt;"",1,0))</f>
        <v>#REF!</v>
      </c>
      <c r="F52" s="148" t="e">
        <f>IF('Crisis Indicator Data'!#REF!="No Data",1,IF(#REF!&lt;&gt;"",1,0))</f>
        <v>#REF!</v>
      </c>
      <c r="G52" s="148" t="e">
        <f>IF('Crisis Indicator Data'!#REF!="No Data",1,IF(#REF!&lt;&gt;"",1,0))</f>
        <v>#REF!</v>
      </c>
      <c r="H52" s="148" t="e">
        <f>IF('Crisis Indicator Data'!#REF!="No Data",1,IF(#REF!&lt;&gt;"",1,0))</f>
        <v>#REF!</v>
      </c>
      <c r="I52" s="148" t="e">
        <f>IF('Crisis Indicator Data'!#REF!="No Data",1,IF(#REF!&lt;&gt;"",1,0))</f>
        <v>#REF!</v>
      </c>
      <c r="J52" s="148" t="e">
        <f>IF('Crisis Indicator Data'!#REF!="No Data",1,IF(#REF!&lt;&gt;"",1,0))</f>
        <v>#REF!</v>
      </c>
      <c r="K52" s="148" t="e">
        <f>IF('Crisis Indicator Data'!#REF!="No Data",1,IF(#REF!&lt;&gt;"",1,0))</f>
        <v>#REF!</v>
      </c>
      <c r="L52" s="148" t="e">
        <f>IF('Crisis Indicator Data'!#REF!="No Data",1,IF(#REF!&lt;&gt;"",1,0))</f>
        <v>#REF!</v>
      </c>
      <c r="M52" s="148" t="e">
        <f>IF('Crisis Indicator Data'!#REF!="No Data",1,IF(#REF!&lt;&gt;"",1,0))</f>
        <v>#REF!</v>
      </c>
      <c r="N52" s="148" t="e">
        <f>IF('Crisis Indicator Data'!#REF!="No Data",1,IF(#REF!&lt;&gt;"",1,0))</f>
        <v>#REF!</v>
      </c>
      <c r="O52" s="148" t="e">
        <f>IF('Crisis Indicator Data'!#REF!="No Data",1,IF(#REF!&lt;&gt;"",1,0))</f>
        <v>#REF!</v>
      </c>
      <c r="P52" s="148" t="e">
        <f>IF('Crisis Indicator Data'!#REF!="No Data",1,IF(#REF!&lt;&gt;"",1,0))</f>
        <v>#REF!</v>
      </c>
      <c r="Q52" s="148" t="e">
        <f>IF('Crisis Indicator Data'!#REF!="No Data",1,IF(#REF!&lt;&gt;"",1,0))</f>
        <v>#REF!</v>
      </c>
      <c r="R52" s="148" t="e">
        <f>IF('Crisis Indicator Data'!#REF!="No Data",1,IF(#REF!&lt;&gt;"",1,0))</f>
        <v>#REF!</v>
      </c>
      <c r="S52" s="148" t="e">
        <f>IF('Crisis Indicator Data'!#REF!="No Data",1,IF(#REF!&lt;&gt;"",1,0))</f>
        <v>#REF!</v>
      </c>
      <c r="T52" s="148" t="e">
        <f>IF('Crisis Indicator Data'!#REF!="No Data",1,IF(#REF!&lt;&gt;"",1,0))</f>
        <v>#REF!</v>
      </c>
      <c r="U52" s="148" t="e">
        <f>IF('Crisis Indicator Data'!#REF!="No Data",1,IF(#REF!&lt;&gt;"",1,0))</f>
        <v>#REF!</v>
      </c>
      <c r="V52" s="148" t="e">
        <f>IF('Crisis Indicator Data'!#REF!="No Data",1,IF(#REF!&lt;&gt;"",1,0))</f>
        <v>#REF!</v>
      </c>
      <c r="W52" s="148" t="e">
        <f>IF('Crisis Indicator Data'!#REF!="No Data",1,IF(#REF!&lt;&gt;"",1,0))</f>
        <v>#REF!</v>
      </c>
      <c r="X52" s="148" t="e">
        <f>IF('Crisis Indicator Data'!#REF!="No Data",1,IF(#REF!&lt;&gt;"",1,0))</f>
        <v>#REF!</v>
      </c>
      <c r="Y52" s="148" t="e">
        <f>IF('Crisis Indicator Data'!#REF!="No Data",1,IF(#REF!&lt;&gt;"",1,0))</f>
        <v>#REF!</v>
      </c>
      <c r="Z52" s="148" t="e">
        <f>IF('Crisis Indicator Data'!#REF!="No Data",1,IF(#REF!&lt;&gt;"",1,0))</f>
        <v>#REF!</v>
      </c>
      <c r="AA52" s="148" t="e">
        <f>IF('Crisis Indicator Data'!#REF!="No Data",1,IF(#REF!&lt;&gt;"",1,0))</f>
        <v>#REF!</v>
      </c>
      <c r="AB52" s="148" t="e">
        <f>IF('Crisis Indicator Data'!#REF!="No Data",1,IF(#REF!&lt;&gt;"",1,0))</f>
        <v>#REF!</v>
      </c>
      <c r="AC52" s="148" t="e">
        <f>IF('Crisis Indicator Data'!#REF!="No Data",1,IF(#REF!&lt;&gt;"",1,0))</f>
        <v>#REF!</v>
      </c>
      <c r="AD52" s="148" t="e">
        <f>IF('Crisis Indicator Data'!#REF!="No Data",1,IF(#REF!&lt;&gt;"",1,0))</f>
        <v>#REF!</v>
      </c>
      <c r="AE52" s="148" t="e">
        <f>IF('Crisis Indicator Data'!#REF!="No Data",1,IF(#REF!&lt;&gt;"",1,0))</f>
        <v>#REF!</v>
      </c>
      <c r="AF52" s="148" t="e">
        <f>IF('Crisis Indicator Data'!#REF!="No Data",1,IF(#REF!&lt;&gt;"",1,0))</f>
        <v>#REF!</v>
      </c>
      <c r="AG52" s="148" t="e">
        <f>IF('Crisis Indicator Data'!#REF!="No Data",1,IF(#REF!&lt;&gt;"",1,0))</f>
        <v>#REF!</v>
      </c>
      <c r="AH52" s="148" t="e">
        <f>IF('Crisis Indicator Data'!#REF!="No Data",1,IF(#REF!&lt;&gt;"",1,0))</f>
        <v>#REF!</v>
      </c>
      <c r="AI52" s="148" t="e">
        <f>IF('Crisis Indicator Data'!#REF!="No Data",1,IF(#REF!&lt;&gt;"",1,0))</f>
        <v>#REF!</v>
      </c>
      <c r="AJ52" s="148" t="e">
        <f>IF('Crisis Indicator Data'!#REF!="No Data",1,IF(#REF!&lt;&gt;"",1,0))</f>
        <v>#REF!</v>
      </c>
      <c r="AK52" s="148" t="e">
        <f>IF('Crisis Indicator Data'!#REF!="No Data",1,IF(#REF!&lt;&gt;"",1,0))</f>
        <v>#REF!</v>
      </c>
      <c r="AL52" s="148" t="e">
        <f>IF('Crisis Indicator Data'!#REF!="No Data",1,IF(#REF!&lt;&gt;"",1,0))</f>
        <v>#REF!</v>
      </c>
      <c r="AM52" s="148" t="e">
        <f>IF('Crisis Indicator Data'!#REF!="No Data",1,IF(#REF!&lt;&gt;"",1,0))</f>
        <v>#REF!</v>
      </c>
      <c r="AN52" s="148" t="e">
        <f>IF('Crisis Indicator Data'!#REF!="No Data",1,IF(#REF!&lt;&gt;"",1,0))</f>
        <v>#REF!</v>
      </c>
      <c r="AO52" s="148" t="e">
        <f>IF('Crisis Indicator Data'!#REF!="No Data",1,IF(#REF!&lt;&gt;"",1,0))</f>
        <v>#REF!</v>
      </c>
      <c r="AP52" s="148" t="e">
        <f>IF('Crisis Indicator Data'!#REF!="No Data",1,IF(#REF!&lt;&gt;"",1,0))</f>
        <v>#REF!</v>
      </c>
      <c r="AQ52" s="148" t="e">
        <f>IF('Crisis Indicator Data'!#REF!="No Data",1,IF(#REF!&lt;&gt;"",1,0))</f>
        <v>#REF!</v>
      </c>
      <c r="AR52" s="148" t="e">
        <f>IF('Crisis Indicator Data'!#REF!="No Data",1,IF(#REF!&lt;&gt;"",1,0))</f>
        <v>#REF!</v>
      </c>
      <c r="AS52" s="148" t="e">
        <f>IF('Crisis Indicator Data'!#REF!="No Data",1,IF(#REF!&lt;&gt;"",1,0))</f>
        <v>#REF!</v>
      </c>
      <c r="AT52" s="148" t="e">
        <f>IF('Crisis Indicator Data'!#REF!="No Data",1,IF(#REF!&lt;&gt;"",1,0))</f>
        <v>#REF!</v>
      </c>
      <c r="AU52" s="148" t="e">
        <f>IF('Crisis Indicator Data'!#REF!="No Data",1,IF(#REF!&lt;&gt;"",1,0))</f>
        <v>#REF!</v>
      </c>
      <c r="AV52" s="148" t="e">
        <f>IF('Crisis Indicator Data'!#REF!="No Data",1,IF(#REF!&lt;&gt;"",1,0))</f>
        <v>#REF!</v>
      </c>
      <c r="AW52" s="148" t="e">
        <f>IF('Crisis Indicator Data'!#REF!="No Data",1,IF(#REF!&lt;&gt;"",1,0))</f>
        <v>#REF!</v>
      </c>
      <c r="AX52" s="148" t="e">
        <f>IF('Crisis Indicator Data'!#REF!="No Data",1,IF(#REF!&lt;&gt;"",1,0))</f>
        <v>#REF!</v>
      </c>
      <c r="AY52" s="148" t="e">
        <f>IF('Crisis Indicator Data'!#REF!="No Data",1,IF(#REF!&lt;&gt;"",1,0))</f>
        <v>#REF!</v>
      </c>
      <c r="AZ52" s="148" t="e">
        <f>IF('Crisis Indicator Data'!#REF!="No Data",1,IF(#REF!&lt;&gt;"",1,0))</f>
        <v>#REF!</v>
      </c>
      <c r="BA52" t="e">
        <f t="shared" si="2"/>
        <v>#REF!</v>
      </c>
      <c r="BB52" s="20" t="e">
        <f t="shared" si="3"/>
        <v>#REF!</v>
      </c>
    </row>
    <row r="53" spans="1:54">
      <c r="A53" t="s">
        <v>6223</v>
      </c>
      <c r="B53" s="148" t="e">
        <f>IF('Crisis Indicator Data'!#REF!="No Data",1,IF(#REF!&lt;&gt;"",1,0))</f>
        <v>#REF!</v>
      </c>
      <c r="C53" s="148" t="e">
        <f>IF('Crisis Indicator Data'!#REF!="No Data",1,IF(#REF!&lt;&gt;"",1,0))</f>
        <v>#REF!</v>
      </c>
      <c r="D53" s="148" t="e">
        <f>IF('Crisis Indicator Data'!#REF!="No Data",1,IF(#REF!&lt;&gt;"",1,0))</f>
        <v>#REF!</v>
      </c>
      <c r="E53" s="148" t="e">
        <f>IF('Crisis Indicator Data'!#REF!="No Data",1,IF(#REF!&lt;&gt;"",1,0))</f>
        <v>#REF!</v>
      </c>
      <c r="F53" s="148" t="e">
        <f>IF('Crisis Indicator Data'!#REF!="No Data",1,IF(#REF!&lt;&gt;"",1,0))</f>
        <v>#REF!</v>
      </c>
      <c r="G53" s="148" t="e">
        <f>IF('Crisis Indicator Data'!#REF!="No Data",1,IF(#REF!&lt;&gt;"",1,0))</f>
        <v>#REF!</v>
      </c>
      <c r="H53" s="148" t="e">
        <f>IF('Crisis Indicator Data'!#REF!="No Data",1,IF(#REF!&lt;&gt;"",1,0))</f>
        <v>#REF!</v>
      </c>
      <c r="I53" s="148" t="e">
        <f>IF('Crisis Indicator Data'!#REF!="No Data",1,IF(#REF!&lt;&gt;"",1,0))</f>
        <v>#REF!</v>
      </c>
      <c r="J53" s="148" t="e">
        <f>IF('Crisis Indicator Data'!#REF!="No Data",1,IF(#REF!&lt;&gt;"",1,0))</f>
        <v>#REF!</v>
      </c>
      <c r="K53" s="148" t="e">
        <f>IF('Crisis Indicator Data'!#REF!="No Data",1,IF(#REF!&lt;&gt;"",1,0))</f>
        <v>#REF!</v>
      </c>
      <c r="L53" s="148" t="e">
        <f>IF('Crisis Indicator Data'!#REF!="No Data",1,IF(#REF!&lt;&gt;"",1,0))</f>
        <v>#REF!</v>
      </c>
      <c r="M53" s="148" t="e">
        <f>IF('Crisis Indicator Data'!#REF!="No Data",1,IF(#REF!&lt;&gt;"",1,0))</f>
        <v>#REF!</v>
      </c>
      <c r="N53" s="148" t="e">
        <f>IF('Crisis Indicator Data'!#REF!="No Data",1,IF(#REF!&lt;&gt;"",1,0))</f>
        <v>#REF!</v>
      </c>
      <c r="O53" s="148" t="e">
        <f>IF('Crisis Indicator Data'!#REF!="No Data",1,IF(#REF!&lt;&gt;"",1,0))</f>
        <v>#REF!</v>
      </c>
      <c r="P53" s="148" t="e">
        <f>IF('Crisis Indicator Data'!#REF!="No Data",1,IF(#REF!&lt;&gt;"",1,0))</f>
        <v>#REF!</v>
      </c>
      <c r="Q53" s="148" t="e">
        <f>IF('Crisis Indicator Data'!#REF!="No Data",1,IF(#REF!&lt;&gt;"",1,0))</f>
        <v>#REF!</v>
      </c>
      <c r="R53" s="148" t="e">
        <f>IF('Crisis Indicator Data'!#REF!="No Data",1,IF(#REF!&lt;&gt;"",1,0))</f>
        <v>#REF!</v>
      </c>
      <c r="S53" s="148" t="e">
        <f>IF('Crisis Indicator Data'!#REF!="No Data",1,IF(#REF!&lt;&gt;"",1,0))</f>
        <v>#REF!</v>
      </c>
      <c r="T53" s="148" t="e">
        <f>IF('Crisis Indicator Data'!#REF!="No Data",1,IF(#REF!&lt;&gt;"",1,0))</f>
        <v>#REF!</v>
      </c>
      <c r="U53" s="148" t="e">
        <f>IF('Crisis Indicator Data'!#REF!="No Data",1,IF(#REF!&lt;&gt;"",1,0))</f>
        <v>#REF!</v>
      </c>
      <c r="V53" s="148" t="e">
        <f>IF('Crisis Indicator Data'!#REF!="No Data",1,IF(#REF!&lt;&gt;"",1,0))</f>
        <v>#REF!</v>
      </c>
      <c r="W53" s="148" t="e">
        <f>IF('Crisis Indicator Data'!#REF!="No Data",1,IF(#REF!&lt;&gt;"",1,0))</f>
        <v>#REF!</v>
      </c>
      <c r="X53" s="148" t="e">
        <f>IF('Crisis Indicator Data'!#REF!="No Data",1,IF(#REF!&lt;&gt;"",1,0))</f>
        <v>#REF!</v>
      </c>
      <c r="Y53" s="148" t="e">
        <f>IF('Crisis Indicator Data'!#REF!="No Data",1,IF(#REF!&lt;&gt;"",1,0))</f>
        <v>#REF!</v>
      </c>
      <c r="Z53" s="148" t="e">
        <f>IF('Crisis Indicator Data'!#REF!="No Data",1,IF(#REF!&lt;&gt;"",1,0))</f>
        <v>#REF!</v>
      </c>
      <c r="AA53" s="148" t="e">
        <f>IF('Crisis Indicator Data'!#REF!="No Data",1,IF(#REF!&lt;&gt;"",1,0))</f>
        <v>#REF!</v>
      </c>
      <c r="AB53" s="148" t="e">
        <f>IF('Crisis Indicator Data'!#REF!="No Data",1,IF(#REF!&lt;&gt;"",1,0))</f>
        <v>#REF!</v>
      </c>
      <c r="AC53" s="148" t="e">
        <f>IF('Crisis Indicator Data'!#REF!="No Data",1,IF(#REF!&lt;&gt;"",1,0))</f>
        <v>#REF!</v>
      </c>
      <c r="AD53" s="148" t="e">
        <f>IF('Crisis Indicator Data'!#REF!="No Data",1,IF(#REF!&lt;&gt;"",1,0))</f>
        <v>#REF!</v>
      </c>
      <c r="AE53" s="148" t="e">
        <f>IF('Crisis Indicator Data'!#REF!="No Data",1,IF(#REF!&lt;&gt;"",1,0))</f>
        <v>#REF!</v>
      </c>
      <c r="AF53" s="148" t="e">
        <f>IF('Crisis Indicator Data'!#REF!="No Data",1,IF(#REF!&lt;&gt;"",1,0))</f>
        <v>#REF!</v>
      </c>
      <c r="AG53" s="148" t="e">
        <f>IF('Crisis Indicator Data'!#REF!="No Data",1,IF(#REF!&lt;&gt;"",1,0))</f>
        <v>#REF!</v>
      </c>
      <c r="AH53" s="148" t="e">
        <f>IF('Crisis Indicator Data'!#REF!="No Data",1,IF(#REF!&lt;&gt;"",1,0))</f>
        <v>#REF!</v>
      </c>
      <c r="AI53" s="148" t="e">
        <f>IF('Crisis Indicator Data'!#REF!="No Data",1,IF(#REF!&lt;&gt;"",1,0))</f>
        <v>#REF!</v>
      </c>
      <c r="AJ53" s="148" t="e">
        <f>IF('Crisis Indicator Data'!#REF!="No Data",1,IF(#REF!&lt;&gt;"",1,0))</f>
        <v>#REF!</v>
      </c>
      <c r="AK53" s="148" t="e">
        <f>IF('Crisis Indicator Data'!#REF!="No Data",1,IF(#REF!&lt;&gt;"",1,0))</f>
        <v>#REF!</v>
      </c>
      <c r="AL53" s="148" t="e">
        <f>IF('Crisis Indicator Data'!#REF!="No Data",1,IF(#REF!&lt;&gt;"",1,0))</f>
        <v>#REF!</v>
      </c>
      <c r="AM53" s="148" t="e">
        <f>IF('Crisis Indicator Data'!#REF!="No Data",1,IF(#REF!&lt;&gt;"",1,0))</f>
        <v>#REF!</v>
      </c>
      <c r="AN53" s="148" t="e">
        <f>IF('Crisis Indicator Data'!#REF!="No Data",1,IF(#REF!&lt;&gt;"",1,0))</f>
        <v>#REF!</v>
      </c>
      <c r="AO53" s="148" t="e">
        <f>IF('Crisis Indicator Data'!#REF!="No Data",1,IF(#REF!&lt;&gt;"",1,0))</f>
        <v>#REF!</v>
      </c>
      <c r="AP53" s="148" t="e">
        <f>IF('Crisis Indicator Data'!#REF!="No Data",1,IF(#REF!&lt;&gt;"",1,0))</f>
        <v>#REF!</v>
      </c>
      <c r="AQ53" s="148" t="e">
        <f>IF('Crisis Indicator Data'!#REF!="No Data",1,IF(#REF!&lt;&gt;"",1,0))</f>
        <v>#REF!</v>
      </c>
      <c r="AR53" s="148" t="e">
        <f>IF('Crisis Indicator Data'!#REF!="No Data",1,IF(#REF!&lt;&gt;"",1,0))</f>
        <v>#REF!</v>
      </c>
      <c r="AS53" s="148" t="e">
        <f>IF('Crisis Indicator Data'!#REF!="No Data",1,IF(#REF!&lt;&gt;"",1,0))</f>
        <v>#REF!</v>
      </c>
      <c r="AT53" s="148" t="e">
        <f>IF('Crisis Indicator Data'!#REF!="No Data",1,IF(#REF!&lt;&gt;"",1,0))</f>
        <v>#REF!</v>
      </c>
      <c r="AU53" s="148" t="e">
        <f>IF('Crisis Indicator Data'!#REF!="No Data",1,IF(#REF!&lt;&gt;"",1,0))</f>
        <v>#REF!</v>
      </c>
      <c r="AV53" s="148" t="e">
        <f>IF('Crisis Indicator Data'!#REF!="No Data",1,IF(#REF!&lt;&gt;"",1,0))</f>
        <v>#REF!</v>
      </c>
      <c r="AW53" s="148" t="e">
        <f>IF('Crisis Indicator Data'!#REF!="No Data",1,IF(#REF!&lt;&gt;"",1,0))</f>
        <v>#REF!</v>
      </c>
      <c r="AX53" s="148" t="e">
        <f>IF('Crisis Indicator Data'!#REF!="No Data",1,IF(#REF!&lt;&gt;"",1,0))</f>
        <v>#REF!</v>
      </c>
      <c r="AY53" s="148" t="e">
        <f>IF('Crisis Indicator Data'!#REF!="No Data",1,IF(#REF!&lt;&gt;"",1,0))</f>
        <v>#REF!</v>
      </c>
      <c r="AZ53" s="148" t="e">
        <f>IF('Crisis Indicator Data'!#REF!="No Data",1,IF(#REF!&lt;&gt;"",1,0))</f>
        <v>#REF!</v>
      </c>
      <c r="BA53" t="e">
        <f t="shared" si="2"/>
        <v>#REF!</v>
      </c>
      <c r="BB53" s="20" t="e">
        <f t="shared" si="3"/>
        <v>#REF!</v>
      </c>
    </row>
    <row r="54" spans="1:54">
      <c r="A54" t="s">
        <v>8101</v>
      </c>
      <c r="B54" s="148" t="e">
        <f>IF('Crisis Indicator Data'!#REF!="No Data",1,IF(#REF!&lt;&gt;"",1,0))</f>
        <v>#REF!</v>
      </c>
      <c r="C54" s="148" t="e">
        <f>IF('Crisis Indicator Data'!#REF!="No Data",1,IF(#REF!&lt;&gt;"",1,0))</f>
        <v>#REF!</v>
      </c>
      <c r="D54" s="148" t="e">
        <f>IF('Crisis Indicator Data'!#REF!="No Data",1,IF(#REF!&lt;&gt;"",1,0))</f>
        <v>#REF!</v>
      </c>
      <c r="E54" s="148" t="e">
        <f>IF('Crisis Indicator Data'!#REF!="No Data",1,IF(#REF!&lt;&gt;"",1,0))</f>
        <v>#REF!</v>
      </c>
      <c r="F54" s="148" t="e">
        <f>IF('Crisis Indicator Data'!#REF!="No Data",1,IF(#REF!&lt;&gt;"",1,0))</f>
        <v>#REF!</v>
      </c>
      <c r="G54" s="148" t="e">
        <f>IF('Crisis Indicator Data'!#REF!="No Data",1,IF(#REF!&lt;&gt;"",1,0))</f>
        <v>#REF!</v>
      </c>
      <c r="H54" s="148" t="e">
        <f>IF('Crisis Indicator Data'!#REF!="No Data",1,IF(#REF!&lt;&gt;"",1,0))</f>
        <v>#REF!</v>
      </c>
      <c r="I54" s="148" t="e">
        <f>IF('Crisis Indicator Data'!#REF!="No Data",1,IF(#REF!&lt;&gt;"",1,0))</f>
        <v>#REF!</v>
      </c>
      <c r="J54" s="148" t="e">
        <f>IF('Crisis Indicator Data'!#REF!="No Data",1,IF(#REF!&lt;&gt;"",1,0))</f>
        <v>#REF!</v>
      </c>
      <c r="K54" s="148" t="e">
        <f>IF('Crisis Indicator Data'!#REF!="No Data",1,IF(#REF!&lt;&gt;"",1,0))</f>
        <v>#REF!</v>
      </c>
      <c r="L54" s="148" t="e">
        <f>IF('Crisis Indicator Data'!#REF!="No Data",1,IF(#REF!&lt;&gt;"",1,0))</f>
        <v>#REF!</v>
      </c>
      <c r="M54" s="148" t="e">
        <f>IF('Crisis Indicator Data'!#REF!="No Data",1,IF(#REF!&lt;&gt;"",1,0))</f>
        <v>#REF!</v>
      </c>
      <c r="N54" s="148" t="e">
        <f>IF('Crisis Indicator Data'!#REF!="No Data",1,IF(#REF!&lt;&gt;"",1,0))</f>
        <v>#REF!</v>
      </c>
      <c r="O54" s="148" t="e">
        <f>IF('Crisis Indicator Data'!#REF!="No Data",1,IF(#REF!&lt;&gt;"",1,0))</f>
        <v>#REF!</v>
      </c>
      <c r="P54" s="148" t="e">
        <f>IF('Crisis Indicator Data'!#REF!="No Data",1,IF(#REF!&lt;&gt;"",1,0))</f>
        <v>#REF!</v>
      </c>
      <c r="Q54" s="148" t="e">
        <f>IF('Crisis Indicator Data'!#REF!="No Data",1,IF(#REF!&lt;&gt;"",1,0))</f>
        <v>#REF!</v>
      </c>
      <c r="R54" s="148" t="e">
        <f>IF('Crisis Indicator Data'!#REF!="No Data",1,IF(#REF!&lt;&gt;"",1,0))</f>
        <v>#REF!</v>
      </c>
      <c r="S54" s="148" t="e">
        <f>IF('Crisis Indicator Data'!#REF!="No Data",1,IF(#REF!&lt;&gt;"",1,0))</f>
        <v>#REF!</v>
      </c>
      <c r="T54" s="148" t="e">
        <f>IF('Crisis Indicator Data'!#REF!="No Data",1,IF(#REF!&lt;&gt;"",1,0))</f>
        <v>#REF!</v>
      </c>
      <c r="U54" s="148" t="e">
        <f>IF('Crisis Indicator Data'!#REF!="No Data",1,IF(#REF!&lt;&gt;"",1,0))</f>
        <v>#REF!</v>
      </c>
      <c r="V54" s="148" t="e">
        <f>IF('Crisis Indicator Data'!#REF!="No Data",1,IF(#REF!&lt;&gt;"",1,0))</f>
        <v>#REF!</v>
      </c>
      <c r="W54" s="148" t="e">
        <f>IF('Crisis Indicator Data'!#REF!="No Data",1,IF(#REF!&lt;&gt;"",1,0))</f>
        <v>#REF!</v>
      </c>
      <c r="X54" s="148" t="e">
        <f>IF('Crisis Indicator Data'!#REF!="No Data",1,IF(#REF!&lt;&gt;"",1,0))</f>
        <v>#REF!</v>
      </c>
      <c r="Y54" s="148" t="e">
        <f>IF('Crisis Indicator Data'!#REF!="No Data",1,IF(#REF!&lt;&gt;"",1,0))</f>
        <v>#REF!</v>
      </c>
      <c r="Z54" s="148" t="e">
        <f>IF('Crisis Indicator Data'!#REF!="No Data",1,IF(#REF!&lt;&gt;"",1,0))</f>
        <v>#REF!</v>
      </c>
      <c r="AA54" s="148" t="e">
        <f>IF('Crisis Indicator Data'!#REF!="No Data",1,IF(#REF!&lt;&gt;"",1,0))</f>
        <v>#REF!</v>
      </c>
      <c r="AB54" s="148" t="e">
        <f>IF('Crisis Indicator Data'!#REF!="No Data",1,IF(#REF!&lt;&gt;"",1,0))</f>
        <v>#REF!</v>
      </c>
      <c r="AC54" s="148" t="e">
        <f>IF('Crisis Indicator Data'!#REF!="No Data",1,IF(#REF!&lt;&gt;"",1,0))</f>
        <v>#REF!</v>
      </c>
      <c r="AD54" s="148" t="e">
        <f>IF('Crisis Indicator Data'!#REF!="No Data",1,IF(#REF!&lt;&gt;"",1,0))</f>
        <v>#REF!</v>
      </c>
      <c r="AE54" s="148" t="e">
        <f>IF('Crisis Indicator Data'!#REF!="No Data",1,IF(#REF!&lt;&gt;"",1,0))</f>
        <v>#REF!</v>
      </c>
      <c r="AF54" s="148" t="e">
        <f>IF('Crisis Indicator Data'!#REF!="No Data",1,IF(#REF!&lt;&gt;"",1,0))</f>
        <v>#REF!</v>
      </c>
      <c r="AG54" s="148" t="e">
        <f>IF('Crisis Indicator Data'!#REF!="No Data",1,IF(#REF!&lt;&gt;"",1,0))</f>
        <v>#REF!</v>
      </c>
      <c r="AH54" s="148" t="e">
        <f>IF('Crisis Indicator Data'!#REF!="No Data",1,IF(#REF!&lt;&gt;"",1,0))</f>
        <v>#REF!</v>
      </c>
      <c r="AI54" s="148" t="e">
        <f>IF('Crisis Indicator Data'!#REF!="No Data",1,IF(#REF!&lt;&gt;"",1,0))</f>
        <v>#REF!</v>
      </c>
      <c r="AJ54" s="148" t="e">
        <f>IF('Crisis Indicator Data'!#REF!="No Data",1,IF(#REF!&lt;&gt;"",1,0))</f>
        <v>#REF!</v>
      </c>
      <c r="AK54" s="148" t="e">
        <f>IF('Crisis Indicator Data'!#REF!="No Data",1,IF(#REF!&lt;&gt;"",1,0))</f>
        <v>#REF!</v>
      </c>
      <c r="AL54" s="148" t="e">
        <f>IF('Crisis Indicator Data'!#REF!="No Data",1,IF(#REF!&lt;&gt;"",1,0))</f>
        <v>#REF!</v>
      </c>
      <c r="AM54" s="148" t="e">
        <f>IF('Crisis Indicator Data'!#REF!="No Data",1,IF(#REF!&lt;&gt;"",1,0))</f>
        <v>#REF!</v>
      </c>
      <c r="AN54" s="148" t="e">
        <f>IF('Crisis Indicator Data'!#REF!="No Data",1,IF(#REF!&lt;&gt;"",1,0))</f>
        <v>#REF!</v>
      </c>
      <c r="AO54" s="148" t="e">
        <f>IF('Crisis Indicator Data'!#REF!="No Data",1,IF(#REF!&lt;&gt;"",1,0))</f>
        <v>#REF!</v>
      </c>
      <c r="AP54" s="148" t="e">
        <f>IF('Crisis Indicator Data'!#REF!="No Data",1,IF(#REF!&lt;&gt;"",1,0))</f>
        <v>#REF!</v>
      </c>
      <c r="AQ54" s="148" t="e">
        <f>IF('Crisis Indicator Data'!#REF!="No Data",1,IF(#REF!&lt;&gt;"",1,0))</f>
        <v>#REF!</v>
      </c>
      <c r="AR54" s="148" t="e">
        <f>IF('Crisis Indicator Data'!#REF!="No Data",1,IF(#REF!&lt;&gt;"",1,0))</f>
        <v>#REF!</v>
      </c>
      <c r="AS54" s="148" t="e">
        <f>IF('Crisis Indicator Data'!#REF!="No Data",1,IF(#REF!&lt;&gt;"",1,0))</f>
        <v>#REF!</v>
      </c>
      <c r="AT54" s="148" t="e">
        <f>IF('Crisis Indicator Data'!#REF!="No Data",1,IF(#REF!&lt;&gt;"",1,0))</f>
        <v>#REF!</v>
      </c>
      <c r="AU54" s="148" t="e">
        <f>IF('Crisis Indicator Data'!#REF!="No Data",1,IF(#REF!&lt;&gt;"",1,0))</f>
        <v>#REF!</v>
      </c>
      <c r="AV54" s="148" t="e">
        <f>IF('Crisis Indicator Data'!#REF!="No Data",1,IF(#REF!&lt;&gt;"",1,0))</f>
        <v>#REF!</v>
      </c>
      <c r="AW54" s="148" t="e">
        <f>IF('Crisis Indicator Data'!#REF!="No Data",1,IF(#REF!&lt;&gt;"",1,0))</f>
        <v>#REF!</v>
      </c>
      <c r="AX54" s="148" t="e">
        <f>IF('Crisis Indicator Data'!#REF!="No Data",1,IF(#REF!&lt;&gt;"",1,0))</f>
        <v>#REF!</v>
      </c>
      <c r="AY54" s="148" t="e">
        <f>IF('Crisis Indicator Data'!#REF!="No Data",1,IF(#REF!&lt;&gt;"",1,0))</f>
        <v>#REF!</v>
      </c>
      <c r="AZ54" s="148" t="e">
        <f>IF('Crisis Indicator Data'!#REF!="No Data",1,IF(#REF!&lt;&gt;"",1,0))</f>
        <v>#REF!</v>
      </c>
      <c r="BA54" t="e">
        <f t="shared" si="2"/>
        <v>#REF!</v>
      </c>
      <c r="BB54" s="20" t="e">
        <f t="shared" si="3"/>
        <v>#REF!</v>
      </c>
    </row>
    <row r="55" spans="1:54">
      <c r="A55" t="s">
        <v>1665</v>
      </c>
      <c r="B55" s="148" t="e">
        <f>IF('Crisis Indicator Data'!#REF!="No Data",1,IF(#REF!&lt;&gt;"",1,0))</f>
        <v>#REF!</v>
      </c>
      <c r="C55" s="148" t="e">
        <f>IF('Crisis Indicator Data'!#REF!="No Data",1,IF(#REF!&lt;&gt;"",1,0))</f>
        <v>#REF!</v>
      </c>
      <c r="D55" s="148" t="e">
        <f>IF('Crisis Indicator Data'!#REF!="No Data",1,IF(#REF!&lt;&gt;"",1,0))</f>
        <v>#REF!</v>
      </c>
      <c r="E55" s="148" t="e">
        <f>IF('Crisis Indicator Data'!#REF!="No Data",1,IF(#REF!&lt;&gt;"",1,0))</f>
        <v>#REF!</v>
      </c>
      <c r="F55" s="148" t="e">
        <f>IF('Crisis Indicator Data'!#REF!="No Data",1,IF(#REF!&lt;&gt;"",1,0))</f>
        <v>#REF!</v>
      </c>
      <c r="G55" s="148" t="e">
        <f>IF('Crisis Indicator Data'!#REF!="No Data",1,IF(#REF!&lt;&gt;"",1,0))</f>
        <v>#REF!</v>
      </c>
      <c r="H55" s="148" t="e">
        <f>IF('Crisis Indicator Data'!#REF!="No Data",1,IF(#REF!&lt;&gt;"",1,0))</f>
        <v>#REF!</v>
      </c>
      <c r="I55" s="148" t="e">
        <f>IF('Crisis Indicator Data'!#REF!="No Data",1,IF(#REF!&lt;&gt;"",1,0))</f>
        <v>#REF!</v>
      </c>
      <c r="J55" s="148" t="e">
        <f>IF('Crisis Indicator Data'!#REF!="No Data",1,IF(#REF!&lt;&gt;"",1,0))</f>
        <v>#REF!</v>
      </c>
      <c r="K55" s="148" t="e">
        <f>IF('Crisis Indicator Data'!#REF!="No Data",1,IF(#REF!&lt;&gt;"",1,0))</f>
        <v>#REF!</v>
      </c>
      <c r="L55" s="148" t="e">
        <f>IF('Crisis Indicator Data'!#REF!="No Data",1,IF(#REF!&lt;&gt;"",1,0))</f>
        <v>#REF!</v>
      </c>
      <c r="M55" s="148" t="e">
        <f>IF('Crisis Indicator Data'!#REF!="No Data",1,IF(#REF!&lt;&gt;"",1,0))</f>
        <v>#REF!</v>
      </c>
      <c r="N55" s="148" t="e">
        <f>IF('Crisis Indicator Data'!#REF!="No Data",1,IF(#REF!&lt;&gt;"",1,0))</f>
        <v>#REF!</v>
      </c>
      <c r="O55" s="148" t="e">
        <f>IF('Crisis Indicator Data'!#REF!="No Data",1,IF(#REF!&lt;&gt;"",1,0))</f>
        <v>#REF!</v>
      </c>
      <c r="P55" s="148" t="e">
        <f>IF('Crisis Indicator Data'!#REF!="No Data",1,IF(#REF!&lt;&gt;"",1,0))</f>
        <v>#REF!</v>
      </c>
      <c r="Q55" s="148" t="e">
        <f>IF('Crisis Indicator Data'!#REF!="No Data",1,IF(#REF!&lt;&gt;"",1,0))</f>
        <v>#REF!</v>
      </c>
      <c r="R55" s="148" t="e">
        <f>IF('Crisis Indicator Data'!#REF!="No Data",1,IF(#REF!&lt;&gt;"",1,0))</f>
        <v>#REF!</v>
      </c>
      <c r="S55" s="148" t="e">
        <f>IF('Crisis Indicator Data'!#REF!="No Data",1,IF(#REF!&lt;&gt;"",1,0))</f>
        <v>#REF!</v>
      </c>
      <c r="T55" s="148" t="e">
        <f>IF('Crisis Indicator Data'!#REF!="No Data",1,IF(#REF!&lt;&gt;"",1,0))</f>
        <v>#REF!</v>
      </c>
      <c r="U55" s="148" t="e">
        <f>IF('Crisis Indicator Data'!#REF!="No Data",1,IF(#REF!&lt;&gt;"",1,0))</f>
        <v>#REF!</v>
      </c>
      <c r="V55" s="148" t="e">
        <f>IF('Crisis Indicator Data'!#REF!="No Data",1,IF(#REF!&lt;&gt;"",1,0))</f>
        <v>#REF!</v>
      </c>
      <c r="W55" s="148" t="e">
        <f>IF('Crisis Indicator Data'!#REF!="No Data",1,IF(#REF!&lt;&gt;"",1,0))</f>
        <v>#REF!</v>
      </c>
      <c r="X55" s="148" t="e">
        <f>IF('Crisis Indicator Data'!#REF!="No Data",1,IF(#REF!&lt;&gt;"",1,0))</f>
        <v>#REF!</v>
      </c>
      <c r="Y55" s="148" t="e">
        <f>IF('Crisis Indicator Data'!#REF!="No Data",1,IF(#REF!&lt;&gt;"",1,0))</f>
        <v>#REF!</v>
      </c>
      <c r="Z55" s="148" t="e">
        <f>IF('Crisis Indicator Data'!#REF!="No Data",1,IF(#REF!&lt;&gt;"",1,0))</f>
        <v>#REF!</v>
      </c>
      <c r="AA55" s="148" t="e">
        <f>IF('Crisis Indicator Data'!#REF!="No Data",1,IF(#REF!&lt;&gt;"",1,0))</f>
        <v>#REF!</v>
      </c>
      <c r="AB55" s="148" t="e">
        <f>IF('Crisis Indicator Data'!#REF!="No Data",1,IF(#REF!&lt;&gt;"",1,0))</f>
        <v>#REF!</v>
      </c>
      <c r="AC55" s="148" t="e">
        <f>IF('Crisis Indicator Data'!#REF!="No Data",1,IF(#REF!&lt;&gt;"",1,0))</f>
        <v>#REF!</v>
      </c>
      <c r="AD55" s="148" t="e">
        <f>IF('Crisis Indicator Data'!#REF!="No Data",1,IF(#REF!&lt;&gt;"",1,0))</f>
        <v>#REF!</v>
      </c>
      <c r="AE55" s="148" t="e">
        <f>IF('Crisis Indicator Data'!#REF!="No Data",1,IF(#REF!&lt;&gt;"",1,0))</f>
        <v>#REF!</v>
      </c>
      <c r="AF55" s="148" t="e">
        <f>IF('Crisis Indicator Data'!#REF!="No Data",1,IF(#REF!&lt;&gt;"",1,0))</f>
        <v>#REF!</v>
      </c>
      <c r="AG55" s="148" t="e">
        <f>IF('Crisis Indicator Data'!#REF!="No Data",1,IF(#REF!&lt;&gt;"",1,0))</f>
        <v>#REF!</v>
      </c>
      <c r="AH55" s="148" t="e">
        <f>IF('Crisis Indicator Data'!#REF!="No Data",1,IF(#REF!&lt;&gt;"",1,0))</f>
        <v>#REF!</v>
      </c>
      <c r="AI55" s="148" t="e">
        <f>IF('Crisis Indicator Data'!#REF!="No Data",1,IF(#REF!&lt;&gt;"",1,0))</f>
        <v>#REF!</v>
      </c>
      <c r="AJ55" s="148" t="e">
        <f>IF('Crisis Indicator Data'!#REF!="No Data",1,IF(#REF!&lt;&gt;"",1,0))</f>
        <v>#REF!</v>
      </c>
      <c r="AK55" s="148" t="e">
        <f>IF('Crisis Indicator Data'!#REF!="No Data",1,IF(#REF!&lt;&gt;"",1,0))</f>
        <v>#REF!</v>
      </c>
      <c r="AL55" s="148" t="e">
        <f>IF('Crisis Indicator Data'!#REF!="No Data",1,IF(#REF!&lt;&gt;"",1,0))</f>
        <v>#REF!</v>
      </c>
      <c r="AM55" s="148" t="e">
        <f>IF('Crisis Indicator Data'!#REF!="No Data",1,IF(#REF!&lt;&gt;"",1,0))</f>
        <v>#REF!</v>
      </c>
      <c r="AN55" s="148" t="e">
        <f>IF('Crisis Indicator Data'!#REF!="No Data",1,IF(#REF!&lt;&gt;"",1,0))</f>
        <v>#REF!</v>
      </c>
      <c r="AO55" s="148" t="e">
        <f>IF('Crisis Indicator Data'!#REF!="No Data",1,IF(#REF!&lt;&gt;"",1,0))</f>
        <v>#REF!</v>
      </c>
      <c r="AP55" s="148" t="e">
        <f>IF('Crisis Indicator Data'!#REF!="No Data",1,IF(#REF!&lt;&gt;"",1,0))</f>
        <v>#REF!</v>
      </c>
      <c r="AQ55" s="148" t="e">
        <f>IF('Crisis Indicator Data'!#REF!="No Data",1,IF(#REF!&lt;&gt;"",1,0))</f>
        <v>#REF!</v>
      </c>
      <c r="AR55" s="148" t="e">
        <f>IF('Crisis Indicator Data'!#REF!="No Data",1,IF(#REF!&lt;&gt;"",1,0))</f>
        <v>#REF!</v>
      </c>
      <c r="AS55" s="148" t="e">
        <f>IF('Crisis Indicator Data'!#REF!="No Data",1,IF(#REF!&lt;&gt;"",1,0))</f>
        <v>#REF!</v>
      </c>
      <c r="AT55" s="148" t="e">
        <f>IF('Crisis Indicator Data'!#REF!="No Data",1,IF(#REF!&lt;&gt;"",1,0))</f>
        <v>#REF!</v>
      </c>
      <c r="AU55" s="148" t="e">
        <f>IF('Crisis Indicator Data'!#REF!="No Data",1,IF(#REF!&lt;&gt;"",1,0))</f>
        <v>#REF!</v>
      </c>
      <c r="AV55" s="148" t="e">
        <f>IF('Crisis Indicator Data'!#REF!="No Data",1,IF(#REF!&lt;&gt;"",1,0))</f>
        <v>#REF!</v>
      </c>
      <c r="AW55" s="148" t="e">
        <f>IF('Crisis Indicator Data'!#REF!="No Data",1,IF(#REF!&lt;&gt;"",1,0))</f>
        <v>#REF!</v>
      </c>
      <c r="AX55" s="148" t="e">
        <f>IF('Crisis Indicator Data'!#REF!="No Data",1,IF(#REF!&lt;&gt;"",1,0))</f>
        <v>#REF!</v>
      </c>
      <c r="AY55" s="148" t="e">
        <f>IF('Crisis Indicator Data'!#REF!="No Data",1,IF(#REF!&lt;&gt;"",1,0))</f>
        <v>#REF!</v>
      </c>
      <c r="AZ55" s="148" t="e">
        <f>IF('Crisis Indicator Data'!#REF!="No Data",1,IF(#REF!&lt;&gt;"",1,0))</f>
        <v>#REF!</v>
      </c>
      <c r="BA55" t="e">
        <f t="shared" si="2"/>
        <v>#REF!</v>
      </c>
      <c r="BB55" s="20" t="e">
        <f t="shared" si="3"/>
        <v>#REF!</v>
      </c>
    </row>
    <row r="56" spans="1:54">
      <c r="A56" t="s">
        <v>8103</v>
      </c>
      <c r="B56" s="148" t="e">
        <f>IF('Crisis Indicator Data'!#REF!="No Data",1,IF(#REF!&lt;&gt;"",1,0))</f>
        <v>#REF!</v>
      </c>
      <c r="C56" s="148" t="e">
        <f>IF('Crisis Indicator Data'!#REF!="No Data",1,IF(#REF!&lt;&gt;"",1,0))</f>
        <v>#REF!</v>
      </c>
      <c r="D56" s="148" t="e">
        <f>IF('Crisis Indicator Data'!#REF!="No Data",1,IF(#REF!&lt;&gt;"",1,0))</f>
        <v>#REF!</v>
      </c>
      <c r="E56" s="148" t="e">
        <f>IF('Crisis Indicator Data'!#REF!="No Data",1,IF(#REF!&lt;&gt;"",1,0))</f>
        <v>#REF!</v>
      </c>
      <c r="F56" s="148" t="e">
        <f>IF('Crisis Indicator Data'!#REF!="No Data",1,IF(#REF!&lt;&gt;"",1,0))</f>
        <v>#REF!</v>
      </c>
      <c r="G56" s="148" t="e">
        <f>IF('Crisis Indicator Data'!#REF!="No Data",1,IF(#REF!&lt;&gt;"",1,0))</f>
        <v>#REF!</v>
      </c>
      <c r="H56" s="148" t="e">
        <f>IF('Crisis Indicator Data'!#REF!="No Data",1,IF(#REF!&lt;&gt;"",1,0))</f>
        <v>#REF!</v>
      </c>
      <c r="I56" s="148" t="e">
        <f>IF('Crisis Indicator Data'!#REF!="No Data",1,IF(#REF!&lt;&gt;"",1,0))</f>
        <v>#REF!</v>
      </c>
      <c r="J56" s="148" t="e">
        <f>IF('Crisis Indicator Data'!#REF!="No Data",1,IF(#REF!&lt;&gt;"",1,0))</f>
        <v>#REF!</v>
      </c>
      <c r="K56" s="148" t="e">
        <f>IF('Crisis Indicator Data'!#REF!="No Data",1,IF(#REF!&lt;&gt;"",1,0))</f>
        <v>#REF!</v>
      </c>
      <c r="L56" s="148" t="e">
        <f>IF('Crisis Indicator Data'!#REF!="No Data",1,IF(#REF!&lt;&gt;"",1,0))</f>
        <v>#REF!</v>
      </c>
      <c r="M56" s="148" t="e">
        <f>IF('Crisis Indicator Data'!#REF!="No Data",1,IF(#REF!&lt;&gt;"",1,0))</f>
        <v>#REF!</v>
      </c>
      <c r="N56" s="148" t="e">
        <f>IF('Crisis Indicator Data'!#REF!="No Data",1,IF(#REF!&lt;&gt;"",1,0))</f>
        <v>#REF!</v>
      </c>
      <c r="O56" s="148" t="e">
        <f>IF('Crisis Indicator Data'!#REF!="No Data",1,IF(#REF!&lt;&gt;"",1,0))</f>
        <v>#REF!</v>
      </c>
      <c r="P56" s="148" t="e">
        <f>IF('Crisis Indicator Data'!#REF!="No Data",1,IF(#REF!&lt;&gt;"",1,0))</f>
        <v>#REF!</v>
      </c>
      <c r="Q56" s="148" t="e">
        <f>IF('Crisis Indicator Data'!#REF!="No Data",1,IF(#REF!&lt;&gt;"",1,0))</f>
        <v>#REF!</v>
      </c>
      <c r="R56" s="148" t="e">
        <f>IF('Crisis Indicator Data'!#REF!="No Data",1,IF(#REF!&lt;&gt;"",1,0))</f>
        <v>#REF!</v>
      </c>
      <c r="S56" s="148" t="e">
        <f>IF('Crisis Indicator Data'!#REF!="No Data",1,IF(#REF!&lt;&gt;"",1,0))</f>
        <v>#REF!</v>
      </c>
      <c r="T56" s="148" t="e">
        <f>IF('Crisis Indicator Data'!#REF!="No Data",1,IF(#REF!&lt;&gt;"",1,0))</f>
        <v>#REF!</v>
      </c>
      <c r="U56" s="148" t="e">
        <f>IF('Crisis Indicator Data'!#REF!="No Data",1,IF(#REF!&lt;&gt;"",1,0))</f>
        <v>#REF!</v>
      </c>
      <c r="V56" s="148" t="e">
        <f>IF('Crisis Indicator Data'!#REF!="No Data",1,IF(#REF!&lt;&gt;"",1,0))</f>
        <v>#REF!</v>
      </c>
      <c r="W56" s="148" t="e">
        <f>IF('Crisis Indicator Data'!#REF!="No Data",1,IF(#REF!&lt;&gt;"",1,0))</f>
        <v>#REF!</v>
      </c>
      <c r="X56" s="148" t="e">
        <f>IF('Crisis Indicator Data'!#REF!="No Data",1,IF(#REF!&lt;&gt;"",1,0))</f>
        <v>#REF!</v>
      </c>
      <c r="Y56" s="148" t="e">
        <f>IF('Crisis Indicator Data'!#REF!="No Data",1,IF(#REF!&lt;&gt;"",1,0))</f>
        <v>#REF!</v>
      </c>
      <c r="Z56" s="148" t="e">
        <f>IF('Crisis Indicator Data'!#REF!="No Data",1,IF(#REF!&lt;&gt;"",1,0))</f>
        <v>#REF!</v>
      </c>
      <c r="AA56" s="148" t="e">
        <f>IF('Crisis Indicator Data'!#REF!="No Data",1,IF(#REF!&lt;&gt;"",1,0))</f>
        <v>#REF!</v>
      </c>
      <c r="AB56" s="148" t="e">
        <f>IF('Crisis Indicator Data'!#REF!="No Data",1,IF(#REF!&lt;&gt;"",1,0))</f>
        <v>#REF!</v>
      </c>
      <c r="AC56" s="148" t="e">
        <f>IF('Crisis Indicator Data'!#REF!="No Data",1,IF(#REF!&lt;&gt;"",1,0))</f>
        <v>#REF!</v>
      </c>
      <c r="AD56" s="148" t="e">
        <f>IF('Crisis Indicator Data'!#REF!="No Data",1,IF(#REF!&lt;&gt;"",1,0))</f>
        <v>#REF!</v>
      </c>
      <c r="AE56" s="148" t="e">
        <f>IF('Crisis Indicator Data'!#REF!="No Data",1,IF(#REF!&lt;&gt;"",1,0))</f>
        <v>#REF!</v>
      </c>
      <c r="AF56" s="148" t="e">
        <f>IF('Crisis Indicator Data'!#REF!="No Data",1,IF(#REF!&lt;&gt;"",1,0))</f>
        <v>#REF!</v>
      </c>
      <c r="AG56" s="148" t="e">
        <f>IF('Crisis Indicator Data'!#REF!="No Data",1,IF(#REF!&lt;&gt;"",1,0))</f>
        <v>#REF!</v>
      </c>
      <c r="AH56" s="148" t="e">
        <f>IF('Crisis Indicator Data'!#REF!="No Data",1,IF(#REF!&lt;&gt;"",1,0))</f>
        <v>#REF!</v>
      </c>
      <c r="AI56" s="148" t="e">
        <f>IF('Crisis Indicator Data'!#REF!="No Data",1,IF(#REF!&lt;&gt;"",1,0))</f>
        <v>#REF!</v>
      </c>
      <c r="AJ56" s="148" t="e">
        <f>IF('Crisis Indicator Data'!#REF!="No Data",1,IF(#REF!&lt;&gt;"",1,0))</f>
        <v>#REF!</v>
      </c>
      <c r="AK56" s="148" t="e">
        <f>IF('Crisis Indicator Data'!#REF!="No Data",1,IF(#REF!&lt;&gt;"",1,0))</f>
        <v>#REF!</v>
      </c>
      <c r="AL56" s="148" t="e">
        <f>IF('Crisis Indicator Data'!#REF!="No Data",1,IF(#REF!&lt;&gt;"",1,0))</f>
        <v>#REF!</v>
      </c>
      <c r="AM56" s="148" t="e">
        <f>IF('Crisis Indicator Data'!#REF!="No Data",1,IF(#REF!&lt;&gt;"",1,0))</f>
        <v>#REF!</v>
      </c>
      <c r="AN56" s="148" t="e">
        <f>IF('Crisis Indicator Data'!#REF!="No Data",1,IF(#REF!&lt;&gt;"",1,0))</f>
        <v>#REF!</v>
      </c>
      <c r="AO56" s="148" t="e">
        <f>IF('Crisis Indicator Data'!#REF!="No Data",1,IF(#REF!&lt;&gt;"",1,0))</f>
        <v>#REF!</v>
      </c>
      <c r="AP56" s="148" t="e">
        <f>IF('Crisis Indicator Data'!#REF!="No Data",1,IF(#REF!&lt;&gt;"",1,0))</f>
        <v>#REF!</v>
      </c>
      <c r="AQ56" s="148" t="e">
        <f>IF('Crisis Indicator Data'!#REF!="No Data",1,IF(#REF!&lt;&gt;"",1,0))</f>
        <v>#REF!</v>
      </c>
      <c r="AR56" s="148" t="e">
        <f>IF('Crisis Indicator Data'!#REF!="No Data",1,IF(#REF!&lt;&gt;"",1,0))</f>
        <v>#REF!</v>
      </c>
      <c r="AS56" s="148" t="e">
        <f>IF('Crisis Indicator Data'!#REF!="No Data",1,IF(#REF!&lt;&gt;"",1,0))</f>
        <v>#REF!</v>
      </c>
      <c r="AT56" s="148" t="e">
        <f>IF('Crisis Indicator Data'!#REF!="No Data",1,IF(#REF!&lt;&gt;"",1,0))</f>
        <v>#REF!</v>
      </c>
      <c r="AU56" s="148" t="e">
        <f>IF('Crisis Indicator Data'!#REF!="No Data",1,IF(#REF!&lt;&gt;"",1,0))</f>
        <v>#REF!</v>
      </c>
      <c r="AV56" s="148" t="e">
        <f>IF('Crisis Indicator Data'!#REF!="No Data",1,IF(#REF!&lt;&gt;"",1,0))</f>
        <v>#REF!</v>
      </c>
      <c r="AW56" s="148" t="e">
        <f>IF('Crisis Indicator Data'!#REF!="No Data",1,IF(#REF!&lt;&gt;"",1,0))</f>
        <v>#REF!</v>
      </c>
      <c r="AX56" s="148" t="e">
        <f>IF('Crisis Indicator Data'!#REF!="No Data",1,IF(#REF!&lt;&gt;"",1,0))</f>
        <v>#REF!</v>
      </c>
      <c r="AY56" s="148" t="e">
        <f>IF('Crisis Indicator Data'!#REF!="No Data",1,IF(#REF!&lt;&gt;"",1,0))</f>
        <v>#REF!</v>
      </c>
      <c r="AZ56" s="148" t="e">
        <f>IF('Crisis Indicator Data'!#REF!="No Data",1,IF(#REF!&lt;&gt;"",1,0))</f>
        <v>#REF!</v>
      </c>
      <c r="BA56" t="e">
        <f t="shared" si="2"/>
        <v>#REF!</v>
      </c>
      <c r="BB56" s="20" t="e">
        <f t="shared" si="3"/>
        <v>#REF!</v>
      </c>
    </row>
    <row r="57" spans="1:54">
      <c r="A57" t="s">
        <v>1771</v>
      </c>
      <c r="B57" s="148" t="e">
        <f>IF('Crisis Indicator Data'!#REF!="No Data",1,IF(#REF!&lt;&gt;"",1,0))</f>
        <v>#REF!</v>
      </c>
      <c r="C57" s="148" t="e">
        <f>IF('Crisis Indicator Data'!#REF!="No Data",1,IF(#REF!&lt;&gt;"",1,0))</f>
        <v>#REF!</v>
      </c>
      <c r="D57" s="148" t="e">
        <f>IF('Crisis Indicator Data'!#REF!="No Data",1,IF(#REF!&lt;&gt;"",1,0))</f>
        <v>#REF!</v>
      </c>
      <c r="E57" s="148" t="e">
        <f>IF('Crisis Indicator Data'!#REF!="No Data",1,IF(#REF!&lt;&gt;"",1,0))</f>
        <v>#REF!</v>
      </c>
      <c r="F57" s="148" t="e">
        <f>IF('Crisis Indicator Data'!#REF!="No Data",1,IF(#REF!&lt;&gt;"",1,0))</f>
        <v>#REF!</v>
      </c>
      <c r="G57" s="148" t="e">
        <f>IF('Crisis Indicator Data'!#REF!="No Data",1,IF(#REF!&lt;&gt;"",1,0))</f>
        <v>#REF!</v>
      </c>
      <c r="H57" s="148" t="e">
        <f>IF('Crisis Indicator Data'!#REF!="No Data",1,IF(#REF!&lt;&gt;"",1,0))</f>
        <v>#REF!</v>
      </c>
      <c r="I57" s="148" t="e">
        <f>IF('Crisis Indicator Data'!#REF!="No Data",1,IF(#REF!&lt;&gt;"",1,0))</f>
        <v>#REF!</v>
      </c>
      <c r="J57" s="148" t="e">
        <f>IF('Crisis Indicator Data'!#REF!="No Data",1,IF(#REF!&lt;&gt;"",1,0))</f>
        <v>#REF!</v>
      </c>
      <c r="K57" s="148" t="e">
        <f>IF('Crisis Indicator Data'!#REF!="No Data",1,IF(#REF!&lt;&gt;"",1,0))</f>
        <v>#REF!</v>
      </c>
      <c r="L57" s="148" t="e">
        <f>IF('Crisis Indicator Data'!#REF!="No Data",1,IF(#REF!&lt;&gt;"",1,0))</f>
        <v>#REF!</v>
      </c>
      <c r="M57" s="148" t="e">
        <f>IF('Crisis Indicator Data'!#REF!="No Data",1,IF(#REF!&lt;&gt;"",1,0))</f>
        <v>#REF!</v>
      </c>
      <c r="N57" s="148" t="e">
        <f>IF('Crisis Indicator Data'!#REF!="No Data",1,IF(#REF!&lt;&gt;"",1,0))</f>
        <v>#REF!</v>
      </c>
      <c r="O57" s="148" t="e">
        <f>IF('Crisis Indicator Data'!#REF!="No Data",1,IF(#REF!&lt;&gt;"",1,0))</f>
        <v>#REF!</v>
      </c>
      <c r="P57" s="148" t="e">
        <f>IF('Crisis Indicator Data'!#REF!="No Data",1,IF(#REF!&lt;&gt;"",1,0))</f>
        <v>#REF!</v>
      </c>
      <c r="Q57" s="148" t="e">
        <f>IF('Crisis Indicator Data'!#REF!="No Data",1,IF(#REF!&lt;&gt;"",1,0))</f>
        <v>#REF!</v>
      </c>
      <c r="R57" s="148" t="e">
        <f>IF('Crisis Indicator Data'!#REF!="No Data",1,IF(#REF!&lt;&gt;"",1,0))</f>
        <v>#REF!</v>
      </c>
      <c r="S57" s="148" t="e">
        <f>IF('Crisis Indicator Data'!#REF!="No Data",1,IF(#REF!&lt;&gt;"",1,0))</f>
        <v>#REF!</v>
      </c>
      <c r="T57" s="148" t="e">
        <f>IF('Crisis Indicator Data'!#REF!="No Data",1,IF(#REF!&lt;&gt;"",1,0))</f>
        <v>#REF!</v>
      </c>
      <c r="U57" s="148" t="e">
        <f>IF('Crisis Indicator Data'!#REF!="No Data",1,IF(#REF!&lt;&gt;"",1,0))</f>
        <v>#REF!</v>
      </c>
      <c r="V57" s="148" t="e">
        <f>IF('Crisis Indicator Data'!#REF!="No Data",1,IF(#REF!&lt;&gt;"",1,0))</f>
        <v>#REF!</v>
      </c>
      <c r="W57" s="148" t="e">
        <f>IF('Crisis Indicator Data'!#REF!="No Data",1,IF(#REF!&lt;&gt;"",1,0))</f>
        <v>#REF!</v>
      </c>
      <c r="X57" s="148" t="e">
        <f>IF('Crisis Indicator Data'!#REF!="No Data",1,IF(#REF!&lt;&gt;"",1,0))</f>
        <v>#REF!</v>
      </c>
      <c r="Y57" s="148" t="e">
        <f>IF('Crisis Indicator Data'!#REF!="No Data",1,IF(#REF!&lt;&gt;"",1,0))</f>
        <v>#REF!</v>
      </c>
      <c r="Z57" s="148" t="e">
        <f>IF('Crisis Indicator Data'!#REF!="No Data",1,IF(#REF!&lt;&gt;"",1,0))</f>
        <v>#REF!</v>
      </c>
      <c r="AA57" s="148" t="e">
        <f>IF('Crisis Indicator Data'!#REF!="No Data",1,IF(#REF!&lt;&gt;"",1,0))</f>
        <v>#REF!</v>
      </c>
      <c r="AB57" s="148" t="e">
        <f>IF('Crisis Indicator Data'!#REF!="No Data",1,IF(#REF!&lt;&gt;"",1,0))</f>
        <v>#REF!</v>
      </c>
      <c r="AC57" s="148" t="e">
        <f>IF('Crisis Indicator Data'!#REF!="No Data",1,IF(#REF!&lt;&gt;"",1,0))</f>
        <v>#REF!</v>
      </c>
      <c r="AD57" s="148" t="e">
        <f>IF('Crisis Indicator Data'!#REF!="No Data",1,IF(#REF!&lt;&gt;"",1,0))</f>
        <v>#REF!</v>
      </c>
      <c r="AE57" s="148" t="e">
        <f>IF('Crisis Indicator Data'!#REF!="No Data",1,IF(#REF!&lt;&gt;"",1,0))</f>
        <v>#REF!</v>
      </c>
      <c r="AF57" s="148" t="e">
        <f>IF('Crisis Indicator Data'!#REF!="No Data",1,IF(#REF!&lt;&gt;"",1,0))</f>
        <v>#REF!</v>
      </c>
      <c r="AG57" s="148" t="e">
        <f>IF('Crisis Indicator Data'!#REF!="No Data",1,IF(#REF!&lt;&gt;"",1,0))</f>
        <v>#REF!</v>
      </c>
      <c r="AH57" s="148" t="e">
        <f>IF('Crisis Indicator Data'!#REF!="No Data",1,IF(#REF!&lt;&gt;"",1,0))</f>
        <v>#REF!</v>
      </c>
      <c r="AI57" s="148" t="e">
        <f>IF('Crisis Indicator Data'!#REF!="No Data",1,IF(#REF!&lt;&gt;"",1,0))</f>
        <v>#REF!</v>
      </c>
      <c r="AJ57" s="148" t="e">
        <f>IF('Crisis Indicator Data'!#REF!="No Data",1,IF(#REF!&lt;&gt;"",1,0))</f>
        <v>#REF!</v>
      </c>
      <c r="AK57" s="148" t="e">
        <f>IF('Crisis Indicator Data'!#REF!="No Data",1,IF(#REF!&lt;&gt;"",1,0))</f>
        <v>#REF!</v>
      </c>
      <c r="AL57" s="148" t="e">
        <f>IF('Crisis Indicator Data'!#REF!="No Data",1,IF(#REF!&lt;&gt;"",1,0))</f>
        <v>#REF!</v>
      </c>
      <c r="AM57" s="148" t="e">
        <f>IF('Crisis Indicator Data'!#REF!="No Data",1,IF(#REF!&lt;&gt;"",1,0))</f>
        <v>#REF!</v>
      </c>
      <c r="AN57" s="148" t="e">
        <f>IF('Crisis Indicator Data'!#REF!="No Data",1,IF(#REF!&lt;&gt;"",1,0))</f>
        <v>#REF!</v>
      </c>
      <c r="AO57" s="148" t="e">
        <f>IF('Crisis Indicator Data'!#REF!="No Data",1,IF(#REF!&lt;&gt;"",1,0))</f>
        <v>#REF!</v>
      </c>
      <c r="AP57" s="148" t="e">
        <f>IF('Crisis Indicator Data'!#REF!="No Data",1,IF(#REF!&lt;&gt;"",1,0))</f>
        <v>#REF!</v>
      </c>
      <c r="AQ57" s="148" t="e">
        <f>IF('Crisis Indicator Data'!#REF!="No Data",1,IF(#REF!&lt;&gt;"",1,0))</f>
        <v>#REF!</v>
      </c>
      <c r="AR57" s="148" t="e">
        <f>IF('Crisis Indicator Data'!#REF!="No Data",1,IF(#REF!&lt;&gt;"",1,0))</f>
        <v>#REF!</v>
      </c>
      <c r="AS57" s="148" t="e">
        <f>IF('Crisis Indicator Data'!#REF!="No Data",1,IF(#REF!&lt;&gt;"",1,0))</f>
        <v>#REF!</v>
      </c>
      <c r="AT57" s="148" t="e">
        <f>IF('Crisis Indicator Data'!#REF!="No Data",1,IF(#REF!&lt;&gt;"",1,0))</f>
        <v>#REF!</v>
      </c>
      <c r="AU57" s="148" t="e">
        <f>IF('Crisis Indicator Data'!#REF!="No Data",1,IF(#REF!&lt;&gt;"",1,0))</f>
        <v>#REF!</v>
      </c>
      <c r="AV57" s="148" t="e">
        <f>IF('Crisis Indicator Data'!#REF!="No Data",1,IF(#REF!&lt;&gt;"",1,0))</f>
        <v>#REF!</v>
      </c>
      <c r="AW57" s="148" t="e">
        <f>IF('Crisis Indicator Data'!#REF!="No Data",1,IF(#REF!&lt;&gt;"",1,0))</f>
        <v>#REF!</v>
      </c>
      <c r="AX57" s="148" t="e">
        <f>IF('Crisis Indicator Data'!#REF!="No Data",1,IF(#REF!&lt;&gt;"",1,0))</f>
        <v>#REF!</v>
      </c>
      <c r="AY57" s="148" t="e">
        <f>IF('Crisis Indicator Data'!#REF!="No Data",1,IF(#REF!&lt;&gt;"",1,0))</f>
        <v>#REF!</v>
      </c>
      <c r="AZ57" s="148" t="e">
        <f>IF('Crisis Indicator Data'!#REF!="No Data",1,IF(#REF!&lt;&gt;"",1,0))</f>
        <v>#REF!</v>
      </c>
      <c r="BA57" t="e">
        <f t="shared" si="2"/>
        <v>#REF!</v>
      </c>
      <c r="BB57" s="20" t="e">
        <f t="shared" si="3"/>
        <v>#REF!</v>
      </c>
    </row>
    <row r="58" spans="1:54">
      <c r="A58" t="s">
        <v>1994</v>
      </c>
      <c r="B58" s="148" t="e">
        <f>IF('Crisis Indicator Data'!#REF!="No Data",1,IF(#REF!&lt;&gt;"",1,0))</f>
        <v>#REF!</v>
      </c>
      <c r="C58" s="148" t="e">
        <f>IF('Crisis Indicator Data'!#REF!="No Data",1,IF(#REF!&lt;&gt;"",1,0))</f>
        <v>#REF!</v>
      </c>
      <c r="D58" s="148" t="e">
        <f>IF('Crisis Indicator Data'!#REF!="No Data",1,IF(#REF!&lt;&gt;"",1,0))</f>
        <v>#REF!</v>
      </c>
      <c r="E58" s="148" t="e">
        <f>IF('Crisis Indicator Data'!#REF!="No Data",1,IF(#REF!&lt;&gt;"",1,0))</f>
        <v>#REF!</v>
      </c>
      <c r="F58" s="148" t="e">
        <f>IF('Crisis Indicator Data'!#REF!="No Data",1,IF(#REF!&lt;&gt;"",1,0))</f>
        <v>#REF!</v>
      </c>
      <c r="G58" s="148" t="e">
        <f>IF('Crisis Indicator Data'!#REF!="No Data",1,IF(#REF!&lt;&gt;"",1,0))</f>
        <v>#REF!</v>
      </c>
      <c r="H58" s="148" t="e">
        <f>IF('Crisis Indicator Data'!#REF!="No Data",1,IF(#REF!&lt;&gt;"",1,0))</f>
        <v>#REF!</v>
      </c>
      <c r="I58" s="148" t="e">
        <f>IF('Crisis Indicator Data'!#REF!="No Data",1,IF(#REF!&lt;&gt;"",1,0))</f>
        <v>#REF!</v>
      </c>
      <c r="J58" s="148" t="e">
        <f>IF('Crisis Indicator Data'!#REF!="No Data",1,IF(#REF!&lt;&gt;"",1,0))</f>
        <v>#REF!</v>
      </c>
      <c r="K58" s="148" t="e">
        <f>IF('Crisis Indicator Data'!#REF!="No Data",1,IF(#REF!&lt;&gt;"",1,0))</f>
        <v>#REF!</v>
      </c>
      <c r="L58" s="148" t="e">
        <f>IF('Crisis Indicator Data'!#REF!="No Data",1,IF(#REF!&lt;&gt;"",1,0))</f>
        <v>#REF!</v>
      </c>
      <c r="M58" s="148" t="e">
        <f>IF('Crisis Indicator Data'!#REF!="No Data",1,IF(#REF!&lt;&gt;"",1,0))</f>
        <v>#REF!</v>
      </c>
      <c r="N58" s="148" t="e">
        <f>IF('Crisis Indicator Data'!#REF!="No Data",1,IF(#REF!&lt;&gt;"",1,0))</f>
        <v>#REF!</v>
      </c>
      <c r="O58" s="148" t="e">
        <f>IF('Crisis Indicator Data'!#REF!="No Data",1,IF(#REF!&lt;&gt;"",1,0))</f>
        <v>#REF!</v>
      </c>
      <c r="P58" s="148" t="e">
        <f>IF('Crisis Indicator Data'!#REF!="No Data",1,IF(#REF!&lt;&gt;"",1,0))</f>
        <v>#REF!</v>
      </c>
      <c r="Q58" s="148" t="e">
        <f>IF('Crisis Indicator Data'!#REF!="No Data",1,IF(#REF!&lt;&gt;"",1,0))</f>
        <v>#REF!</v>
      </c>
      <c r="R58" s="148" t="e">
        <f>IF('Crisis Indicator Data'!#REF!="No Data",1,IF(#REF!&lt;&gt;"",1,0))</f>
        <v>#REF!</v>
      </c>
      <c r="S58" s="148" t="e">
        <f>IF('Crisis Indicator Data'!#REF!="No Data",1,IF(#REF!&lt;&gt;"",1,0))</f>
        <v>#REF!</v>
      </c>
      <c r="T58" s="148" t="e">
        <f>IF('Crisis Indicator Data'!#REF!="No Data",1,IF(#REF!&lt;&gt;"",1,0))</f>
        <v>#REF!</v>
      </c>
      <c r="U58" s="148" t="e">
        <f>IF('Crisis Indicator Data'!#REF!="No Data",1,IF(#REF!&lt;&gt;"",1,0))</f>
        <v>#REF!</v>
      </c>
      <c r="V58" s="148" t="e">
        <f>IF('Crisis Indicator Data'!#REF!="No Data",1,IF(#REF!&lt;&gt;"",1,0))</f>
        <v>#REF!</v>
      </c>
      <c r="W58" s="148" t="e">
        <f>IF('Crisis Indicator Data'!#REF!="No Data",1,IF(#REF!&lt;&gt;"",1,0))</f>
        <v>#REF!</v>
      </c>
      <c r="X58" s="148" t="e">
        <f>IF('Crisis Indicator Data'!#REF!="No Data",1,IF(#REF!&lt;&gt;"",1,0))</f>
        <v>#REF!</v>
      </c>
      <c r="Y58" s="148" t="e">
        <f>IF('Crisis Indicator Data'!#REF!="No Data",1,IF(#REF!&lt;&gt;"",1,0))</f>
        <v>#REF!</v>
      </c>
      <c r="Z58" s="148" t="e">
        <f>IF('Crisis Indicator Data'!#REF!="No Data",1,IF(#REF!&lt;&gt;"",1,0))</f>
        <v>#REF!</v>
      </c>
      <c r="AA58" s="148" t="e">
        <f>IF('Crisis Indicator Data'!#REF!="No Data",1,IF(#REF!&lt;&gt;"",1,0))</f>
        <v>#REF!</v>
      </c>
      <c r="AB58" s="148" t="e">
        <f>IF('Crisis Indicator Data'!#REF!="No Data",1,IF(#REF!&lt;&gt;"",1,0))</f>
        <v>#REF!</v>
      </c>
      <c r="AC58" s="148" t="e">
        <f>IF('Crisis Indicator Data'!#REF!="No Data",1,IF(#REF!&lt;&gt;"",1,0))</f>
        <v>#REF!</v>
      </c>
      <c r="AD58" s="148" t="e">
        <f>IF('Crisis Indicator Data'!#REF!="No Data",1,IF(#REF!&lt;&gt;"",1,0))</f>
        <v>#REF!</v>
      </c>
      <c r="AE58" s="148" t="e">
        <f>IF('Crisis Indicator Data'!#REF!="No Data",1,IF(#REF!&lt;&gt;"",1,0))</f>
        <v>#REF!</v>
      </c>
      <c r="AF58" s="148" t="e">
        <f>IF('Crisis Indicator Data'!#REF!="No Data",1,IF(#REF!&lt;&gt;"",1,0))</f>
        <v>#REF!</v>
      </c>
      <c r="AG58" s="148" t="e">
        <f>IF('Crisis Indicator Data'!#REF!="No Data",1,IF(#REF!&lt;&gt;"",1,0))</f>
        <v>#REF!</v>
      </c>
      <c r="AH58" s="148" t="e">
        <f>IF('Crisis Indicator Data'!#REF!="No Data",1,IF(#REF!&lt;&gt;"",1,0))</f>
        <v>#REF!</v>
      </c>
      <c r="AI58" s="148" t="e">
        <f>IF('Crisis Indicator Data'!#REF!="No Data",1,IF(#REF!&lt;&gt;"",1,0))</f>
        <v>#REF!</v>
      </c>
      <c r="AJ58" s="148" t="e">
        <f>IF('Crisis Indicator Data'!#REF!="No Data",1,IF(#REF!&lt;&gt;"",1,0))</f>
        <v>#REF!</v>
      </c>
      <c r="AK58" s="148" t="e">
        <f>IF('Crisis Indicator Data'!#REF!="No Data",1,IF(#REF!&lt;&gt;"",1,0))</f>
        <v>#REF!</v>
      </c>
      <c r="AL58" s="148" t="e">
        <f>IF('Crisis Indicator Data'!#REF!="No Data",1,IF(#REF!&lt;&gt;"",1,0))</f>
        <v>#REF!</v>
      </c>
      <c r="AM58" s="148" t="e">
        <f>IF('Crisis Indicator Data'!#REF!="No Data",1,IF(#REF!&lt;&gt;"",1,0))</f>
        <v>#REF!</v>
      </c>
      <c r="AN58" s="148" t="e">
        <f>IF('Crisis Indicator Data'!#REF!="No Data",1,IF(#REF!&lt;&gt;"",1,0))</f>
        <v>#REF!</v>
      </c>
      <c r="AO58" s="148" t="e">
        <f>IF('Crisis Indicator Data'!#REF!="No Data",1,IF(#REF!&lt;&gt;"",1,0))</f>
        <v>#REF!</v>
      </c>
      <c r="AP58" s="148" t="e">
        <f>IF('Crisis Indicator Data'!#REF!="No Data",1,IF(#REF!&lt;&gt;"",1,0))</f>
        <v>#REF!</v>
      </c>
      <c r="AQ58" s="148" t="e">
        <f>IF('Crisis Indicator Data'!#REF!="No Data",1,IF(#REF!&lt;&gt;"",1,0))</f>
        <v>#REF!</v>
      </c>
      <c r="AR58" s="148" t="e">
        <f>IF('Crisis Indicator Data'!#REF!="No Data",1,IF(#REF!&lt;&gt;"",1,0))</f>
        <v>#REF!</v>
      </c>
      <c r="AS58" s="148" t="e">
        <f>IF('Crisis Indicator Data'!#REF!="No Data",1,IF(#REF!&lt;&gt;"",1,0))</f>
        <v>#REF!</v>
      </c>
      <c r="AT58" s="148" t="e">
        <f>IF('Crisis Indicator Data'!#REF!="No Data",1,IF(#REF!&lt;&gt;"",1,0))</f>
        <v>#REF!</v>
      </c>
      <c r="AU58" s="148" t="e">
        <f>IF('Crisis Indicator Data'!#REF!="No Data",1,IF(#REF!&lt;&gt;"",1,0))</f>
        <v>#REF!</v>
      </c>
      <c r="AV58" s="148" t="e">
        <f>IF('Crisis Indicator Data'!#REF!="No Data",1,IF(#REF!&lt;&gt;"",1,0))</f>
        <v>#REF!</v>
      </c>
      <c r="AW58" s="148" t="e">
        <f>IF('Crisis Indicator Data'!#REF!="No Data",1,IF(#REF!&lt;&gt;"",1,0))</f>
        <v>#REF!</v>
      </c>
      <c r="AX58" s="148" t="e">
        <f>IF('Crisis Indicator Data'!#REF!="No Data",1,IF(#REF!&lt;&gt;"",1,0))</f>
        <v>#REF!</v>
      </c>
      <c r="AY58" s="148" t="e">
        <f>IF('Crisis Indicator Data'!#REF!="No Data",1,IF(#REF!&lt;&gt;"",1,0))</f>
        <v>#REF!</v>
      </c>
      <c r="AZ58" s="148" t="e">
        <f>IF('Crisis Indicator Data'!#REF!="No Data",1,IF(#REF!&lt;&gt;"",1,0))</f>
        <v>#REF!</v>
      </c>
      <c r="BA58" t="e">
        <f t="shared" si="2"/>
        <v>#REF!</v>
      </c>
      <c r="BB58" s="20" t="e">
        <f t="shared" si="3"/>
        <v>#REF!</v>
      </c>
    </row>
    <row r="59" spans="1:54">
      <c r="A59" t="s">
        <v>8105</v>
      </c>
      <c r="B59" s="148" t="e">
        <f>IF('Crisis Indicator Data'!#REF!="No Data",1,IF(#REF!&lt;&gt;"",1,0))</f>
        <v>#REF!</v>
      </c>
      <c r="C59" s="148" t="e">
        <f>IF('Crisis Indicator Data'!#REF!="No Data",1,IF(#REF!&lt;&gt;"",1,0))</f>
        <v>#REF!</v>
      </c>
      <c r="D59" s="148" t="e">
        <f>IF('Crisis Indicator Data'!#REF!="No Data",1,IF(#REF!&lt;&gt;"",1,0))</f>
        <v>#REF!</v>
      </c>
      <c r="E59" s="148" t="e">
        <f>IF('Crisis Indicator Data'!#REF!="No Data",1,IF(#REF!&lt;&gt;"",1,0))</f>
        <v>#REF!</v>
      </c>
      <c r="F59" s="148" t="e">
        <f>IF('Crisis Indicator Data'!#REF!="No Data",1,IF(#REF!&lt;&gt;"",1,0))</f>
        <v>#REF!</v>
      </c>
      <c r="G59" s="148" t="e">
        <f>IF('Crisis Indicator Data'!#REF!="No Data",1,IF(#REF!&lt;&gt;"",1,0))</f>
        <v>#REF!</v>
      </c>
      <c r="H59" s="148" t="e">
        <f>IF('Crisis Indicator Data'!#REF!="No Data",1,IF(#REF!&lt;&gt;"",1,0))</f>
        <v>#REF!</v>
      </c>
      <c r="I59" s="148" t="e">
        <f>IF('Crisis Indicator Data'!#REF!="No Data",1,IF(#REF!&lt;&gt;"",1,0))</f>
        <v>#REF!</v>
      </c>
      <c r="J59" s="148" t="e">
        <f>IF('Crisis Indicator Data'!#REF!="No Data",1,IF(#REF!&lt;&gt;"",1,0))</f>
        <v>#REF!</v>
      </c>
      <c r="K59" s="148" t="e">
        <f>IF('Crisis Indicator Data'!#REF!="No Data",1,IF(#REF!&lt;&gt;"",1,0))</f>
        <v>#REF!</v>
      </c>
      <c r="L59" s="148" t="e">
        <f>IF('Crisis Indicator Data'!#REF!="No Data",1,IF(#REF!&lt;&gt;"",1,0))</f>
        <v>#REF!</v>
      </c>
      <c r="M59" s="148" t="e">
        <f>IF('Crisis Indicator Data'!#REF!="No Data",1,IF(#REF!&lt;&gt;"",1,0))</f>
        <v>#REF!</v>
      </c>
      <c r="N59" s="148" t="e">
        <f>IF('Crisis Indicator Data'!#REF!="No Data",1,IF(#REF!&lt;&gt;"",1,0))</f>
        <v>#REF!</v>
      </c>
      <c r="O59" s="148" t="e">
        <f>IF('Crisis Indicator Data'!#REF!="No Data",1,IF(#REF!&lt;&gt;"",1,0))</f>
        <v>#REF!</v>
      </c>
      <c r="P59" s="148" t="e">
        <f>IF('Crisis Indicator Data'!#REF!="No Data",1,IF(#REF!&lt;&gt;"",1,0))</f>
        <v>#REF!</v>
      </c>
      <c r="Q59" s="148" t="e">
        <f>IF('Crisis Indicator Data'!#REF!="No Data",1,IF(#REF!&lt;&gt;"",1,0))</f>
        <v>#REF!</v>
      </c>
      <c r="R59" s="148" t="e">
        <f>IF('Crisis Indicator Data'!#REF!="No Data",1,IF(#REF!&lt;&gt;"",1,0))</f>
        <v>#REF!</v>
      </c>
      <c r="S59" s="148" t="e">
        <f>IF('Crisis Indicator Data'!#REF!="No Data",1,IF(#REF!&lt;&gt;"",1,0))</f>
        <v>#REF!</v>
      </c>
      <c r="T59" s="148" t="e">
        <f>IF('Crisis Indicator Data'!#REF!="No Data",1,IF(#REF!&lt;&gt;"",1,0))</f>
        <v>#REF!</v>
      </c>
      <c r="U59" s="148" t="e">
        <f>IF('Crisis Indicator Data'!#REF!="No Data",1,IF(#REF!&lt;&gt;"",1,0))</f>
        <v>#REF!</v>
      </c>
      <c r="V59" s="148" t="e">
        <f>IF('Crisis Indicator Data'!#REF!="No Data",1,IF(#REF!&lt;&gt;"",1,0))</f>
        <v>#REF!</v>
      </c>
      <c r="W59" s="148" t="e">
        <f>IF('Crisis Indicator Data'!#REF!="No Data",1,IF(#REF!&lt;&gt;"",1,0))</f>
        <v>#REF!</v>
      </c>
      <c r="X59" s="148" t="e">
        <f>IF('Crisis Indicator Data'!#REF!="No Data",1,IF(#REF!&lt;&gt;"",1,0))</f>
        <v>#REF!</v>
      </c>
      <c r="Y59" s="148" t="e">
        <f>IF('Crisis Indicator Data'!#REF!="No Data",1,IF(#REF!&lt;&gt;"",1,0))</f>
        <v>#REF!</v>
      </c>
      <c r="Z59" s="148" t="e">
        <f>IF('Crisis Indicator Data'!#REF!="No Data",1,IF(#REF!&lt;&gt;"",1,0))</f>
        <v>#REF!</v>
      </c>
      <c r="AA59" s="148" t="e">
        <f>IF('Crisis Indicator Data'!#REF!="No Data",1,IF(#REF!&lt;&gt;"",1,0))</f>
        <v>#REF!</v>
      </c>
      <c r="AB59" s="148" t="e">
        <f>IF('Crisis Indicator Data'!#REF!="No Data",1,IF(#REF!&lt;&gt;"",1,0))</f>
        <v>#REF!</v>
      </c>
      <c r="AC59" s="148" t="e">
        <f>IF('Crisis Indicator Data'!#REF!="No Data",1,IF(#REF!&lt;&gt;"",1,0))</f>
        <v>#REF!</v>
      </c>
      <c r="AD59" s="148" t="e">
        <f>IF('Crisis Indicator Data'!#REF!="No Data",1,IF(#REF!&lt;&gt;"",1,0))</f>
        <v>#REF!</v>
      </c>
      <c r="AE59" s="148" t="e">
        <f>IF('Crisis Indicator Data'!#REF!="No Data",1,IF(#REF!&lt;&gt;"",1,0))</f>
        <v>#REF!</v>
      </c>
      <c r="AF59" s="148" t="e">
        <f>IF('Crisis Indicator Data'!#REF!="No Data",1,IF(#REF!&lt;&gt;"",1,0))</f>
        <v>#REF!</v>
      </c>
      <c r="AG59" s="148" t="e">
        <f>IF('Crisis Indicator Data'!#REF!="No Data",1,IF(#REF!&lt;&gt;"",1,0))</f>
        <v>#REF!</v>
      </c>
      <c r="AH59" s="148" t="e">
        <f>IF('Crisis Indicator Data'!#REF!="No Data",1,IF(#REF!&lt;&gt;"",1,0))</f>
        <v>#REF!</v>
      </c>
      <c r="AI59" s="148" t="e">
        <f>IF('Crisis Indicator Data'!#REF!="No Data",1,IF(#REF!&lt;&gt;"",1,0))</f>
        <v>#REF!</v>
      </c>
      <c r="AJ59" s="148" t="e">
        <f>IF('Crisis Indicator Data'!#REF!="No Data",1,IF(#REF!&lt;&gt;"",1,0))</f>
        <v>#REF!</v>
      </c>
      <c r="AK59" s="148" t="e">
        <f>IF('Crisis Indicator Data'!#REF!="No Data",1,IF(#REF!&lt;&gt;"",1,0))</f>
        <v>#REF!</v>
      </c>
      <c r="AL59" s="148" t="e">
        <f>IF('Crisis Indicator Data'!#REF!="No Data",1,IF(#REF!&lt;&gt;"",1,0))</f>
        <v>#REF!</v>
      </c>
      <c r="AM59" s="148" t="e">
        <f>IF('Crisis Indicator Data'!#REF!="No Data",1,IF(#REF!&lt;&gt;"",1,0))</f>
        <v>#REF!</v>
      </c>
      <c r="AN59" s="148" t="e">
        <f>IF('Crisis Indicator Data'!#REF!="No Data",1,IF(#REF!&lt;&gt;"",1,0))</f>
        <v>#REF!</v>
      </c>
      <c r="AO59" s="148" t="e">
        <f>IF('Crisis Indicator Data'!#REF!="No Data",1,IF(#REF!&lt;&gt;"",1,0))</f>
        <v>#REF!</v>
      </c>
      <c r="AP59" s="148" t="e">
        <f>IF('Crisis Indicator Data'!#REF!="No Data",1,IF(#REF!&lt;&gt;"",1,0))</f>
        <v>#REF!</v>
      </c>
      <c r="AQ59" s="148" t="e">
        <f>IF('Crisis Indicator Data'!#REF!="No Data",1,IF(#REF!&lt;&gt;"",1,0))</f>
        <v>#REF!</v>
      </c>
      <c r="AR59" s="148" t="e">
        <f>IF('Crisis Indicator Data'!#REF!="No Data",1,IF(#REF!&lt;&gt;"",1,0))</f>
        <v>#REF!</v>
      </c>
      <c r="AS59" s="148" t="e">
        <f>IF('Crisis Indicator Data'!#REF!="No Data",1,IF(#REF!&lt;&gt;"",1,0))</f>
        <v>#REF!</v>
      </c>
      <c r="AT59" s="148" t="e">
        <f>IF('Crisis Indicator Data'!#REF!="No Data",1,IF(#REF!&lt;&gt;"",1,0))</f>
        <v>#REF!</v>
      </c>
      <c r="AU59" s="148" t="e">
        <f>IF('Crisis Indicator Data'!#REF!="No Data",1,IF(#REF!&lt;&gt;"",1,0))</f>
        <v>#REF!</v>
      </c>
      <c r="AV59" s="148" t="e">
        <f>IF('Crisis Indicator Data'!#REF!="No Data",1,IF(#REF!&lt;&gt;"",1,0))</f>
        <v>#REF!</v>
      </c>
      <c r="AW59" s="148" t="e">
        <f>IF('Crisis Indicator Data'!#REF!="No Data",1,IF(#REF!&lt;&gt;"",1,0))</f>
        <v>#REF!</v>
      </c>
      <c r="AX59" s="148" t="e">
        <f>IF('Crisis Indicator Data'!#REF!="No Data",1,IF(#REF!&lt;&gt;"",1,0))</f>
        <v>#REF!</v>
      </c>
      <c r="AY59" s="148" t="e">
        <f>IF('Crisis Indicator Data'!#REF!="No Data",1,IF(#REF!&lt;&gt;"",1,0))</f>
        <v>#REF!</v>
      </c>
      <c r="AZ59" s="148" t="e">
        <f>IF('Crisis Indicator Data'!#REF!="No Data",1,IF(#REF!&lt;&gt;"",1,0))</f>
        <v>#REF!</v>
      </c>
      <c r="BA59" t="e">
        <f t="shared" si="2"/>
        <v>#REF!</v>
      </c>
      <c r="BB59" s="20" t="e">
        <f t="shared" si="3"/>
        <v>#REF!</v>
      </c>
    </row>
    <row r="60" spans="1:54">
      <c r="A60" t="s">
        <v>8107</v>
      </c>
      <c r="B60" s="148" t="e">
        <f>IF('Crisis Indicator Data'!#REF!="No Data",1,IF(#REF!&lt;&gt;"",1,0))</f>
        <v>#REF!</v>
      </c>
      <c r="C60" s="148" t="e">
        <f>IF('Crisis Indicator Data'!#REF!="No Data",1,IF(#REF!&lt;&gt;"",1,0))</f>
        <v>#REF!</v>
      </c>
      <c r="D60" s="148" t="e">
        <f>IF('Crisis Indicator Data'!#REF!="No Data",1,IF(#REF!&lt;&gt;"",1,0))</f>
        <v>#REF!</v>
      </c>
      <c r="E60" s="148" t="e">
        <f>IF('Crisis Indicator Data'!#REF!="No Data",1,IF(#REF!&lt;&gt;"",1,0))</f>
        <v>#REF!</v>
      </c>
      <c r="F60" s="148" t="e">
        <f>IF('Crisis Indicator Data'!#REF!="No Data",1,IF(#REF!&lt;&gt;"",1,0))</f>
        <v>#REF!</v>
      </c>
      <c r="G60" s="148" t="e">
        <f>IF('Crisis Indicator Data'!#REF!="No Data",1,IF(#REF!&lt;&gt;"",1,0))</f>
        <v>#REF!</v>
      </c>
      <c r="H60" s="148" t="e">
        <f>IF('Crisis Indicator Data'!#REF!="No Data",1,IF(#REF!&lt;&gt;"",1,0))</f>
        <v>#REF!</v>
      </c>
      <c r="I60" s="148" t="e">
        <f>IF('Crisis Indicator Data'!#REF!="No Data",1,IF(#REF!&lt;&gt;"",1,0))</f>
        <v>#REF!</v>
      </c>
      <c r="J60" s="148" t="e">
        <f>IF('Crisis Indicator Data'!#REF!="No Data",1,IF(#REF!&lt;&gt;"",1,0))</f>
        <v>#REF!</v>
      </c>
      <c r="K60" s="148" t="e">
        <f>IF('Crisis Indicator Data'!#REF!="No Data",1,IF(#REF!&lt;&gt;"",1,0))</f>
        <v>#REF!</v>
      </c>
      <c r="L60" s="148" t="e">
        <f>IF('Crisis Indicator Data'!#REF!="No Data",1,IF(#REF!&lt;&gt;"",1,0))</f>
        <v>#REF!</v>
      </c>
      <c r="M60" s="148" t="e">
        <f>IF('Crisis Indicator Data'!#REF!="No Data",1,IF(#REF!&lt;&gt;"",1,0))</f>
        <v>#REF!</v>
      </c>
      <c r="N60" s="148" t="e">
        <f>IF('Crisis Indicator Data'!#REF!="No Data",1,IF(#REF!&lt;&gt;"",1,0))</f>
        <v>#REF!</v>
      </c>
      <c r="O60" s="148" t="e">
        <f>IF('Crisis Indicator Data'!#REF!="No Data",1,IF(#REF!&lt;&gt;"",1,0))</f>
        <v>#REF!</v>
      </c>
      <c r="P60" s="148" t="e">
        <f>IF('Crisis Indicator Data'!#REF!="No Data",1,IF(#REF!&lt;&gt;"",1,0))</f>
        <v>#REF!</v>
      </c>
      <c r="Q60" s="148" t="e">
        <f>IF('Crisis Indicator Data'!#REF!="No Data",1,IF(#REF!&lt;&gt;"",1,0))</f>
        <v>#REF!</v>
      </c>
      <c r="R60" s="148" t="e">
        <f>IF('Crisis Indicator Data'!#REF!="No Data",1,IF(#REF!&lt;&gt;"",1,0))</f>
        <v>#REF!</v>
      </c>
      <c r="S60" s="148" t="e">
        <f>IF('Crisis Indicator Data'!#REF!="No Data",1,IF(#REF!&lt;&gt;"",1,0))</f>
        <v>#REF!</v>
      </c>
      <c r="T60" s="148" t="e">
        <f>IF('Crisis Indicator Data'!#REF!="No Data",1,IF(#REF!&lt;&gt;"",1,0))</f>
        <v>#REF!</v>
      </c>
      <c r="U60" s="148" t="e">
        <f>IF('Crisis Indicator Data'!#REF!="No Data",1,IF(#REF!&lt;&gt;"",1,0))</f>
        <v>#REF!</v>
      </c>
      <c r="V60" s="148" t="e">
        <f>IF('Crisis Indicator Data'!#REF!="No Data",1,IF(#REF!&lt;&gt;"",1,0))</f>
        <v>#REF!</v>
      </c>
      <c r="W60" s="148" t="e">
        <f>IF('Crisis Indicator Data'!#REF!="No Data",1,IF(#REF!&lt;&gt;"",1,0))</f>
        <v>#REF!</v>
      </c>
      <c r="X60" s="148" t="e">
        <f>IF('Crisis Indicator Data'!#REF!="No Data",1,IF(#REF!&lt;&gt;"",1,0))</f>
        <v>#REF!</v>
      </c>
      <c r="Y60" s="148" t="e">
        <f>IF('Crisis Indicator Data'!#REF!="No Data",1,IF(#REF!&lt;&gt;"",1,0))</f>
        <v>#REF!</v>
      </c>
      <c r="Z60" s="148" t="e">
        <f>IF('Crisis Indicator Data'!#REF!="No Data",1,IF(#REF!&lt;&gt;"",1,0))</f>
        <v>#REF!</v>
      </c>
      <c r="AA60" s="148" t="e">
        <f>IF('Crisis Indicator Data'!#REF!="No Data",1,IF(#REF!&lt;&gt;"",1,0))</f>
        <v>#REF!</v>
      </c>
      <c r="AB60" s="148" t="e">
        <f>IF('Crisis Indicator Data'!#REF!="No Data",1,IF(#REF!&lt;&gt;"",1,0))</f>
        <v>#REF!</v>
      </c>
      <c r="AC60" s="148" t="e">
        <f>IF('Crisis Indicator Data'!#REF!="No Data",1,IF(#REF!&lt;&gt;"",1,0))</f>
        <v>#REF!</v>
      </c>
      <c r="AD60" s="148" t="e">
        <f>IF('Crisis Indicator Data'!#REF!="No Data",1,IF(#REF!&lt;&gt;"",1,0))</f>
        <v>#REF!</v>
      </c>
      <c r="AE60" s="148" t="e">
        <f>IF('Crisis Indicator Data'!#REF!="No Data",1,IF(#REF!&lt;&gt;"",1,0))</f>
        <v>#REF!</v>
      </c>
      <c r="AF60" s="148" t="e">
        <f>IF('Crisis Indicator Data'!#REF!="No Data",1,IF(#REF!&lt;&gt;"",1,0))</f>
        <v>#REF!</v>
      </c>
      <c r="AG60" s="148" t="e">
        <f>IF('Crisis Indicator Data'!#REF!="No Data",1,IF(#REF!&lt;&gt;"",1,0))</f>
        <v>#REF!</v>
      </c>
      <c r="AH60" s="148" t="e">
        <f>IF('Crisis Indicator Data'!#REF!="No Data",1,IF(#REF!&lt;&gt;"",1,0))</f>
        <v>#REF!</v>
      </c>
      <c r="AI60" s="148" t="e">
        <f>IF('Crisis Indicator Data'!#REF!="No Data",1,IF(#REF!&lt;&gt;"",1,0))</f>
        <v>#REF!</v>
      </c>
      <c r="AJ60" s="148" t="e">
        <f>IF('Crisis Indicator Data'!#REF!="No Data",1,IF(#REF!&lt;&gt;"",1,0))</f>
        <v>#REF!</v>
      </c>
      <c r="AK60" s="148" t="e">
        <f>IF('Crisis Indicator Data'!#REF!="No Data",1,IF(#REF!&lt;&gt;"",1,0))</f>
        <v>#REF!</v>
      </c>
      <c r="AL60" s="148" t="e">
        <f>IF('Crisis Indicator Data'!#REF!="No Data",1,IF(#REF!&lt;&gt;"",1,0))</f>
        <v>#REF!</v>
      </c>
      <c r="AM60" s="148" t="e">
        <f>IF('Crisis Indicator Data'!#REF!="No Data",1,IF(#REF!&lt;&gt;"",1,0))</f>
        <v>#REF!</v>
      </c>
      <c r="AN60" s="148" t="e">
        <f>IF('Crisis Indicator Data'!#REF!="No Data",1,IF(#REF!&lt;&gt;"",1,0))</f>
        <v>#REF!</v>
      </c>
      <c r="AO60" s="148" t="e">
        <f>IF('Crisis Indicator Data'!#REF!="No Data",1,IF(#REF!&lt;&gt;"",1,0))</f>
        <v>#REF!</v>
      </c>
      <c r="AP60" s="148" t="e">
        <f>IF('Crisis Indicator Data'!#REF!="No Data",1,IF(#REF!&lt;&gt;"",1,0))</f>
        <v>#REF!</v>
      </c>
      <c r="AQ60" s="148" t="e">
        <f>IF('Crisis Indicator Data'!#REF!="No Data",1,IF(#REF!&lt;&gt;"",1,0))</f>
        <v>#REF!</v>
      </c>
      <c r="AR60" s="148" t="e">
        <f>IF('Crisis Indicator Data'!#REF!="No Data",1,IF(#REF!&lt;&gt;"",1,0))</f>
        <v>#REF!</v>
      </c>
      <c r="AS60" s="148" t="e">
        <f>IF('Crisis Indicator Data'!#REF!="No Data",1,IF(#REF!&lt;&gt;"",1,0))</f>
        <v>#REF!</v>
      </c>
      <c r="AT60" s="148" t="e">
        <f>IF('Crisis Indicator Data'!#REF!="No Data",1,IF(#REF!&lt;&gt;"",1,0))</f>
        <v>#REF!</v>
      </c>
      <c r="AU60" s="148" t="e">
        <f>IF('Crisis Indicator Data'!#REF!="No Data",1,IF(#REF!&lt;&gt;"",1,0))</f>
        <v>#REF!</v>
      </c>
      <c r="AV60" s="148" t="e">
        <f>IF('Crisis Indicator Data'!#REF!="No Data",1,IF(#REF!&lt;&gt;"",1,0))</f>
        <v>#REF!</v>
      </c>
      <c r="AW60" s="148" t="e">
        <f>IF('Crisis Indicator Data'!#REF!="No Data",1,IF(#REF!&lt;&gt;"",1,0))</f>
        <v>#REF!</v>
      </c>
      <c r="AX60" s="148" t="e">
        <f>IF('Crisis Indicator Data'!#REF!="No Data",1,IF(#REF!&lt;&gt;"",1,0))</f>
        <v>#REF!</v>
      </c>
      <c r="AY60" s="148" t="e">
        <f>IF('Crisis Indicator Data'!#REF!="No Data",1,IF(#REF!&lt;&gt;"",1,0))</f>
        <v>#REF!</v>
      </c>
      <c r="AZ60" s="148" t="e">
        <f>IF('Crisis Indicator Data'!#REF!="No Data",1,IF(#REF!&lt;&gt;"",1,0))</f>
        <v>#REF!</v>
      </c>
      <c r="BA60" t="e">
        <f t="shared" si="2"/>
        <v>#REF!</v>
      </c>
      <c r="BB60" s="20" t="e">
        <f t="shared" si="3"/>
        <v>#REF!</v>
      </c>
    </row>
    <row r="61" spans="1:54">
      <c r="A61" t="s">
        <v>8109</v>
      </c>
      <c r="B61" s="148" t="e">
        <f>IF('Crisis Indicator Data'!#REF!="No Data",1,IF(#REF!&lt;&gt;"",1,0))</f>
        <v>#REF!</v>
      </c>
      <c r="C61" s="148" t="e">
        <f>IF('Crisis Indicator Data'!#REF!="No Data",1,IF(#REF!&lt;&gt;"",1,0))</f>
        <v>#REF!</v>
      </c>
      <c r="D61" s="148" t="e">
        <f>IF('Crisis Indicator Data'!#REF!="No Data",1,IF(#REF!&lt;&gt;"",1,0))</f>
        <v>#REF!</v>
      </c>
      <c r="E61" s="148" t="e">
        <f>IF('Crisis Indicator Data'!#REF!="No Data",1,IF(#REF!&lt;&gt;"",1,0))</f>
        <v>#REF!</v>
      </c>
      <c r="F61" s="148" t="e">
        <f>IF('Crisis Indicator Data'!#REF!="No Data",1,IF(#REF!&lt;&gt;"",1,0))</f>
        <v>#REF!</v>
      </c>
      <c r="G61" s="148" t="e">
        <f>IF('Crisis Indicator Data'!#REF!="No Data",1,IF(#REF!&lt;&gt;"",1,0))</f>
        <v>#REF!</v>
      </c>
      <c r="H61" s="148" t="e">
        <f>IF('Crisis Indicator Data'!#REF!="No Data",1,IF(#REF!&lt;&gt;"",1,0))</f>
        <v>#REF!</v>
      </c>
      <c r="I61" s="148" t="e">
        <f>IF('Crisis Indicator Data'!#REF!="No Data",1,IF(#REF!&lt;&gt;"",1,0))</f>
        <v>#REF!</v>
      </c>
      <c r="J61" s="148" t="e">
        <f>IF('Crisis Indicator Data'!#REF!="No Data",1,IF(#REF!&lt;&gt;"",1,0))</f>
        <v>#REF!</v>
      </c>
      <c r="K61" s="148" t="e">
        <f>IF('Crisis Indicator Data'!#REF!="No Data",1,IF(#REF!&lt;&gt;"",1,0))</f>
        <v>#REF!</v>
      </c>
      <c r="L61" s="148" t="e">
        <f>IF('Crisis Indicator Data'!#REF!="No Data",1,IF(#REF!&lt;&gt;"",1,0))</f>
        <v>#REF!</v>
      </c>
      <c r="M61" s="148" t="e">
        <f>IF('Crisis Indicator Data'!#REF!="No Data",1,IF(#REF!&lt;&gt;"",1,0))</f>
        <v>#REF!</v>
      </c>
      <c r="N61" s="148" t="e">
        <f>IF('Crisis Indicator Data'!#REF!="No Data",1,IF(#REF!&lt;&gt;"",1,0))</f>
        <v>#REF!</v>
      </c>
      <c r="O61" s="148" t="e">
        <f>IF('Crisis Indicator Data'!#REF!="No Data",1,IF(#REF!&lt;&gt;"",1,0))</f>
        <v>#REF!</v>
      </c>
      <c r="P61" s="148" t="e">
        <f>IF('Crisis Indicator Data'!#REF!="No Data",1,IF(#REF!&lt;&gt;"",1,0))</f>
        <v>#REF!</v>
      </c>
      <c r="Q61" s="148" t="e">
        <f>IF('Crisis Indicator Data'!#REF!="No Data",1,IF(#REF!&lt;&gt;"",1,0))</f>
        <v>#REF!</v>
      </c>
      <c r="R61" s="148" t="e">
        <f>IF('Crisis Indicator Data'!#REF!="No Data",1,IF(#REF!&lt;&gt;"",1,0))</f>
        <v>#REF!</v>
      </c>
      <c r="S61" s="148" t="e">
        <f>IF('Crisis Indicator Data'!#REF!="No Data",1,IF(#REF!&lt;&gt;"",1,0))</f>
        <v>#REF!</v>
      </c>
      <c r="T61" s="148" t="e">
        <f>IF('Crisis Indicator Data'!#REF!="No Data",1,IF(#REF!&lt;&gt;"",1,0))</f>
        <v>#REF!</v>
      </c>
      <c r="U61" s="148" t="e">
        <f>IF('Crisis Indicator Data'!#REF!="No Data",1,IF(#REF!&lt;&gt;"",1,0))</f>
        <v>#REF!</v>
      </c>
      <c r="V61" s="148" t="e">
        <f>IF('Crisis Indicator Data'!#REF!="No Data",1,IF(#REF!&lt;&gt;"",1,0))</f>
        <v>#REF!</v>
      </c>
      <c r="W61" s="148" t="e">
        <f>IF('Crisis Indicator Data'!#REF!="No Data",1,IF(#REF!&lt;&gt;"",1,0))</f>
        <v>#REF!</v>
      </c>
      <c r="X61" s="148" t="e">
        <f>IF('Crisis Indicator Data'!#REF!="No Data",1,IF(#REF!&lt;&gt;"",1,0))</f>
        <v>#REF!</v>
      </c>
      <c r="Y61" s="148" t="e">
        <f>IF('Crisis Indicator Data'!#REF!="No Data",1,IF(#REF!&lt;&gt;"",1,0))</f>
        <v>#REF!</v>
      </c>
      <c r="Z61" s="148" t="e">
        <f>IF('Crisis Indicator Data'!#REF!="No Data",1,IF(#REF!&lt;&gt;"",1,0))</f>
        <v>#REF!</v>
      </c>
      <c r="AA61" s="148" t="e">
        <f>IF('Crisis Indicator Data'!#REF!="No Data",1,IF(#REF!&lt;&gt;"",1,0))</f>
        <v>#REF!</v>
      </c>
      <c r="AB61" s="148" t="e">
        <f>IF('Crisis Indicator Data'!#REF!="No Data",1,IF(#REF!&lt;&gt;"",1,0))</f>
        <v>#REF!</v>
      </c>
      <c r="AC61" s="148" t="e">
        <f>IF('Crisis Indicator Data'!#REF!="No Data",1,IF(#REF!&lt;&gt;"",1,0))</f>
        <v>#REF!</v>
      </c>
      <c r="AD61" s="148" t="e">
        <f>IF('Crisis Indicator Data'!#REF!="No Data",1,IF(#REF!&lt;&gt;"",1,0))</f>
        <v>#REF!</v>
      </c>
      <c r="AE61" s="148" t="e">
        <f>IF('Crisis Indicator Data'!#REF!="No Data",1,IF(#REF!&lt;&gt;"",1,0))</f>
        <v>#REF!</v>
      </c>
      <c r="AF61" s="148" t="e">
        <f>IF('Crisis Indicator Data'!#REF!="No Data",1,IF(#REF!&lt;&gt;"",1,0))</f>
        <v>#REF!</v>
      </c>
      <c r="AG61" s="148" t="e">
        <f>IF('Crisis Indicator Data'!#REF!="No Data",1,IF(#REF!&lt;&gt;"",1,0))</f>
        <v>#REF!</v>
      </c>
      <c r="AH61" s="148" t="e">
        <f>IF('Crisis Indicator Data'!#REF!="No Data",1,IF(#REF!&lt;&gt;"",1,0))</f>
        <v>#REF!</v>
      </c>
      <c r="AI61" s="148" t="e">
        <f>IF('Crisis Indicator Data'!#REF!="No Data",1,IF(#REF!&lt;&gt;"",1,0))</f>
        <v>#REF!</v>
      </c>
      <c r="AJ61" s="148" t="e">
        <f>IF('Crisis Indicator Data'!#REF!="No Data",1,IF(#REF!&lt;&gt;"",1,0))</f>
        <v>#REF!</v>
      </c>
      <c r="AK61" s="148" t="e">
        <f>IF('Crisis Indicator Data'!#REF!="No Data",1,IF(#REF!&lt;&gt;"",1,0))</f>
        <v>#REF!</v>
      </c>
      <c r="AL61" s="148" t="e">
        <f>IF('Crisis Indicator Data'!#REF!="No Data",1,IF(#REF!&lt;&gt;"",1,0))</f>
        <v>#REF!</v>
      </c>
      <c r="AM61" s="148" t="e">
        <f>IF('Crisis Indicator Data'!#REF!="No Data",1,IF(#REF!&lt;&gt;"",1,0))</f>
        <v>#REF!</v>
      </c>
      <c r="AN61" s="148" t="e">
        <f>IF('Crisis Indicator Data'!#REF!="No Data",1,IF(#REF!&lt;&gt;"",1,0))</f>
        <v>#REF!</v>
      </c>
      <c r="AO61" s="148" t="e">
        <f>IF('Crisis Indicator Data'!#REF!="No Data",1,IF(#REF!&lt;&gt;"",1,0))</f>
        <v>#REF!</v>
      </c>
      <c r="AP61" s="148" t="e">
        <f>IF('Crisis Indicator Data'!#REF!="No Data",1,IF(#REF!&lt;&gt;"",1,0))</f>
        <v>#REF!</v>
      </c>
      <c r="AQ61" s="148" t="e">
        <f>IF('Crisis Indicator Data'!#REF!="No Data",1,IF(#REF!&lt;&gt;"",1,0))</f>
        <v>#REF!</v>
      </c>
      <c r="AR61" s="148" t="e">
        <f>IF('Crisis Indicator Data'!#REF!="No Data",1,IF(#REF!&lt;&gt;"",1,0))</f>
        <v>#REF!</v>
      </c>
      <c r="AS61" s="148" t="e">
        <f>IF('Crisis Indicator Data'!#REF!="No Data",1,IF(#REF!&lt;&gt;"",1,0))</f>
        <v>#REF!</v>
      </c>
      <c r="AT61" s="148" t="e">
        <f>IF('Crisis Indicator Data'!#REF!="No Data",1,IF(#REF!&lt;&gt;"",1,0))</f>
        <v>#REF!</v>
      </c>
      <c r="AU61" s="148" t="e">
        <f>IF('Crisis Indicator Data'!#REF!="No Data",1,IF(#REF!&lt;&gt;"",1,0))</f>
        <v>#REF!</v>
      </c>
      <c r="AV61" s="148" t="e">
        <f>IF('Crisis Indicator Data'!#REF!="No Data",1,IF(#REF!&lt;&gt;"",1,0))</f>
        <v>#REF!</v>
      </c>
      <c r="AW61" s="148" t="e">
        <f>IF('Crisis Indicator Data'!#REF!="No Data",1,IF(#REF!&lt;&gt;"",1,0))</f>
        <v>#REF!</v>
      </c>
      <c r="AX61" s="148" t="e">
        <f>IF('Crisis Indicator Data'!#REF!="No Data",1,IF(#REF!&lt;&gt;"",1,0))</f>
        <v>#REF!</v>
      </c>
      <c r="AY61" s="148" t="e">
        <f>IF('Crisis Indicator Data'!#REF!="No Data",1,IF(#REF!&lt;&gt;"",1,0))</f>
        <v>#REF!</v>
      </c>
      <c r="AZ61" s="148" t="e">
        <f>IF('Crisis Indicator Data'!#REF!="No Data",1,IF(#REF!&lt;&gt;"",1,0))</f>
        <v>#REF!</v>
      </c>
      <c r="BA61" t="e">
        <f t="shared" si="2"/>
        <v>#REF!</v>
      </c>
      <c r="BB61" s="20" t="e">
        <f t="shared" si="3"/>
        <v>#REF!</v>
      </c>
    </row>
    <row r="62" spans="1:54">
      <c r="A62" t="s">
        <v>8111</v>
      </c>
      <c r="B62" s="148" t="e">
        <f>IF('Crisis Indicator Data'!#REF!="No Data",1,IF(#REF!&lt;&gt;"",1,0))</f>
        <v>#REF!</v>
      </c>
      <c r="C62" s="148" t="e">
        <f>IF('Crisis Indicator Data'!#REF!="No Data",1,IF(#REF!&lt;&gt;"",1,0))</f>
        <v>#REF!</v>
      </c>
      <c r="D62" s="148" t="e">
        <f>IF('Crisis Indicator Data'!#REF!="No Data",1,IF(#REF!&lt;&gt;"",1,0))</f>
        <v>#REF!</v>
      </c>
      <c r="E62" s="148" t="e">
        <f>IF('Crisis Indicator Data'!#REF!="No Data",1,IF(#REF!&lt;&gt;"",1,0))</f>
        <v>#REF!</v>
      </c>
      <c r="F62" s="148" t="e">
        <f>IF('Crisis Indicator Data'!#REF!="No Data",1,IF(#REF!&lt;&gt;"",1,0))</f>
        <v>#REF!</v>
      </c>
      <c r="G62" s="148" t="e">
        <f>IF('Crisis Indicator Data'!#REF!="No Data",1,IF(#REF!&lt;&gt;"",1,0))</f>
        <v>#REF!</v>
      </c>
      <c r="H62" s="148" t="e">
        <f>IF('Crisis Indicator Data'!#REF!="No Data",1,IF(#REF!&lt;&gt;"",1,0))</f>
        <v>#REF!</v>
      </c>
      <c r="I62" s="148" t="e">
        <f>IF('Crisis Indicator Data'!#REF!="No Data",1,IF(#REF!&lt;&gt;"",1,0))</f>
        <v>#REF!</v>
      </c>
      <c r="J62" s="148" t="e">
        <f>IF('Crisis Indicator Data'!#REF!="No Data",1,IF(#REF!&lt;&gt;"",1,0))</f>
        <v>#REF!</v>
      </c>
      <c r="K62" s="148" t="e">
        <f>IF('Crisis Indicator Data'!#REF!="No Data",1,IF(#REF!&lt;&gt;"",1,0))</f>
        <v>#REF!</v>
      </c>
      <c r="L62" s="148" t="e">
        <f>IF('Crisis Indicator Data'!#REF!="No Data",1,IF(#REF!&lt;&gt;"",1,0))</f>
        <v>#REF!</v>
      </c>
      <c r="M62" s="148" t="e">
        <f>IF('Crisis Indicator Data'!#REF!="No Data",1,IF(#REF!&lt;&gt;"",1,0))</f>
        <v>#REF!</v>
      </c>
      <c r="N62" s="148" t="e">
        <f>IF('Crisis Indicator Data'!#REF!="No Data",1,IF(#REF!&lt;&gt;"",1,0))</f>
        <v>#REF!</v>
      </c>
      <c r="O62" s="148" t="e">
        <f>IF('Crisis Indicator Data'!#REF!="No Data",1,IF(#REF!&lt;&gt;"",1,0))</f>
        <v>#REF!</v>
      </c>
      <c r="P62" s="148" t="e">
        <f>IF('Crisis Indicator Data'!#REF!="No Data",1,IF(#REF!&lt;&gt;"",1,0))</f>
        <v>#REF!</v>
      </c>
      <c r="Q62" s="148" t="e">
        <f>IF('Crisis Indicator Data'!#REF!="No Data",1,IF(#REF!&lt;&gt;"",1,0))</f>
        <v>#REF!</v>
      </c>
      <c r="R62" s="148" t="e">
        <f>IF('Crisis Indicator Data'!#REF!="No Data",1,IF(#REF!&lt;&gt;"",1,0))</f>
        <v>#REF!</v>
      </c>
      <c r="S62" s="148" t="e">
        <f>IF('Crisis Indicator Data'!#REF!="No Data",1,IF(#REF!&lt;&gt;"",1,0))</f>
        <v>#REF!</v>
      </c>
      <c r="T62" s="148" t="e">
        <f>IF('Crisis Indicator Data'!#REF!="No Data",1,IF(#REF!&lt;&gt;"",1,0))</f>
        <v>#REF!</v>
      </c>
      <c r="U62" s="148" t="e">
        <f>IF('Crisis Indicator Data'!#REF!="No Data",1,IF(#REF!&lt;&gt;"",1,0))</f>
        <v>#REF!</v>
      </c>
      <c r="V62" s="148" t="e">
        <f>IF('Crisis Indicator Data'!#REF!="No Data",1,IF(#REF!&lt;&gt;"",1,0))</f>
        <v>#REF!</v>
      </c>
      <c r="W62" s="148" t="e">
        <f>IF('Crisis Indicator Data'!#REF!="No Data",1,IF(#REF!&lt;&gt;"",1,0))</f>
        <v>#REF!</v>
      </c>
      <c r="X62" s="148" t="e">
        <f>IF('Crisis Indicator Data'!#REF!="No Data",1,IF(#REF!&lt;&gt;"",1,0))</f>
        <v>#REF!</v>
      </c>
      <c r="Y62" s="148" t="e">
        <f>IF('Crisis Indicator Data'!#REF!="No Data",1,IF(#REF!&lt;&gt;"",1,0))</f>
        <v>#REF!</v>
      </c>
      <c r="Z62" s="148" t="e">
        <f>IF('Crisis Indicator Data'!#REF!="No Data",1,IF(#REF!&lt;&gt;"",1,0))</f>
        <v>#REF!</v>
      </c>
      <c r="AA62" s="148" t="e">
        <f>IF('Crisis Indicator Data'!#REF!="No Data",1,IF(#REF!&lt;&gt;"",1,0))</f>
        <v>#REF!</v>
      </c>
      <c r="AB62" s="148" t="e">
        <f>IF('Crisis Indicator Data'!#REF!="No Data",1,IF(#REF!&lt;&gt;"",1,0))</f>
        <v>#REF!</v>
      </c>
      <c r="AC62" s="148" t="e">
        <f>IF('Crisis Indicator Data'!#REF!="No Data",1,IF(#REF!&lt;&gt;"",1,0))</f>
        <v>#REF!</v>
      </c>
      <c r="AD62" s="148" t="e">
        <f>IF('Crisis Indicator Data'!#REF!="No Data",1,IF(#REF!&lt;&gt;"",1,0))</f>
        <v>#REF!</v>
      </c>
      <c r="AE62" s="148" t="e">
        <f>IF('Crisis Indicator Data'!#REF!="No Data",1,IF(#REF!&lt;&gt;"",1,0))</f>
        <v>#REF!</v>
      </c>
      <c r="AF62" s="148" t="e">
        <f>IF('Crisis Indicator Data'!#REF!="No Data",1,IF(#REF!&lt;&gt;"",1,0))</f>
        <v>#REF!</v>
      </c>
      <c r="AG62" s="148" t="e">
        <f>IF('Crisis Indicator Data'!#REF!="No Data",1,IF(#REF!&lt;&gt;"",1,0))</f>
        <v>#REF!</v>
      </c>
      <c r="AH62" s="148" t="e">
        <f>IF('Crisis Indicator Data'!#REF!="No Data",1,IF(#REF!&lt;&gt;"",1,0))</f>
        <v>#REF!</v>
      </c>
      <c r="AI62" s="148" t="e">
        <f>IF('Crisis Indicator Data'!#REF!="No Data",1,IF(#REF!&lt;&gt;"",1,0))</f>
        <v>#REF!</v>
      </c>
      <c r="AJ62" s="148" t="e">
        <f>IF('Crisis Indicator Data'!#REF!="No Data",1,IF(#REF!&lt;&gt;"",1,0))</f>
        <v>#REF!</v>
      </c>
      <c r="AK62" s="148" t="e">
        <f>IF('Crisis Indicator Data'!#REF!="No Data",1,IF(#REF!&lt;&gt;"",1,0))</f>
        <v>#REF!</v>
      </c>
      <c r="AL62" s="148" t="e">
        <f>IF('Crisis Indicator Data'!#REF!="No Data",1,IF(#REF!&lt;&gt;"",1,0))</f>
        <v>#REF!</v>
      </c>
      <c r="AM62" s="148" t="e">
        <f>IF('Crisis Indicator Data'!#REF!="No Data",1,IF(#REF!&lt;&gt;"",1,0))</f>
        <v>#REF!</v>
      </c>
      <c r="AN62" s="148" t="e">
        <f>IF('Crisis Indicator Data'!#REF!="No Data",1,IF(#REF!&lt;&gt;"",1,0))</f>
        <v>#REF!</v>
      </c>
      <c r="AO62" s="148" t="e">
        <f>IF('Crisis Indicator Data'!#REF!="No Data",1,IF(#REF!&lt;&gt;"",1,0))</f>
        <v>#REF!</v>
      </c>
      <c r="AP62" s="148" t="e">
        <f>IF('Crisis Indicator Data'!#REF!="No Data",1,IF(#REF!&lt;&gt;"",1,0))</f>
        <v>#REF!</v>
      </c>
      <c r="AQ62" s="148" t="e">
        <f>IF('Crisis Indicator Data'!#REF!="No Data",1,IF(#REF!&lt;&gt;"",1,0))</f>
        <v>#REF!</v>
      </c>
      <c r="AR62" s="148" t="e">
        <f>IF('Crisis Indicator Data'!#REF!="No Data",1,IF(#REF!&lt;&gt;"",1,0))</f>
        <v>#REF!</v>
      </c>
      <c r="AS62" s="148" t="e">
        <f>IF('Crisis Indicator Data'!#REF!="No Data",1,IF(#REF!&lt;&gt;"",1,0))</f>
        <v>#REF!</v>
      </c>
      <c r="AT62" s="148" t="e">
        <f>IF('Crisis Indicator Data'!#REF!="No Data",1,IF(#REF!&lt;&gt;"",1,0))</f>
        <v>#REF!</v>
      </c>
      <c r="AU62" s="148" t="e">
        <f>IF('Crisis Indicator Data'!#REF!="No Data",1,IF(#REF!&lt;&gt;"",1,0))</f>
        <v>#REF!</v>
      </c>
      <c r="AV62" s="148" t="e">
        <f>IF('Crisis Indicator Data'!#REF!="No Data",1,IF(#REF!&lt;&gt;"",1,0))</f>
        <v>#REF!</v>
      </c>
      <c r="AW62" s="148" t="e">
        <f>IF('Crisis Indicator Data'!#REF!="No Data",1,IF(#REF!&lt;&gt;"",1,0))</f>
        <v>#REF!</v>
      </c>
      <c r="AX62" s="148" t="e">
        <f>IF('Crisis Indicator Data'!#REF!="No Data",1,IF(#REF!&lt;&gt;"",1,0))</f>
        <v>#REF!</v>
      </c>
      <c r="AY62" s="148" t="e">
        <f>IF('Crisis Indicator Data'!#REF!="No Data",1,IF(#REF!&lt;&gt;"",1,0))</f>
        <v>#REF!</v>
      </c>
      <c r="AZ62" s="148" t="e">
        <f>IF('Crisis Indicator Data'!#REF!="No Data",1,IF(#REF!&lt;&gt;"",1,0))</f>
        <v>#REF!</v>
      </c>
      <c r="BA62" t="e">
        <f t="shared" si="2"/>
        <v>#REF!</v>
      </c>
      <c r="BB62" s="20" t="e">
        <f t="shared" si="3"/>
        <v>#REF!</v>
      </c>
    </row>
    <row r="63" spans="1:54">
      <c r="A63" t="s">
        <v>8113</v>
      </c>
      <c r="B63" s="148" t="e">
        <f>IF('Crisis Indicator Data'!#REF!="No Data",1,IF(#REF!&lt;&gt;"",1,0))</f>
        <v>#REF!</v>
      </c>
      <c r="C63" s="148" t="e">
        <f>IF('Crisis Indicator Data'!#REF!="No Data",1,IF(#REF!&lt;&gt;"",1,0))</f>
        <v>#REF!</v>
      </c>
      <c r="D63" s="148" t="e">
        <f>IF('Crisis Indicator Data'!#REF!="No Data",1,IF(#REF!&lt;&gt;"",1,0))</f>
        <v>#REF!</v>
      </c>
      <c r="E63" s="148" t="e">
        <f>IF('Crisis Indicator Data'!#REF!="No Data",1,IF(#REF!&lt;&gt;"",1,0))</f>
        <v>#REF!</v>
      </c>
      <c r="F63" s="148" t="e">
        <f>IF('Crisis Indicator Data'!#REF!="No Data",1,IF(#REF!&lt;&gt;"",1,0))</f>
        <v>#REF!</v>
      </c>
      <c r="G63" s="148" t="e">
        <f>IF('Crisis Indicator Data'!#REF!="No Data",1,IF(#REF!&lt;&gt;"",1,0))</f>
        <v>#REF!</v>
      </c>
      <c r="H63" s="148" t="e">
        <f>IF('Crisis Indicator Data'!#REF!="No Data",1,IF(#REF!&lt;&gt;"",1,0))</f>
        <v>#REF!</v>
      </c>
      <c r="I63" s="148" t="e">
        <f>IF('Crisis Indicator Data'!#REF!="No Data",1,IF(#REF!&lt;&gt;"",1,0))</f>
        <v>#REF!</v>
      </c>
      <c r="J63" s="148" t="e">
        <f>IF('Crisis Indicator Data'!#REF!="No Data",1,IF(#REF!&lt;&gt;"",1,0))</f>
        <v>#REF!</v>
      </c>
      <c r="K63" s="148" t="e">
        <f>IF('Crisis Indicator Data'!#REF!="No Data",1,IF(#REF!&lt;&gt;"",1,0))</f>
        <v>#REF!</v>
      </c>
      <c r="L63" s="148" t="e">
        <f>IF('Crisis Indicator Data'!#REF!="No Data",1,IF(#REF!&lt;&gt;"",1,0))</f>
        <v>#REF!</v>
      </c>
      <c r="M63" s="148" t="e">
        <f>IF('Crisis Indicator Data'!#REF!="No Data",1,IF(#REF!&lt;&gt;"",1,0))</f>
        <v>#REF!</v>
      </c>
      <c r="N63" s="148" t="e">
        <f>IF('Crisis Indicator Data'!#REF!="No Data",1,IF(#REF!&lt;&gt;"",1,0))</f>
        <v>#REF!</v>
      </c>
      <c r="O63" s="148" t="e">
        <f>IF('Crisis Indicator Data'!#REF!="No Data",1,IF(#REF!&lt;&gt;"",1,0))</f>
        <v>#REF!</v>
      </c>
      <c r="P63" s="148" t="e">
        <f>IF('Crisis Indicator Data'!#REF!="No Data",1,IF(#REF!&lt;&gt;"",1,0))</f>
        <v>#REF!</v>
      </c>
      <c r="Q63" s="148" t="e">
        <f>IF('Crisis Indicator Data'!#REF!="No Data",1,IF(#REF!&lt;&gt;"",1,0))</f>
        <v>#REF!</v>
      </c>
      <c r="R63" s="148" t="e">
        <f>IF('Crisis Indicator Data'!#REF!="No Data",1,IF(#REF!&lt;&gt;"",1,0))</f>
        <v>#REF!</v>
      </c>
      <c r="S63" s="148" t="e">
        <f>IF('Crisis Indicator Data'!#REF!="No Data",1,IF(#REF!&lt;&gt;"",1,0))</f>
        <v>#REF!</v>
      </c>
      <c r="T63" s="148" t="e">
        <f>IF('Crisis Indicator Data'!#REF!="No Data",1,IF(#REF!&lt;&gt;"",1,0))</f>
        <v>#REF!</v>
      </c>
      <c r="U63" s="148" t="e">
        <f>IF('Crisis Indicator Data'!#REF!="No Data",1,IF(#REF!&lt;&gt;"",1,0))</f>
        <v>#REF!</v>
      </c>
      <c r="V63" s="148" t="e">
        <f>IF('Crisis Indicator Data'!#REF!="No Data",1,IF(#REF!&lt;&gt;"",1,0))</f>
        <v>#REF!</v>
      </c>
      <c r="W63" s="148" t="e">
        <f>IF('Crisis Indicator Data'!#REF!="No Data",1,IF(#REF!&lt;&gt;"",1,0))</f>
        <v>#REF!</v>
      </c>
      <c r="X63" s="148" t="e">
        <f>IF('Crisis Indicator Data'!#REF!="No Data",1,IF(#REF!&lt;&gt;"",1,0))</f>
        <v>#REF!</v>
      </c>
      <c r="Y63" s="148" t="e">
        <f>IF('Crisis Indicator Data'!#REF!="No Data",1,IF(#REF!&lt;&gt;"",1,0))</f>
        <v>#REF!</v>
      </c>
      <c r="Z63" s="148" t="e">
        <f>IF('Crisis Indicator Data'!#REF!="No Data",1,IF(#REF!&lt;&gt;"",1,0))</f>
        <v>#REF!</v>
      </c>
      <c r="AA63" s="148" t="e">
        <f>IF('Crisis Indicator Data'!#REF!="No Data",1,IF(#REF!&lt;&gt;"",1,0))</f>
        <v>#REF!</v>
      </c>
      <c r="AB63" s="148" t="e">
        <f>IF('Crisis Indicator Data'!#REF!="No Data",1,IF(#REF!&lt;&gt;"",1,0))</f>
        <v>#REF!</v>
      </c>
      <c r="AC63" s="148" t="e">
        <f>IF('Crisis Indicator Data'!#REF!="No Data",1,IF(#REF!&lt;&gt;"",1,0))</f>
        <v>#REF!</v>
      </c>
      <c r="AD63" s="148" t="e">
        <f>IF('Crisis Indicator Data'!#REF!="No Data",1,IF(#REF!&lt;&gt;"",1,0))</f>
        <v>#REF!</v>
      </c>
      <c r="AE63" s="148" t="e">
        <f>IF('Crisis Indicator Data'!#REF!="No Data",1,IF(#REF!&lt;&gt;"",1,0))</f>
        <v>#REF!</v>
      </c>
      <c r="AF63" s="148" t="e">
        <f>IF('Crisis Indicator Data'!#REF!="No Data",1,IF(#REF!&lt;&gt;"",1,0))</f>
        <v>#REF!</v>
      </c>
      <c r="AG63" s="148" t="e">
        <f>IF('Crisis Indicator Data'!#REF!="No Data",1,IF(#REF!&lt;&gt;"",1,0))</f>
        <v>#REF!</v>
      </c>
      <c r="AH63" s="148" t="e">
        <f>IF('Crisis Indicator Data'!#REF!="No Data",1,IF(#REF!&lt;&gt;"",1,0))</f>
        <v>#REF!</v>
      </c>
      <c r="AI63" s="148" t="e">
        <f>IF('Crisis Indicator Data'!#REF!="No Data",1,IF(#REF!&lt;&gt;"",1,0))</f>
        <v>#REF!</v>
      </c>
      <c r="AJ63" s="148" t="e">
        <f>IF('Crisis Indicator Data'!#REF!="No Data",1,IF(#REF!&lt;&gt;"",1,0))</f>
        <v>#REF!</v>
      </c>
      <c r="AK63" s="148" t="e">
        <f>IF('Crisis Indicator Data'!#REF!="No Data",1,IF(#REF!&lt;&gt;"",1,0))</f>
        <v>#REF!</v>
      </c>
      <c r="AL63" s="148" t="e">
        <f>IF('Crisis Indicator Data'!#REF!="No Data",1,IF(#REF!&lt;&gt;"",1,0))</f>
        <v>#REF!</v>
      </c>
      <c r="AM63" s="148" t="e">
        <f>IF('Crisis Indicator Data'!#REF!="No Data",1,IF(#REF!&lt;&gt;"",1,0))</f>
        <v>#REF!</v>
      </c>
      <c r="AN63" s="148" t="e">
        <f>IF('Crisis Indicator Data'!#REF!="No Data",1,IF(#REF!&lt;&gt;"",1,0))</f>
        <v>#REF!</v>
      </c>
      <c r="AO63" s="148" t="e">
        <f>IF('Crisis Indicator Data'!#REF!="No Data",1,IF(#REF!&lt;&gt;"",1,0))</f>
        <v>#REF!</v>
      </c>
      <c r="AP63" s="148" t="e">
        <f>IF('Crisis Indicator Data'!#REF!="No Data",1,IF(#REF!&lt;&gt;"",1,0))</f>
        <v>#REF!</v>
      </c>
      <c r="AQ63" s="148" t="e">
        <f>IF('Crisis Indicator Data'!#REF!="No Data",1,IF(#REF!&lt;&gt;"",1,0))</f>
        <v>#REF!</v>
      </c>
      <c r="AR63" s="148" t="e">
        <f>IF('Crisis Indicator Data'!#REF!="No Data",1,IF(#REF!&lt;&gt;"",1,0))</f>
        <v>#REF!</v>
      </c>
      <c r="AS63" s="148" t="e">
        <f>IF('Crisis Indicator Data'!#REF!="No Data",1,IF(#REF!&lt;&gt;"",1,0))</f>
        <v>#REF!</v>
      </c>
      <c r="AT63" s="148" t="e">
        <f>IF('Crisis Indicator Data'!#REF!="No Data",1,IF(#REF!&lt;&gt;"",1,0))</f>
        <v>#REF!</v>
      </c>
      <c r="AU63" s="148" t="e">
        <f>IF('Crisis Indicator Data'!#REF!="No Data",1,IF(#REF!&lt;&gt;"",1,0))</f>
        <v>#REF!</v>
      </c>
      <c r="AV63" s="148" t="e">
        <f>IF('Crisis Indicator Data'!#REF!="No Data",1,IF(#REF!&lt;&gt;"",1,0))</f>
        <v>#REF!</v>
      </c>
      <c r="AW63" s="148" t="e">
        <f>IF('Crisis Indicator Data'!#REF!="No Data",1,IF(#REF!&lt;&gt;"",1,0))</f>
        <v>#REF!</v>
      </c>
      <c r="AX63" s="148" t="e">
        <f>IF('Crisis Indicator Data'!#REF!="No Data",1,IF(#REF!&lt;&gt;"",1,0))</f>
        <v>#REF!</v>
      </c>
      <c r="AY63" s="148" t="e">
        <f>IF('Crisis Indicator Data'!#REF!="No Data",1,IF(#REF!&lt;&gt;"",1,0))</f>
        <v>#REF!</v>
      </c>
      <c r="AZ63" s="148" t="e">
        <f>IF('Crisis Indicator Data'!#REF!="No Data",1,IF(#REF!&lt;&gt;"",1,0))</f>
        <v>#REF!</v>
      </c>
      <c r="BA63" t="e">
        <f t="shared" si="2"/>
        <v>#REF!</v>
      </c>
      <c r="BB63" s="20" t="e">
        <f t="shared" si="3"/>
        <v>#REF!</v>
      </c>
    </row>
    <row r="64" spans="1:54">
      <c r="A64" t="s">
        <v>8115</v>
      </c>
      <c r="B64" s="148" t="e">
        <f>IF('Crisis Indicator Data'!#REF!="No Data",1,IF(#REF!&lt;&gt;"",1,0))</f>
        <v>#REF!</v>
      </c>
      <c r="C64" s="148" t="e">
        <f>IF('Crisis Indicator Data'!#REF!="No Data",1,IF(#REF!&lt;&gt;"",1,0))</f>
        <v>#REF!</v>
      </c>
      <c r="D64" s="148" t="e">
        <f>IF('Crisis Indicator Data'!#REF!="No Data",1,IF(#REF!&lt;&gt;"",1,0))</f>
        <v>#REF!</v>
      </c>
      <c r="E64" s="148" t="e">
        <f>IF('Crisis Indicator Data'!#REF!="No Data",1,IF(#REF!&lt;&gt;"",1,0))</f>
        <v>#REF!</v>
      </c>
      <c r="F64" s="148" t="e">
        <f>IF('Crisis Indicator Data'!#REF!="No Data",1,IF(#REF!&lt;&gt;"",1,0))</f>
        <v>#REF!</v>
      </c>
      <c r="G64" s="148" t="e">
        <f>IF('Crisis Indicator Data'!#REF!="No Data",1,IF(#REF!&lt;&gt;"",1,0))</f>
        <v>#REF!</v>
      </c>
      <c r="H64" s="148" t="e">
        <f>IF('Crisis Indicator Data'!#REF!="No Data",1,IF(#REF!&lt;&gt;"",1,0))</f>
        <v>#REF!</v>
      </c>
      <c r="I64" s="148" t="e">
        <f>IF('Crisis Indicator Data'!#REF!="No Data",1,IF(#REF!&lt;&gt;"",1,0))</f>
        <v>#REF!</v>
      </c>
      <c r="J64" s="148" t="e">
        <f>IF('Crisis Indicator Data'!#REF!="No Data",1,IF(#REF!&lt;&gt;"",1,0))</f>
        <v>#REF!</v>
      </c>
      <c r="K64" s="148" t="e">
        <f>IF('Crisis Indicator Data'!#REF!="No Data",1,IF(#REF!&lt;&gt;"",1,0))</f>
        <v>#REF!</v>
      </c>
      <c r="L64" s="148" t="e">
        <f>IF('Crisis Indicator Data'!#REF!="No Data",1,IF(#REF!&lt;&gt;"",1,0))</f>
        <v>#REF!</v>
      </c>
      <c r="M64" s="148" t="e">
        <f>IF('Crisis Indicator Data'!#REF!="No Data",1,IF(#REF!&lt;&gt;"",1,0))</f>
        <v>#REF!</v>
      </c>
      <c r="N64" s="148" t="e">
        <f>IF('Crisis Indicator Data'!#REF!="No Data",1,IF(#REF!&lt;&gt;"",1,0))</f>
        <v>#REF!</v>
      </c>
      <c r="O64" s="148" t="e">
        <f>IF('Crisis Indicator Data'!#REF!="No Data",1,IF(#REF!&lt;&gt;"",1,0))</f>
        <v>#REF!</v>
      </c>
      <c r="P64" s="148" t="e">
        <f>IF('Crisis Indicator Data'!#REF!="No Data",1,IF(#REF!&lt;&gt;"",1,0))</f>
        <v>#REF!</v>
      </c>
      <c r="Q64" s="148" t="e">
        <f>IF('Crisis Indicator Data'!#REF!="No Data",1,IF(#REF!&lt;&gt;"",1,0))</f>
        <v>#REF!</v>
      </c>
      <c r="R64" s="148" t="e">
        <f>IF('Crisis Indicator Data'!#REF!="No Data",1,IF(#REF!&lt;&gt;"",1,0))</f>
        <v>#REF!</v>
      </c>
      <c r="S64" s="148" t="e">
        <f>IF('Crisis Indicator Data'!#REF!="No Data",1,IF(#REF!&lt;&gt;"",1,0))</f>
        <v>#REF!</v>
      </c>
      <c r="T64" s="148" t="e">
        <f>IF('Crisis Indicator Data'!#REF!="No Data",1,IF(#REF!&lt;&gt;"",1,0))</f>
        <v>#REF!</v>
      </c>
      <c r="U64" s="148" t="e">
        <f>IF('Crisis Indicator Data'!#REF!="No Data",1,IF(#REF!&lt;&gt;"",1,0))</f>
        <v>#REF!</v>
      </c>
      <c r="V64" s="148" t="e">
        <f>IF('Crisis Indicator Data'!#REF!="No Data",1,IF(#REF!&lt;&gt;"",1,0))</f>
        <v>#REF!</v>
      </c>
      <c r="W64" s="148" t="e">
        <f>IF('Crisis Indicator Data'!#REF!="No Data",1,IF(#REF!&lt;&gt;"",1,0))</f>
        <v>#REF!</v>
      </c>
      <c r="X64" s="148" t="e">
        <f>IF('Crisis Indicator Data'!#REF!="No Data",1,IF(#REF!&lt;&gt;"",1,0))</f>
        <v>#REF!</v>
      </c>
      <c r="Y64" s="148" t="e">
        <f>IF('Crisis Indicator Data'!#REF!="No Data",1,IF(#REF!&lt;&gt;"",1,0))</f>
        <v>#REF!</v>
      </c>
      <c r="Z64" s="148" t="e">
        <f>IF('Crisis Indicator Data'!#REF!="No Data",1,IF(#REF!&lt;&gt;"",1,0))</f>
        <v>#REF!</v>
      </c>
      <c r="AA64" s="148" t="e">
        <f>IF('Crisis Indicator Data'!#REF!="No Data",1,IF(#REF!&lt;&gt;"",1,0))</f>
        <v>#REF!</v>
      </c>
      <c r="AB64" s="148" t="e">
        <f>IF('Crisis Indicator Data'!#REF!="No Data",1,IF(#REF!&lt;&gt;"",1,0))</f>
        <v>#REF!</v>
      </c>
      <c r="AC64" s="148" t="e">
        <f>IF('Crisis Indicator Data'!#REF!="No Data",1,IF(#REF!&lt;&gt;"",1,0))</f>
        <v>#REF!</v>
      </c>
      <c r="AD64" s="148" t="e">
        <f>IF('Crisis Indicator Data'!#REF!="No Data",1,IF(#REF!&lt;&gt;"",1,0))</f>
        <v>#REF!</v>
      </c>
      <c r="AE64" s="148" t="e">
        <f>IF('Crisis Indicator Data'!#REF!="No Data",1,IF(#REF!&lt;&gt;"",1,0))</f>
        <v>#REF!</v>
      </c>
      <c r="AF64" s="148" t="e">
        <f>IF('Crisis Indicator Data'!#REF!="No Data",1,IF(#REF!&lt;&gt;"",1,0))</f>
        <v>#REF!</v>
      </c>
      <c r="AG64" s="148" t="e">
        <f>IF('Crisis Indicator Data'!#REF!="No Data",1,IF(#REF!&lt;&gt;"",1,0))</f>
        <v>#REF!</v>
      </c>
      <c r="AH64" s="148" t="e">
        <f>IF('Crisis Indicator Data'!#REF!="No Data",1,IF(#REF!&lt;&gt;"",1,0))</f>
        <v>#REF!</v>
      </c>
      <c r="AI64" s="148" t="e">
        <f>IF('Crisis Indicator Data'!#REF!="No Data",1,IF(#REF!&lt;&gt;"",1,0))</f>
        <v>#REF!</v>
      </c>
      <c r="AJ64" s="148" t="e">
        <f>IF('Crisis Indicator Data'!#REF!="No Data",1,IF(#REF!&lt;&gt;"",1,0))</f>
        <v>#REF!</v>
      </c>
      <c r="AK64" s="148" t="e">
        <f>IF('Crisis Indicator Data'!#REF!="No Data",1,IF(#REF!&lt;&gt;"",1,0))</f>
        <v>#REF!</v>
      </c>
      <c r="AL64" s="148" t="e">
        <f>IF('Crisis Indicator Data'!#REF!="No Data",1,IF(#REF!&lt;&gt;"",1,0))</f>
        <v>#REF!</v>
      </c>
      <c r="AM64" s="148" t="e">
        <f>IF('Crisis Indicator Data'!#REF!="No Data",1,IF(#REF!&lt;&gt;"",1,0))</f>
        <v>#REF!</v>
      </c>
      <c r="AN64" s="148" t="e">
        <f>IF('Crisis Indicator Data'!#REF!="No Data",1,IF(#REF!&lt;&gt;"",1,0))</f>
        <v>#REF!</v>
      </c>
      <c r="AO64" s="148" t="e">
        <f>IF('Crisis Indicator Data'!#REF!="No Data",1,IF(#REF!&lt;&gt;"",1,0))</f>
        <v>#REF!</v>
      </c>
      <c r="AP64" s="148" t="e">
        <f>IF('Crisis Indicator Data'!#REF!="No Data",1,IF(#REF!&lt;&gt;"",1,0))</f>
        <v>#REF!</v>
      </c>
      <c r="AQ64" s="148" t="e">
        <f>IF('Crisis Indicator Data'!#REF!="No Data",1,IF(#REF!&lt;&gt;"",1,0))</f>
        <v>#REF!</v>
      </c>
      <c r="AR64" s="148" t="e">
        <f>IF('Crisis Indicator Data'!#REF!="No Data",1,IF(#REF!&lt;&gt;"",1,0))</f>
        <v>#REF!</v>
      </c>
      <c r="AS64" s="148" t="e">
        <f>IF('Crisis Indicator Data'!#REF!="No Data",1,IF(#REF!&lt;&gt;"",1,0))</f>
        <v>#REF!</v>
      </c>
      <c r="AT64" s="148" t="e">
        <f>IF('Crisis Indicator Data'!#REF!="No Data",1,IF(#REF!&lt;&gt;"",1,0))</f>
        <v>#REF!</v>
      </c>
      <c r="AU64" s="148" t="e">
        <f>IF('Crisis Indicator Data'!#REF!="No Data",1,IF(#REF!&lt;&gt;"",1,0))</f>
        <v>#REF!</v>
      </c>
      <c r="AV64" s="148" t="e">
        <f>IF('Crisis Indicator Data'!#REF!="No Data",1,IF(#REF!&lt;&gt;"",1,0))</f>
        <v>#REF!</v>
      </c>
      <c r="AW64" s="148" t="e">
        <f>IF('Crisis Indicator Data'!#REF!="No Data",1,IF(#REF!&lt;&gt;"",1,0))</f>
        <v>#REF!</v>
      </c>
      <c r="AX64" s="148" t="e">
        <f>IF('Crisis Indicator Data'!#REF!="No Data",1,IF(#REF!&lt;&gt;"",1,0))</f>
        <v>#REF!</v>
      </c>
      <c r="AY64" s="148" t="e">
        <f>IF('Crisis Indicator Data'!#REF!="No Data",1,IF(#REF!&lt;&gt;"",1,0))</f>
        <v>#REF!</v>
      </c>
      <c r="AZ64" s="148" t="e">
        <f>IF('Crisis Indicator Data'!#REF!="No Data",1,IF(#REF!&lt;&gt;"",1,0))</f>
        <v>#REF!</v>
      </c>
      <c r="BA64" t="e">
        <f t="shared" si="2"/>
        <v>#REF!</v>
      </c>
      <c r="BB64" s="20" t="e">
        <f t="shared" si="3"/>
        <v>#REF!</v>
      </c>
    </row>
    <row r="65" spans="1:54">
      <c r="A65" t="s">
        <v>8117</v>
      </c>
      <c r="B65" s="148" t="e">
        <f>IF('Crisis Indicator Data'!#REF!="No Data",1,IF(#REF!&lt;&gt;"",1,0))</f>
        <v>#REF!</v>
      </c>
      <c r="C65" s="148" t="e">
        <f>IF('Crisis Indicator Data'!#REF!="No Data",1,IF(#REF!&lt;&gt;"",1,0))</f>
        <v>#REF!</v>
      </c>
      <c r="D65" s="148" t="e">
        <f>IF('Crisis Indicator Data'!#REF!="No Data",1,IF(#REF!&lt;&gt;"",1,0))</f>
        <v>#REF!</v>
      </c>
      <c r="E65" s="148" t="e">
        <f>IF('Crisis Indicator Data'!#REF!="No Data",1,IF(#REF!&lt;&gt;"",1,0))</f>
        <v>#REF!</v>
      </c>
      <c r="F65" s="148" t="e">
        <f>IF('Crisis Indicator Data'!#REF!="No Data",1,IF(#REF!&lt;&gt;"",1,0))</f>
        <v>#REF!</v>
      </c>
      <c r="G65" s="148" t="e">
        <f>IF('Crisis Indicator Data'!#REF!="No Data",1,IF(#REF!&lt;&gt;"",1,0))</f>
        <v>#REF!</v>
      </c>
      <c r="H65" s="148" t="e">
        <f>IF('Crisis Indicator Data'!#REF!="No Data",1,IF(#REF!&lt;&gt;"",1,0))</f>
        <v>#REF!</v>
      </c>
      <c r="I65" s="148" t="e">
        <f>IF('Crisis Indicator Data'!#REF!="No Data",1,IF(#REF!&lt;&gt;"",1,0))</f>
        <v>#REF!</v>
      </c>
      <c r="J65" s="148" t="e">
        <f>IF('Crisis Indicator Data'!#REF!="No Data",1,IF(#REF!&lt;&gt;"",1,0))</f>
        <v>#REF!</v>
      </c>
      <c r="K65" s="148" t="e">
        <f>IF('Crisis Indicator Data'!#REF!="No Data",1,IF(#REF!&lt;&gt;"",1,0))</f>
        <v>#REF!</v>
      </c>
      <c r="L65" s="148" t="e">
        <f>IF('Crisis Indicator Data'!#REF!="No Data",1,IF(#REF!&lt;&gt;"",1,0))</f>
        <v>#REF!</v>
      </c>
      <c r="M65" s="148" t="e">
        <f>IF('Crisis Indicator Data'!#REF!="No Data",1,IF(#REF!&lt;&gt;"",1,0))</f>
        <v>#REF!</v>
      </c>
      <c r="N65" s="148" t="e">
        <f>IF('Crisis Indicator Data'!#REF!="No Data",1,IF(#REF!&lt;&gt;"",1,0))</f>
        <v>#REF!</v>
      </c>
      <c r="O65" s="148" t="e">
        <f>IF('Crisis Indicator Data'!#REF!="No Data",1,IF(#REF!&lt;&gt;"",1,0))</f>
        <v>#REF!</v>
      </c>
      <c r="P65" s="148" t="e">
        <f>IF('Crisis Indicator Data'!#REF!="No Data",1,IF(#REF!&lt;&gt;"",1,0))</f>
        <v>#REF!</v>
      </c>
      <c r="Q65" s="148" t="e">
        <f>IF('Crisis Indicator Data'!#REF!="No Data",1,IF(#REF!&lt;&gt;"",1,0))</f>
        <v>#REF!</v>
      </c>
      <c r="R65" s="148" t="e">
        <f>IF('Crisis Indicator Data'!#REF!="No Data",1,IF(#REF!&lt;&gt;"",1,0))</f>
        <v>#REF!</v>
      </c>
      <c r="S65" s="148" t="e">
        <f>IF('Crisis Indicator Data'!#REF!="No Data",1,IF(#REF!&lt;&gt;"",1,0))</f>
        <v>#REF!</v>
      </c>
      <c r="T65" s="148" t="e">
        <f>IF('Crisis Indicator Data'!#REF!="No Data",1,IF(#REF!&lt;&gt;"",1,0))</f>
        <v>#REF!</v>
      </c>
      <c r="U65" s="148" t="e">
        <f>IF('Crisis Indicator Data'!#REF!="No Data",1,IF(#REF!&lt;&gt;"",1,0))</f>
        <v>#REF!</v>
      </c>
      <c r="V65" s="148" t="e">
        <f>IF('Crisis Indicator Data'!#REF!="No Data",1,IF(#REF!&lt;&gt;"",1,0))</f>
        <v>#REF!</v>
      </c>
      <c r="W65" s="148" t="e">
        <f>IF('Crisis Indicator Data'!#REF!="No Data",1,IF(#REF!&lt;&gt;"",1,0))</f>
        <v>#REF!</v>
      </c>
      <c r="X65" s="148" t="e">
        <f>IF('Crisis Indicator Data'!#REF!="No Data",1,IF(#REF!&lt;&gt;"",1,0))</f>
        <v>#REF!</v>
      </c>
      <c r="Y65" s="148" t="e">
        <f>IF('Crisis Indicator Data'!#REF!="No Data",1,IF(#REF!&lt;&gt;"",1,0))</f>
        <v>#REF!</v>
      </c>
      <c r="Z65" s="148" t="e">
        <f>IF('Crisis Indicator Data'!#REF!="No Data",1,IF(#REF!&lt;&gt;"",1,0))</f>
        <v>#REF!</v>
      </c>
      <c r="AA65" s="148" t="e">
        <f>IF('Crisis Indicator Data'!#REF!="No Data",1,IF(#REF!&lt;&gt;"",1,0))</f>
        <v>#REF!</v>
      </c>
      <c r="AB65" s="148" t="e">
        <f>IF('Crisis Indicator Data'!#REF!="No Data",1,IF(#REF!&lt;&gt;"",1,0))</f>
        <v>#REF!</v>
      </c>
      <c r="AC65" s="148" t="e">
        <f>IF('Crisis Indicator Data'!#REF!="No Data",1,IF(#REF!&lt;&gt;"",1,0))</f>
        <v>#REF!</v>
      </c>
      <c r="AD65" s="148" t="e">
        <f>IF('Crisis Indicator Data'!#REF!="No Data",1,IF(#REF!&lt;&gt;"",1,0))</f>
        <v>#REF!</v>
      </c>
      <c r="AE65" s="148" t="e">
        <f>IF('Crisis Indicator Data'!#REF!="No Data",1,IF(#REF!&lt;&gt;"",1,0))</f>
        <v>#REF!</v>
      </c>
      <c r="AF65" s="148" t="e">
        <f>IF('Crisis Indicator Data'!#REF!="No Data",1,IF(#REF!&lt;&gt;"",1,0))</f>
        <v>#REF!</v>
      </c>
      <c r="AG65" s="148" t="e">
        <f>IF('Crisis Indicator Data'!#REF!="No Data",1,IF(#REF!&lt;&gt;"",1,0))</f>
        <v>#REF!</v>
      </c>
      <c r="AH65" s="148" t="e">
        <f>IF('Crisis Indicator Data'!#REF!="No Data",1,IF(#REF!&lt;&gt;"",1,0))</f>
        <v>#REF!</v>
      </c>
      <c r="AI65" s="148" t="e">
        <f>IF('Crisis Indicator Data'!#REF!="No Data",1,IF(#REF!&lt;&gt;"",1,0))</f>
        <v>#REF!</v>
      </c>
      <c r="AJ65" s="148" t="e">
        <f>IF('Crisis Indicator Data'!#REF!="No Data",1,IF(#REF!&lt;&gt;"",1,0))</f>
        <v>#REF!</v>
      </c>
      <c r="AK65" s="148" t="e">
        <f>IF('Crisis Indicator Data'!#REF!="No Data",1,IF(#REF!&lt;&gt;"",1,0))</f>
        <v>#REF!</v>
      </c>
      <c r="AL65" s="148" t="e">
        <f>IF('Crisis Indicator Data'!#REF!="No Data",1,IF(#REF!&lt;&gt;"",1,0))</f>
        <v>#REF!</v>
      </c>
      <c r="AM65" s="148" t="e">
        <f>IF('Crisis Indicator Data'!#REF!="No Data",1,IF(#REF!&lt;&gt;"",1,0))</f>
        <v>#REF!</v>
      </c>
      <c r="AN65" s="148" t="e">
        <f>IF('Crisis Indicator Data'!#REF!="No Data",1,IF(#REF!&lt;&gt;"",1,0))</f>
        <v>#REF!</v>
      </c>
      <c r="AO65" s="148" t="e">
        <f>IF('Crisis Indicator Data'!#REF!="No Data",1,IF(#REF!&lt;&gt;"",1,0))</f>
        <v>#REF!</v>
      </c>
      <c r="AP65" s="148" t="e">
        <f>IF('Crisis Indicator Data'!#REF!="No Data",1,IF(#REF!&lt;&gt;"",1,0))</f>
        <v>#REF!</v>
      </c>
      <c r="AQ65" s="148" t="e">
        <f>IF('Crisis Indicator Data'!#REF!="No Data",1,IF(#REF!&lt;&gt;"",1,0))</f>
        <v>#REF!</v>
      </c>
      <c r="AR65" s="148" t="e">
        <f>IF('Crisis Indicator Data'!#REF!="No Data",1,IF(#REF!&lt;&gt;"",1,0))</f>
        <v>#REF!</v>
      </c>
      <c r="AS65" s="148" t="e">
        <f>IF('Crisis Indicator Data'!#REF!="No Data",1,IF(#REF!&lt;&gt;"",1,0))</f>
        <v>#REF!</v>
      </c>
      <c r="AT65" s="148" t="e">
        <f>IF('Crisis Indicator Data'!#REF!="No Data",1,IF(#REF!&lt;&gt;"",1,0))</f>
        <v>#REF!</v>
      </c>
      <c r="AU65" s="148" t="e">
        <f>IF('Crisis Indicator Data'!#REF!="No Data",1,IF(#REF!&lt;&gt;"",1,0))</f>
        <v>#REF!</v>
      </c>
      <c r="AV65" s="148" t="e">
        <f>IF('Crisis Indicator Data'!#REF!="No Data",1,IF(#REF!&lt;&gt;"",1,0))</f>
        <v>#REF!</v>
      </c>
      <c r="AW65" s="148" t="e">
        <f>IF('Crisis Indicator Data'!#REF!="No Data",1,IF(#REF!&lt;&gt;"",1,0))</f>
        <v>#REF!</v>
      </c>
      <c r="AX65" s="148" t="e">
        <f>IF('Crisis Indicator Data'!#REF!="No Data",1,IF(#REF!&lt;&gt;"",1,0))</f>
        <v>#REF!</v>
      </c>
      <c r="AY65" s="148" t="e">
        <f>IF('Crisis Indicator Data'!#REF!="No Data",1,IF(#REF!&lt;&gt;"",1,0))</f>
        <v>#REF!</v>
      </c>
      <c r="AZ65" s="148" t="e">
        <f>IF('Crisis Indicator Data'!#REF!="No Data",1,IF(#REF!&lt;&gt;"",1,0))</f>
        <v>#REF!</v>
      </c>
      <c r="BA65" t="e">
        <f t="shared" si="2"/>
        <v>#REF!</v>
      </c>
      <c r="BB65" s="20" t="e">
        <f t="shared" si="3"/>
        <v>#REF!</v>
      </c>
    </row>
    <row r="66" spans="1:54">
      <c r="A66" t="s">
        <v>2062</v>
      </c>
      <c r="B66" s="148" t="e">
        <f>IF('Crisis Indicator Data'!#REF!="No Data",1,IF(#REF!&lt;&gt;"",1,0))</f>
        <v>#REF!</v>
      </c>
      <c r="C66" s="148" t="e">
        <f>IF('Crisis Indicator Data'!#REF!="No Data",1,IF(#REF!&lt;&gt;"",1,0))</f>
        <v>#REF!</v>
      </c>
      <c r="D66" s="148" t="e">
        <f>IF('Crisis Indicator Data'!#REF!="No Data",1,IF(#REF!&lt;&gt;"",1,0))</f>
        <v>#REF!</v>
      </c>
      <c r="E66" s="148" t="e">
        <f>IF('Crisis Indicator Data'!#REF!="No Data",1,IF(#REF!&lt;&gt;"",1,0))</f>
        <v>#REF!</v>
      </c>
      <c r="F66" s="148" t="e">
        <f>IF('Crisis Indicator Data'!#REF!="No Data",1,IF(#REF!&lt;&gt;"",1,0))</f>
        <v>#REF!</v>
      </c>
      <c r="G66" s="148" t="e">
        <f>IF('Crisis Indicator Data'!#REF!="No Data",1,IF(#REF!&lt;&gt;"",1,0))</f>
        <v>#REF!</v>
      </c>
      <c r="H66" s="148" t="e">
        <f>IF('Crisis Indicator Data'!#REF!="No Data",1,IF(#REF!&lt;&gt;"",1,0))</f>
        <v>#REF!</v>
      </c>
      <c r="I66" s="148" t="e">
        <f>IF('Crisis Indicator Data'!#REF!="No Data",1,IF(#REF!&lt;&gt;"",1,0))</f>
        <v>#REF!</v>
      </c>
      <c r="J66" s="148" t="e">
        <f>IF('Crisis Indicator Data'!#REF!="No Data",1,IF(#REF!&lt;&gt;"",1,0))</f>
        <v>#REF!</v>
      </c>
      <c r="K66" s="148" t="e">
        <f>IF('Crisis Indicator Data'!#REF!="No Data",1,IF(#REF!&lt;&gt;"",1,0))</f>
        <v>#REF!</v>
      </c>
      <c r="L66" s="148" t="e">
        <f>IF('Crisis Indicator Data'!#REF!="No Data",1,IF(#REF!&lt;&gt;"",1,0))</f>
        <v>#REF!</v>
      </c>
      <c r="M66" s="148" t="e">
        <f>IF('Crisis Indicator Data'!#REF!="No Data",1,IF(#REF!&lt;&gt;"",1,0))</f>
        <v>#REF!</v>
      </c>
      <c r="N66" s="148" t="e">
        <f>IF('Crisis Indicator Data'!#REF!="No Data",1,IF(#REF!&lt;&gt;"",1,0))</f>
        <v>#REF!</v>
      </c>
      <c r="O66" s="148" t="e">
        <f>IF('Crisis Indicator Data'!#REF!="No Data",1,IF(#REF!&lt;&gt;"",1,0))</f>
        <v>#REF!</v>
      </c>
      <c r="P66" s="148" t="e">
        <f>IF('Crisis Indicator Data'!#REF!="No Data",1,IF(#REF!&lt;&gt;"",1,0))</f>
        <v>#REF!</v>
      </c>
      <c r="Q66" s="148" t="e">
        <f>IF('Crisis Indicator Data'!#REF!="No Data",1,IF(#REF!&lt;&gt;"",1,0))</f>
        <v>#REF!</v>
      </c>
      <c r="R66" s="148" t="e">
        <f>IF('Crisis Indicator Data'!#REF!="No Data",1,IF(#REF!&lt;&gt;"",1,0))</f>
        <v>#REF!</v>
      </c>
      <c r="S66" s="148" t="e">
        <f>IF('Crisis Indicator Data'!#REF!="No Data",1,IF(#REF!&lt;&gt;"",1,0))</f>
        <v>#REF!</v>
      </c>
      <c r="T66" s="148" t="e">
        <f>IF('Crisis Indicator Data'!#REF!="No Data",1,IF(#REF!&lt;&gt;"",1,0))</f>
        <v>#REF!</v>
      </c>
      <c r="U66" s="148" t="e">
        <f>IF('Crisis Indicator Data'!#REF!="No Data",1,IF(#REF!&lt;&gt;"",1,0))</f>
        <v>#REF!</v>
      </c>
      <c r="V66" s="148" t="e">
        <f>IF('Crisis Indicator Data'!#REF!="No Data",1,IF(#REF!&lt;&gt;"",1,0))</f>
        <v>#REF!</v>
      </c>
      <c r="W66" s="148" t="e">
        <f>IF('Crisis Indicator Data'!#REF!="No Data",1,IF(#REF!&lt;&gt;"",1,0))</f>
        <v>#REF!</v>
      </c>
      <c r="X66" s="148" t="e">
        <f>IF('Crisis Indicator Data'!#REF!="No Data",1,IF(#REF!&lt;&gt;"",1,0))</f>
        <v>#REF!</v>
      </c>
      <c r="Y66" s="148" t="e">
        <f>IF('Crisis Indicator Data'!#REF!="No Data",1,IF(#REF!&lt;&gt;"",1,0))</f>
        <v>#REF!</v>
      </c>
      <c r="Z66" s="148" t="e">
        <f>IF('Crisis Indicator Data'!#REF!="No Data",1,IF(#REF!&lt;&gt;"",1,0))</f>
        <v>#REF!</v>
      </c>
      <c r="AA66" s="148" t="e">
        <f>IF('Crisis Indicator Data'!#REF!="No Data",1,IF(#REF!&lt;&gt;"",1,0))</f>
        <v>#REF!</v>
      </c>
      <c r="AB66" s="148" t="e">
        <f>IF('Crisis Indicator Data'!#REF!="No Data",1,IF(#REF!&lt;&gt;"",1,0))</f>
        <v>#REF!</v>
      </c>
      <c r="AC66" s="148" t="e">
        <f>IF('Crisis Indicator Data'!#REF!="No Data",1,IF(#REF!&lt;&gt;"",1,0))</f>
        <v>#REF!</v>
      </c>
      <c r="AD66" s="148" t="e">
        <f>IF('Crisis Indicator Data'!#REF!="No Data",1,IF(#REF!&lt;&gt;"",1,0))</f>
        <v>#REF!</v>
      </c>
      <c r="AE66" s="148" t="e">
        <f>IF('Crisis Indicator Data'!#REF!="No Data",1,IF(#REF!&lt;&gt;"",1,0))</f>
        <v>#REF!</v>
      </c>
      <c r="AF66" s="148" t="e">
        <f>IF('Crisis Indicator Data'!#REF!="No Data",1,IF(#REF!&lt;&gt;"",1,0))</f>
        <v>#REF!</v>
      </c>
      <c r="AG66" s="148" t="e">
        <f>IF('Crisis Indicator Data'!#REF!="No Data",1,IF(#REF!&lt;&gt;"",1,0))</f>
        <v>#REF!</v>
      </c>
      <c r="AH66" s="148" t="e">
        <f>IF('Crisis Indicator Data'!#REF!="No Data",1,IF(#REF!&lt;&gt;"",1,0))</f>
        <v>#REF!</v>
      </c>
      <c r="AI66" s="148" t="e">
        <f>IF('Crisis Indicator Data'!#REF!="No Data",1,IF(#REF!&lt;&gt;"",1,0))</f>
        <v>#REF!</v>
      </c>
      <c r="AJ66" s="148" t="e">
        <f>IF('Crisis Indicator Data'!#REF!="No Data",1,IF(#REF!&lt;&gt;"",1,0))</f>
        <v>#REF!</v>
      </c>
      <c r="AK66" s="148" t="e">
        <f>IF('Crisis Indicator Data'!#REF!="No Data",1,IF(#REF!&lt;&gt;"",1,0))</f>
        <v>#REF!</v>
      </c>
      <c r="AL66" s="148" t="e">
        <f>IF('Crisis Indicator Data'!#REF!="No Data",1,IF(#REF!&lt;&gt;"",1,0))</f>
        <v>#REF!</v>
      </c>
      <c r="AM66" s="148" t="e">
        <f>IF('Crisis Indicator Data'!#REF!="No Data",1,IF(#REF!&lt;&gt;"",1,0))</f>
        <v>#REF!</v>
      </c>
      <c r="AN66" s="148" t="e">
        <f>IF('Crisis Indicator Data'!#REF!="No Data",1,IF(#REF!&lt;&gt;"",1,0))</f>
        <v>#REF!</v>
      </c>
      <c r="AO66" s="148" t="e">
        <f>IF('Crisis Indicator Data'!#REF!="No Data",1,IF(#REF!&lt;&gt;"",1,0))</f>
        <v>#REF!</v>
      </c>
      <c r="AP66" s="148" t="e">
        <f>IF('Crisis Indicator Data'!#REF!="No Data",1,IF(#REF!&lt;&gt;"",1,0))</f>
        <v>#REF!</v>
      </c>
      <c r="AQ66" s="148" t="e">
        <f>IF('Crisis Indicator Data'!#REF!="No Data",1,IF(#REF!&lt;&gt;"",1,0))</f>
        <v>#REF!</v>
      </c>
      <c r="AR66" s="148" t="e">
        <f>IF('Crisis Indicator Data'!#REF!="No Data",1,IF(#REF!&lt;&gt;"",1,0))</f>
        <v>#REF!</v>
      </c>
      <c r="AS66" s="148" t="e">
        <f>IF('Crisis Indicator Data'!#REF!="No Data",1,IF(#REF!&lt;&gt;"",1,0))</f>
        <v>#REF!</v>
      </c>
      <c r="AT66" s="148" t="e">
        <f>IF('Crisis Indicator Data'!#REF!="No Data",1,IF(#REF!&lt;&gt;"",1,0))</f>
        <v>#REF!</v>
      </c>
      <c r="AU66" s="148" t="e">
        <f>IF('Crisis Indicator Data'!#REF!="No Data",1,IF(#REF!&lt;&gt;"",1,0))</f>
        <v>#REF!</v>
      </c>
      <c r="AV66" s="148" t="e">
        <f>IF('Crisis Indicator Data'!#REF!="No Data",1,IF(#REF!&lt;&gt;"",1,0))</f>
        <v>#REF!</v>
      </c>
      <c r="AW66" s="148" t="e">
        <f>IF('Crisis Indicator Data'!#REF!="No Data",1,IF(#REF!&lt;&gt;"",1,0))</f>
        <v>#REF!</v>
      </c>
      <c r="AX66" s="148" t="e">
        <f>IF('Crisis Indicator Data'!#REF!="No Data",1,IF(#REF!&lt;&gt;"",1,0))</f>
        <v>#REF!</v>
      </c>
      <c r="AY66" s="148" t="e">
        <f>IF('Crisis Indicator Data'!#REF!="No Data",1,IF(#REF!&lt;&gt;"",1,0))</f>
        <v>#REF!</v>
      </c>
      <c r="AZ66" s="148" t="e">
        <f>IF('Crisis Indicator Data'!#REF!="No Data",1,IF(#REF!&lt;&gt;"",1,0))</f>
        <v>#REF!</v>
      </c>
      <c r="BA66" t="e">
        <f t="shared" ref="BA66:BA97" si="4">SUM(B66:AZ66)</f>
        <v>#REF!</v>
      </c>
      <c r="BB66" s="20" t="e">
        <f t="shared" ref="BB66:BB97" si="5">BA66/51</f>
        <v>#REF!</v>
      </c>
    </row>
    <row r="67" spans="1:54">
      <c r="A67" t="s">
        <v>8119</v>
      </c>
      <c r="B67" s="148" t="e">
        <f>IF('Crisis Indicator Data'!#REF!="No Data",1,IF(#REF!&lt;&gt;"",1,0))</f>
        <v>#REF!</v>
      </c>
      <c r="C67" s="148" t="e">
        <f>IF('Crisis Indicator Data'!#REF!="No Data",1,IF(#REF!&lt;&gt;"",1,0))</f>
        <v>#REF!</v>
      </c>
      <c r="D67" s="148" t="e">
        <f>IF('Crisis Indicator Data'!#REF!="No Data",1,IF(#REF!&lt;&gt;"",1,0))</f>
        <v>#REF!</v>
      </c>
      <c r="E67" s="148" t="e">
        <f>IF('Crisis Indicator Data'!#REF!="No Data",1,IF(#REF!&lt;&gt;"",1,0))</f>
        <v>#REF!</v>
      </c>
      <c r="F67" s="148" t="e">
        <f>IF('Crisis Indicator Data'!#REF!="No Data",1,IF(#REF!&lt;&gt;"",1,0))</f>
        <v>#REF!</v>
      </c>
      <c r="G67" s="148" t="e">
        <f>IF('Crisis Indicator Data'!#REF!="No Data",1,IF(#REF!&lt;&gt;"",1,0))</f>
        <v>#REF!</v>
      </c>
      <c r="H67" s="148" t="e">
        <f>IF('Crisis Indicator Data'!#REF!="No Data",1,IF(#REF!&lt;&gt;"",1,0))</f>
        <v>#REF!</v>
      </c>
      <c r="I67" s="148" t="e">
        <f>IF('Crisis Indicator Data'!#REF!="No Data",1,IF(#REF!&lt;&gt;"",1,0))</f>
        <v>#REF!</v>
      </c>
      <c r="J67" s="148" t="e">
        <f>IF('Crisis Indicator Data'!#REF!="No Data",1,IF(#REF!&lt;&gt;"",1,0))</f>
        <v>#REF!</v>
      </c>
      <c r="K67" s="148" t="e">
        <f>IF('Crisis Indicator Data'!#REF!="No Data",1,IF(#REF!&lt;&gt;"",1,0))</f>
        <v>#REF!</v>
      </c>
      <c r="L67" s="148" t="e">
        <f>IF('Crisis Indicator Data'!#REF!="No Data",1,IF(#REF!&lt;&gt;"",1,0))</f>
        <v>#REF!</v>
      </c>
      <c r="M67" s="148" t="e">
        <f>IF('Crisis Indicator Data'!#REF!="No Data",1,IF(#REF!&lt;&gt;"",1,0))</f>
        <v>#REF!</v>
      </c>
      <c r="N67" s="148" t="e">
        <f>IF('Crisis Indicator Data'!#REF!="No Data",1,IF(#REF!&lt;&gt;"",1,0))</f>
        <v>#REF!</v>
      </c>
      <c r="O67" s="148" t="e">
        <f>IF('Crisis Indicator Data'!#REF!="No Data",1,IF(#REF!&lt;&gt;"",1,0))</f>
        <v>#REF!</v>
      </c>
      <c r="P67" s="148" t="e">
        <f>IF('Crisis Indicator Data'!#REF!="No Data",1,IF(#REF!&lt;&gt;"",1,0))</f>
        <v>#REF!</v>
      </c>
      <c r="Q67" s="148" t="e">
        <f>IF('Crisis Indicator Data'!#REF!="No Data",1,IF(#REF!&lt;&gt;"",1,0))</f>
        <v>#REF!</v>
      </c>
      <c r="R67" s="148" t="e">
        <f>IF('Crisis Indicator Data'!#REF!="No Data",1,IF(#REF!&lt;&gt;"",1,0))</f>
        <v>#REF!</v>
      </c>
      <c r="S67" s="148" t="e">
        <f>IF('Crisis Indicator Data'!#REF!="No Data",1,IF(#REF!&lt;&gt;"",1,0))</f>
        <v>#REF!</v>
      </c>
      <c r="T67" s="148" t="e">
        <f>IF('Crisis Indicator Data'!#REF!="No Data",1,IF(#REF!&lt;&gt;"",1,0))</f>
        <v>#REF!</v>
      </c>
      <c r="U67" s="148" t="e">
        <f>IF('Crisis Indicator Data'!#REF!="No Data",1,IF(#REF!&lt;&gt;"",1,0))</f>
        <v>#REF!</v>
      </c>
      <c r="V67" s="148" t="e">
        <f>IF('Crisis Indicator Data'!#REF!="No Data",1,IF(#REF!&lt;&gt;"",1,0))</f>
        <v>#REF!</v>
      </c>
      <c r="W67" s="148" t="e">
        <f>IF('Crisis Indicator Data'!#REF!="No Data",1,IF(#REF!&lt;&gt;"",1,0))</f>
        <v>#REF!</v>
      </c>
      <c r="X67" s="148" t="e">
        <f>IF('Crisis Indicator Data'!#REF!="No Data",1,IF(#REF!&lt;&gt;"",1,0))</f>
        <v>#REF!</v>
      </c>
      <c r="Y67" s="148" t="e">
        <f>IF('Crisis Indicator Data'!#REF!="No Data",1,IF(#REF!&lt;&gt;"",1,0))</f>
        <v>#REF!</v>
      </c>
      <c r="Z67" s="148" t="e">
        <f>IF('Crisis Indicator Data'!#REF!="No Data",1,IF(#REF!&lt;&gt;"",1,0))</f>
        <v>#REF!</v>
      </c>
      <c r="AA67" s="148" t="e">
        <f>IF('Crisis Indicator Data'!#REF!="No Data",1,IF(#REF!&lt;&gt;"",1,0))</f>
        <v>#REF!</v>
      </c>
      <c r="AB67" s="148" t="e">
        <f>IF('Crisis Indicator Data'!#REF!="No Data",1,IF(#REF!&lt;&gt;"",1,0))</f>
        <v>#REF!</v>
      </c>
      <c r="AC67" s="148" t="e">
        <f>IF('Crisis Indicator Data'!#REF!="No Data",1,IF(#REF!&lt;&gt;"",1,0))</f>
        <v>#REF!</v>
      </c>
      <c r="AD67" s="148" t="e">
        <f>IF('Crisis Indicator Data'!#REF!="No Data",1,IF(#REF!&lt;&gt;"",1,0))</f>
        <v>#REF!</v>
      </c>
      <c r="AE67" s="148" t="e">
        <f>IF('Crisis Indicator Data'!#REF!="No Data",1,IF(#REF!&lt;&gt;"",1,0))</f>
        <v>#REF!</v>
      </c>
      <c r="AF67" s="148" t="e">
        <f>IF('Crisis Indicator Data'!#REF!="No Data",1,IF(#REF!&lt;&gt;"",1,0))</f>
        <v>#REF!</v>
      </c>
      <c r="AG67" s="148" t="e">
        <f>IF('Crisis Indicator Data'!#REF!="No Data",1,IF(#REF!&lt;&gt;"",1,0))</f>
        <v>#REF!</v>
      </c>
      <c r="AH67" s="148" t="e">
        <f>IF('Crisis Indicator Data'!#REF!="No Data",1,IF(#REF!&lt;&gt;"",1,0))</f>
        <v>#REF!</v>
      </c>
      <c r="AI67" s="148" t="e">
        <f>IF('Crisis Indicator Data'!#REF!="No Data",1,IF(#REF!&lt;&gt;"",1,0))</f>
        <v>#REF!</v>
      </c>
      <c r="AJ67" s="148" t="e">
        <f>IF('Crisis Indicator Data'!#REF!="No Data",1,IF(#REF!&lt;&gt;"",1,0))</f>
        <v>#REF!</v>
      </c>
      <c r="AK67" s="148" t="e">
        <f>IF('Crisis Indicator Data'!#REF!="No Data",1,IF(#REF!&lt;&gt;"",1,0))</f>
        <v>#REF!</v>
      </c>
      <c r="AL67" s="148" t="e">
        <f>IF('Crisis Indicator Data'!#REF!="No Data",1,IF(#REF!&lt;&gt;"",1,0))</f>
        <v>#REF!</v>
      </c>
      <c r="AM67" s="148" t="e">
        <f>IF('Crisis Indicator Data'!#REF!="No Data",1,IF(#REF!&lt;&gt;"",1,0))</f>
        <v>#REF!</v>
      </c>
      <c r="AN67" s="148" t="e">
        <f>IF('Crisis Indicator Data'!#REF!="No Data",1,IF(#REF!&lt;&gt;"",1,0))</f>
        <v>#REF!</v>
      </c>
      <c r="AO67" s="148" t="e">
        <f>IF('Crisis Indicator Data'!#REF!="No Data",1,IF(#REF!&lt;&gt;"",1,0))</f>
        <v>#REF!</v>
      </c>
      <c r="AP67" s="148" t="e">
        <f>IF('Crisis Indicator Data'!#REF!="No Data",1,IF(#REF!&lt;&gt;"",1,0))</f>
        <v>#REF!</v>
      </c>
      <c r="AQ67" s="148" t="e">
        <f>IF('Crisis Indicator Data'!#REF!="No Data",1,IF(#REF!&lt;&gt;"",1,0))</f>
        <v>#REF!</v>
      </c>
      <c r="AR67" s="148" t="e">
        <f>IF('Crisis Indicator Data'!#REF!="No Data",1,IF(#REF!&lt;&gt;"",1,0))</f>
        <v>#REF!</v>
      </c>
      <c r="AS67" s="148" t="e">
        <f>IF('Crisis Indicator Data'!#REF!="No Data",1,IF(#REF!&lt;&gt;"",1,0))</f>
        <v>#REF!</v>
      </c>
      <c r="AT67" s="148" t="e">
        <f>IF('Crisis Indicator Data'!#REF!="No Data",1,IF(#REF!&lt;&gt;"",1,0))</f>
        <v>#REF!</v>
      </c>
      <c r="AU67" s="148" t="e">
        <f>IF('Crisis Indicator Data'!#REF!="No Data",1,IF(#REF!&lt;&gt;"",1,0))</f>
        <v>#REF!</v>
      </c>
      <c r="AV67" s="148" t="e">
        <f>IF('Crisis Indicator Data'!#REF!="No Data",1,IF(#REF!&lt;&gt;"",1,0))</f>
        <v>#REF!</v>
      </c>
      <c r="AW67" s="148" t="e">
        <f>IF('Crisis Indicator Data'!#REF!="No Data",1,IF(#REF!&lt;&gt;"",1,0))</f>
        <v>#REF!</v>
      </c>
      <c r="AX67" s="148" t="e">
        <f>IF('Crisis Indicator Data'!#REF!="No Data",1,IF(#REF!&lt;&gt;"",1,0))</f>
        <v>#REF!</v>
      </c>
      <c r="AY67" s="148" t="e">
        <f>IF('Crisis Indicator Data'!#REF!="No Data",1,IF(#REF!&lt;&gt;"",1,0))</f>
        <v>#REF!</v>
      </c>
      <c r="AZ67" s="148" t="e">
        <f>IF('Crisis Indicator Data'!#REF!="No Data",1,IF(#REF!&lt;&gt;"",1,0))</f>
        <v>#REF!</v>
      </c>
      <c r="BA67" t="e">
        <f t="shared" si="4"/>
        <v>#REF!</v>
      </c>
      <c r="BB67" s="20" t="e">
        <f t="shared" si="5"/>
        <v>#REF!</v>
      </c>
    </row>
    <row r="68" spans="1:54">
      <c r="A68" t="s">
        <v>2120</v>
      </c>
      <c r="B68" s="148" t="e">
        <f>IF('Crisis Indicator Data'!#REF!="No Data",1,IF(#REF!&lt;&gt;"",1,0))</f>
        <v>#REF!</v>
      </c>
      <c r="C68" s="148" t="e">
        <f>IF('Crisis Indicator Data'!#REF!="No Data",1,IF(#REF!&lt;&gt;"",1,0))</f>
        <v>#REF!</v>
      </c>
      <c r="D68" s="148" t="e">
        <f>IF('Crisis Indicator Data'!#REF!="No Data",1,IF(#REF!&lt;&gt;"",1,0))</f>
        <v>#REF!</v>
      </c>
      <c r="E68" s="148" t="e">
        <f>IF('Crisis Indicator Data'!#REF!="No Data",1,IF(#REF!&lt;&gt;"",1,0))</f>
        <v>#REF!</v>
      </c>
      <c r="F68" s="148" t="e">
        <f>IF('Crisis Indicator Data'!#REF!="No Data",1,IF(#REF!&lt;&gt;"",1,0))</f>
        <v>#REF!</v>
      </c>
      <c r="G68" s="148" t="e">
        <f>IF('Crisis Indicator Data'!#REF!="No Data",1,IF(#REF!&lt;&gt;"",1,0))</f>
        <v>#REF!</v>
      </c>
      <c r="H68" s="148" t="e">
        <f>IF('Crisis Indicator Data'!#REF!="No Data",1,IF(#REF!&lt;&gt;"",1,0))</f>
        <v>#REF!</v>
      </c>
      <c r="I68" s="148" t="e">
        <f>IF('Crisis Indicator Data'!#REF!="No Data",1,IF(#REF!&lt;&gt;"",1,0))</f>
        <v>#REF!</v>
      </c>
      <c r="J68" s="148" t="e">
        <f>IF('Crisis Indicator Data'!#REF!="No Data",1,IF(#REF!&lt;&gt;"",1,0))</f>
        <v>#REF!</v>
      </c>
      <c r="K68" s="148" t="e">
        <f>IF('Crisis Indicator Data'!#REF!="No Data",1,IF(#REF!&lt;&gt;"",1,0))</f>
        <v>#REF!</v>
      </c>
      <c r="L68" s="148" t="e">
        <f>IF('Crisis Indicator Data'!#REF!="No Data",1,IF(#REF!&lt;&gt;"",1,0))</f>
        <v>#REF!</v>
      </c>
      <c r="M68" s="148" t="e">
        <f>IF('Crisis Indicator Data'!#REF!="No Data",1,IF(#REF!&lt;&gt;"",1,0))</f>
        <v>#REF!</v>
      </c>
      <c r="N68" s="148" t="e">
        <f>IF('Crisis Indicator Data'!#REF!="No Data",1,IF(#REF!&lt;&gt;"",1,0))</f>
        <v>#REF!</v>
      </c>
      <c r="O68" s="148" t="e">
        <f>IF('Crisis Indicator Data'!#REF!="No Data",1,IF(#REF!&lt;&gt;"",1,0))</f>
        <v>#REF!</v>
      </c>
      <c r="P68" s="148" t="e">
        <f>IF('Crisis Indicator Data'!#REF!="No Data",1,IF(#REF!&lt;&gt;"",1,0))</f>
        <v>#REF!</v>
      </c>
      <c r="Q68" s="148" t="e">
        <f>IF('Crisis Indicator Data'!#REF!="No Data",1,IF(#REF!&lt;&gt;"",1,0))</f>
        <v>#REF!</v>
      </c>
      <c r="R68" s="148" t="e">
        <f>IF('Crisis Indicator Data'!#REF!="No Data",1,IF(#REF!&lt;&gt;"",1,0))</f>
        <v>#REF!</v>
      </c>
      <c r="S68" s="148" t="e">
        <f>IF('Crisis Indicator Data'!#REF!="No Data",1,IF(#REF!&lt;&gt;"",1,0))</f>
        <v>#REF!</v>
      </c>
      <c r="T68" s="148" t="e">
        <f>IF('Crisis Indicator Data'!#REF!="No Data",1,IF(#REF!&lt;&gt;"",1,0))</f>
        <v>#REF!</v>
      </c>
      <c r="U68" s="148" t="e">
        <f>IF('Crisis Indicator Data'!#REF!="No Data",1,IF(#REF!&lt;&gt;"",1,0))</f>
        <v>#REF!</v>
      </c>
      <c r="V68" s="148" t="e">
        <f>IF('Crisis Indicator Data'!#REF!="No Data",1,IF(#REF!&lt;&gt;"",1,0))</f>
        <v>#REF!</v>
      </c>
      <c r="W68" s="148" t="e">
        <f>IF('Crisis Indicator Data'!#REF!="No Data",1,IF(#REF!&lt;&gt;"",1,0))</f>
        <v>#REF!</v>
      </c>
      <c r="X68" s="148" t="e">
        <f>IF('Crisis Indicator Data'!#REF!="No Data",1,IF(#REF!&lt;&gt;"",1,0))</f>
        <v>#REF!</v>
      </c>
      <c r="Y68" s="148" t="e">
        <f>IF('Crisis Indicator Data'!#REF!="No Data",1,IF(#REF!&lt;&gt;"",1,0))</f>
        <v>#REF!</v>
      </c>
      <c r="Z68" s="148" t="e">
        <f>IF('Crisis Indicator Data'!#REF!="No Data",1,IF(#REF!&lt;&gt;"",1,0))</f>
        <v>#REF!</v>
      </c>
      <c r="AA68" s="148" t="e">
        <f>IF('Crisis Indicator Data'!#REF!="No Data",1,IF(#REF!&lt;&gt;"",1,0))</f>
        <v>#REF!</v>
      </c>
      <c r="AB68" s="148" t="e">
        <f>IF('Crisis Indicator Data'!#REF!="No Data",1,IF(#REF!&lt;&gt;"",1,0))</f>
        <v>#REF!</v>
      </c>
      <c r="AC68" s="148" t="e">
        <f>IF('Crisis Indicator Data'!#REF!="No Data",1,IF(#REF!&lt;&gt;"",1,0))</f>
        <v>#REF!</v>
      </c>
      <c r="AD68" s="148" t="e">
        <f>IF('Crisis Indicator Data'!#REF!="No Data",1,IF(#REF!&lt;&gt;"",1,0))</f>
        <v>#REF!</v>
      </c>
      <c r="AE68" s="148" t="e">
        <f>IF('Crisis Indicator Data'!#REF!="No Data",1,IF(#REF!&lt;&gt;"",1,0))</f>
        <v>#REF!</v>
      </c>
      <c r="AF68" s="148" t="e">
        <f>IF('Crisis Indicator Data'!#REF!="No Data",1,IF(#REF!&lt;&gt;"",1,0))</f>
        <v>#REF!</v>
      </c>
      <c r="AG68" s="148" t="e">
        <f>IF('Crisis Indicator Data'!#REF!="No Data",1,IF(#REF!&lt;&gt;"",1,0))</f>
        <v>#REF!</v>
      </c>
      <c r="AH68" s="148" t="e">
        <f>IF('Crisis Indicator Data'!#REF!="No Data",1,IF(#REF!&lt;&gt;"",1,0))</f>
        <v>#REF!</v>
      </c>
      <c r="AI68" s="148" t="e">
        <f>IF('Crisis Indicator Data'!#REF!="No Data",1,IF(#REF!&lt;&gt;"",1,0))</f>
        <v>#REF!</v>
      </c>
      <c r="AJ68" s="148" t="e">
        <f>IF('Crisis Indicator Data'!#REF!="No Data",1,IF(#REF!&lt;&gt;"",1,0))</f>
        <v>#REF!</v>
      </c>
      <c r="AK68" s="148" t="e">
        <f>IF('Crisis Indicator Data'!#REF!="No Data",1,IF(#REF!&lt;&gt;"",1,0))</f>
        <v>#REF!</v>
      </c>
      <c r="AL68" s="148" t="e">
        <f>IF('Crisis Indicator Data'!#REF!="No Data",1,IF(#REF!&lt;&gt;"",1,0))</f>
        <v>#REF!</v>
      </c>
      <c r="AM68" s="148" t="e">
        <f>IF('Crisis Indicator Data'!#REF!="No Data",1,IF(#REF!&lt;&gt;"",1,0))</f>
        <v>#REF!</v>
      </c>
      <c r="AN68" s="148" t="e">
        <f>IF('Crisis Indicator Data'!#REF!="No Data",1,IF(#REF!&lt;&gt;"",1,0))</f>
        <v>#REF!</v>
      </c>
      <c r="AO68" s="148" t="e">
        <f>IF('Crisis Indicator Data'!#REF!="No Data",1,IF(#REF!&lt;&gt;"",1,0))</f>
        <v>#REF!</v>
      </c>
      <c r="AP68" s="148" t="e">
        <f>IF('Crisis Indicator Data'!#REF!="No Data",1,IF(#REF!&lt;&gt;"",1,0))</f>
        <v>#REF!</v>
      </c>
      <c r="AQ68" s="148" t="e">
        <f>IF('Crisis Indicator Data'!#REF!="No Data",1,IF(#REF!&lt;&gt;"",1,0))</f>
        <v>#REF!</v>
      </c>
      <c r="AR68" s="148" t="e">
        <f>IF('Crisis Indicator Data'!#REF!="No Data",1,IF(#REF!&lt;&gt;"",1,0))</f>
        <v>#REF!</v>
      </c>
      <c r="AS68" s="148" t="e">
        <f>IF('Crisis Indicator Data'!#REF!="No Data",1,IF(#REF!&lt;&gt;"",1,0))</f>
        <v>#REF!</v>
      </c>
      <c r="AT68" s="148" t="e">
        <f>IF('Crisis Indicator Data'!#REF!="No Data",1,IF(#REF!&lt;&gt;"",1,0))</f>
        <v>#REF!</v>
      </c>
      <c r="AU68" s="148" t="e">
        <f>IF('Crisis Indicator Data'!#REF!="No Data",1,IF(#REF!&lt;&gt;"",1,0))</f>
        <v>#REF!</v>
      </c>
      <c r="AV68" s="148" t="e">
        <f>IF('Crisis Indicator Data'!#REF!="No Data",1,IF(#REF!&lt;&gt;"",1,0))</f>
        <v>#REF!</v>
      </c>
      <c r="AW68" s="148" t="e">
        <f>IF('Crisis Indicator Data'!#REF!="No Data",1,IF(#REF!&lt;&gt;"",1,0))</f>
        <v>#REF!</v>
      </c>
      <c r="AX68" s="148" t="e">
        <f>IF('Crisis Indicator Data'!#REF!="No Data",1,IF(#REF!&lt;&gt;"",1,0))</f>
        <v>#REF!</v>
      </c>
      <c r="AY68" s="148" t="e">
        <f>IF('Crisis Indicator Data'!#REF!="No Data",1,IF(#REF!&lt;&gt;"",1,0))</f>
        <v>#REF!</v>
      </c>
      <c r="AZ68" s="148" t="e">
        <f>IF('Crisis Indicator Data'!#REF!="No Data",1,IF(#REF!&lt;&gt;"",1,0))</f>
        <v>#REF!</v>
      </c>
      <c r="BA68" t="e">
        <f t="shared" si="4"/>
        <v>#REF!</v>
      </c>
      <c r="BB68" s="20" t="e">
        <f t="shared" si="5"/>
        <v>#REF!</v>
      </c>
    </row>
    <row r="69" spans="1:54">
      <c r="A69" t="s">
        <v>8121</v>
      </c>
      <c r="B69" s="148" t="e">
        <f>IF('Crisis Indicator Data'!#REF!="No Data",1,IF(#REF!&lt;&gt;"",1,0))</f>
        <v>#REF!</v>
      </c>
      <c r="C69" s="148" t="e">
        <f>IF('Crisis Indicator Data'!#REF!="No Data",1,IF(#REF!&lt;&gt;"",1,0))</f>
        <v>#REF!</v>
      </c>
      <c r="D69" s="148" t="e">
        <f>IF('Crisis Indicator Data'!#REF!="No Data",1,IF(#REF!&lt;&gt;"",1,0))</f>
        <v>#REF!</v>
      </c>
      <c r="E69" s="148" t="e">
        <f>IF('Crisis Indicator Data'!#REF!="No Data",1,IF(#REF!&lt;&gt;"",1,0))</f>
        <v>#REF!</v>
      </c>
      <c r="F69" s="148" t="e">
        <f>IF('Crisis Indicator Data'!#REF!="No Data",1,IF(#REF!&lt;&gt;"",1,0))</f>
        <v>#REF!</v>
      </c>
      <c r="G69" s="148" t="e">
        <f>IF('Crisis Indicator Data'!#REF!="No Data",1,IF(#REF!&lt;&gt;"",1,0))</f>
        <v>#REF!</v>
      </c>
      <c r="H69" s="148" t="e">
        <f>IF('Crisis Indicator Data'!#REF!="No Data",1,IF(#REF!&lt;&gt;"",1,0))</f>
        <v>#REF!</v>
      </c>
      <c r="I69" s="148" t="e">
        <f>IF('Crisis Indicator Data'!#REF!="No Data",1,IF(#REF!&lt;&gt;"",1,0))</f>
        <v>#REF!</v>
      </c>
      <c r="J69" s="148" t="e">
        <f>IF('Crisis Indicator Data'!#REF!="No Data",1,IF(#REF!&lt;&gt;"",1,0))</f>
        <v>#REF!</v>
      </c>
      <c r="K69" s="148" t="e">
        <f>IF('Crisis Indicator Data'!#REF!="No Data",1,IF(#REF!&lt;&gt;"",1,0))</f>
        <v>#REF!</v>
      </c>
      <c r="L69" s="148" t="e">
        <f>IF('Crisis Indicator Data'!#REF!="No Data",1,IF(#REF!&lt;&gt;"",1,0))</f>
        <v>#REF!</v>
      </c>
      <c r="M69" s="148" t="e">
        <f>IF('Crisis Indicator Data'!#REF!="No Data",1,IF(#REF!&lt;&gt;"",1,0))</f>
        <v>#REF!</v>
      </c>
      <c r="N69" s="148" t="e">
        <f>IF('Crisis Indicator Data'!#REF!="No Data",1,IF(#REF!&lt;&gt;"",1,0))</f>
        <v>#REF!</v>
      </c>
      <c r="O69" s="148" t="e">
        <f>IF('Crisis Indicator Data'!#REF!="No Data",1,IF(#REF!&lt;&gt;"",1,0))</f>
        <v>#REF!</v>
      </c>
      <c r="P69" s="148" t="e">
        <f>IF('Crisis Indicator Data'!#REF!="No Data",1,IF(#REF!&lt;&gt;"",1,0))</f>
        <v>#REF!</v>
      </c>
      <c r="Q69" s="148" t="e">
        <f>IF('Crisis Indicator Data'!#REF!="No Data",1,IF(#REF!&lt;&gt;"",1,0))</f>
        <v>#REF!</v>
      </c>
      <c r="R69" s="148" t="e">
        <f>IF('Crisis Indicator Data'!#REF!="No Data",1,IF(#REF!&lt;&gt;"",1,0))</f>
        <v>#REF!</v>
      </c>
      <c r="S69" s="148" t="e">
        <f>IF('Crisis Indicator Data'!#REF!="No Data",1,IF(#REF!&lt;&gt;"",1,0))</f>
        <v>#REF!</v>
      </c>
      <c r="T69" s="148" t="e">
        <f>IF('Crisis Indicator Data'!#REF!="No Data",1,IF(#REF!&lt;&gt;"",1,0))</f>
        <v>#REF!</v>
      </c>
      <c r="U69" s="148" t="e">
        <f>IF('Crisis Indicator Data'!#REF!="No Data",1,IF(#REF!&lt;&gt;"",1,0))</f>
        <v>#REF!</v>
      </c>
      <c r="V69" s="148" t="e">
        <f>IF('Crisis Indicator Data'!#REF!="No Data",1,IF(#REF!&lt;&gt;"",1,0))</f>
        <v>#REF!</v>
      </c>
      <c r="W69" s="148" t="e">
        <f>IF('Crisis Indicator Data'!#REF!="No Data",1,IF(#REF!&lt;&gt;"",1,0))</f>
        <v>#REF!</v>
      </c>
      <c r="X69" s="148" t="e">
        <f>IF('Crisis Indicator Data'!#REF!="No Data",1,IF(#REF!&lt;&gt;"",1,0))</f>
        <v>#REF!</v>
      </c>
      <c r="Y69" s="148" t="e">
        <f>IF('Crisis Indicator Data'!#REF!="No Data",1,IF(#REF!&lt;&gt;"",1,0))</f>
        <v>#REF!</v>
      </c>
      <c r="Z69" s="148" t="e">
        <f>IF('Crisis Indicator Data'!#REF!="No Data",1,IF(#REF!&lt;&gt;"",1,0))</f>
        <v>#REF!</v>
      </c>
      <c r="AA69" s="148" t="e">
        <f>IF('Crisis Indicator Data'!#REF!="No Data",1,IF(#REF!&lt;&gt;"",1,0))</f>
        <v>#REF!</v>
      </c>
      <c r="AB69" s="148" t="e">
        <f>IF('Crisis Indicator Data'!#REF!="No Data",1,IF(#REF!&lt;&gt;"",1,0))</f>
        <v>#REF!</v>
      </c>
      <c r="AC69" s="148" t="e">
        <f>IF('Crisis Indicator Data'!#REF!="No Data",1,IF(#REF!&lt;&gt;"",1,0))</f>
        <v>#REF!</v>
      </c>
      <c r="AD69" s="148" t="e">
        <f>IF('Crisis Indicator Data'!#REF!="No Data",1,IF(#REF!&lt;&gt;"",1,0))</f>
        <v>#REF!</v>
      </c>
      <c r="AE69" s="148" t="e">
        <f>IF('Crisis Indicator Data'!#REF!="No Data",1,IF(#REF!&lt;&gt;"",1,0))</f>
        <v>#REF!</v>
      </c>
      <c r="AF69" s="148" t="e">
        <f>IF('Crisis Indicator Data'!#REF!="No Data",1,IF(#REF!&lt;&gt;"",1,0))</f>
        <v>#REF!</v>
      </c>
      <c r="AG69" s="148" t="e">
        <f>IF('Crisis Indicator Data'!#REF!="No Data",1,IF(#REF!&lt;&gt;"",1,0))</f>
        <v>#REF!</v>
      </c>
      <c r="AH69" s="148" t="e">
        <f>IF('Crisis Indicator Data'!#REF!="No Data",1,IF(#REF!&lt;&gt;"",1,0))</f>
        <v>#REF!</v>
      </c>
      <c r="AI69" s="148" t="e">
        <f>IF('Crisis Indicator Data'!#REF!="No Data",1,IF(#REF!&lt;&gt;"",1,0))</f>
        <v>#REF!</v>
      </c>
      <c r="AJ69" s="148" t="e">
        <f>IF('Crisis Indicator Data'!#REF!="No Data",1,IF(#REF!&lt;&gt;"",1,0))</f>
        <v>#REF!</v>
      </c>
      <c r="AK69" s="148" t="e">
        <f>IF('Crisis Indicator Data'!#REF!="No Data",1,IF(#REF!&lt;&gt;"",1,0))</f>
        <v>#REF!</v>
      </c>
      <c r="AL69" s="148" t="e">
        <f>IF('Crisis Indicator Data'!#REF!="No Data",1,IF(#REF!&lt;&gt;"",1,0))</f>
        <v>#REF!</v>
      </c>
      <c r="AM69" s="148" t="e">
        <f>IF('Crisis Indicator Data'!#REF!="No Data",1,IF(#REF!&lt;&gt;"",1,0))</f>
        <v>#REF!</v>
      </c>
      <c r="AN69" s="148" t="e">
        <f>IF('Crisis Indicator Data'!#REF!="No Data",1,IF(#REF!&lt;&gt;"",1,0))</f>
        <v>#REF!</v>
      </c>
      <c r="AO69" s="148" t="e">
        <f>IF('Crisis Indicator Data'!#REF!="No Data",1,IF(#REF!&lt;&gt;"",1,0))</f>
        <v>#REF!</v>
      </c>
      <c r="AP69" s="148" t="e">
        <f>IF('Crisis Indicator Data'!#REF!="No Data",1,IF(#REF!&lt;&gt;"",1,0))</f>
        <v>#REF!</v>
      </c>
      <c r="AQ69" s="148" t="e">
        <f>IF('Crisis Indicator Data'!#REF!="No Data",1,IF(#REF!&lt;&gt;"",1,0))</f>
        <v>#REF!</v>
      </c>
      <c r="AR69" s="148" t="e">
        <f>IF('Crisis Indicator Data'!#REF!="No Data",1,IF(#REF!&lt;&gt;"",1,0))</f>
        <v>#REF!</v>
      </c>
      <c r="AS69" s="148" t="e">
        <f>IF('Crisis Indicator Data'!#REF!="No Data",1,IF(#REF!&lt;&gt;"",1,0))</f>
        <v>#REF!</v>
      </c>
      <c r="AT69" s="148" t="e">
        <f>IF('Crisis Indicator Data'!#REF!="No Data",1,IF(#REF!&lt;&gt;"",1,0))</f>
        <v>#REF!</v>
      </c>
      <c r="AU69" s="148" t="e">
        <f>IF('Crisis Indicator Data'!#REF!="No Data",1,IF(#REF!&lt;&gt;"",1,0))</f>
        <v>#REF!</v>
      </c>
      <c r="AV69" s="148" t="e">
        <f>IF('Crisis Indicator Data'!#REF!="No Data",1,IF(#REF!&lt;&gt;"",1,0))</f>
        <v>#REF!</v>
      </c>
      <c r="AW69" s="148" t="e">
        <f>IF('Crisis Indicator Data'!#REF!="No Data",1,IF(#REF!&lt;&gt;"",1,0))</f>
        <v>#REF!</v>
      </c>
      <c r="AX69" s="148" t="e">
        <f>IF('Crisis Indicator Data'!#REF!="No Data",1,IF(#REF!&lt;&gt;"",1,0))</f>
        <v>#REF!</v>
      </c>
      <c r="AY69" s="148" t="e">
        <f>IF('Crisis Indicator Data'!#REF!="No Data",1,IF(#REF!&lt;&gt;"",1,0))</f>
        <v>#REF!</v>
      </c>
      <c r="AZ69" s="148" t="e">
        <f>IF('Crisis Indicator Data'!#REF!="No Data",1,IF(#REF!&lt;&gt;"",1,0))</f>
        <v>#REF!</v>
      </c>
      <c r="BA69" t="e">
        <f t="shared" si="4"/>
        <v>#REF!</v>
      </c>
      <c r="BB69" s="20" t="e">
        <f t="shared" si="5"/>
        <v>#REF!</v>
      </c>
    </row>
    <row r="70" spans="1:54">
      <c r="A70" t="s">
        <v>8123</v>
      </c>
      <c r="B70" s="148" t="e">
        <f>IF('Crisis Indicator Data'!#REF!="No Data",1,IF(#REF!&lt;&gt;"",1,0))</f>
        <v>#REF!</v>
      </c>
      <c r="C70" s="148" t="e">
        <f>IF('Crisis Indicator Data'!#REF!="No Data",1,IF(#REF!&lt;&gt;"",1,0))</f>
        <v>#REF!</v>
      </c>
      <c r="D70" s="148" t="e">
        <f>IF('Crisis Indicator Data'!#REF!="No Data",1,IF(#REF!&lt;&gt;"",1,0))</f>
        <v>#REF!</v>
      </c>
      <c r="E70" s="148" t="e">
        <f>IF('Crisis Indicator Data'!#REF!="No Data",1,IF(#REF!&lt;&gt;"",1,0))</f>
        <v>#REF!</v>
      </c>
      <c r="F70" s="148" t="e">
        <f>IF('Crisis Indicator Data'!#REF!="No Data",1,IF(#REF!&lt;&gt;"",1,0))</f>
        <v>#REF!</v>
      </c>
      <c r="G70" s="148" t="e">
        <f>IF('Crisis Indicator Data'!#REF!="No Data",1,IF(#REF!&lt;&gt;"",1,0))</f>
        <v>#REF!</v>
      </c>
      <c r="H70" s="148" t="e">
        <f>IF('Crisis Indicator Data'!#REF!="No Data",1,IF(#REF!&lt;&gt;"",1,0))</f>
        <v>#REF!</v>
      </c>
      <c r="I70" s="148" t="e">
        <f>IF('Crisis Indicator Data'!#REF!="No Data",1,IF(#REF!&lt;&gt;"",1,0))</f>
        <v>#REF!</v>
      </c>
      <c r="J70" s="148" t="e">
        <f>IF('Crisis Indicator Data'!#REF!="No Data",1,IF(#REF!&lt;&gt;"",1,0))</f>
        <v>#REF!</v>
      </c>
      <c r="K70" s="148" t="e">
        <f>IF('Crisis Indicator Data'!#REF!="No Data",1,IF(#REF!&lt;&gt;"",1,0))</f>
        <v>#REF!</v>
      </c>
      <c r="L70" s="148" t="e">
        <f>IF('Crisis Indicator Data'!#REF!="No Data",1,IF(#REF!&lt;&gt;"",1,0))</f>
        <v>#REF!</v>
      </c>
      <c r="M70" s="148" t="e">
        <f>IF('Crisis Indicator Data'!#REF!="No Data",1,IF(#REF!&lt;&gt;"",1,0))</f>
        <v>#REF!</v>
      </c>
      <c r="N70" s="148" t="e">
        <f>IF('Crisis Indicator Data'!#REF!="No Data",1,IF(#REF!&lt;&gt;"",1,0))</f>
        <v>#REF!</v>
      </c>
      <c r="O70" s="148" t="e">
        <f>IF('Crisis Indicator Data'!#REF!="No Data",1,IF(#REF!&lt;&gt;"",1,0))</f>
        <v>#REF!</v>
      </c>
      <c r="P70" s="148" t="e">
        <f>IF('Crisis Indicator Data'!#REF!="No Data",1,IF(#REF!&lt;&gt;"",1,0))</f>
        <v>#REF!</v>
      </c>
      <c r="Q70" s="148" t="e">
        <f>IF('Crisis Indicator Data'!#REF!="No Data",1,IF(#REF!&lt;&gt;"",1,0))</f>
        <v>#REF!</v>
      </c>
      <c r="R70" s="148" t="e">
        <f>IF('Crisis Indicator Data'!#REF!="No Data",1,IF(#REF!&lt;&gt;"",1,0))</f>
        <v>#REF!</v>
      </c>
      <c r="S70" s="148" t="e">
        <f>IF('Crisis Indicator Data'!#REF!="No Data",1,IF(#REF!&lt;&gt;"",1,0))</f>
        <v>#REF!</v>
      </c>
      <c r="T70" s="148" t="e">
        <f>IF('Crisis Indicator Data'!#REF!="No Data",1,IF(#REF!&lt;&gt;"",1,0))</f>
        <v>#REF!</v>
      </c>
      <c r="U70" s="148" t="e">
        <f>IF('Crisis Indicator Data'!#REF!="No Data",1,IF(#REF!&lt;&gt;"",1,0))</f>
        <v>#REF!</v>
      </c>
      <c r="V70" s="148" t="e">
        <f>IF('Crisis Indicator Data'!#REF!="No Data",1,IF(#REF!&lt;&gt;"",1,0))</f>
        <v>#REF!</v>
      </c>
      <c r="W70" s="148" t="e">
        <f>IF('Crisis Indicator Data'!#REF!="No Data",1,IF(#REF!&lt;&gt;"",1,0))</f>
        <v>#REF!</v>
      </c>
      <c r="X70" s="148" t="e">
        <f>IF('Crisis Indicator Data'!#REF!="No Data",1,IF(#REF!&lt;&gt;"",1,0))</f>
        <v>#REF!</v>
      </c>
      <c r="Y70" s="148" t="e">
        <f>IF('Crisis Indicator Data'!#REF!="No Data",1,IF(#REF!&lt;&gt;"",1,0))</f>
        <v>#REF!</v>
      </c>
      <c r="Z70" s="148" t="e">
        <f>IF('Crisis Indicator Data'!#REF!="No Data",1,IF(#REF!&lt;&gt;"",1,0))</f>
        <v>#REF!</v>
      </c>
      <c r="AA70" s="148" t="e">
        <f>IF('Crisis Indicator Data'!#REF!="No Data",1,IF(#REF!&lt;&gt;"",1,0))</f>
        <v>#REF!</v>
      </c>
      <c r="AB70" s="148" t="e">
        <f>IF('Crisis Indicator Data'!#REF!="No Data",1,IF(#REF!&lt;&gt;"",1,0))</f>
        <v>#REF!</v>
      </c>
      <c r="AC70" s="148" t="e">
        <f>IF('Crisis Indicator Data'!#REF!="No Data",1,IF(#REF!&lt;&gt;"",1,0))</f>
        <v>#REF!</v>
      </c>
      <c r="AD70" s="148" t="e">
        <f>IF('Crisis Indicator Data'!#REF!="No Data",1,IF(#REF!&lt;&gt;"",1,0))</f>
        <v>#REF!</v>
      </c>
      <c r="AE70" s="148" t="e">
        <f>IF('Crisis Indicator Data'!#REF!="No Data",1,IF(#REF!&lt;&gt;"",1,0))</f>
        <v>#REF!</v>
      </c>
      <c r="AF70" s="148" t="e">
        <f>IF('Crisis Indicator Data'!#REF!="No Data",1,IF(#REF!&lt;&gt;"",1,0))</f>
        <v>#REF!</v>
      </c>
      <c r="AG70" s="148" t="e">
        <f>IF('Crisis Indicator Data'!#REF!="No Data",1,IF(#REF!&lt;&gt;"",1,0))</f>
        <v>#REF!</v>
      </c>
      <c r="AH70" s="148" t="e">
        <f>IF('Crisis Indicator Data'!#REF!="No Data",1,IF(#REF!&lt;&gt;"",1,0))</f>
        <v>#REF!</v>
      </c>
      <c r="AI70" s="148" t="e">
        <f>IF('Crisis Indicator Data'!#REF!="No Data",1,IF(#REF!&lt;&gt;"",1,0))</f>
        <v>#REF!</v>
      </c>
      <c r="AJ70" s="148" t="e">
        <f>IF('Crisis Indicator Data'!#REF!="No Data",1,IF(#REF!&lt;&gt;"",1,0))</f>
        <v>#REF!</v>
      </c>
      <c r="AK70" s="148" t="e">
        <f>IF('Crisis Indicator Data'!#REF!="No Data",1,IF(#REF!&lt;&gt;"",1,0))</f>
        <v>#REF!</v>
      </c>
      <c r="AL70" s="148" t="e">
        <f>IF('Crisis Indicator Data'!#REF!="No Data",1,IF(#REF!&lt;&gt;"",1,0))</f>
        <v>#REF!</v>
      </c>
      <c r="AM70" s="148" t="e">
        <f>IF('Crisis Indicator Data'!#REF!="No Data",1,IF(#REF!&lt;&gt;"",1,0))</f>
        <v>#REF!</v>
      </c>
      <c r="AN70" s="148" t="e">
        <f>IF('Crisis Indicator Data'!#REF!="No Data",1,IF(#REF!&lt;&gt;"",1,0))</f>
        <v>#REF!</v>
      </c>
      <c r="AO70" s="148" t="e">
        <f>IF('Crisis Indicator Data'!#REF!="No Data",1,IF(#REF!&lt;&gt;"",1,0))</f>
        <v>#REF!</v>
      </c>
      <c r="AP70" s="148" t="e">
        <f>IF('Crisis Indicator Data'!#REF!="No Data",1,IF(#REF!&lt;&gt;"",1,0))</f>
        <v>#REF!</v>
      </c>
      <c r="AQ70" s="148" t="e">
        <f>IF('Crisis Indicator Data'!#REF!="No Data",1,IF(#REF!&lt;&gt;"",1,0))</f>
        <v>#REF!</v>
      </c>
      <c r="AR70" s="148" t="e">
        <f>IF('Crisis Indicator Data'!#REF!="No Data",1,IF(#REF!&lt;&gt;"",1,0))</f>
        <v>#REF!</v>
      </c>
      <c r="AS70" s="148" t="e">
        <f>IF('Crisis Indicator Data'!#REF!="No Data",1,IF(#REF!&lt;&gt;"",1,0))</f>
        <v>#REF!</v>
      </c>
      <c r="AT70" s="148" t="e">
        <f>IF('Crisis Indicator Data'!#REF!="No Data",1,IF(#REF!&lt;&gt;"",1,0))</f>
        <v>#REF!</v>
      </c>
      <c r="AU70" s="148" t="e">
        <f>IF('Crisis Indicator Data'!#REF!="No Data",1,IF(#REF!&lt;&gt;"",1,0))</f>
        <v>#REF!</v>
      </c>
      <c r="AV70" s="148" t="e">
        <f>IF('Crisis Indicator Data'!#REF!="No Data",1,IF(#REF!&lt;&gt;"",1,0))</f>
        <v>#REF!</v>
      </c>
      <c r="AW70" s="148" t="e">
        <f>IF('Crisis Indicator Data'!#REF!="No Data",1,IF(#REF!&lt;&gt;"",1,0))</f>
        <v>#REF!</v>
      </c>
      <c r="AX70" s="148" t="e">
        <f>IF('Crisis Indicator Data'!#REF!="No Data",1,IF(#REF!&lt;&gt;"",1,0))</f>
        <v>#REF!</v>
      </c>
      <c r="AY70" s="148" t="e">
        <f>IF('Crisis Indicator Data'!#REF!="No Data",1,IF(#REF!&lt;&gt;"",1,0))</f>
        <v>#REF!</v>
      </c>
      <c r="AZ70" s="148" t="e">
        <f>IF('Crisis Indicator Data'!#REF!="No Data",1,IF(#REF!&lt;&gt;"",1,0))</f>
        <v>#REF!</v>
      </c>
      <c r="BA70" t="e">
        <f t="shared" si="4"/>
        <v>#REF!</v>
      </c>
      <c r="BB70" s="20" t="e">
        <f t="shared" si="5"/>
        <v>#REF!</v>
      </c>
    </row>
    <row r="71" spans="1:54">
      <c r="A71" t="s">
        <v>8125</v>
      </c>
      <c r="B71" s="148" t="e">
        <f>IF('Crisis Indicator Data'!#REF!="No Data",1,IF(#REF!&lt;&gt;"",1,0))</f>
        <v>#REF!</v>
      </c>
      <c r="C71" s="148" t="e">
        <f>IF('Crisis Indicator Data'!#REF!="No Data",1,IF(#REF!&lt;&gt;"",1,0))</f>
        <v>#REF!</v>
      </c>
      <c r="D71" s="148" t="e">
        <f>IF('Crisis Indicator Data'!#REF!="No Data",1,IF(#REF!&lt;&gt;"",1,0))</f>
        <v>#REF!</v>
      </c>
      <c r="E71" s="148" t="e">
        <f>IF('Crisis Indicator Data'!#REF!="No Data",1,IF(#REF!&lt;&gt;"",1,0))</f>
        <v>#REF!</v>
      </c>
      <c r="F71" s="148" t="e">
        <f>IF('Crisis Indicator Data'!#REF!="No Data",1,IF(#REF!&lt;&gt;"",1,0))</f>
        <v>#REF!</v>
      </c>
      <c r="G71" s="148" t="e">
        <f>IF('Crisis Indicator Data'!#REF!="No Data",1,IF(#REF!&lt;&gt;"",1,0))</f>
        <v>#REF!</v>
      </c>
      <c r="H71" s="148" t="e">
        <f>IF('Crisis Indicator Data'!#REF!="No Data",1,IF(#REF!&lt;&gt;"",1,0))</f>
        <v>#REF!</v>
      </c>
      <c r="I71" s="148" t="e">
        <f>IF('Crisis Indicator Data'!#REF!="No Data",1,IF(#REF!&lt;&gt;"",1,0))</f>
        <v>#REF!</v>
      </c>
      <c r="J71" s="148" t="e">
        <f>IF('Crisis Indicator Data'!#REF!="No Data",1,IF(#REF!&lt;&gt;"",1,0))</f>
        <v>#REF!</v>
      </c>
      <c r="K71" s="148" t="e">
        <f>IF('Crisis Indicator Data'!#REF!="No Data",1,IF(#REF!&lt;&gt;"",1,0))</f>
        <v>#REF!</v>
      </c>
      <c r="L71" s="148" t="e">
        <f>IF('Crisis Indicator Data'!#REF!="No Data",1,IF(#REF!&lt;&gt;"",1,0))</f>
        <v>#REF!</v>
      </c>
      <c r="M71" s="148" t="e">
        <f>IF('Crisis Indicator Data'!#REF!="No Data",1,IF(#REF!&lt;&gt;"",1,0))</f>
        <v>#REF!</v>
      </c>
      <c r="N71" s="148" t="e">
        <f>IF('Crisis Indicator Data'!#REF!="No Data",1,IF(#REF!&lt;&gt;"",1,0))</f>
        <v>#REF!</v>
      </c>
      <c r="O71" s="148" t="e">
        <f>IF('Crisis Indicator Data'!#REF!="No Data",1,IF(#REF!&lt;&gt;"",1,0))</f>
        <v>#REF!</v>
      </c>
      <c r="P71" s="148" t="e">
        <f>IF('Crisis Indicator Data'!#REF!="No Data",1,IF(#REF!&lt;&gt;"",1,0))</f>
        <v>#REF!</v>
      </c>
      <c r="Q71" s="148" t="e">
        <f>IF('Crisis Indicator Data'!#REF!="No Data",1,IF(#REF!&lt;&gt;"",1,0))</f>
        <v>#REF!</v>
      </c>
      <c r="R71" s="148" t="e">
        <f>IF('Crisis Indicator Data'!#REF!="No Data",1,IF(#REF!&lt;&gt;"",1,0))</f>
        <v>#REF!</v>
      </c>
      <c r="S71" s="148" t="e">
        <f>IF('Crisis Indicator Data'!#REF!="No Data",1,IF(#REF!&lt;&gt;"",1,0))</f>
        <v>#REF!</v>
      </c>
      <c r="T71" s="148" t="e">
        <f>IF('Crisis Indicator Data'!#REF!="No Data",1,IF(#REF!&lt;&gt;"",1,0))</f>
        <v>#REF!</v>
      </c>
      <c r="U71" s="148" t="e">
        <f>IF('Crisis Indicator Data'!#REF!="No Data",1,IF(#REF!&lt;&gt;"",1,0))</f>
        <v>#REF!</v>
      </c>
      <c r="V71" s="148" t="e">
        <f>IF('Crisis Indicator Data'!#REF!="No Data",1,IF(#REF!&lt;&gt;"",1,0))</f>
        <v>#REF!</v>
      </c>
      <c r="W71" s="148" t="e">
        <f>IF('Crisis Indicator Data'!#REF!="No Data",1,IF(#REF!&lt;&gt;"",1,0))</f>
        <v>#REF!</v>
      </c>
      <c r="X71" s="148" t="e">
        <f>IF('Crisis Indicator Data'!#REF!="No Data",1,IF(#REF!&lt;&gt;"",1,0))</f>
        <v>#REF!</v>
      </c>
      <c r="Y71" s="148" t="e">
        <f>IF('Crisis Indicator Data'!#REF!="No Data",1,IF(#REF!&lt;&gt;"",1,0))</f>
        <v>#REF!</v>
      </c>
      <c r="Z71" s="148" t="e">
        <f>IF('Crisis Indicator Data'!#REF!="No Data",1,IF(#REF!&lt;&gt;"",1,0))</f>
        <v>#REF!</v>
      </c>
      <c r="AA71" s="148" t="e">
        <f>IF('Crisis Indicator Data'!#REF!="No Data",1,IF(#REF!&lt;&gt;"",1,0))</f>
        <v>#REF!</v>
      </c>
      <c r="AB71" s="148" t="e">
        <f>IF('Crisis Indicator Data'!#REF!="No Data",1,IF(#REF!&lt;&gt;"",1,0))</f>
        <v>#REF!</v>
      </c>
      <c r="AC71" s="148" t="e">
        <f>IF('Crisis Indicator Data'!#REF!="No Data",1,IF(#REF!&lt;&gt;"",1,0))</f>
        <v>#REF!</v>
      </c>
      <c r="AD71" s="148" t="e">
        <f>IF('Crisis Indicator Data'!#REF!="No Data",1,IF(#REF!&lt;&gt;"",1,0))</f>
        <v>#REF!</v>
      </c>
      <c r="AE71" s="148" t="e">
        <f>IF('Crisis Indicator Data'!#REF!="No Data",1,IF(#REF!&lt;&gt;"",1,0))</f>
        <v>#REF!</v>
      </c>
      <c r="AF71" s="148" t="e">
        <f>IF('Crisis Indicator Data'!#REF!="No Data",1,IF(#REF!&lt;&gt;"",1,0))</f>
        <v>#REF!</v>
      </c>
      <c r="AG71" s="148" t="e">
        <f>IF('Crisis Indicator Data'!#REF!="No Data",1,IF(#REF!&lt;&gt;"",1,0))</f>
        <v>#REF!</v>
      </c>
      <c r="AH71" s="148" t="e">
        <f>IF('Crisis Indicator Data'!#REF!="No Data",1,IF(#REF!&lt;&gt;"",1,0))</f>
        <v>#REF!</v>
      </c>
      <c r="AI71" s="148" t="e">
        <f>IF('Crisis Indicator Data'!#REF!="No Data",1,IF(#REF!&lt;&gt;"",1,0))</f>
        <v>#REF!</v>
      </c>
      <c r="AJ71" s="148" t="e">
        <f>IF('Crisis Indicator Data'!#REF!="No Data",1,IF(#REF!&lt;&gt;"",1,0))</f>
        <v>#REF!</v>
      </c>
      <c r="AK71" s="148" t="e">
        <f>IF('Crisis Indicator Data'!#REF!="No Data",1,IF(#REF!&lt;&gt;"",1,0))</f>
        <v>#REF!</v>
      </c>
      <c r="AL71" s="148" t="e">
        <f>IF('Crisis Indicator Data'!#REF!="No Data",1,IF(#REF!&lt;&gt;"",1,0))</f>
        <v>#REF!</v>
      </c>
      <c r="AM71" s="148" t="e">
        <f>IF('Crisis Indicator Data'!#REF!="No Data",1,IF(#REF!&lt;&gt;"",1,0))</f>
        <v>#REF!</v>
      </c>
      <c r="AN71" s="148" t="e">
        <f>IF('Crisis Indicator Data'!#REF!="No Data",1,IF(#REF!&lt;&gt;"",1,0))</f>
        <v>#REF!</v>
      </c>
      <c r="AO71" s="148" t="e">
        <f>IF('Crisis Indicator Data'!#REF!="No Data",1,IF(#REF!&lt;&gt;"",1,0))</f>
        <v>#REF!</v>
      </c>
      <c r="AP71" s="148" t="e">
        <f>IF('Crisis Indicator Data'!#REF!="No Data",1,IF(#REF!&lt;&gt;"",1,0))</f>
        <v>#REF!</v>
      </c>
      <c r="AQ71" s="148" t="e">
        <f>IF('Crisis Indicator Data'!#REF!="No Data",1,IF(#REF!&lt;&gt;"",1,0))</f>
        <v>#REF!</v>
      </c>
      <c r="AR71" s="148" t="e">
        <f>IF('Crisis Indicator Data'!#REF!="No Data",1,IF(#REF!&lt;&gt;"",1,0))</f>
        <v>#REF!</v>
      </c>
      <c r="AS71" s="148" t="e">
        <f>IF('Crisis Indicator Data'!#REF!="No Data",1,IF(#REF!&lt;&gt;"",1,0))</f>
        <v>#REF!</v>
      </c>
      <c r="AT71" s="148" t="e">
        <f>IF('Crisis Indicator Data'!#REF!="No Data",1,IF(#REF!&lt;&gt;"",1,0))</f>
        <v>#REF!</v>
      </c>
      <c r="AU71" s="148" t="e">
        <f>IF('Crisis Indicator Data'!#REF!="No Data",1,IF(#REF!&lt;&gt;"",1,0))</f>
        <v>#REF!</v>
      </c>
      <c r="AV71" s="148" t="e">
        <f>IF('Crisis Indicator Data'!#REF!="No Data",1,IF(#REF!&lt;&gt;"",1,0))</f>
        <v>#REF!</v>
      </c>
      <c r="AW71" s="148" t="e">
        <f>IF('Crisis Indicator Data'!#REF!="No Data",1,IF(#REF!&lt;&gt;"",1,0))</f>
        <v>#REF!</v>
      </c>
      <c r="AX71" s="148" t="e">
        <f>IF('Crisis Indicator Data'!#REF!="No Data",1,IF(#REF!&lt;&gt;"",1,0))</f>
        <v>#REF!</v>
      </c>
      <c r="AY71" s="148" t="e">
        <f>IF('Crisis Indicator Data'!#REF!="No Data",1,IF(#REF!&lt;&gt;"",1,0))</f>
        <v>#REF!</v>
      </c>
      <c r="AZ71" s="148" t="e">
        <f>IF('Crisis Indicator Data'!#REF!="No Data",1,IF(#REF!&lt;&gt;"",1,0))</f>
        <v>#REF!</v>
      </c>
      <c r="BA71" t="e">
        <f t="shared" si="4"/>
        <v>#REF!</v>
      </c>
      <c r="BB71" s="20" t="e">
        <f t="shared" si="5"/>
        <v>#REF!</v>
      </c>
    </row>
    <row r="72" spans="1:54">
      <c r="A72" t="s">
        <v>2338</v>
      </c>
      <c r="B72" s="148" t="e">
        <f>IF('Crisis Indicator Data'!#REF!="No Data",1,IF(#REF!&lt;&gt;"",1,0))</f>
        <v>#REF!</v>
      </c>
      <c r="C72" s="148" t="e">
        <f>IF('Crisis Indicator Data'!#REF!="No Data",1,IF(#REF!&lt;&gt;"",1,0))</f>
        <v>#REF!</v>
      </c>
      <c r="D72" s="148" t="e">
        <f>IF('Crisis Indicator Data'!#REF!="No Data",1,IF(#REF!&lt;&gt;"",1,0))</f>
        <v>#REF!</v>
      </c>
      <c r="E72" s="148" t="e">
        <f>IF('Crisis Indicator Data'!#REF!="No Data",1,IF(#REF!&lt;&gt;"",1,0))</f>
        <v>#REF!</v>
      </c>
      <c r="F72" s="148" t="e">
        <f>IF('Crisis Indicator Data'!#REF!="No Data",1,IF(#REF!&lt;&gt;"",1,0))</f>
        <v>#REF!</v>
      </c>
      <c r="G72" s="148" t="e">
        <f>IF('Crisis Indicator Data'!#REF!="No Data",1,IF(#REF!&lt;&gt;"",1,0))</f>
        <v>#REF!</v>
      </c>
      <c r="H72" s="148" t="e">
        <f>IF('Crisis Indicator Data'!#REF!="No Data",1,IF(#REF!&lt;&gt;"",1,0))</f>
        <v>#REF!</v>
      </c>
      <c r="I72" s="148" t="e">
        <f>IF('Crisis Indicator Data'!#REF!="No Data",1,IF(#REF!&lt;&gt;"",1,0))</f>
        <v>#REF!</v>
      </c>
      <c r="J72" s="148" t="e">
        <f>IF('Crisis Indicator Data'!#REF!="No Data",1,IF(#REF!&lt;&gt;"",1,0))</f>
        <v>#REF!</v>
      </c>
      <c r="K72" s="148" t="e">
        <f>IF('Crisis Indicator Data'!#REF!="No Data",1,IF(#REF!&lt;&gt;"",1,0))</f>
        <v>#REF!</v>
      </c>
      <c r="L72" s="148" t="e">
        <f>IF('Crisis Indicator Data'!#REF!="No Data",1,IF(#REF!&lt;&gt;"",1,0))</f>
        <v>#REF!</v>
      </c>
      <c r="M72" s="148" t="e">
        <f>IF('Crisis Indicator Data'!#REF!="No Data",1,IF(#REF!&lt;&gt;"",1,0))</f>
        <v>#REF!</v>
      </c>
      <c r="N72" s="148" t="e">
        <f>IF('Crisis Indicator Data'!#REF!="No Data",1,IF(#REF!&lt;&gt;"",1,0))</f>
        <v>#REF!</v>
      </c>
      <c r="O72" s="148" t="e">
        <f>IF('Crisis Indicator Data'!#REF!="No Data",1,IF(#REF!&lt;&gt;"",1,0))</f>
        <v>#REF!</v>
      </c>
      <c r="P72" s="148" t="e">
        <f>IF('Crisis Indicator Data'!#REF!="No Data",1,IF(#REF!&lt;&gt;"",1,0))</f>
        <v>#REF!</v>
      </c>
      <c r="Q72" s="148" t="e">
        <f>IF('Crisis Indicator Data'!#REF!="No Data",1,IF(#REF!&lt;&gt;"",1,0))</f>
        <v>#REF!</v>
      </c>
      <c r="R72" s="148" t="e">
        <f>IF('Crisis Indicator Data'!#REF!="No Data",1,IF(#REF!&lt;&gt;"",1,0))</f>
        <v>#REF!</v>
      </c>
      <c r="S72" s="148" t="e">
        <f>IF('Crisis Indicator Data'!#REF!="No Data",1,IF(#REF!&lt;&gt;"",1,0))</f>
        <v>#REF!</v>
      </c>
      <c r="T72" s="148" t="e">
        <f>IF('Crisis Indicator Data'!#REF!="No Data",1,IF(#REF!&lt;&gt;"",1,0))</f>
        <v>#REF!</v>
      </c>
      <c r="U72" s="148" t="e">
        <f>IF('Crisis Indicator Data'!#REF!="No Data",1,IF(#REF!&lt;&gt;"",1,0))</f>
        <v>#REF!</v>
      </c>
      <c r="V72" s="148" t="e">
        <f>IF('Crisis Indicator Data'!#REF!="No Data",1,IF(#REF!&lt;&gt;"",1,0))</f>
        <v>#REF!</v>
      </c>
      <c r="W72" s="148" t="e">
        <f>IF('Crisis Indicator Data'!#REF!="No Data",1,IF(#REF!&lt;&gt;"",1,0))</f>
        <v>#REF!</v>
      </c>
      <c r="X72" s="148" t="e">
        <f>IF('Crisis Indicator Data'!#REF!="No Data",1,IF(#REF!&lt;&gt;"",1,0))</f>
        <v>#REF!</v>
      </c>
      <c r="Y72" s="148" t="e">
        <f>IF('Crisis Indicator Data'!#REF!="No Data",1,IF(#REF!&lt;&gt;"",1,0))</f>
        <v>#REF!</v>
      </c>
      <c r="Z72" s="148" t="e">
        <f>IF('Crisis Indicator Data'!#REF!="No Data",1,IF(#REF!&lt;&gt;"",1,0))</f>
        <v>#REF!</v>
      </c>
      <c r="AA72" s="148" t="e">
        <f>IF('Crisis Indicator Data'!#REF!="No Data",1,IF(#REF!&lt;&gt;"",1,0))</f>
        <v>#REF!</v>
      </c>
      <c r="AB72" s="148" t="e">
        <f>IF('Crisis Indicator Data'!#REF!="No Data",1,IF(#REF!&lt;&gt;"",1,0))</f>
        <v>#REF!</v>
      </c>
      <c r="AC72" s="148" t="e">
        <f>IF('Crisis Indicator Data'!#REF!="No Data",1,IF(#REF!&lt;&gt;"",1,0))</f>
        <v>#REF!</v>
      </c>
      <c r="AD72" s="148" t="e">
        <f>IF('Crisis Indicator Data'!#REF!="No Data",1,IF(#REF!&lt;&gt;"",1,0))</f>
        <v>#REF!</v>
      </c>
      <c r="AE72" s="148" t="e">
        <f>IF('Crisis Indicator Data'!#REF!="No Data",1,IF(#REF!&lt;&gt;"",1,0))</f>
        <v>#REF!</v>
      </c>
      <c r="AF72" s="148" t="e">
        <f>IF('Crisis Indicator Data'!#REF!="No Data",1,IF(#REF!&lt;&gt;"",1,0))</f>
        <v>#REF!</v>
      </c>
      <c r="AG72" s="148" t="e">
        <f>IF('Crisis Indicator Data'!#REF!="No Data",1,IF(#REF!&lt;&gt;"",1,0))</f>
        <v>#REF!</v>
      </c>
      <c r="AH72" s="148" t="e">
        <f>IF('Crisis Indicator Data'!#REF!="No Data",1,IF(#REF!&lt;&gt;"",1,0))</f>
        <v>#REF!</v>
      </c>
      <c r="AI72" s="148" t="e">
        <f>IF('Crisis Indicator Data'!#REF!="No Data",1,IF(#REF!&lt;&gt;"",1,0))</f>
        <v>#REF!</v>
      </c>
      <c r="AJ72" s="148" t="e">
        <f>IF('Crisis Indicator Data'!#REF!="No Data",1,IF(#REF!&lt;&gt;"",1,0))</f>
        <v>#REF!</v>
      </c>
      <c r="AK72" s="148" t="e">
        <f>IF('Crisis Indicator Data'!#REF!="No Data",1,IF(#REF!&lt;&gt;"",1,0))</f>
        <v>#REF!</v>
      </c>
      <c r="AL72" s="148" t="e">
        <f>IF('Crisis Indicator Data'!#REF!="No Data",1,IF(#REF!&lt;&gt;"",1,0))</f>
        <v>#REF!</v>
      </c>
      <c r="AM72" s="148" t="e">
        <f>IF('Crisis Indicator Data'!#REF!="No Data",1,IF(#REF!&lt;&gt;"",1,0))</f>
        <v>#REF!</v>
      </c>
      <c r="AN72" s="148" t="e">
        <f>IF('Crisis Indicator Data'!#REF!="No Data",1,IF(#REF!&lt;&gt;"",1,0))</f>
        <v>#REF!</v>
      </c>
      <c r="AO72" s="148" t="e">
        <f>IF('Crisis Indicator Data'!#REF!="No Data",1,IF(#REF!&lt;&gt;"",1,0))</f>
        <v>#REF!</v>
      </c>
      <c r="AP72" s="148" t="e">
        <f>IF('Crisis Indicator Data'!#REF!="No Data",1,IF(#REF!&lt;&gt;"",1,0))</f>
        <v>#REF!</v>
      </c>
      <c r="AQ72" s="148" t="e">
        <f>IF('Crisis Indicator Data'!#REF!="No Data",1,IF(#REF!&lt;&gt;"",1,0))</f>
        <v>#REF!</v>
      </c>
      <c r="AR72" s="148" t="e">
        <f>IF('Crisis Indicator Data'!#REF!="No Data",1,IF(#REF!&lt;&gt;"",1,0))</f>
        <v>#REF!</v>
      </c>
      <c r="AS72" s="148" t="e">
        <f>IF('Crisis Indicator Data'!#REF!="No Data",1,IF(#REF!&lt;&gt;"",1,0))</f>
        <v>#REF!</v>
      </c>
      <c r="AT72" s="148" t="e">
        <f>IF('Crisis Indicator Data'!#REF!="No Data",1,IF(#REF!&lt;&gt;"",1,0))</f>
        <v>#REF!</v>
      </c>
      <c r="AU72" s="148" t="e">
        <f>IF('Crisis Indicator Data'!#REF!="No Data",1,IF(#REF!&lt;&gt;"",1,0))</f>
        <v>#REF!</v>
      </c>
      <c r="AV72" s="148" t="e">
        <f>IF('Crisis Indicator Data'!#REF!="No Data",1,IF(#REF!&lt;&gt;"",1,0))</f>
        <v>#REF!</v>
      </c>
      <c r="AW72" s="148" t="e">
        <f>IF('Crisis Indicator Data'!#REF!="No Data",1,IF(#REF!&lt;&gt;"",1,0))</f>
        <v>#REF!</v>
      </c>
      <c r="AX72" s="148" t="e">
        <f>IF('Crisis Indicator Data'!#REF!="No Data",1,IF(#REF!&lt;&gt;"",1,0))</f>
        <v>#REF!</v>
      </c>
      <c r="AY72" s="148" t="e">
        <f>IF('Crisis Indicator Data'!#REF!="No Data",1,IF(#REF!&lt;&gt;"",1,0))</f>
        <v>#REF!</v>
      </c>
      <c r="AZ72" s="148" t="e">
        <f>IF('Crisis Indicator Data'!#REF!="No Data",1,IF(#REF!&lt;&gt;"",1,0))</f>
        <v>#REF!</v>
      </c>
      <c r="BA72" t="e">
        <f t="shared" si="4"/>
        <v>#REF!</v>
      </c>
      <c r="BB72" s="20" t="e">
        <f t="shared" si="5"/>
        <v>#REF!</v>
      </c>
    </row>
    <row r="73" spans="1:54">
      <c r="A73" t="s">
        <v>2227</v>
      </c>
      <c r="B73" s="148" t="e">
        <f>IF('Crisis Indicator Data'!#REF!="No Data",1,IF(#REF!&lt;&gt;"",1,0))</f>
        <v>#REF!</v>
      </c>
      <c r="C73" s="148" t="e">
        <f>IF('Crisis Indicator Data'!#REF!="No Data",1,IF(#REF!&lt;&gt;"",1,0))</f>
        <v>#REF!</v>
      </c>
      <c r="D73" s="148" t="e">
        <f>IF('Crisis Indicator Data'!#REF!="No Data",1,IF(#REF!&lt;&gt;"",1,0))</f>
        <v>#REF!</v>
      </c>
      <c r="E73" s="148" t="e">
        <f>IF('Crisis Indicator Data'!#REF!="No Data",1,IF(#REF!&lt;&gt;"",1,0))</f>
        <v>#REF!</v>
      </c>
      <c r="F73" s="148" t="e">
        <f>IF('Crisis Indicator Data'!#REF!="No Data",1,IF(#REF!&lt;&gt;"",1,0))</f>
        <v>#REF!</v>
      </c>
      <c r="G73" s="148" t="e">
        <f>IF('Crisis Indicator Data'!#REF!="No Data",1,IF(#REF!&lt;&gt;"",1,0))</f>
        <v>#REF!</v>
      </c>
      <c r="H73" s="148" t="e">
        <f>IF('Crisis Indicator Data'!#REF!="No Data",1,IF(#REF!&lt;&gt;"",1,0))</f>
        <v>#REF!</v>
      </c>
      <c r="I73" s="148" t="e">
        <f>IF('Crisis Indicator Data'!#REF!="No Data",1,IF(#REF!&lt;&gt;"",1,0))</f>
        <v>#REF!</v>
      </c>
      <c r="J73" s="148" t="e">
        <f>IF('Crisis Indicator Data'!#REF!="No Data",1,IF(#REF!&lt;&gt;"",1,0))</f>
        <v>#REF!</v>
      </c>
      <c r="K73" s="148" t="e">
        <f>IF('Crisis Indicator Data'!#REF!="No Data",1,IF(#REF!&lt;&gt;"",1,0))</f>
        <v>#REF!</v>
      </c>
      <c r="L73" s="148" t="e">
        <f>IF('Crisis Indicator Data'!#REF!="No Data",1,IF(#REF!&lt;&gt;"",1,0))</f>
        <v>#REF!</v>
      </c>
      <c r="M73" s="148" t="e">
        <f>IF('Crisis Indicator Data'!#REF!="No Data",1,IF(#REF!&lt;&gt;"",1,0))</f>
        <v>#REF!</v>
      </c>
      <c r="N73" s="148" t="e">
        <f>IF('Crisis Indicator Data'!#REF!="No Data",1,IF(#REF!&lt;&gt;"",1,0))</f>
        <v>#REF!</v>
      </c>
      <c r="O73" s="148" t="e">
        <f>IF('Crisis Indicator Data'!#REF!="No Data",1,IF(#REF!&lt;&gt;"",1,0))</f>
        <v>#REF!</v>
      </c>
      <c r="P73" s="148" t="e">
        <f>IF('Crisis Indicator Data'!#REF!="No Data",1,IF(#REF!&lt;&gt;"",1,0))</f>
        <v>#REF!</v>
      </c>
      <c r="Q73" s="148" t="e">
        <f>IF('Crisis Indicator Data'!#REF!="No Data",1,IF(#REF!&lt;&gt;"",1,0))</f>
        <v>#REF!</v>
      </c>
      <c r="R73" s="148" t="e">
        <f>IF('Crisis Indicator Data'!#REF!="No Data",1,IF(#REF!&lt;&gt;"",1,0))</f>
        <v>#REF!</v>
      </c>
      <c r="S73" s="148" t="e">
        <f>IF('Crisis Indicator Data'!#REF!="No Data",1,IF(#REF!&lt;&gt;"",1,0))</f>
        <v>#REF!</v>
      </c>
      <c r="T73" s="148" t="e">
        <f>IF('Crisis Indicator Data'!#REF!="No Data",1,IF(#REF!&lt;&gt;"",1,0))</f>
        <v>#REF!</v>
      </c>
      <c r="U73" s="148" t="e">
        <f>IF('Crisis Indicator Data'!#REF!="No Data",1,IF(#REF!&lt;&gt;"",1,0))</f>
        <v>#REF!</v>
      </c>
      <c r="V73" s="148" t="e">
        <f>IF('Crisis Indicator Data'!#REF!="No Data",1,IF(#REF!&lt;&gt;"",1,0))</f>
        <v>#REF!</v>
      </c>
      <c r="W73" s="148" t="e">
        <f>IF('Crisis Indicator Data'!#REF!="No Data",1,IF(#REF!&lt;&gt;"",1,0))</f>
        <v>#REF!</v>
      </c>
      <c r="X73" s="148" t="e">
        <f>IF('Crisis Indicator Data'!#REF!="No Data",1,IF(#REF!&lt;&gt;"",1,0))</f>
        <v>#REF!</v>
      </c>
      <c r="Y73" s="148" t="e">
        <f>IF('Crisis Indicator Data'!#REF!="No Data",1,IF(#REF!&lt;&gt;"",1,0))</f>
        <v>#REF!</v>
      </c>
      <c r="Z73" s="148" t="e">
        <f>IF('Crisis Indicator Data'!#REF!="No Data",1,IF(#REF!&lt;&gt;"",1,0))</f>
        <v>#REF!</v>
      </c>
      <c r="AA73" s="148" t="e">
        <f>IF('Crisis Indicator Data'!#REF!="No Data",1,IF(#REF!&lt;&gt;"",1,0))</f>
        <v>#REF!</v>
      </c>
      <c r="AB73" s="148" t="e">
        <f>IF('Crisis Indicator Data'!#REF!="No Data",1,IF(#REF!&lt;&gt;"",1,0))</f>
        <v>#REF!</v>
      </c>
      <c r="AC73" s="148" t="e">
        <f>IF('Crisis Indicator Data'!#REF!="No Data",1,IF(#REF!&lt;&gt;"",1,0))</f>
        <v>#REF!</v>
      </c>
      <c r="AD73" s="148" t="e">
        <f>IF('Crisis Indicator Data'!#REF!="No Data",1,IF(#REF!&lt;&gt;"",1,0))</f>
        <v>#REF!</v>
      </c>
      <c r="AE73" s="148" t="e">
        <f>IF('Crisis Indicator Data'!#REF!="No Data",1,IF(#REF!&lt;&gt;"",1,0))</f>
        <v>#REF!</v>
      </c>
      <c r="AF73" s="148" t="e">
        <f>IF('Crisis Indicator Data'!#REF!="No Data",1,IF(#REF!&lt;&gt;"",1,0))</f>
        <v>#REF!</v>
      </c>
      <c r="AG73" s="148" t="e">
        <f>IF('Crisis Indicator Data'!#REF!="No Data",1,IF(#REF!&lt;&gt;"",1,0))</f>
        <v>#REF!</v>
      </c>
      <c r="AH73" s="148" t="e">
        <f>IF('Crisis Indicator Data'!#REF!="No Data",1,IF(#REF!&lt;&gt;"",1,0))</f>
        <v>#REF!</v>
      </c>
      <c r="AI73" s="148" t="e">
        <f>IF('Crisis Indicator Data'!#REF!="No Data",1,IF(#REF!&lt;&gt;"",1,0))</f>
        <v>#REF!</v>
      </c>
      <c r="AJ73" s="148" t="e">
        <f>IF('Crisis Indicator Data'!#REF!="No Data",1,IF(#REF!&lt;&gt;"",1,0))</f>
        <v>#REF!</v>
      </c>
      <c r="AK73" s="148" t="e">
        <f>IF('Crisis Indicator Data'!#REF!="No Data",1,IF(#REF!&lt;&gt;"",1,0))</f>
        <v>#REF!</v>
      </c>
      <c r="AL73" s="148" t="e">
        <f>IF('Crisis Indicator Data'!#REF!="No Data",1,IF(#REF!&lt;&gt;"",1,0))</f>
        <v>#REF!</v>
      </c>
      <c r="AM73" s="148" t="e">
        <f>IF('Crisis Indicator Data'!#REF!="No Data",1,IF(#REF!&lt;&gt;"",1,0))</f>
        <v>#REF!</v>
      </c>
      <c r="AN73" s="148" t="e">
        <f>IF('Crisis Indicator Data'!#REF!="No Data",1,IF(#REF!&lt;&gt;"",1,0))</f>
        <v>#REF!</v>
      </c>
      <c r="AO73" s="148" t="e">
        <f>IF('Crisis Indicator Data'!#REF!="No Data",1,IF(#REF!&lt;&gt;"",1,0))</f>
        <v>#REF!</v>
      </c>
      <c r="AP73" s="148" t="e">
        <f>IF('Crisis Indicator Data'!#REF!="No Data",1,IF(#REF!&lt;&gt;"",1,0))</f>
        <v>#REF!</v>
      </c>
      <c r="AQ73" s="148" t="e">
        <f>IF('Crisis Indicator Data'!#REF!="No Data",1,IF(#REF!&lt;&gt;"",1,0))</f>
        <v>#REF!</v>
      </c>
      <c r="AR73" s="148" t="e">
        <f>IF('Crisis Indicator Data'!#REF!="No Data",1,IF(#REF!&lt;&gt;"",1,0))</f>
        <v>#REF!</v>
      </c>
      <c r="AS73" s="148" t="e">
        <f>IF('Crisis Indicator Data'!#REF!="No Data",1,IF(#REF!&lt;&gt;"",1,0))</f>
        <v>#REF!</v>
      </c>
      <c r="AT73" s="148" t="e">
        <f>IF('Crisis Indicator Data'!#REF!="No Data",1,IF(#REF!&lt;&gt;"",1,0))</f>
        <v>#REF!</v>
      </c>
      <c r="AU73" s="148" t="e">
        <f>IF('Crisis Indicator Data'!#REF!="No Data",1,IF(#REF!&lt;&gt;"",1,0))</f>
        <v>#REF!</v>
      </c>
      <c r="AV73" s="148" t="e">
        <f>IF('Crisis Indicator Data'!#REF!="No Data",1,IF(#REF!&lt;&gt;"",1,0))</f>
        <v>#REF!</v>
      </c>
      <c r="AW73" s="148" t="e">
        <f>IF('Crisis Indicator Data'!#REF!="No Data",1,IF(#REF!&lt;&gt;"",1,0))</f>
        <v>#REF!</v>
      </c>
      <c r="AX73" s="148" t="e">
        <f>IF('Crisis Indicator Data'!#REF!="No Data",1,IF(#REF!&lt;&gt;"",1,0))</f>
        <v>#REF!</v>
      </c>
      <c r="AY73" s="148" t="e">
        <f>IF('Crisis Indicator Data'!#REF!="No Data",1,IF(#REF!&lt;&gt;"",1,0))</f>
        <v>#REF!</v>
      </c>
      <c r="AZ73" s="148" t="e">
        <f>IF('Crisis Indicator Data'!#REF!="No Data",1,IF(#REF!&lt;&gt;"",1,0))</f>
        <v>#REF!</v>
      </c>
      <c r="BA73" t="e">
        <f t="shared" si="4"/>
        <v>#REF!</v>
      </c>
      <c r="BB73" s="20" t="e">
        <f t="shared" si="5"/>
        <v>#REF!</v>
      </c>
    </row>
    <row r="74" spans="1:54">
      <c r="A74" t="s">
        <v>8127</v>
      </c>
      <c r="B74" s="148" t="e">
        <f>IF('Crisis Indicator Data'!#REF!="No Data",1,IF(#REF!&lt;&gt;"",1,0))</f>
        <v>#REF!</v>
      </c>
      <c r="C74" s="148" t="e">
        <f>IF('Crisis Indicator Data'!#REF!="No Data",1,IF(#REF!&lt;&gt;"",1,0))</f>
        <v>#REF!</v>
      </c>
      <c r="D74" s="148" t="e">
        <f>IF('Crisis Indicator Data'!#REF!="No Data",1,IF(#REF!&lt;&gt;"",1,0))</f>
        <v>#REF!</v>
      </c>
      <c r="E74" s="148" t="e">
        <f>IF('Crisis Indicator Data'!#REF!="No Data",1,IF(#REF!&lt;&gt;"",1,0))</f>
        <v>#REF!</v>
      </c>
      <c r="F74" s="148" t="e">
        <f>IF('Crisis Indicator Data'!#REF!="No Data",1,IF(#REF!&lt;&gt;"",1,0))</f>
        <v>#REF!</v>
      </c>
      <c r="G74" s="148" t="e">
        <f>IF('Crisis Indicator Data'!#REF!="No Data",1,IF(#REF!&lt;&gt;"",1,0))</f>
        <v>#REF!</v>
      </c>
      <c r="H74" s="148" t="e">
        <f>IF('Crisis Indicator Data'!#REF!="No Data",1,IF(#REF!&lt;&gt;"",1,0))</f>
        <v>#REF!</v>
      </c>
      <c r="I74" s="148" t="e">
        <f>IF('Crisis Indicator Data'!#REF!="No Data",1,IF(#REF!&lt;&gt;"",1,0))</f>
        <v>#REF!</v>
      </c>
      <c r="J74" s="148" t="e">
        <f>IF('Crisis Indicator Data'!#REF!="No Data",1,IF(#REF!&lt;&gt;"",1,0))</f>
        <v>#REF!</v>
      </c>
      <c r="K74" s="148" t="e">
        <f>IF('Crisis Indicator Data'!#REF!="No Data",1,IF(#REF!&lt;&gt;"",1,0))</f>
        <v>#REF!</v>
      </c>
      <c r="L74" s="148" t="e">
        <f>IF('Crisis Indicator Data'!#REF!="No Data",1,IF(#REF!&lt;&gt;"",1,0))</f>
        <v>#REF!</v>
      </c>
      <c r="M74" s="148" t="e">
        <f>IF('Crisis Indicator Data'!#REF!="No Data",1,IF(#REF!&lt;&gt;"",1,0))</f>
        <v>#REF!</v>
      </c>
      <c r="N74" s="148" t="e">
        <f>IF('Crisis Indicator Data'!#REF!="No Data",1,IF(#REF!&lt;&gt;"",1,0))</f>
        <v>#REF!</v>
      </c>
      <c r="O74" s="148" t="e">
        <f>IF('Crisis Indicator Data'!#REF!="No Data",1,IF(#REF!&lt;&gt;"",1,0))</f>
        <v>#REF!</v>
      </c>
      <c r="P74" s="148" t="e">
        <f>IF('Crisis Indicator Data'!#REF!="No Data",1,IF(#REF!&lt;&gt;"",1,0))</f>
        <v>#REF!</v>
      </c>
      <c r="Q74" s="148" t="e">
        <f>IF('Crisis Indicator Data'!#REF!="No Data",1,IF(#REF!&lt;&gt;"",1,0))</f>
        <v>#REF!</v>
      </c>
      <c r="R74" s="148" t="e">
        <f>IF('Crisis Indicator Data'!#REF!="No Data",1,IF(#REF!&lt;&gt;"",1,0))</f>
        <v>#REF!</v>
      </c>
      <c r="S74" s="148" t="e">
        <f>IF('Crisis Indicator Data'!#REF!="No Data",1,IF(#REF!&lt;&gt;"",1,0))</f>
        <v>#REF!</v>
      </c>
      <c r="T74" s="148" t="e">
        <f>IF('Crisis Indicator Data'!#REF!="No Data",1,IF(#REF!&lt;&gt;"",1,0))</f>
        <v>#REF!</v>
      </c>
      <c r="U74" s="148" t="e">
        <f>IF('Crisis Indicator Data'!#REF!="No Data",1,IF(#REF!&lt;&gt;"",1,0))</f>
        <v>#REF!</v>
      </c>
      <c r="V74" s="148" t="e">
        <f>IF('Crisis Indicator Data'!#REF!="No Data",1,IF(#REF!&lt;&gt;"",1,0))</f>
        <v>#REF!</v>
      </c>
      <c r="W74" s="148" t="e">
        <f>IF('Crisis Indicator Data'!#REF!="No Data",1,IF(#REF!&lt;&gt;"",1,0))</f>
        <v>#REF!</v>
      </c>
      <c r="X74" s="148" t="e">
        <f>IF('Crisis Indicator Data'!#REF!="No Data",1,IF(#REF!&lt;&gt;"",1,0))</f>
        <v>#REF!</v>
      </c>
      <c r="Y74" s="148" t="e">
        <f>IF('Crisis Indicator Data'!#REF!="No Data",1,IF(#REF!&lt;&gt;"",1,0))</f>
        <v>#REF!</v>
      </c>
      <c r="Z74" s="148" t="e">
        <f>IF('Crisis Indicator Data'!#REF!="No Data",1,IF(#REF!&lt;&gt;"",1,0))</f>
        <v>#REF!</v>
      </c>
      <c r="AA74" s="148" t="e">
        <f>IF('Crisis Indicator Data'!#REF!="No Data",1,IF(#REF!&lt;&gt;"",1,0))</f>
        <v>#REF!</v>
      </c>
      <c r="AB74" s="148" t="e">
        <f>IF('Crisis Indicator Data'!#REF!="No Data",1,IF(#REF!&lt;&gt;"",1,0))</f>
        <v>#REF!</v>
      </c>
      <c r="AC74" s="148" t="e">
        <f>IF('Crisis Indicator Data'!#REF!="No Data",1,IF(#REF!&lt;&gt;"",1,0))</f>
        <v>#REF!</v>
      </c>
      <c r="AD74" s="148" t="e">
        <f>IF('Crisis Indicator Data'!#REF!="No Data",1,IF(#REF!&lt;&gt;"",1,0))</f>
        <v>#REF!</v>
      </c>
      <c r="AE74" s="148" t="e">
        <f>IF('Crisis Indicator Data'!#REF!="No Data",1,IF(#REF!&lt;&gt;"",1,0))</f>
        <v>#REF!</v>
      </c>
      <c r="AF74" s="148" t="e">
        <f>IF('Crisis Indicator Data'!#REF!="No Data",1,IF(#REF!&lt;&gt;"",1,0))</f>
        <v>#REF!</v>
      </c>
      <c r="AG74" s="148" t="e">
        <f>IF('Crisis Indicator Data'!#REF!="No Data",1,IF(#REF!&lt;&gt;"",1,0))</f>
        <v>#REF!</v>
      </c>
      <c r="AH74" s="148" t="e">
        <f>IF('Crisis Indicator Data'!#REF!="No Data",1,IF(#REF!&lt;&gt;"",1,0))</f>
        <v>#REF!</v>
      </c>
      <c r="AI74" s="148" t="e">
        <f>IF('Crisis Indicator Data'!#REF!="No Data",1,IF(#REF!&lt;&gt;"",1,0))</f>
        <v>#REF!</v>
      </c>
      <c r="AJ74" s="148" t="e">
        <f>IF('Crisis Indicator Data'!#REF!="No Data",1,IF(#REF!&lt;&gt;"",1,0))</f>
        <v>#REF!</v>
      </c>
      <c r="AK74" s="148" t="e">
        <f>IF('Crisis Indicator Data'!#REF!="No Data",1,IF(#REF!&lt;&gt;"",1,0))</f>
        <v>#REF!</v>
      </c>
      <c r="AL74" s="148" t="e">
        <f>IF('Crisis Indicator Data'!#REF!="No Data",1,IF(#REF!&lt;&gt;"",1,0))</f>
        <v>#REF!</v>
      </c>
      <c r="AM74" s="148" t="e">
        <f>IF('Crisis Indicator Data'!#REF!="No Data",1,IF(#REF!&lt;&gt;"",1,0))</f>
        <v>#REF!</v>
      </c>
      <c r="AN74" s="148" t="e">
        <f>IF('Crisis Indicator Data'!#REF!="No Data",1,IF(#REF!&lt;&gt;"",1,0))</f>
        <v>#REF!</v>
      </c>
      <c r="AO74" s="148" t="e">
        <f>IF('Crisis Indicator Data'!#REF!="No Data",1,IF(#REF!&lt;&gt;"",1,0))</f>
        <v>#REF!</v>
      </c>
      <c r="AP74" s="148" t="e">
        <f>IF('Crisis Indicator Data'!#REF!="No Data",1,IF(#REF!&lt;&gt;"",1,0))</f>
        <v>#REF!</v>
      </c>
      <c r="AQ74" s="148" t="e">
        <f>IF('Crisis Indicator Data'!#REF!="No Data",1,IF(#REF!&lt;&gt;"",1,0))</f>
        <v>#REF!</v>
      </c>
      <c r="AR74" s="148" t="e">
        <f>IF('Crisis Indicator Data'!#REF!="No Data",1,IF(#REF!&lt;&gt;"",1,0))</f>
        <v>#REF!</v>
      </c>
      <c r="AS74" s="148" t="e">
        <f>IF('Crisis Indicator Data'!#REF!="No Data",1,IF(#REF!&lt;&gt;"",1,0))</f>
        <v>#REF!</v>
      </c>
      <c r="AT74" s="148" t="e">
        <f>IF('Crisis Indicator Data'!#REF!="No Data",1,IF(#REF!&lt;&gt;"",1,0))</f>
        <v>#REF!</v>
      </c>
      <c r="AU74" s="148" t="e">
        <f>IF('Crisis Indicator Data'!#REF!="No Data",1,IF(#REF!&lt;&gt;"",1,0))</f>
        <v>#REF!</v>
      </c>
      <c r="AV74" s="148" t="e">
        <f>IF('Crisis Indicator Data'!#REF!="No Data",1,IF(#REF!&lt;&gt;"",1,0))</f>
        <v>#REF!</v>
      </c>
      <c r="AW74" s="148" t="e">
        <f>IF('Crisis Indicator Data'!#REF!="No Data",1,IF(#REF!&lt;&gt;"",1,0))</f>
        <v>#REF!</v>
      </c>
      <c r="AX74" s="148" t="e">
        <f>IF('Crisis Indicator Data'!#REF!="No Data",1,IF(#REF!&lt;&gt;"",1,0))</f>
        <v>#REF!</v>
      </c>
      <c r="AY74" s="148" t="e">
        <f>IF('Crisis Indicator Data'!#REF!="No Data",1,IF(#REF!&lt;&gt;"",1,0))</f>
        <v>#REF!</v>
      </c>
      <c r="AZ74" s="148" t="e">
        <f>IF('Crisis Indicator Data'!#REF!="No Data",1,IF(#REF!&lt;&gt;"",1,0))</f>
        <v>#REF!</v>
      </c>
      <c r="BA74" t="e">
        <f t="shared" si="4"/>
        <v>#REF!</v>
      </c>
      <c r="BB74" s="20" t="e">
        <f t="shared" si="5"/>
        <v>#REF!</v>
      </c>
    </row>
    <row r="75" spans="1:54">
      <c r="A75" t="s">
        <v>8129</v>
      </c>
      <c r="B75" s="148" t="e">
        <f>IF('Crisis Indicator Data'!#REF!="No Data",1,IF(#REF!&lt;&gt;"",1,0))</f>
        <v>#REF!</v>
      </c>
      <c r="C75" s="148" t="e">
        <f>IF('Crisis Indicator Data'!#REF!="No Data",1,IF(#REF!&lt;&gt;"",1,0))</f>
        <v>#REF!</v>
      </c>
      <c r="D75" s="148" t="e">
        <f>IF('Crisis Indicator Data'!#REF!="No Data",1,IF(#REF!&lt;&gt;"",1,0))</f>
        <v>#REF!</v>
      </c>
      <c r="E75" s="148" t="e">
        <f>IF('Crisis Indicator Data'!#REF!="No Data",1,IF(#REF!&lt;&gt;"",1,0))</f>
        <v>#REF!</v>
      </c>
      <c r="F75" s="148" t="e">
        <f>IF('Crisis Indicator Data'!#REF!="No Data",1,IF(#REF!&lt;&gt;"",1,0))</f>
        <v>#REF!</v>
      </c>
      <c r="G75" s="148" t="e">
        <f>IF('Crisis Indicator Data'!#REF!="No Data",1,IF(#REF!&lt;&gt;"",1,0))</f>
        <v>#REF!</v>
      </c>
      <c r="H75" s="148" t="e">
        <f>IF('Crisis Indicator Data'!#REF!="No Data",1,IF(#REF!&lt;&gt;"",1,0))</f>
        <v>#REF!</v>
      </c>
      <c r="I75" s="148" t="e">
        <f>IF('Crisis Indicator Data'!#REF!="No Data",1,IF(#REF!&lt;&gt;"",1,0))</f>
        <v>#REF!</v>
      </c>
      <c r="J75" s="148" t="e">
        <f>IF('Crisis Indicator Data'!#REF!="No Data",1,IF(#REF!&lt;&gt;"",1,0))</f>
        <v>#REF!</v>
      </c>
      <c r="K75" s="148" t="e">
        <f>IF('Crisis Indicator Data'!#REF!="No Data",1,IF(#REF!&lt;&gt;"",1,0))</f>
        <v>#REF!</v>
      </c>
      <c r="L75" s="148" t="e">
        <f>IF('Crisis Indicator Data'!#REF!="No Data",1,IF(#REF!&lt;&gt;"",1,0))</f>
        <v>#REF!</v>
      </c>
      <c r="M75" s="148" t="e">
        <f>IF('Crisis Indicator Data'!#REF!="No Data",1,IF(#REF!&lt;&gt;"",1,0))</f>
        <v>#REF!</v>
      </c>
      <c r="N75" s="148" t="e">
        <f>IF('Crisis Indicator Data'!#REF!="No Data",1,IF(#REF!&lt;&gt;"",1,0))</f>
        <v>#REF!</v>
      </c>
      <c r="O75" s="148" t="e">
        <f>IF('Crisis Indicator Data'!#REF!="No Data",1,IF(#REF!&lt;&gt;"",1,0))</f>
        <v>#REF!</v>
      </c>
      <c r="P75" s="148" t="e">
        <f>IF('Crisis Indicator Data'!#REF!="No Data",1,IF(#REF!&lt;&gt;"",1,0))</f>
        <v>#REF!</v>
      </c>
      <c r="Q75" s="148" t="e">
        <f>IF('Crisis Indicator Data'!#REF!="No Data",1,IF(#REF!&lt;&gt;"",1,0))</f>
        <v>#REF!</v>
      </c>
      <c r="R75" s="148" t="e">
        <f>IF('Crisis Indicator Data'!#REF!="No Data",1,IF(#REF!&lt;&gt;"",1,0))</f>
        <v>#REF!</v>
      </c>
      <c r="S75" s="148" t="e">
        <f>IF('Crisis Indicator Data'!#REF!="No Data",1,IF(#REF!&lt;&gt;"",1,0))</f>
        <v>#REF!</v>
      </c>
      <c r="T75" s="148" t="e">
        <f>IF('Crisis Indicator Data'!#REF!="No Data",1,IF(#REF!&lt;&gt;"",1,0))</f>
        <v>#REF!</v>
      </c>
      <c r="U75" s="148" t="e">
        <f>IF('Crisis Indicator Data'!#REF!="No Data",1,IF(#REF!&lt;&gt;"",1,0))</f>
        <v>#REF!</v>
      </c>
      <c r="V75" s="148" t="e">
        <f>IF('Crisis Indicator Data'!#REF!="No Data",1,IF(#REF!&lt;&gt;"",1,0))</f>
        <v>#REF!</v>
      </c>
      <c r="W75" s="148" t="e">
        <f>IF('Crisis Indicator Data'!#REF!="No Data",1,IF(#REF!&lt;&gt;"",1,0))</f>
        <v>#REF!</v>
      </c>
      <c r="X75" s="148" t="e">
        <f>IF('Crisis Indicator Data'!#REF!="No Data",1,IF(#REF!&lt;&gt;"",1,0))</f>
        <v>#REF!</v>
      </c>
      <c r="Y75" s="148" t="e">
        <f>IF('Crisis Indicator Data'!#REF!="No Data",1,IF(#REF!&lt;&gt;"",1,0))</f>
        <v>#REF!</v>
      </c>
      <c r="Z75" s="148" t="e">
        <f>IF('Crisis Indicator Data'!#REF!="No Data",1,IF(#REF!&lt;&gt;"",1,0))</f>
        <v>#REF!</v>
      </c>
      <c r="AA75" s="148" t="e">
        <f>IF('Crisis Indicator Data'!#REF!="No Data",1,IF(#REF!&lt;&gt;"",1,0))</f>
        <v>#REF!</v>
      </c>
      <c r="AB75" s="148" t="e">
        <f>IF('Crisis Indicator Data'!#REF!="No Data",1,IF(#REF!&lt;&gt;"",1,0))</f>
        <v>#REF!</v>
      </c>
      <c r="AC75" s="148" t="e">
        <f>IF('Crisis Indicator Data'!#REF!="No Data",1,IF(#REF!&lt;&gt;"",1,0))</f>
        <v>#REF!</v>
      </c>
      <c r="AD75" s="148" t="e">
        <f>IF('Crisis Indicator Data'!#REF!="No Data",1,IF(#REF!&lt;&gt;"",1,0))</f>
        <v>#REF!</v>
      </c>
      <c r="AE75" s="148" t="e">
        <f>IF('Crisis Indicator Data'!#REF!="No Data",1,IF(#REF!&lt;&gt;"",1,0))</f>
        <v>#REF!</v>
      </c>
      <c r="AF75" s="148" t="e">
        <f>IF('Crisis Indicator Data'!#REF!="No Data",1,IF(#REF!&lt;&gt;"",1,0))</f>
        <v>#REF!</v>
      </c>
      <c r="AG75" s="148" t="e">
        <f>IF('Crisis Indicator Data'!#REF!="No Data",1,IF(#REF!&lt;&gt;"",1,0))</f>
        <v>#REF!</v>
      </c>
      <c r="AH75" s="148" t="e">
        <f>IF('Crisis Indicator Data'!#REF!="No Data",1,IF(#REF!&lt;&gt;"",1,0))</f>
        <v>#REF!</v>
      </c>
      <c r="AI75" s="148" t="e">
        <f>IF('Crisis Indicator Data'!#REF!="No Data",1,IF(#REF!&lt;&gt;"",1,0))</f>
        <v>#REF!</v>
      </c>
      <c r="AJ75" s="148" t="e">
        <f>IF('Crisis Indicator Data'!#REF!="No Data",1,IF(#REF!&lt;&gt;"",1,0))</f>
        <v>#REF!</v>
      </c>
      <c r="AK75" s="148" t="e">
        <f>IF('Crisis Indicator Data'!#REF!="No Data",1,IF(#REF!&lt;&gt;"",1,0))</f>
        <v>#REF!</v>
      </c>
      <c r="AL75" s="148" t="e">
        <f>IF('Crisis Indicator Data'!#REF!="No Data",1,IF(#REF!&lt;&gt;"",1,0))</f>
        <v>#REF!</v>
      </c>
      <c r="AM75" s="148" t="e">
        <f>IF('Crisis Indicator Data'!#REF!="No Data",1,IF(#REF!&lt;&gt;"",1,0))</f>
        <v>#REF!</v>
      </c>
      <c r="AN75" s="148" t="e">
        <f>IF('Crisis Indicator Data'!#REF!="No Data",1,IF(#REF!&lt;&gt;"",1,0))</f>
        <v>#REF!</v>
      </c>
      <c r="AO75" s="148" t="e">
        <f>IF('Crisis Indicator Data'!#REF!="No Data",1,IF(#REF!&lt;&gt;"",1,0))</f>
        <v>#REF!</v>
      </c>
      <c r="AP75" s="148" t="e">
        <f>IF('Crisis Indicator Data'!#REF!="No Data",1,IF(#REF!&lt;&gt;"",1,0))</f>
        <v>#REF!</v>
      </c>
      <c r="AQ75" s="148" t="e">
        <f>IF('Crisis Indicator Data'!#REF!="No Data",1,IF(#REF!&lt;&gt;"",1,0))</f>
        <v>#REF!</v>
      </c>
      <c r="AR75" s="148" t="e">
        <f>IF('Crisis Indicator Data'!#REF!="No Data",1,IF(#REF!&lt;&gt;"",1,0))</f>
        <v>#REF!</v>
      </c>
      <c r="AS75" s="148" t="e">
        <f>IF('Crisis Indicator Data'!#REF!="No Data",1,IF(#REF!&lt;&gt;"",1,0))</f>
        <v>#REF!</v>
      </c>
      <c r="AT75" s="148" t="e">
        <f>IF('Crisis Indicator Data'!#REF!="No Data",1,IF(#REF!&lt;&gt;"",1,0))</f>
        <v>#REF!</v>
      </c>
      <c r="AU75" s="148" t="e">
        <f>IF('Crisis Indicator Data'!#REF!="No Data",1,IF(#REF!&lt;&gt;"",1,0))</f>
        <v>#REF!</v>
      </c>
      <c r="AV75" s="148" t="e">
        <f>IF('Crisis Indicator Data'!#REF!="No Data",1,IF(#REF!&lt;&gt;"",1,0))</f>
        <v>#REF!</v>
      </c>
      <c r="AW75" s="148" t="e">
        <f>IF('Crisis Indicator Data'!#REF!="No Data",1,IF(#REF!&lt;&gt;"",1,0))</f>
        <v>#REF!</v>
      </c>
      <c r="AX75" s="148" t="e">
        <f>IF('Crisis Indicator Data'!#REF!="No Data",1,IF(#REF!&lt;&gt;"",1,0))</f>
        <v>#REF!</v>
      </c>
      <c r="AY75" s="148" t="e">
        <f>IF('Crisis Indicator Data'!#REF!="No Data",1,IF(#REF!&lt;&gt;"",1,0))</f>
        <v>#REF!</v>
      </c>
      <c r="AZ75" s="148" t="e">
        <f>IF('Crisis Indicator Data'!#REF!="No Data",1,IF(#REF!&lt;&gt;"",1,0))</f>
        <v>#REF!</v>
      </c>
      <c r="BA75" t="e">
        <f t="shared" si="4"/>
        <v>#REF!</v>
      </c>
      <c r="BB75" s="20" t="e">
        <f t="shared" si="5"/>
        <v>#REF!</v>
      </c>
    </row>
    <row r="76" spans="1:54">
      <c r="A76" t="s">
        <v>2556</v>
      </c>
      <c r="B76" s="148" t="e">
        <f>IF('Crisis Indicator Data'!#REF!="No Data",1,IF(#REF!&lt;&gt;"",1,0))</f>
        <v>#REF!</v>
      </c>
      <c r="C76" s="148" t="e">
        <f>IF('Crisis Indicator Data'!#REF!="No Data",1,IF(#REF!&lt;&gt;"",1,0))</f>
        <v>#REF!</v>
      </c>
      <c r="D76" s="148" t="e">
        <f>IF('Crisis Indicator Data'!#REF!="No Data",1,IF(#REF!&lt;&gt;"",1,0))</f>
        <v>#REF!</v>
      </c>
      <c r="E76" s="148" t="e">
        <f>IF('Crisis Indicator Data'!#REF!="No Data",1,IF(#REF!&lt;&gt;"",1,0))</f>
        <v>#REF!</v>
      </c>
      <c r="F76" s="148" t="e">
        <f>IF('Crisis Indicator Data'!#REF!="No Data",1,IF(#REF!&lt;&gt;"",1,0))</f>
        <v>#REF!</v>
      </c>
      <c r="G76" s="148" t="e">
        <f>IF('Crisis Indicator Data'!#REF!="No Data",1,IF(#REF!&lt;&gt;"",1,0))</f>
        <v>#REF!</v>
      </c>
      <c r="H76" s="148" t="e">
        <f>IF('Crisis Indicator Data'!#REF!="No Data",1,IF(#REF!&lt;&gt;"",1,0))</f>
        <v>#REF!</v>
      </c>
      <c r="I76" s="148" t="e">
        <f>IF('Crisis Indicator Data'!#REF!="No Data",1,IF(#REF!&lt;&gt;"",1,0))</f>
        <v>#REF!</v>
      </c>
      <c r="J76" s="148" t="e">
        <f>IF('Crisis Indicator Data'!#REF!="No Data",1,IF(#REF!&lt;&gt;"",1,0))</f>
        <v>#REF!</v>
      </c>
      <c r="K76" s="148" t="e">
        <f>IF('Crisis Indicator Data'!#REF!="No Data",1,IF(#REF!&lt;&gt;"",1,0))</f>
        <v>#REF!</v>
      </c>
      <c r="L76" s="148" t="e">
        <f>IF('Crisis Indicator Data'!#REF!="No Data",1,IF(#REF!&lt;&gt;"",1,0))</f>
        <v>#REF!</v>
      </c>
      <c r="M76" s="148" t="e">
        <f>IF('Crisis Indicator Data'!#REF!="No Data",1,IF(#REF!&lt;&gt;"",1,0))</f>
        <v>#REF!</v>
      </c>
      <c r="N76" s="148" t="e">
        <f>IF('Crisis Indicator Data'!#REF!="No Data",1,IF(#REF!&lt;&gt;"",1,0))</f>
        <v>#REF!</v>
      </c>
      <c r="O76" s="148" t="e">
        <f>IF('Crisis Indicator Data'!#REF!="No Data",1,IF(#REF!&lt;&gt;"",1,0))</f>
        <v>#REF!</v>
      </c>
      <c r="P76" s="148" t="e">
        <f>IF('Crisis Indicator Data'!#REF!="No Data",1,IF(#REF!&lt;&gt;"",1,0))</f>
        <v>#REF!</v>
      </c>
      <c r="Q76" s="148" t="e">
        <f>IF('Crisis Indicator Data'!#REF!="No Data",1,IF(#REF!&lt;&gt;"",1,0))</f>
        <v>#REF!</v>
      </c>
      <c r="R76" s="148" t="e">
        <f>IF('Crisis Indicator Data'!#REF!="No Data",1,IF(#REF!&lt;&gt;"",1,0))</f>
        <v>#REF!</v>
      </c>
      <c r="S76" s="148" t="e">
        <f>IF('Crisis Indicator Data'!#REF!="No Data",1,IF(#REF!&lt;&gt;"",1,0))</f>
        <v>#REF!</v>
      </c>
      <c r="T76" s="148" t="e">
        <f>IF('Crisis Indicator Data'!#REF!="No Data",1,IF(#REF!&lt;&gt;"",1,0))</f>
        <v>#REF!</v>
      </c>
      <c r="U76" s="148" t="e">
        <f>IF('Crisis Indicator Data'!#REF!="No Data",1,IF(#REF!&lt;&gt;"",1,0))</f>
        <v>#REF!</v>
      </c>
      <c r="V76" s="148" t="e">
        <f>IF('Crisis Indicator Data'!#REF!="No Data",1,IF(#REF!&lt;&gt;"",1,0))</f>
        <v>#REF!</v>
      </c>
      <c r="W76" s="148" t="e">
        <f>IF('Crisis Indicator Data'!#REF!="No Data",1,IF(#REF!&lt;&gt;"",1,0))</f>
        <v>#REF!</v>
      </c>
      <c r="X76" s="148" t="e">
        <f>IF('Crisis Indicator Data'!#REF!="No Data",1,IF(#REF!&lt;&gt;"",1,0))</f>
        <v>#REF!</v>
      </c>
      <c r="Y76" s="148" t="e">
        <f>IF('Crisis Indicator Data'!#REF!="No Data",1,IF(#REF!&lt;&gt;"",1,0))</f>
        <v>#REF!</v>
      </c>
      <c r="Z76" s="148" t="e">
        <f>IF('Crisis Indicator Data'!#REF!="No Data",1,IF(#REF!&lt;&gt;"",1,0))</f>
        <v>#REF!</v>
      </c>
      <c r="AA76" s="148" t="e">
        <f>IF('Crisis Indicator Data'!#REF!="No Data",1,IF(#REF!&lt;&gt;"",1,0))</f>
        <v>#REF!</v>
      </c>
      <c r="AB76" s="148" t="e">
        <f>IF('Crisis Indicator Data'!#REF!="No Data",1,IF(#REF!&lt;&gt;"",1,0))</f>
        <v>#REF!</v>
      </c>
      <c r="AC76" s="148" t="e">
        <f>IF('Crisis Indicator Data'!#REF!="No Data",1,IF(#REF!&lt;&gt;"",1,0))</f>
        <v>#REF!</v>
      </c>
      <c r="AD76" s="148" t="e">
        <f>IF('Crisis Indicator Data'!#REF!="No Data",1,IF(#REF!&lt;&gt;"",1,0))</f>
        <v>#REF!</v>
      </c>
      <c r="AE76" s="148" t="e">
        <f>IF('Crisis Indicator Data'!#REF!="No Data",1,IF(#REF!&lt;&gt;"",1,0))</f>
        <v>#REF!</v>
      </c>
      <c r="AF76" s="148" t="e">
        <f>IF('Crisis Indicator Data'!#REF!="No Data",1,IF(#REF!&lt;&gt;"",1,0))</f>
        <v>#REF!</v>
      </c>
      <c r="AG76" s="148" t="e">
        <f>IF('Crisis Indicator Data'!#REF!="No Data",1,IF(#REF!&lt;&gt;"",1,0))</f>
        <v>#REF!</v>
      </c>
      <c r="AH76" s="148" t="e">
        <f>IF('Crisis Indicator Data'!#REF!="No Data",1,IF(#REF!&lt;&gt;"",1,0))</f>
        <v>#REF!</v>
      </c>
      <c r="AI76" s="148" t="e">
        <f>IF('Crisis Indicator Data'!#REF!="No Data",1,IF(#REF!&lt;&gt;"",1,0))</f>
        <v>#REF!</v>
      </c>
      <c r="AJ76" s="148" t="e">
        <f>IF('Crisis Indicator Data'!#REF!="No Data",1,IF(#REF!&lt;&gt;"",1,0))</f>
        <v>#REF!</v>
      </c>
      <c r="AK76" s="148" t="e">
        <f>IF('Crisis Indicator Data'!#REF!="No Data",1,IF(#REF!&lt;&gt;"",1,0))</f>
        <v>#REF!</v>
      </c>
      <c r="AL76" s="148" t="e">
        <f>IF('Crisis Indicator Data'!#REF!="No Data",1,IF(#REF!&lt;&gt;"",1,0))</f>
        <v>#REF!</v>
      </c>
      <c r="AM76" s="148" t="e">
        <f>IF('Crisis Indicator Data'!#REF!="No Data",1,IF(#REF!&lt;&gt;"",1,0))</f>
        <v>#REF!</v>
      </c>
      <c r="AN76" s="148" t="e">
        <f>IF('Crisis Indicator Data'!#REF!="No Data",1,IF(#REF!&lt;&gt;"",1,0))</f>
        <v>#REF!</v>
      </c>
      <c r="AO76" s="148" t="e">
        <f>IF('Crisis Indicator Data'!#REF!="No Data",1,IF(#REF!&lt;&gt;"",1,0))</f>
        <v>#REF!</v>
      </c>
      <c r="AP76" s="148" t="e">
        <f>IF('Crisis Indicator Data'!#REF!="No Data",1,IF(#REF!&lt;&gt;"",1,0))</f>
        <v>#REF!</v>
      </c>
      <c r="AQ76" s="148" t="e">
        <f>IF('Crisis Indicator Data'!#REF!="No Data",1,IF(#REF!&lt;&gt;"",1,0))</f>
        <v>#REF!</v>
      </c>
      <c r="AR76" s="148" t="e">
        <f>IF('Crisis Indicator Data'!#REF!="No Data",1,IF(#REF!&lt;&gt;"",1,0))</f>
        <v>#REF!</v>
      </c>
      <c r="AS76" s="148" t="e">
        <f>IF('Crisis Indicator Data'!#REF!="No Data",1,IF(#REF!&lt;&gt;"",1,0))</f>
        <v>#REF!</v>
      </c>
      <c r="AT76" s="148" t="e">
        <f>IF('Crisis Indicator Data'!#REF!="No Data",1,IF(#REF!&lt;&gt;"",1,0))</f>
        <v>#REF!</v>
      </c>
      <c r="AU76" s="148" t="e">
        <f>IF('Crisis Indicator Data'!#REF!="No Data",1,IF(#REF!&lt;&gt;"",1,0))</f>
        <v>#REF!</v>
      </c>
      <c r="AV76" s="148" t="e">
        <f>IF('Crisis Indicator Data'!#REF!="No Data",1,IF(#REF!&lt;&gt;"",1,0))</f>
        <v>#REF!</v>
      </c>
      <c r="AW76" s="148" t="e">
        <f>IF('Crisis Indicator Data'!#REF!="No Data",1,IF(#REF!&lt;&gt;"",1,0))</f>
        <v>#REF!</v>
      </c>
      <c r="AX76" s="148" t="e">
        <f>IF('Crisis Indicator Data'!#REF!="No Data",1,IF(#REF!&lt;&gt;"",1,0))</f>
        <v>#REF!</v>
      </c>
      <c r="AY76" s="148" t="e">
        <f>IF('Crisis Indicator Data'!#REF!="No Data",1,IF(#REF!&lt;&gt;"",1,0))</f>
        <v>#REF!</v>
      </c>
      <c r="AZ76" s="148" t="e">
        <f>IF('Crisis Indicator Data'!#REF!="No Data",1,IF(#REF!&lt;&gt;"",1,0))</f>
        <v>#REF!</v>
      </c>
      <c r="BA76" t="e">
        <f t="shared" si="4"/>
        <v>#REF!</v>
      </c>
      <c r="BB76" s="20" t="e">
        <f t="shared" si="5"/>
        <v>#REF!</v>
      </c>
    </row>
    <row r="77" spans="1:54">
      <c r="A77" t="s">
        <v>2403</v>
      </c>
      <c r="B77" s="148" t="e">
        <f>IF('Crisis Indicator Data'!#REF!="No Data",1,IF(#REF!&lt;&gt;"",1,0))</f>
        <v>#REF!</v>
      </c>
      <c r="C77" s="148" t="e">
        <f>IF('Crisis Indicator Data'!#REF!="No Data",1,IF(#REF!&lt;&gt;"",1,0))</f>
        <v>#REF!</v>
      </c>
      <c r="D77" s="148" t="e">
        <f>IF('Crisis Indicator Data'!#REF!="No Data",1,IF(#REF!&lt;&gt;"",1,0))</f>
        <v>#REF!</v>
      </c>
      <c r="E77" s="148" t="e">
        <f>IF('Crisis Indicator Data'!#REF!="No Data",1,IF(#REF!&lt;&gt;"",1,0))</f>
        <v>#REF!</v>
      </c>
      <c r="F77" s="148" t="e">
        <f>IF('Crisis Indicator Data'!#REF!="No Data",1,IF(#REF!&lt;&gt;"",1,0))</f>
        <v>#REF!</v>
      </c>
      <c r="G77" s="148" t="e">
        <f>IF('Crisis Indicator Data'!#REF!="No Data",1,IF(#REF!&lt;&gt;"",1,0))</f>
        <v>#REF!</v>
      </c>
      <c r="H77" s="148" t="e">
        <f>IF('Crisis Indicator Data'!#REF!="No Data",1,IF(#REF!&lt;&gt;"",1,0))</f>
        <v>#REF!</v>
      </c>
      <c r="I77" s="148" t="e">
        <f>IF('Crisis Indicator Data'!#REF!="No Data",1,IF(#REF!&lt;&gt;"",1,0))</f>
        <v>#REF!</v>
      </c>
      <c r="J77" s="148" t="e">
        <f>IF('Crisis Indicator Data'!#REF!="No Data",1,IF(#REF!&lt;&gt;"",1,0))</f>
        <v>#REF!</v>
      </c>
      <c r="K77" s="148" t="e">
        <f>IF('Crisis Indicator Data'!#REF!="No Data",1,IF(#REF!&lt;&gt;"",1,0))</f>
        <v>#REF!</v>
      </c>
      <c r="L77" s="148" t="e">
        <f>IF('Crisis Indicator Data'!#REF!="No Data",1,IF(#REF!&lt;&gt;"",1,0))</f>
        <v>#REF!</v>
      </c>
      <c r="M77" s="148" t="e">
        <f>IF('Crisis Indicator Data'!#REF!="No Data",1,IF(#REF!&lt;&gt;"",1,0))</f>
        <v>#REF!</v>
      </c>
      <c r="N77" s="148" t="e">
        <f>IF('Crisis Indicator Data'!#REF!="No Data",1,IF(#REF!&lt;&gt;"",1,0))</f>
        <v>#REF!</v>
      </c>
      <c r="O77" s="148" t="e">
        <f>IF('Crisis Indicator Data'!#REF!="No Data",1,IF(#REF!&lt;&gt;"",1,0))</f>
        <v>#REF!</v>
      </c>
      <c r="P77" s="148" t="e">
        <f>IF('Crisis Indicator Data'!#REF!="No Data",1,IF(#REF!&lt;&gt;"",1,0))</f>
        <v>#REF!</v>
      </c>
      <c r="Q77" s="148" t="e">
        <f>IF('Crisis Indicator Data'!#REF!="No Data",1,IF(#REF!&lt;&gt;"",1,0))</f>
        <v>#REF!</v>
      </c>
      <c r="R77" s="148" t="e">
        <f>IF('Crisis Indicator Data'!#REF!="No Data",1,IF(#REF!&lt;&gt;"",1,0))</f>
        <v>#REF!</v>
      </c>
      <c r="S77" s="148" t="e">
        <f>IF('Crisis Indicator Data'!#REF!="No Data",1,IF(#REF!&lt;&gt;"",1,0))</f>
        <v>#REF!</v>
      </c>
      <c r="T77" s="148" t="e">
        <f>IF('Crisis Indicator Data'!#REF!="No Data",1,IF(#REF!&lt;&gt;"",1,0))</f>
        <v>#REF!</v>
      </c>
      <c r="U77" s="148" t="e">
        <f>IF('Crisis Indicator Data'!#REF!="No Data",1,IF(#REF!&lt;&gt;"",1,0))</f>
        <v>#REF!</v>
      </c>
      <c r="V77" s="148" t="e">
        <f>IF('Crisis Indicator Data'!#REF!="No Data",1,IF(#REF!&lt;&gt;"",1,0))</f>
        <v>#REF!</v>
      </c>
      <c r="W77" s="148" t="e">
        <f>IF('Crisis Indicator Data'!#REF!="No Data",1,IF(#REF!&lt;&gt;"",1,0))</f>
        <v>#REF!</v>
      </c>
      <c r="X77" s="148" t="e">
        <f>IF('Crisis Indicator Data'!#REF!="No Data",1,IF(#REF!&lt;&gt;"",1,0))</f>
        <v>#REF!</v>
      </c>
      <c r="Y77" s="148" t="e">
        <f>IF('Crisis Indicator Data'!#REF!="No Data",1,IF(#REF!&lt;&gt;"",1,0))</f>
        <v>#REF!</v>
      </c>
      <c r="Z77" s="148" t="e">
        <f>IF('Crisis Indicator Data'!#REF!="No Data",1,IF(#REF!&lt;&gt;"",1,0))</f>
        <v>#REF!</v>
      </c>
      <c r="AA77" s="148" t="e">
        <f>IF('Crisis Indicator Data'!#REF!="No Data",1,IF(#REF!&lt;&gt;"",1,0))</f>
        <v>#REF!</v>
      </c>
      <c r="AB77" s="148" t="e">
        <f>IF('Crisis Indicator Data'!#REF!="No Data",1,IF(#REF!&lt;&gt;"",1,0))</f>
        <v>#REF!</v>
      </c>
      <c r="AC77" s="148" t="e">
        <f>IF('Crisis Indicator Data'!#REF!="No Data",1,IF(#REF!&lt;&gt;"",1,0))</f>
        <v>#REF!</v>
      </c>
      <c r="AD77" s="148" t="e">
        <f>IF('Crisis Indicator Data'!#REF!="No Data",1,IF(#REF!&lt;&gt;"",1,0))</f>
        <v>#REF!</v>
      </c>
      <c r="AE77" s="148" t="e">
        <f>IF('Crisis Indicator Data'!#REF!="No Data",1,IF(#REF!&lt;&gt;"",1,0))</f>
        <v>#REF!</v>
      </c>
      <c r="AF77" s="148" t="e">
        <f>IF('Crisis Indicator Data'!#REF!="No Data",1,IF(#REF!&lt;&gt;"",1,0))</f>
        <v>#REF!</v>
      </c>
      <c r="AG77" s="148" t="e">
        <f>IF('Crisis Indicator Data'!#REF!="No Data",1,IF(#REF!&lt;&gt;"",1,0))</f>
        <v>#REF!</v>
      </c>
      <c r="AH77" s="148" t="e">
        <f>IF('Crisis Indicator Data'!#REF!="No Data",1,IF(#REF!&lt;&gt;"",1,0))</f>
        <v>#REF!</v>
      </c>
      <c r="AI77" s="148" t="e">
        <f>IF('Crisis Indicator Data'!#REF!="No Data",1,IF(#REF!&lt;&gt;"",1,0))</f>
        <v>#REF!</v>
      </c>
      <c r="AJ77" s="148" t="e">
        <f>IF('Crisis Indicator Data'!#REF!="No Data",1,IF(#REF!&lt;&gt;"",1,0))</f>
        <v>#REF!</v>
      </c>
      <c r="AK77" s="148" t="e">
        <f>IF('Crisis Indicator Data'!#REF!="No Data",1,IF(#REF!&lt;&gt;"",1,0))</f>
        <v>#REF!</v>
      </c>
      <c r="AL77" s="148" t="e">
        <f>IF('Crisis Indicator Data'!#REF!="No Data",1,IF(#REF!&lt;&gt;"",1,0))</f>
        <v>#REF!</v>
      </c>
      <c r="AM77" s="148" t="e">
        <f>IF('Crisis Indicator Data'!#REF!="No Data",1,IF(#REF!&lt;&gt;"",1,0))</f>
        <v>#REF!</v>
      </c>
      <c r="AN77" s="148" t="e">
        <f>IF('Crisis Indicator Data'!#REF!="No Data",1,IF(#REF!&lt;&gt;"",1,0))</f>
        <v>#REF!</v>
      </c>
      <c r="AO77" s="148" t="e">
        <f>IF('Crisis Indicator Data'!#REF!="No Data",1,IF(#REF!&lt;&gt;"",1,0))</f>
        <v>#REF!</v>
      </c>
      <c r="AP77" s="148" t="e">
        <f>IF('Crisis Indicator Data'!#REF!="No Data",1,IF(#REF!&lt;&gt;"",1,0))</f>
        <v>#REF!</v>
      </c>
      <c r="AQ77" s="148" t="e">
        <f>IF('Crisis Indicator Data'!#REF!="No Data",1,IF(#REF!&lt;&gt;"",1,0))</f>
        <v>#REF!</v>
      </c>
      <c r="AR77" s="148" t="e">
        <f>IF('Crisis Indicator Data'!#REF!="No Data",1,IF(#REF!&lt;&gt;"",1,0))</f>
        <v>#REF!</v>
      </c>
      <c r="AS77" s="148" t="e">
        <f>IF('Crisis Indicator Data'!#REF!="No Data",1,IF(#REF!&lt;&gt;"",1,0))</f>
        <v>#REF!</v>
      </c>
      <c r="AT77" s="148" t="e">
        <f>IF('Crisis Indicator Data'!#REF!="No Data",1,IF(#REF!&lt;&gt;"",1,0))</f>
        <v>#REF!</v>
      </c>
      <c r="AU77" s="148" t="e">
        <f>IF('Crisis Indicator Data'!#REF!="No Data",1,IF(#REF!&lt;&gt;"",1,0))</f>
        <v>#REF!</v>
      </c>
      <c r="AV77" s="148" t="e">
        <f>IF('Crisis Indicator Data'!#REF!="No Data",1,IF(#REF!&lt;&gt;"",1,0))</f>
        <v>#REF!</v>
      </c>
      <c r="AW77" s="148" t="e">
        <f>IF('Crisis Indicator Data'!#REF!="No Data",1,IF(#REF!&lt;&gt;"",1,0))</f>
        <v>#REF!</v>
      </c>
      <c r="AX77" s="148" t="e">
        <f>IF('Crisis Indicator Data'!#REF!="No Data",1,IF(#REF!&lt;&gt;"",1,0))</f>
        <v>#REF!</v>
      </c>
      <c r="AY77" s="148" t="e">
        <f>IF('Crisis Indicator Data'!#REF!="No Data",1,IF(#REF!&lt;&gt;"",1,0))</f>
        <v>#REF!</v>
      </c>
      <c r="AZ77" s="148" t="e">
        <f>IF('Crisis Indicator Data'!#REF!="No Data",1,IF(#REF!&lt;&gt;"",1,0))</f>
        <v>#REF!</v>
      </c>
      <c r="BA77" t="e">
        <f t="shared" si="4"/>
        <v>#REF!</v>
      </c>
      <c r="BB77" s="20" t="e">
        <f t="shared" si="5"/>
        <v>#REF!</v>
      </c>
    </row>
    <row r="78" spans="1:54">
      <c r="A78" t="s">
        <v>2606</v>
      </c>
      <c r="B78" s="148" t="e">
        <f>IF('Crisis Indicator Data'!#REF!="No Data",1,IF(#REF!&lt;&gt;"",1,0))</f>
        <v>#REF!</v>
      </c>
      <c r="C78" s="148" t="e">
        <f>IF('Crisis Indicator Data'!#REF!="No Data",1,IF(#REF!&lt;&gt;"",1,0))</f>
        <v>#REF!</v>
      </c>
      <c r="D78" s="148" t="e">
        <f>IF('Crisis Indicator Data'!#REF!="No Data",1,IF(#REF!&lt;&gt;"",1,0))</f>
        <v>#REF!</v>
      </c>
      <c r="E78" s="148" t="e">
        <f>IF('Crisis Indicator Data'!#REF!="No Data",1,IF(#REF!&lt;&gt;"",1,0))</f>
        <v>#REF!</v>
      </c>
      <c r="F78" s="148" t="e">
        <f>IF('Crisis Indicator Data'!#REF!="No Data",1,IF(#REF!&lt;&gt;"",1,0))</f>
        <v>#REF!</v>
      </c>
      <c r="G78" s="148" t="e">
        <f>IF('Crisis Indicator Data'!#REF!="No Data",1,IF(#REF!&lt;&gt;"",1,0))</f>
        <v>#REF!</v>
      </c>
      <c r="H78" s="148" t="e">
        <f>IF('Crisis Indicator Data'!#REF!="No Data",1,IF(#REF!&lt;&gt;"",1,0))</f>
        <v>#REF!</v>
      </c>
      <c r="I78" s="148" t="e">
        <f>IF('Crisis Indicator Data'!#REF!="No Data",1,IF(#REF!&lt;&gt;"",1,0))</f>
        <v>#REF!</v>
      </c>
      <c r="J78" s="148" t="e">
        <f>IF('Crisis Indicator Data'!#REF!="No Data",1,IF(#REF!&lt;&gt;"",1,0))</f>
        <v>#REF!</v>
      </c>
      <c r="K78" s="148" t="e">
        <f>IF('Crisis Indicator Data'!#REF!="No Data",1,IF(#REF!&lt;&gt;"",1,0))</f>
        <v>#REF!</v>
      </c>
      <c r="L78" s="148" t="e">
        <f>IF('Crisis Indicator Data'!#REF!="No Data",1,IF(#REF!&lt;&gt;"",1,0))</f>
        <v>#REF!</v>
      </c>
      <c r="M78" s="148" t="e">
        <f>IF('Crisis Indicator Data'!#REF!="No Data",1,IF(#REF!&lt;&gt;"",1,0))</f>
        <v>#REF!</v>
      </c>
      <c r="N78" s="148" t="e">
        <f>IF('Crisis Indicator Data'!#REF!="No Data",1,IF(#REF!&lt;&gt;"",1,0))</f>
        <v>#REF!</v>
      </c>
      <c r="O78" s="148" t="e">
        <f>IF('Crisis Indicator Data'!#REF!="No Data",1,IF(#REF!&lt;&gt;"",1,0))</f>
        <v>#REF!</v>
      </c>
      <c r="P78" s="148" t="e">
        <f>IF('Crisis Indicator Data'!#REF!="No Data",1,IF(#REF!&lt;&gt;"",1,0))</f>
        <v>#REF!</v>
      </c>
      <c r="Q78" s="148" t="e">
        <f>IF('Crisis Indicator Data'!#REF!="No Data",1,IF(#REF!&lt;&gt;"",1,0))</f>
        <v>#REF!</v>
      </c>
      <c r="R78" s="148" t="e">
        <f>IF('Crisis Indicator Data'!#REF!="No Data",1,IF(#REF!&lt;&gt;"",1,0))</f>
        <v>#REF!</v>
      </c>
      <c r="S78" s="148" t="e">
        <f>IF('Crisis Indicator Data'!#REF!="No Data",1,IF(#REF!&lt;&gt;"",1,0))</f>
        <v>#REF!</v>
      </c>
      <c r="T78" s="148" t="e">
        <f>IF('Crisis Indicator Data'!#REF!="No Data",1,IF(#REF!&lt;&gt;"",1,0))</f>
        <v>#REF!</v>
      </c>
      <c r="U78" s="148" t="e">
        <f>IF('Crisis Indicator Data'!#REF!="No Data",1,IF(#REF!&lt;&gt;"",1,0))</f>
        <v>#REF!</v>
      </c>
      <c r="V78" s="148" t="e">
        <f>IF('Crisis Indicator Data'!#REF!="No Data",1,IF(#REF!&lt;&gt;"",1,0))</f>
        <v>#REF!</v>
      </c>
      <c r="W78" s="148" t="e">
        <f>IF('Crisis Indicator Data'!#REF!="No Data",1,IF(#REF!&lt;&gt;"",1,0))</f>
        <v>#REF!</v>
      </c>
      <c r="X78" s="148" t="e">
        <f>IF('Crisis Indicator Data'!#REF!="No Data",1,IF(#REF!&lt;&gt;"",1,0))</f>
        <v>#REF!</v>
      </c>
      <c r="Y78" s="148" t="e">
        <f>IF('Crisis Indicator Data'!#REF!="No Data",1,IF(#REF!&lt;&gt;"",1,0))</f>
        <v>#REF!</v>
      </c>
      <c r="Z78" s="148" t="e">
        <f>IF('Crisis Indicator Data'!#REF!="No Data",1,IF(#REF!&lt;&gt;"",1,0))</f>
        <v>#REF!</v>
      </c>
      <c r="AA78" s="148" t="e">
        <f>IF('Crisis Indicator Data'!#REF!="No Data",1,IF(#REF!&lt;&gt;"",1,0))</f>
        <v>#REF!</v>
      </c>
      <c r="AB78" s="148" t="e">
        <f>IF('Crisis Indicator Data'!#REF!="No Data",1,IF(#REF!&lt;&gt;"",1,0))</f>
        <v>#REF!</v>
      </c>
      <c r="AC78" s="148" t="e">
        <f>IF('Crisis Indicator Data'!#REF!="No Data",1,IF(#REF!&lt;&gt;"",1,0))</f>
        <v>#REF!</v>
      </c>
      <c r="AD78" s="148" t="e">
        <f>IF('Crisis Indicator Data'!#REF!="No Data",1,IF(#REF!&lt;&gt;"",1,0))</f>
        <v>#REF!</v>
      </c>
      <c r="AE78" s="148" t="e">
        <f>IF('Crisis Indicator Data'!#REF!="No Data",1,IF(#REF!&lt;&gt;"",1,0))</f>
        <v>#REF!</v>
      </c>
      <c r="AF78" s="148" t="e">
        <f>IF('Crisis Indicator Data'!#REF!="No Data",1,IF(#REF!&lt;&gt;"",1,0))</f>
        <v>#REF!</v>
      </c>
      <c r="AG78" s="148" t="e">
        <f>IF('Crisis Indicator Data'!#REF!="No Data",1,IF(#REF!&lt;&gt;"",1,0))</f>
        <v>#REF!</v>
      </c>
      <c r="AH78" s="148" t="e">
        <f>IF('Crisis Indicator Data'!#REF!="No Data",1,IF(#REF!&lt;&gt;"",1,0))</f>
        <v>#REF!</v>
      </c>
      <c r="AI78" s="148" t="e">
        <f>IF('Crisis Indicator Data'!#REF!="No Data",1,IF(#REF!&lt;&gt;"",1,0))</f>
        <v>#REF!</v>
      </c>
      <c r="AJ78" s="148" t="e">
        <f>IF('Crisis Indicator Data'!#REF!="No Data",1,IF(#REF!&lt;&gt;"",1,0))</f>
        <v>#REF!</v>
      </c>
      <c r="AK78" s="148" t="e">
        <f>IF('Crisis Indicator Data'!#REF!="No Data",1,IF(#REF!&lt;&gt;"",1,0))</f>
        <v>#REF!</v>
      </c>
      <c r="AL78" s="148" t="e">
        <f>IF('Crisis Indicator Data'!#REF!="No Data",1,IF(#REF!&lt;&gt;"",1,0))</f>
        <v>#REF!</v>
      </c>
      <c r="AM78" s="148" t="e">
        <f>IF('Crisis Indicator Data'!#REF!="No Data",1,IF(#REF!&lt;&gt;"",1,0))</f>
        <v>#REF!</v>
      </c>
      <c r="AN78" s="148" t="e">
        <f>IF('Crisis Indicator Data'!#REF!="No Data",1,IF(#REF!&lt;&gt;"",1,0))</f>
        <v>#REF!</v>
      </c>
      <c r="AO78" s="148" t="e">
        <f>IF('Crisis Indicator Data'!#REF!="No Data",1,IF(#REF!&lt;&gt;"",1,0))</f>
        <v>#REF!</v>
      </c>
      <c r="AP78" s="148" t="e">
        <f>IF('Crisis Indicator Data'!#REF!="No Data",1,IF(#REF!&lt;&gt;"",1,0))</f>
        <v>#REF!</v>
      </c>
      <c r="AQ78" s="148" t="e">
        <f>IF('Crisis Indicator Data'!#REF!="No Data",1,IF(#REF!&lt;&gt;"",1,0))</f>
        <v>#REF!</v>
      </c>
      <c r="AR78" s="148" t="e">
        <f>IF('Crisis Indicator Data'!#REF!="No Data",1,IF(#REF!&lt;&gt;"",1,0))</f>
        <v>#REF!</v>
      </c>
      <c r="AS78" s="148" t="e">
        <f>IF('Crisis Indicator Data'!#REF!="No Data",1,IF(#REF!&lt;&gt;"",1,0))</f>
        <v>#REF!</v>
      </c>
      <c r="AT78" s="148" t="e">
        <f>IF('Crisis Indicator Data'!#REF!="No Data",1,IF(#REF!&lt;&gt;"",1,0))</f>
        <v>#REF!</v>
      </c>
      <c r="AU78" s="148" t="e">
        <f>IF('Crisis Indicator Data'!#REF!="No Data",1,IF(#REF!&lt;&gt;"",1,0))</f>
        <v>#REF!</v>
      </c>
      <c r="AV78" s="148" t="e">
        <f>IF('Crisis Indicator Data'!#REF!="No Data",1,IF(#REF!&lt;&gt;"",1,0))</f>
        <v>#REF!</v>
      </c>
      <c r="AW78" s="148" t="e">
        <f>IF('Crisis Indicator Data'!#REF!="No Data",1,IF(#REF!&lt;&gt;"",1,0))</f>
        <v>#REF!</v>
      </c>
      <c r="AX78" s="148" t="e">
        <f>IF('Crisis Indicator Data'!#REF!="No Data",1,IF(#REF!&lt;&gt;"",1,0))</f>
        <v>#REF!</v>
      </c>
      <c r="AY78" s="148" t="e">
        <f>IF('Crisis Indicator Data'!#REF!="No Data",1,IF(#REF!&lt;&gt;"",1,0))</f>
        <v>#REF!</v>
      </c>
      <c r="AZ78" s="148" t="e">
        <f>IF('Crisis Indicator Data'!#REF!="No Data",1,IF(#REF!&lt;&gt;"",1,0))</f>
        <v>#REF!</v>
      </c>
      <c r="BA78" t="e">
        <f t="shared" si="4"/>
        <v>#REF!</v>
      </c>
      <c r="BB78" s="20" t="e">
        <f t="shared" si="5"/>
        <v>#REF!</v>
      </c>
    </row>
    <row r="79" spans="1:54">
      <c r="A79" t="s">
        <v>2657</v>
      </c>
      <c r="B79" s="148" t="e">
        <f>IF('Crisis Indicator Data'!#REF!="No Data",1,IF(#REF!&lt;&gt;"",1,0))</f>
        <v>#REF!</v>
      </c>
      <c r="C79" s="148" t="e">
        <f>IF('Crisis Indicator Data'!#REF!="No Data",1,IF(#REF!&lt;&gt;"",1,0))</f>
        <v>#REF!</v>
      </c>
      <c r="D79" s="148" t="e">
        <f>IF('Crisis Indicator Data'!#REF!="No Data",1,IF(#REF!&lt;&gt;"",1,0))</f>
        <v>#REF!</v>
      </c>
      <c r="E79" s="148" t="e">
        <f>IF('Crisis Indicator Data'!#REF!="No Data",1,IF(#REF!&lt;&gt;"",1,0))</f>
        <v>#REF!</v>
      </c>
      <c r="F79" s="148" t="e">
        <f>IF('Crisis Indicator Data'!#REF!="No Data",1,IF(#REF!&lt;&gt;"",1,0))</f>
        <v>#REF!</v>
      </c>
      <c r="G79" s="148" t="e">
        <f>IF('Crisis Indicator Data'!#REF!="No Data",1,IF(#REF!&lt;&gt;"",1,0))</f>
        <v>#REF!</v>
      </c>
      <c r="H79" s="148" t="e">
        <f>IF('Crisis Indicator Data'!#REF!="No Data",1,IF(#REF!&lt;&gt;"",1,0))</f>
        <v>#REF!</v>
      </c>
      <c r="I79" s="148" t="e">
        <f>IF('Crisis Indicator Data'!#REF!="No Data",1,IF(#REF!&lt;&gt;"",1,0))</f>
        <v>#REF!</v>
      </c>
      <c r="J79" s="148" t="e">
        <f>IF('Crisis Indicator Data'!#REF!="No Data",1,IF(#REF!&lt;&gt;"",1,0))</f>
        <v>#REF!</v>
      </c>
      <c r="K79" s="148" t="e">
        <f>IF('Crisis Indicator Data'!#REF!="No Data",1,IF(#REF!&lt;&gt;"",1,0))</f>
        <v>#REF!</v>
      </c>
      <c r="L79" s="148" t="e">
        <f>IF('Crisis Indicator Data'!#REF!="No Data",1,IF(#REF!&lt;&gt;"",1,0))</f>
        <v>#REF!</v>
      </c>
      <c r="M79" s="148" t="e">
        <f>IF('Crisis Indicator Data'!#REF!="No Data",1,IF(#REF!&lt;&gt;"",1,0))</f>
        <v>#REF!</v>
      </c>
      <c r="N79" s="148" t="e">
        <f>IF('Crisis Indicator Data'!#REF!="No Data",1,IF(#REF!&lt;&gt;"",1,0))</f>
        <v>#REF!</v>
      </c>
      <c r="O79" s="148" t="e">
        <f>IF('Crisis Indicator Data'!#REF!="No Data",1,IF(#REF!&lt;&gt;"",1,0))</f>
        <v>#REF!</v>
      </c>
      <c r="P79" s="148" t="e">
        <f>IF('Crisis Indicator Data'!#REF!="No Data",1,IF(#REF!&lt;&gt;"",1,0))</f>
        <v>#REF!</v>
      </c>
      <c r="Q79" s="148" t="e">
        <f>IF('Crisis Indicator Data'!#REF!="No Data",1,IF(#REF!&lt;&gt;"",1,0))</f>
        <v>#REF!</v>
      </c>
      <c r="R79" s="148" t="e">
        <f>IF('Crisis Indicator Data'!#REF!="No Data",1,IF(#REF!&lt;&gt;"",1,0))</f>
        <v>#REF!</v>
      </c>
      <c r="S79" s="148" t="e">
        <f>IF('Crisis Indicator Data'!#REF!="No Data",1,IF(#REF!&lt;&gt;"",1,0))</f>
        <v>#REF!</v>
      </c>
      <c r="T79" s="148" t="e">
        <f>IF('Crisis Indicator Data'!#REF!="No Data",1,IF(#REF!&lt;&gt;"",1,0))</f>
        <v>#REF!</v>
      </c>
      <c r="U79" s="148" t="e">
        <f>IF('Crisis Indicator Data'!#REF!="No Data",1,IF(#REF!&lt;&gt;"",1,0))</f>
        <v>#REF!</v>
      </c>
      <c r="V79" s="148" t="e">
        <f>IF('Crisis Indicator Data'!#REF!="No Data",1,IF(#REF!&lt;&gt;"",1,0))</f>
        <v>#REF!</v>
      </c>
      <c r="W79" s="148" t="e">
        <f>IF('Crisis Indicator Data'!#REF!="No Data",1,IF(#REF!&lt;&gt;"",1,0))</f>
        <v>#REF!</v>
      </c>
      <c r="X79" s="148" t="e">
        <f>IF('Crisis Indicator Data'!#REF!="No Data",1,IF(#REF!&lt;&gt;"",1,0))</f>
        <v>#REF!</v>
      </c>
      <c r="Y79" s="148" t="e">
        <f>IF('Crisis Indicator Data'!#REF!="No Data",1,IF(#REF!&lt;&gt;"",1,0))</f>
        <v>#REF!</v>
      </c>
      <c r="Z79" s="148" t="e">
        <f>IF('Crisis Indicator Data'!#REF!="No Data",1,IF(#REF!&lt;&gt;"",1,0))</f>
        <v>#REF!</v>
      </c>
      <c r="AA79" s="148" t="e">
        <f>IF('Crisis Indicator Data'!#REF!="No Data",1,IF(#REF!&lt;&gt;"",1,0))</f>
        <v>#REF!</v>
      </c>
      <c r="AB79" s="148" t="e">
        <f>IF('Crisis Indicator Data'!#REF!="No Data",1,IF(#REF!&lt;&gt;"",1,0))</f>
        <v>#REF!</v>
      </c>
      <c r="AC79" s="148" t="e">
        <f>IF('Crisis Indicator Data'!#REF!="No Data",1,IF(#REF!&lt;&gt;"",1,0))</f>
        <v>#REF!</v>
      </c>
      <c r="AD79" s="148" t="e">
        <f>IF('Crisis Indicator Data'!#REF!="No Data",1,IF(#REF!&lt;&gt;"",1,0))</f>
        <v>#REF!</v>
      </c>
      <c r="AE79" s="148" t="e">
        <f>IF('Crisis Indicator Data'!#REF!="No Data",1,IF(#REF!&lt;&gt;"",1,0))</f>
        <v>#REF!</v>
      </c>
      <c r="AF79" s="148" t="e">
        <f>IF('Crisis Indicator Data'!#REF!="No Data",1,IF(#REF!&lt;&gt;"",1,0))</f>
        <v>#REF!</v>
      </c>
      <c r="AG79" s="148" t="e">
        <f>IF('Crisis Indicator Data'!#REF!="No Data",1,IF(#REF!&lt;&gt;"",1,0))</f>
        <v>#REF!</v>
      </c>
      <c r="AH79" s="148" t="e">
        <f>IF('Crisis Indicator Data'!#REF!="No Data",1,IF(#REF!&lt;&gt;"",1,0))</f>
        <v>#REF!</v>
      </c>
      <c r="AI79" s="148" t="e">
        <f>IF('Crisis Indicator Data'!#REF!="No Data",1,IF(#REF!&lt;&gt;"",1,0))</f>
        <v>#REF!</v>
      </c>
      <c r="AJ79" s="148" t="e">
        <f>IF('Crisis Indicator Data'!#REF!="No Data",1,IF(#REF!&lt;&gt;"",1,0))</f>
        <v>#REF!</v>
      </c>
      <c r="AK79" s="148" t="e">
        <f>IF('Crisis Indicator Data'!#REF!="No Data",1,IF(#REF!&lt;&gt;"",1,0))</f>
        <v>#REF!</v>
      </c>
      <c r="AL79" s="148" t="e">
        <f>IF('Crisis Indicator Data'!#REF!="No Data",1,IF(#REF!&lt;&gt;"",1,0))</f>
        <v>#REF!</v>
      </c>
      <c r="AM79" s="148" t="e">
        <f>IF('Crisis Indicator Data'!#REF!="No Data",1,IF(#REF!&lt;&gt;"",1,0))</f>
        <v>#REF!</v>
      </c>
      <c r="AN79" s="148" t="e">
        <f>IF('Crisis Indicator Data'!#REF!="No Data",1,IF(#REF!&lt;&gt;"",1,0))</f>
        <v>#REF!</v>
      </c>
      <c r="AO79" s="148" t="e">
        <f>IF('Crisis Indicator Data'!#REF!="No Data",1,IF(#REF!&lt;&gt;"",1,0))</f>
        <v>#REF!</v>
      </c>
      <c r="AP79" s="148" t="e">
        <f>IF('Crisis Indicator Data'!#REF!="No Data",1,IF(#REF!&lt;&gt;"",1,0))</f>
        <v>#REF!</v>
      </c>
      <c r="AQ79" s="148" t="e">
        <f>IF('Crisis Indicator Data'!#REF!="No Data",1,IF(#REF!&lt;&gt;"",1,0))</f>
        <v>#REF!</v>
      </c>
      <c r="AR79" s="148" t="e">
        <f>IF('Crisis Indicator Data'!#REF!="No Data",1,IF(#REF!&lt;&gt;"",1,0))</f>
        <v>#REF!</v>
      </c>
      <c r="AS79" s="148" t="e">
        <f>IF('Crisis Indicator Data'!#REF!="No Data",1,IF(#REF!&lt;&gt;"",1,0))</f>
        <v>#REF!</v>
      </c>
      <c r="AT79" s="148" t="e">
        <f>IF('Crisis Indicator Data'!#REF!="No Data",1,IF(#REF!&lt;&gt;"",1,0))</f>
        <v>#REF!</v>
      </c>
      <c r="AU79" s="148" t="e">
        <f>IF('Crisis Indicator Data'!#REF!="No Data",1,IF(#REF!&lt;&gt;"",1,0))</f>
        <v>#REF!</v>
      </c>
      <c r="AV79" s="148" t="e">
        <f>IF('Crisis Indicator Data'!#REF!="No Data",1,IF(#REF!&lt;&gt;"",1,0))</f>
        <v>#REF!</v>
      </c>
      <c r="AW79" s="148" t="e">
        <f>IF('Crisis Indicator Data'!#REF!="No Data",1,IF(#REF!&lt;&gt;"",1,0))</f>
        <v>#REF!</v>
      </c>
      <c r="AX79" s="148" t="e">
        <f>IF('Crisis Indicator Data'!#REF!="No Data",1,IF(#REF!&lt;&gt;"",1,0))</f>
        <v>#REF!</v>
      </c>
      <c r="AY79" s="148" t="e">
        <f>IF('Crisis Indicator Data'!#REF!="No Data",1,IF(#REF!&lt;&gt;"",1,0))</f>
        <v>#REF!</v>
      </c>
      <c r="AZ79" s="148" t="e">
        <f>IF('Crisis Indicator Data'!#REF!="No Data",1,IF(#REF!&lt;&gt;"",1,0))</f>
        <v>#REF!</v>
      </c>
      <c r="BA79" t="e">
        <f t="shared" si="4"/>
        <v>#REF!</v>
      </c>
      <c r="BB79" s="20" t="e">
        <f t="shared" si="5"/>
        <v>#REF!</v>
      </c>
    </row>
    <row r="80" spans="1:54">
      <c r="A80" t="s">
        <v>8131</v>
      </c>
      <c r="B80" s="148" t="e">
        <f>IF('Crisis Indicator Data'!#REF!="No Data",1,IF(#REF!&lt;&gt;"",1,0))</f>
        <v>#REF!</v>
      </c>
      <c r="C80" s="148" t="e">
        <f>IF('Crisis Indicator Data'!#REF!="No Data",1,IF(#REF!&lt;&gt;"",1,0))</f>
        <v>#REF!</v>
      </c>
      <c r="D80" s="148" t="e">
        <f>IF('Crisis Indicator Data'!#REF!="No Data",1,IF(#REF!&lt;&gt;"",1,0))</f>
        <v>#REF!</v>
      </c>
      <c r="E80" s="148" t="e">
        <f>IF('Crisis Indicator Data'!#REF!="No Data",1,IF(#REF!&lt;&gt;"",1,0))</f>
        <v>#REF!</v>
      </c>
      <c r="F80" s="148" t="e">
        <f>IF('Crisis Indicator Data'!#REF!="No Data",1,IF(#REF!&lt;&gt;"",1,0))</f>
        <v>#REF!</v>
      </c>
      <c r="G80" s="148" t="e">
        <f>IF('Crisis Indicator Data'!#REF!="No Data",1,IF(#REF!&lt;&gt;"",1,0))</f>
        <v>#REF!</v>
      </c>
      <c r="H80" s="148" t="e">
        <f>IF('Crisis Indicator Data'!#REF!="No Data",1,IF(#REF!&lt;&gt;"",1,0))</f>
        <v>#REF!</v>
      </c>
      <c r="I80" s="148" t="e">
        <f>IF('Crisis Indicator Data'!#REF!="No Data",1,IF(#REF!&lt;&gt;"",1,0))</f>
        <v>#REF!</v>
      </c>
      <c r="J80" s="148" t="e">
        <f>IF('Crisis Indicator Data'!#REF!="No Data",1,IF(#REF!&lt;&gt;"",1,0))</f>
        <v>#REF!</v>
      </c>
      <c r="K80" s="148" t="e">
        <f>IF('Crisis Indicator Data'!#REF!="No Data",1,IF(#REF!&lt;&gt;"",1,0))</f>
        <v>#REF!</v>
      </c>
      <c r="L80" s="148" t="e">
        <f>IF('Crisis Indicator Data'!#REF!="No Data",1,IF(#REF!&lt;&gt;"",1,0))</f>
        <v>#REF!</v>
      </c>
      <c r="M80" s="148" t="e">
        <f>IF('Crisis Indicator Data'!#REF!="No Data",1,IF(#REF!&lt;&gt;"",1,0))</f>
        <v>#REF!</v>
      </c>
      <c r="N80" s="148" t="e">
        <f>IF('Crisis Indicator Data'!#REF!="No Data",1,IF(#REF!&lt;&gt;"",1,0))</f>
        <v>#REF!</v>
      </c>
      <c r="O80" s="148" t="e">
        <f>IF('Crisis Indicator Data'!#REF!="No Data",1,IF(#REF!&lt;&gt;"",1,0))</f>
        <v>#REF!</v>
      </c>
      <c r="P80" s="148" t="e">
        <f>IF('Crisis Indicator Data'!#REF!="No Data",1,IF(#REF!&lt;&gt;"",1,0))</f>
        <v>#REF!</v>
      </c>
      <c r="Q80" s="148" t="e">
        <f>IF('Crisis Indicator Data'!#REF!="No Data",1,IF(#REF!&lt;&gt;"",1,0))</f>
        <v>#REF!</v>
      </c>
      <c r="R80" s="148" t="e">
        <f>IF('Crisis Indicator Data'!#REF!="No Data",1,IF(#REF!&lt;&gt;"",1,0))</f>
        <v>#REF!</v>
      </c>
      <c r="S80" s="148" t="e">
        <f>IF('Crisis Indicator Data'!#REF!="No Data",1,IF(#REF!&lt;&gt;"",1,0))</f>
        <v>#REF!</v>
      </c>
      <c r="T80" s="148" t="e">
        <f>IF('Crisis Indicator Data'!#REF!="No Data",1,IF(#REF!&lt;&gt;"",1,0))</f>
        <v>#REF!</v>
      </c>
      <c r="U80" s="148" t="e">
        <f>IF('Crisis Indicator Data'!#REF!="No Data",1,IF(#REF!&lt;&gt;"",1,0))</f>
        <v>#REF!</v>
      </c>
      <c r="V80" s="148" t="e">
        <f>IF('Crisis Indicator Data'!#REF!="No Data",1,IF(#REF!&lt;&gt;"",1,0))</f>
        <v>#REF!</v>
      </c>
      <c r="W80" s="148" t="e">
        <f>IF('Crisis Indicator Data'!#REF!="No Data",1,IF(#REF!&lt;&gt;"",1,0))</f>
        <v>#REF!</v>
      </c>
      <c r="X80" s="148" t="e">
        <f>IF('Crisis Indicator Data'!#REF!="No Data",1,IF(#REF!&lt;&gt;"",1,0))</f>
        <v>#REF!</v>
      </c>
      <c r="Y80" s="148" t="e">
        <f>IF('Crisis Indicator Data'!#REF!="No Data",1,IF(#REF!&lt;&gt;"",1,0))</f>
        <v>#REF!</v>
      </c>
      <c r="Z80" s="148" t="e">
        <f>IF('Crisis Indicator Data'!#REF!="No Data",1,IF(#REF!&lt;&gt;"",1,0))</f>
        <v>#REF!</v>
      </c>
      <c r="AA80" s="148" t="e">
        <f>IF('Crisis Indicator Data'!#REF!="No Data",1,IF(#REF!&lt;&gt;"",1,0))</f>
        <v>#REF!</v>
      </c>
      <c r="AB80" s="148" t="e">
        <f>IF('Crisis Indicator Data'!#REF!="No Data",1,IF(#REF!&lt;&gt;"",1,0))</f>
        <v>#REF!</v>
      </c>
      <c r="AC80" s="148" t="e">
        <f>IF('Crisis Indicator Data'!#REF!="No Data",1,IF(#REF!&lt;&gt;"",1,0))</f>
        <v>#REF!</v>
      </c>
      <c r="AD80" s="148" t="e">
        <f>IF('Crisis Indicator Data'!#REF!="No Data",1,IF(#REF!&lt;&gt;"",1,0))</f>
        <v>#REF!</v>
      </c>
      <c r="AE80" s="148" t="e">
        <f>IF('Crisis Indicator Data'!#REF!="No Data",1,IF(#REF!&lt;&gt;"",1,0))</f>
        <v>#REF!</v>
      </c>
      <c r="AF80" s="148" t="e">
        <f>IF('Crisis Indicator Data'!#REF!="No Data",1,IF(#REF!&lt;&gt;"",1,0))</f>
        <v>#REF!</v>
      </c>
      <c r="AG80" s="148" t="e">
        <f>IF('Crisis Indicator Data'!#REF!="No Data",1,IF(#REF!&lt;&gt;"",1,0))</f>
        <v>#REF!</v>
      </c>
      <c r="AH80" s="148" t="e">
        <f>IF('Crisis Indicator Data'!#REF!="No Data",1,IF(#REF!&lt;&gt;"",1,0))</f>
        <v>#REF!</v>
      </c>
      <c r="AI80" s="148" t="e">
        <f>IF('Crisis Indicator Data'!#REF!="No Data",1,IF(#REF!&lt;&gt;"",1,0))</f>
        <v>#REF!</v>
      </c>
      <c r="AJ80" s="148" t="e">
        <f>IF('Crisis Indicator Data'!#REF!="No Data",1,IF(#REF!&lt;&gt;"",1,0))</f>
        <v>#REF!</v>
      </c>
      <c r="AK80" s="148" t="e">
        <f>IF('Crisis Indicator Data'!#REF!="No Data",1,IF(#REF!&lt;&gt;"",1,0))</f>
        <v>#REF!</v>
      </c>
      <c r="AL80" s="148" t="e">
        <f>IF('Crisis Indicator Data'!#REF!="No Data",1,IF(#REF!&lt;&gt;"",1,0))</f>
        <v>#REF!</v>
      </c>
      <c r="AM80" s="148" t="e">
        <f>IF('Crisis Indicator Data'!#REF!="No Data",1,IF(#REF!&lt;&gt;"",1,0))</f>
        <v>#REF!</v>
      </c>
      <c r="AN80" s="148" t="e">
        <f>IF('Crisis Indicator Data'!#REF!="No Data",1,IF(#REF!&lt;&gt;"",1,0))</f>
        <v>#REF!</v>
      </c>
      <c r="AO80" s="148" t="e">
        <f>IF('Crisis Indicator Data'!#REF!="No Data",1,IF(#REF!&lt;&gt;"",1,0))</f>
        <v>#REF!</v>
      </c>
      <c r="AP80" s="148" t="e">
        <f>IF('Crisis Indicator Data'!#REF!="No Data",1,IF(#REF!&lt;&gt;"",1,0))</f>
        <v>#REF!</v>
      </c>
      <c r="AQ80" s="148" t="e">
        <f>IF('Crisis Indicator Data'!#REF!="No Data",1,IF(#REF!&lt;&gt;"",1,0))</f>
        <v>#REF!</v>
      </c>
      <c r="AR80" s="148" t="e">
        <f>IF('Crisis Indicator Data'!#REF!="No Data",1,IF(#REF!&lt;&gt;"",1,0))</f>
        <v>#REF!</v>
      </c>
      <c r="AS80" s="148" t="e">
        <f>IF('Crisis Indicator Data'!#REF!="No Data",1,IF(#REF!&lt;&gt;"",1,0))</f>
        <v>#REF!</v>
      </c>
      <c r="AT80" s="148" t="e">
        <f>IF('Crisis Indicator Data'!#REF!="No Data",1,IF(#REF!&lt;&gt;"",1,0))</f>
        <v>#REF!</v>
      </c>
      <c r="AU80" s="148" t="e">
        <f>IF('Crisis Indicator Data'!#REF!="No Data",1,IF(#REF!&lt;&gt;"",1,0))</f>
        <v>#REF!</v>
      </c>
      <c r="AV80" s="148" t="e">
        <f>IF('Crisis Indicator Data'!#REF!="No Data",1,IF(#REF!&lt;&gt;"",1,0))</f>
        <v>#REF!</v>
      </c>
      <c r="AW80" s="148" t="e">
        <f>IF('Crisis Indicator Data'!#REF!="No Data",1,IF(#REF!&lt;&gt;"",1,0))</f>
        <v>#REF!</v>
      </c>
      <c r="AX80" s="148" t="e">
        <f>IF('Crisis Indicator Data'!#REF!="No Data",1,IF(#REF!&lt;&gt;"",1,0))</f>
        <v>#REF!</v>
      </c>
      <c r="AY80" s="148" t="e">
        <f>IF('Crisis Indicator Data'!#REF!="No Data",1,IF(#REF!&lt;&gt;"",1,0))</f>
        <v>#REF!</v>
      </c>
      <c r="AZ80" s="148" t="e">
        <f>IF('Crisis Indicator Data'!#REF!="No Data",1,IF(#REF!&lt;&gt;"",1,0))</f>
        <v>#REF!</v>
      </c>
      <c r="BA80" t="e">
        <f t="shared" si="4"/>
        <v>#REF!</v>
      </c>
      <c r="BB80" s="20" t="e">
        <f t="shared" si="5"/>
        <v>#REF!</v>
      </c>
    </row>
    <row r="81" spans="1:54">
      <c r="A81" t="s">
        <v>8133</v>
      </c>
      <c r="B81" s="148" t="e">
        <f>IF('Crisis Indicator Data'!#REF!="No Data",1,IF(#REF!&lt;&gt;"",1,0))</f>
        <v>#REF!</v>
      </c>
      <c r="C81" s="148" t="e">
        <f>IF('Crisis Indicator Data'!#REF!="No Data",1,IF(#REF!&lt;&gt;"",1,0))</f>
        <v>#REF!</v>
      </c>
      <c r="D81" s="148" t="e">
        <f>IF('Crisis Indicator Data'!#REF!="No Data",1,IF(#REF!&lt;&gt;"",1,0))</f>
        <v>#REF!</v>
      </c>
      <c r="E81" s="148" t="e">
        <f>IF('Crisis Indicator Data'!#REF!="No Data",1,IF(#REF!&lt;&gt;"",1,0))</f>
        <v>#REF!</v>
      </c>
      <c r="F81" s="148" t="e">
        <f>IF('Crisis Indicator Data'!#REF!="No Data",1,IF(#REF!&lt;&gt;"",1,0))</f>
        <v>#REF!</v>
      </c>
      <c r="G81" s="148" t="e">
        <f>IF('Crisis Indicator Data'!#REF!="No Data",1,IF(#REF!&lt;&gt;"",1,0))</f>
        <v>#REF!</v>
      </c>
      <c r="H81" s="148" t="e">
        <f>IF('Crisis Indicator Data'!#REF!="No Data",1,IF(#REF!&lt;&gt;"",1,0))</f>
        <v>#REF!</v>
      </c>
      <c r="I81" s="148" t="e">
        <f>IF('Crisis Indicator Data'!#REF!="No Data",1,IF(#REF!&lt;&gt;"",1,0))</f>
        <v>#REF!</v>
      </c>
      <c r="J81" s="148" t="e">
        <f>IF('Crisis Indicator Data'!#REF!="No Data",1,IF(#REF!&lt;&gt;"",1,0))</f>
        <v>#REF!</v>
      </c>
      <c r="K81" s="148" t="e">
        <f>IF('Crisis Indicator Data'!#REF!="No Data",1,IF(#REF!&lt;&gt;"",1,0))</f>
        <v>#REF!</v>
      </c>
      <c r="L81" s="148" t="e">
        <f>IF('Crisis Indicator Data'!#REF!="No Data",1,IF(#REF!&lt;&gt;"",1,0))</f>
        <v>#REF!</v>
      </c>
      <c r="M81" s="148" t="e">
        <f>IF('Crisis Indicator Data'!#REF!="No Data",1,IF(#REF!&lt;&gt;"",1,0))</f>
        <v>#REF!</v>
      </c>
      <c r="N81" s="148" t="e">
        <f>IF('Crisis Indicator Data'!#REF!="No Data",1,IF(#REF!&lt;&gt;"",1,0))</f>
        <v>#REF!</v>
      </c>
      <c r="O81" s="148" t="e">
        <f>IF('Crisis Indicator Data'!#REF!="No Data",1,IF(#REF!&lt;&gt;"",1,0))</f>
        <v>#REF!</v>
      </c>
      <c r="P81" s="148" t="e">
        <f>IF('Crisis Indicator Data'!#REF!="No Data",1,IF(#REF!&lt;&gt;"",1,0))</f>
        <v>#REF!</v>
      </c>
      <c r="Q81" s="148" t="e">
        <f>IF('Crisis Indicator Data'!#REF!="No Data",1,IF(#REF!&lt;&gt;"",1,0))</f>
        <v>#REF!</v>
      </c>
      <c r="R81" s="148" t="e">
        <f>IF('Crisis Indicator Data'!#REF!="No Data",1,IF(#REF!&lt;&gt;"",1,0))</f>
        <v>#REF!</v>
      </c>
      <c r="S81" s="148" t="e">
        <f>IF('Crisis Indicator Data'!#REF!="No Data",1,IF(#REF!&lt;&gt;"",1,0))</f>
        <v>#REF!</v>
      </c>
      <c r="T81" s="148" t="e">
        <f>IF('Crisis Indicator Data'!#REF!="No Data",1,IF(#REF!&lt;&gt;"",1,0))</f>
        <v>#REF!</v>
      </c>
      <c r="U81" s="148" t="e">
        <f>IF('Crisis Indicator Data'!#REF!="No Data",1,IF(#REF!&lt;&gt;"",1,0))</f>
        <v>#REF!</v>
      </c>
      <c r="V81" s="148" t="e">
        <f>IF('Crisis Indicator Data'!#REF!="No Data",1,IF(#REF!&lt;&gt;"",1,0))</f>
        <v>#REF!</v>
      </c>
      <c r="W81" s="148" t="e">
        <f>IF('Crisis Indicator Data'!#REF!="No Data",1,IF(#REF!&lt;&gt;"",1,0))</f>
        <v>#REF!</v>
      </c>
      <c r="X81" s="148" t="e">
        <f>IF('Crisis Indicator Data'!#REF!="No Data",1,IF(#REF!&lt;&gt;"",1,0))</f>
        <v>#REF!</v>
      </c>
      <c r="Y81" s="148" t="e">
        <f>IF('Crisis Indicator Data'!#REF!="No Data",1,IF(#REF!&lt;&gt;"",1,0))</f>
        <v>#REF!</v>
      </c>
      <c r="Z81" s="148" t="e">
        <f>IF('Crisis Indicator Data'!#REF!="No Data",1,IF(#REF!&lt;&gt;"",1,0))</f>
        <v>#REF!</v>
      </c>
      <c r="AA81" s="148" t="e">
        <f>IF('Crisis Indicator Data'!#REF!="No Data",1,IF(#REF!&lt;&gt;"",1,0))</f>
        <v>#REF!</v>
      </c>
      <c r="AB81" s="148" t="e">
        <f>IF('Crisis Indicator Data'!#REF!="No Data",1,IF(#REF!&lt;&gt;"",1,0))</f>
        <v>#REF!</v>
      </c>
      <c r="AC81" s="148" t="e">
        <f>IF('Crisis Indicator Data'!#REF!="No Data",1,IF(#REF!&lt;&gt;"",1,0))</f>
        <v>#REF!</v>
      </c>
      <c r="AD81" s="148" t="e">
        <f>IF('Crisis Indicator Data'!#REF!="No Data",1,IF(#REF!&lt;&gt;"",1,0))</f>
        <v>#REF!</v>
      </c>
      <c r="AE81" s="148" t="e">
        <f>IF('Crisis Indicator Data'!#REF!="No Data",1,IF(#REF!&lt;&gt;"",1,0))</f>
        <v>#REF!</v>
      </c>
      <c r="AF81" s="148" t="e">
        <f>IF('Crisis Indicator Data'!#REF!="No Data",1,IF(#REF!&lt;&gt;"",1,0))</f>
        <v>#REF!</v>
      </c>
      <c r="AG81" s="148" t="e">
        <f>IF('Crisis Indicator Data'!#REF!="No Data",1,IF(#REF!&lt;&gt;"",1,0))</f>
        <v>#REF!</v>
      </c>
      <c r="AH81" s="148" t="e">
        <f>IF('Crisis Indicator Data'!#REF!="No Data",1,IF(#REF!&lt;&gt;"",1,0))</f>
        <v>#REF!</v>
      </c>
      <c r="AI81" s="148" t="e">
        <f>IF('Crisis Indicator Data'!#REF!="No Data",1,IF(#REF!&lt;&gt;"",1,0))</f>
        <v>#REF!</v>
      </c>
      <c r="AJ81" s="148" t="e">
        <f>IF('Crisis Indicator Data'!#REF!="No Data",1,IF(#REF!&lt;&gt;"",1,0))</f>
        <v>#REF!</v>
      </c>
      <c r="AK81" s="148" t="e">
        <f>IF('Crisis Indicator Data'!#REF!="No Data",1,IF(#REF!&lt;&gt;"",1,0))</f>
        <v>#REF!</v>
      </c>
      <c r="AL81" s="148" t="e">
        <f>IF('Crisis Indicator Data'!#REF!="No Data",1,IF(#REF!&lt;&gt;"",1,0))</f>
        <v>#REF!</v>
      </c>
      <c r="AM81" s="148" t="e">
        <f>IF('Crisis Indicator Data'!#REF!="No Data",1,IF(#REF!&lt;&gt;"",1,0))</f>
        <v>#REF!</v>
      </c>
      <c r="AN81" s="148" t="e">
        <f>IF('Crisis Indicator Data'!#REF!="No Data",1,IF(#REF!&lt;&gt;"",1,0))</f>
        <v>#REF!</v>
      </c>
      <c r="AO81" s="148" t="e">
        <f>IF('Crisis Indicator Data'!#REF!="No Data",1,IF(#REF!&lt;&gt;"",1,0))</f>
        <v>#REF!</v>
      </c>
      <c r="AP81" s="148" t="e">
        <f>IF('Crisis Indicator Data'!#REF!="No Data",1,IF(#REF!&lt;&gt;"",1,0))</f>
        <v>#REF!</v>
      </c>
      <c r="AQ81" s="148" t="e">
        <f>IF('Crisis Indicator Data'!#REF!="No Data",1,IF(#REF!&lt;&gt;"",1,0))</f>
        <v>#REF!</v>
      </c>
      <c r="AR81" s="148" t="e">
        <f>IF('Crisis Indicator Data'!#REF!="No Data",1,IF(#REF!&lt;&gt;"",1,0))</f>
        <v>#REF!</v>
      </c>
      <c r="AS81" s="148" t="e">
        <f>IF('Crisis Indicator Data'!#REF!="No Data",1,IF(#REF!&lt;&gt;"",1,0))</f>
        <v>#REF!</v>
      </c>
      <c r="AT81" s="148" t="e">
        <f>IF('Crisis Indicator Data'!#REF!="No Data",1,IF(#REF!&lt;&gt;"",1,0))</f>
        <v>#REF!</v>
      </c>
      <c r="AU81" s="148" t="e">
        <f>IF('Crisis Indicator Data'!#REF!="No Data",1,IF(#REF!&lt;&gt;"",1,0))</f>
        <v>#REF!</v>
      </c>
      <c r="AV81" s="148" t="e">
        <f>IF('Crisis Indicator Data'!#REF!="No Data",1,IF(#REF!&lt;&gt;"",1,0))</f>
        <v>#REF!</v>
      </c>
      <c r="AW81" s="148" t="e">
        <f>IF('Crisis Indicator Data'!#REF!="No Data",1,IF(#REF!&lt;&gt;"",1,0))</f>
        <v>#REF!</v>
      </c>
      <c r="AX81" s="148" t="e">
        <f>IF('Crisis Indicator Data'!#REF!="No Data",1,IF(#REF!&lt;&gt;"",1,0))</f>
        <v>#REF!</v>
      </c>
      <c r="AY81" s="148" t="e">
        <f>IF('Crisis Indicator Data'!#REF!="No Data",1,IF(#REF!&lt;&gt;"",1,0))</f>
        <v>#REF!</v>
      </c>
      <c r="AZ81" s="148" t="e">
        <f>IF('Crisis Indicator Data'!#REF!="No Data",1,IF(#REF!&lt;&gt;"",1,0))</f>
        <v>#REF!</v>
      </c>
      <c r="BA81" t="e">
        <f t="shared" si="4"/>
        <v>#REF!</v>
      </c>
      <c r="BB81" s="20" t="e">
        <f t="shared" si="5"/>
        <v>#REF!</v>
      </c>
    </row>
    <row r="82" spans="1:54">
      <c r="A82" t="s">
        <v>2840</v>
      </c>
      <c r="B82" s="148" t="e">
        <f>IF('Crisis Indicator Data'!#REF!="No Data",1,IF(#REF!&lt;&gt;"",1,0))</f>
        <v>#REF!</v>
      </c>
      <c r="C82" s="148" t="e">
        <f>IF('Crisis Indicator Data'!#REF!="No Data",1,IF(#REF!&lt;&gt;"",1,0))</f>
        <v>#REF!</v>
      </c>
      <c r="D82" s="148" t="e">
        <f>IF('Crisis Indicator Data'!#REF!="No Data",1,IF(#REF!&lt;&gt;"",1,0))</f>
        <v>#REF!</v>
      </c>
      <c r="E82" s="148" t="e">
        <f>IF('Crisis Indicator Data'!#REF!="No Data",1,IF(#REF!&lt;&gt;"",1,0))</f>
        <v>#REF!</v>
      </c>
      <c r="F82" s="148" t="e">
        <f>IF('Crisis Indicator Data'!#REF!="No Data",1,IF(#REF!&lt;&gt;"",1,0))</f>
        <v>#REF!</v>
      </c>
      <c r="G82" s="148" t="e">
        <f>IF('Crisis Indicator Data'!#REF!="No Data",1,IF(#REF!&lt;&gt;"",1,0))</f>
        <v>#REF!</v>
      </c>
      <c r="H82" s="148" t="e">
        <f>IF('Crisis Indicator Data'!#REF!="No Data",1,IF(#REF!&lt;&gt;"",1,0))</f>
        <v>#REF!</v>
      </c>
      <c r="I82" s="148" t="e">
        <f>IF('Crisis Indicator Data'!#REF!="No Data",1,IF(#REF!&lt;&gt;"",1,0))</f>
        <v>#REF!</v>
      </c>
      <c r="J82" s="148" t="e">
        <f>IF('Crisis Indicator Data'!#REF!="No Data",1,IF(#REF!&lt;&gt;"",1,0))</f>
        <v>#REF!</v>
      </c>
      <c r="K82" s="148" t="e">
        <f>IF('Crisis Indicator Data'!#REF!="No Data",1,IF(#REF!&lt;&gt;"",1,0))</f>
        <v>#REF!</v>
      </c>
      <c r="L82" s="148" t="e">
        <f>IF('Crisis Indicator Data'!#REF!="No Data",1,IF(#REF!&lt;&gt;"",1,0))</f>
        <v>#REF!</v>
      </c>
      <c r="M82" s="148" t="e">
        <f>IF('Crisis Indicator Data'!#REF!="No Data",1,IF(#REF!&lt;&gt;"",1,0))</f>
        <v>#REF!</v>
      </c>
      <c r="N82" s="148" t="e">
        <f>IF('Crisis Indicator Data'!#REF!="No Data",1,IF(#REF!&lt;&gt;"",1,0))</f>
        <v>#REF!</v>
      </c>
      <c r="O82" s="148" t="e">
        <f>IF('Crisis Indicator Data'!#REF!="No Data",1,IF(#REF!&lt;&gt;"",1,0))</f>
        <v>#REF!</v>
      </c>
      <c r="P82" s="148" t="e">
        <f>IF('Crisis Indicator Data'!#REF!="No Data",1,IF(#REF!&lt;&gt;"",1,0))</f>
        <v>#REF!</v>
      </c>
      <c r="Q82" s="148" t="e">
        <f>IF('Crisis Indicator Data'!#REF!="No Data",1,IF(#REF!&lt;&gt;"",1,0))</f>
        <v>#REF!</v>
      </c>
      <c r="R82" s="148" t="e">
        <f>IF('Crisis Indicator Data'!#REF!="No Data",1,IF(#REF!&lt;&gt;"",1,0))</f>
        <v>#REF!</v>
      </c>
      <c r="S82" s="148" t="e">
        <f>IF('Crisis Indicator Data'!#REF!="No Data",1,IF(#REF!&lt;&gt;"",1,0))</f>
        <v>#REF!</v>
      </c>
      <c r="T82" s="148" t="e">
        <f>IF('Crisis Indicator Data'!#REF!="No Data",1,IF(#REF!&lt;&gt;"",1,0))</f>
        <v>#REF!</v>
      </c>
      <c r="U82" s="148" t="e">
        <f>IF('Crisis Indicator Data'!#REF!="No Data",1,IF(#REF!&lt;&gt;"",1,0))</f>
        <v>#REF!</v>
      </c>
      <c r="V82" s="148" t="e">
        <f>IF('Crisis Indicator Data'!#REF!="No Data",1,IF(#REF!&lt;&gt;"",1,0))</f>
        <v>#REF!</v>
      </c>
      <c r="W82" s="148" t="e">
        <f>IF('Crisis Indicator Data'!#REF!="No Data",1,IF(#REF!&lt;&gt;"",1,0))</f>
        <v>#REF!</v>
      </c>
      <c r="X82" s="148" t="e">
        <f>IF('Crisis Indicator Data'!#REF!="No Data",1,IF(#REF!&lt;&gt;"",1,0))</f>
        <v>#REF!</v>
      </c>
      <c r="Y82" s="148" t="e">
        <f>IF('Crisis Indicator Data'!#REF!="No Data",1,IF(#REF!&lt;&gt;"",1,0))</f>
        <v>#REF!</v>
      </c>
      <c r="Z82" s="148" t="e">
        <f>IF('Crisis Indicator Data'!#REF!="No Data",1,IF(#REF!&lt;&gt;"",1,0))</f>
        <v>#REF!</v>
      </c>
      <c r="AA82" s="148" t="e">
        <f>IF('Crisis Indicator Data'!#REF!="No Data",1,IF(#REF!&lt;&gt;"",1,0))</f>
        <v>#REF!</v>
      </c>
      <c r="AB82" s="148" t="e">
        <f>IF('Crisis Indicator Data'!#REF!="No Data",1,IF(#REF!&lt;&gt;"",1,0))</f>
        <v>#REF!</v>
      </c>
      <c r="AC82" s="148" t="e">
        <f>IF('Crisis Indicator Data'!#REF!="No Data",1,IF(#REF!&lt;&gt;"",1,0))</f>
        <v>#REF!</v>
      </c>
      <c r="AD82" s="148" t="e">
        <f>IF('Crisis Indicator Data'!#REF!="No Data",1,IF(#REF!&lt;&gt;"",1,0))</f>
        <v>#REF!</v>
      </c>
      <c r="AE82" s="148" t="e">
        <f>IF('Crisis Indicator Data'!#REF!="No Data",1,IF(#REF!&lt;&gt;"",1,0))</f>
        <v>#REF!</v>
      </c>
      <c r="AF82" s="148" t="e">
        <f>IF('Crisis Indicator Data'!#REF!="No Data",1,IF(#REF!&lt;&gt;"",1,0))</f>
        <v>#REF!</v>
      </c>
      <c r="AG82" s="148" t="e">
        <f>IF('Crisis Indicator Data'!#REF!="No Data",1,IF(#REF!&lt;&gt;"",1,0))</f>
        <v>#REF!</v>
      </c>
      <c r="AH82" s="148" t="e">
        <f>IF('Crisis Indicator Data'!#REF!="No Data",1,IF(#REF!&lt;&gt;"",1,0))</f>
        <v>#REF!</v>
      </c>
      <c r="AI82" s="148" t="e">
        <f>IF('Crisis Indicator Data'!#REF!="No Data",1,IF(#REF!&lt;&gt;"",1,0))</f>
        <v>#REF!</v>
      </c>
      <c r="AJ82" s="148" t="e">
        <f>IF('Crisis Indicator Data'!#REF!="No Data",1,IF(#REF!&lt;&gt;"",1,0))</f>
        <v>#REF!</v>
      </c>
      <c r="AK82" s="148" t="e">
        <f>IF('Crisis Indicator Data'!#REF!="No Data",1,IF(#REF!&lt;&gt;"",1,0))</f>
        <v>#REF!</v>
      </c>
      <c r="AL82" s="148" t="e">
        <f>IF('Crisis Indicator Data'!#REF!="No Data",1,IF(#REF!&lt;&gt;"",1,0))</f>
        <v>#REF!</v>
      </c>
      <c r="AM82" s="148" t="e">
        <f>IF('Crisis Indicator Data'!#REF!="No Data",1,IF(#REF!&lt;&gt;"",1,0))</f>
        <v>#REF!</v>
      </c>
      <c r="AN82" s="148" t="e">
        <f>IF('Crisis Indicator Data'!#REF!="No Data",1,IF(#REF!&lt;&gt;"",1,0))</f>
        <v>#REF!</v>
      </c>
      <c r="AO82" s="148" t="e">
        <f>IF('Crisis Indicator Data'!#REF!="No Data",1,IF(#REF!&lt;&gt;"",1,0))</f>
        <v>#REF!</v>
      </c>
      <c r="AP82" s="148" t="e">
        <f>IF('Crisis Indicator Data'!#REF!="No Data",1,IF(#REF!&lt;&gt;"",1,0))</f>
        <v>#REF!</v>
      </c>
      <c r="AQ82" s="148" t="e">
        <f>IF('Crisis Indicator Data'!#REF!="No Data",1,IF(#REF!&lt;&gt;"",1,0))</f>
        <v>#REF!</v>
      </c>
      <c r="AR82" s="148" t="e">
        <f>IF('Crisis Indicator Data'!#REF!="No Data",1,IF(#REF!&lt;&gt;"",1,0))</f>
        <v>#REF!</v>
      </c>
      <c r="AS82" s="148" t="e">
        <f>IF('Crisis Indicator Data'!#REF!="No Data",1,IF(#REF!&lt;&gt;"",1,0))</f>
        <v>#REF!</v>
      </c>
      <c r="AT82" s="148" t="e">
        <f>IF('Crisis Indicator Data'!#REF!="No Data",1,IF(#REF!&lt;&gt;"",1,0))</f>
        <v>#REF!</v>
      </c>
      <c r="AU82" s="148" t="e">
        <f>IF('Crisis Indicator Data'!#REF!="No Data",1,IF(#REF!&lt;&gt;"",1,0))</f>
        <v>#REF!</v>
      </c>
      <c r="AV82" s="148" t="e">
        <f>IF('Crisis Indicator Data'!#REF!="No Data",1,IF(#REF!&lt;&gt;"",1,0))</f>
        <v>#REF!</v>
      </c>
      <c r="AW82" s="148" t="e">
        <f>IF('Crisis Indicator Data'!#REF!="No Data",1,IF(#REF!&lt;&gt;"",1,0))</f>
        <v>#REF!</v>
      </c>
      <c r="AX82" s="148" t="e">
        <f>IF('Crisis Indicator Data'!#REF!="No Data",1,IF(#REF!&lt;&gt;"",1,0))</f>
        <v>#REF!</v>
      </c>
      <c r="AY82" s="148" t="e">
        <f>IF('Crisis Indicator Data'!#REF!="No Data",1,IF(#REF!&lt;&gt;"",1,0))</f>
        <v>#REF!</v>
      </c>
      <c r="AZ82" s="148" t="e">
        <f>IF('Crisis Indicator Data'!#REF!="No Data",1,IF(#REF!&lt;&gt;"",1,0))</f>
        <v>#REF!</v>
      </c>
      <c r="BA82" t="e">
        <f t="shared" si="4"/>
        <v>#REF!</v>
      </c>
      <c r="BB82" s="20" t="e">
        <f t="shared" si="5"/>
        <v>#REF!</v>
      </c>
    </row>
    <row r="83" spans="1:54">
      <c r="A83" t="s">
        <v>8135</v>
      </c>
      <c r="B83" s="148" t="e">
        <f>IF('Crisis Indicator Data'!#REF!="No Data",1,IF(#REF!&lt;&gt;"",1,0))</f>
        <v>#REF!</v>
      </c>
      <c r="C83" s="148" t="e">
        <f>IF('Crisis Indicator Data'!#REF!="No Data",1,IF(#REF!&lt;&gt;"",1,0))</f>
        <v>#REF!</v>
      </c>
      <c r="D83" s="148" t="e">
        <f>IF('Crisis Indicator Data'!#REF!="No Data",1,IF(#REF!&lt;&gt;"",1,0))</f>
        <v>#REF!</v>
      </c>
      <c r="E83" s="148" t="e">
        <f>IF('Crisis Indicator Data'!#REF!="No Data",1,IF(#REF!&lt;&gt;"",1,0))</f>
        <v>#REF!</v>
      </c>
      <c r="F83" s="148" t="e">
        <f>IF('Crisis Indicator Data'!#REF!="No Data",1,IF(#REF!&lt;&gt;"",1,0))</f>
        <v>#REF!</v>
      </c>
      <c r="G83" s="148" t="e">
        <f>IF('Crisis Indicator Data'!#REF!="No Data",1,IF(#REF!&lt;&gt;"",1,0))</f>
        <v>#REF!</v>
      </c>
      <c r="H83" s="148" t="e">
        <f>IF('Crisis Indicator Data'!#REF!="No Data",1,IF(#REF!&lt;&gt;"",1,0))</f>
        <v>#REF!</v>
      </c>
      <c r="I83" s="148" t="e">
        <f>IF('Crisis Indicator Data'!#REF!="No Data",1,IF(#REF!&lt;&gt;"",1,0))</f>
        <v>#REF!</v>
      </c>
      <c r="J83" s="148" t="e">
        <f>IF('Crisis Indicator Data'!#REF!="No Data",1,IF(#REF!&lt;&gt;"",1,0))</f>
        <v>#REF!</v>
      </c>
      <c r="K83" s="148" t="e">
        <f>IF('Crisis Indicator Data'!#REF!="No Data",1,IF(#REF!&lt;&gt;"",1,0))</f>
        <v>#REF!</v>
      </c>
      <c r="L83" s="148" t="e">
        <f>IF('Crisis Indicator Data'!#REF!="No Data",1,IF(#REF!&lt;&gt;"",1,0))</f>
        <v>#REF!</v>
      </c>
      <c r="M83" s="148" t="e">
        <f>IF('Crisis Indicator Data'!#REF!="No Data",1,IF(#REF!&lt;&gt;"",1,0))</f>
        <v>#REF!</v>
      </c>
      <c r="N83" s="148" t="e">
        <f>IF('Crisis Indicator Data'!#REF!="No Data",1,IF(#REF!&lt;&gt;"",1,0))</f>
        <v>#REF!</v>
      </c>
      <c r="O83" s="148" t="e">
        <f>IF('Crisis Indicator Data'!#REF!="No Data",1,IF(#REF!&lt;&gt;"",1,0))</f>
        <v>#REF!</v>
      </c>
      <c r="P83" s="148" t="e">
        <f>IF('Crisis Indicator Data'!#REF!="No Data",1,IF(#REF!&lt;&gt;"",1,0))</f>
        <v>#REF!</v>
      </c>
      <c r="Q83" s="148" t="e">
        <f>IF('Crisis Indicator Data'!#REF!="No Data",1,IF(#REF!&lt;&gt;"",1,0))</f>
        <v>#REF!</v>
      </c>
      <c r="R83" s="148" t="e">
        <f>IF('Crisis Indicator Data'!#REF!="No Data",1,IF(#REF!&lt;&gt;"",1,0))</f>
        <v>#REF!</v>
      </c>
      <c r="S83" s="148" t="e">
        <f>IF('Crisis Indicator Data'!#REF!="No Data",1,IF(#REF!&lt;&gt;"",1,0))</f>
        <v>#REF!</v>
      </c>
      <c r="T83" s="148" t="e">
        <f>IF('Crisis Indicator Data'!#REF!="No Data",1,IF(#REF!&lt;&gt;"",1,0))</f>
        <v>#REF!</v>
      </c>
      <c r="U83" s="148" t="e">
        <f>IF('Crisis Indicator Data'!#REF!="No Data",1,IF(#REF!&lt;&gt;"",1,0))</f>
        <v>#REF!</v>
      </c>
      <c r="V83" s="148" t="e">
        <f>IF('Crisis Indicator Data'!#REF!="No Data",1,IF(#REF!&lt;&gt;"",1,0))</f>
        <v>#REF!</v>
      </c>
      <c r="W83" s="148" t="e">
        <f>IF('Crisis Indicator Data'!#REF!="No Data",1,IF(#REF!&lt;&gt;"",1,0))</f>
        <v>#REF!</v>
      </c>
      <c r="X83" s="148" t="e">
        <f>IF('Crisis Indicator Data'!#REF!="No Data",1,IF(#REF!&lt;&gt;"",1,0))</f>
        <v>#REF!</v>
      </c>
      <c r="Y83" s="148" t="e">
        <f>IF('Crisis Indicator Data'!#REF!="No Data",1,IF(#REF!&lt;&gt;"",1,0))</f>
        <v>#REF!</v>
      </c>
      <c r="Z83" s="148" t="e">
        <f>IF('Crisis Indicator Data'!#REF!="No Data",1,IF(#REF!&lt;&gt;"",1,0))</f>
        <v>#REF!</v>
      </c>
      <c r="AA83" s="148" t="e">
        <f>IF('Crisis Indicator Data'!#REF!="No Data",1,IF(#REF!&lt;&gt;"",1,0))</f>
        <v>#REF!</v>
      </c>
      <c r="AB83" s="148" t="e">
        <f>IF('Crisis Indicator Data'!#REF!="No Data",1,IF(#REF!&lt;&gt;"",1,0))</f>
        <v>#REF!</v>
      </c>
      <c r="AC83" s="148" t="e">
        <f>IF('Crisis Indicator Data'!#REF!="No Data",1,IF(#REF!&lt;&gt;"",1,0))</f>
        <v>#REF!</v>
      </c>
      <c r="AD83" s="148" t="e">
        <f>IF('Crisis Indicator Data'!#REF!="No Data",1,IF(#REF!&lt;&gt;"",1,0))</f>
        <v>#REF!</v>
      </c>
      <c r="AE83" s="148" t="e">
        <f>IF('Crisis Indicator Data'!#REF!="No Data",1,IF(#REF!&lt;&gt;"",1,0))</f>
        <v>#REF!</v>
      </c>
      <c r="AF83" s="148" t="e">
        <f>IF('Crisis Indicator Data'!#REF!="No Data",1,IF(#REF!&lt;&gt;"",1,0))</f>
        <v>#REF!</v>
      </c>
      <c r="AG83" s="148" t="e">
        <f>IF('Crisis Indicator Data'!#REF!="No Data",1,IF(#REF!&lt;&gt;"",1,0))</f>
        <v>#REF!</v>
      </c>
      <c r="AH83" s="148" t="e">
        <f>IF('Crisis Indicator Data'!#REF!="No Data",1,IF(#REF!&lt;&gt;"",1,0))</f>
        <v>#REF!</v>
      </c>
      <c r="AI83" s="148" t="e">
        <f>IF('Crisis Indicator Data'!#REF!="No Data",1,IF(#REF!&lt;&gt;"",1,0))</f>
        <v>#REF!</v>
      </c>
      <c r="AJ83" s="148" t="e">
        <f>IF('Crisis Indicator Data'!#REF!="No Data",1,IF(#REF!&lt;&gt;"",1,0))</f>
        <v>#REF!</v>
      </c>
      <c r="AK83" s="148" t="e">
        <f>IF('Crisis Indicator Data'!#REF!="No Data",1,IF(#REF!&lt;&gt;"",1,0))</f>
        <v>#REF!</v>
      </c>
      <c r="AL83" s="148" t="e">
        <f>IF('Crisis Indicator Data'!#REF!="No Data",1,IF(#REF!&lt;&gt;"",1,0))</f>
        <v>#REF!</v>
      </c>
      <c r="AM83" s="148" t="e">
        <f>IF('Crisis Indicator Data'!#REF!="No Data",1,IF(#REF!&lt;&gt;"",1,0))</f>
        <v>#REF!</v>
      </c>
      <c r="AN83" s="148" t="e">
        <f>IF('Crisis Indicator Data'!#REF!="No Data",1,IF(#REF!&lt;&gt;"",1,0))</f>
        <v>#REF!</v>
      </c>
      <c r="AO83" s="148" t="e">
        <f>IF('Crisis Indicator Data'!#REF!="No Data",1,IF(#REF!&lt;&gt;"",1,0))</f>
        <v>#REF!</v>
      </c>
      <c r="AP83" s="148" t="e">
        <f>IF('Crisis Indicator Data'!#REF!="No Data",1,IF(#REF!&lt;&gt;"",1,0))</f>
        <v>#REF!</v>
      </c>
      <c r="AQ83" s="148" t="e">
        <f>IF('Crisis Indicator Data'!#REF!="No Data",1,IF(#REF!&lt;&gt;"",1,0))</f>
        <v>#REF!</v>
      </c>
      <c r="AR83" s="148" t="e">
        <f>IF('Crisis Indicator Data'!#REF!="No Data",1,IF(#REF!&lt;&gt;"",1,0))</f>
        <v>#REF!</v>
      </c>
      <c r="AS83" s="148" t="e">
        <f>IF('Crisis Indicator Data'!#REF!="No Data",1,IF(#REF!&lt;&gt;"",1,0))</f>
        <v>#REF!</v>
      </c>
      <c r="AT83" s="148" t="e">
        <f>IF('Crisis Indicator Data'!#REF!="No Data",1,IF(#REF!&lt;&gt;"",1,0))</f>
        <v>#REF!</v>
      </c>
      <c r="AU83" s="148" t="e">
        <f>IF('Crisis Indicator Data'!#REF!="No Data",1,IF(#REF!&lt;&gt;"",1,0))</f>
        <v>#REF!</v>
      </c>
      <c r="AV83" s="148" t="e">
        <f>IF('Crisis Indicator Data'!#REF!="No Data",1,IF(#REF!&lt;&gt;"",1,0))</f>
        <v>#REF!</v>
      </c>
      <c r="AW83" s="148" t="e">
        <f>IF('Crisis Indicator Data'!#REF!="No Data",1,IF(#REF!&lt;&gt;"",1,0))</f>
        <v>#REF!</v>
      </c>
      <c r="AX83" s="148" t="e">
        <f>IF('Crisis Indicator Data'!#REF!="No Data",1,IF(#REF!&lt;&gt;"",1,0))</f>
        <v>#REF!</v>
      </c>
      <c r="AY83" s="148" t="e">
        <f>IF('Crisis Indicator Data'!#REF!="No Data",1,IF(#REF!&lt;&gt;"",1,0))</f>
        <v>#REF!</v>
      </c>
      <c r="AZ83" s="148" t="e">
        <f>IF('Crisis Indicator Data'!#REF!="No Data",1,IF(#REF!&lt;&gt;"",1,0))</f>
        <v>#REF!</v>
      </c>
      <c r="BA83" t="e">
        <f t="shared" si="4"/>
        <v>#REF!</v>
      </c>
      <c r="BB83" s="20" t="e">
        <f t="shared" si="5"/>
        <v>#REF!</v>
      </c>
    </row>
    <row r="84" spans="1:54">
      <c r="A84" t="s">
        <v>8137</v>
      </c>
      <c r="B84" s="148" t="e">
        <f>IF('Crisis Indicator Data'!#REF!="No Data",1,IF(#REF!&lt;&gt;"",1,0))</f>
        <v>#REF!</v>
      </c>
      <c r="C84" s="148" t="e">
        <f>IF('Crisis Indicator Data'!#REF!="No Data",1,IF(#REF!&lt;&gt;"",1,0))</f>
        <v>#REF!</v>
      </c>
      <c r="D84" s="148" t="e">
        <f>IF('Crisis Indicator Data'!#REF!="No Data",1,IF(#REF!&lt;&gt;"",1,0))</f>
        <v>#REF!</v>
      </c>
      <c r="E84" s="148" t="e">
        <f>IF('Crisis Indicator Data'!#REF!="No Data",1,IF(#REF!&lt;&gt;"",1,0))</f>
        <v>#REF!</v>
      </c>
      <c r="F84" s="148" t="e">
        <f>IF('Crisis Indicator Data'!#REF!="No Data",1,IF(#REF!&lt;&gt;"",1,0))</f>
        <v>#REF!</v>
      </c>
      <c r="G84" s="148" t="e">
        <f>IF('Crisis Indicator Data'!#REF!="No Data",1,IF(#REF!&lt;&gt;"",1,0))</f>
        <v>#REF!</v>
      </c>
      <c r="H84" s="148" t="e">
        <f>IF('Crisis Indicator Data'!#REF!="No Data",1,IF(#REF!&lt;&gt;"",1,0))</f>
        <v>#REF!</v>
      </c>
      <c r="I84" s="148" t="e">
        <f>IF('Crisis Indicator Data'!#REF!="No Data",1,IF(#REF!&lt;&gt;"",1,0))</f>
        <v>#REF!</v>
      </c>
      <c r="J84" s="148" t="e">
        <f>IF('Crisis Indicator Data'!#REF!="No Data",1,IF(#REF!&lt;&gt;"",1,0))</f>
        <v>#REF!</v>
      </c>
      <c r="K84" s="148" t="e">
        <f>IF('Crisis Indicator Data'!#REF!="No Data",1,IF(#REF!&lt;&gt;"",1,0))</f>
        <v>#REF!</v>
      </c>
      <c r="L84" s="148" t="e">
        <f>IF('Crisis Indicator Data'!#REF!="No Data",1,IF(#REF!&lt;&gt;"",1,0))</f>
        <v>#REF!</v>
      </c>
      <c r="M84" s="148" t="e">
        <f>IF('Crisis Indicator Data'!#REF!="No Data",1,IF(#REF!&lt;&gt;"",1,0))</f>
        <v>#REF!</v>
      </c>
      <c r="N84" s="148" t="e">
        <f>IF('Crisis Indicator Data'!#REF!="No Data",1,IF(#REF!&lt;&gt;"",1,0))</f>
        <v>#REF!</v>
      </c>
      <c r="O84" s="148" t="e">
        <f>IF('Crisis Indicator Data'!#REF!="No Data",1,IF(#REF!&lt;&gt;"",1,0))</f>
        <v>#REF!</v>
      </c>
      <c r="P84" s="148" t="e">
        <f>IF('Crisis Indicator Data'!#REF!="No Data",1,IF(#REF!&lt;&gt;"",1,0))</f>
        <v>#REF!</v>
      </c>
      <c r="Q84" s="148" t="e">
        <f>IF('Crisis Indicator Data'!#REF!="No Data",1,IF(#REF!&lt;&gt;"",1,0))</f>
        <v>#REF!</v>
      </c>
      <c r="R84" s="148" t="e">
        <f>IF('Crisis Indicator Data'!#REF!="No Data",1,IF(#REF!&lt;&gt;"",1,0))</f>
        <v>#REF!</v>
      </c>
      <c r="S84" s="148" t="e">
        <f>IF('Crisis Indicator Data'!#REF!="No Data",1,IF(#REF!&lt;&gt;"",1,0))</f>
        <v>#REF!</v>
      </c>
      <c r="T84" s="148" t="e">
        <f>IF('Crisis Indicator Data'!#REF!="No Data",1,IF(#REF!&lt;&gt;"",1,0))</f>
        <v>#REF!</v>
      </c>
      <c r="U84" s="148" t="e">
        <f>IF('Crisis Indicator Data'!#REF!="No Data",1,IF(#REF!&lt;&gt;"",1,0))</f>
        <v>#REF!</v>
      </c>
      <c r="V84" s="148" t="e">
        <f>IF('Crisis Indicator Data'!#REF!="No Data",1,IF(#REF!&lt;&gt;"",1,0))</f>
        <v>#REF!</v>
      </c>
      <c r="W84" s="148" t="e">
        <f>IF('Crisis Indicator Data'!#REF!="No Data",1,IF(#REF!&lt;&gt;"",1,0))</f>
        <v>#REF!</v>
      </c>
      <c r="X84" s="148" t="e">
        <f>IF('Crisis Indicator Data'!#REF!="No Data",1,IF(#REF!&lt;&gt;"",1,0))</f>
        <v>#REF!</v>
      </c>
      <c r="Y84" s="148" t="e">
        <f>IF('Crisis Indicator Data'!#REF!="No Data",1,IF(#REF!&lt;&gt;"",1,0))</f>
        <v>#REF!</v>
      </c>
      <c r="Z84" s="148" t="e">
        <f>IF('Crisis Indicator Data'!#REF!="No Data",1,IF(#REF!&lt;&gt;"",1,0))</f>
        <v>#REF!</v>
      </c>
      <c r="AA84" s="148" t="e">
        <f>IF('Crisis Indicator Data'!#REF!="No Data",1,IF(#REF!&lt;&gt;"",1,0))</f>
        <v>#REF!</v>
      </c>
      <c r="AB84" s="148" t="e">
        <f>IF('Crisis Indicator Data'!#REF!="No Data",1,IF(#REF!&lt;&gt;"",1,0))</f>
        <v>#REF!</v>
      </c>
      <c r="AC84" s="148" t="e">
        <f>IF('Crisis Indicator Data'!#REF!="No Data",1,IF(#REF!&lt;&gt;"",1,0))</f>
        <v>#REF!</v>
      </c>
      <c r="AD84" s="148" t="e">
        <f>IF('Crisis Indicator Data'!#REF!="No Data",1,IF(#REF!&lt;&gt;"",1,0))</f>
        <v>#REF!</v>
      </c>
      <c r="AE84" s="148" t="e">
        <f>IF('Crisis Indicator Data'!#REF!="No Data",1,IF(#REF!&lt;&gt;"",1,0))</f>
        <v>#REF!</v>
      </c>
      <c r="AF84" s="148" t="e">
        <f>IF('Crisis Indicator Data'!#REF!="No Data",1,IF(#REF!&lt;&gt;"",1,0))</f>
        <v>#REF!</v>
      </c>
      <c r="AG84" s="148" t="e">
        <f>IF('Crisis Indicator Data'!#REF!="No Data",1,IF(#REF!&lt;&gt;"",1,0))</f>
        <v>#REF!</v>
      </c>
      <c r="AH84" s="148" t="e">
        <f>IF('Crisis Indicator Data'!#REF!="No Data",1,IF(#REF!&lt;&gt;"",1,0))</f>
        <v>#REF!</v>
      </c>
      <c r="AI84" s="148" t="e">
        <f>IF('Crisis Indicator Data'!#REF!="No Data",1,IF(#REF!&lt;&gt;"",1,0))</f>
        <v>#REF!</v>
      </c>
      <c r="AJ84" s="148" t="e">
        <f>IF('Crisis Indicator Data'!#REF!="No Data",1,IF(#REF!&lt;&gt;"",1,0))</f>
        <v>#REF!</v>
      </c>
      <c r="AK84" s="148" t="e">
        <f>IF('Crisis Indicator Data'!#REF!="No Data",1,IF(#REF!&lt;&gt;"",1,0))</f>
        <v>#REF!</v>
      </c>
      <c r="AL84" s="148" t="e">
        <f>IF('Crisis Indicator Data'!#REF!="No Data",1,IF(#REF!&lt;&gt;"",1,0))</f>
        <v>#REF!</v>
      </c>
      <c r="AM84" s="148" t="e">
        <f>IF('Crisis Indicator Data'!#REF!="No Data",1,IF(#REF!&lt;&gt;"",1,0))</f>
        <v>#REF!</v>
      </c>
      <c r="AN84" s="148" t="e">
        <f>IF('Crisis Indicator Data'!#REF!="No Data",1,IF(#REF!&lt;&gt;"",1,0))</f>
        <v>#REF!</v>
      </c>
      <c r="AO84" s="148" t="e">
        <f>IF('Crisis Indicator Data'!#REF!="No Data",1,IF(#REF!&lt;&gt;"",1,0))</f>
        <v>#REF!</v>
      </c>
      <c r="AP84" s="148" t="e">
        <f>IF('Crisis Indicator Data'!#REF!="No Data",1,IF(#REF!&lt;&gt;"",1,0))</f>
        <v>#REF!</v>
      </c>
      <c r="AQ84" s="148" t="e">
        <f>IF('Crisis Indicator Data'!#REF!="No Data",1,IF(#REF!&lt;&gt;"",1,0))</f>
        <v>#REF!</v>
      </c>
      <c r="AR84" s="148" t="e">
        <f>IF('Crisis Indicator Data'!#REF!="No Data",1,IF(#REF!&lt;&gt;"",1,0))</f>
        <v>#REF!</v>
      </c>
      <c r="AS84" s="148" t="e">
        <f>IF('Crisis Indicator Data'!#REF!="No Data",1,IF(#REF!&lt;&gt;"",1,0))</f>
        <v>#REF!</v>
      </c>
      <c r="AT84" s="148" t="e">
        <f>IF('Crisis Indicator Data'!#REF!="No Data",1,IF(#REF!&lt;&gt;"",1,0))</f>
        <v>#REF!</v>
      </c>
      <c r="AU84" s="148" t="e">
        <f>IF('Crisis Indicator Data'!#REF!="No Data",1,IF(#REF!&lt;&gt;"",1,0))</f>
        <v>#REF!</v>
      </c>
      <c r="AV84" s="148" t="e">
        <f>IF('Crisis Indicator Data'!#REF!="No Data",1,IF(#REF!&lt;&gt;"",1,0))</f>
        <v>#REF!</v>
      </c>
      <c r="AW84" s="148" t="e">
        <f>IF('Crisis Indicator Data'!#REF!="No Data",1,IF(#REF!&lt;&gt;"",1,0))</f>
        <v>#REF!</v>
      </c>
      <c r="AX84" s="148" t="e">
        <f>IF('Crisis Indicator Data'!#REF!="No Data",1,IF(#REF!&lt;&gt;"",1,0))</f>
        <v>#REF!</v>
      </c>
      <c r="AY84" s="148" t="e">
        <f>IF('Crisis Indicator Data'!#REF!="No Data",1,IF(#REF!&lt;&gt;"",1,0))</f>
        <v>#REF!</v>
      </c>
      <c r="AZ84" s="148" t="e">
        <f>IF('Crisis Indicator Data'!#REF!="No Data",1,IF(#REF!&lt;&gt;"",1,0))</f>
        <v>#REF!</v>
      </c>
      <c r="BA84" t="e">
        <f t="shared" si="4"/>
        <v>#REF!</v>
      </c>
      <c r="BB84" s="20" t="e">
        <f t="shared" si="5"/>
        <v>#REF!</v>
      </c>
    </row>
    <row r="85" spans="1:54">
      <c r="A85" t="s">
        <v>2892</v>
      </c>
      <c r="B85" s="148" t="e">
        <f>IF('Crisis Indicator Data'!#REF!="No Data",1,IF(#REF!&lt;&gt;"",1,0))</f>
        <v>#REF!</v>
      </c>
      <c r="C85" s="148" t="e">
        <f>IF('Crisis Indicator Data'!#REF!="No Data",1,IF(#REF!&lt;&gt;"",1,0))</f>
        <v>#REF!</v>
      </c>
      <c r="D85" s="148" t="e">
        <f>IF('Crisis Indicator Data'!#REF!="No Data",1,IF(#REF!&lt;&gt;"",1,0))</f>
        <v>#REF!</v>
      </c>
      <c r="E85" s="148" t="e">
        <f>IF('Crisis Indicator Data'!#REF!="No Data",1,IF(#REF!&lt;&gt;"",1,0))</f>
        <v>#REF!</v>
      </c>
      <c r="F85" s="148" t="e">
        <f>IF('Crisis Indicator Data'!#REF!="No Data",1,IF(#REF!&lt;&gt;"",1,0))</f>
        <v>#REF!</v>
      </c>
      <c r="G85" s="148" t="e">
        <f>IF('Crisis Indicator Data'!#REF!="No Data",1,IF(#REF!&lt;&gt;"",1,0))</f>
        <v>#REF!</v>
      </c>
      <c r="H85" s="148" t="e">
        <f>IF('Crisis Indicator Data'!#REF!="No Data",1,IF(#REF!&lt;&gt;"",1,0))</f>
        <v>#REF!</v>
      </c>
      <c r="I85" s="148" t="e">
        <f>IF('Crisis Indicator Data'!#REF!="No Data",1,IF(#REF!&lt;&gt;"",1,0))</f>
        <v>#REF!</v>
      </c>
      <c r="J85" s="148" t="e">
        <f>IF('Crisis Indicator Data'!#REF!="No Data",1,IF(#REF!&lt;&gt;"",1,0))</f>
        <v>#REF!</v>
      </c>
      <c r="K85" s="148" t="e">
        <f>IF('Crisis Indicator Data'!#REF!="No Data",1,IF(#REF!&lt;&gt;"",1,0))</f>
        <v>#REF!</v>
      </c>
      <c r="L85" s="148" t="e">
        <f>IF('Crisis Indicator Data'!#REF!="No Data",1,IF(#REF!&lt;&gt;"",1,0))</f>
        <v>#REF!</v>
      </c>
      <c r="M85" s="148" t="e">
        <f>IF('Crisis Indicator Data'!#REF!="No Data",1,IF(#REF!&lt;&gt;"",1,0))</f>
        <v>#REF!</v>
      </c>
      <c r="N85" s="148" t="e">
        <f>IF('Crisis Indicator Data'!#REF!="No Data",1,IF(#REF!&lt;&gt;"",1,0))</f>
        <v>#REF!</v>
      </c>
      <c r="O85" s="148" t="e">
        <f>IF('Crisis Indicator Data'!#REF!="No Data",1,IF(#REF!&lt;&gt;"",1,0))</f>
        <v>#REF!</v>
      </c>
      <c r="P85" s="148" t="e">
        <f>IF('Crisis Indicator Data'!#REF!="No Data",1,IF(#REF!&lt;&gt;"",1,0))</f>
        <v>#REF!</v>
      </c>
      <c r="Q85" s="148" t="e">
        <f>IF('Crisis Indicator Data'!#REF!="No Data",1,IF(#REF!&lt;&gt;"",1,0))</f>
        <v>#REF!</v>
      </c>
      <c r="R85" s="148" t="e">
        <f>IF('Crisis Indicator Data'!#REF!="No Data",1,IF(#REF!&lt;&gt;"",1,0))</f>
        <v>#REF!</v>
      </c>
      <c r="S85" s="148" t="e">
        <f>IF('Crisis Indicator Data'!#REF!="No Data",1,IF(#REF!&lt;&gt;"",1,0))</f>
        <v>#REF!</v>
      </c>
      <c r="T85" s="148" t="e">
        <f>IF('Crisis Indicator Data'!#REF!="No Data",1,IF(#REF!&lt;&gt;"",1,0))</f>
        <v>#REF!</v>
      </c>
      <c r="U85" s="148" t="e">
        <f>IF('Crisis Indicator Data'!#REF!="No Data",1,IF(#REF!&lt;&gt;"",1,0))</f>
        <v>#REF!</v>
      </c>
      <c r="V85" s="148" t="e">
        <f>IF('Crisis Indicator Data'!#REF!="No Data",1,IF(#REF!&lt;&gt;"",1,0))</f>
        <v>#REF!</v>
      </c>
      <c r="W85" s="148" t="e">
        <f>IF('Crisis Indicator Data'!#REF!="No Data",1,IF(#REF!&lt;&gt;"",1,0))</f>
        <v>#REF!</v>
      </c>
      <c r="X85" s="148" t="e">
        <f>IF('Crisis Indicator Data'!#REF!="No Data",1,IF(#REF!&lt;&gt;"",1,0))</f>
        <v>#REF!</v>
      </c>
      <c r="Y85" s="148" t="e">
        <f>IF('Crisis Indicator Data'!#REF!="No Data",1,IF(#REF!&lt;&gt;"",1,0))</f>
        <v>#REF!</v>
      </c>
      <c r="Z85" s="148" t="e">
        <f>IF('Crisis Indicator Data'!#REF!="No Data",1,IF(#REF!&lt;&gt;"",1,0))</f>
        <v>#REF!</v>
      </c>
      <c r="AA85" s="148" t="e">
        <f>IF('Crisis Indicator Data'!#REF!="No Data",1,IF(#REF!&lt;&gt;"",1,0))</f>
        <v>#REF!</v>
      </c>
      <c r="AB85" s="148" t="e">
        <f>IF('Crisis Indicator Data'!#REF!="No Data",1,IF(#REF!&lt;&gt;"",1,0))</f>
        <v>#REF!</v>
      </c>
      <c r="AC85" s="148" t="e">
        <f>IF('Crisis Indicator Data'!#REF!="No Data",1,IF(#REF!&lt;&gt;"",1,0))</f>
        <v>#REF!</v>
      </c>
      <c r="AD85" s="148" t="e">
        <f>IF('Crisis Indicator Data'!#REF!="No Data",1,IF(#REF!&lt;&gt;"",1,0))</f>
        <v>#REF!</v>
      </c>
      <c r="AE85" s="148" t="e">
        <f>IF('Crisis Indicator Data'!#REF!="No Data",1,IF(#REF!&lt;&gt;"",1,0))</f>
        <v>#REF!</v>
      </c>
      <c r="AF85" s="148" t="e">
        <f>IF('Crisis Indicator Data'!#REF!="No Data",1,IF(#REF!&lt;&gt;"",1,0))</f>
        <v>#REF!</v>
      </c>
      <c r="AG85" s="148" t="e">
        <f>IF('Crisis Indicator Data'!#REF!="No Data",1,IF(#REF!&lt;&gt;"",1,0))</f>
        <v>#REF!</v>
      </c>
      <c r="AH85" s="148" t="e">
        <f>IF('Crisis Indicator Data'!#REF!="No Data",1,IF(#REF!&lt;&gt;"",1,0))</f>
        <v>#REF!</v>
      </c>
      <c r="AI85" s="148" t="e">
        <f>IF('Crisis Indicator Data'!#REF!="No Data",1,IF(#REF!&lt;&gt;"",1,0))</f>
        <v>#REF!</v>
      </c>
      <c r="AJ85" s="148" t="e">
        <f>IF('Crisis Indicator Data'!#REF!="No Data",1,IF(#REF!&lt;&gt;"",1,0))</f>
        <v>#REF!</v>
      </c>
      <c r="AK85" s="148" t="e">
        <f>IF('Crisis Indicator Data'!#REF!="No Data",1,IF(#REF!&lt;&gt;"",1,0))</f>
        <v>#REF!</v>
      </c>
      <c r="AL85" s="148" t="e">
        <f>IF('Crisis Indicator Data'!#REF!="No Data",1,IF(#REF!&lt;&gt;"",1,0))</f>
        <v>#REF!</v>
      </c>
      <c r="AM85" s="148" t="e">
        <f>IF('Crisis Indicator Data'!#REF!="No Data",1,IF(#REF!&lt;&gt;"",1,0))</f>
        <v>#REF!</v>
      </c>
      <c r="AN85" s="148" t="e">
        <f>IF('Crisis Indicator Data'!#REF!="No Data",1,IF(#REF!&lt;&gt;"",1,0))</f>
        <v>#REF!</v>
      </c>
      <c r="AO85" s="148" t="e">
        <f>IF('Crisis Indicator Data'!#REF!="No Data",1,IF(#REF!&lt;&gt;"",1,0))</f>
        <v>#REF!</v>
      </c>
      <c r="AP85" s="148" t="e">
        <f>IF('Crisis Indicator Data'!#REF!="No Data",1,IF(#REF!&lt;&gt;"",1,0))</f>
        <v>#REF!</v>
      </c>
      <c r="AQ85" s="148" t="e">
        <f>IF('Crisis Indicator Data'!#REF!="No Data",1,IF(#REF!&lt;&gt;"",1,0))</f>
        <v>#REF!</v>
      </c>
      <c r="AR85" s="148" t="e">
        <f>IF('Crisis Indicator Data'!#REF!="No Data",1,IF(#REF!&lt;&gt;"",1,0))</f>
        <v>#REF!</v>
      </c>
      <c r="AS85" s="148" t="e">
        <f>IF('Crisis Indicator Data'!#REF!="No Data",1,IF(#REF!&lt;&gt;"",1,0))</f>
        <v>#REF!</v>
      </c>
      <c r="AT85" s="148" t="e">
        <f>IF('Crisis Indicator Data'!#REF!="No Data",1,IF(#REF!&lt;&gt;"",1,0))</f>
        <v>#REF!</v>
      </c>
      <c r="AU85" s="148" t="e">
        <f>IF('Crisis Indicator Data'!#REF!="No Data",1,IF(#REF!&lt;&gt;"",1,0))</f>
        <v>#REF!</v>
      </c>
      <c r="AV85" s="148" t="e">
        <f>IF('Crisis Indicator Data'!#REF!="No Data",1,IF(#REF!&lt;&gt;"",1,0))</f>
        <v>#REF!</v>
      </c>
      <c r="AW85" s="148" t="e">
        <f>IF('Crisis Indicator Data'!#REF!="No Data",1,IF(#REF!&lt;&gt;"",1,0))</f>
        <v>#REF!</v>
      </c>
      <c r="AX85" s="148" t="e">
        <f>IF('Crisis Indicator Data'!#REF!="No Data",1,IF(#REF!&lt;&gt;"",1,0))</f>
        <v>#REF!</v>
      </c>
      <c r="AY85" s="148" t="e">
        <f>IF('Crisis Indicator Data'!#REF!="No Data",1,IF(#REF!&lt;&gt;"",1,0))</f>
        <v>#REF!</v>
      </c>
      <c r="AZ85" s="148" t="e">
        <f>IF('Crisis Indicator Data'!#REF!="No Data",1,IF(#REF!&lt;&gt;"",1,0))</f>
        <v>#REF!</v>
      </c>
      <c r="BA85" t="e">
        <f t="shared" si="4"/>
        <v>#REF!</v>
      </c>
      <c r="BB85" s="20" t="e">
        <f t="shared" si="5"/>
        <v>#REF!</v>
      </c>
    </row>
    <row r="86" spans="1:54">
      <c r="A86" t="s">
        <v>8139</v>
      </c>
      <c r="B86" s="148" t="e">
        <f>IF('Crisis Indicator Data'!#REF!="No Data",1,IF(#REF!&lt;&gt;"",1,0))</f>
        <v>#REF!</v>
      </c>
      <c r="C86" s="148" t="e">
        <f>IF('Crisis Indicator Data'!#REF!="No Data",1,IF(#REF!&lt;&gt;"",1,0))</f>
        <v>#REF!</v>
      </c>
      <c r="D86" s="148" t="e">
        <f>IF('Crisis Indicator Data'!#REF!="No Data",1,IF(#REF!&lt;&gt;"",1,0))</f>
        <v>#REF!</v>
      </c>
      <c r="E86" s="148" t="e">
        <f>IF('Crisis Indicator Data'!#REF!="No Data",1,IF(#REF!&lt;&gt;"",1,0))</f>
        <v>#REF!</v>
      </c>
      <c r="F86" s="148" t="e">
        <f>IF('Crisis Indicator Data'!#REF!="No Data",1,IF(#REF!&lt;&gt;"",1,0))</f>
        <v>#REF!</v>
      </c>
      <c r="G86" s="148" t="e">
        <f>IF('Crisis Indicator Data'!#REF!="No Data",1,IF(#REF!&lt;&gt;"",1,0))</f>
        <v>#REF!</v>
      </c>
      <c r="H86" s="148" t="e">
        <f>IF('Crisis Indicator Data'!#REF!="No Data",1,IF(#REF!&lt;&gt;"",1,0))</f>
        <v>#REF!</v>
      </c>
      <c r="I86" s="148" t="e">
        <f>IF('Crisis Indicator Data'!#REF!="No Data",1,IF(#REF!&lt;&gt;"",1,0))</f>
        <v>#REF!</v>
      </c>
      <c r="J86" s="148" t="e">
        <f>IF('Crisis Indicator Data'!#REF!="No Data",1,IF(#REF!&lt;&gt;"",1,0))</f>
        <v>#REF!</v>
      </c>
      <c r="K86" s="148" t="e">
        <f>IF('Crisis Indicator Data'!#REF!="No Data",1,IF(#REF!&lt;&gt;"",1,0))</f>
        <v>#REF!</v>
      </c>
      <c r="L86" s="148" t="e">
        <f>IF('Crisis Indicator Data'!#REF!="No Data",1,IF(#REF!&lt;&gt;"",1,0))</f>
        <v>#REF!</v>
      </c>
      <c r="M86" s="148" t="e">
        <f>IF('Crisis Indicator Data'!#REF!="No Data",1,IF(#REF!&lt;&gt;"",1,0))</f>
        <v>#REF!</v>
      </c>
      <c r="N86" s="148" t="e">
        <f>IF('Crisis Indicator Data'!#REF!="No Data",1,IF(#REF!&lt;&gt;"",1,0))</f>
        <v>#REF!</v>
      </c>
      <c r="O86" s="148" t="e">
        <f>IF('Crisis Indicator Data'!#REF!="No Data",1,IF(#REF!&lt;&gt;"",1,0))</f>
        <v>#REF!</v>
      </c>
      <c r="P86" s="148" t="e">
        <f>IF('Crisis Indicator Data'!#REF!="No Data",1,IF(#REF!&lt;&gt;"",1,0))</f>
        <v>#REF!</v>
      </c>
      <c r="Q86" s="148" t="e">
        <f>IF('Crisis Indicator Data'!#REF!="No Data",1,IF(#REF!&lt;&gt;"",1,0))</f>
        <v>#REF!</v>
      </c>
      <c r="R86" s="148" t="e">
        <f>IF('Crisis Indicator Data'!#REF!="No Data",1,IF(#REF!&lt;&gt;"",1,0))</f>
        <v>#REF!</v>
      </c>
      <c r="S86" s="148" t="e">
        <f>IF('Crisis Indicator Data'!#REF!="No Data",1,IF(#REF!&lt;&gt;"",1,0))</f>
        <v>#REF!</v>
      </c>
      <c r="T86" s="148" t="e">
        <f>IF('Crisis Indicator Data'!#REF!="No Data",1,IF(#REF!&lt;&gt;"",1,0))</f>
        <v>#REF!</v>
      </c>
      <c r="U86" s="148" t="e">
        <f>IF('Crisis Indicator Data'!#REF!="No Data",1,IF(#REF!&lt;&gt;"",1,0))</f>
        <v>#REF!</v>
      </c>
      <c r="V86" s="148" t="e">
        <f>IF('Crisis Indicator Data'!#REF!="No Data",1,IF(#REF!&lt;&gt;"",1,0))</f>
        <v>#REF!</v>
      </c>
      <c r="W86" s="148" t="e">
        <f>IF('Crisis Indicator Data'!#REF!="No Data",1,IF(#REF!&lt;&gt;"",1,0))</f>
        <v>#REF!</v>
      </c>
      <c r="X86" s="148" t="e">
        <f>IF('Crisis Indicator Data'!#REF!="No Data",1,IF(#REF!&lt;&gt;"",1,0))</f>
        <v>#REF!</v>
      </c>
      <c r="Y86" s="148" t="e">
        <f>IF('Crisis Indicator Data'!#REF!="No Data",1,IF(#REF!&lt;&gt;"",1,0))</f>
        <v>#REF!</v>
      </c>
      <c r="Z86" s="148" t="e">
        <f>IF('Crisis Indicator Data'!#REF!="No Data",1,IF(#REF!&lt;&gt;"",1,0))</f>
        <v>#REF!</v>
      </c>
      <c r="AA86" s="148" t="e">
        <f>IF('Crisis Indicator Data'!#REF!="No Data",1,IF(#REF!&lt;&gt;"",1,0))</f>
        <v>#REF!</v>
      </c>
      <c r="AB86" s="148" t="e">
        <f>IF('Crisis Indicator Data'!#REF!="No Data",1,IF(#REF!&lt;&gt;"",1,0))</f>
        <v>#REF!</v>
      </c>
      <c r="AC86" s="148" t="e">
        <f>IF('Crisis Indicator Data'!#REF!="No Data",1,IF(#REF!&lt;&gt;"",1,0))</f>
        <v>#REF!</v>
      </c>
      <c r="AD86" s="148" t="e">
        <f>IF('Crisis Indicator Data'!#REF!="No Data",1,IF(#REF!&lt;&gt;"",1,0))</f>
        <v>#REF!</v>
      </c>
      <c r="AE86" s="148" t="e">
        <f>IF('Crisis Indicator Data'!#REF!="No Data",1,IF(#REF!&lt;&gt;"",1,0))</f>
        <v>#REF!</v>
      </c>
      <c r="AF86" s="148" t="e">
        <f>IF('Crisis Indicator Data'!#REF!="No Data",1,IF(#REF!&lt;&gt;"",1,0))</f>
        <v>#REF!</v>
      </c>
      <c r="AG86" s="148" t="e">
        <f>IF('Crisis Indicator Data'!#REF!="No Data",1,IF(#REF!&lt;&gt;"",1,0))</f>
        <v>#REF!</v>
      </c>
      <c r="AH86" s="148" t="e">
        <f>IF('Crisis Indicator Data'!#REF!="No Data",1,IF(#REF!&lt;&gt;"",1,0))</f>
        <v>#REF!</v>
      </c>
      <c r="AI86" s="148" t="e">
        <f>IF('Crisis Indicator Data'!#REF!="No Data",1,IF(#REF!&lt;&gt;"",1,0))</f>
        <v>#REF!</v>
      </c>
      <c r="AJ86" s="148" t="e">
        <f>IF('Crisis Indicator Data'!#REF!="No Data",1,IF(#REF!&lt;&gt;"",1,0))</f>
        <v>#REF!</v>
      </c>
      <c r="AK86" s="148" t="e">
        <f>IF('Crisis Indicator Data'!#REF!="No Data",1,IF(#REF!&lt;&gt;"",1,0))</f>
        <v>#REF!</v>
      </c>
      <c r="AL86" s="148" t="e">
        <f>IF('Crisis Indicator Data'!#REF!="No Data",1,IF(#REF!&lt;&gt;"",1,0))</f>
        <v>#REF!</v>
      </c>
      <c r="AM86" s="148" t="e">
        <f>IF('Crisis Indicator Data'!#REF!="No Data",1,IF(#REF!&lt;&gt;"",1,0))</f>
        <v>#REF!</v>
      </c>
      <c r="AN86" s="148" t="e">
        <f>IF('Crisis Indicator Data'!#REF!="No Data",1,IF(#REF!&lt;&gt;"",1,0))</f>
        <v>#REF!</v>
      </c>
      <c r="AO86" s="148" t="e">
        <f>IF('Crisis Indicator Data'!#REF!="No Data",1,IF(#REF!&lt;&gt;"",1,0))</f>
        <v>#REF!</v>
      </c>
      <c r="AP86" s="148" t="e">
        <f>IF('Crisis Indicator Data'!#REF!="No Data",1,IF(#REF!&lt;&gt;"",1,0))</f>
        <v>#REF!</v>
      </c>
      <c r="AQ86" s="148" t="e">
        <f>IF('Crisis Indicator Data'!#REF!="No Data",1,IF(#REF!&lt;&gt;"",1,0))</f>
        <v>#REF!</v>
      </c>
      <c r="AR86" s="148" t="e">
        <f>IF('Crisis Indicator Data'!#REF!="No Data",1,IF(#REF!&lt;&gt;"",1,0))</f>
        <v>#REF!</v>
      </c>
      <c r="AS86" s="148" t="e">
        <f>IF('Crisis Indicator Data'!#REF!="No Data",1,IF(#REF!&lt;&gt;"",1,0))</f>
        <v>#REF!</v>
      </c>
      <c r="AT86" s="148" t="e">
        <f>IF('Crisis Indicator Data'!#REF!="No Data",1,IF(#REF!&lt;&gt;"",1,0))</f>
        <v>#REF!</v>
      </c>
      <c r="AU86" s="148" t="e">
        <f>IF('Crisis Indicator Data'!#REF!="No Data",1,IF(#REF!&lt;&gt;"",1,0))</f>
        <v>#REF!</v>
      </c>
      <c r="AV86" s="148" t="e">
        <f>IF('Crisis Indicator Data'!#REF!="No Data",1,IF(#REF!&lt;&gt;"",1,0))</f>
        <v>#REF!</v>
      </c>
      <c r="AW86" s="148" t="e">
        <f>IF('Crisis Indicator Data'!#REF!="No Data",1,IF(#REF!&lt;&gt;"",1,0))</f>
        <v>#REF!</v>
      </c>
      <c r="AX86" s="148" t="e">
        <f>IF('Crisis Indicator Data'!#REF!="No Data",1,IF(#REF!&lt;&gt;"",1,0))</f>
        <v>#REF!</v>
      </c>
      <c r="AY86" s="148" t="e">
        <f>IF('Crisis Indicator Data'!#REF!="No Data",1,IF(#REF!&lt;&gt;"",1,0))</f>
        <v>#REF!</v>
      </c>
      <c r="AZ86" s="148" t="e">
        <f>IF('Crisis Indicator Data'!#REF!="No Data",1,IF(#REF!&lt;&gt;"",1,0))</f>
        <v>#REF!</v>
      </c>
      <c r="BA86" t="e">
        <f t="shared" si="4"/>
        <v>#REF!</v>
      </c>
      <c r="BB86" s="20" t="e">
        <f t="shared" si="5"/>
        <v>#REF!</v>
      </c>
    </row>
    <row r="87" spans="1:54">
      <c r="A87" t="s">
        <v>2957</v>
      </c>
      <c r="B87" s="148" t="e">
        <f>IF('Crisis Indicator Data'!#REF!="No Data",1,IF(#REF!&lt;&gt;"",1,0))</f>
        <v>#REF!</v>
      </c>
      <c r="C87" s="148" t="e">
        <f>IF('Crisis Indicator Data'!#REF!="No Data",1,IF(#REF!&lt;&gt;"",1,0))</f>
        <v>#REF!</v>
      </c>
      <c r="D87" s="148" t="e">
        <f>IF('Crisis Indicator Data'!#REF!="No Data",1,IF(#REF!&lt;&gt;"",1,0))</f>
        <v>#REF!</v>
      </c>
      <c r="E87" s="148" t="e">
        <f>IF('Crisis Indicator Data'!#REF!="No Data",1,IF(#REF!&lt;&gt;"",1,0))</f>
        <v>#REF!</v>
      </c>
      <c r="F87" s="148" t="e">
        <f>IF('Crisis Indicator Data'!#REF!="No Data",1,IF(#REF!&lt;&gt;"",1,0))</f>
        <v>#REF!</v>
      </c>
      <c r="G87" s="148" t="e">
        <f>IF('Crisis Indicator Data'!#REF!="No Data",1,IF(#REF!&lt;&gt;"",1,0))</f>
        <v>#REF!</v>
      </c>
      <c r="H87" s="148" t="e">
        <f>IF('Crisis Indicator Data'!#REF!="No Data",1,IF(#REF!&lt;&gt;"",1,0))</f>
        <v>#REF!</v>
      </c>
      <c r="I87" s="148" t="e">
        <f>IF('Crisis Indicator Data'!#REF!="No Data",1,IF(#REF!&lt;&gt;"",1,0))</f>
        <v>#REF!</v>
      </c>
      <c r="J87" s="148" t="e">
        <f>IF('Crisis Indicator Data'!#REF!="No Data",1,IF(#REF!&lt;&gt;"",1,0))</f>
        <v>#REF!</v>
      </c>
      <c r="K87" s="148" t="e">
        <f>IF('Crisis Indicator Data'!#REF!="No Data",1,IF(#REF!&lt;&gt;"",1,0))</f>
        <v>#REF!</v>
      </c>
      <c r="L87" s="148" t="e">
        <f>IF('Crisis Indicator Data'!#REF!="No Data",1,IF(#REF!&lt;&gt;"",1,0))</f>
        <v>#REF!</v>
      </c>
      <c r="M87" s="148" t="e">
        <f>IF('Crisis Indicator Data'!#REF!="No Data",1,IF(#REF!&lt;&gt;"",1,0))</f>
        <v>#REF!</v>
      </c>
      <c r="N87" s="148" t="e">
        <f>IF('Crisis Indicator Data'!#REF!="No Data",1,IF(#REF!&lt;&gt;"",1,0))</f>
        <v>#REF!</v>
      </c>
      <c r="O87" s="148" t="e">
        <f>IF('Crisis Indicator Data'!#REF!="No Data",1,IF(#REF!&lt;&gt;"",1,0))</f>
        <v>#REF!</v>
      </c>
      <c r="P87" s="148" t="e">
        <f>IF('Crisis Indicator Data'!#REF!="No Data",1,IF(#REF!&lt;&gt;"",1,0))</f>
        <v>#REF!</v>
      </c>
      <c r="Q87" s="148" t="e">
        <f>IF('Crisis Indicator Data'!#REF!="No Data",1,IF(#REF!&lt;&gt;"",1,0))</f>
        <v>#REF!</v>
      </c>
      <c r="R87" s="148" t="e">
        <f>IF('Crisis Indicator Data'!#REF!="No Data",1,IF(#REF!&lt;&gt;"",1,0))</f>
        <v>#REF!</v>
      </c>
      <c r="S87" s="148" t="e">
        <f>IF('Crisis Indicator Data'!#REF!="No Data",1,IF(#REF!&lt;&gt;"",1,0))</f>
        <v>#REF!</v>
      </c>
      <c r="T87" s="148" t="e">
        <f>IF('Crisis Indicator Data'!#REF!="No Data",1,IF(#REF!&lt;&gt;"",1,0))</f>
        <v>#REF!</v>
      </c>
      <c r="U87" s="148" t="e">
        <f>IF('Crisis Indicator Data'!#REF!="No Data",1,IF(#REF!&lt;&gt;"",1,0))</f>
        <v>#REF!</v>
      </c>
      <c r="V87" s="148" t="e">
        <f>IF('Crisis Indicator Data'!#REF!="No Data",1,IF(#REF!&lt;&gt;"",1,0))</f>
        <v>#REF!</v>
      </c>
      <c r="W87" s="148" t="e">
        <f>IF('Crisis Indicator Data'!#REF!="No Data",1,IF(#REF!&lt;&gt;"",1,0))</f>
        <v>#REF!</v>
      </c>
      <c r="X87" s="148" t="e">
        <f>IF('Crisis Indicator Data'!#REF!="No Data",1,IF(#REF!&lt;&gt;"",1,0))</f>
        <v>#REF!</v>
      </c>
      <c r="Y87" s="148" t="e">
        <f>IF('Crisis Indicator Data'!#REF!="No Data",1,IF(#REF!&lt;&gt;"",1,0))</f>
        <v>#REF!</v>
      </c>
      <c r="Z87" s="148" t="e">
        <f>IF('Crisis Indicator Data'!#REF!="No Data",1,IF(#REF!&lt;&gt;"",1,0))</f>
        <v>#REF!</v>
      </c>
      <c r="AA87" s="148" t="e">
        <f>IF('Crisis Indicator Data'!#REF!="No Data",1,IF(#REF!&lt;&gt;"",1,0))</f>
        <v>#REF!</v>
      </c>
      <c r="AB87" s="148" t="e">
        <f>IF('Crisis Indicator Data'!#REF!="No Data",1,IF(#REF!&lt;&gt;"",1,0))</f>
        <v>#REF!</v>
      </c>
      <c r="AC87" s="148" t="e">
        <f>IF('Crisis Indicator Data'!#REF!="No Data",1,IF(#REF!&lt;&gt;"",1,0))</f>
        <v>#REF!</v>
      </c>
      <c r="AD87" s="148" t="e">
        <f>IF('Crisis Indicator Data'!#REF!="No Data",1,IF(#REF!&lt;&gt;"",1,0))</f>
        <v>#REF!</v>
      </c>
      <c r="AE87" s="148" t="e">
        <f>IF('Crisis Indicator Data'!#REF!="No Data",1,IF(#REF!&lt;&gt;"",1,0))</f>
        <v>#REF!</v>
      </c>
      <c r="AF87" s="148" t="e">
        <f>IF('Crisis Indicator Data'!#REF!="No Data",1,IF(#REF!&lt;&gt;"",1,0))</f>
        <v>#REF!</v>
      </c>
      <c r="AG87" s="148" t="e">
        <f>IF('Crisis Indicator Data'!#REF!="No Data",1,IF(#REF!&lt;&gt;"",1,0))</f>
        <v>#REF!</v>
      </c>
      <c r="AH87" s="148" t="e">
        <f>IF('Crisis Indicator Data'!#REF!="No Data",1,IF(#REF!&lt;&gt;"",1,0))</f>
        <v>#REF!</v>
      </c>
      <c r="AI87" s="148" t="e">
        <f>IF('Crisis Indicator Data'!#REF!="No Data",1,IF(#REF!&lt;&gt;"",1,0))</f>
        <v>#REF!</v>
      </c>
      <c r="AJ87" s="148" t="e">
        <f>IF('Crisis Indicator Data'!#REF!="No Data",1,IF(#REF!&lt;&gt;"",1,0))</f>
        <v>#REF!</v>
      </c>
      <c r="AK87" s="148" t="e">
        <f>IF('Crisis Indicator Data'!#REF!="No Data",1,IF(#REF!&lt;&gt;"",1,0))</f>
        <v>#REF!</v>
      </c>
      <c r="AL87" s="148" t="e">
        <f>IF('Crisis Indicator Data'!#REF!="No Data",1,IF(#REF!&lt;&gt;"",1,0))</f>
        <v>#REF!</v>
      </c>
      <c r="AM87" s="148" t="e">
        <f>IF('Crisis Indicator Data'!#REF!="No Data",1,IF(#REF!&lt;&gt;"",1,0))</f>
        <v>#REF!</v>
      </c>
      <c r="AN87" s="148" t="e">
        <f>IF('Crisis Indicator Data'!#REF!="No Data",1,IF(#REF!&lt;&gt;"",1,0))</f>
        <v>#REF!</v>
      </c>
      <c r="AO87" s="148" t="e">
        <f>IF('Crisis Indicator Data'!#REF!="No Data",1,IF(#REF!&lt;&gt;"",1,0))</f>
        <v>#REF!</v>
      </c>
      <c r="AP87" s="148" t="e">
        <f>IF('Crisis Indicator Data'!#REF!="No Data",1,IF(#REF!&lt;&gt;"",1,0))</f>
        <v>#REF!</v>
      </c>
      <c r="AQ87" s="148" t="e">
        <f>IF('Crisis Indicator Data'!#REF!="No Data",1,IF(#REF!&lt;&gt;"",1,0))</f>
        <v>#REF!</v>
      </c>
      <c r="AR87" s="148" t="e">
        <f>IF('Crisis Indicator Data'!#REF!="No Data",1,IF(#REF!&lt;&gt;"",1,0))</f>
        <v>#REF!</v>
      </c>
      <c r="AS87" s="148" t="e">
        <f>IF('Crisis Indicator Data'!#REF!="No Data",1,IF(#REF!&lt;&gt;"",1,0))</f>
        <v>#REF!</v>
      </c>
      <c r="AT87" s="148" t="e">
        <f>IF('Crisis Indicator Data'!#REF!="No Data",1,IF(#REF!&lt;&gt;"",1,0))</f>
        <v>#REF!</v>
      </c>
      <c r="AU87" s="148" t="e">
        <f>IF('Crisis Indicator Data'!#REF!="No Data",1,IF(#REF!&lt;&gt;"",1,0))</f>
        <v>#REF!</v>
      </c>
      <c r="AV87" s="148" t="e">
        <f>IF('Crisis Indicator Data'!#REF!="No Data",1,IF(#REF!&lt;&gt;"",1,0))</f>
        <v>#REF!</v>
      </c>
      <c r="AW87" s="148" t="e">
        <f>IF('Crisis Indicator Data'!#REF!="No Data",1,IF(#REF!&lt;&gt;"",1,0))</f>
        <v>#REF!</v>
      </c>
      <c r="AX87" s="148" t="e">
        <f>IF('Crisis Indicator Data'!#REF!="No Data",1,IF(#REF!&lt;&gt;"",1,0))</f>
        <v>#REF!</v>
      </c>
      <c r="AY87" s="148" t="e">
        <f>IF('Crisis Indicator Data'!#REF!="No Data",1,IF(#REF!&lt;&gt;"",1,0))</f>
        <v>#REF!</v>
      </c>
      <c r="AZ87" s="148" t="e">
        <f>IF('Crisis Indicator Data'!#REF!="No Data",1,IF(#REF!&lt;&gt;"",1,0))</f>
        <v>#REF!</v>
      </c>
      <c r="BA87" t="e">
        <f t="shared" si="4"/>
        <v>#REF!</v>
      </c>
      <c r="BB87" s="20" t="e">
        <f t="shared" si="5"/>
        <v>#REF!</v>
      </c>
    </row>
    <row r="88" spans="1:54">
      <c r="A88" t="s">
        <v>8141</v>
      </c>
      <c r="B88" s="148" t="e">
        <f>IF('Crisis Indicator Data'!#REF!="No Data",1,IF(#REF!&lt;&gt;"",1,0))</f>
        <v>#REF!</v>
      </c>
      <c r="C88" s="148" t="e">
        <f>IF('Crisis Indicator Data'!#REF!="No Data",1,IF(#REF!&lt;&gt;"",1,0))</f>
        <v>#REF!</v>
      </c>
      <c r="D88" s="148" t="e">
        <f>IF('Crisis Indicator Data'!#REF!="No Data",1,IF(#REF!&lt;&gt;"",1,0))</f>
        <v>#REF!</v>
      </c>
      <c r="E88" s="148" t="e">
        <f>IF('Crisis Indicator Data'!#REF!="No Data",1,IF(#REF!&lt;&gt;"",1,0))</f>
        <v>#REF!</v>
      </c>
      <c r="F88" s="148" t="e">
        <f>IF('Crisis Indicator Data'!#REF!="No Data",1,IF(#REF!&lt;&gt;"",1,0))</f>
        <v>#REF!</v>
      </c>
      <c r="G88" s="148" t="e">
        <f>IF('Crisis Indicator Data'!#REF!="No Data",1,IF(#REF!&lt;&gt;"",1,0))</f>
        <v>#REF!</v>
      </c>
      <c r="H88" s="148" t="e">
        <f>IF('Crisis Indicator Data'!#REF!="No Data",1,IF(#REF!&lt;&gt;"",1,0))</f>
        <v>#REF!</v>
      </c>
      <c r="I88" s="148" t="e">
        <f>IF('Crisis Indicator Data'!#REF!="No Data",1,IF(#REF!&lt;&gt;"",1,0))</f>
        <v>#REF!</v>
      </c>
      <c r="J88" s="148" t="e">
        <f>IF('Crisis Indicator Data'!#REF!="No Data",1,IF(#REF!&lt;&gt;"",1,0))</f>
        <v>#REF!</v>
      </c>
      <c r="K88" s="148" t="e">
        <f>IF('Crisis Indicator Data'!#REF!="No Data",1,IF(#REF!&lt;&gt;"",1,0))</f>
        <v>#REF!</v>
      </c>
      <c r="L88" s="148" t="e">
        <f>IF('Crisis Indicator Data'!#REF!="No Data",1,IF(#REF!&lt;&gt;"",1,0))</f>
        <v>#REF!</v>
      </c>
      <c r="M88" s="148" t="e">
        <f>IF('Crisis Indicator Data'!#REF!="No Data",1,IF(#REF!&lt;&gt;"",1,0))</f>
        <v>#REF!</v>
      </c>
      <c r="N88" s="148" t="e">
        <f>IF('Crisis Indicator Data'!#REF!="No Data",1,IF(#REF!&lt;&gt;"",1,0))</f>
        <v>#REF!</v>
      </c>
      <c r="O88" s="148" t="e">
        <f>IF('Crisis Indicator Data'!#REF!="No Data",1,IF(#REF!&lt;&gt;"",1,0))</f>
        <v>#REF!</v>
      </c>
      <c r="P88" s="148" t="e">
        <f>IF('Crisis Indicator Data'!#REF!="No Data",1,IF(#REF!&lt;&gt;"",1,0))</f>
        <v>#REF!</v>
      </c>
      <c r="Q88" s="148" t="e">
        <f>IF('Crisis Indicator Data'!#REF!="No Data",1,IF(#REF!&lt;&gt;"",1,0))</f>
        <v>#REF!</v>
      </c>
      <c r="R88" s="148" t="e">
        <f>IF('Crisis Indicator Data'!#REF!="No Data",1,IF(#REF!&lt;&gt;"",1,0))</f>
        <v>#REF!</v>
      </c>
      <c r="S88" s="148" t="e">
        <f>IF('Crisis Indicator Data'!#REF!="No Data",1,IF(#REF!&lt;&gt;"",1,0))</f>
        <v>#REF!</v>
      </c>
      <c r="T88" s="148" t="e">
        <f>IF('Crisis Indicator Data'!#REF!="No Data",1,IF(#REF!&lt;&gt;"",1,0))</f>
        <v>#REF!</v>
      </c>
      <c r="U88" s="148" t="e">
        <f>IF('Crisis Indicator Data'!#REF!="No Data",1,IF(#REF!&lt;&gt;"",1,0))</f>
        <v>#REF!</v>
      </c>
      <c r="V88" s="148" t="e">
        <f>IF('Crisis Indicator Data'!#REF!="No Data",1,IF(#REF!&lt;&gt;"",1,0))</f>
        <v>#REF!</v>
      </c>
      <c r="W88" s="148" t="e">
        <f>IF('Crisis Indicator Data'!#REF!="No Data",1,IF(#REF!&lt;&gt;"",1,0))</f>
        <v>#REF!</v>
      </c>
      <c r="X88" s="148" t="e">
        <f>IF('Crisis Indicator Data'!#REF!="No Data",1,IF(#REF!&lt;&gt;"",1,0))</f>
        <v>#REF!</v>
      </c>
      <c r="Y88" s="148" t="e">
        <f>IF('Crisis Indicator Data'!#REF!="No Data",1,IF(#REF!&lt;&gt;"",1,0))</f>
        <v>#REF!</v>
      </c>
      <c r="Z88" s="148" t="e">
        <f>IF('Crisis Indicator Data'!#REF!="No Data",1,IF(#REF!&lt;&gt;"",1,0))</f>
        <v>#REF!</v>
      </c>
      <c r="AA88" s="148" t="e">
        <f>IF('Crisis Indicator Data'!#REF!="No Data",1,IF(#REF!&lt;&gt;"",1,0))</f>
        <v>#REF!</v>
      </c>
      <c r="AB88" s="148" t="e">
        <f>IF('Crisis Indicator Data'!#REF!="No Data",1,IF(#REF!&lt;&gt;"",1,0))</f>
        <v>#REF!</v>
      </c>
      <c r="AC88" s="148" t="e">
        <f>IF('Crisis Indicator Data'!#REF!="No Data",1,IF(#REF!&lt;&gt;"",1,0))</f>
        <v>#REF!</v>
      </c>
      <c r="AD88" s="148" t="e">
        <f>IF('Crisis Indicator Data'!#REF!="No Data",1,IF(#REF!&lt;&gt;"",1,0))</f>
        <v>#REF!</v>
      </c>
      <c r="AE88" s="148" t="e">
        <f>IF('Crisis Indicator Data'!#REF!="No Data",1,IF(#REF!&lt;&gt;"",1,0))</f>
        <v>#REF!</v>
      </c>
      <c r="AF88" s="148" t="e">
        <f>IF('Crisis Indicator Data'!#REF!="No Data",1,IF(#REF!&lt;&gt;"",1,0))</f>
        <v>#REF!</v>
      </c>
      <c r="AG88" s="148" t="e">
        <f>IF('Crisis Indicator Data'!#REF!="No Data",1,IF(#REF!&lt;&gt;"",1,0))</f>
        <v>#REF!</v>
      </c>
      <c r="AH88" s="148" t="e">
        <f>IF('Crisis Indicator Data'!#REF!="No Data",1,IF(#REF!&lt;&gt;"",1,0))</f>
        <v>#REF!</v>
      </c>
      <c r="AI88" s="148" t="e">
        <f>IF('Crisis Indicator Data'!#REF!="No Data",1,IF(#REF!&lt;&gt;"",1,0))</f>
        <v>#REF!</v>
      </c>
      <c r="AJ88" s="148" t="e">
        <f>IF('Crisis Indicator Data'!#REF!="No Data",1,IF(#REF!&lt;&gt;"",1,0))</f>
        <v>#REF!</v>
      </c>
      <c r="AK88" s="148" t="e">
        <f>IF('Crisis Indicator Data'!#REF!="No Data",1,IF(#REF!&lt;&gt;"",1,0))</f>
        <v>#REF!</v>
      </c>
      <c r="AL88" s="148" t="e">
        <f>IF('Crisis Indicator Data'!#REF!="No Data",1,IF(#REF!&lt;&gt;"",1,0))</f>
        <v>#REF!</v>
      </c>
      <c r="AM88" s="148" t="e">
        <f>IF('Crisis Indicator Data'!#REF!="No Data",1,IF(#REF!&lt;&gt;"",1,0))</f>
        <v>#REF!</v>
      </c>
      <c r="AN88" s="148" t="e">
        <f>IF('Crisis Indicator Data'!#REF!="No Data",1,IF(#REF!&lt;&gt;"",1,0))</f>
        <v>#REF!</v>
      </c>
      <c r="AO88" s="148" t="e">
        <f>IF('Crisis Indicator Data'!#REF!="No Data",1,IF(#REF!&lt;&gt;"",1,0))</f>
        <v>#REF!</v>
      </c>
      <c r="AP88" s="148" t="e">
        <f>IF('Crisis Indicator Data'!#REF!="No Data",1,IF(#REF!&lt;&gt;"",1,0))</f>
        <v>#REF!</v>
      </c>
      <c r="AQ88" s="148" t="e">
        <f>IF('Crisis Indicator Data'!#REF!="No Data",1,IF(#REF!&lt;&gt;"",1,0))</f>
        <v>#REF!</v>
      </c>
      <c r="AR88" s="148" t="e">
        <f>IF('Crisis Indicator Data'!#REF!="No Data",1,IF(#REF!&lt;&gt;"",1,0))</f>
        <v>#REF!</v>
      </c>
      <c r="AS88" s="148" t="e">
        <f>IF('Crisis Indicator Data'!#REF!="No Data",1,IF(#REF!&lt;&gt;"",1,0))</f>
        <v>#REF!</v>
      </c>
      <c r="AT88" s="148" t="e">
        <f>IF('Crisis Indicator Data'!#REF!="No Data",1,IF(#REF!&lt;&gt;"",1,0))</f>
        <v>#REF!</v>
      </c>
      <c r="AU88" s="148" t="e">
        <f>IF('Crisis Indicator Data'!#REF!="No Data",1,IF(#REF!&lt;&gt;"",1,0))</f>
        <v>#REF!</v>
      </c>
      <c r="AV88" s="148" t="e">
        <f>IF('Crisis Indicator Data'!#REF!="No Data",1,IF(#REF!&lt;&gt;"",1,0))</f>
        <v>#REF!</v>
      </c>
      <c r="AW88" s="148" t="e">
        <f>IF('Crisis Indicator Data'!#REF!="No Data",1,IF(#REF!&lt;&gt;"",1,0))</f>
        <v>#REF!</v>
      </c>
      <c r="AX88" s="148" t="e">
        <f>IF('Crisis Indicator Data'!#REF!="No Data",1,IF(#REF!&lt;&gt;"",1,0))</f>
        <v>#REF!</v>
      </c>
      <c r="AY88" s="148" t="e">
        <f>IF('Crisis Indicator Data'!#REF!="No Data",1,IF(#REF!&lt;&gt;"",1,0))</f>
        <v>#REF!</v>
      </c>
      <c r="AZ88" s="148" t="e">
        <f>IF('Crisis Indicator Data'!#REF!="No Data",1,IF(#REF!&lt;&gt;"",1,0))</f>
        <v>#REF!</v>
      </c>
      <c r="BA88" t="e">
        <f t="shared" si="4"/>
        <v>#REF!</v>
      </c>
      <c r="BB88" s="20" t="e">
        <f t="shared" si="5"/>
        <v>#REF!</v>
      </c>
    </row>
    <row r="89" spans="1:54">
      <c r="A89" t="s">
        <v>5256</v>
      </c>
      <c r="B89" s="148" t="e">
        <f>IF('Crisis Indicator Data'!#REF!="No Data",1,IF(#REF!&lt;&gt;"",1,0))</f>
        <v>#REF!</v>
      </c>
      <c r="C89" s="148" t="e">
        <f>IF('Crisis Indicator Data'!#REF!="No Data",1,IF(#REF!&lt;&gt;"",1,0))</f>
        <v>#REF!</v>
      </c>
      <c r="D89" s="148" t="e">
        <f>IF('Crisis Indicator Data'!#REF!="No Data",1,IF(#REF!&lt;&gt;"",1,0))</f>
        <v>#REF!</v>
      </c>
      <c r="E89" s="148" t="e">
        <f>IF('Crisis Indicator Data'!#REF!="No Data",1,IF(#REF!&lt;&gt;"",1,0))</f>
        <v>#REF!</v>
      </c>
      <c r="F89" s="148" t="e">
        <f>IF('Crisis Indicator Data'!#REF!="No Data",1,IF(#REF!&lt;&gt;"",1,0))</f>
        <v>#REF!</v>
      </c>
      <c r="G89" s="148" t="e">
        <f>IF('Crisis Indicator Data'!#REF!="No Data",1,IF(#REF!&lt;&gt;"",1,0))</f>
        <v>#REF!</v>
      </c>
      <c r="H89" s="148" t="e">
        <f>IF('Crisis Indicator Data'!#REF!="No Data",1,IF(#REF!&lt;&gt;"",1,0))</f>
        <v>#REF!</v>
      </c>
      <c r="I89" s="148" t="e">
        <f>IF('Crisis Indicator Data'!#REF!="No Data",1,IF(#REF!&lt;&gt;"",1,0))</f>
        <v>#REF!</v>
      </c>
      <c r="J89" s="148" t="e">
        <f>IF('Crisis Indicator Data'!#REF!="No Data",1,IF(#REF!&lt;&gt;"",1,0))</f>
        <v>#REF!</v>
      </c>
      <c r="K89" s="148" t="e">
        <f>IF('Crisis Indicator Data'!#REF!="No Data",1,IF(#REF!&lt;&gt;"",1,0))</f>
        <v>#REF!</v>
      </c>
      <c r="L89" s="148" t="e">
        <f>IF('Crisis Indicator Data'!#REF!="No Data",1,IF(#REF!&lt;&gt;"",1,0))</f>
        <v>#REF!</v>
      </c>
      <c r="M89" s="148" t="e">
        <f>IF('Crisis Indicator Data'!#REF!="No Data",1,IF(#REF!&lt;&gt;"",1,0))</f>
        <v>#REF!</v>
      </c>
      <c r="N89" s="148" t="e">
        <f>IF('Crisis Indicator Data'!#REF!="No Data",1,IF(#REF!&lt;&gt;"",1,0))</f>
        <v>#REF!</v>
      </c>
      <c r="O89" s="148" t="e">
        <f>IF('Crisis Indicator Data'!#REF!="No Data",1,IF(#REF!&lt;&gt;"",1,0))</f>
        <v>#REF!</v>
      </c>
      <c r="P89" s="148" t="e">
        <f>IF('Crisis Indicator Data'!#REF!="No Data",1,IF(#REF!&lt;&gt;"",1,0))</f>
        <v>#REF!</v>
      </c>
      <c r="Q89" s="148" t="e">
        <f>IF('Crisis Indicator Data'!#REF!="No Data",1,IF(#REF!&lt;&gt;"",1,0))</f>
        <v>#REF!</v>
      </c>
      <c r="R89" s="148" t="e">
        <f>IF('Crisis Indicator Data'!#REF!="No Data",1,IF(#REF!&lt;&gt;"",1,0))</f>
        <v>#REF!</v>
      </c>
      <c r="S89" s="148" t="e">
        <f>IF('Crisis Indicator Data'!#REF!="No Data",1,IF(#REF!&lt;&gt;"",1,0))</f>
        <v>#REF!</v>
      </c>
      <c r="T89" s="148" t="e">
        <f>IF('Crisis Indicator Data'!#REF!="No Data",1,IF(#REF!&lt;&gt;"",1,0))</f>
        <v>#REF!</v>
      </c>
      <c r="U89" s="148" t="e">
        <f>IF('Crisis Indicator Data'!#REF!="No Data",1,IF(#REF!&lt;&gt;"",1,0))</f>
        <v>#REF!</v>
      </c>
      <c r="V89" s="148" t="e">
        <f>IF('Crisis Indicator Data'!#REF!="No Data",1,IF(#REF!&lt;&gt;"",1,0))</f>
        <v>#REF!</v>
      </c>
      <c r="W89" s="148" t="e">
        <f>IF('Crisis Indicator Data'!#REF!="No Data",1,IF(#REF!&lt;&gt;"",1,0))</f>
        <v>#REF!</v>
      </c>
      <c r="X89" s="148" t="e">
        <f>IF('Crisis Indicator Data'!#REF!="No Data",1,IF(#REF!&lt;&gt;"",1,0))</f>
        <v>#REF!</v>
      </c>
      <c r="Y89" s="148" t="e">
        <f>IF('Crisis Indicator Data'!#REF!="No Data",1,IF(#REF!&lt;&gt;"",1,0))</f>
        <v>#REF!</v>
      </c>
      <c r="Z89" s="148" t="e">
        <f>IF('Crisis Indicator Data'!#REF!="No Data",1,IF(#REF!&lt;&gt;"",1,0))</f>
        <v>#REF!</v>
      </c>
      <c r="AA89" s="148" t="e">
        <f>IF('Crisis Indicator Data'!#REF!="No Data",1,IF(#REF!&lt;&gt;"",1,0))</f>
        <v>#REF!</v>
      </c>
      <c r="AB89" s="148" t="e">
        <f>IF('Crisis Indicator Data'!#REF!="No Data",1,IF(#REF!&lt;&gt;"",1,0))</f>
        <v>#REF!</v>
      </c>
      <c r="AC89" s="148" t="e">
        <f>IF('Crisis Indicator Data'!#REF!="No Data",1,IF(#REF!&lt;&gt;"",1,0))</f>
        <v>#REF!</v>
      </c>
      <c r="AD89" s="148" t="e">
        <f>IF('Crisis Indicator Data'!#REF!="No Data",1,IF(#REF!&lt;&gt;"",1,0))</f>
        <v>#REF!</v>
      </c>
      <c r="AE89" s="148" t="e">
        <f>IF('Crisis Indicator Data'!#REF!="No Data",1,IF(#REF!&lt;&gt;"",1,0))</f>
        <v>#REF!</v>
      </c>
      <c r="AF89" s="148" t="e">
        <f>IF('Crisis Indicator Data'!#REF!="No Data",1,IF(#REF!&lt;&gt;"",1,0))</f>
        <v>#REF!</v>
      </c>
      <c r="AG89" s="148" t="e">
        <f>IF('Crisis Indicator Data'!#REF!="No Data",1,IF(#REF!&lt;&gt;"",1,0))</f>
        <v>#REF!</v>
      </c>
      <c r="AH89" s="148" t="e">
        <f>IF('Crisis Indicator Data'!#REF!="No Data",1,IF(#REF!&lt;&gt;"",1,0))</f>
        <v>#REF!</v>
      </c>
      <c r="AI89" s="148" t="e">
        <f>IF('Crisis Indicator Data'!#REF!="No Data",1,IF(#REF!&lt;&gt;"",1,0))</f>
        <v>#REF!</v>
      </c>
      <c r="AJ89" s="148" t="e">
        <f>IF('Crisis Indicator Data'!#REF!="No Data",1,IF(#REF!&lt;&gt;"",1,0))</f>
        <v>#REF!</v>
      </c>
      <c r="AK89" s="148" t="e">
        <f>IF('Crisis Indicator Data'!#REF!="No Data",1,IF(#REF!&lt;&gt;"",1,0))</f>
        <v>#REF!</v>
      </c>
      <c r="AL89" s="148" t="e">
        <f>IF('Crisis Indicator Data'!#REF!="No Data",1,IF(#REF!&lt;&gt;"",1,0))</f>
        <v>#REF!</v>
      </c>
      <c r="AM89" s="148" t="e">
        <f>IF('Crisis Indicator Data'!#REF!="No Data",1,IF(#REF!&lt;&gt;"",1,0))</f>
        <v>#REF!</v>
      </c>
      <c r="AN89" s="148" t="e">
        <f>IF('Crisis Indicator Data'!#REF!="No Data",1,IF(#REF!&lt;&gt;"",1,0))</f>
        <v>#REF!</v>
      </c>
      <c r="AO89" s="148" t="e">
        <f>IF('Crisis Indicator Data'!#REF!="No Data",1,IF(#REF!&lt;&gt;"",1,0))</f>
        <v>#REF!</v>
      </c>
      <c r="AP89" s="148" t="e">
        <f>IF('Crisis Indicator Data'!#REF!="No Data",1,IF(#REF!&lt;&gt;"",1,0))</f>
        <v>#REF!</v>
      </c>
      <c r="AQ89" s="148" t="e">
        <f>IF('Crisis Indicator Data'!#REF!="No Data",1,IF(#REF!&lt;&gt;"",1,0))</f>
        <v>#REF!</v>
      </c>
      <c r="AR89" s="148" t="e">
        <f>IF('Crisis Indicator Data'!#REF!="No Data",1,IF(#REF!&lt;&gt;"",1,0))</f>
        <v>#REF!</v>
      </c>
      <c r="AS89" s="148" t="e">
        <f>IF('Crisis Indicator Data'!#REF!="No Data",1,IF(#REF!&lt;&gt;"",1,0))</f>
        <v>#REF!</v>
      </c>
      <c r="AT89" s="148" t="e">
        <f>IF('Crisis Indicator Data'!#REF!="No Data",1,IF(#REF!&lt;&gt;"",1,0))</f>
        <v>#REF!</v>
      </c>
      <c r="AU89" s="148" t="e">
        <f>IF('Crisis Indicator Data'!#REF!="No Data",1,IF(#REF!&lt;&gt;"",1,0))</f>
        <v>#REF!</v>
      </c>
      <c r="AV89" s="148" t="e">
        <f>IF('Crisis Indicator Data'!#REF!="No Data",1,IF(#REF!&lt;&gt;"",1,0))</f>
        <v>#REF!</v>
      </c>
      <c r="AW89" s="148" t="e">
        <f>IF('Crisis Indicator Data'!#REF!="No Data",1,IF(#REF!&lt;&gt;"",1,0))</f>
        <v>#REF!</v>
      </c>
      <c r="AX89" s="148" t="e">
        <f>IF('Crisis Indicator Data'!#REF!="No Data",1,IF(#REF!&lt;&gt;"",1,0))</f>
        <v>#REF!</v>
      </c>
      <c r="AY89" s="148" t="e">
        <f>IF('Crisis Indicator Data'!#REF!="No Data",1,IF(#REF!&lt;&gt;"",1,0))</f>
        <v>#REF!</v>
      </c>
      <c r="AZ89" s="148" t="e">
        <f>IF('Crisis Indicator Data'!#REF!="No Data",1,IF(#REF!&lt;&gt;"",1,0))</f>
        <v>#REF!</v>
      </c>
      <c r="BA89" t="e">
        <f t="shared" si="4"/>
        <v>#REF!</v>
      </c>
      <c r="BB89" s="20" t="e">
        <f t="shared" si="5"/>
        <v>#REF!</v>
      </c>
    </row>
    <row r="90" spans="1:54">
      <c r="A90" t="s">
        <v>8143</v>
      </c>
      <c r="B90" s="148" t="e">
        <f>IF('Crisis Indicator Data'!#REF!="No Data",1,IF(#REF!&lt;&gt;"",1,0))</f>
        <v>#REF!</v>
      </c>
      <c r="C90" s="148" t="e">
        <f>IF('Crisis Indicator Data'!#REF!="No Data",1,IF(#REF!&lt;&gt;"",1,0))</f>
        <v>#REF!</v>
      </c>
      <c r="D90" s="148" t="e">
        <f>IF('Crisis Indicator Data'!#REF!="No Data",1,IF(#REF!&lt;&gt;"",1,0))</f>
        <v>#REF!</v>
      </c>
      <c r="E90" s="148" t="e">
        <f>IF('Crisis Indicator Data'!#REF!="No Data",1,IF(#REF!&lt;&gt;"",1,0))</f>
        <v>#REF!</v>
      </c>
      <c r="F90" s="148" t="e">
        <f>IF('Crisis Indicator Data'!#REF!="No Data",1,IF(#REF!&lt;&gt;"",1,0))</f>
        <v>#REF!</v>
      </c>
      <c r="G90" s="148" t="e">
        <f>IF('Crisis Indicator Data'!#REF!="No Data",1,IF(#REF!&lt;&gt;"",1,0))</f>
        <v>#REF!</v>
      </c>
      <c r="H90" s="148" t="e">
        <f>IF('Crisis Indicator Data'!#REF!="No Data",1,IF(#REF!&lt;&gt;"",1,0))</f>
        <v>#REF!</v>
      </c>
      <c r="I90" s="148" t="e">
        <f>IF('Crisis Indicator Data'!#REF!="No Data",1,IF(#REF!&lt;&gt;"",1,0))</f>
        <v>#REF!</v>
      </c>
      <c r="J90" s="148" t="e">
        <f>IF('Crisis Indicator Data'!#REF!="No Data",1,IF(#REF!&lt;&gt;"",1,0))</f>
        <v>#REF!</v>
      </c>
      <c r="K90" s="148" t="e">
        <f>IF('Crisis Indicator Data'!#REF!="No Data",1,IF(#REF!&lt;&gt;"",1,0))</f>
        <v>#REF!</v>
      </c>
      <c r="L90" s="148" t="e">
        <f>IF('Crisis Indicator Data'!#REF!="No Data",1,IF(#REF!&lt;&gt;"",1,0))</f>
        <v>#REF!</v>
      </c>
      <c r="M90" s="148" t="e">
        <f>IF('Crisis Indicator Data'!#REF!="No Data",1,IF(#REF!&lt;&gt;"",1,0))</f>
        <v>#REF!</v>
      </c>
      <c r="N90" s="148" t="e">
        <f>IF('Crisis Indicator Data'!#REF!="No Data",1,IF(#REF!&lt;&gt;"",1,0))</f>
        <v>#REF!</v>
      </c>
      <c r="O90" s="148" t="e">
        <f>IF('Crisis Indicator Data'!#REF!="No Data",1,IF(#REF!&lt;&gt;"",1,0))</f>
        <v>#REF!</v>
      </c>
      <c r="P90" s="148" t="e">
        <f>IF('Crisis Indicator Data'!#REF!="No Data",1,IF(#REF!&lt;&gt;"",1,0))</f>
        <v>#REF!</v>
      </c>
      <c r="Q90" s="148" t="e">
        <f>IF('Crisis Indicator Data'!#REF!="No Data",1,IF(#REF!&lt;&gt;"",1,0))</f>
        <v>#REF!</v>
      </c>
      <c r="R90" s="148" t="e">
        <f>IF('Crisis Indicator Data'!#REF!="No Data",1,IF(#REF!&lt;&gt;"",1,0))</f>
        <v>#REF!</v>
      </c>
      <c r="S90" s="148" t="e">
        <f>IF('Crisis Indicator Data'!#REF!="No Data",1,IF(#REF!&lt;&gt;"",1,0))</f>
        <v>#REF!</v>
      </c>
      <c r="T90" s="148" t="e">
        <f>IF('Crisis Indicator Data'!#REF!="No Data",1,IF(#REF!&lt;&gt;"",1,0))</f>
        <v>#REF!</v>
      </c>
      <c r="U90" s="148" t="e">
        <f>IF('Crisis Indicator Data'!#REF!="No Data",1,IF(#REF!&lt;&gt;"",1,0))</f>
        <v>#REF!</v>
      </c>
      <c r="V90" s="148" t="e">
        <f>IF('Crisis Indicator Data'!#REF!="No Data",1,IF(#REF!&lt;&gt;"",1,0))</f>
        <v>#REF!</v>
      </c>
      <c r="W90" s="148" t="e">
        <f>IF('Crisis Indicator Data'!#REF!="No Data",1,IF(#REF!&lt;&gt;"",1,0))</f>
        <v>#REF!</v>
      </c>
      <c r="X90" s="148" t="e">
        <f>IF('Crisis Indicator Data'!#REF!="No Data",1,IF(#REF!&lt;&gt;"",1,0))</f>
        <v>#REF!</v>
      </c>
      <c r="Y90" s="148" t="e">
        <f>IF('Crisis Indicator Data'!#REF!="No Data",1,IF(#REF!&lt;&gt;"",1,0))</f>
        <v>#REF!</v>
      </c>
      <c r="Z90" s="148" t="e">
        <f>IF('Crisis Indicator Data'!#REF!="No Data",1,IF(#REF!&lt;&gt;"",1,0))</f>
        <v>#REF!</v>
      </c>
      <c r="AA90" s="148" t="e">
        <f>IF('Crisis Indicator Data'!#REF!="No Data",1,IF(#REF!&lt;&gt;"",1,0))</f>
        <v>#REF!</v>
      </c>
      <c r="AB90" s="148" t="e">
        <f>IF('Crisis Indicator Data'!#REF!="No Data",1,IF(#REF!&lt;&gt;"",1,0))</f>
        <v>#REF!</v>
      </c>
      <c r="AC90" s="148" t="e">
        <f>IF('Crisis Indicator Data'!#REF!="No Data",1,IF(#REF!&lt;&gt;"",1,0))</f>
        <v>#REF!</v>
      </c>
      <c r="AD90" s="148" t="e">
        <f>IF('Crisis Indicator Data'!#REF!="No Data",1,IF(#REF!&lt;&gt;"",1,0))</f>
        <v>#REF!</v>
      </c>
      <c r="AE90" s="148" t="e">
        <f>IF('Crisis Indicator Data'!#REF!="No Data",1,IF(#REF!&lt;&gt;"",1,0))</f>
        <v>#REF!</v>
      </c>
      <c r="AF90" s="148" t="e">
        <f>IF('Crisis Indicator Data'!#REF!="No Data",1,IF(#REF!&lt;&gt;"",1,0))</f>
        <v>#REF!</v>
      </c>
      <c r="AG90" s="148" t="e">
        <f>IF('Crisis Indicator Data'!#REF!="No Data",1,IF(#REF!&lt;&gt;"",1,0))</f>
        <v>#REF!</v>
      </c>
      <c r="AH90" s="148" t="e">
        <f>IF('Crisis Indicator Data'!#REF!="No Data",1,IF(#REF!&lt;&gt;"",1,0))</f>
        <v>#REF!</v>
      </c>
      <c r="AI90" s="148" t="e">
        <f>IF('Crisis Indicator Data'!#REF!="No Data",1,IF(#REF!&lt;&gt;"",1,0))</f>
        <v>#REF!</v>
      </c>
      <c r="AJ90" s="148" t="e">
        <f>IF('Crisis Indicator Data'!#REF!="No Data",1,IF(#REF!&lt;&gt;"",1,0))</f>
        <v>#REF!</v>
      </c>
      <c r="AK90" s="148" t="e">
        <f>IF('Crisis Indicator Data'!#REF!="No Data",1,IF(#REF!&lt;&gt;"",1,0))</f>
        <v>#REF!</v>
      </c>
      <c r="AL90" s="148" t="e">
        <f>IF('Crisis Indicator Data'!#REF!="No Data",1,IF(#REF!&lt;&gt;"",1,0))</f>
        <v>#REF!</v>
      </c>
      <c r="AM90" s="148" t="e">
        <f>IF('Crisis Indicator Data'!#REF!="No Data",1,IF(#REF!&lt;&gt;"",1,0))</f>
        <v>#REF!</v>
      </c>
      <c r="AN90" s="148" t="e">
        <f>IF('Crisis Indicator Data'!#REF!="No Data",1,IF(#REF!&lt;&gt;"",1,0))</f>
        <v>#REF!</v>
      </c>
      <c r="AO90" s="148" t="e">
        <f>IF('Crisis Indicator Data'!#REF!="No Data",1,IF(#REF!&lt;&gt;"",1,0))</f>
        <v>#REF!</v>
      </c>
      <c r="AP90" s="148" t="e">
        <f>IF('Crisis Indicator Data'!#REF!="No Data",1,IF(#REF!&lt;&gt;"",1,0))</f>
        <v>#REF!</v>
      </c>
      <c r="AQ90" s="148" t="e">
        <f>IF('Crisis Indicator Data'!#REF!="No Data",1,IF(#REF!&lt;&gt;"",1,0))</f>
        <v>#REF!</v>
      </c>
      <c r="AR90" s="148" t="e">
        <f>IF('Crisis Indicator Data'!#REF!="No Data",1,IF(#REF!&lt;&gt;"",1,0))</f>
        <v>#REF!</v>
      </c>
      <c r="AS90" s="148" t="e">
        <f>IF('Crisis Indicator Data'!#REF!="No Data",1,IF(#REF!&lt;&gt;"",1,0))</f>
        <v>#REF!</v>
      </c>
      <c r="AT90" s="148" t="e">
        <f>IF('Crisis Indicator Data'!#REF!="No Data",1,IF(#REF!&lt;&gt;"",1,0))</f>
        <v>#REF!</v>
      </c>
      <c r="AU90" s="148" t="e">
        <f>IF('Crisis Indicator Data'!#REF!="No Data",1,IF(#REF!&lt;&gt;"",1,0))</f>
        <v>#REF!</v>
      </c>
      <c r="AV90" s="148" t="e">
        <f>IF('Crisis Indicator Data'!#REF!="No Data",1,IF(#REF!&lt;&gt;"",1,0))</f>
        <v>#REF!</v>
      </c>
      <c r="AW90" s="148" t="e">
        <f>IF('Crisis Indicator Data'!#REF!="No Data",1,IF(#REF!&lt;&gt;"",1,0))</f>
        <v>#REF!</v>
      </c>
      <c r="AX90" s="148" t="e">
        <f>IF('Crisis Indicator Data'!#REF!="No Data",1,IF(#REF!&lt;&gt;"",1,0))</f>
        <v>#REF!</v>
      </c>
      <c r="AY90" s="148" t="e">
        <f>IF('Crisis Indicator Data'!#REF!="No Data",1,IF(#REF!&lt;&gt;"",1,0))</f>
        <v>#REF!</v>
      </c>
      <c r="AZ90" s="148" t="e">
        <f>IF('Crisis Indicator Data'!#REF!="No Data",1,IF(#REF!&lt;&gt;"",1,0))</f>
        <v>#REF!</v>
      </c>
      <c r="BA90" t="e">
        <f t="shared" si="4"/>
        <v>#REF!</v>
      </c>
      <c r="BB90" s="20" t="e">
        <f t="shared" si="5"/>
        <v>#REF!</v>
      </c>
    </row>
    <row r="91" spans="1:54">
      <c r="A91" t="s">
        <v>8145</v>
      </c>
      <c r="B91" s="148" t="e">
        <f>IF('Crisis Indicator Data'!#REF!="No Data",1,IF(#REF!&lt;&gt;"",1,0))</f>
        <v>#REF!</v>
      </c>
      <c r="C91" s="148" t="e">
        <f>IF('Crisis Indicator Data'!#REF!="No Data",1,IF(#REF!&lt;&gt;"",1,0))</f>
        <v>#REF!</v>
      </c>
      <c r="D91" s="148" t="e">
        <f>IF('Crisis Indicator Data'!#REF!="No Data",1,IF(#REF!&lt;&gt;"",1,0))</f>
        <v>#REF!</v>
      </c>
      <c r="E91" s="148" t="e">
        <f>IF('Crisis Indicator Data'!#REF!="No Data",1,IF(#REF!&lt;&gt;"",1,0))</f>
        <v>#REF!</v>
      </c>
      <c r="F91" s="148" t="e">
        <f>IF('Crisis Indicator Data'!#REF!="No Data",1,IF(#REF!&lt;&gt;"",1,0))</f>
        <v>#REF!</v>
      </c>
      <c r="G91" s="148" t="e">
        <f>IF('Crisis Indicator Data'!#REF!="No Data",1,IF(#REF!&lt;&gt;"",1,0))</f>
        <v>#REF!</v>
      </c>
      <c r="H91" s="148" t="e">
        <f>IF('Crisis Indicator Data'!#REF!="No Data",1,IF(#REF!&lt;&gt;"",1,0))</f>
        <v>#REF!</v>
      </c>
      <c r="I91" s="148" t="e">
        <f>IF('Crisis Indicator Data'!#REF!="No Data",1,IF(#REF!&lt;&gt;"",1,0))</f>
        <v>#REF!</v>
      </c>
      <c r="J91" s="148" t="e">
        <f>IF('Crisis Indicator Data'!#REF!="No Data",1,IF(#REF!&lt;&gt;"",1,0))</f>
        <v>#REF!</v>
      </c>
      <c r="K91" s="148" t="e">
        <f>IF('Crisis Indicator Data'!#REF!="No Data",1,IF(#REF!&lt;&gt;"",1,0))</f>
        <v>#REF!</v>
      </c>
      <c r="L91" s="148" t="e">
        <f>IF('Crisis Indicator Data'!#REF!="No Data",1,IF(#REF!&lt;&gt;"",1,0))</f>
        <v>#REF!</v>
      </c>
      <c r="M91" s="148" t="e">
        <f>IF('Crisis Indicator Data'!#REF!="No Data",1,IF(#REF!&lt;&gt;"",1,0))</f>
        <v>#REF!</v>
      </c>
      <c r="N91" s="148" t="e">
        <f>IF('Crisis Indicator Data'!#REF!="No Data",1,IF(#REF!&lt;&gt;"",1,0))</f>
        <v>#REF!</v>
      </c>
      <c r="O91" s="148" t="e">
        <f>IF('Crisis Indicator Data'!#REF!="No Data",1,IF(#REF!&lt;&gt;"",1,0))</f>
        <v>#REF!</v>
      </c>
      <c r="P91" s="148" t="e">
        <f>IF('Crisis Indicator Data'!#REF!="No Data",1,IF(#REF!&lt;&gt;"",1,0))</f>
        <v>#REF!</v>
      </c>
      <c r="Q91" s="148" t="e">
        <f>IF('Crisis Indicator Data'!#REF!="No Data",1,IF(#REF!&lt;&gt;"",1,0))</f>
        <v>#REF!</v>
      </c>
      <c r="R91" s="148" t="e">
        <f>IF('Crisis Indicator Data'!#REF!="No Data",1,IF(#REF!&lt;&gt;"",1,0))</f>
        <v>#REF!</v>
      </c>
      <c r="S91" s="148" t="e">
        <f>IF('Crisis Indicator Data'!#REF!="No Data",1,IF(#REF!&lt;&gt;"",1,0))</f>
        <v>#REF!</v>
      </c>
      <c r="T91" s="148" t="e">
        <f>IF('Crisis Indicator Data'!#REF!="No Data",1,IF(#REF!&lt;&gt;"",1,0))</f>
        <v>#REF!</v>
      </c>
      <c r="U91" s="148" t="e">
        <f>IF('Crisis Indicator Data'!#REF!="No Data",1,IF(#REF!&lt;&gt;"",1,0))</f>
        <v>#REF!</v>
      </c>
      <c r="V91" s="148" t="e">
        <f>IF('Crisis Indicator Data'!#REF!="No Data",1,IF(#REF!&lt;&gt;"",1,0))</f>
        <v>#REF!</v>
      </c>
      <c r="W91" s="148" t="e">
        <f>IF('Crisis Indicator Data'!#REF!="No Data",1,IF(#REF!&lt;&gt;"",1,0))</f>
        <v>#REF!</v>
      </c>
      <c r="X91" s="148" t="e">
        <f>IF('Crisis Indicator Data'!#REF!="No Data",1,IF(#REF!&lt;&gt;"",1,0))</f>
        <v>#REF!</v>
      </c>
      <c r="Y91" s="148" t="e">
        <f>IF('Crisis Indicator Data'!#REF!="No Data",1,IF(#REF!&lt;&gt;"",1,0))</f>
        <v>#REF!</v>
      </c>
      <c r="Z91" s="148" t="e">
        <f>IF('Crisis Indicator Data'!#REF!="No Data",1,IF(#REF!&lt;&gt;"",1,0))</f>
        <v>#REF!</v>
      </c>
      <c r="AA91" s="148" t="e">
        <f>IF('Crisis Indicator Data'!#REF!="No Data",1,IF(#REF!&lt;&gt;"",1,0))</f>
        <v>#REF!</v>
      </c>
      <c r="AB91" s="148" t="e">
        <f>IF('Crisis Indicator Data'!#REF!="No Data",1,IF(#REF!&lt;&gt;"",1,0))</f>
        <v>#REF!</v>
      </c>
      <c r="AC91" s="148" t="e">
        <f>IF('Crisis Indicator Data'!#REF!="No Data",1,IF(#REF!&lt;&gt;"",1,0))</f>
        <v>#REF!</v>
      </c>
      <c r="AD91" s="148" t="e">
        <f>IF('Crisis Indicator Data'!#REF!="No Data",1,IF(#REF!&lt;&gt;"",1,0))</f>
        <v>#REF!</v>
      </c>
      <c r="AE91" s="148" t="e">
        <f>IF('Crisis Indicator Data'!#REF!="No Data",1,IF(#REF!&lt;&gt;"",1,0))</f>
        <v>#REF!</v>
      </c>
      <c r="AF91" s="148" t="e">
        <f>IF('Crisis Indicator Data'!#REF!="No Data",1,IF(#REF!&lt;&gt;"",1,0))</f>
        <v>#REF!</v>
      </c>
      <c r="AG91" s="148" t="e">
        <f>IF('Crisis Indicator Data'!#REF!="No Data",1,IF(#REF!&lt;&gt;"",1,0))</f>
        <v>#REF!</v>
      </c>
      <c r="AH91" s="148" t="e">
        <f>IF('Crisis Indicator Data'!#REF!="No Data",1,IF(#REF!&lt;&gt;"",1,0))</f>
        <v>#REF!</v>
      </c>
      <c r="AI91" s="148" t="e">
        <f>IF('Crisis Indicator Data'!#REF!="No Data",1,IF(#REF!&lt;&gt;"",1,0))</f>
        <v>#REF!</v>
      </c>
      <c r="AJ91" s="148" t="e">
        <f>IF('Crisis Indicator Data'!#REF!="No Data",1,IF(#REF!&lt;&gt;"",1,0))</f>
        <v>#REF!</v>
      </c>
      <c r="AK91" s="148" t="e">
        <f>IF('Crisis Indicator Data'!#REF!="No Data",1,IF(#REF!&lt;&gt;"",1,0))</f>
        <v>#REF!</v>
      </c>
      <c r="AL91" s="148" t="e">
        <f>IF('Crisis Indicator Data'!#REF!="No Data",1,IF(#REF!&lt;&gt;"",1,0))</f>
        <v>#REF!</v>
      </c>
      <c r="AM91" s="148" t="e">
        <f>IF('Crisis Indicator Data'!#REF!="No Data",1,IF(#REF!&lt;&gt;"",1,0))</f>
        <v>#REF!</v>
      </c>
      <c r="AN91" s="148" t="e">
        <f>IF('Crisis Indicator Data'!#REF!="No Data",1,IF(#REF!&lt;&gt;"",1,0))</f>
        <v>#REF!</v>
      </c>
      <c r="AO91" s="148" t="e">
        <f>IF('Crisis Indicator Data'!#REF!="No Data",1,IF(#REF!&lt;&gt;"",1,0))</f>
        <v>#REF!</v>
      </c>
      <c r="AP91" s="148" t="e">
        <f>IF('Crisis Indicator Data'!#REF!="No Data",1,IF(#REF!&lt;&gt;"",1,0))</f>
        <v>#REF!</v>
      </c>
      <c r="AQ91" s="148" t="e">
        <f>IF('Crisis Indicator Data'!#REF!="No Data",1,IF(#REF!&lt;&gt;"",1,0))</f>
        <v>#REF!</v>
      </c>
      <c r="AR91" s="148" t="e">
        <f>IF('Crisis Indicator Data'!#REF!="No Data",1,IF(#REF!&lt;&gt;"",1,0))</f>
        <v>#REF!</v>
      </c>
      <c r="AS91" s="148" t="e">
        <f>IF('Crisis Indicator Data'!#REF!="No Data",1,IF(#REF!&lt;&gt;"",1,0))</f>
        <v>#REF!</v>
      </c>
      <c r="AT91" s="148" t="e">
        <f>IF('Crisis Indicator Data'!#REF!="No Data",1,IF(#REF!&lt;&gt;"",1,0))</f>
        <v>#REF!</v>
      </c>
      <c r="AU91" s="148" t="e">
        <f>IF('Crisis Indicator Data'!#REF!="No Data",1,IF(#REF!&lt;&gt;"",1,0))</f>
        <v>#REF!</v>
      </c>
      <c r="AV91" s="148" t="e">
        <f>IF('Crisis Indicator Data'!#REF!="No Data",1,IF(#REF!&lt;&gt;"",1,0))</f>
        <v>#REF!</v>
      </c>
      <c r="AW91" s="148" t="e">
        <f>IF('Crisis Indicator Data'!#REF!="No Data",1,IF(#REF!&lt;&gt;"",1,0))</f>
        <v>#REF!</v>
      </c>
      <c r="AX91" s="148" t="e">
        <f>IF('Crisis Indicator Data'!#REF!="No Data",1,IF(#REF!&lt;&gt;"",1,0))</f>
        <v>#REF!</v>
      </c>
      <c r="AY91" s="148" t="e">
        <f>IF('Crisis Indicator Data'!#REF!="No Data",1,IF(#REF!&lt;&gt;"",1,0))</f>
        <v>#REF!</v>
      </c>
      <c r="AZ91" s="148" t="e">
        <f>IF('Crisis Indicator Data'!#REF!="No Data",1,IF(#REF!&lt;&gt;"",1,0))</f>
        <v>#REF!</v>
      </c>
      <c r="BA91" t="e">
        <f t="shared" si="4"/>
        <v>#REF!</v>
      </c>
      <c r="BB91" s="20" t="e">
        <f t="shared" si="5"/>
        <v>#REF!</v>
      </c>
    </row>
    <row r="92" spans="1:54">
      <c r="A92" t="s">
        <v>8147</v>
      </c>
      <c r="B92" s="148" t="e">
        <f>IF('Crisis Indicator Data'!#REF!="No Data",1,IF(#REF!&lt;&gt;"",1,0))</f>
        <v>#REF!</v>
      </c>
      <c r="C92" s="148" t="e">
        <f>IF('Crisis Indicator Data'!#REF!="No Data",1,IF(#REF!&lt;&gt;"",1,0))</f>
        <v>#REF!</v>
      </c>
      <c r="D92" s="148" t="e">
        <f>IF('Crisis Indicator Data'!#REF!="No Data",1,IF(#REF!&lt;&gt;"",1,0))</f>
        <v>#REF!</v>
      </c>
      <c r="E92" s="148" t="e">
        <f>IF('Crisis Indicator Data'!#REF!="No Data",1,IF(#REF!&lt;&gt;"",1,0))</f>
        <v>#REF!</v>
      </c>
      <c r="F92" s="148" t="e">
        <f>IF('Crisis Indicator Data'!#REF!="No Data",1,IF(#REF!&lt;&gt;"",1,0))</f>
        <v>#REF!</v>
      </c>
      <c r="G92" s="148" t="e">
        <f>IF('Crisis Indicator Data'!#REF!="No Data",1,IF(#REF!&lt;&gt;"",1,0))</f>
        <v>#REF!</v>
      </c>
      <c r="H92" s="148" t="e">
        <f>IF('Crisis Indicator Data'!#REF!="No Data",1,IF(#REF!&lt;&gt;"",1,0))</f>
        <v>#REF!</v>
      </c>
      <c r="I92" s="148" t="e">
        <f>IF('Crisis Indicator Data'!#REF!="No Data",1,IF(#REF!&lt;&gt;"",1,0))</f>
        <v>#REF!</v>
      </c>
      <c r="J92" s="148" t="e">
        <f>IF('Crisis Indicator Data'!#REF!="No Data",1,IF(#REF!&lt;&gt;"",1,0))</f>
        <v>#REF!</v>
      </c>
      <c r="K92" s="148" t="e">
        <f>IF('Crisis Indicator Data'!#REF!="No Data",1,IF(#REF!&lt;&gt;"",1,0))</f>
        <v>#REF!</v>
      </c>
      <c r="L92" s="148" t="e">
        <f>IF('Crisis Indicator Data'!#REF!="No Data",1,IF(#REF!&lt;&gt;"",1,0))</f>
        <v>#REF!</v>
      </c>
      <c r="M92" s="148" t="e">
        <f>IF('Crisis Indicator Data'!#REF!="No Data",1,IF(#REF!&lt;&gt;"",1,0))</f>
        <v>#REF!</v>
      </c>
      <c r="N92" s="148" t="e">
        <f>IF('Crisis Indicator Data'!#REF!="No Data",1,IF(#REF!&lt;&gt;"",1,0))</f>
        <v>#REF!</v>
      </c>
      <c r="O92" s="148" t="e">
        <f>IF('Crisis Indicator Data'!#REF!="No Data",1,IF(#REF!&lt;&gt;"",1,0))</f>
        <v>#REF!</v>
      </c>
      <c r="P92" s="148" t="e">
        <f>IF('Crisis Indicator Data'!#REF!="No Data",1,IF(#REF!&lt;&gt;"",1,0))</f>
        <v>#REF!</v>
      </c>
      <c r="Q92" s="148" t="e">
        <f>IF('Crisis Indicator Data'!#REF!="No Data",1,IF(#REF!&lt;&gt;"",1,0))</f>
        <v>#REF!</v>
      </c>
      <c r="R92" s="148" t="e">
        <f>IF('Crisis Indicator Data'!#REF!="No Data",1,IF(#REF!&lt;&gt;"",1,0))</f>
        <v>#REF!</v>
      </c>
      <c r="S92" s="148" t="e">
        <f>IF('Crisis Indicator Data'!#REF!="No Data",1,IF(#REF!&lt;&gt;"",1,0))</f>
        <v>#REF!</v>
      </c>
      <c r="T92" s="148" t="e">
        <f>IF('Crisis Indicator Data'!#REF!="No Data",1,IF(#REF!&lt;&gt;"",1,0))</f>
        <v>#REF!</v>
      </c>
      <c r="U92" s="148" t="e">
        <f>IF('Crisis Indicator Data'!#REF!="No Data",1,IF(#REF!&lt;&gt;"",1,0))</f>
        <v>#REF!</v>
      </c>
      <c r="V92" s="148" t="e">
        <f>IF('Crisis Indicator Data'!#REF!="No Data",1,IF(#REF!&lt;&gt;"",1,0))</f>
        <v>#REF!</v>
      </c>
      <c r="W92" s="148" t="e">
        <f>IF('Crisis Indicator Data'!#REF!="No Data",1,IF(#REF!&lt;&gt;"",1,0))</f>
        <v>#REF!</v>
      </c>
      <c r="X92" s="148" t="e">
        <f>IF('Crisis Indicator Data'!#REF!="No Data",1,IF(#REF!&lt;&gt;"",1,0))</f>
        <v>#REF!</v>
      </c>
      <c r="Y92" s="148" t="e">
        <f>IF('Crisis Indicator Data'!#REF!="No Data",1,IF(#REF!&lt;&gt;"",1,0))</f>
        <v>#REF!</v>
      </c>
      <c r="Z92" s="148" t="e">
        <f>IF('Crisis Indicator Data'!#REF!="No Data",1,IF(#REF!&lt;&gt;"",1,0))</f>
        <v>#REF!</v>
      </c>
      <c r="AA92" s="148" t="e">
        <f>IF('Crisis Indicator Data'!#REF!="No Data",1,IF(#REF!&lt;&gt;"",1,0))</f>
        <v>#REF!</v>
      </c>
      <c r="AB92" s="148" t="e">
        <f>IF('Crisis Indicator Data'!#REF!="No Data",1,IF(#REF!&lt;&gt;"",1,0))</f>
        <v>#REF!</v>
      </c>
      <c r="AC92" s="148" t="e">
        <f>IF('Crisis Indicator Data'!#REF!="No Data",1,IF(#REF!&lt;&gt;"",1,0))</f>
        <v>#REF!</v>
      </c>
      <c r="AD92" s="148" t="e">
        <f>IF('Crisis Indicator Data'!#REF!="No Data",1,IF(#REF!&lt;&gt;"",1,0))</f>
        <v>#REF!</v>
      </c>
      <c r="AE92" s="148" t="e">
        <f>IF('Crisis Indicator Data'!#REF!="No Data",1,IF(#REF!&lt;&gt;"",1,0))</f>
        <v>#REF!</v>
      </c>
      <c r="AF92" s="148" t="e">
        <f>IF('Crisis Indicator Data'!#REF!="No Data",1,IF(#REF!&lt;&gt;"",1,0))</f>
        <v>#REF!</v>
      </c>
      <c r="AG92" s="148" t="e">
        <f>IF('Crisis Indicator Data'!#REF!="No Data",1,IF(#REF!&lt;&gt;"",1,0))</f>
        <v>#REF!</v>
      </c>
      <c r="AH92" s="148" t="e">
        <f>IF('Crisis Indicator Data'!#REF!="No Data",1,IF(#REF!&lt;&gt;"",1,0))</f>
        <v>#REF!</v>
      </c>
      <c r="AI92" s="148" t="e">
        <f>IF('Crisis Indicator Data'!#REF!="No Data",1,IF(#REF!&lt;&gt;"",1,0))</f>
        <v>#REF!</v>
      </c>
      <c r="AJ92" s="148" t="e">
        <f>IF('Crisis Indicator Data'!#REF!="No Data",1,IF(#REF!&lt;&gt;"",1,0))</f>
        <v>#REF!</v>
      </c>
      <c r="AK92" s="148" t="e">
        <f>IF('Crisis Indicator Data'!#REF!="No Data",1,IF(#REF!&lt;&gt;"",1,0))</f>
        <v>#REF!</v>
      </c>
      <c r="AL92" s="148" t="e">
        <f>IF('Crisis Indicator Data'!#REF!="No Data",1,IF(#REF!&lt;&gt;"",1,0))</f>
        <v>#REF!</v>
      </c>
      <c r="AM92" s="148" t="e">
        <f>IF('Crisis Indicator Data'!#REF!="No Data",1,IF(#REF!&lt;&gt;"",1,0))</f>
        <v>#REF!</v>
      </c>
      <c r="AN92" s="148" t="e">
        <f>IF('Crisis Indicator Data'!#REF!="No Data",1,IF(#REF!&lt;&gt;"",1,0))</f>
        <v>#REF!</v>
      </c>
      <c r="AO92" s="148" t="e">
        <f>IF('Crisis Indicator Data'!#REF!="No Data",1,IF(#REF!&lt;&gt;"",1,0))</f>
        <v>#REF!</v>
      </c>
      <c r="AP92" s="148" t="e">
        <f>IF('Crisis Indicator Data'!#REF!="No Data",1,IF(#REF!&lt;&gt;"",1,0))</f>
        <v>#REF!</v>
      </c>
      <c r="AQ92" s="148" t="e">
        <f>IF('Crisis Indicator Data'!#REF!="No Data",1,IF(#REF!&lt;&gt;"",1,0))</f>
        <v>#REF!</v>
      </c>
      <c r="AR92" s="148" t="e">
        <f>IF('Crisis Indicator Data'!#REF!="No Data",1,IF(#REF!&lt;&gt;"",1,0))</f>
        <v>#REF!</v>
      </c>
      <c r="AS92" s="148" t="e">
        <f>IF('Crisis Indicator Data'!#REF!="No Data",1,IF(#REF!&lt;&gt;"",1,0))</f>
        <v>#REF!</v>
      </c>
      <c r="AT92" s="148" t="e">
        <f>IF('Crisis Indicator Data'!#REF!="No Data",1,IF(#REF!&lt;&gt;"",1,0))</f>
        <v>#REF!</v>
      </c>
      <c r="AU92" s="148" t="e">
        <f>IF('Crisis Indicator Data'!#REF!="No Data",1,IF(#REF!&lt;&gt;"",1,0))</f>
        <v>#REF!</v>
      </c>
      <c r="AV92" s="148" t="e">
        <f>IF('Crisis Indicator Data'!#REF!="No Data",1,IF(#REF!&lt;&gt;"",1,0))</f>
        <v>#REF!</v>
      </c>
      <c r="AW92" s="148" t="e">
        <f>IF('Crisis Indicator Data'!#REF!="No Data",1,IF(#REF!&lt;&gt;"",1,0))</f>
        <v>#REF!</v>
      </c>
      <c r="AX92" s="148" t="e">
        <f>IF('Crisis Indicator Data'!#REF!="No Data",1,IF(#REF!&lt;&gt;"",1,0))</f>
        <v>#REF!</v>
      </c>
      <c r="AY92" s="148" t="e">
        <f>IF('Crisis Indicator Data'!#REF!="No Data",1,IF(#REF!&lt;&gt;"",1,0))</f>
        <v>#REF!</v>
      </c>
      <c r="AZ92" s="148" t="e">
        <f>IF('Crisis Indicator Data'!#REF!="No Data",1,IF(#REF!&lt;&gt;"",1,0))</f>
        <v>#REF!</v>
      </c>
      <c r="BA92" t="e">
        <f t="shared" si="4"/>
        <v>#REF!</v>
      </c>
      <c r="BB92" s="20" t="e">
        <f t="shared" si="5"/>
        <v>#REF!</v>
      </c>
    </row>
    <row r="93" spans="1:54">
      <c r="A93" t="s">
        <v>8149</v>
      </c>
      <c r="B93" s="148" t="e">
        <f>IF('Crisis Indicator Data'!#REF!="No Data",1,IF(#REF!&lt;&gt;"",1,0))</f>
        <v>#REF!</v>
      </c>
      <c r="C93" s="148" t="e">
        <f>IF('Crisis Indicator Data'!#REF!="No Data",1,IF(#REF!&lt;&gt;"",1,0))</f>
        <v>#REF!</v>
      </c>
      <c r="D93" s="148" t="e">
        <f>IF('Crisis Indicator Data'!#REF!="No Data",1,IF(#REF!&lt;&gt;"",1,0))</f>
        <v>#REF!</v>
      </c>
      <c r="E93" s="148" t="e">
        <f>IF('Crisis Indicator Data'!#REF!="No Data",1,IF(#REF!&lt;&gt;"",1,0))</f>
        <v>#REF!</v>
      </c>
      <c r="F93" s="148" t="e">
        <f>IF('Crisis Indicator Data'!#REF!="No Data",1,IF(#REF!&lt;&gt;"",1,0))</f>
        <v>#REF!</v>
      </c>
      <c r="G93" s="148" t="e">
        <f>IF('Crisis Indicator Data'!#REF!="No Data",1,IF(#REF!&lt;&gt;"",1,0))</f>
        <v>#REF!</v>
      </c>
      <c r="H93" s="148" t="e">
        <f>IF('Crisis Indicator Data'!#REF!="No Data",1,IF(#REF!&lt;&gt;"",1,0))</f>
        <v>#REF!</v>
      </c>
      <c r="I93" s="148" t="e">
        <f>IF('Crisis Indicator Data'!#REF!="No Data",1,IF(#REF!&lt;&gt;"",1,0))</f>
        <v>#REF!</v>
      </c>
      <c r="J93" s="148" t="e">
        <f>IF('Crisis Indicator Data'!#REF!="No Data",1,IF(#REF!&lt;&gt;"",1,0))</f>
        <v>#REF!</v>
      </c>
      <c r="K93" s="148" t="e">
        <f>IF('Crisis Indicator Data'!#REF!="No Data",1,IF(#REF!&lt;&gt;"",1,0))</f>
        <v>#REF!</v>
      </c>
      <c r="L93" s="148" t="e">
        <f>IF('Crisis Indicator Data'!#REF!="No Data",1,IF(#REF!&lt;&gt;"",1,0))</f>
        <v>#REF!</v>
      </c>
      <c r="M93" s="148" t="e">
        <f>IF('Crisis Indicator Data'!#REF!="No Data",1,IF(#REF!&lt;&gt;"",1,0))</f>
        <v>#REF!</v>
      </c>
      <c r="N93" s="148" t="e">
        <f>IF('Crisis Indicator Data'!#REF!="No Data",1,IF(#REF!&lt;&gt;"",1,0))</f>
        <v>#REF!</v>
      </c>
      <c r="O93" s="148" t="e">
        <f>IF('Crisis Indicator Data'!#REF!="No Data",1,IF(#REF!&lt;&gt;"",1,0))</f>
        <v>#REF!</v>
      </c>
      <c r="P93" s="148" t="e">
        <f>IF('Crisis Indicator Data'!#REF!="No Data",1,IF(#REF!&lt;&gt;"",1,0))</f>
        <v>#REF!</v>
      </c>
      <c r="Q93" s="148" t="e">
        <f>IF('Crisis Indicator Data'!#REF!="No Data",1,IF(#REF!&lt;&gt;"",1,0))</f>
        <v>#REF!</v>
      </c>
      <c r="R93" s="148" t="e">
        <f>IF('Crisis Indicator Data'!#REF!="No Data",1,IF(#REF!&lt;&gt;"",1,0))</f>
        <v>#REF!</v>
      </c>
      <c r="S93" s="148" t="e">
        <f>IF('Crisis Indicator Data'!#REF!="No Data",1,IF(#REF!&lt;&gt;"",1,0))</f>
        <v>#REF!</v>
      </c>
      <c r="T93" s="148" t="e">
        <f>IF('Crisis Indicator Data'!#REF!="No Data",1,IF(#REF!&lt;&gt;"",1,0))</f>
        <v>#REF!</v>
      </c>
      <c r="U93" s="148" t="e">
        <f>IF('Crisis Indicator Data'!#REF!="No Data",1,IF(#REF!&lt;&gt;"",1,0))</f>
        <v>#REF!</v>
      </c>
      <c r="V93" s="148" t="e">
        <f>IF('Crisis Indicator Data'!#REF!="No Data",1,IF(#REF!&lt;&gt;"",1,0))</f>
        <v>#REF!</v>
      </c>
      <c r="W93" s="148" t="e">
        <f>IF('Crisis Indicator Data'!#REF!="No Data",1,IF(#REF!&lt;&gt;"",1,0))</f>
        <v>#REF!</v>
      </c>
      <c r="X93" s="148" t="e">
        <f>IF('Crisis Indicator Data'!#REF!="No Data",1,IF(#REF!&lt;&gt;"",1,0))</f>
        <v>#REF!</v>
      </c>
      <c r="Y93" s="148" t="e">
        <f>IF('Crisis Indicator Data'!#REF!="No Data",1,IF(#REF!&lt;&gt;"",1,0))</f>
        <v>#REF!</v>
      </c>
      <c r="Z93" s="148" t="e">
        <f>IF('Crisis Indicator Data'!#REF!="No Data",1,IF(#REF!&lt;&gt;"",1,0))</f>
        <v>#REF!</v>
      </c>
      <c r="AA93" s="148" t="e">
        <f>IF('Crisis Indicator Data'!#REF!="No Data",1,IF(#REF!&lt;&gt;"",1,0))</f>
        <v>#REF!</v>
      </c>
      <c r="AB93" s="148" t="e">
        <f>IF('Crisis Indicator Data'!#REF!="No Data",1,IF(#REF!&lt;&gt;"",1,0))</f>
        <v>#REF!</v>
      </c>
      <c r="AC93" s="148" t="e">
        <f>IF('Crisis Indicator Data'!#REF!="No Data",1,IF(#REF!&lt;&gt;"",1,0))</f>
        <v>#REF!</v>
      </c>
      <c r="AD93" s="148" t="e">
        <f>IF('Crisis Indicator Data'!#REF!="No Data",1,IF(#REF!&lt;&gt;"",1,0))</f>
        <v>#REF!</v>
      </c>
      <c r="AE93" s="148" t="e">
        <f>IF('Crisis Indicator Data'!#REF!="No Data",1,IF(#REF!&lt;&gt;"",1,0))</f>
        <v>#REF!</v>
      </c>
      <c r="AF93" s="148" t="e">
        <f>IF('Crisis Indicator Data'!#REF!="No Data",1,IF(#REF!&lt;&gt;"",1,0))</f>
        <v>#REF!</v>
      </c>
      <c r="AG93" s="148" t="e">
        <f>IF('Crisis Indicator Data'!#REF!="No Data",1,IF(#REF!&lt;&gt;"",1,0))</f>
        <v>#REF!</v>
      </c>
      <c r="AH93" s="148" t="e">
        <f>IF('Crisis Indicator Data'!#REF!="No Data",1,IF(#REF!&lt;&gt;"",1,0))</f>
        <v>#REF!</v>
      </c>
      <c r="AI93" s="148" t="e">
        <f>IF('Crisis Indicator Data'!#REF!="No Data",1,IF(#REF!&lt;&gt;"",1,0))</f>
        <v>#REF!</v>
      </c>
      <c r="AJ93" s="148" t="e">
        <f>IF('Crisis Indicator Data'!#REF!="No Data",1,IF(#REF!&lt;&gt;"",1,0))</f>
        <v>#REF!</v>
      </c>
      <c r="AK93" s="148" t="e">
        <f>IF('Crisis Indicator Data'!#REF!="No Data",1,IF(#REF!&lt;&gt;"",1,0))</f>
        <v>#REF!</v>
      </c>
      <c r="AL93" s="148" t="e">
        <f>IF('Crisis Indicator Data'!#REF!="No Data",1,IF(#REF!&lt;&gt;"",1,0))</f>
        <v>#REF!</v>
      </c>
      <c r="AM93" s="148" t="e">
        <f>IF('Crisis Indicator Data'!#REF!="No Data",1,IF(#REF!&lt;&gt;"",1,0))</f>
        <v>#REF!</v>
      </c>
      <c r="AN93" s="148" t="e">
        <f>IF('Crisis Indicator Data'!#REF!="No Data",1,IF(#REF!&lt;&gt;"",1,0))</f>
        <v>#REF!</v>
      </c>
      <c r="AO93" s="148" t="e">
        <f>IF('Crisis Indicator Data'!#REF!="No Data",1,IF(#REF!&lt;&gt;"",1,0))</f>
        <v>#REF!</v>
      </c>
      <c r="AP93" s="148" t="e">
        <f>IF('Crisis Indicator Data'!#REF!="No Data",1,IF(#REF!&lt;&gt;"",1,0))</f>
        <v>#REF!</v>
      </c>
      <c r="AQ93" s="148" t="e">
        <f>IF('Crisis Indicator Data'!#REF!="No Data",1,IF(#REF!&lt;&gt;"",1,0))</f>
        <v>#REF!</v>
      </c>
      <c r="AR93" s="148" t="e">
        <f>IF('Crisis Indicator Data'!#REF!="No Data",1,IF(#REF!&lt;&gt;"",1,0))</f>
        <v>#REF!</v>
      </c>
      <c r="AS93" s="148" t="e">
        <f>IF('Crisis Indicator Data'!#REF!="No Data",1,IF(#REF!&lt;&gt;"",1,0))</f>
        <v>#REF!</v>
      </c>
      <c r="AT93" s="148" t="e">
        <f>IF('Crisis Indicator Data'!#REF!="No Data",1,IF(#REF!&lt;&gt;"",1,0))</f>
        <v>#REF!</v>
      </c>
      <c r="AU93" s="148" t="e">
        <f>IF('Crisis Indicator Data'!#REF!="No Data",1,IF(#REF!&lt;&gt;"",1,0))</f>
        <v>#REF!</v>
      </c>
      <c r="AV93" s="148" t="e">
        <f>IF('Crisis Indicator Data'!#REF!="No Data",1,IF(#REF!&lt;&gt;"",1,0))</f>
        <v>#REF!</v>
      </c>
      <c r="AW93" s="148" t="e">
        <f>IF('Crisis Indicator Data'!#REF!="No Data",1,IF(#REF!&lt;&gt;"",1,0))</f>
        <v>#REF!</v>
      </c>
      <c r="AX93" s="148" t="e">
        <f>IF('Crisis Indicator Data'!#REF!="No Data",1,IF(#REF!&lt;&gt;"",1,0))</f>
        <v>#REF!</v>
      </c>
      <c r="AY93" s="148" t="e">
        <f>IF('Crisis Indicator Data'!#REF!="No Data",1,IF(#REF!&lt;&gt;"",1,0))</f>
        <v>#REF!</v>
      </c>
      <c r="AZ93" s="148" t="e">
        <f>IF('Crisis Indicator Data'!#REF!="No Data",1,IF(#REF!&lt;&gt;"",1,0))</f>
        <v>#REF!</v>
      </c>
      <c r="BA93" t="e">
        <f t="shared" si="4"/>
        <v>#REF!</v>
      </c>
      <c r="BB93" s="20" t="e">
        <f t="shared" si="5"/>
        <v>#REF!</v>
      </c>
    </row>
    <row r="94" spans="1:54">
      <c r="A94" t="s">
        <v>8151</v>
      </c>
      <c r="B94" s="148" t="e">
        <f>IF('Crisis Indicator Data'!#REF!="No Data",1,IF(#REF!&lt;&gt;"",1,0))</f>
        <v>#REF!</v>
      </c>
      <c r="C94" s="148" t="e">
        <f>IF('Crisis Indicator Data'!#REF!="No Data",1,IF(#REF!&lt;&gt;"",1,0))</f>
        <v>#REF!</v>
      </c>
      <c r="D94" s="148" t="e">
        <f>IF('Crisis Indicator Data'!#REF!="No Data",1,IF(#REF!&lt;&gt;"",1,0))</f>
        <v>#REF!</v>
      </c>
      <c r="E94" s="148" t="e">
        <f>IF('Crisis Indicator Data'!#REF!="No Data",1,IF(#REF!&lt;&gt;"",1,0))</f>
        <v>#REF!</v>
      </c>
      <c r="F94" s="148" t="e">
        <f>IF('Crisis Indicator Data'!#REF!="No Data",1,IF(#REF!&lt;&gt;"",1,0))</f>
        <v>#REF!</v>
      </c>
      <c r="G94" s="148" t="e">
        <f>IF('Crisis Indicator Data'!#REF!="No Data",1,IF(#REF!&lt;&gt;"",1,0))</f>
        <v>#REF!</v>
      </c>
      <c r="H94" s="148" t="e">
        <f>IF('Crisis Indicator Data'!#REF!="No Data",1,IF(#REF!&lt;&gt;"",1,0))</f>
        <v>#REF!</v>
      </c>
      <c r="I94" s="148" t="e">
        <f>IF('Crisis Indicator Data'!#REF!="No Data",1,IF(#REF!&lt;&gt;"",1,0))</f>
        <v>#REF!</v>
      </c>
      <c r="J94" s="148" t="e">
        <f>IF('Crisis Indicator Data'!#REF!="No Data",1,IF(#REF!&lt;&gt;"",1,0))</f>
        <v>#REF!</v>
      </c>
      <c r="K94" s="148" t="e">
        <f>IF('Crisis Indicator Data'!#REF!="No Data",1,IF(#REF!&lt;&gt;"",1,0))</f>
        <v>#REF!</v>
      </c>
      <c r="L94" s="148" t="e">
        <f>IF('Crisis Indicator Data'!#REF!="No Data",1,IF(#REF!&lt;&gt;"",1,0))</f>
        <v>#REF!</v>
      </c>
      <c r="M94" s="148" t="e">
        <f>IF('Crisis Indicator Data'!#REF!="No Data",1,IF(#REF!&lt;&gt;"",1,0))</f>
        <v>#REF!</v>
      </c>
      <c r="N94" s="148" t="e">
        <f>IF('Crisis Indicator Data'!#REF!="No Data",1,IF(#REF!&lt;&gt;"",1,0))</f>
        <v>#REF!</v>
      </c>
      <c r="O94" s="148" t="e">
        <f>IF('Crisis Indicator Data'!#REF!="No Data",1,IF(#REF!&lt;&gt;"",1,0))</f>
        <v>#REF!</v>
      </c>
      <c r="P94" s="148" t="e">
        <f>IF('Crisis Indicator Data'!#REF!="No Data",1,IF(#REF!&lt;&gt;"",1,0))</f>
        <v>#REF!</v>
      </c>
      <c r="Q94" s="148" t="e">
        <f>IF('Crisis Indicator Data'!#REF!="No Data",1,IF(#REF!&lt;&gt;"",1,0))</f>
        <v>#REF!</v>
      </c>
      <c r="R94" s="148" t="e">
        <f>IF('Crisis Indicator Data'!#REF!="No Data",1,IF(#REF!&lt;&gt;"",1,0))</f>
        <v>#REF!</v>
      </c>
      <c r="S94" s="148" t="e">
        <f>IF('Crisis Indicator Data'!#REF!="No Data",1,IF(#REF!&lt;&gt;"",1,0))</f>
        <v>#REF!</v>
      </c>
      <c r="T94" s="148" t="e">
        <f>IF('Crisis Indicator Data'!#REF!="No Data",1,IF(#REF!&lt;&gt;"",1,0))</f>
        <v>#REF!</v>
      </c>
      <c r="U94" s="148" t="e">
        <f>IF('Crisis Indicator Data'!#REF!="No Data",1,IF(#REF!&lt;&gt;"",1,0))</f>
        <v>#REF!</v>
      </c>
      <c r="V94" s="148" t="e">
        <f>IF('Crisis Indicator Data'!#REF!="No Data",1,IF(#REF!&lt;&gt;"",1,0))</f>
        <v>#REF!</v>
      </c>
      <c r="W94" s="148" t="e">
        <f>IF('Crisis Indicator Data'!#REF!="No Data",1,IF(#REF!&lt;&gt;"",1,0))</f>
        <v>#REF!</v>
      </c>
      <c r="X94" s="148" t="e">
        <f>IF('Crisis Indicator Data'!#REF!="No Data",1,IF(#REF!&lt;&gt;"",1,0))</f>
        <v>#REF!</v>
      </c>
      <c r="Y94" s="148" t="e">
        <f>IF('Crisis Indicator Data'!#REF!="No Data",1,IF(#REF!&lt;&gt;"",1,0))</f>
        <v>#REF!</v>
      </c>
      <c r="Z94" s="148" t="e">
        <f>IF('Crisis Indicator Data'!#REF!="No Data",1,IF(#REF!&lt;&gt;"",1,0))</f>
        <v>#REF!</v>
      </c>
      <c r="AA94" s="148" t="e">
        <f>IF('Crisis Indicator Data'!#REF!="No Data",1,IF(#REF!&lt;&gt;"",1,0))</f>
        <v>#REF!</v>
      </c>
      <c r="AB94" s="148" t="e">
        <f>IF('Crisis Indicator Data'!#REF!="No Data",1,IF(#REF!&lt;&gt;"",1,0))</f>
        <v>#REF!</v>
      </c>
      <c r="AC94" s="148" t="e">
        <f>IF('Crisis Indicator Data'!#REF!="No Data",1,IF(#REF!&lt;&gt;"",1,0))</f>
        <v>#REF!</v>
      </c>
      <c r="AD94" s="148" t="e">
        <f>IF('Crisis Indicator Data'!#REF!="No Data",1,IF(#REF!&lt;&gt;"",1,0))</f>
        <v>#REF!</v>
      </c>
      <c r="AE94" s="148" t="e">
        <f>IF('Crisis Indicator Data'!#REF!="No Data",1,IF(#REF!&lt;&gt;"",1,0))</f>
        <v>#REF!</v>
      </c>
      <c r="AF94" s="148" t="e">
        <f>IF('Crisis Indicator Data'!#REF!="No Data",1,IF(#REF!&lt;&gt;"",1,0))</f>
        <v>#REF!</v>
      </c>
      <c r="AG94" s="148" t="e">
        <f>IF('Crisis Indicator Data'!#REF!="No Data",1,IF(#REF!&lt;&gt;"",1,0))</f>
        <v>#REF!</v>
      </c>
      <c r="AH94" s="148" t="e">
        <f>IF('Crisis Indicator Data'!#REF!="No Data",1,IF(#REF!&lt;&gt;"",1,0))</f>
        <v>#REF!</v>
      </c>
      <c r="AI94" s="148" t="e">
        <f>IF('Crisis Indicator Data'!#REF!="No Data",1,IF(#REF!&lt;&gt;"",1,0))</f>
        <v>#REF!</v>
      </c>
      <c r="AJ94" s="148" t="e">
        <f>IF('Crisis Indicator Data'!#REF!="No Data",1,IF(#REF!&lt;&gt;"",1,0))</f>
        <v>#REF!</v>
      </c>
      <c r="AK94" s="148" t="e">
        <f>IF('Crisis Indicator Data'!#REF!="No Data",1,IF(#REF!&lt;&gt;"",1,0))</f>
        <v>#REF!</v>
      </c>
      <c r="AL94" s="148" t="e">
        <f>IF('Crisis Indicator Data'!#REF!="No Data",1,IF(#REF!&lt;&gt;"",1,0))</f>
        <v>#REF!</v>
      </c>
      <c r="AM94" s="148" t="e">
        <f>IF('Crisis Indicator Data'!#REF!="No Data",1,IF(#REF!&lt;&gt;"",1,0))</f>
        <v>#REF!</v>
      </c>
      <c r="AN94" s="148" t="e">
        <f>IF('Crisis Indicator Data'!#REF!="No Data",1,IF(#REF!&lt;&gt;"",1,0))</f>
        <v>#REF!</v>
      </c>
      <c r="AO94" s="148" t="e">
        <f>IF('Crisis Indicator Data'!#REF!="No Data",1,IF(#REF!&lt;&gt;"",1,0))</f>
        <v>#REF!</v>
      </c>
      <c r="AP94" s="148" t="e">
        <f>IF('Crisis Indicator Data'!#REF!="No Data",1,IF(#REF!&lt;&gt;"",1,0))</f>
        <v>#REF!</v>
      </c>
      <c r="AQ94" s="148" t="e">
        <f>IF('Crisis Indicator Data'!#REF!="No Data",1,IF(#REF!&lt;&gt;"",1,0))</f>
        <v>#REF!</v>
      </c>
      <c r="AR94" s="148" t="e">
        <f>IF('Crisis Indicator Data'!#REF!="No Data",1,IF(#REF!&lt;&gt;"",1,0))</f>
        <v>#REF!</v>
      </c>
      <c r="AS94" s="148" t="e">
        <f>IF('Crisis Indicator Data'!#REF!="No Data",1,IF(#REF!&lt;&gt;"",1,0))</f>
        <v>#REF!</v>
      </c>
      <c r="AT94" s="148" t="e">
        <f>IF('Crisis Indicator Data'!#REF!="No Data",1,IF(#REF!&lt;&gt;"",1,0))</f>
        <v>#REF!</v>
      </c>
      <c r="AU94" s="148" t="e">
        <f>IF('Crisis Indicator Data'!#REF!="No Data",1,IF(#REF!&lt;&gt;"",1,0))</f>
        <v>#REF!</v>
      </c>
      <c r="AV94" s="148" t="e">
        <f>IF('Crisis Indicator Data'!#REF!="No Data",1,IF(#REF!&lt;&gt;"",1,0))</f>
        <v>#REF!</v>
      </c>
      <c r="AW94" s="148" t="e">
        <f>IF('Crisis Indicator Data'!#REF!="No Data",1,IF(#REF!&lt;&gt;"",1,0))</f>
        <v>#REF!</v>
      </c>
      <c r="AX94" s="148" t="e">
        <f>IF('Crisis Indicator Data'!#REF!="No Data",1,IF(#REF!&lt;&gt;"",1,0))</f>
        <v>#REF!</v>
      </c>
      <c r="AY94" s="148" t="e">
        <f>IF('Crisis Indicator Data'!#REF!="No Data",1,IF(#REF!&lt;&gt;"",1,0))</f>
        <v>#REF!</v>
      </c>
      <c r="AZ94" s="148" t="e">
        <f>IF('Crisis Indicator Data'!#REF!="No Data",1,IF(#REF!&lt;&gt;"",1,0))</f>
        <v>#REF!</v>
      </c>
      <c r="BA94" t="e">
        <f t="shared" si="4"/>
        <v>#REF!</v>
      </c>
      <c r="BB94" s="20" t="e">
        <f t="shared" si="5"/>
        <v>#REF!</v>
      </c>
    </row>
    <row r="95" spans="1:54">
      <c r="A95" t="s">
        <v>3019</v>
      </c>
      <c r="B95" s="148" t="e">
        <f>IF('Crisis Indicator Data'!#REF!="No Data",1,IF(#REF!&lt;&gt;"",1,0))</f>
        <v>#REF!</v>
      </c>
      <c r="C95" s="148" t="e">
        <f>IF('Crisis Indicator Data'!#REF!="No Data",1,IF(#REF!&lt;&gt;"",1,0))</f>
        <v>#REF!</v>
      </c>
      <c r="D95" s="148" t="e">
        <f>IF('Crisis Indicator Data'!#REF!="No Data",1,IF(#REF!&lt;&gt;"",1,0))</f>
        <v>#REF!</v>
      </c>
      <c r="E95" s="148" t="e">
        <f>IF('Crisis Indicator Data'!#REF!="No Data",1,IF(#REF!&lt;&gt;"",1,0))</f>
        <v>#REF!</v>
      </c>
      <c r="F95" s="148" t="e">
        <f>IF('Crisis Indicator Data'!#REF!="No Data",1,IF(#REF!&lt;&gt;"",1,0))</f>
        <v>#REF!</v>
      </c>
      <c r="G95" s="148" t="e">
        <f>IF('Crisis Indicator Data'!#REF!="No Data",1,IF(#REF!&lt;&gt;"",1,0))</f>
        <v>#REF!</v>
      </c>
      <c r="H95" s="148" t="e">
        <f>IF('Crisis Indicator Data'!#REF!="No Data",1,IF(#REF!&lt;&gt;"",1,0))</f>
        <v>#REF!</v>
      </c>
      <c r="I95" s="148" t="e">
        <f>IF('Crisis Indicator Data'!#REF!="No Data",1,IF(#REF!&lt;&gt;"",1,0))</f>
        <v>#REF!</v>
      </c>
      <c r="J95" s="148" t="e">
        <f>IF('Crisis Indicator Data'!#REF!="No Data",1,IF(#REF!&lt;&gt;"",1,0))</f>
        <v>#REF!</v>
      </c>
      <c r="K95" s="148" t="e">
        <f>IF('Crisis Indicator Data'!#REF!="No Data",1,IF(#REF!&lt;&gt;"",1,0))</f>
        <v>#REF!</v>
      </c>
      <c r="L95" s="148" t="e">
        <f>IF('Crisis Indicator Data'!#REF!="No Data",1,IF(#REF!&lt;&gt;"",1,0))</f>
        <v>#REF!</v>
      </c>
      <c r="M95" s="148" t="e">
        <f>IF('Crisis Indicator Data'!#REF!="No Data",1,IF(#REF!&lt;&gt;"",1,0))</f>
        <v>#REF!</v>
      </c>
      <c r="N95" s="148" t="e">
        <f>IF('Crisis Indicator Data'!#REF!="No Data",1,IF(#REF!&lt;&gt;"",1,0))</f>
        <v>#REF!</v>
      </c>
      <c r="O95" s="148" t="e">
        <f>IF('Crisis Indicator Data'!#REF!="No Data",1,IF(#REF!&lt;&gt;"",1,0))</f>
        <v>#REF!</v>
      </c>
      <c r="P95" s="148" t="e">
        <f>IF('Crisis Indicator Data'!#REF!="No Data",1,IF(#REF!&lt;&gt;"",1,0))</f>
        <v>#REF!</v>
      </c>
      <c r="Q95" s="148" t="e">
        <f>IF('Crisis Indicator Data'!#REF!="No Data",1,IF(#REF!&lt;&gt;"",1,0))</f>
        <v>#REF!</v>
      </c>
      <c r="R95" s="148" t="e">
        <f>IF('Crisis Indicator Data'!#REF!="No Data",1,IF(#REF!&lt;&gt;"",1,0))</f>
        <v>#REF!</v>
      </c>
      <c r="S95" s="148" t="e">
        <f>IF('Crisis Indicator Data'!#REF!="No Data",1,IF(#REF!&lt;&gt;"",1,0))</f>
        <v>#REF!</v>
      </c>
      <c r="T95" s="148" t="e">
        <f>IF('Crisis Indicator Data'!#REF!="No Data",1,IF(#REF!&lt;&gt;"",1,0))</f>
        <v>#REF!</v>
      </c>
      <c r="U95" s="148" t="e">
        <f>IF('Crisis Indicator Data'!#REF!="No Data",1,IF(#REF!&lt;&gt;"",1,0))</f>
        <v>#REF!</v>
      </c>
      <c r="V95" s="148" t="e">
        <f>IF('Crisis Indicator Data'!#REF!="No Data",1,IF(#REF!&lt;&gt;"",1,0))</f>
        <v>#REF!</v>
      </c>
      <c r="W95" s="148" t="e">
        <f>IF('Crisis Indicator Data'!#REF!="No Data",1,IF(#REF!&lt;&gt;"",1,0))</f>
        <v>#REF!</v>
      </c>
      <c r="X95" s="148" t="e">
        <f>IF('Crisis Indicator Data'!#REF!="No Data",1,IF(#REF!&lt;&gt;"",1,0))</f>
        <v>#REF!</v>
      </c>
      <c r="Y95" s="148" t="e">
        <f>IF('Crisis Indicator Data'!#REF!="No Data",1,IF(#REF!&lt;&gt;"",1,0))</f>
        <v>#REF!</v>
      </c>
      <c r="Z95" s="148" t="e">
        <f>IF('Crisis Indicator Data'!#REF!="No Data",1,IF(#REF!&lt;&gt;"",1,0))</f>
        <v>#REF!</v>
      </c>
      <c r="AA95" s="148" t="e">
        <f>IF('Crisis Indicator Data'!#REF!="No Data",1,IF(#REF!&lt;&gt;"",1,0))</f>
        <v>#REF!</v>
      </c>
      <c r="AB95" s="148" t="e">
        <f>IF('Crisis Indicator Data'!#REF!="No Data",1,IF(#REF!&lt;&gt;"",1,0))</f>
        <v>#REF!</v>
      </c>
      <c r="AC95" s="148" t="e">
        <f>IF('Crisis Indicator Data'!#REF!="No Data",1,IF(#REF!&lt;&gt;"",1,0))</f>
        <v>#REF!</v>
      </c>
      <c r="AD95" s="148" t="e">
        <f>IF('Crisis Indicator Data'!#REF!="No Data",1,IF(#REF!&lt;&gt;"",1,0))</f>
        <v>#REF!</v>
      </c>
      <c r="AE95" s="148" t="e">
        <f>IF('Crisis Indicator Data'!#REF!="No Data",1,IF(#REF!&lt;&gt;"",1,0))</f>
        <v>#REF!</v>
      </c>
      <c r="AF95" s="148" t="e">
        <f>IF('Crisis Indicator Data'!#REF!="No Data",1,IF(#REF!&lt;&gt;"",1,0))</f>
        <v>#REF!</v>
      </c>
      <c r="AG95" s="148" t="e">
        <f>IF('Crisis Indicator Data'!#REF!="No Data",1,IF(#REF!&lt;&gt;"",1,0))</f>
        <v>#REF!</v>
      </c>
      <c r="AH95" s="148" t="e">
        <f>IF('Crisis Indicator Data'!#REF!="No Data",1,IF(#REF!&lt;&gt;"",1,0))</f>
        <v>#REF!</v>
      </c>
      <c r="AI95" s="148" t="e">
        <f>IF('Crisis Indicator Data'!#REF!="No Data",1,IF(#REF!&lt;&gt;"",1,0))</f>
        <v>#REF!</v>
      </c>
      <c r="AJ95" s="148" t="e">
        <f>IF('Crisis Indicator Data'!#REF!="No Data",1,IF(#REF!&lt;&gt;"",1,0))</f>
        <v>#REF!</v>
      </c>
      <c r="AK95" s="148" t="e">
        <f>IF('Crisis Indicator Data'!#REF!="No Data",1,IF(#REF!&lt;&gt;"",1,0))</f>
        <v>#REF!</v>
      </c>
      <c r="AL95" s="148" t="e">
        <f>IF('Crisis Indicator Data'!#REF!="No Data",1,IF(#REF!&lt;&gt;"",1,0))</f>
        <v>#REF!</v>
      </c>
      <c r="AM95" s="148" t="e">
        <f>IF('Crisis Indicator Data'!#REF!="No Data",1,IF(#REF!&lt;&gt;"",1,0))</f>
        <v>#REF!</v>
      </c>
      <c r="AN95" s="148" t="e">
        <f>IF('Crisis Indicator Data'!#REF!="No Data",1,IF(#REF!&lt;&gt;"",1,0))</f>
        <v>#REF!</v>
      </c>
      <c r="AO95" s="148" t="e">
        <f>IF('Crisis Indicator Data'!#REF!="No Data",1,IF(#REF!&lt;&gt;"",1,0))</f>
        <v>#REF!</v>
      </c>
      <c r="AP95" s="148" t="e">
        <f>IF('Crisis Indicator Data'!#REF!="No Data",1,IF(#REF!&lt;&gt;"",1,0))</f>
        <v>#REF!</v>
      </c>
      <c r="AQ95" s="148" t="e">
        <f>IF('Crisis Indicator Data'!#REF!="No Data",1,IF(#REF!&lt;&gt;"",1,0))</f>
        <v>#REF!</v>
      </c>
      <c r="AR95" s="148" t="e">
        <f>IF('Crisis Indicator Data'!#REF!="No Data",1,IF(#REF!&lt;&gt;"",1,0))</f>
        <v>#REF!</v>
      </c>
      <c r="AS95" s="148" t="e">
        <f>IF('Crisis Indicator Data'!#REF!="No Data",1,IF(#REF!&lt;&gt;"",1,0))</f>
        <v>#REF!</v>
      </c>
      <c r="AT95" s="148" t="e">
        <f>IF('Crisis Indicator Data'!#REF!="No Data",1,IF(#REF!&lt;&gt;"",1,0))</f>
        <v>#REF!</v>
      </c>
      <c r="AU95" s="148" t="e">
        <f>IF('Crisis Indicator Data'!#REF!="No Data",1,IF(#REF!&lt;&gt;"",1,0))</f>
        <v>#REF!</v>
      </c>
      <c r="AV95" s="148" t="e">
        <f>IF('Crisis Indicator Data'!#REF!="No Data",1,IF(#REF!&lt;&gt;"",1,0))</f>
        <v>#REF!</v>
      </c>
      <c r="AW95" s="148" t="e">
        <f>IF('Crisis Indicator Data'!#REF!="No Data",1,IF(#REF!&lt;&gt;"",1,0))</f>
        <v>#REF!</v>
      </c>
      <c r="AX95" s="148" t="e">
        <f>IF('Crisis Indicator Data'!#REF!="No Data",1,IF(#REF!&lt;&gt;"",1,0))</f>
        <v>#REF!</v>
      </c>
      <c r="AY95" s="148" t="e">
        <f>IF('Crisis Indicator Data'!#REF!="No Data",1,IF(#REF!&lt;&gt;"",1,0))</f>
        <v>#REF!</v>
      </c>
      <c r="AZ95" s="148" t="e">
        <f>IF('Crisis Indicator Data'!#REF!="No Data",1,IF(#REF!&lt;&gt;"",1,0))</f>
        <v>#REF!</v>
      </c>
      <c r="BA95" t="e">
        <f t="shared" si="4"/>
        <v>#REF!</v>
      </c>
      <c r="BB95" s="20" t="e">
        <f t="shared" si="5"/>
        <v>#REF!</v>
      </c>
    </row>
    <row r="96" spans="1:54">
      <c r="A96" t="s">
        <v>3259</v>
      </c>
      <c r="B96" s="148" t="e">
        <f>IF('Crisis Indicator Data'!#REF!="No Data",1,IF(#REF!&lt;&gt;"",1,0))</f>
        <v>#REF!</v>
      </c>
      <c r="C96" s="148" t="e">
        <f>IF('Crisis Indicator Data'!#REF!="No Data",1,IF(#REF!&lt;&gt;"",1,0))</f>
        <v>#REF!</v>
      </c>
      <c r="D96" s="148" t="e">
        <f>IF('Crisis Indicator Data'!#REF!="No Data",1,IF(#REF!&lt;&gt;"",1,0))</f>
        <v>#REF!</v>
      </c>
      <c r="E96" s="148" t="e">
        <f>IF('Crisis Indicator Data'!#REF!="No Data",1,IF(#REF!&lt;&gt;"",1,0))</f>
        <v>#REF!</v>
      </c>
      <c r="F96" s="148" t="e">
        <f>IF('Crisis Indicator Data'!#REF!="No Data",1,IF(#REF!&lt;&gt;"",1,0))</f>
        <v>#REF!</v>
      </c>
      <c r="G96" s="148" t="e">
        <f>IF('Crisis Indicator Data'!#REF!="No Data",1,IF(#REF!&lt;&gt;"",1,0))</f>
        <v>#REF!</v>
      </c>
      <c r="H96" s="148" t="e">
        <f>IF('Crisis Indicator Data'!#REF!="No Data",1,IF(#REF!&lt;&gt;"",1,0))</f>
        <v>#REF!</v>
      </c>
      <c r="I96" s="148" t="e">
        <f>IF('Crisis Indicator Data'!#REF!="No Data",1,IF(#REF!&lt;&gt;"",1,0))</f>
        <v>#REF!</v>
      </c>
      <c r="J96" s="148" t="e">
        <f>IF('Crisis Indicator Data'!#REF!="No Data",1,IF(#REF!&lt;&gt;"",1,0))</f>
        <v>#REF!</v>
      </c>
      <c r="K96" s="148" t="e">
        <f>IF('Crisis Indicator Data'!#REF!="No Data",1,IF(#REF!&lt;&gt;"",1,0))</f>
        <v>#REF!</v>
      </c>
      <c r="L96" s="148" t="e">
        <f>IF('Crisis Indicator Data'!#REF!="No Data",1,IF(#REF!&lt;&gt;"",1,0))</f>
        <v>#REF!</v>
      </c>
      <c r="M96" s="148" t="e">
        <f>IF('Crisis Indicator Data'!#REF!="No Data",1,IF(#REF!&lt;&gt;"",1,0))</f>
        <v>#REF!</v>
      </c>
      <c r="N96" s="148" t="e">
        <f>IF('Crisis Indicator Data'!#REF!="No Data",1,IF(#REF!&lt;&gt;"",1,0))</f>
        <v>#REF!</v>
      </c>
      <c r="O96" s="148" t="e">
        <f>IF('Crisis Indicator Data'!#REF!="No Data",1,IF(#REF!&lt;&gt;"",1,0))</f>
        <v>#REF!</v>
      </c>
      <c r="P96" s="148" t="e">
        <f>IF('Crisis Indicator Data'!#REF!="No Data",1,IF(#REF!&lt;&gt;"",1,0))</f>
        <v>#REF!</v>
      </c>
      <c r="Q96" s="148" t="e">
        <f>IF('Crisis Indicator Data'!#REF!="No Data",1,IF(#REF!&lt;&gt;"",1,0))</f>
        <v>#REF!</v>
      </c>
      <c r="R96" s="148" t="e">
        <f>IF('Crisis Indicator Data'!#REF!="No Data",1,IF(#REF!&lt;&gt;"",1,0))</f>
        <v>#REF!</v>
      </c>
      <c r="S96" s="148" t="e">
        <f>IF('Crisis Indicator Data'!#REF!="No Data",1,IF(#REF!&lt;&gt;"",1,0))</f>
        <v>#REF!</v>
      </c>
      <c r="T96" s="148" t="e">
        <f>IF('Crisis Indicator Data'!#REF!="No Data",1,IF(#REF!&lt;&gt;"",1,0))</f>
        <v>#REF!</v>
      </c>
      <c r="U96" s="148" t="e">
        <f>IF('Crisis Indicator Data'!#REF!="No Data",1,IF(#REF!&lt;&gt;"",1,0))</f>
        <v>#REF!</v>
      </c>
      <c r="V96" s="148" t="e">
        <f>IF('Crisis Indicator Data'!#REF!="No Data",1,IF(#REF!&lt;&gt;"",1,0))</f>
        <v>#REF!</v>
      </c>
      <c r="W96" s="148" t="e">
        <f>IF('Crisis Indicator Data'!#REF!="No Data",1,IF(#REF!&lt;&gt;"",1,0))</f>
        <v>#REF!</v>
      </c>
      <c r="X96" s="148" t="e">
        <f>IF('Crisis Indicator Data'!#REF!="No Data",1,IF(#REF!&lt;&gt;"",1,0))</f>
        <v>#REF!</v>
      </c>
      <c r="Y96" s="148" t="e">
        <f>IF('Crisis Indicator Data'!#REF!="No Data",1,IF(#REF!&lt;&gt;"",1,0))</f>
        <v>#REF!</v>
      </c>
      <c r="Z96" s="148" t="e">
        <f>IF('Crisis Indicator Data'!#REF!="No Data",1,IF(#REF!&lt;&gt;"",1,0))</f>
        <v>#REF!</v>
      </c>
      <c r="AA96" s="148" t="e">
        <f>IF('Crisis Indicator Data'!#REF!="No Data",1,IF(#REF!&lt;&gt;"",1,0))</f>
        <v>#REF!</v>
      </c>
      <c r="AB96" s="148" t="e">
        <f>IF('Crisis Indicator Data'!#REF!="No Data",1,IF(#REF!&lt;&gt;"",1,0))</f>
        <v>#REF!</v>
      </c>
      <c r="AC96" s="148" t="e">
        <f>IF('Crisis Indicator Data'!#REF!="No Data",1,IF(#REF!&lt;&gt;"",1,0))</f>
        <v>#REF!</v>
      </c>
      <c r="AD96" s="148" t="e">
        <f>IF('Crisis Indicator Data'!#REF!="No Data",1,IF(#REF!&lt;&gt;"",1,0))</f>
        <v>#REF!</v>
      </c>
      <c r="AE96" s="148" t="e">
        <f>IF('Crisis Indicator Data'!#REF!="No Data",1,IF(#REF!&lt;&gt;"",1,0))</f>
        <v>#REF!</v>
      </c>
      <c r="AF96" s="148" t="e">
        <f>IF('Crisis Indicator Data'!#REF!="No Data",1,IF(#REF!&lt;&gt;"",1,0))</f>
        <v>#REF!</v>
      </c>
      <c r="AG96" s="148" t="e">
        <f>IF('Crisis Indicator Data'!#REF!="No Data",1,IF(#REF!&lt;&gt;"",1,0))</f>
        <v>#REF!</v>
      </c>
      <c r="AH96" s="148" t="e">
        <f>IF('Crisis Indicator Data'!#REF!="No Data",1,IF(#REF!&lt;&gt;"",1,0))</f>
        <v>#REF!</v>
      </c>
      <c r="AI96" s="148" t="e">
        <f>IF('Crisis Indicator Data'!#REF!="No Data",1,IF(#REF!&lt;&gt;"",1,0))</f>
        <v>#REF!</v>
      </c>
      <c r="AJ96" s="148" t="e">
        <f>IF('Crisis Indicator Data'!#REF!="No Data",1,IF(#REF!&lt;&gt;"",1,0))</f>
        <v>#REF!</v>
      </c>
      <c r="AK96" s="148" t="e">
        <f>IF('Crisis Indicator Data'!#REF!="No Data",1,IF(#REF!&lt;&gt;"",1,0))</f>
        <v>#REF!</v>
      </c>
      <c r="AL96" s="148" t="e">
        <f>IF('Crisis Indicator Data'!#REF!="No Data",1,IF(#REF!&lt;&gt;"",1,0))</f>
        <v>#REF!</v>
      </c>
      <c r="AM96" s="148" t="e">
        <f>IF('Crisis Indicator Data'!#REF!="No Data",1,IF(#REF!&lt;&gt;"",1,0))</f>
        <v>#REF!</v>
      </c>
      <c r="AN96" s="148" t="e">
        <f>IF('Crisis Indicator Data'!#REF!="No Data",1,IF(#REF!&lt;&gt;"",1,0))</f>
        <v>#REF!</v>
      </c>
      <c r="AO96" s="148" t="e">
        <f>IF('Crisis Indicator Data'!#REF!="No Data",1,IF(#REF!&lt;&gt;"",1,0))</f>
        <v>#REF!</v>
      </c>
      <c r="AP96" s="148" t="e">
        <f>IF('Crisis Indicator Data'!#REF!="No Data",1,IF(#REF!&lt;&gt;"",1,0))</f>
        <v>#REF!</v>
      </c>
      <c r="AQ96" s="148" t="e">
        <f>IF('Crisis Indicator Data'!#REF!="No Data",1,IF(#REF!&lt;&gt;"",1,0))</f>
        <v>#REF!</v>
      </c>
      <c r="AR96" s="148" t="e">
        <f>IF('Crisis Indicator Data'!#REF!="No Data",1,IF(#REF!&lt;&gt;"",1,0))</f>
        <v>#REF!</v>
      </c>
      <c r="AS96" s="148" t="e">
        <f>IF('Crisis Indicator Data'!#REF!="No Data",1,IF(#REF!&lt;&gt;"",1,0))</f>
        <v>#REF!</v>
      </c>
      <c r="AT96" s="148" t="e">
        <f>IF('Crisis Indicator Data'!#REF!="No Data",1,IF(#REF!&lt;&gt;"",1,0))</f>
        <v>#REF!</v>
      </c>
      <c r="AU96" s="148" t="e">
        <f>IF('Crisis Indicator Data'!#REF!="No Data",1,IF(#REF!&lt;&gt;"",1,0))</f>
        <v>#REF!</v>
      </c>
      <c r="AV96" s="148" t="e">
        <f>IF('Crisis Indicator Data'!#REF!="No Data",1,IF(#REF!&lt;&gt;"",1,0))</f>
        <v>#REF!</v>
      </c>
      <c r="AW96" s="148" t="e">
        <f>IF('Crisis Indicator Data'!#REF!="No Data",1,IF(#REF!&lt;&gt;"",1,0))</f>
        <v>#REF!</v>
      </c>
      <c r="AX96" s="148" t="e">
        <f>IF('Crisis Indicator Data'!#REF!="No Data",1,IF(#REF!&lt;&gt;"",1,0))</f>
        <v>#REF!</v>
      </c>
      <c r="AY96" s="148" t="e">
        <f>IF('Crisis Indicator Data'!#REF!="No Data",1,IF(#REF!&lt;&gt;"",1,0))</f>
        <v>#REF!</v>
      </c>
      <c r="AZ96" s="148" t="e">
        <f>IF('Crisis Indicator Data'!#REF!="No Data",1,IF(#REF!&lt;&gt;"",1,0))</f>
        <v>#REF!</v>
      </c>
      <c r="BA96" t="e">
        <f t="shared" si="4"/>
        <v>#REF!</v>
      </c>
      <c r="BB96" s="20" t="e">
        <f t="shared" si="5"/>
        <v>#REF!</v>
      </c>
    </row>
    <row r="97" spans="1:54">
      <c r="A97" t="s">
        <v>8153</v>
      </c>
      <c r="B97" s="148" t="e">
        <f>IF('Crisis Indicator Data'!#REF!="No Data",1,IF(#REF!&lt;&gt;"",1,0))</f>
        <v>#REF!</v>
      </c>
      <c r="C97" s="148" t="e">
        <f>IF('Crisis Indicator Data'!#REF!="No Data",1,IF(#REF!&lt;&gt;"",1,0))</f>
        <v>#REF!</v>
      </c>
      <c r="D97" s="148" t="e">
        <f>IF('Crisis Indicator Data'!#REF!="No Data",1,IF(#REF!&lt;&gt;"",1,0))</f>
        <v>#REF!</v>
      </c>
      <c r="E97" s="148" t="e">
        <f>IF('Crisis Indicator Data'!#REF!="No Data",1,IF(#REF!&lt;&gt;"",1,0))</f>
        <v>#REF!</v>
      </c>
      <c r="F97" s="148" t="e">
        <f>IF('Crisis Indicator Data'!#REF!="No Data",1,IF(#REF!&lt;&gt;"",1,0))</f>
        <v>#REF!</v>
      </c>
      <c r="G97" s="148" t="e">
        <f>IF('Crisis Indicator Data'!#REF!="No Data",1,IF(#REF!&lt;&gt;"",1,0))</f>
        <v>#REF!</v>
      </c>
      <c r="H97" s="148" t="e">
        <f>IF('Crisis Indicator Data'!#REF!="No Data",1,IF(#REF!&lt;&gt;"",1,0))</f>
        <v>#REF!</v>
      </c>
      <c r="I97" s="148" t="e">
        <f>IF('Crisis Indicator Data'!#REF!="No Data",1,IF(#REF!&lt;&gt;"",1,0))</f>
        <v>#REF!</v>
      </c>
      <c r="J97" s="148" t="e">
        <f>IF('Crisis Indicator Data'!#REF!="No Data",1,IF(#REF!&lt;&gt;"",1,0))</f>
        <v>#REF!</v>
      </c>
      <c r="K97" s="148" t="e">
        <f>IF('Crisis Indicator Data'!#REF!="No Data",1,IF(#REF!&lt;&gt;"",1,0))</f>
        <v>#REF!</v>
      </c>
      <c r="L97" s="148" t="e">
        <f>IF('Crisis Indicator Data'!#REF!="No Data",1,IF(#REF!&lt;&gt;"",1,0))</f>
        <v>#REF!</v>
      </c>
      <c r="M97" s="148" t="e">
        <f>IF('Crisis Indicator Data'!#REF!="No Data",1,IF(#REF!&lt;&gt;"",1,0))</f>
        <v>#REF!</v>
      </c>
      <c r="N97" s="148" t="e">
        <f>IF('Crisis Indicator Data'!#REF!="No Data",1,IF(#REF!&lt;&gt;"",1,0))</f>
        <v>#REF!</v>
      </c>
      <c r="O97" s="148" t="e">
        <f>IF('Crisis Indicator Data'!#REF!="No Data",1,IF(#REF!&lt;&gt;"",1,0))</f>
        <v>#REF!</v>
      </c>
      <c r="P97" s="148" t="e">
        <f>IF('Crisis Indicator Data'!#REF!="No Data",1,IF(#REF!&lt;&gt;"",1,0))</f>
        <v>#REF!</v>
      </c>
      <c r="Q97" s="148" t="e">
        <f>IF('Crisis Indicator Data'!#REF!="No Data",1,IF(#REF!&lt;&gt;"",1,0))</f>
        <v>#REF!</v>
      </c>
      <c r="R97" s="148" t="e">
        <f>IF('Crisis Indicator Data'!#REF!="No Data",1,IF(#REF!&lt;&gt;"",1,0))</f>
        <v>#REF!</v>
      </c>
      <c r="S97" s="148" t="e">
        <f>IF('Crisis Indicator Data'!#REF!="No Data",1,IF(#REF!&lt;&gt;"",1,0))</f>
        <v>#REF!</v>
      </c>
      <c r="T97" s="148" t="e">
        <f>IF('Crisis Indicator Data'!#REF!="No Data",1,IF(#REF!&lt;&gt;"",1,0))</f>
        <v>#REF!</v>
      </c>
      <c r="U97" s="148" t="e">
        <f>IF('Crisis Indicator Data'!#REF!="No Data",1,IF(#REF!&lt;&gt;"",1,0))</f>
        <v>#REF!</v>
      </c>
      <c r="V97" s="148" t="e">
        <f>IF('Crisis Indicator Data'!#REF!="No Data",1,IF(#REF!&lt;&gt;"",1,0))</f>
        <v>#REF!</v>
      </c>
      <c r="W97" s="148" t="e">
        <f>IF('Crisis Indicator Data'!#REF!="No Data",1,IF(#REF!&lt;&gt;"",1,0))</f>
        <v>#REF!</v>
      </c>
      <c r="X97" s="148" t="e">
        <f>IF('Crisis Indicator Data'!#REF!="No Data",1,IF(#REF!&lt;&gt;"",1,0))</f>
        <v>#REF!</v>
      </c>
      <c r="Y97" s="148" t="e">
        <f>IF('Crisis Indicator Data'!#REF!="No Data",1,IF(#REF!&lt;&gt;"",1,0))</f>
        <v>#REF!</v>
      </c>
      <c r="Z97" s="148" t="e">
        <f>IF('Crisis Indicator Data'!#REF!="No Data",1,IF(#REF!&lt;&gt;"",1,0))</f>
        <v>#REF!</v>
      </c>
      <c r="AA97" s="148" t="e">
        <f>IF('Crisis Indicator Data'!#REF!="No Data",1,IF(#REF!&lt;&gt;"",1,0))</f>
        <v>#REF!</v>
      </c>
      <c r="AB97" s="148" t="e">
        <f>IF('Crisis Indicator Data'!#REF!="No Data",1,IF(#REF!&lt;&gt;"",1,0))</f>
        <v>#REF!</v>
      </c>
      <c r="AC97" s="148" t="e">
        <f>IF('Crisis Indicator Data'!#REF!="No Data",1,IF(#REF!&lt;&gt;"",1,0))</f>
        <v>#REF!</v>
      </c>
      <c r="AD97" s="148" t="e">
        <f>IF('Crisis Indicator Data'!#REF!="No Data",1,IF(#REF!&lt;&gt;"",1,0))</f>
        <v>#REF!</v>
      </c>
      <c r="AE97" s="148" t="e">
        <f>IF('Crisis Indicator Data'!#REF!="No Data",1,IF(#REF!&lt;&gt;"",1,0))</f>
        <v>#REF!</v>
      </c>
      <c r="AF97" s="148" t="e">
        <f>IF('Crisis Indicator Data'!#REF!="No Data",1,IF(#REF!&lt;&gt;"",1,0))</f>
        <v>#REF!</v>
      </c>
      <c r="AG97" s="148" t="e">
        <f>IF('Crisis Indicator Data'!#REF!="No Data",1,IF(#REF!&lt;&gt;"",1,0))</f>
        <v>#REF!</v>
      </c>
      <c r="AH97" s="148" t="e">
        <f>IF('Crisis Indicator Data'!#REF!="No Data",1,IF(#REF!&lt;&gt;"",1,0))</f>
        <v>#REF!</v>
      </c>
      <c r="AI97" s="148" t="e">
        <f>IF('Crisis Indicator Data'!#REF!="No Data",1,IF(#REF!&lt;&gt;"",1,0))</f>
        <v>#REF!</v>
      </c>
      <c r="AJ97" s="148" t="e">
        <f>IF('Crisis Indicator Data'!#REF!="No Data",1,IF(#REF!&lt;&gt;"",1,0))</f>
        <v>#REF!</v>
      </c>
      <c r="AK97" s="148" t="e">
        <f>IF('Crisis Indicator Data'!#REF!="No Data",1,IF(#REF!&lt;&gt;"",1,0))</f>
        <v>#REF!</v>
      </c>
      <c r="AL97" s="148" t="e">
        <f>IF('Crisis Indicator Data'!#REF!="No Data",1,IF(#REF!&lt;&gt;"",1,0))</f>
        <v>#REF!</v>
      </c>
      <c r="AM97" s="148" t="e">
        <f>IF('Crisis Indicator Data'!#REF!="No Data",1,IF(#REF!&lt;&gt;"",1,0))</f>
        <v>#REF!</v>
      </c>
      <c r="AN97" s="148" t="e">
        <f>IF('Crisis Indicator Data'!#REF!="No Data",1,IF(#REF!&lt;&gt;"",1,0))</f>
        <v>#REF!</v>
      </c>
      <c r="AO97" s="148" t="e">
        <f>IF('Crisis Indicator Data'!#REF!="No Data",1,IF(#REF!&lt;&gt;"",1,0))</f>
        <v>#REF!</v>
      </c>
      <c r="AP97" s="148" t="e">
        <f>IF('Crisis Indicator Data'!#REF!="No Data",1,IF(#REF!&lt;&gt;"",1,0))</f>
        <v>#REF!</v>
      </c>
      <c r="AQ97" s="148" t="e">
        <f>IF('Crisis Indicator Data'!#REF!="No Data",1,IF(#REF!&lt;&gt;"",1,0))</f>
        <v>#REF!</v>
      </c>
      <c r="AR97" s="148" t="e">
        <f>IF('Crisis Indicator Data'!#REF!="No Data",1,IF(#REF!&lt;&gt;"",1,0))</f>
        <v>#REF!</v>
      </c>
      <c r="AS97" s="148" t="e">
        <f>IF('Crisis Indicator Data'!#REF!="No Data",1,IF(#REF!&lt;&gt;"",1,0))</f>
        <v>#REF!</v>
      </c>
      <c r="AT97" s="148" t="e">
        <f>IF('Crisis Indicator Data'!#REF!="No Data",1,IF(#REF!&lt;&gt;"",1,0))</f>
        <v>#REF!</v>
      </c>
      <c r="AU97" s="148" t="e">
        <f>IF('Crisis Indicator Data'!#REF!="No Data",1,IF(#REF!&lt;&gt;"",1,0))</f>
        <v>#REF!</v>
      </c>
      <c r="AV97" s="148" t="e">
        <f>IF('Crisis Indicator Data'!#REF!="No Data",1,IF(#REF!&lt;&gt;"",1,0))</f>
        <v>#REF!</v>
      </c>
      <c r="AW97" s="148" t="e">
        <f>IF('Crisis Indicator Data'!#REF!="No Data",1,IF(#REF!&lt;&gt;"",1,0))</f>
        <v>#REF!</v>
      </c>
      <c r="AX97" s="148" t="e">
        <f>IF('Crisis Indicator Data'!#REF!="No Data",1,IF(#REF!&lt;&gt;"",1,0))</f>
        <v>#REF!</v>
      </c>
      <c r="AY97" s="148" t="e">
        <f>IF('Crisis Indicator Data'!#REF!="No Data",1,IF(#REF!&lt;&gt;"",1,0))</f>
        <v>#REF!</v>
      </c>
      <c r="AZ97" s="148" t="e">
        <f>IF('Crisis Indicator Data'!#REF!="No Data",1,IF(#REF!&lt;&gt;"",1,0))</f>
        <v>#REF!</v>
      </c>
      <c r="BA97" t="e">
        <f t="shared" si="4"/>
        <v>#REF!</v>
      </c>
      <c r="BB97" s="20" t="e">
        <f t="shared" si="5"/>
        <v>#REF!</v>
      </c>
    </row>
    <row r="98" spans="1:54">
      <c r="A98" t="s">
        <v>3147</v>
      </c>
      <c r="B98" s="148" t="e">
        <f>IF('Crisis Indicator Data'!#REF!="No Data",1,IF(#REF!&lt;&gt;"",1,0))</f>
        <v>#REF!</v>
      </c>
      <c r="C98" s="148" t="e">
        <f>IF('Crisis Indicator Data'!#REF!="No Data",1,IF(#REF!&lt;&gt;"",1,0))</f>
        <v>#REF!</v>
      </c>
      <c r="D98" s="148" t="e">
        <f>IF('Crisis Indicator Data'!#REF!="No Data",1,IF(#REF!&lt;&gt;"",1,0))</f>
        <v>#REF!</v>
      </c>
      <c r="E98" s="148" t="e">
        <f>IF('Crisis Indicator Data'!#REF!="No Data",1,IF(#REF!&lt;&gt;"",1,0))</f>
        <v>#REF!</v>
      </c>
      <c r="F98" s="148" t="e">
        <f>IF('Crisis Indicator Data'!#REF!="No Data",1,IF(#REF!&lt;&gt;"",1,0))</f>
        <v>#REF!</v>
      </c>
      <c r="G98" s="148" t="e">
        <f>IF('Crisis Indicator Data'!#REF!="No Data",1,IF(#REF!&lt;&gt;"",1,0))</f>
        <v>#REF!</v>
      </c>
      <c r="H98" s="148" t="e">
        <f>IF('Crisis Indicator Data'!#REF!="No Data",1,IF(#REF!&lt;&gt;"",1,0))</f>
        <v>#REF!</v>
      </c>
      <c r="I98" s="148" t="e">
        <f>IF('Crisis Indicator Data'!#REF!="No Data",1,IF(#REF!&lt;&gt;"",1,0))</f>
        <v>#REF!</v>
      </c>
      <c r="J98" s="148" t="e">
        <f>IF('Crisis Indicator Data'!#REF!="No Data",1,IF(#REF!&lt;&gt;"",1,0))</f>
        <v>#REF!</v>
      </c>
      <c r="K98" s="148" t="e">
        <f>IF('Crisis Indicator Data'!#REF!="No Data",1,IF(#REF!&lt;&gt;"",1,0))</f>
        <v>#REF!</v>
      </c>
      <c r="L98" s="148" t="e">
        <f>IF('Crisis Indicator Data'!#REF!="No Data",1,IF(#REF!&lt;&gt;"",1,0))</f>
        <v>#REF!</v>
      </c>
      <c r="M98" s="148" t="e">
        <f>IF('Crisis Indicator Data'!#REF!="No Data",1,IF(#REF!&lt;&gt;"",1,0))</f>
        <v>#REF!</v>
      </c>
      <c r="N98" s="148" t="e">
        <f>IF('Crisis Indicator Data'!#REF!="No Data",1,IF(#REF!&lt;&gt;"",1,0))</f>
        <v>#REF!</v>
      </c>
      <c r="O98" s="148" t="e">
        <f>IF('Crisis Indicator Data'!#REF!="No Data",1,IF(#REF!&lt;&gt;"",1,0))</f>
        <v>#REF!</v>
      </c>
      <c r="P98" s="148" t="e">
        <f>IF('Crisis Indicator Data'!#REF!="No Data",1,IF(#REF!&lt;&gt;"",1,0))</f>
        <v>#REF!</v>
      </c>
      <c r="Q98" s="148" t="e">
        <f>IF('Crisis Indicator Data'!#REF!="No Data",1,IF(#REF!&lt;&gt;"",1,0))</f>
        <v>#REF!</v>
      </c>
      <c r="R98" s="148" t="e">
        <f>IF('Crisis Indicator Data'!#REF!="No Data",1,IF(#REF!&lt;&gt;"",1,0))</f>
        <v>#REF!</v>
      </c>
      <c r="S98" s="148" t="e">
        <f>IF('Crisis Indicator Data'!#REF!="No Data",1,IF(#REF!&lt;&gt;"",1,0))</f>
        <v>#REF!</v>
      </c>
      <c r="T98" s="148" t="e">
        <f>IF('Crisis Indicator Data'!#REF!="No Data",1,IF(#REF!&lt;&gt;"",1,0))</f>
        <v>#REF!</v>
      </c>
      <c r="U98" s="148" t="e">
        <f>IF('Crisis Indicator Data'!#REF!="No Data",1,IF(#REF!&lt;&gt;"",1,0))</f>
        <v>#REF!</v>
      </c>
      <c r="V98" s="148" t="e">
        <f>IF('Crisis Indicator Data'!#REF!="No Data",1,IF(#REF!&lt;&gt;"",1,0))</f>
        <v>#REF!</v>
      </c>
      <c r="W98" s="148" t="e">
        <f>IF('Crisis Indicator Data'!#REF!="No Data",1,IF(#REF!&lt;&gt;"",1,0))</f>
        <v>#REF!</v>
      </c>
      <c r="X98" s="148" t="e">
        <f>IF('Crisis Indicator Data'!#REF!="No Data",1,IF(#REF!&lt;&gt;"",1,0))</f>
        <v>#REF!</v>
      </c>
      <c r="Y98" s="148" t="e">
        <f>IF('Crisis Indicator Data'!#REF!="No Data",1,IF(#REF!&lt;&gt;"",1,0))</f>
        <v>#REF!</v>
      </c>
      <c r="Z98" s="148" t="e">
        <f>IF('Crisis Indicator Data'!#REF!="No Data",1,IF(#REF!&lt;&gt;"",1,0))</f>
        <v>#REF!</v>
      </c>
      <c r="AA98" s="148" t="e">
        <f>IF('Crisis Indicator Data'!#REF!="No Data",1,IF(#REF!&lt;&gt;"",1,0))</f>
        <v>#REF!</v>
      </c>
      <c r="AB98" s="148" t="e">
        <f>IF('Crisis Indicator Data'!#REF!="No Data",1,IF(#REF!&lt;&gt;"",1,0))</f>
        <v>#REF!</v>
      </c>
      <c r="AC98" s="148" t="e">
        <f>IF('Crisis Indicator Data'!#REF!="No Data",1,IF(#REF!&lt;&gt;"",1,0))</f>
        <v>#REF!</v>
      </c>
      <c r="AD98" s="148" t="e">
        <f>IF('Crisis Indicator Data'!#REF!="No Data",1,IF(#REF!&lt;&gt;"",1,0))</f>
        <v>#REF!</v>
      </c>
      <c r="AE98" s="148" t="e">
        <f>IF('Crisis Indicator Data'!#REF!="No Data",1,IF(#REF!&lt;&gt;"",1,0))</f>
        <v>#REF!</v>
      </c>
      <c r="AF98" s="148" t="e">
        <f>IF('Crisis Indicator Data'!#REF!="No Data",1,IF(#REF!&lt;&gt;"",1,0))</f>
        <v>#REF!</v>
      </c>
      <c r="AG98" s="148" t="e">
        <f>IF('Crisis Indicator Data'!#REF!="No Data",1,IF(#REF!&lt;&gt;"",1,0))</f>
        <v>#REF!</v>
      </c>
      <c r="AH98" s="148" t="e">
        <f>IF('Crisis Indicator Data'!#REF!="No Data",1,IF(#REF!&lt;&gt;"",1,0))</f>
        <v>#REF!</v>
      </c>
      <c r="AI98" s="148" t="e">
        <f>IF('Crisis Indicator Data'!#REF!="No Data",1,IF(#REF!&lt;&gt;"",1,0))</f>
        <v>#REF!</v>
      </c>
      <c r="AJ98" s="148" t="e">
        <f>IF('Crisis Indicator Data'!#REF!="No Data",1,IF(#REF!&lt;&gt;"",1,0))</f>
        <v>#REF!</v>
      </c>
      <c r="AK98" s="148" t="e">
        <f>IF('Crisis Indicator Data'!#REF!="No Data",1,IF(#REF!&lt;&gt;"",1,0))</f>
        <v>#REF!</v>
      </c>
      <c r="AL98" s="148" t="e">
        <f>IF('Crisis Indicator Data'!#REF!="No Data",1,IF(#REF!&lt;&gt;"",1,0))</f>
        <v>#REF!</v>
      </c>
      <c r="AM98" s="148" t="e">
        <f>IF('Crisis Indicator Data'!#REF!="No Data",1,IF(#REF!&lt;&gt;"",1,0))</f>
        <v>#REF!</v>
      </c>
      <c r="AN98" s="148" t="e">
        <f>IF('Crisis Indicator Data'!#REF!="No Data",1,IF(#REF!&lt;&gt;"",1,0))</f>
        <v>#REF!</v>
      </c>
      <c r="AO98" s="148" t="e">
        <f>IF('Crisis Indicator Data'!#REF!="No Data",1,IF(#REF!&lt;&gt;"",1,0))</f>
        <v>#REF!</v>
      </c>
      <c r="AP98" s="148" t="e">
        <f>IF('Crisis Indicator Data'!#REF!="No Data",1,IF(#REF!&lt;&gt;"",1,0))</f>
        <v>#REF!</v>
      </c>
      <c r="AQ98" s="148" t="e">
        <f>IF('Crisis Indicator Data'!#REF!="No Data",1,IF(#REF!&lt;&gt;"",1,0))</f>
        <v>#REF!</v>
      </c>
      <c r="AR98" s="148" t="e">
        <f>IF('Crisis Indicator Data'!#REF!="No Data",1,IF(#REF!&lt;&gt;"",1,0))</f>
        <v>#REF!</v>
      </c>
      <c r="AS98" s="148" t="e">
        <f>IF('Crisis Indicator Data'!#REF!="No Data",1,IF(#REF!&lt;&gt;"",1,0))</f>
        <v>#REF!</v>
      </c>
      <c r="AT98" s="148" t="e">
        <f>IF('Crisis Indicator Data'!#REF!="No Data",1,IF(#REF!&lt;&gt;"",1,0))</f>
        <v>#REF!</v>
      </c>
      <c r="AU98" s="148" t="e">
        <f>IF('Crisis Indicator Data'!#REF!="No Data",1,IF(#REF!&lt;&gt;"",1,0))</f>
        <v>#REF!</v>
      </c>
      <c r="AV98" s="148" t="e">
        <f>IF('Crisis Indicator Data'!#REF!="No Data",1,IF(#REF!&lt;&gt;"",1,0))</f>
        <v>#REF!</v>
      </c>
      <c r="AW98" s="148" t="e">
        <f>IF('Crisis Indicator Data'!#REF!="No Data",1,IF(#REF!&lt;&gt;"",1,0))</f>
        <v>#REF!</v>
      </c>
      <c r="AX98" s="148" t="e">
        <f>IF('Crisis Indicator Data'!#REF!="No Data",1,IF(#REF!&lt;&gt;"",1,0))</f>
        <v>#REF!</v>
      </c>
      <c r="AY98" s="148" t="e">
        <f>IF('Crisis Indicator Data'!#REF!="No Data",1,IF(#REF!&lt;&gt;"",1,0))</f>
        <v>#REF!</v>
      </c>
      <c r="AZ98" s="148" t="e">
        <f>IF('Crisis Indicator Data'!#REF!="No Data",1,IF(#REF!&lt;&gt;"",1,0))</f>
        <v>#REF!</v>
      </c>
      <c r="BA98" t="e">
        <f t="shared" ref="BA98:BA129" si="6">SUM(B98:AZ98)</f>
        <v>#REF!</v>
      </c>
      <c r="BB98" s="20" t="e">
        <f t="shared" ref="BB98:BB129" si="7">BA98/51</f>
        <v>#REF!</v>
      </c>
    </row>
    <row r="99" spans="1:54">
      <c r="A99" t="s">
        <v>8155</v>
      </c>
      <c r="B99" s="148" t="e">
        <f>IF('Crisis Indicator Data'!#REF!="No Data",1,IF(#REF!&lt;&gt;"",1,0))</f>
        <v>#REF!</v>
      </c>
      <c r="C99" s="148" t="e">
        <f>IF('Crisis Indicator Data'!#REF!="No Data",1,IF(#REF!&lt;&gt;"",1,0))</f>
        <v>#REF!</v>
      </c>
      <c r="D99" s="148" t="e">
        <f>IF('Crisis Indicator Data'!#REF!="No Data",1,IF(#REF!&lt;&gt;"",1,0))</f>
        <v>#REF!</v>
      </c>
      <c r="E99" s="148" t="e">
        <f>IF('Crisis Indicator Data'!#REF!="No Data",1,IF(#REF!&lt;&gt;"",1,0))</f>
        <v>#REF!</v>
      </c>
      <c r="F99" s="148" t="e">
        <f>IF('Crisis Indicator Data'!#REF!="No Data",1,IF(#REF!&lt;&gt;"",1,0))</f>
        <v>#REF!</v>
      </c>
      <c r="G99" s="148" t="e">
        <f>IF('Crisis Indicator Data'!#REF!="No Data",1,IF(#REF!&lt;&gt;"",1,0))</f>
        <v>#REF!</v>
      </c>
      <c r="H99" s="148" t="e">
        <f>IF('Crisis Indicator Data'!#REF!="No Data",1,IF(#REF!&lt;&gt;"",1,0))</f>
        <v>#REF!</v>
      </c>
      <c r="I99" s="148" t="e">
        <f>IF('Crisis Indicator Data'!#REF!="No Data",1,IF(#REF!&lt;&gt;"",1,0))</f>
        <v>#REF!</v>
      </c>
      <c r="J99" s="148" t="e">
        <f>IF('Crisis Indicator Data'!#REF!="No Data",1,IF(#REF!&lt;&gt;"",1,0))</f>
        <v>#REF!</v>
      </c>
      <c r="K99" s="148" t="e">
        <f>IF('Crisis Indicator Data'!#REF!="No Data",1,IF(#REF!&lt;&gt;"",1,0))</f>
        <v>#REF!</v>
      </c>
      <c r="L99" s="148" t="e">
        <f>IF('Crisis Indicator Data'!#REF!="No Data",1,IF(#REF!&lt;&gt;"",1,0))</f>
        <v>#REF!</v>
      </c>
      <c r="M99" s="148" t="e">
        <f>IF('Crisis Indicator Data'!#REF!="No Data",1,IF(#REF!&lt;&gt;"",1,0))</f>
        <v>#REF!</v>
      </c>
      <c r="N99" s="148" t="e">
        <f>IF('Crisis Indicator Data'!#REF!="No Data",1,IF(#REF!&lt;&gt;"",1,0))</f>
        <v>#REF!</v>
      </c>
      <c r="O99" s="148" t="e">
        <f>IF('Crisis Indicator Data'!#REF!="No Data",1,IF(#REF!&lt;&gt;"",1,0))</f>
        <v>#REF!</v>
      </c>
      <c r="P99" s="148" t="e">
        <f>IF('Crisis Indicator Data'!#REF!="No Data",1,IF(#REF!&lt;&gt;"",1,0))</f>
        <v>#REF!</v>
      </c>
      <c r="Q99" s="148" t="e">
        <f>IF('Crisis Indicator Data'!#REF!="No Data",1,IF(#REF!&lt;&gt;"",1,0))</f>
        <v>#REF!</v>
      </c>
      <c r="R99" s="148" t="e">
        <f>IF('Crisis Indicator Data'!#REF!="No Data",1,IF(#REF!&lt;&gt;"",1,0))</f>
        <v>#REF!</v>
      </c>
      <c r="S99" s="148" t="e">
        <f>IF('Crisis Indicator Data'!#REF!="No Data",1,IF(#REF!&lt;&gt;"",1,0))</f>
        <v>#REF!</v>
      </c>
      <c r="T99" s="148" t="e">
        <f>IF('Crisis Indicator Data'!#REF!="No Data",1,IF(#REF!&lt;&gt;"",1,0))</f>
        <v>#REF!</v>
      </c>
      <c r="U99" s="148" t="e">
        <f>IF('Crisis Indicator Data'!#REF!="No Data",1,IF(#REF!&lt;&gt;"",1,0))</f>
        <v>#REF!</v>
      </c>
      <c r="V99" s="148" t="e">
        <f>IF('Crisis Indicator Data'!#REF!="No Data",1,IF(#REF!&lt;&gt;"",1,0))</f>
        <v>#REF!</v>
      </c>
      <c r="W99" s="148" t="e">
        <f>IF('Crisis Indicator Data'!#REF!="No Data",1,IF(#REF!&lt;&gt;"",1,0))</f>
        <v>#REF!</v>
      </c>
      <c r="X99" s="148" t="e">
        <f>IF('Crisis Indicator Data'!#REF!="No Data",1,IF(#REF!&lt;&gt;"",1,0))</f>
        <v>#REF!</v>
      </c>
      <c r="Y99" s="148" t="e">
        <f>IF('Crisis Indicator Data'!#REF!="No Data",1,IF(#REF!&lt;&gt;"",1,0))</f>
        <v>#REF!</v>
      </c>
      <c r="Z99" s="148" t="e">
        <f>IF('Crisis Indicator Data'!#REF!="No Data",1,IF(#REF!&lt;&gt;"",1,0))</f>
        <v>#REF!</v>
      </c>
      <c r="AA99" s="148" t="e">
        <f>IF('Crisis Indicator Data'!#REF!="No Data",1,IF(#REF!&lt;&gt;"",1,0))</f>
        <v>#REF!</v>
      </c>
      <c r="AB99" s="148" t="e">
        <f>IF('Crisis Indicator Data'!#REF!="No Data",1,IF(#REF!&lt;&gt;"",1,0))</f>
        <v>#REF!</v>
      </c>
      <c r="AC99" s="148" t="e">
        <f>IF('Crisis Indicator Data'!#REF!="No Data",1,IF(#REF!&lt;&gt;"",1,0))</f>
        <v>#REF!</v>
      </c>
      <c r="AD99" s="148" t="e">
        <f>IF('Crisis Indicator Data'!#REF!="No Data",1,IF(#REF!&lt;&gt;"",1,0))</f>
        <v>#REF!</v>
      </c>
      <c r="AE99" s="148" t="e">
        <f>IF('Crisis Indicator Data'!#REF!="No Data",1,IF(#REF!&lt;&gt;"",1,0))</f>
        <v>#REF!</v>
      </c>
      <c r="AF99" s="148" t="e">
        <f>IF('Crisis Indicator Data'!#REF!="No Data",1,IF(#REF!&lt;&gt;"",1,0))</f>
        <v>#REF!</v>
      </c>
      <c r="AG99" s="148" t="e">
        <f>IF('Crisis Indicator Data'!#REF!="No Data",1,IF(#REF!&lt;&gt;"",1,0))</f>
        <v>#REF!</v>
      </c>
      <c r="AH99" s="148" t="e">
        <f>IF('Crisis Indicator Data'!#REF!="No Data",1,IF(#REF!&lt;&gt;"",1,0))</f>
        <v>#REF!</v>
      </c>
      <c r="AI99" s="148" t="e">
        <f>IF('Crisis Indicator Data'!#REF!="No Data",1,IF(#REF!&lt;&gt;"",1,0))</f>
        <v>#REF!</v>
      </c>
      <c r="AJ99" s="148" t="e">
        <f>IF('Crisis Indicator Data'!#REF!="No Data",1,IF(#REF!&lt;&gt;"",1,0))</f>
        <v>#REF!</v>
      </c>
      <c r="AK99" s="148" t="e">
        <f>IF('Crisis Indicator Data'!#REF!="No Data",1,IF(#REF!&lt;&gt;"",1,0))</f>
        <v>#REF!</v>
      </c>
      <c r="AL99" s="148" t="e">
        <f>IF('Crisis Indicator Data'!#REF!="No Data",1,IF(#REF!&lt;&gt;"",1,0))</f>
        <v>#REF!</v>
      </c>
      <c r="AM99" s="148" t="e">
        <f>IF('Crisis Indicator Data'!#REF!="No Data",1,IF(#REF!&lt;&gt;"",1,0))</f>
        <v>#REF!</v>
      </c>
      <c r="AN99" s="148" t="e">
        <f>IF('Crisis Indicator Data'!#REF!="No Data",1,IF(#REF!&lt;&gt;"",1,0))</f>
        <v>#REF!</v>
      </c>
      <c r="AO99" s="148" t="e">
        <f>IF('Crisis Indicator Data'!#REF!="No Data",1,IF(#REF!&lt;&gt;"",1,0))</f>
        <v>#REF!</v>
      </c>
      <c r="AP99" s="148" t="e">
        <f>IF('Crisis Indicator Data'!#REF!="No Data",1,IF(#REF!&lt;&gt;"",1,0))</f>
        <v>#REF!</v>
      </c>
      <c r="AQ99" s="148" t="e">
        <f>IF('Crisis Indicator Data'!#REF!="No Data",1,IF(#REF!&lt;&gt;"",1,0))</f>
        <v>#REF!</v>
      </c>
      <c r="AR99" s="148" t="e">
        <f>IF('Crisis Indicator Data'!#REF!="No Data",1,IF(#REF!&lt;&gt;"",1,0))</f>
        <v>#REF!</v>
      </c>
      <c r="AS99" s="148" t="e">
        <f>IF('Crisis Indicator Data'!#REF!="No Data",1,IF(#REF!&lt;&gt;"",1,0))</f>
        <v>#REF!</v>
      </c>
      <c r="AT99" s="148" t="e">
        <f>IF('Crisis Indicator Data'!#REF!="No Data",1,IF(#REF!&lt;&gt;"",1,0))</f>
        <v>#REF!</v>
      </c>
      <c r="AU99" s="148" t="e">
        <f>IF('Crisis Indicator Data'!#REF!="No Data",1,IF(#REF!&lt;&gt;"",1,0))</f>
        <v>#REF!</v>
      </c>
      <c r="AV99" s="148" t="e">
        <f>IF('Crisis Indicator Data'!#REF!="No Data",1,IF(#REF!&lt;&gt;"",1,0))</f>
        <v>#REF!</v>
      </c>
      <c r="AW99" s="148" t="e">
        <f>IF('Crisis Indicator Data'!#REF!="No Data",1,IF(#REF!&lt;&gt;"",1,0))</f>
        <v>#REF!</v>
      </c>
      <c r="AX99" s="148" t="e">
        <f>IF('Crisis Indicator Data'!#REF!="No Data",1,IF(#REF!&lt;&gt;"",1,0))</f>
        <v>#REF!</v>
      </c>
      <c r="AY99" s="148" t="e">
        <f>IF('Crisis Indicator Data'!#REF!="No Data",1,IF(#REF!&lt;&gt;"",1,0))</f>
        <v>#REF!</v>
      </c>
      <c r="AZ99" s="148" t="e">
        <f>IF('Crisis Indicator Data'!#REF!="No Data",1,IF(#REF!&lt;&gt;"",1,0))</f>
        <v>#REF!</v>
      </c>
      <c r="BA99" t="e">
        <f t="shared" si="6"/>
        <v>#REF!</v>
      </c>
      <c r="BB99" s="20" t="e">
        <f t="shared" si="7"/>
        <v>#REF!</v>
      </c>
    </row>
    <row r="100" spans="1:54">
      <c r="A100" t="s">
        <v>8157</v>
      </c>
      <c r="B100" s="148" t="e">
        <f>IF('Crisis Indicator Data'!#REF!="No Data",1,IF(#REF!&lt;&gt;"",1,0))</f>
        <v>#REF!</v>
      </c>
      <c r="C100" s="148" t="e">
        <f>IF('Crisis Indicator Data'!#REF!="No Data",1,IF(#REF!&lt;&gt;"",1,0))</f>
        <v>#REF!</v>
      </c>
      <c r="D100" s="148" t="e">
        <f>IF('Crisis Indicator Data'!#REF!="No Data",1,IF(#REF!&lt;&gt;"",1,0))</f>
        <v>#REF!</v>
      </c>
      <c r="E100" s="148" t="e">
        <f>IF('Crisis Indicator Data'!#REF!="No Data",1,IF(#REF!&lt;&gt;"",1,0))</f>
        <v>#REF!</v>
      </c>
      <c r="F100" s="148" t="e">
        <f>IF('Crisis Indicator Data'!#REF!="No Data",1,IF(#REF!&lt;&gt;"",1,0))</f>
        <v>#REF!</v>
      </c>
      <c r="G100" s="148" t="e">
        <f>IF('Crisis Indicator Data'!#REF!="No Data",1,IF(#REF!&lt;&gt;"",1,0))</f>
        <v>#REF!</v>
      </c>
      <c r="H100" s="148" t="e">
        <f>IF('Crisis Indicator Data'!#REF!="No Data",1,IF(#REF!&lt;&gt;"",1,0))</f>
        <v>#REF!</v>
      </c>
      <c r="I100" s="148" t="e">
        <f>IF('Crisis Indicator Data'!#REF!="No Data",1,IF(#REF!&lt;&gt;"",1,0))</f>
        <v>#REF!</v>
      </c>
      <c r="J100" s="148" t="e">
        <f>IF('Crisis Indicator Data'!#REF!="No Data",1,IF(#REF!&lt;&gt;"",1,0))</f>
        <v>#REF!</v>
      </c>
      <c r="K100" s="148" t="e">
        <f>IF('Crisis Indicator Data'!#REF!="No Data",1,IF(#REF!&lt;&gt;"",1,0))</f>
        <v>#REF!</v>
      </c>
      <c r="L100" s="148" t="e">
        <f>IF('Crisis Indicator Data'!#REF!="No Data",1,IF(#REF!&lt;&gt;"",1,0))</f>
        <v>#REF!</v>
      </c>
      <c r="M100" s="148" t="e">
        <f>IF('Crisis Indicator Data'!#REF!="No Data",1,IF(#REF!&lt;&gt;"",1,0))</f>
        <v>#REF!</v>
      </c>
      <c r="N100" s="148" t="e">
        <f>IF('Crisis Indicator Data'!#REF!="No Data",1,IF(#REF!&lt;&gt;"",1,0))</f>
        <v>#REF!</v>
      </c>
      <c r="O100" s="148" t="e">
        <f>IF('Crisis Indicator Data'!#REF!="No Data",1,IF(#REF!&lt;&gt;"",1,0))</f>
        <v>#REF!</v>
      </c>
      <c r="P100" s="148" t="e">
        <f>IF('Crisis Indicator Data'!#REF!="No Data",1,IF(#REF!&lt;&gt;"",1,0))</f>
        <v>#REF!</v>
      </c>
      <c r="Q100" s="148" t="e">
        <f>IF('Crisis Indicator Data'!#REF!="No Data",1,IF(#REF!&lt;&gt;"",1,0))</f>
        <v>#REF!</v>
      </c>
      <c r="R100" s="148" t="e">
        <f>IF('Crisis Indicator Data'!#REF!="No Data",1,IF(#REF!&lt;&gt;"",1,0))</f>
        <v>#REF!</v>
      </c>
      <c r="S100" s="148" t="e">
        <f>IF('Crisis Indicator Data'!#REF!="No Data",1,IF(#REF!&lt;&gt;"",1,0))</f>
        <v>#REF!</v>
      </c>
      <c r="T100" s="148" t="e">
        <f>IF('Crisis Indicator Data'!#REF!="No Data",1,IF(#REF!&lt;&gt;"",1,0))</f>
        <v>#REF!</v>
      </c>
      <c r="U100" s="148" t="e">
        <f>IF('Crisis Indicator Data'!#REF!="No Data",1,IF(#REF!&lt;&gt;"",1,0))</f>
        <v>#REF!</v>
      </c>
      <c r="V100" s="148" t="e">
        <f>IF('Crisis Indicator Data'!#REF!="No Data",1,IF(#REF!&lt;&gt;"",1,0))</f>
        <v>#REF!</v>
      </c>
      <c r="W100" s="148" t="e">
        <f>IF('Crisis Indicator Data'!#REF!="No Data",1,IF(#REF!&lt;&gt;"",1,0))</f>
        <v>#REF!</v>
      </c>
      <c r="X100" s="148" t="e">
        <f>IF('Crisis Indicator Data'!#REF!="No Data",1,IF(#REF!&lt;&gt;"",1,0))</f>
        <v>#REF!</v>
      </c>
      <c r="Y100" s="148" t="e">
        <f>IF('Crisis Indicator Data'!#REF!="No Data",1,IF(#REF!&lt;&gt;"",1,0))</f>
        <v>#REF!</v>
      </c>
      <c r="Z100" s="148" t="e">
        <f>IF('Crisis Indicator Data'!#REF!="No Data",1,IF(#REF!&lt;&gt;"",1,0))</f>
        <v>#REF!</v>
      </c>
      <c r="AA100" s="148" t="e">
        <f>IF('Crisis Indicator Data'!#REF!="No Data",1,IF(#REF!&lt;&gt;"",1,0))</f>
        <v>#REF!</v>
      </c>
      <c r="AB100" s="148" t="e">
        <f>IF('Crisis Indicator Data'!#REF!="No Data",1,IF(#REF!&lt;&gt;"",1,0))</f>
        <v>#REF!</v>
      </c>
      <c r="AC100" s="148" t="e">
        <f>IF('Crisis Indicator Data'!#REF!="No Data",1,IF(#REF!&lt;&gt;"",1,0))</f>
        <v>#REF!</v>
      </c>
      <c r="AD100" s="148" t="e">
        <f>IF('Crisis Indicator Data'!#REF!="No Data",1,IF(#REF!&lt;&gt;"",1,0))</f>
        <v>#REF!</v>
      </c>
      <c r="AE100" s="148" t="e">
        <f>IF('Crisis Indicator Data'!#REF!="No Data",1,IF(#REF!&lt;&gt;"",1,0))</f>
        <v>#REF!</v>
      </c>
      <c r="AF100" s="148" t="e">
        <f>IF('Crisis Indicator Data'!#REF!="No Data",1,IF(#REF!&lt;&gt;"",1,0))</f>
        <v>#REF!</v>
      </c>
      <c r="AG100" s="148" t="e">
        <f>IF('Crisis Indicator Data'!#REF!="No Data",1,IF(#REF!&lt;&gt;"",1,0))</f>
        <v>#REF!</v>
      </c>
      <c r="AH100" s="148" t="e">
        <f>IF('Crisis Indicator Data'!#REF!="No Data",1,IF(#REF!&lt;&gt;"",1,0))</f>
        <v>#REF!</v>
      </c>
      <c r="AI100" s="148" t="e">
        <f>IF('Crisis Indicator Data'!#REF!="No Data",1,IF(#REF!&lt;&gt;"",1,0))</f>
        <v>#REF!</v>
      </c>
      <c r="AJ100" s="148" t="e">
        <f>IF('Crisis Indicator Data'!#REF!="No Data",1,IF(#REF!&lt;&gt;"",1,0))</f>
        <v>#REF!</v>
      </c>
      <c r="AK100" s="148" t="e">
        <f>IF('Crisis Indicator Data'!#REF!="No Data",1,IF(#REF!&lt;&gt;"",1,0))</f>
        <v>#REF!</v>
      </c>
      <c r="AL100" s="148" t="e">
        <f>IF('Crisis Indicator Data'!#REF!="No Data",1,IF(#REF!&lt;&gt;"",1,0))</f>
        <v>#REF!</v>
      </c>
      <c r="AM100" s="148" t="e">
        <f>IF('Crisis Indicator Data'!#REF!="No Data",1,IF(#REF!&lt;&gt;"",1,0))</f>
        <v>#REF!</v>
      </c>
      <c r="AN100" s="148" t="e">
        <f>IF('Crisis Indicator Data'!#REF!="No Data",1,IF(#REF!&lt;&gt;"",1,0))</f>
        <v>#REF!</v>
      </c>
      <c r="AO100" s="148" t="e">
        <f>IF('Crisis Indicator Data'!#REF!="No Data",1,IF(#REF!&lt;&gt;"",1,0))</f>
        <v>#REF!</v>
      </c>
      <c r="AP100" s="148" t="e">
        <f>IF('Crisis Indicator Data'!#REF!="No Data",1,IF(#REF!&lt;&gt;"",1,0))</f>
        <v>#REF!</v>
      </c>
      <c r="AQ100" s="148" t="e">
        <f>IF('Crisis Indicator Data'!#REF!="No Data",1,IF(#REF!&lt;&gt;"",1,0))</f>
        <v>#REF!</v>
      </c>
      <c r="AR100" s="148" t="e">
        <f>IF('Crisis Indicator Data'!#REF!="No Data",1,IF(#REF!&lt;&gt;"",1,0))</f>
        <v>#REF!</v>
      </c>
      <c r="AS100" s="148" t="e">
        <f>IF('Crisis Indicator Data'!#REF!="No Data",1,IF(#REF!&lt;&gt;"",1,0))</f>
        <v>#REF!</v>
      </c>
      <c r="AT100" s="148" t="e">
        <f>IF('Crisis Indicator Data'!#REF!="No Data",1,IF(#REF!&lt;&gt;"",1,0))</f>
        <v>#REF!</v>
      </c>
      <c r="AU100" s="148" t="e">
        <f>IF('Crisis Indicator Data'!#REF!="No Data",1,IF(#REF!&lt;&gt;"",1,0))</f>
        <v>#REF!</v>
      </c>
      <c r="AV100" s="148" t="e">
        <f>IF('Crisis Indicator Data'!#REF!="No Data",1,IF(#REF!&lt;&gt;"",1,0))</f>
        <v>#REF!</v>
      </c>
      <c r="AW100" s="148" t="e">
        <f>IF('Crisis Indicator Data'!#REF!="No Data",1,IF(#REF!&lt;&gt;"",1,0))</f>
        <v>#REF!</v>
      </c>
      <c r="AX100" s="148" t="e">
        <f>IF('Crisis Indicator Data'!#REF!="No Data",1,IF(#REF!&lt;&gt;"",1,0))</f>
        <v>#REF!</v>
      </c>
      <c r="AY100" s="148" t="e">
        <f>IF('Crisis Indicator Data'!#REF!="No Data",1,IF(#REF!&lt;&gt;"",1,0))</f>
        <v>#REF!</v>
      </c>
      <c r="AZ100" s="148" t="e">
        <f>IF('Crisis Indicator Data'!#REF!="No Data",1,IF(#REF!&lt;&gt;"",1,0))</f>
        <v>#REF!</v>
      </c>
      <c r="BA100" t="e">
        <f t="shared" si="6"/>
        <v>#REF!</v>
      </c>
      <c r="BB100" s="20" t="e">
        <f t="shared" si="7"/>
        <v>#REF!</v>
      </c>
    </row>
    <row r="101" spans="1:54">
      <c r="A101" t="s">
        <v>8159</v>
      </c>
      <c r="B101" s="148" t="e">
        <f>IF('Crisis Indicator Data'!#REF!="No Data",1,IF(#REF!&lt;&gt;"",1,0))</f>
        <v>#REF!</v>
      </c>
      <c r="C101" s="148" t="e">
        <f>IF('Crisis Indicator Data'!#REF!="No Data",1,IF(#REF!&lt;&gt;"",1,0))</f>
        <v>#REF!</v>
      </c>
      <c r="D101" s="148" t="e">
        <f>IF('Crisis Indicator Data'!#REF!="No Data",1,IF(#REF!&lt;&gt;"",1,0))</f>
        <v>#REF!</v>
      </c>
      <c r="E101" s="148" t="e">
        <f>IF('Crisis Indicator Data'!#REF!="No Data",1,IF(#REF!&lt;&gt;"",1,0))</f>
        <v>#REF!</v>
      </c>
      <c r="F101" s="148" t="e">
        <f>IF('Crisis Indicator Data'!#REF!="No Data",1,IF(#REF!&lt;&gt;"",1,0))</f>
        <v>#REF!</v>
      </c>
      <c r="G101" s="148" t="e">
        <f>IF('Crisis Indicator Data'!#REF!="No Data",1,IF(#REF!&lt;&gt;"",1,0))</f>
        <v>#REF!</v>
      </c>
      <c r="H101" s="148" t="e">
        <f>IF('Crisis Indicator Data'!#REF!="No Data",1,IF(#REF!&lt;&gt;"",1,0))</f>
        <v>#REF!</v>
      </c>
      <c r="I101" s="148" t="e">
        <f>IF('Crisis Indicator Data'!#REF!="No Data",1,IF(#REF!&lt;&gt;"",1,0))</f>
        <v>#REF!</v>
      </c>
      <c r="J101" s="148" t="e">
        <f>IF('Crisis Indicator Data'!#REF!="No Data",1,IF(#REF!&lt;&gt;"",1,0))</f>
        <v>#REF!</v>
      </c>
      <c r="K101" s="148" t="e">
        <f>IF('Crisis Indicator Data'!#REF!="No Data",1,IF(#REF!&lt;&gt;"",1,0))</f>
        <v>#REF!</v>
      </c>
      <c r="L101" s="148" t="e">
        <f>IF('Crisis Indicator Data'!#REF!="No Data",1,IF(#REF!&lt;&gt;"",1,0))</f>
        <v>#REF!</v>
      </c>
      <c r="M101" s="148" t="e">
        <f>IF('Crisis Indicator Data'!#REF!="No Data",1,IF(#REF!&lt;&gt;"",1,0))</f>
        <v>#REF!</v>
      </c>
      <c r="N101" s="148" t="e">
        <f>IF('Crisis Indicator Data'!#REF!="No Data",1,IF(#REF!&lt;&gt;"",1,0))</f>
        <v>#REF!</v>
      </c>
      <c r="O101" s="148" t="e">
        <f>IF('Crisis Indicator Data'!#REF!="No Data",1,IF(#REF!&lt;&gt;"",1,0))</f>
        <v>#REF!</v>
      </c>
      <c r="P101" s="148" t="e">
        <f>IF('Crisis Indicator Data'!#REF!="No Data",1,IF(#REF!&lt;&gt;"",1,0))</f>
        <v>#REF!</v>
      </c>
      <c r="Q101" s="148" t="e">
        <f>IF('Crisis Indicator Data'!#REF!="No Data",1,IF(#REF!&lt;&gt;"",1,0))</f>
        <v>#REF!</v>
      </c>
      <c r="R101" s="148" t="e">
        <f>IF('Crisis Indicator Data'!#REF!="No Data",1,IF(#REF!&lt;&gt;"",1,0))</f>
        <v>#REF!</v>
      </c>
      <c r="S101" s="148" t="e">
        <f>IF('Crisis Indicator Data'!#REF!="No Data",1,IF(#REF!&lt;&gt;"",1,0))</f>
        <v>#REF!</v>
      </c>
      <c r="T101" s="148" t="e">
        <f>IF('Crisis Indicator Data'!#REF!="No Data",1,IF(#REF!&lt;&gt;"",1,0))</f>
        <v>#REF!</v>
      </c>
      <c r="U101" s="148" t="e">
        <f>IF('Crisis Indicator Data'!#REF!="No Data",1,IF(#REF!&lt;&gt;"",1,0))</f>
        <v>#REF!</v>
      </c>
      <c r="V101" s="148" t="e">
        <f>IF('Crisis Indicator Data'!#REF!="No Data",1,IF(#REF!&lt;&gt;"",1,0))</f>
        <v>#REF!</v>
      </c>
      <c r="W101" s="148" t="e">
        <f>IF('Crisis Indicator Data'!#REF!="No Data",1,IF(#REF!&lt;&gt;"",1,0))</f>
        <v>#REF!</v>
      </c>
      <c r="X101" s="148" t="e">
        <f>IF('Crisis Indicator Data'!#REF!="No Data",1,IF(#REF!&lt;&gt;"",1,0))</f>
        <v>#REF!</v>
      </c>
      <c r="Y101" s="148" t="e">
        <f>IF('Crisis Indicator Data'!#REF!="No Data",1,IF(#REF!&lt;&gt;"",1,0))</f>
        <v>#REF!</v>
      </c>
      <c r="Z101" s="148" t="e">
        <f>IF('Crisis Indicator Data'!#REF!="No Data",1,IF(#REF!&lt;&gt;"",1,0))</f>
        <v>#REF!</v>
      </c>
      <c r="AA101" s="148" t="e">
        <f>IF('Crisis Indicator Data'!#REF!="No Data",1,IF(#REF!&lt;&gt;"",1,0))</f>
        <v>#REF!</v>
      </c>
      <c r="AB101" s="148" t="e">
        <f>IF('Crisis Indicator Data'!#REF!="No Data",1,IF(#REF!&lt;&gt;"",1,0))</f>
        <v>#REF!</v>
      </c>
      <c r="AC101" s="148" t="e">
        <f>IF('Crisis Indicator Data'!#REF!="No Data",1,IF(#REF!&lt;&gt;"",1,0))</f>
        <v>#REF!</v>
      </c>
      <c r="AD101" s="148" t="e">
        <f>IF('Crisis Indicator Data'!#REF!="No Data",1,IF(#REF!&lt;&gt;"",1,0))</f>
        <v>#REF!</v>
      </c>
      <c r="AE101" s="148" t="e">
        <f>IF('Crisis Indicator Data'!#REF!="No Data",1,IF(#REF!&lt;&gt;"",1,0))</f>
        <v>#REF!</v>
      </c>
      <c r="AF101" s="148" t="e">
        <f>IF('Crisis Indicator Data'!#REF!="No Data",1,IF(#REF!&lt;&gt;"",1,0))</f>
        <v>#REF!</v>
      </c>
      <c r="AG101" s="148" t="e">
        <f>IF('Crisis Indicator Data'!#REF!="No Data",1,IF(#REF!&lt;&gt;"",1,0))</f>
        <v>#REF!</v>
      </c>
      <c r="AH101" s="148" t="e">
        <f>IF('Crisis Indicator Data'!#REF!="No Data",1,IF(#REF!&lt;&gt;"",1,0))</f>
        <v>#REF!</v>
      </c>
      <c r="AI101" s="148" t="e">
        <f>IF('Crisis Indicator Data'!#REF!="No Data",1,IF(#REF!&lt;&gt;"",1,0))</f>
        <v>#REF!</v>
      </c>
      <c r="AJ101" s="148" t="e">
        <f>IF('Crisis Indicator Data'!#REF!="No Data",1,IF(#REF!&lt;&gt;"",1,0))</f>
        <v>#REF!</v>
      </c>
      <c r="AK101" s="148" t="e">
        <f>IF('Crisis Indicator Data'!#REF!="No Data",1,IF(#REF!&lt;&gt;"",1,0))</f>
        <v>#REF!</v>
      </c>
      <c r="AL101" s="148" t="e">
        <f>IF('Crisis Indicator Data'!#REF!="No Data",1,IF(#REF!&lt;&gt;"",1,0))</f>
        <v>#REF!</v>
      </c>
      <c r="AM101" s="148" t="e">
        <f>IF('Crisis Indicator Data'!#REF!="No Data",1,IF(#REF!&lt;&gt;"",1,0))</f>
        <v>#REF!</v>
      </c>
      <c r="AN101" s="148" t="e">
        <f>IF('Crisis Indicator Data'!#REF!="No Data",1,IF(#REF!&lt;&gt;"",1,0))</f>
        <v>#REF!</v>
      </c>
      <c r="AO101" s="148" t="e">
        <f>IF('Crisis Indicator Data'!#REF!="No Data",1,IF(#REF!&lt;&gt;"",1,0))</f>
        <v>#REF!</v>
      </c>
      <c r="AP101" s="148" t="e">
        <f>IF('Crisis Indicator Data'!#REF!="No Data",1,IF(#REF!&lt;&gt;"",1,0))</f>
        <v>#REF!</v>
      </c>
      <c r="AQ101" s="148" t="e">
        <f>IF('Crisis Indicator Data'!#REF!="No Data",1,IF(#REF!&lt;&gt;"",1,0))</f>
        <v>#REF!</v>
      </c>
      <c r="AR101" s="148" t="e">
        <f>IF('Crisis Indicator Data'!#REF!="No Data",1,IF(#REF!&lt;&gt;"",1,0))</f>
        <v>#REF!</v>
      </c>
      <c r="AS101" s="148" t="e">
        <f>IF('Crisis Indicator Data'!#REF!="No Data",1,IF(#REF!&lt;&gt;"",1,0))</f>
        <v>#REF!</v>
      </c>
      <c r="AT101" s="148" t="e">
        <f>IF('Crisis Indicator Data'!#REF!="No Data",1,IF(#REF!&lt;&gt;"",1,0))</f>
        <v>#REF!</v>
      </c>
      <c r="AU101" s="148" t="e">
        <f>IF('Crisis Indicator Data'!#REF!="No Data",1,IF(#REF!&lt;&gt;"",1,0))</f>
        <v>#REF!</v>
      </c>
      <c r="AV101" s="148" t="e">
        <f>IF('Crisis Indicator Data'!#REF!="No Data",1,IF(#REF!&lt;&gt;"",1,0))</f>
        <v>#REF!</v>
      </c>
      <c r="AW101" s="148" t="e">
        <f>IF('Crisis Indicator Data'!#REF!="No Data",1,IF(#REF!&lt;&gt;"",1,0))</f>
        <v>#REF!</v>
      </c>
      <c r="AX101" s="148" t="e">
        <f>IF('Crisis Indicator Data'!#REF!="No Data",1,IF(#REF!&lt;&gt;"",1,0))</f>
        <v>#REF!</v>
      </c>
      <c r="AY101" s="148" t="e">
        <f>IF('Crisis Indicator Data'!#REF!="No Data",1,IF(#REF!&lt;&gt;"",1,0))</f>
        <v>#REF!</v>
      </c>
      <c r="AZ101" s="148" t="e">
        <f>IF('Crisis Indicator Data'!#REF!="No Data",1,IF(#REF!&lt;&gt;"",1,0))</f>
        <v>#REF!</v>
      </c>
      <c r="BA101" t="e">
        <f t="shared" si="6"/>
        <v>#REF!</v>
      </c>
      <c r="BB101" s="20" t="e">
        <f t="shared" si="7"/>
        <v>#REF!</v>
      </c>
    </row>
    <row r="102" spans="1:54">
      <c r="A102" t="s">
        <v>3372</v>
      </c>
      <c r="B102" s="148" t="e">
        <f>IF('Crisis Indicator Data'!#REF!="No Data",1,IF(#REF!&lt;&gt;"",1,0))</f>
        <v>#REF!</v>
      </c>
      <c r="C102" s="148" t="e">
        <f>IF('Crisis Indicator Data'!#REF!="No Data",1,IF(#REF!&lt;&gt;"",1,0))</f>
        <v>#REF!</v>
      </c>
      <c r="D102" s="148" t="e">
        <f>IF('Crisis Indicator Data'!#REF!="No Data",1,IF(#REF!&lt;&gt;"",1,0))</f>
        <v>#REF!</v>
      </c>
      <c r="E102" s="148" t="e">
        <f>IF('Crisis Indicator Data'!#REF!="No Data",1,IF(#REF!&lt;&gt;"",1,0))</f>
        <v>#REF!</v>
      </c>
      <c r="F102" s="148" t="e">
        <f>IF('Crisis Indicator Data'!#REF!="No Data",1,IF(#REF!&lt;&gt;"",1,0))</f>
        <v>#REF!</v>
      </c>
      <c r="G102" s="148" t="e">
        <f>IF('Crisis Indicator Data'!#REF!="No Data",1,IF(#REF!&lt;&gt;"",1,0))</f>
        <v>#REF!</v>
      </c>
      <c r="H102" s="148" t="e">
        <f>IF('Crisis Indicator Data'!#REF!="No Data",1,IF(#REF!&lt;&gt;"",1,0))</f>
        <v>#REF!</v>
      </c>
      <c r="I102" s="148" t="e">
        <f>IF('Crisis Indicator Data'!#REF!="No Data",1,IF(#REF!&lt;&gt;"",1,0))</f>
        <v>#REF!</v>
      </c>
      <c r="J102" s="148" t="e">
        <f>IF('Crisis Indicator Data'!#REF!="No Data",1,IF(#REF!&lt;&gt;"",1,0))</f>
        <v>#REF!</v>
      </c>
      <c r="K102" s="148" t="e">
        <f>IF('Crisis Indicator Data'!#REF!="No Data",1,IF(#REF!&lt;&gt;"",1,0))</f>
        <v>#REF!</v>
      </c>
      <c r="L102" s="148" t="e">
        <f>IF('Crisis Indicator Data'!#REF!="No Data",1,IF(#REF!&lt;&gt;"",1,0))</f>
        <v>#REF!</v>
      </c>
      <c r="M102" s="148" t="e">
        <f>IF('Crisis Indicator Data'!#REF!="No Data",1,IF(#REF!&lt;&gt;"",1,0))</f>
        <v>#REF!</v>
      </c>
      <c r="N102" s="148" t="e">
        <f>IF('Crisis Indicator Data'!#REF!="No Data",1,IF(#REF!&lt;&gt;"",1,0))</f>
        <v>#REF!</v>
      </c>
      <c r="O102" s="148" t="e">
        <f>IF('Crisis Indicator Data'!#REF!="No Data",1,IF(#REF!&lt;&gt;"",1,0))</f>
        <v>#REF!</v>
      </c>
      <c r="P102" s="148" t="e">
        <f>IF('Crisis Indicator Data'!#REF!="No Data",1,IF(#REF!&lt;&gt;"",1,0))</f>
        <v>#REF!</v>
      </c>
      <c r="Q102" s="148" t="e">
        <f>IF('Crisis Indicator Data'!#REF!="No Data",1,IF(#REF!&lt;&gt;"",1,0))</f>
        <v>#REF!</v>
      </c>
      <c r="R102" s="148" t="e">
        <f>IF('Crisis Indicator Data'!#REF!="No Data",1,IF(#REF!&lt;&gt;"",1,0))</f>
        <v>#REF!</v>
      </c>
      <c r="S102" s="148" t="e">
        <f>IF('Crisis Indicator Data'!#REF!="No Data",1,IF(#REF!&lt;&gt;"",1,0))</f>
        <v>#REF!</v>
      </c>
      <c r="T102" s="148" t="e">
        <f>IF('Crisis Indicator Data'!#REF!="No Data",1,IF(#REF!&lt;&gt;"",1,0))</f>
        <v>#REF!</v>
      </c>
      <c r="U102" s="148" t="e">
        <f>IF('Crisis Indicator Data'!#REF!="No Data",1,IF(#REF!&lt;&gt;"",1,0))</f>
        <v>#REF!</v>
      </c>
      <c r="V102" s="148" t="e">
        <f>IF('Crisis Indicator Data'!#REF!="No Data",1,IF(#REF!&lt;&gt;"",1,0))</f>
        <v>#REF!</v>
      </c>
      <c r="W102" s="148" t="e">
        <f>IF('Crisis Indicator Data'!#REF!="No Data",1,IF(#REF!&lt;&gt;"",1,0))</f>
        <v>#REF!</v>
      </c>
      <c r="X102" s="148" t="e">
        <f>IF('Crisis Indicator Data'!#REF!="No Data",1,IF(#REF!&lt;&gt;"",1,0))</f>
        <v>#REF!</v>
      </c>
      <c r="Y102" s="148" t="e">
        <f>IF('Crisis Indicator Data'!#REF!="No Data",1,IF(#REF!&lt;&gt;"",1,0))</f>
        <v>#REF!</v>
      </c>
      <c r="Z102" s="148" t="e">
        <f>IF('Crisis Indicator Data'!#REF!="No Data",1,IF(#REF!&lt;&gt;"",1,0))</f>
        <v>#REF!</v>
      </c>
      <c r="AA102" s="148" t="e">
        <f>IF('Crisis Indicator Data'!#REF!="No Data",1,IF(#REF!&lt;&gt;"",1,0))</f>
        <v>#REF!</v>
      </c>
      <c r="AB102" s="148" t="e">
        <f>IF('Crisis Indicator Data'!#REF!="No Data",1,IF(#REF!&lt;&gt;"",1,0))</f>
        <v>#REF!</v>
      </c>
      <c r="AC102" s="148" t="e">
        <f>IF('Crisis Indicator Data'!#REF!="No Data",1,IF(#REF!&lt;&gt;"",1,0))</f>
        <v>#REF!</v>
      </c>
      <c r="AD102" s="148" t="e">
        <f>IF('Crisis Indicator Data'!#REF!="No Data",1,IF(#REF!&lt;&gt;"",1,0))</f>
        <v>#REF!</v>
      </c>
      <c r="AE102" s="148" t="e">
        <f>IF('Crisis Indicator Data'!#REF!="No Data",1,IF(#REF!&lt;&gt;"",1,0))</f>
        <v>#REF!</v>
      </c>
      <c r="AF102" s="148" t="e">
        <f>IF('Crisis Indicator Data'!#REF!="No Data",1,IF(#REF!&lt;&gt;"",1,0))</f>
        <v>#REF!</v>
      </c>
      <c r="AG102" s="148" t="e">
        <f>IF('Crisis Indicator Data'!#REF!="No Data",1,IF(#REF!&lt;&gt;"",1,0))</f>
        <v>#REF!</v>
      </c>
      <c r="AH102" s="148" t="e">
        <f>IF('Crisis Indicator Data'!#REF!="No Data",1,IF(#REF!&lt;&gt;"",1,0))</f>
        <v>#REF!</v>
      </c>
      <c r="AI102" s="148" t="e">
        <f>IF('Crisis Indicator Data'!#REF!="No Data",1,IF(#REF!&lt;&gt;"",1,0))</f>
        <v>#REF!</v>
      </c>
      <c r="AJ102" s="148" t="e">
        <f>IF('Crisis Indicator Data'!#REF!="No Data",1,IF(#REF!&lt;&gt;"",1,0))</f>
        <v>#REF!</v>
      </c>
      <c r="AK102" s="148" t="e">
        <f>IF('Crisis Indicator Data'!#REF!="No Data",1,IF(#REF!&lt;&gt;"",1,0))</f>
        <v>#REF!</v>
      </c>
      <c r="AL102" s="148" t="e">
        <f>IF('Crisis Indicator Data'!#REF!="No Data",1,IF(#REF!&lt;&gt;"",1,0))</f>
        <v>#REF!</v>
      </c>
      <c r="AM102" s="148" t="e">
        <f>IF('Crisis Indicator Data'!#REF!="No Data",1,IF(#REF!&lt;&gt;"",1,0))</f>
        <v>#REF!</v>
      </c>
      <c r="AN102" s="148" t="e">
        <f>IF('Crisis Indicator Data'!#REF!="No Data",1,IF(#REF!&lt;&gt;"",1,0))</f>
        <v>#REF!</v>
      </c>
      <c r="AO102" s="148" t="e">
        <f>IF('Crisis Indicator Data'!#REF!="No Data",1,IF(#REF!&lt;&gt;"",1,0))</f>
        <v>#REF!</v>
      </c>
      <c r="AP102" s="148" t="e">
        <f>IF('Crisis Indicator Data'!#REF!="No Data",1,IF(#REF!&lt;&gt;"",1,0))</f>
        <v>#REF!</v>
      </c>
      <c r="AQ102" s="148" t="e">
        <f>IF('Crisis Indicator Data'!#REF!="No Data",1,IF(#REF!&lt;&gt;"",1,0))</f>
        <v>#REF!</v>
      </c>
      <c r="AR102" s="148" t="e">
        <f>IF('Crisis Indicator Data'!#REF!="No Data",1,IF(#REF!&lt;&gt;"",1,0))</f>
        <v>#REF!</v>
      </c>
      <c r="AS102" s="148" t="e">
        <f>IF('Crisis Indicator Data'!#REF!="No Data",1,IF(#REF!&lt;&gt;"",1,0))</f>
        <v>#REF!</v>
      </c>
      <c r="AT102" s="148" t="e">
        <f>IF('Crisis Indicator Data'!#REF!="No Data",1,IF(#REF!&lt;&gt;"",1,0))</f>
        <v>#REF!</v>
      </c>
      <c r="AU102" s="148" t="e">
        <f>IF('Crisis Indicator Data'!#REF!="No Data",1,IF(#REF!&lt;&gt;"",1,0))</f>
        <v>#REF!</v>
      </c>
      <c r="AV102" s="148" t="e">
        <f>IF('Crisis Indicator Data'!#REF!="No Data",1,IF(#REF!&lt;&gt;"",1,0))</f>
        <v>#REF!</v>
      </c>
      <c r="AW102" s="148" t="e">
        <f>IF('Crisis Indicator Data'!#REF!="No Data",1,IF(#REF!&lt;&gt;"",1,0))</f>
        <v>#REF!</v>
      </c>
      <c r="AX102" s="148" t="e">
        <f>IF('Crisis Indicator Data'!#REF!="No Data",1,IF(#REF!&lt;&gt;"",1,0))</f>
        <v>#REF!</v>
      </c>
      <c r="AY102" s="148" t="e">
        <f>IF('Crisis Indicator Data'!#REF!="No Data",1,IF(#REF!&lt;&gt;"",1,0))</f>
        <v>#REF!</v>
      </c>
      <c r="AZ102" s="148" t="e">
        <f>IF('Crisis Indicator Data'!#REF!="No Data",1,IF(#REF!&lt;&gt;"",1,0))</f>
        <v>#REF!</v>
      </c>
      <c r="BA102" t="e">
        <f t="shared" si="6"/>
        <v>#REF!</v>
      </c>
      <c r="BB102" s="20" t="e">
        <f t="shared" si="7"/>
        <v>#REF!</v>
      </c>
    </row>
    <row r="103" spans="1:54">
      <c r="A103" t="s">
        <v>4151</v>
      </c>
      <c r="B103" s="148" t="e">
        <f>IF('Crisis Indicator Data'!#REF!="No Data",1,IF(#REF!&lt;&gt;"",1,0))</f>
        <v>#REF!</v>
      </c>
      <c r="C103" s="148" t="e">
        <f>IF('Crisis Indicator Data'!#REF!="No Data",1,IF(#REF!&lt;&gt;"",1,0))</f>
        <v>#REF!</v>
      </c>
      <c r="D103" s="148" t="e">
        <f>IF('Crisis Indicator Data'!#REF!="No Data",1,IF(#REF!&lt;&gt;"",1,0))</f>
        <v>#REF!</v>
      </c>
      <c r="E103" s="148" t="e">
        <f>IF('Crisis Indicator Data'!#REF!="No Data",1,IF(#REF!&lt;&gt;"",1,0))</f>
        <v>#REF!</v>
      </c>
      <c r="F103" s="148" t="e">
        <f>IF('Crisis Indicator Data'!#REF!="No Data",1,IF(#REF!&lt;&gt;"",1,0))</f>
        <v>#REF!</v>
      </c>
      <c r="G103" s="148" t="e">
        <f>IF('Crisis Indicator Data'!#REF!="No Data",1,IF(#REF!&lt;&gt;"",1,0))</f>
        <v>#REF!</v>
      </c>
      <c r="H103" s="148" t="e">
        <f>IF('Crisis Indicator Data'!#REF!="No Data",1,IF(#REF!&lt;&gt;"",1,0))</f>
        <v>#REF!</v>
      </c>
      <c r="I103" s="148" t="e">
        <f>IF('Crisis Indicator Data'!#REF!="No Data",1,IF(#REF!&lt;&gt;"",1,0))</f>
        <v>#REF!</v>
      </c>
      <c r="J103" s="148" t="e">
        <f>IF('Crisis Indicator Data'!#REF!="No Data",1,IF(#REF!&lt;&gt;"",1,0))</f>
        <v>#REF!</v>
      </c>
      <c r="K103" s="148" t="e">
        <f>IF('Crisis Indicator Data'!#REF!="No Data",1,IF(#REF!&lt;&gt;"",1,0))</f>
        <v>#REF!</v>
      </c>
      <c r="L103" s="148" t="e">
        <f>IF('Crisis Indicator Data'!#REF!="No Data",1,IF(#REF!&lt;&gt;"",1,0))</f>
        <v>#REF!</v>
      </c>
      <c r="M103" s="148" t="e">
        <f>IF('Crisis Indicator Data'!#REF!="No Data",1,IF(#REF!&lt;&gt;"",1,0))</f>
        <v>#REF!</v>
      </c>
      <c r="N103" s="148" t="e">
        <f>IF('Crisis Indicator Data'!#REF!="No Data",1,IF(#REF!&lt;&gt;"",1,0))</f>
        <v>#REF!</v>
      </c>
      <c r="O103" s="148" t="e">
        <f>IF('Crisis Indicator Data'!#REF!="No Data",1,IF(#REF!&lt;&gt;"",1,0))</f>
        <v>#REF!</v>
      </c>
      <c r="P103" s="148" t="e">
        <f>IF('Crisis Indicator Data'!#REF!="No Data",1,IF(#REF!&lt;&gt;"",1,0))</f>
        <v>#REF!</v>
      </c>
      <c r="Q103" s="148" t="e">
        <f>IF('Crisis Indicator Data'!#REF!="No Data",1,IF(#REF!&lt;&gt;"",1,0))</f>
        <v>#REF!</v>
      </c>
      <c r="R103" s="148" t="e">
        <f>IF('Crisis Indicator Data'!#REF!="No Data",1,IF(#REF!&lt;&gt;"",1,0))</f>
        <v>#REF!</v>
      </c>
      <c r="S103" s="148" t="e">
        <f>IF('Crisis Indicator Data'!#REF!="No Data",1,IF(#REF!&lt;&gt;"",1,0))</f>
        <v>#REF!</v>
      </c>
      <c r="T103" s="148" t="e">
        <f>IF('Crisis Indicator Data'!#REF!="No Data",1,IF(#REF!&lt;&gt;"",1,0))</f>
        <v>#REF!</v>
      </c>
      <c r="U103" s="148" t="e">
        <f>IF('Crisis Indicator Data'!#REF!="No Data",1,IF(#REF!&lt;&gt;"",1,0))</f>
        <v>#REF!</v>
      </c>
      <c r="V103" s="148" t="e">
        <f>IF('Crisis Indicator Data'!#REF!="No Data",1,IF(#REF!&lt;&gt;"",1,0))</f>
        <v>#REF!</v>
      </c>
      <c r="W103" s="148" t="e">
        <f>IF('Crisis Indicator Data'!#REF!="No Data",1,IF(#REF!&lt;&gt;"",1,0))</f>
        <v>#REF!</v>
      </c>
      <c r="X103" s="148" t="e">
        <f>IF('Crisis Indicator Data'!#REF!="No Data",1,IF(#REF!&lt;&gt;"",1,0))</f>
        <v>#REF!</v>
      </c>
      <c r="Y103" s="148" t="e">
        <f>IF('Crisis Indicator Data'!#REF!="No Data",1,IF(#REF!&lt;&gt;"",1,0))</f>
        <v>#REF!</v>
      </c>
      <c r="Z103" s="148" t="e">
        <f>IF('Crisis Indicator Data'!#REF!="No Data",1,IF(#REF!&lt;&gt;"",1,0))</f>
        <v>#REF!</v>
      </c>
      <c r="AA103" s="148" t="e">
        <f>IF('Crisis Indicator Data'!#REF!="No Data",1,IF(#REF!&lt;&gt;"",1,0))</f>
        <v>#REF!</v>
      </c>
      <c r="AB103" s="148" t="e">
        <f>IF('Crisis Indicator Data'!#REF!="No Data",1,IF(#REF!&lt;&gt;"",1,0))</f>
        <v>#REF!</v>
      </c>
      <c r="AC103" s="148" t="e">
        <f>IF('Crisis Indicator Data'!#REF!="No Data",1,IF(#REF!&lt;&gt;"",1,0))</f>
        <v>#REF!</v>
      </c>
      <c r="AD103" s="148" t="e">
        <f>IF('Crisis Indicator Data'!#REF!="No Data",1,IF(#REF!&lt;&gt;"",1,0))</f>
        <v>#REF!</v>
      </c>
      <c r="AE103" s="148" t="e">
        <f>IF('Crisis Indicator Data'!#REF!="No Data",1,IF(#REF!&lt;&gt;"",1,0))</f>
        <v>#REF!</v>
      </c>
      <c r="AF103" s="148" t="e">
        <f>IF('Crisis Indicator Data'!#REF!="No Data",1,IF(#REF!&lt;&gt;"",1,0))</f>
        <v>#REF!</v>
      </c>
      <c r="AG103" s="148" t="e">
        <f>IF('Crisis Indicator Data'!#REF!="No Data",1,IF(#REF!&lt;&gt;"",1,0))</f>
        <v>#REF!</v>
      </c>
      <c r="AH103" s="148" t="e">
        <f>IF('Crisis Indicator Data'!#REF!="No Data",1,IF(#REF!&lt;&gt;"",1,0))</f>
        <v>#REF!</v>
      </c>
      <c r="AI103" s="148" t="e">
        <f>IF('Crisis Indicator Data'!#REF!="No Data",1,IF(#REF!&lt;&gt;"",1,0))</f>
        <v>#REF!</v>
      </c>
      <c r="AJ103" s="148" t="e">
        <f>IF('Crisis Indicator Data'!#REF!="No Data",1,IF(#REF!&lt;&gt;"",1,0))</f>
        <v>#REF!</v>
      </c>
      <c r="AK103" s="148" t="e">
        <f>IF('Crisis Indicator Data'!#REF!="No Data",1,IF(#REF!&lt;&gt;"",1,0))</f>
        <v>#REF!</v>
      </c>
      <c r="AL103" s="148" t="e">
        <f>IF('Crisis Indicator Data'!#REF!="No Data",1,IF(#REF!&lt;&gt;"",1,0))</f>
        <v>#REF!</v>
      </c>
      <c r="AM103" s="148" t="e">
        <f>IF('Crisis Indicator Data'!#REF!="No Data",1,IF(#REF!&lt;&gt;"",1,0))</f>
        <v>#REF!</v>
      </c>
      <c r="AN103" s="148" t="e">
        <f>IF('Crisis Indicator Data'!#REF!="No Data",1,IF(#REF!&lt;&gt;"",1,0))</f>
        <v>#REF!</v>
      </c>
      <c r="AO103" s="148" t="e">
        <f>IF('Crisis Indicator Data'!#REF!="No Data",1,IF(#REF!&lt;&gt;"",1,0))</f>
        <v>#REF!</v>
      </c>
      <c r="AP103" s="148" t="e">
        <f>IF('Crisis Indicator Data'!#REF!="No Data",1,IF(#REF!&lt;&gt;"",1,0))</f>
        <v>#REF!</v>
      </c>
      <c r="AQ103" s="148" t="e">
        <f>IF('Crisis Indicator Data'!#REF!="No Data",1,IF(#REF!&lt;&gt;"",1,0))</f>
        <v>#REF!</v>
      </c>
      <c r="AR103" s="148" t="e">
        <f>IF('Crisis Indicator Data'!#REF!="No Data",1,IF(#REF!&lt;&gt;"",1,0))</f>
        <v>#REF!</v>
      </c>
      <c r="AS103" s="148" t="e">
        <f>IF('Crisis Indicator Data'!#REF!="No Data",1,IF(#REF!&lt;&gt;"",1,0))</f>
        <v>#REF!</v>
      </c>
      <c r="AT103" s="148" t="e">
        <f>IF('Crisis Indicator Data'!#REF!="No Data",1,IF(#REF!&lt;&gt;"",1,0))</f>
        <v>#REF!</v>
      </c>
      <c r="AU103" s="148" t="e">
        <f>IF('Crisis Indicator Data'!#REF!="No Data",1,IF(#REF!&lt;&gt;"",1,0))</f>
        <v>#REF!</v>
      </c>
      <c r="AV103" s="148" t="e">
        <f>IF('Crisis Indicator Data'!#REF!="No Data",1,IF(#REF!&lt;&gt;"",1,0))</f>
        <v>#REF!</v>
      </c>
      <c r="AW103" s="148" t="e">
        <f>IF('Crisis Indicator Data'!#REF!="No Data",1,IF(#REF!&lt;&gt;"",1,0))</f>
        <v>#REF!</v>
      </c>
      <c r="AX103" s="148" t="e">
        <f>IF('Crisis Indicator Data'!#REF!="No Data",1,IF(#REF!&lt;&gt;"",1,0))</f>
        <v>#REF!</v>
      </c>
      <c r="AY103" s="148" t="e">
        <f>IF('Crisis Indicator Data'!#REF!="No Data",1,IF(#REF!&lt;&gt;"",1,0))</f>
        <v>#REF!</v>
      </c>
      <c r="AZ103" s="148" t="e">
        <f>IF('Crisis Indicator Data'!#REF!="No Data",1,IF(#REF!&lt;&gt;"",1,0))</f>
        <v>#REF!</v>
      </c>
      <c r="BA103" t="e">
        <f t="shared" si="6"/>
        <v>#REF!</v>
      </c>
      <c r="BB103" s="20" t="e">
        <f t="shared" si="7"/>
        <v>#REF!</v>
      </c>
    </row>
    <row r="104" spans="1:54">
      <c r="A104" t="s">
        <v>4208</v>
      </c>
      <c r="B104" s="148" t="e">
        <f>IF('Crisis Indicator Data'!#REF!="No Data",1,IF(#REF!&lt;&gt;"",1,0))</f>
        <v>#REF!</v>
      </c>
      <c r="C104" s="148" t="e">
        <f>IF('Crisis Indicator Data'!#REF!="No Data",1,IF(#REF!&lt;&gt;"",1,0))</f>
        <v>#REF!</v>
      </c>
      <c r="D104" s="148" t="e">
        <f>IF('Crisis Indicator Data'!#REF!="No Data",1,IF(#REF!&lt;&gt;"",1,0))</f>
        <v>#REF!</v>
      </c>
      <c r="E104" s="148" t="e">
        <f>IF('Crisis Indicator Data'!#REF!="No Data",1,IF(#REF!&lt;&gt;"",1,0))</f>
        <v>#REF!</v>
      </c>
      <c r="F104" s="148" t="e">
        <f>IF('Crisis Indicator Data'!#REF!="No Data",1,IF(#REF!&lt;&gt;"",1,0))</f>
        <v>#REF!</v>
      </c>
      <c r="G104" s="148" t="e">
        <f>IF('Crisis Indicator Data'!#REF!="No Data",1,IF(#REF!&lt;&gt;"",1,0))</f>
        <v>#REF!</v>
      </c>
      <c r="H104" s="148" t="e">
        <f>IF('Crisis Indicator Data'!#REF!="No Data",1,IF(#REF!&lt;&gt;"",1,0))</f>
        <v>#REF!</v>
      </c>
      <c r="I104" s="148" t="e">
        <f>IF('Crisis Indicator Data'!#REF!="No Data",1,IF(#REF!&lt;&gt;"",1,0))</f>
        <v>#REF!</v>
      </c>
      <c r="J104" s="148" t="e">
        <f>IF('Crisis Indicator Data'!#REF!="No Data",1,IF(#REF!&lt;&gt;"",1,0))</f>
        <v>#REF!</v>
      </c>
      <c r="K104" s="148" t="e">
        <f>IF('Crisis Indicator Data'!#REF!="No Data",1,IF(#REF!&lt;&gt;"",1,0))</f>
        <v>#REF!</v>
      </c>
      <c r="L104" s="148" t="e">
        <f>IF('Crisis Indicator Data'!#REF!="No Data",1,IF(#REF!&lt;&gt;"",1,0))</f>
        <v>#REF!</v>
      </c>
      <c r="M104" s="148" t="e">
        <f>IF('Crisis Indicator Data'!#REF!="No Data",1,IF(#REF!&lt;&gt;"",1,0))</f>
        <v>#REF!</v>
      </c>
      <c r="N104" s="148" t="e">
        <f>IF('Crisis Indicator Data'!#REF!="No Data",1,IF(#REF!&lt;&gt;"",1,0))</f>
        <v>#REF!</v>
      </c>
      <c r="O104" s="148" t="e">
        <f>IF('Crisis Indicator Data'!#REF!="No Data",1,IF(#REF!&lt;&gt;"",1,0))</f>
        <v>#REF!</v>
      </c>
      <c r="P104" s="148" t="e">
        <f>IF('Crisis Indicator Data'!#REF!="No Data",1,IF(#REF!&lt;&gt;"",1,0))</f>
        <v>#REF!</v>
      </c>
      <c r="Q104" s="148" t="e">
        <f>IF('Crisis Indicator Data'!#REF!="No Data",1,IF(#REF!&lt;&gt;"",1,0))</f>
        <v>#REF!</v>
      </c>
      <c r="R104" s="148" t="e">
        <f>IF('Crisis Indicator Data'!#REF!="No Data",1,IF(#REF!&lt;&gt;"",1,0))</f>
        <v>#REF!</v>
      </c>
      <c r="S104" s="148" t="e">
        <f>IF('Crisis Indicator Data'!#REF!="No Data",1,IF(#REF!&lt;&gt;"",1,0))</f>
        <v>#REF!</v>
      </c>
      <c r="T104" s="148" t="e">
        <f>IF('Crisis Indicator Data'!#REF!="No Data",1,IF(#REF!&lt;&gt;"",1,0))</f>
        <v>#REF!</v>
      </c>
      <c r="U104" s="148" t="e">
        <f>IF('Crisis Indicator Data'!#REF!="No Data",1,IF(#REF!&lt;&gt;"",1,0))</f>
        <v>#REF!</v>
      </c>
      <c r="V104" s="148" t="e">
        <f>IF('Crisis Indicator Data'!#REF!="No Data",1,IF(#REF!&lt;&gt;"",1,0))</f>
        <v>#REF!</v>
      </c>
      <c r="W104" s="148" t="e">
        <f>IF('Crisis Indicator Data'!#REF!="No Data",1,IF(#REF!&lt;&gt;"",1,0))</f>
        <v>#REF!</v>
      </c>
      <c r="X104" s="148" t="e">
        <f>IF('Crisis Indicator Data'!#REF!="No Data",1,IF(#REF!&lt;&gt;"",1,0))</f>
        <v>#REF!</v>
      </c>
      <c r="Y104" s="148" t="e">
        <f>IF('Crisis Indicator Data'!#REF!="No Data",1,IF(#REF!&lt;&gt;"",1,0))</f>
        <v>#REF!</v>
      </c>
      <c r="Z104" s="148" t="e">
        <f>IF('Crisis Indicator Data'!#REF!="No Data",1,IF(#REF!&lt;&gt;"",1,0))</f>
        <v>#REF!</v>
      </c>
      <c r="AA104" s="148" t="e">
        <f>IF('Crisis Indicator Data'!#REF!="No Data",1,IF(#REF!&lt;&gt;"",1,0))</f>
        <v>#REF!</v>
      </c>
      <c r="AB104" s="148" t="e">
        <f>IF('Crisis Indicator Data'!#REF!="No Data",1,IF(#REF!&lt;&gt;"",1,0))</f>
        <v>#REF!</v>
      </c>
      <c r="AC104" s="148" t="e">
        <f>IF('Crisis Indicator Data'!#REF!="No Data",1,IF(#REF!&lt;&gt;"",1,0))</f>
        <v>#REF!</v>
      </c>
      <c r="AD104" s="148" t="e">
        <f>IF('Crisis Indicator Data'!#REF!="No Data",1,IF(#REF!&lt;&gt;"",1,0))</f>
        <v>#REF!</v>
      </c>
      <c r="AE104" s="148" t="e">
        <f>IF('Crisis Indicator Data'!#REF!="No Data",1,IF(#REF!&lt;&gt;"",1,0))</f>
        <v>#REF!</v>
      </c>
      <c r="AF104" s="148" t="e">
        <f>IF('Crisis Indicator Data'!#REF!="No Data",1,IF(#REF!&lt;&gt;"",1,0))</f>
        <v>#REF!</v>
      </c>
      <c r="AG104" s="148" t="e">
        <f>IF('Crisis Indicator Data'!#REF!="No Data",1,IF(#REF!&lt;&gt;"",1,0))</f>
        <v>#REF!</v>
      </c>
      <c r="AH104" s="148" t="e">
        <f>IF('Crisis Indicator Data'!#REF!="No Data",1,IF(#REF!&lt;&gt;"",1,0))</f>
        <v>#REF!</v>
      </c>
      <c r="AI104" s="148" t="e">
        <f>IF('Crisis Indicator Data'!#REF!="No Data",1,IF(#REF!&lt;&gt;"",1,0))</f>
        <v>#REF!</v>
      </c>
      <c r="AJ104" s="148" t="e">
        <f>IF('Crisis Indicator Data'!#REF!="No Data",1,IF(#REF!&lt;&gt;"",1,0))</f>
        <v>#REF!</v>
      </c>
      <c r="AK104" s="148" t="e">
        <f>IF('Crisis Indicator Data'!#REF!="No Data",1,IF(#REF!&lt;&gt;"",1,0))</f>
        <v>#REF!</v>
      </c>
      <c r="AL104" s="148" t="e">
        <f>IF('Crisis Indicator Data'!#REF!="No Data",1,IF(#REF!&lt;&gt;"",1,0))</f>
        <v>#REF!</v>
      </c>
      <c r="AM104" s="148" t="e">
        <f>IF('Crisis Indicator Data'!#REF!="No Data",1,IF(#REF!&lt;&gt;"",1,0))</f>
        <v>#REF!</v>
      </c>
      <c r="AN104" s="148" t="e">
        <f>IF('Crisis Indicator Data'!#REF!="No Data",1,IF(#REF!&lt;&gt;"",1,0))</f>
        <v>#REF!</v>
      </c>
      <c r="AO104" s="148" t="e">
        <f>IF('Crisis Indicator Data'!#REF!="No Data",1,IF(#REF!&lt;&gt;"",1,0))</f>
        <v>#REF!</v>
      </c>
      <c r="AP104" s="148" t="e">
        <f>IF('Crisis Indicator Data'!#REF!="No Data",1,IF(#REF!&lt;&gt;"",1,0))</f>
        <v>#REF!</v>
      </c>
      <c r="AQ104" s="148" t="e">
        <f>IF('Crisis Indicator Data'!#REF!="No Data",1,IF(#REF!&lt;&gt;"",1,0))</f>
        <v>#REF!</v>
      </c>
      <c r="AR104" s="148" t="e">
        <f>IF('Crisis Indicator Data'!#REF!="No Data",1,IF(#REF!&lt;&gt;"",1,0))</f>
        <v>#REF!</v>
      </c>
      <c r="AS104" s="148" t="e">
        <f>IF('Crisis Indicator Data'!#REF!="No Data",1,IF(#REF!&lt;&gt;"",1,0))</f>
        <v>#REF!</v>
      </c>
      <c r="AT104" s="148" t="e">
        <f>IF('Crisis Indicator Data'!#REF!="No Data",1,IF(#REF!&lt;&gt;"",1,0))</f>
        <v>#REF!</v>
      </c>
      <c r="AU104" s="148" t="e">
        <f>IF('Crisis Indicator Data'!#REF!="No Data",1,IF(#REF!&lt;&gt;"",1,0))</f>
        <v>#REF!</v>
      </c>
      <c r="AV104" s="148" t="e">
        <f>IF('Crisis Indicator Data'!#REF!="No Data",1,IF(#REF!&lt;&gt;"",1,0))</f>
        <v>#REF!</v>
      </c>
      <c r="AW104" s="148" t="e">
        <f>IF('Crisis Indicator Data'!#REF!="No Data",1,IF(#REF!&lt;&gt;"",1,0))</f>
        <v>#REF!</v>
      </c>
      <c r="AX104" s="148" t="e">
        <f>IF('Crisis Indicator Data'!#REF!="No Data",1,IF(#REF!&lt;&gt;"",1,0))</f>
        <v>#REF!</v>
      </c>
      <c r="AY104" s="148" t="e">
        <f>IF('Crisis Indicator Data'!#REF!="No Data",1,IF(#REF!&lt;&gt;"",1,0))</f>
        <v>#REF!</v>
      </c>
      <c r="AZ104" s="148" t="e">
        <f>IF('Crisis Indicator Data'!#REF!="No Data",1,IF(#REF!&lt;&gt;"",1,0))</f>
        <v>#REF!</v>
      </c>
      <c r="BA104" t="e">
        <f t="shared" si="6"/>
        <v>#REF!</v>
      </c>
      <c r="BB104" s="20" t="e">
        <f t="shared" si="7"/>
        <v>#REF!</v>
      </c>
    </row>
    <row r="105" spans="1:54">
      <c r="A105" t="s">
        <v>8163</v>
      </c>
      <c r="B105" s="148" t="e">
        <f>IF('Crisis Indicator Data'!#REF!="No Data",1,IF(#REF!&lt;&gt;"",1,0))</f>
        <v>#REF!</v>
      </c>
      <c r="C105" s="148" t="e">
        <f>IF('Crisis Indicator Data'!#REF!="No Data",1,IF(#REF!&lt;&gt;"",1,0))</f>
        <v>#REF!</v>
      </c>
      <c r="D105" s="148" t="e">
        <f>IF('Crisis Indicator Data'!#REF!="No Data",1,IF(#REF!&lt;&gt;"",1,0))</f>
        <v>#REF!</v>
      </c>
      <c r="E105" s="148" t="e">
        <f>IF('Crisis Indicator Data'!#REF!="No Data",1,IF(#REF!&lt;&gt;"",1,0))</f>
        <v>#REF!</v>
      </c>
      <c r="F105" s="148" t="e">
        <f>IF('Crisis Indicator Data'!#REF!="No Data",1,IF(#REF!&lt;&gt;"",1,0))</f>
        <v>#REF!</v>
      </c>
      <c r="G105" s="148" t="e">
        <f>IF('Crisis Indicator Data'!#REF!="No Data",1,IF(#REF!&lt;&gt;"",1,0))</f>
        <v>#REF!</v>
      </c>
      <c r="H105" s="148" t="e">
        <f>IF('Crisis Indicator Data'!#REF!="No Data",1,IF(#REF!&lt;&gt;"",1,0))</f>
        <v>#REF!</v>
      </c>
      <c r="I105" s="148" t="e">
        <f>IF('Crisis Indicator Data'!#REF!="No Data",1,IF(#REF!&lt;&gt;"",1,0))</f>
        <v>#REF!</v>
      </c>
      <c r="J105" s="148" t="e">
        <f>IF('Crisis Indicator Data'!#REF!="No Data",1,IF(#REF!&lt;&gt;"",1,0))</f>
        <v>#REF!</v>
      </c>
      <c r="K105" s="148" t="e">
        <f>IF('Crisis Indicator Data'!#REF!="No Data",1,IF(#REF!&lt;&gt;"",1,0))</f>
        <v>#REF!</v>
      </c>
      <c r="L105" s="148" t="e">
        <f>IF('Crisis Indicator Data'!#REF!="No Data",1,IF(#REF!&lt;&gt;"",1,0))</f>
        <v>#REF!</v>
      </c>
      <c r="M105" s="148" t="e">
        <f>IF('Crisis Indicator Data'!#REF!="No Data",1,IF(#REF!&lt;&gt;"",1,0))</f>
        <v>#REF!</v>
      </c>
      <c r="N105" s="148" t="e">
        <f>IF('Crisis Indicator Data'!#REF!="No Data",1,IF(#REF!&lt;&gt;"",1,0))</f>
        <v>#REF!</v>
      </c>
      <c r="O105" s="148" t="e">
        <f>IF('Crisis Indicator Data'!#REF!="No Data",1,IF(#REF!&lt;&gt;"",1,0))</f>
        <v>#REF!</v>
      </c>
      <c r="P105" s="148" t="e">
        <f>IF('Crisis Indicator Data'!#REF!="No Data",1,IF(#REF!&lt;&gt;"",1,0))</f>
        <v>#REF!</v>
      </c>
      <c r="Q105" s="148" t="e">
        <f>IF('Crisis Indicator Data'!#REF!="No Data",1,IF(#REF!&lt;&gt;"",1,0))</f>
        <v>#REF!</v>
      </c>
      <c r="R105" s="148" t="e">
        <f>IF('Crisis Indicator Data'!#REF!="No Data",1,IF(#REF!&lt;&gt;"",1,0))</f>
        <v>#REF!</v>
      </c>
      <c r="S105" s="148" t="e">
        <f>IF('Crisis Indicator Data'!#REF!="No Data",1,IF(#REF!&lt;&gt;"",1,0))</f>
        <v>#REF!</v>
      </c>
      <c r="T105" s="148" t="e">
        <f>IF('Crisis Indicator Data'!#REF!="No Data",1,IF(#REF!&lt;&gt;"",1,0))</f>
        <v>#REF!</v>
      </c>
      <c r="U105" s="148" t="e">
        <f>IF('Crisis Indicator Data'!#REF!="No Data",1,IF(#REF!&lt;&gt;"",1,0))</f>
        <v>#REF!</v>
      </c>
      <c r="V105" s="148" t="e">
        <f>IF('Crisis Indicator Data'!#REF!="No Data",1,IF(#REF!&lt;&gt;"",1,0))</f>
        <v>#REF!</v>
      </c>
      <c r="W105" s="148" t="e">
        <f>IF('Crisis Indicator Data'!#REF!="No Data",1,IF(#REF!&lt;&gt;"",1,0))</f>
        <v>#REF!</v>
      </c>
      <c r="X105" s="148" t="e">
        <f>IF('Crisis Indicator Data'!#REF!="No Data",1,IF(#REF!&lt;&gt;"",1,0))</f>
        <v>#REF!</v>
      </c>
      <c r="Y105" s="148" t="e">
        <f>IF('Crisis Indicator Data'!#REF!="No Data",1,IF(#REF!&lt;&gt;"",1,0))</f>
        <v>#REF!</v>
      </c>
      <c r="Z105" s="148" t="e">
        <f>IF('Crisis Indicator Data'!#REF!="No Data",1,IF(#REF!&lt;&gt;"",1,0))</f>
        <v>#REF!</v>
      </c>
      <c r="AA105" s="148" t="e">
        <f>IF('Crisis Indicator Data'!#REF!="No Data",1,IF(#REF!&lt;&gt;"",1,0))</f>
        <v>#REF!</v>
      </c>
      <c r="AB105" s="148" t="e">
        <f>IF('Crisis Indicator Data'!#REF!="No Data",1,IF(#REF!&lt;&gt;"",1,0))</f>
        <v>#REF!</v>
      </c>
      <c r="AC105" s="148" t="e">
        <f>IF('Crisis Indicator Data'!#REF!="No Data",1,IF(#REF!&lt;&gt;"",1,0))</f>
        <v>#REF!</v>
      </c>
      <c r="AD105" s="148" t="e">
        <f>IF('Crisis Indicator Data'!#REF!="No Data",1,IF(#REF!&lt;&gt;"",1,0))</f>
        <v>#REF!</v>
      </c>
      <c r="AE105" s="148" t="e">
        <f>IF('Crisis Indicator Data'!#REF!="No Data",1,IF(#REF!&lt;&gt;"",1,0))</f>
        <v>#REF!</v>
      </c>
      <c r="AF105" s="148" t="e">
        <f>IF('Crisis Indicator Data'!#REF!="No Data",1,IF(#REF!&lt;&gt;"",1,0))</f>
        <v>#REF!</v>
      </c>
      <c r="AG105" s="148" t="e">
        <f>IF('Crisis Indicator Data'!#REF!="No Data",1,IF(#REF!&lt;&gt;"",1,0))</f>
        <v>#REF!</v>
      </c>
      <c r="AH105" s="148" t="e">
        <f>IF('Crisis Indicator Data'!#REF!="No Data",1,IF(#REF!&lt;&gt;"",1,0))</f>
        <v>#REF!</v>
      </c>
      <c r="AI105" s="148" t="e">
        <f>IF('Crisis Indicator Data'!#REF!="No Data",1,IF(#REF!&lt;&gt;"",1,0))</f>
        <v>#REF!</v>
      </c>
      <c r="AJ105" s="148" t="e">
        <f>IF('Crisis Indicator Data'!#REF!="No Data",1,IF(#REF!&lt;&gt;"",1,0))</f>
        <v>#REF!</v>
      </c>
      <c r="AK105" s="148" t="e">
        <f>IF('Crisis Indicator Data'!#REF!="No Data",1,IF(#REF!&lt;&gt;"",1,0))</f>
        <v>#REF!</v>
      </c>
      <c r="AL105" s="148" t="e">
        <f>IF('Crisis Indicator Data'!#REF!="No Data",1,IF(#REF!&lt;&gt;"",1,0))</f>
        <v>#REF!</v>
      </c>
      <c r="AM105" s="148" t="e">
        <f>IF('Crisis Indicator Data'!#REF!="No Data",1,IF(#REF!&lt;&gt;"",1,0))</f>
        <v>#REF!</v>
      </c>
      <c r="AN105" s="148" t="e">
        <f>IF('Crisis Indicator Data'!#REF!="No Data",1,IF(#REF!&lt;&gt;"",1,0))</f>
        <v>#REF!</v>
      </c>
      <c r="AO105" s="148" t="e">
        <f>IF('Crisis Indicator Data'!#REF!="No Data",1,IF(#REF!&lt;&gt;"",1,0))</f>
        <v>#REF!</v>
      </c>
      <c r="AP105" s="148" t="e">
        <f>IF('Crisis Indicator Data'!#REF!="No Data",1,IF(#REF!&lt;&gt;"",1,0))</f>
        <v>#REF!</v>
      </c>
      <c r="AQ105" s="148" t="e">
        <f>IF('Crisis Indicator Data'!#REF!="No Data",1,IF(#REF!&lt;&gt;"",1,0))</f>
        <v>#REF!</v>
      </c>
      <c r="AR105" s="148" t="e">
        <f>IF('Crisis Indicator Data'!#REF!="No Data",1,IF(#REF!&lt;&gt;"",1,0))</f>
        <v>#REF!</v>
      </c>
      <c r="AS105" s="148" t="e">
        <f>IF('Crisis Indicator Data'!#REF!="No Data",1,IF(#REF!&lt;&gt;"",1,0))</f>
        <v>#REF!</v>
      </c>
      <c r="AT105" s="148" t="e">
        <f>IF('Crisis Indicator Data'!#REF!="No Data",1,IF(#REF!&lt;&gt;"",1,0))</f>
        <v>#REF!</v>
      </c>
      <c r="AU105" s="148" t="e">
        <f>IF('Crisis Indicator Data'!#REF!="No Data",1,IF(#REF!&lt;&gt;"",1,0))</f>
        <v>#REF!</v>
      </c>
      <c r="AV105" s="148" t="e">
        <f>IF('Crisis Indicator Data'!#REF!="No Data",1,IF(#REF!&lt;&gt;"",1,0))</f>
        <v>#REF!</v>
      </c>
      <c r="AW105" s="148" t="e">
        <f>IF('Crisis Indicator Data'!#REF!="No Data",1,IF(#REF!&lt;&gt;"",1,0))</f>
        <v>#REF!</v>
      </c>
      <c r="AX105" s="148" t="e">
        <f>IF('Crisis Indicator Data'!#REF!="No Data",1,IF(#REF!&lt;&gt;"",1,0))</f>
        <v>#REF!</v>
      </c>
      <c r="AY105" s="148" t="e">
        <f>IF('Crisis Indicator Data'!#REF!="No Data",1,IF(#REF!&lt;&gt;"",1,0))</f>
        <v>#REF!</v>
      </c>
      <c r="AZ105" s="148" t="e">
        <f>IF('Crisis Indicator Data'!#REF!="No Data",1,IF(#REF!&lt;&gt;"",1,0))</f>
        <v>#REF!</v>
      </c>
      <c r="BA105" t="e">
        <f t="shared" si="6"/>
        <v>#REF!</v>
      </c>
      <c r="BB105" s="20" t="e">
        <f t="shared" si="7"/>
        <v>#REF!</v>
      </c>
    </row>
    <row r="106" spans="1:54">
      <c r="A106" t="s">
        <v>3603</v>
      </c>
      <c r="B106" s="148" t="e">
        <f>IF('Crisis Indicator Data'!#REF!="No Data",1,IF(#REF!&lt;&gt;"",1,0))</f>
        <v>#REF!</v>
      </c>
      <c r="C106" s="148" t="e">
        <f>IF('Crisis Indicator Data'!#REF!="No Data",1,IF(#REF!&lt;&gt;"",1,0))</f>
        <v>#REF!</v>
      </c>
      <c r="D106" s="148" t="e">
        <f>IF('Crisis Indicator Data'!#REF!="No Data",1,IF(#REF!&lt;&gt;"",1,0))</f>
        <v>#REF!</v>
      </c>
      <c r="E106" s="148" t="e">
        <f>IF('Crisis Indicator Data'!#REF!="No Data",1,IF(#REF!&lt;&gt;"",1,0))</f>
        <v>#REF!</v>
      </c>
      <c r="F106" s="148" t="e">
        <f>IF('Crisis Indicator Data'!#REF!="No Data",1,IF(#REF!&lt;&gt;"",1,0))</f>
        <v>#REF!</v>
      </c>
      <c r="G106" s="148" t="e">
        <f>IF('Crisis Indicator Data'!#REF!="No Data",1,IF(#REF!&lt;&gt;"",1,0))</f>
        <v>#REF!</v>
      </c>
      <c r="H106" s="148" t="e">
        <f>IF('Crisis Indicator Data'!#REF!="No Data",1,IF(#REF!&lt;&gt;"",1,0))</f>
        <v>#REF!</v>
      </c>
      <c r="I106" s="148" t="e">
        <f>IF('Crisis Indicator Data'!#REF!="No Data",1,IF(#REF!&lt;&gt;"",1,0))</f>
        <v>#REF!</v>
      </c>
      <c r="J106" s="148" t="e">
        <f>IF('Crisis Indicator Data'!#REF!="No Data",1,IF(#REF!&lt;&gt;"",1,0))</f>
        <v>#REF!</v>
      </c>
      <c r="K106" s="148" t="e">
        <f>IF('Crisis Indicator Data'!#REF!="No Data",1,IF(#REF!&lt;&gt;"",1,0))</f>
        <v>#REF!</v>
      </c>
      <c r="L106" s="148" t="e">
        <f>IF('Crisis Indicator Data'!#REF!="No Data",1,IF(#REF!&lt;&gt;"",1,0))</f>
        <v>#REF!</v>
      </c>
      <c r="M106" s="148" t="e">
        <f>IF('Crisis Indicator Data'!#REF!="No Data",1,IF(#REF!&lt;&gt;"",1,0))</f>
        <v>#REF!</v>
      </c>
      <c r="N106" s="148" t="e">
        <f>IF('Crisis Indicator Data'!#REF!="No Data",1,IF(#REF!&lt;&gt;"",1,0))</f>
        <v>#REF!</v>
      </c>
      <c r="O106" s="148" t="e">
        <f>IF('Crisis Indicator Data'!#REF!="No Data",1,IF(#REF!&lt;&gt;"",1,0))</f>
        <v>#REF!</v>
      </c>
      <c r="P106" s="148" t="e">
        <f>IF('Crisis Indicator Data'!#REF!="No Data",1,IF(#REF!&lt;&gt;"",1,0))</f>
        <v>#REF!</v>
      </c>
      <c r="Q106" s="148" t="e">
        <f>IF('Crisis Indicator Data'!#REF!="No Data",1,IF(#REF!&lt;&gt;"",1,0))</f>
        <v>#REF!</v>
      </c>
      <c r="R106" s="148" t="e">
        <f>IF('Crisis Indicator Data'!#REF!="No Data",1,IF(#REF!&lt;&gt;"",1,0))</f>
        <v>#REF!</v>
      </c>
      <c r="S106" s="148" t="e">
        <f>IF('Crisis Indicator Data'!#REF!="No Data",1,IF(#REF!&lt;&gt;"",1,0))</f>
        <v>#REF!</v>
      </c>
      <c r="T106" s="148" t="e">
        <f>IF('Crisis Indicator Data'!#REF!="No Data",1,IF(#REF!&lt;&gt;"",1,0))</f>
        <v>#REF!</v>
      </c>
      <c r="U106" s="148" t="e">
        <f>IF('Crisis Indicator Data'!#REF!="No Data",1,IF(#REF!&lt;&gt;"",1,0))</f>
        <v>#REF!</v>
      </c>
      <c r="V106" s="148" t="e">
        <f>IF('Crisis Indicator Data'!#REF!="No Data",1,IF(#REF!&lt;&gt;"",1,0))</f>
        <v>#REF!</v>
      </c>
      <c r="W106" s="148" t="e">
        <f>IF('Crisis Indicator Data'!#REF!="No Data",1,IF(#REF!&lt;&gt;"",1,0))</f>
        <v>#REF!</v>
      </c>
      <c r="X106" s="148" t="e">
        <f>IF('Crisis Indicator Data'!#REF!="No Data",1,IF(#REF!&lt;&gt;"",1,0))</f>
        <v>#REF!</v>
      </c>
      <c r="Y106" s="148" t="e">
        <f>IF('Crisis Indicator Data'!#REF!="No Data",1,IF(#REF!&lt;&gt;"",1,0))</f>
        <v>#REF!</v>
      </c>
      <c r="Z106" s="148" t="e">
        <f>IF('Crisis Indicator Data'!#REF!="No Data",1,IF(#REF!&lt;&gt;"",1,0))</f>
        <v>#REF!</v>
      </c>
      <c r="AA106" s="148" t="e">
        <f>IF('Crisis Indicator Data'!#REF!="No Data",1,IF(#REF!&lt;&gt;"",1,0))</f>
        <v>#REF!</v>
      </c>
      <c r="AB106" s="148" t="e">
        <f>IF('Crisis Indicator Data'!#REF!="No Data",1,IF(#REF!&lt;&gt;"",1,0))</f>
        <v>#REF!</v>
      </c>
      <c r="AC106" s="148" t="e">
        <f>IF('Crisis Indicator Data'!#REF!="No Data",1,IF(#REF!&lt;&gt;"",1,0))</f>
        <v>#REF!</v>
      </c>
      <c r="AD106" s="148" t="e">
        <f>IF('Crisis Indicator Data'!#REF!="No Data",1,IF(#REF!&lt;&gt;"",1,0))</f>
        <v>#REF!</v>
      </c>
      <c r="AE106" s="148" t="e">
        <f>IF('Crisis Indicator Data'!#REF!="No Data",1,IF(#REF!&lt;&gt;"",1,0))</f>
        <v>#REF!</v>
      </c>
      <c r="AF106" s="148" t="e">
        <f>IF('Crisis Indicator Data'!#REF!="No Data",1,IF(#REF!&lt;&gt;"",1,0))</f>
        <v>#REF!</v>
      </c>
      <c r="AG106" s="148" t="e">
        <f>IF('Crisis Indicator Data'!#REF!="No Data",1,IF(#REF!&lt;&gt;"",1,0))</f>
        <v>#REF!</v>
      </c>
      <c r="AH106" s="148" t="e">
        <f>IF('Crisis Indicator Data'!#REF!="No Data",1,IF(#REF!&lt;&gt;"",1,0))</f>
        <v>#REF!</v>
      </c>
      <c r="AI106" s="148" t="e">
        <f>IF('Crisis Indicator Data'!#REF!="No Data",1,IF(#REF!&lt;&gt;"",1,0))</f>
        <v>#REF!</v>
      </c>
      <c r="AJ106" s="148" t="e">
        <f>IF('Crisis Indicator Data'!#REF!="No Data",1,IF(#REF!&lt;&gt;"",1,0))</f>
        <v>#REF!</v>
      </c>
      <c r="AK106" s="148" t="e">
        <f>IF('Crisis Indicator Data'!#REF!="No Data",1,IF(#REF!&lt;&gt;"",1,0))</f>
        <v>#REF!</v>
      </c>
      <c r="AL106" s="148" t="e">
        <f>IF('Crisis Indicator Data'!#REF!="No Data",1,IF(#REF!&lt;&gt;"",1,0))</f>
        <v>#REF!</v>
      </c>
      <c r="AM106" s="148" t="e">
        <f>IF('Crisis Indicator Data'!#REF!="No Data",1,IF(#REF!&lt;&gt;"",1,0))</f>
        <v>#REF!</v>
      </c>
      <c r="AN106" s="148" t="e">
        <f>IF('Crisis Indicator Data'!#REF!="No Data",1,IF(#REF!&lt;&gt;"",1,0))</f>
        <v>#REF!</v>
      </c>
      <c r="AO106" s="148" t="e">
        <f>IF('Crisis Indicator Data'!#REF!="No Data",1,IF(#REF!&lt;&gt;"",1,0))</f>
        <v>#REF!</v>
      </c>
      <c r="AP106" s="148" t="e">
        <f>IF('Crisis Indicator Data'!#REF!="No Data",1,IF(#REF!&lt;&gt;"",1,0))</f>
        <v>#REF!</v>
      </c>
      <c r="AQ106" s="148" t="e">
        <f>IF('Crisis Indicator Data'!#REF!="No Data",1,IF(#REF!&lt;&gt;"",1,0))</f>
        <v>#REF!</v>
      </c>
      <c r="AR106" s="148" t="e">
        <f>IF('Crisis Indicator Data'!#REF!="No Data",1,IF(#REF!&lt;&gt;"",1,0))</f>
        <v>#REF!</v>
      </c>
      <c r="AS106" s="148" t="e">
        <f>IF('Crisis Indicator Data'!#REF!="No Data",1,IF(#REF!&lt;&gt;"",1,0))</f>
        <v>#REF!</v>
      </c>
      <c r="AT106" s="148" t="e">
        <f>IF('Crisis Indicator Data'!#REF!="No Data",1,IF(#REF!&lt;&gt;"",1,0))</f>
        <v>#REF!</v>
      </c>
      <c r="AU106" s="148" t="e">
        <f>IF('Crisis Indicator Data'!#REF!="No Data",1,IF(#REF!&lt;&gt;"",1,0))</f>
        <v>#REF!</v>
      </c>
      <c r="AV106" s="148" t="e">
        <f>IF('Crisis Indicator Data'!#REF!="No Data",1,IF(#REF!&lt;&gt;"",1,0))</f>
        <v>#REF!</v>
      </c>
      <c r="AW106" s="148" t="e">
        <f>IF('Crisis Indicator Data'!#REF!="No Data",1,IF(#REF!&lt;&gt;"",1,0))</f>
        <v>#REF!</v>
      </c>
      <c r="AX106" s="148" t="e">
        <f>IF('Crisis Indicator Data'!#REF!="No Data",1,IF(#REF!&lt;&gt;"",1,0))</f>
        <v>#REF!</v>
      </c>
      <c r="AY106" s="148" t="e">
        <f>IF('Crisis Indicator Data'!#REF!="No Data",1,IF(#REF!&lt;&gt;"",1,0))</f>
        <v>#REF!</v>
      </c>
      <c r="AZ106" s="148" t="e">
        <f>IF('Crisis Indicator Data'!#REF!="No Data",1,IF(#REF!&lt;&gt;"",1,0))</f>
        <v>#REF!</v>
      </c>
      <c r="BA106" t="e">
        <f t="shared" si="6"/>
        <v>#REF!</v>
      </c>
      <c r="BB106" s="20" t="e">
        <f t="shared" si="7"/>
        <v>#REF!</v>
      </c>
    </row>
    <row r="107" spans="1:54">
      <c r="A107" t="s">
        <v>8165</v>
      </c>
      <c r="B107" s="148" t="e">
        <f>IF('Crisis Indicator Data'!#REF!="No Data",1,IF(#REF!&lt;&gt;"",1,0))</f>
        <v>#REF!</v>
      </c>
      <c r="C107" s="148" t="e">
        <f>IF('Crisis Indicator Data'!#REF!="No Data",1,IF(#REF!&lt;&gt;"",1,0))</f>
        <v>#REF!</v>
      </c>
      <c r="D107" s="148" t="e">
        <f>IF('Crisis Indicator Data'!#REF!="No Data",1,IF(#REF!&lt;&gt;"",1,0))</f>
        <v>#REF!</v>
      </c>
      <c r="E107" s="148" t="e">
        <f>IF('Crisis Indicator Data'!#REF!="No Data",1,IF(#REF!&lt;&gt;"",1,0))</f>
        <v>#REF!</v>
      </c>
      <c r="F107" s="148" t="e">
        <f>IF('Crisis Indicator Data'!#REF!="No Data",1,IF(#REF!&lt;&gt;"",1,0))</f>
        <v>#REF!</v>
      </c>
      <c r="G107" s="148" t="e">
        <f>IF('Crisis Indicator Data'!#REF!="No Data",1,IF(#REF!&lt;&gt;"",1,0))</f>
        <v>#REF!</v>
      </c>
      <c r="H107" s="148" t="e">
        <f>IF('Crisis Indicator Data'!#REF!="No Data",1,IF(#REF!&lt;&gt;"",1,0))</f>
        <v>#REF!</v>
      </c>
      <c r="I107" s="148" t="e">
        <f>IF('Crisis Indicator Data'!#REF!="No Data",1,IF(#REF!&lt;&gt;"",1,0))</f>
        <v>#REF!</v>
      </c>
      <c r="J107" s="148" t="e">
        <f>IF('Crisis Indicator Data'!#REF!="No Data",1,IF(#REF!&lt;&gt;"",1,0))</f>
        <v>#REF!</v>
      </c>
      <c r="K107" s="148" t="e">
        <f>IF('Crisis Indicator Data'!#REF!="No Data",1,IF(#REF!&lt;&gt;"",1,0))</f>
        <v>#REF!</v>
      </c>
      <c r="L107" s="148" t="e">
        <f>IF('Crisis Indicator Data'!#REF!="No Data",1,IF(#REF!&lt;&gt;"",1,0))</f>
        <v>#REF!</v>
      </c>
      <c r="M107" s="148" t="e">
        <f>IF('Crisis Indicator Data'!#REF!="No Data",1,IF(#REF!&lt;&gt;"",1,0))</f>
        <v>#REF!</v>
      </c>
      <c r="N107" s="148" t="e">
        <f>IF('Crisis Indicator Data'!#REF!="No Data",1,IF(#REF!&lt;&gt;"",1,0))</f>
        <v>#REF!</v>
      </c>
      <c r="O107" s="148" t="e">
        <f>IF('Crisis Indicator Data'!#REF!="No Data",1,IF(#REF!&lt;&gt;"",1,0))</f>
        <v>#REF!</v>
      </c>
      <c r="P107" s="148" t="e">
        <f>IF('Crisis Indicator Data'!#REF!="No Data",1,IF(#REF!&lt;&gt;"",1,0))</f>
        <v>#REF!</v>
      </c>
      <c r="Q107" s="148" t="e">
        <f>IF('Crisis Indicator Data'!#REF!="No Data",1,IF(#REF!&lt;&gt;"",1,0))</f>
        <v>#REF!</v>
      </c>
      <c r="R107" s="148" t="e">
        <f>IF('Crisis Indicator Data'!#REF!="No Data",1,IF(#REF!&lt;&gt;"",1,0))</f>
        <v>#REF!</v>
      </c>
      <c r="S107" s="148" t="e">
        <f>IF('Crisis Indicator Data'!#REF!="No Data",1,IF(#REF!&lt;&gt;"",1,0))</f>
        <v>#REF!</v>
      </c>
      <c r="T107" s="148" t="e">
        <f>IF('Crisis Indicator Data'!#REF!="No Data",1,IF(#REF!&lt;&gt;"",1,0))</f>
        <v>#REF!</v>
      </c>
      <c r="U107" s="148" t="e">
        <f>IF('Crisis Indicator Data'!#REF!="No Data",1,IF(#REF!&lt;&gt;"",1,0))</f>
        <v>#REF!</v>
      </c>
      <c r="V107" s="148" t="e">
        <f>IF('Crisis Indicator Data'!#REF!="No Data",1,IF(#REF!&lt;&gt;"",1,0))</f>
        <v>#REF!</v>
      </c>
      <c r="W107" s="148" t="e">
        <f>IF('Crisis Indicator Data'!#REF!="No Data",1,IF(#REF!&lt;&gt;"",1,0))</f>
        <v>#REF!</v>
      </c>
      <c r="X107" s="148" t="e">
        <f>IF('Crisis Indicator Data'!#REF!="No Data",1,IF(#REF!&lt;&gt;"",1,0))</f>
        <v>#REF!</v>
      </c>
      <c r="Y107" s="148" t="e">
        <f>IF('Crisis Indicator Data'!#REF!="No Data",1,IF(#REF!&lt;&gt;"",1,0))</f>
        <v>#REF!</v>
      </c>
      <c r="Z107" s="148" t="e">
        <f>IF('Crisis Indicator Data'!#REF!="No Data",1,IF(#REF!&lt;&gt;"",1,0))</f>
        <v>#REF!</v>
      </c>
      <c r="AA107" s="148" t="e">
        <f>IF('Crisis Indicator Data'!#REF!="No Data",1,IF(#REF!&lt;&gt;"",1,0))</f>
        <v>#REF!</v>
      </c>
      <c r="AB107" s="148" t="e">
        <f>IF('Crisis Indicator Data'!#REF!="No Data",1,IF(#REF!&lt;&gt;"",1,0))</f>
        <v>#REF!</v>
      </c>
      <c r="AC107" s="148" t="e">
        <f>IF('Crisis Indicator Data'!#REF!="No Data",1,IF(#REF!&lt;&gt;"",1,0))</f>
        <v>#REF!</v>
      </c>
      <c r="AD107" s="148" t="e">
        <f>IF('Crisis Indicator Data'!#REF!="No Data",1,IF(#REF!&lt;&gt;"",1,0))</f>
        <v>#REF!</v>
      </c>
      <c r="AE107" s="148" t="e">
        <f>IF('Crisis Indicator Data'!#REF!="No Data",1,IF(#REF!&lt;&gt;"",1,0))</f>
        <v>#REF!</v>
      </c>
      <c r="AF107" s="148" t="e">
        <f>IF('Crisis Indicator Data'!#REF!="No Data",1,IF(#REF!&lt;&gt;"",1,0))</f>
        <v>#REF!</v>
      </c>
      <c r="AG107" s="148" t="e">
        <f>IF('Crisis Indicator Data'!#REF!="No Data",1,IF(#REF!&lt;&gt;"",1,0))</f>
        <v>#REF!</v>
      </c>
      <c r="AH107" s="148" t="e">
        <f>IF('Crisis Indicator Data'!#REF!="No Data",1,IF(#REF!&lt;&gt;"",1,0))</f>
        <v>#REF!</v>
      </c>
      <c r="AI107" s="148" t="e">
        <f>IF('Crisis Indicator Data'!#REF!="No Data",1,IF(#REF!&lt;&gt;"",1,0))</f>
        <v>#REF!</v>
      </c>
      <c r="AJ107" s="148" t="e">
        <f>IF('Crisis Indicator Data'!#REF!="No Data",1,IF(#REF!&lt;&gt;"",1,0))</f>
        <v>#REF!</v>
      </c>
      <c r="AK107" s="148" t="e">
        <f>IF('Crisis Indicator Data'!#REF!="No Data",1,IF(#REF!&lt;&gt;"",1,0))</f>
        <v>#REF!</v>
      </c>
      <c r="AL107" s="148" t="e">
        <f>IF('Crisis Indicator Data'!#REF!="No Data",1,IF(#REF!&lt;&gt;"",1,0))</f>
        <v>#REF!</v>
      </c>
      <c r="AM107" s="148" t="e">
        <f>IF('Crisis Indicator Data'!#REF!="No Data",1,IF(#REF!&lt;&gt;"",1,0))</f>
        <v>#REF!</v>
      </c>
      <c r="AN107" s="148" t="e">
        <f>IF('Crisis Indicator Data'!#REF!="No Data",1,IF(#REF!&lt;&gt;"",1,0))</f>
        <v>#REF!</v>
      </c>
      <c r="AO107" s="148" t="e">
        <f>IF('Crisis Indicator Data'!#REF!="No Data",1,IF(#REF!&lt;&gt;"",1,0))</f>
        <v>#REF!</v>
      </c>
      <c r="AP107" s="148" t="e">
        <f>IF('Crisis Indicator Data'!#REF!="No Data",1,IF(#REF!&lt;&gt;"",1,0))</f>
        <v>#REF!</v>
      </c>
      <c r="AQ107" s="148" t="e">
        <f>IF('Crisis Indicator Data'!#REF!="No Data",1,IF(#REF!&lt;&gt;"",1,0))</f>
        <v>#REF!</v>
      </c>
      <c r="AR107" s="148" t="e">
        <f>IF('Crisis Indicator Data'!#REF!="No Data",1,IF(#REF!&lt;&gt;"",1,0))</f>
        <v>#REF!</v>
      </c>
      <c r="AS107" s="148" t="e">
        <f>IF('Crisis Indicator Data'!#REF!="No Data",1,IF(#REF!&lt;&gt;"",1,0))</f>
        <v>#REF!</v>
      </c>
      <c r="AT107" s="148" t="e">
        <f>IF('Crisis Indicator Data'!#REF!="No Data",1,IF(#REF!&lt;&gt;"",1,0))</f>
        <v>#REF!</v>
      </c>
      <c r="AU107" s="148" t="e">
        <f>IF('Crisis Indicator Data'!#REF!="No Data",1,IF(#REF!&lt;&gt;"",1,0))</f>
        <v>#REF!</v>
      </c>
      <c r="AV107" s="148" t="e">
        <f>IF('Crisis Indicator Data'!#REF!="No Data",1,IF(#REF!&lt;&gt;"",1,0))</f>
        <v>#REF!</v>
      </c>
      <c r="AW107" s="148" t="e">
        <f>IF('Crisis Indicator Data'!#REF!="No Data",1,IF(#REF!&lt;&gt;"",1,0))</f>
        <v>#REF!</v>
      </c>
      <c r="AX107" s="148" t="e">
        <f>IF('Crisis Indicator Data'!#REF!="No Data",1,IF(#REF!&lt;&gt;"",1,0))</f>
        <v>#REF!</v>
      </c>
      <c r="AY107" s="148" t="e">
        <f>IF('Crisis Indicator Data'!#REF!="No Data",1,IF(#REF!&lt;&gt;"",1,0))</f>
        <v>#REF!</v>
      </c>
      <c r="AZ107" s="148" t="e">
        <f>IF('Crisis Indicator Data'!#REF!="No Data",1,IF(#REF!&lt;&gt;"",1,0))</f>
        <v>#REF!</v>
      </c>
      <c r="BA107" t="e">
        <f t="shared" si="6"/>
        <v>#REF!</v>
      </c>
      <c r="BB107" s="20" t="e">
        <f t="shared" si="7"/>
        <v>#REF!</v>
      </c>
    </row>
    <row r="108" spans="1:54">
      <c r="A108" t="s">
        <v>8167</v>
      </c>
      <c r="B108" s="148" t="e">
        <f>IF('Crisis Indicator Data'!#REF!="No Data",1,IF(#REF!&lt;&gt;"",1,0))</f>
        <v>#REF!</v>
      </c>
      <c r="C108" s="148" t="e">
        <f>IF('Crisis Indicator Data'!#REF!="No Data",1,IF(#REF!&lt;&gt;"",1,0))</f>
        <v>#REF!</v>
      </c>
      <c r="D108" s="148" t="e">
        <f>IF('Crisis Indicator Data'!#REF!="No Data",1,IF(#REF!&lt;&gt;"",1,0))</f>
        <v>#REF!</v>
      </c>
      <c r="E108" s="148" t="e">
        <f>IF('Crisis Indicator Data'!#REF!="No Data",1,IF(#REF!&lt;&gt;"",1,0))</f>
        <v>#REF!</v>
      </c>
      <c r="F108" s="148" t="e">
        <f>IF('Crisis Indicator Data'!#REF!="No Data",1,IF(#REF!&lt;&gt;"",1,0))</f>
        <v>#REF!</v>
      </c>
      <c r="G108" s="148" t="e">
        <f>IF('Crisis Indicator Data'!#REF!="No Data",1,IF(#REF!&lt;&gt;"",1,0))</f>
        <v>#REF!</v>
      </c>
      <c r="H108" s="148" t="e">
        <f>IF('Crisis Indicator Data'!#REF!="No Data",1,IF(#REF!&lt;&gt;"",1,0))</f>
        <v>#REF!</v>
      </c>
      <c r="I108" s="148" t="e">
        <f>IF('Crisis Indicator Data'!#REF!="No Data",1,IF(#REF!&lt;&gt;"",1,0))</f>
        <v>#REF!</v>
      </c>
      <c r="J108" s="148" t="e">
        <f>IF('Crisis Indicator Data'!#REF!="No Data",1,IF(#REF!&lt;&gt;"",1,0))</f>
        <v>#REF!</v>
      </c>
      <c r="K108" s="148" t="e">
        <f>IF('Crisis Indicator Data'!#REF!="No Data",1,IF(#REF!&lt;&gt;"",1,0))</f>
        <v>#REF!</v>
      </c>
      <c r="L108" s="148" t="e">
        <f>IF('Crisis Indicator Data'!#REF!="No Data",1,IF(#REF!&lt;&gt;"",1,0))</f>
        <v>#REF!</v>
      </c>
      <c r="M108" s="148" t="e">
        <f>IF('Crisis Indicator Data'!#REF!="No Data",1,IF(#REF!&lt;&gt;"",1,0))</f>
        <v>#REF!</v>
      </c>
      <c r="N108" s="148" t="e">
        <f>IF('Crisis Indicator Data'!#REF!="No Data",1,IF(#REF!&lt;&gt;"",1,0))</f>
        <v>#REF!</v>
      </c>
      <c r="O108" s="148" t="e">
        <f>IF('Crisis Indicator Data'!#REF!="No Data",1,IF(#REF!&lt;&gt;"",1,0))</f>
        <v>#REF!</v>
      </c>
      <c r="P108" s="148" t="e">
        <f>IF('Crisis Indicator Data'!#REF!="No Data",1,IF(#REF!&lt;&gt;"",1,0))</f>
        <v>#REF!</v>
      </c>
      <c r="Q108" s="148" t="e">
        <f>IF('Crisis Indicator Data'!#REF!="No Data",1,IF(#REF!&lt;&gt;"",1,0))</f>
        <v>#REF!</v>
      </c>
      <c r="R108" s="148" t="e">
        <f>IF('Crisis Indicator Data'!#REF!="No Data",1,IF(#REF!&lt;&gt;"",1,0))</f>
        <v>#REF!</v>
      </c>
      <c r="S108" s="148" t="e">
        <f>IF('Crisis Indicator Data'!#REF!="No Data",1,IF(#REF!&lt;&gt;"",1,0))</f>
        <v>#REF!</v>
      </c>
      <c r="T108" s="148" t="e">
        <f>IF('Crisis Indicator Data'!#REF!="No Data",1,IF(#REF!&lt;&gt;"",1,0))</f>
        <v>#REF!</v>
      </c>
      <c r="U108" s="148" t="e">
        <f>IF('Crisis Indicator Data'!#REF!="No Data",1,IF(#REF!&lt;&gt;"",1,0))</f>
        <v>#REF!</v>
      </c>
      <c r="V108" s="148" t="e">
        <f>IF('Crisis Indicator Data'!#REF!="No Data",1,IF(#REF!&lt;&gt;"",1,0))</f>
        <v>#REF!</v>
      </c>
      <c r="W108" s="148" t="e">
        <f>IF('Crisis Indicator Data'!#REF!="No Data",1,IF(#REF!&lt;&gt;"",1,0))</f>
        <v>#REF!</v>
      </c>
      <c r="X108" s="148" t="e">
        <f>IF('Crisis Indicator Data'!#REF!="No Data",1,IF(#REF!&lt;&gt;"",1,0))</f>
        <v>#REF!</v>
      </c>
      <c r="Y108" s="148" t="e">
        <f>IF('Crisis Indicator Data'!#REF!="No Data",1,IF(#REF!&lt;&gt;"",1,0))</f>
        <v>#REF!</v>
      </c>
      <c r="Z108" s="148" t="e">
        <f>IF('Crisis Indicator Data'!#REF!="No Data",1,IF(#REF!&lt;&gt;"",1,0))</f>
        <v>#REF!</v>
      </c>
      <c r="AA108" s="148" t="e">
        <f>IF('Crisis Indicator Data'!#REF!="No Data",1,IF(#REF!&lt;&gt;"",1,0))</f>
        <v>#REF!</v>
      </c>
      <c r="AB108" s="148" t="e">
        <f>IF('Crisis Indicator Data'!#REF!="No Data",1,IF(#REF!&lt;&gt;"",1,0))</f>
        <v>#REF!</v>
      </c>
      <c r="AC108" s="148" t="e">
        <f>IF('Crisis Indicator Data'!#REF!="No Data",1,IF(#REF!&lt;&gt;"",1,0))</f>
        <v>#REF!</v>
      </c>
      <c r="AD108" s="148" t="e">
        <f>IF('Crisis Indicator Data'!#REF!="No Data",1,IF(#REF!&lt;&gt;"",1,0))</f>
        <v>#REF!</v>
      </c>
      <c r="AE108" s="148" t="e">
        <f>IF('Crisis Indicator Data'!#REF!="No Data",1,IF(#REF!&lt;&gt;"",1,0))</f>
        <v>#REF!</v>
      </c>
      <c r="AF108" s="148" t="e">
        <f>IF('Crisis Indicator Data'!#REF!="No Data",1,IF(#REF!&lt;&gt;"",1,0))</f>
        <v>#REF!</v>
      </c>
      <c r="AG108" s="148" t="e">
        <f>IF('Crisis Indicator Data'!#REF!="No Data",1,IF(#REF!&lt;&gt;"",1,0))</f>
        <v>#REF!</v>
      </c>
      <c r="AH108" s="148" t="e">
        <f>IF('Crisis Indicator Data'!#REF!="No Data",1,IF(#REF!&lt;&gt;"",1,0))</f>
        <v>#REF!</v>
      </c>
      <c r="AI108" s="148" t="e">
        <f>IF('Crisis Indicator Data'!#REF!="No Data",1,IF(#REF!&lt;&gt;"",1,0))</f>
        <v>#REF!</v>
      </c>
      <c r="AJ108" s="148" t="e">
        <f>IF('Crisis Indicator Data'!#REF!="No Data",1,IF(#REF!&lt;&gt;"",1,0))</f>
        <v>#REF!</v>
      </c>
      <c r="AK108" s="148" t="e">
        <f>IF('Crisis Indicator Data'!#REF!="No Data",1,IF(#REF!&lt;&gt;"",1,0))</f>
        <v>#REF!</v>
      </c>
      <c r="AL108" s="148" t="e">
        <f>IF('Crisis Indicator Data'!#REF!="No Data",1,IF(#REF!&lt;&gt;"",1,0))</f>
        <v>#REF!</v>
      </c>
      <c r="AM108" s="148" t="e">
        <f>IF('Crisis Indicator Data'!#REF!="No Data",1,IF(#REF!&lt;&gt;"",1,0))</f>
        <v>#REF!</v>
      </c>
      <c r="AN108" s="148" t="e">
        <f>IF('Crisis Indicator Data'!#REF!="No Data",1,IF(#REF!&lt;&gt;"",1,0))</f>
        <v>#REF!</v>
      </c>
      <c r="AO108" s="148" t="e">
        <f>IF('Crisis Indicator Data'!#REF!="No Data",1,IF(#REF!&lt;&gt;"",1,0))</f>
        <v>#REF!</v>
      </c>
      <c r="AP108" s="148" t="e">
        <f>IF('Crisis Indicator Data'!#REF!="No Data",1,IF(#REF!&lt;&gt;"",1,0))</f>
        <v>#REF!</v>
      </c>
      <c r="AQ108" s="148" t="e">
        <f>IF('Crisis Indicator Data'!#REF!="No Data",1,IF(#REF!&lt;&gt;"",1,0))</f>
        <v>#REF!</v>
      </c>
      <c r="AR108" s="148" t="e">
        <f>IF('Crisis Indicator Data'!#REF!="No Data",1,IF(#REF!&lt;&gt;"",1,0))</f>
        <v>#REF!</v>
      </c>
      <c r="AS108" s="148" t="e">
        <f>IF('Crisis Indicator Data'!#REF!="No Data",1,IF(#REF!&lt;&gt;"",1,0))</f>
        <v>#REF!</v>
      </c>
      <c r="AT108" s="148" t="e">
        <f>IF('Crisis Indicator Data'!#REF!="No Data",1,IF(#REF!&lt;&gt;"",1,0))</f>
        <v>#REF!</v>
      </c>
      <c r="AU108" s="148" t="e">
        <f>IF('Crisis Indicator Data'!#REF!="No Data",1,IF(#REF!&lt;&gt;"",1,0))</f>
        <v>#REF!</v>
      </c>
      <c r="AV108" s="148" t="e">
        <f>IF('Crisis Indicator Data'!#REF!="No Data",1,IF(#REF!&lt;&gt;"",1,0))</f>
        <v>#REF!</v>
      </c>
      <c r="AW108" s="148" t="e">
        <f>IF('Crisis Indicator Data'!#REF!="No Data",1,IF(#REF!&lt;&gt;"",1,0))</f>
        <v>#REF!</v>
      </c>
      <c r="AX108" s="148" t="e">
        <f>IF('Crisis Indicator Data'!#REF!="No Data",1,IF(#REF!&lt;&gt;"",1,0))</f>
        <v>#REF!</v>
      </c>
      <c r="AY108" s="148" t="e">
        <f>IF('Crisis Indicator Data'!#REF!="No Data",1,IF(#REF!&lt;&gt;"",1,0))</f>
        <v>#REF!</v>
      </c>
      <c r="AZ108" s="148" t="e">
        <f>IF('Crisis Indicator Data'!#REF!="No Data",1,IF(#REF!&lt;&gt;"",1,0))</f>
        <v>#REF!</v>
      </c>
      <c r="BA108" t="e">
        <f t="shared" si="6"/>
        <v>#REF!</v>
      </c>
      <c r="BB108" s="20" t="e">
        <f t="shared" si="7"/>
        <v>#REF!</v>
      </c>
    </row>
    <row r="109" spans="1:54">
      <c r="A109" t="s">
        <v>4055</v>
      </c>
      <c r="B109" s="148" t="e">
        <f>IF('Crisis Indicator Data'!#REF!="No Data",1,IF(#REF!&lt;&gt;"",1,0))</f>
        <v>#REF!</v>
      </c>
      <c r="C109" s="148" t="e">
        <f>IF('Crisis Indicator Data'!#REF!="No Data",1,IF(#REF!&lt;&gt;"",1,0))</f>
        <v>#REF!</v>
      </c>
      <c r="D109" s="148" t="e">
        <f>IF('Crisis Indicator Data'!#REF!="No Data",1,IF(#REF!&lt;&gt;"",1,0))</f>
        <v>#REF!</v>
      </c>
      <c r="E109" s="148" t="e">
        <f>IF('Crisis Indicator Data'!#REF!="No Data",1,IF(#REF!&lt;&gt;"",1,0))</f>
        <v>#REF!</v>
      </c>
      <c r="F109" s="148" t="e">
        <f>IF('Crisis Indicator Data'!#REF!="No Data",1,IF(#REF!&lt;&gt;"",1,0))</f>
        <v>#REF!</v>
      </c>
      <c r="G109" s="148" t="e">
        <f>IF('Crisis Indicator Data'!#REF!="No Data",1,IF(#REF!&lt;&gt;"",1,0))</f>
        <v>#REF!</v>
      </c>
      <c r="H109" s="148" t="e">
        <f>IF('Crisis Indicator Data'!#REF!="No Data",1,IF(#REF!&lt;&gt;"",1,0))</f>
        <v>#REF!</v>
      </c>
      <c r="I109" s="148" t="e">
        <f>IF('Crisis Indicator Data'!#REF!="No Data",1,IF(#REF!&lt;&gt;"",1,0))</f>
        <v>#REF!</v>
      </c>
      <c r="J109" s="148" t="e">
        <f>IF('Crisis Indicator Data'!#REF!="No Data",1,IF(#REF!&lt;&gt;"",1,0))</f>
        <v>#REF!</v>
      </c>
      <c r="K109" s="148" t="e">
        <f>IF('Crisis Indicator Data'!#REF!="No Data",1,IF(#REF!&lt;&gt;"",1,0))</f>
        <v>#REF!</v>
      </c>
      <c r="L109" s="148" t="e">
        <f>IF('Crisis Indicator Data'!#REF!="No Data",1,IF(#REF!&lt;&gt;"",1,0))</f>
        <v>#REF!</v>
      </c>
      <c r="M109" s="148" t="e">
        <f>IF('Crisis Indicator Data'!#REF!="No Data",1,IF(#REF!&lt;&gt;"",1,0))</f>
        <v>#REF!</v>
      </c>
      <c r="N109" s="148" t="e">
        <f>IF('Crisis Indicator Data'!#REF!="No Data",1,IF(#REF!&lt;&gt;"",1,0))</f>
        <v>#REF!</v>
      </c>
      <c r="O109" s="148" t="e">
        <f>IF('Crisis Indicator Data'!#REF!="No Data",1,IF(#REF!&lt;&gt;"",1,0))</f>
        <v>#REF!</v>
      </c>
      <c r="P109" s="148" t="e">
        <f>IF('Crisis Indicator Data'!#REF!="No Data",1,IF(#REF!&lt;&gt;"",1,0))</f>
        <v>#REF!</v>
      </c>
      <c r="Q109" s="148" t="e">
        <f>IF('Crisis Indicator Data'!#REF!="No Data",1,IF(#REF!&lt;&gt;"",1,0))</f>
        <v>#REF!</v>
      </c>
      <c r="R109" s="148" t="e">
        <f>IF('Crisis Indicator Data'!#REF!="No Data",1,IF(#REF!&lt;&gt;"",1,0))</f>
        <v>#REF!</v>
      </c>
      <c r="S109" s="148" t="e">
        <f>IF('Crisis Indicator Data'!#REF!="No Data",1,IF(#REF!&lt;&gt;"",1,0))</f>
        <v>#REF!</v>
      </c>
      <c r="T109" s="148" t="e">
        <f>IF('Crisis Indicator Data'!#REF!="No Data",1,IF(#REF!&lt;&gt;"",1,0))</f>
        <v>#REF!</v>
      </c>
      <c r="U109" s="148" t="e">
        <f>IF('Crisis Indicator Data'!#REF!="No Data",1,IF(#REF!&lt;&gt;"",1,0))</f>
        <v>#REF!</v>
      </c>
      <c r="V109" s="148" t="e">
        <f>IF('Crisis Indicator Data'!#REF!="No Data",1,IF(#REF!&lt;&gt;"",1,0))</f>
        <v>#REF!</v>
      </c>
      <c r="W109" s="148" t="e">
        <f>IF('Crisis Indicator Data'!#REF!="No Data",1,IF(#REF!&lt;&gt;"",1,0))</f>
        <v>#REF!</v>
      </c>
      <c r="X109" s="148" t="e">
        <f>IF('Crisis Indicator Data'!#REF!="No Data",1,IF(#REF!&lt;&gt;"",1,0))</f>
        <v>#REF!</v>
      </c>
      <c r="Y109" s="148" t="e">
        <f>IF('Crisis Indicator Data'!#REF!="No Data",1,IF(#REF!&lt;&gt;"",1,0))</f>
        <v>#REF!</v>
      </c>
      <c r="Z109" s="148" t="e">
        <f>IF('Crisis Indicator Data'!#REF!="No Data",1,IF(#REF!&lt;&gt;"",1,0))</f>
        <v>#REF!</v>
      </c>
      <c r="AA109" s="148" t="e">
        <f>IF('Crisis Indicator Data'!#REF!="No Data",1,IF(#REF!&lt;&gt;"",1,0))</f>
        <v>#REF!</v>
      </c>
      <c r="AB109" s="148" t="e">
        <f>IF('Crisis Indicator Data'!#REF!="No Data",1,IF(#REF!&lt;&gt;"",1,0))</f>
        <v>#REF!</v>
      </c>
      <c r="AC109" s="148" t="e">
        <f>IF('Crisis Indicator Data'!#REF!="No Data",1,IF(#REF!&lt;&gt;"",1,0))</f>
        <v>#REF!</v>
      </c>
      <c r="AD109" s="148" t="e">
        <f>IF('Crisis Indicator Data'!#REF!="No Data",1,IF(#REF!&lt;&gt;"",1,0))</f>
        <v>#REF!</v>
      </c>
      <c r="AE109" s="148" t="e">
        <f>IF('Crisis Indicator Data'!#REF!="No Data",1,IF(#REF!&lt;&gt;"",1,0))</f>
        <v>#REF!</v>
      </c>
      <c r="AF109" s="148" t="e">
        <f>IF('Crisis Indicator Data'!#REF!="No Data",1,IF(#REF!&lt;&gt;"",1,0))</f>
        <v>#REF!</v>
      </c>
      <c r="AG109" s="148" t="e">
        <f>IF('Crisis Indicator Data'!#REF!="No Data",1,IF(#REF!&lt;&gt;"",1,0))</f>
        <v>#REF!</v>
      </c>
      <c r="AH109" s="148" t="e">
        <f>IF('Crisis Indicator Data'!#REF!="No Data",1,IF(#REF!&lt;&gt;"",1,0))</f>
        <v>#REF!</v>
      </c>
      <c r="AI109" s="148" t="e">
        <f>IF('Crisis Indicator Data'!#REF!="No Data",1,IF(#REF!&lt;&gt;"",1,0))</f>
        <v>#REF!</v>
      </c>
      <c r="AJ109" s="148" t="e">
        <f>IF('Crisis Indicator Data'!#REF!="No Data",1,IF(#REF!&lt;&gt;"",1,0))</f>
        <v>#REF!</v>
      </c>
      <c r="AK109" s="148" t="e">
        <f>IF('Crisis Indicator Data'!#REF!="No Data",1,IF(#REF!&lt;&gt;"",1,0))</f>
        <v>#REF!</v>
      </c>
      <c r="AL109" s="148" t="e">
        <f>IF('Crisis Indicator Data'!#REF!="No Data",1,IF(#REF!&lt;&gt;"",1,0))</f>
        <v>#REF!</v>
      </c>
      <c r="AM109" s="148" t="e">
        <f>IF('Crisis Indicator Data'!#REF!="No Data",1,IF(#REF!&lt;&gt;"",1,0))</f>
        <v>#REF!</v>
      </c>
      <c r="AN109" s="148" t="e">
        <f>IF('Crisis Indicator Data'!#REF!="No Data",1,IF(#REF!&lt;&gt;"",1,0))</f>
        <v>#REF!</v>
      </c>
      <c r="AO109" s="148" t="e">
        <f>IF('Crisis Indicator Data'!#REF!="No Data",1,IF(#REF!&lt;&gt;"",1,0))</f>
        <v>#REF!</v>
      </c>
      <c r="AP109" s="148" t="e">
        <f>IF('Crisis Indicator Data'!#REF!="No Data",1,IF(#REF!&lt;&gt;"",1,0))</f>
        <v>#REF!</v>
      </c>
      <c r="AQ109" s="148" t="e">
        <f>IF('Crisis Indicator Data'!#REF!="No Data",1,IF(#REF!&lt;&gt;"",1,0))</f>
        <v>#REF!</v>
      </c>
      <c r="AR109" s="148" t="e">
        <f>IF('Crisis Indicator Data'!#REF!="No Data",1,IF(#REF!&lt;&gt;"",1,0))</f>
        <v>#REF!</v>
      </c>
      <c r="AS109" s="148" t="e">
        <f>IF('Crisis Indicator Data'!#REF!="No Data",1,IF(#REF!&lt;&gt;"",1,0))</f>
        <v>#REF!</v>
      </c>
      <c r="AT109" s="148" t="e">
        <f>IF('Crisis Indicator Data'!#REF!="No Data",1,IF(#REF!&lt;&gt;"",1,0))</f>
        <v>#REF!</v>
      </c>
      <c r="AU109" s="148" t="e">
        <f>IF('Crisis Indicator Data'!#REF!="No Data",1,IF(#REF!&lt;&gt;"",1,0))</f>
        <v>#REF!</v>
      </c>
      <c r="AV109" s="148" t="e">
        <f>IF('Crisis Indicator Data'!#REF!="No Data",1,IF(#REF!&lt;&gt;"",1,0))</f>
        <v>#REF!</v>
      </c>
      <c r="AW109" s="148" t="e">
        <f>IF('Crisis Indicator Data'!#REF!="No Data",1,IF(#REF!&lt;&gt;"",1,0))</f>
        <v>#REF!</v>
      </c>
      <c r="AX109" s="148" t="e">
        <f>IF('Crisis Indicator Data'!#REF!="No Data",1,IF(#REF!&lt;&gt;"",1,0))</f>
        <v>#REF!</v>
      </c>
      <c r="AY109" s="148" t="e">
        <f>IF('Crisis Indicator Data'!#REF!="No Data",1,IF(#REF!&lt;&gt;"",1,0))</f>
        <v>#REF!</v>
      </c>
      <c r="AZ109" s="148" t="e">
        <f>IF('Crisis Indicator Data'!#REF!="No Data",1,IF(#REF!&lt;&gt;"",1,0))</f>
        <v>#REF!</v>
      </c>
      <c r="BA109" t="e">
        <f t="shared" si="6"/>
        <v>#REF!</v>
      </c>
      <c r="BB109" s="20" t="e">
        <f t="shared" si="7"/>
        <v>#REF!</v>
      </c>
    </row>
    <row r="110" spans="1:54">
      <c r="A110" t="s">
        <v>8169</v>
      </c>
      <c r="B110" s="148" t="e">
        <f>IF('Crisis Indicator Data'!#REF!="No Data",1,IF(#REF!&lt;&gt;"",1,0))</f>
        <v>#REF!</v>
      </c>
      <c r="C110" s="148" t="e">
        <f>IF('Crisis Indicator Data'!#REF!="No Data",1,IF(#REF!&lt;&gt;"",1,0))</f>
        <v>#REF!</v>
      </c>
      <c r="D110" s="148" t="e">
        <f>IF('Crisis Indicator Data'!#REF!="No Data",1,IF(#REF!&lt;&gt;"",1,0))</f>
        <v>#REF!</v>
      </c>
      <c r="E110" s="148" t="e">
        <f>IF('Crisis Indicator Data'!#REF!="No Data",1,IF(#REF!&lt;&gt;"",1,0))</f>
        <v>#REF!</v>
      </c>
      <c r="F110" s="148" t="e">
        <f>IF('Crisis Indicator Data'!#REF!="No Data",1,IF(#REF!&lt;&gt;"",1,0))</f>
        <v>#REF!</v>
      </c>
      <c r="G110" s="148" t="e">
        <f>IF('Crisis Indicator Data'!#REF!="No Data",1,IF(#REF!&lt;&gt;"",1,0))</f>
        <v>#REF!</v>
      </c>
      <c r="H110" s="148" t="e">
        <f>IF('Crisis Indicator Data'!#REF!="No Data",1,IF(#REF!&lt;&gt;"",1,0))</f>
        <v>#REF!</v>
      </c>
      <c r="I110" s="148" t="e">
        <f>IF('Crisis Indicator Data'!#REF!="No Data",1,IF(#REF!&lt;&gt;"",1,0))</f>
        <v>#REF!</v>
      </c>
      <c r="J110" s="148" t="e">
        <f>IF('Crisis Indicator Data'!#REF!="No Data",1,IF(#REF!&lt;&gt;"",1,0))</f>
        <v>#REF!</v>
      </c>
      <c r="K110" s="148" t="e">
        <f>IF('Crisis Indicator Data'!#REF!="No Data",1,IF(#REF!&lt;&gt;"",1,0))</f>
        <v>#REF!</v>
      </c>
      <c r="L110" s="148" t="e">
        <f>IF('Crisis Indicator Data'!#REF!="No Data",1,IF(#REF!&lt;&gt;"",1,0))</f>
        <v>#REF!</v>
      </c>
      <c r="M110" s="148" t="e">
        <f>IF('Crisis Indicator Data'!#REF!="No Data",1,IF(#REF!&lt;&gt;"",1,0))</f>
        <v>#REF!</v>
      </c>
      <c r="N110" s="148" t="e">
        <f>IF('Crisis Indicator Data'!#REF!="No Data",1,IF(#REF!&lt;&gt;"",1,0))</f>
        <v>#REF!</v>
      </c>
      <c r="O110" s="148" t="e">
        <f>IF('Crisis Indicator Data'!#REF!="No Data",1,IF(#REF!&lt;&gt;"",1,0))</f>
        <v>#REF!</v>
      </c>
      <c r="P110" s="148" t="e">
        <f>IF('Crisis Indicator Data'!#REF!="No Data",1,IF(#REF!&lt;&gt;"",1,0))</f>
        <v>#REF!</v>
      </c>
      <c r="Q110" s="148" t="e">
        <f>IF('Crisis Indicator Data'!#REF!="No Data",1,IF(#REF!&lt;&gt;"",1,0))</f>
        <v>#REF!</v>
      </c>
      <c r="R110" s="148" t="e">
        <f>IF('Crisis Indicator Data'!#REF!="No Data",1,IF(#REF!&lt;&gt;"",1,0))</f>
        <v>#REF!</v>
      </c>
      <c r="S110" s="148" t="e">
        <f>IF('Crisis Indicator Data'!#REF!="No Data",1,IF(#REF!&lt;&gt;"",1,0))</f>
        <v>#REF!</v>
      </c>
      <c r="T110" s="148" t="e">
        <f>IF('Crisis Indicator Data'!#REF!="No Data",1,IF(#REF!&lt;&gt;"",1,0))</f>
        <v>#REF!</v>
      </c>
      <c r="U110" s="148" t="e">
        <f>IF('Crisis Indicator Data'!#REF!="No Data",1,IF(#REF!&lt;&gt;"",1,0))</f>
        <v>#REF!</v>
      </c>
      <c r="V110" s="148" t="e">
        <f>IF('Crisis Indicator Data'!#REF!="No Data",1,IF(#REF!&lt;&gt;"",1,0))</f>
        <v>#REF!</v>
      </c>
      <c r="W110" s="148" t="e">
        <f>IF('Crisis Indicator Data'!#REF!="No Data",1,IF(#REF!&lt;&gt;"",1,0))</f>
        <v>#REF!</v>
      </c>
      <c r="X110" s="148" t="e">
        <f>IF('Crisis Indicator Data'!#REF!="No Data",1,IF(#REF!&lt;&gt;"",1,0))</f>
        <v>#REF!</v>
      </c>
      <c r="Y110" s="148" t="e">
        <f>IF('Crisis Indicator Data'!#REF!="No Data",1,IF(#REF!&lt;&gt;"",1,0))</f>
        <v>#REF!</v>
      </c>
      <c r="Z110" s="148" t="e">
        <f>IF('Crisis Indicator Data'!#REF!="No Data",1,IF(#REF!&lt;&gt;"",1,0))</f>
        <v>#REF!</v>
      </c>
      <c r="AA110" s="148" t="e">
        <f>IF('Crisis Indicator Data'!#REF!="No Data",1,IF(#REF!&lt;&gt;"",1,0))</f>
        <v>#REF!</v>
      </c>
      <c r="AB110" s="148" t="e">
        <f>IF('Crisis Indicator Data'!#REF!="No Data",1,IF(#REF!&lt;&gt;"",1,0))</f>
        <v>#REF!</v>
      </c>
      <c r="AC110" s="148" t="e">
        <f>IF('Crisis Indicator Data'!#REF!="No Data",1,IF(#REF!&lt;&gt;"",1,0))</f>
        <v>#REF!</v>
      </c>
      <c r="AD110" s="148" t="e">
        <f>IF('Crisis Indicator Data'!#REF!="No Data",1,IF(#REF!&lt;&gt;"",1,0))</f>
        <v>#REF!</v>
      </c>
      <c r="AE110" s="148" t="e">
        <f>IF('Crisis Indicator Data'!#REF!="No Data",1,IF(#REF!&lt;&gt;"",1,0))</f>
        <v>#REF!</v>
      </c>
      <c r="AF110" s="148" t="e">
        <f>IF('Crisis Indicator Data'!#REF!="No Data",1,IF(#REF!&lt;&gt;"",1,0))</f>
        <v>#REF!</v>
      </c>
      <c r="AG110" s="148" t="e">
        <f>IF('Crisis Indicator Data'!#REF!="No Data",1,IF(#REF!&lt;&gt;"",1,0))</f>
        <v>#REF!</v>
      </c>
      <c r="AH110" s="148" t="e">
        <f>IF('Crisis Indicator Data'!#REF!="No Data",1,IF(#REF!&lt;&gt;"",1,0))</f>
        <v>#REF!</v>
      </c>
      <c r="AI110" s="148" t="e">
        <f>IF('Crisis Indicator Data'!#REF!="No Data",1,IF(#REF!&lt;&gt;"",1,0))</f>
        <v>#REF!</v>
      </c>
      <c r="AJ110" s="148" t="e">
        <f>IF('Crisis Indicator Data'!#REF!="No Data",1,IF(#REF!&lt;&gt;"",1,0))</f>
        <v>#REF!</v>
      </c>
      <c r="AK110" s="148" t="e">
        <f>IF('Crisis Indicator Data'!#REF!="No Data",1,IF(#REF!&lt;&gt;"",1,0))</f>
        <v>#REF!</v>
      </c>
      <c r="AL110" s="148" t="e">
        <f>IF('Crisis Indicator Data'!#REF!="No Data",1,IF(#REF!&lt;&gt;"",1,0))</f>
        <v>#REF!</v>
      </c>
      <c r="AM110" s="148" t="e">
        <f>IF('Crisis Indicator Data'!#REF!="No Data",1,IF(#REF!&lt;&gt;"",1,0))</f>
        <v>#REF!</v>
      </c>
      <c r="AN110" s="148" t="e">
        <f>IF('Crisis Indicator Data'!#REF!="No Data",1,IF(#REF!&lt;&gt;"",1,0))</f>
        <v>#REF!</v>
      </c>
      <c r="AO110" s="148" t="e">
        <f>IF('Crisis Indicator Data'!#REF!="No Data",1,IF(#REF!&lt;&gt;"",1,0))</f>
        <v>#REF!</v>
      </c>
      <c r="AP110" s="148" t="e">
        <f>IF('Crisis Indicator Data'!#REF!="No Data",1,IF(#REF!&lt;&gt;"",1,0))</f>
        <v>#REF!</v>
      </c>
      <c r="AQ110" s="148" t="e">
        <f>IF('Crisis Indicator Data'!#REF!="No Data",1,IF(#REF!&lt;&gt;"",1,0))</f>
        <v>#REF!</v>
      </c>
      <c r="AR110" s="148" t="e">
        <f>IF('Crisis Indicator Data'!#REF!="No Data",1,IF(#REF!&lt;&gt;"",1,0))</f>
        <v>#REF!</v>
      </c>
      <c r="AS110" s="148" t="e">
        <f>IF('Crisis Indicator Data'!#REF!="No Data",1,IF(#REF!&lt;&gt;"",1,0))</f>
        <v>#REF!</v>
      </c>
      <c r="AT110" s="148" t="e">
        <f>IF('Crisis Indicator Data'!#REF!="No Data",1,IF(#REF!&lt;&gt;"",1,0))</f>
        <v>#REF!</v>
      </c>
      <c r="AU110" s="148" t="e">
        <f>IF('Crisis Indicator Data'!#REF!="No Data",1,IF(#REF!&lt;&gt;"",1,0))</f>
        <v>#REF!</v>
      </c>
      <c r="AV110" s="148" t="e">
        <f>IF('Crisis Indicator Data'!#REF!="No Data",1,IF(#REF!&lt;&gt;"",1,0))</f>
        <v>#REF!</v>
      </c>
      <c r="AW110" s="148" t="e">
        <f>IF('Crisis Indicator Data'!#REF!="No Data",1,IF(#REF!&lt;&gt;"",1,0))</f>
        <v>#REF!</v>
      </c>
      <c r="AX110" s="148" t="e">
        <f>IF('Crisis Indicator Data'!#REF!="No Data",1,IF(#REF!&lt;&gt;"",1,0))</f>
        <v>#REF!</v>
      </c>
      <c r="AY110" s="148" t="e">
        <f>IF('Crisis Indicator Data'!#REF!="No Data",1,IF(#REF!&lt;&gt;"",1,0))</f>
        <v>#REF!</v>
      </c>
      <c r="AZ110" s="148" t="e">
        <f>IF('Crisis Indicator Data'!#REF!="No Data",1,IF(#REF!&lt;&gt;"",1,0))</f>
        <v>#REF!</v>
      </c>
      <c r="BA110" t="e">
        <f t="shared" si="6"/>
        <v>#REF!</v>
      </c>
      <c r="BB110" s="20" t="e">
        <f t="shared" si="7"/>
        <v>#REF!</v>
      </c>
    </row>
    <row r="111" spans="1:54">
      <c r="A111" t="s">
        <v>3423</v>
      </c>
      <c r="B111" s="148" t="e">
        <f>IF('Crisis Indicator Data'!#REF!="No Data",1,IF(#REF!&lt;&gt;"",1,0))</f>
        <v>#REF!</v>
      </c>
      <c r="C111" s="148" t="e">
        <f>IF('Crisis Indicator Data'!#REF!="No Data",1,IF(#REF!&lt;&gt;"",1,0))</f>
        <v>#REF!</v>
      </c>
      <c r="D111" s="148" t="e">
        <f>IF('Crisis Indicator Data'!#REF!="No Data",1,IF(#REF!&lt;&gt;"",1,0))</f>
        <v>#REF!</v>
      </c>
      <c r="E111" s="148" t="e">
        <f>IF('Crisis Indicator Data'!#REF!="No Data",1,IF(#REF!&lt;&gt;"",1,0))</f>
        <v>#REF!</v>
      </c>
      <c r="F111" s="148" t="e">
        <f>IF('Crisis Indicator Data'!#REF!="No Data",1,IF(#REF!&lt;&gt;"",1,0))</f>
        <v>#REF!</v>
      </c>
      <c r="G111" s="148" t="e">
        <f>IF('Crisis Indicator Data'!#REF!="No Data",1,IF(#REF!&lt;&gt;"",1,0))</f>
        <v>#REF!</v>
      </c>
      <c r="H111" s="148" t="e">
        <f>IF('Crisis Indicator Data'!#REF!="No Data",1,IF(#REF!&lt;&gt;"",1,0))</f>
        <v>#REF!</v>
      </c>
      <c r="I111" s="148" t="e">
        <f>IF('Crisis Indicator Data'!#REF!="No Data",1,IF(#REF!&lt;&gt;"",1,0))</f>
        <v>#REF!</v>
      </c>
      <c r="J111" s="148" t="e">
        <f>IF('Crisis Indicator Data'!#REF!="No Data",1,IF(#REF!&lt;&gt;"",1,0))</f>
        <v>#REF!</v>
      </c>
      <c r="K111" s="148" t="e">
        <f>IF('Crisis Indicator Data'!#REF!="No Data",1,IF(#REF!&lt;&gt;"",1,0))</f>
        <v>#REF!</v>
      </c>
      <c r="L111" s="148" t="e">
        <f>IF('Crisis Indicator Data'!#REF!="No Data",1,IF(#REF!&lt;&gt;"",1,0))</f>
        <v>#REF!</v>
      </c>
      <c r="M111" s="148" t="e">
        <f>IF('Crisis Indicator Data'!#REF!="No Data",1,IF(#REF!&lt;&gt;"",1,0))</f>
        <v>#REF!</v>
      </c>
      <c r="N111" s="148" t="e">
        <f>IF('Crisis Indicator Data'!#REF!="No Data",1,IF(#REF!&lt;&gt;"",1,0))</f>
        <v>#REF!</v>
      </c>
      <c r="O111" s="148" t="e">
        <f>IF('Crisis Indicator Data'!#REF!="No Data",1,IF(#REF!&lt;&gt;"",1,0))</f>
        <v>#REF!</v>
      </c>
      <c r="P111" s="148" t="e">
        <f>IF('Crisis Indicator Data'!#REF!="No Data",1,IF(#REF!&lt;&gt;"",1,0))</f>
        <v>#REF!</v>
      </c>
      <c r="Q111" s="148" t="e">
        <f>IF('Crisis Indicator Data'!#REF!="No Data",1,IF(#REF!&lt;&gt;"",1,0))</f>
        <v>#REF!</v>
      </c>
      <c r="R111" s="148" t="e">
        <f>IF('Crisis Indicator Data'!#REF!="No Data",1,IF(#REF!&lt;&gt;"",1,0))</f>
        <v>#REF!</v>
      </c>
      <c r="S111" s="148" t="e">
        <f>IF('Crisis Indicator Data'!#REF!="No Data",1,IF(#REF!&lt;&gt;"",1,0))</f>
        <v>#REF!</v>
      </c>
      <c r="T111" s="148" t="e">
        <f>IF('Crisis Indicator Data'!#REF!="No Data",1,IF(#REF!&lt;&gt;"",1,0))</f>
        <v>#REF!</v>
      </c>
      <c r="U111" s="148" t="e">
        <f>IF('Crisis Indicator Data'!#REF!="No Data",1,IF(#REF!&lt;&gt;"",1,0))</f>
        <v>#REF!</v>
      </c>
      <c r="V111" s="148" t="e">
        <f>IF('Crisis Indicator Data'!#REF!="No Data",1,IF(#REF!&lt;&gt;"",1,0))</f>
        <v>#REF!</v>
      </c>
      <c r="W111" s="148" t="e">
        <f>IF('Crisis Indicator Data'!#REF!="No Data",1,IF(#REF!&lt;&gt;"",1,0))</f>
        <v>#REF!</v>
      </c>
      <c r="X111" s="148" t="e">
        <f>IF('Crisis Indicator Data'!#REF!="No Data",1,IF(#REF!&lt;&gt;"",1,0))</f>
        <v>#REF!</v>
      </c>
      <c r="Y111" s="148" t="e">
        <f>IF('Crisis Indicator Data'!#REF!="No Data",1,IF(#REF!&lt;&gt;"",1,0))</f>
        <v>#REF!</v>
      </c>
      <c r="Z111" s="148" t="e">
        <f>IF('Crisis Indicator Data'!#REF!="No Data",1,IF(#REF!&lt;&gt;"",1,0))</f>
        <v>#REF!</v>
      </c>
      <c r="AA111" s="148" t="e">
        <f>IF('Crisis Indicator Data'!#REF!="No Data",1,IF(#REF!&lt;&gt;"",1,0))</f>
        <v>#REF!</v>
      </c>
      <c r="AB111" s="148" t="e">
        <f>IF('Crisis Indicator Data'!#REF!="No Data",1,IF(#REF!&lt;&gt;"",1,0))</f>
        <v>#REF!</v>
      </c>
      <c r="AC111" s="148" t="e">
        <f>IF('Crisis Indicator Data'!#REF!="No Data",1,IF(#REF!&lt;&gt;"",1,0))</f>
        <v>#REF!</v>
      </c>
      <c r="AD111" s="148" t="e">
        <f>IF('Crisis Indicator Data'!#REF!="No Data",1,IF(#REF!&lt;&gt;"",1,0))</f>
        <v>#REF!</v>
      </c>
      <c r="AE111" s="148" t="e">
        <f>IF('Crisis Indicator Data'!#REF!="No Data",1,IF(#REF!&lt;&gt;"",1,0))</f>
        <v>#REF!</v>
      </c>
      <c r="AF111" s="148" t="e">
        <f>IF('Crisis Indicator Data'!#REF!="No Data",1,IF(#REF!&lt;&gt;"",1,0))</f>
        <v>#REF!</v>
      </c>
      <c r="AG111" s="148" t="e">
        <f>IF('Crisis Indicator Data'!#REF!="No Data",1,IF(#REF!&lt;&gt;"",1,0))</f>
        <v>#REF!</v>
      </c>
      <c r="AH111" s="148" t="e">
        <f>IF('Crisis Indicator Data'!#REF!="No Data",1,IF(#REF!&lt;&gt;"",1,0))</f>
        <v>#REF!</v>
      </c>
      <c r="AI111" s="148" t="e">
        <f>IF('Crisis Indicator Data'!#REF!="No Data",1,IF(#REF!&lt;&gt;"",1,0))</f>
        <v>#REF!</v>
      </c>
      <c r="AJ111" s="148" t="e">
        <f>IF('Crisis Indicator Data'!#REF!="No Data",1,IF(#REF!&lt;&gt;"",1,0))</f>
        <v>#REF!</v>
      </c>
      <c r="AK111" s="148" t="e">
        <f>IF('Crisis Indicator Data'!#REF!="No Data",1,IF(#REF!&lt;&gt;"",1,0))</f>
        <v>#REF!</v>
      </c>
      <c r="AL111" s="148" t="e">
        <f>IF('Crisis Indicator Data'!#REF!="No Data",1,IF(#REF!&lt;&gt;"",1,0))</f>
        <v>#REF!</v>
      </c>
      <c r="AM111" s="148" t="e">
        <f>IF('Crisis Indicator Data'!#REF!="No Data",1,IF(#REF!&lt;&gt;"",1,0))</f>
        <v>#REF!</v>
      </c>
      <c r="AN111" s="148" t="e">
        <f>IF('Crisis Indicator Data'!#REF!="No Data",1,IF(#REF!&lt;&gt;"",1,0))</f>
        <v>#REF!</v>
      </c>
      <c r="AO111" s="148" t="e">
        <f>IF('Crisis Indicator Data'!#REF!="No Data",1,IF(#REF!&lt;&gt;"",1,0))</f>
        <v>#REF!</v>
      </c>
      <c r="AP111" s="148" t="e">
        <f>IF('Crisis Indicator Data'!#REF!="No Data",1,IF(#REF!&lt;&gt;"",1,0))</f>
        <v>#REF!</v>
      </c>
      <c r="AQ111" s="148" t="e">
        <f>IF('Crisis Indicator Data'!#REF!="No Data",1,IF(#REF!&lt;&gt;"",1,0))</f>
        <v>#REF!</v>
      </c>
      <c r="AR111" s="148" t="e">
        <f>IF('Crisis Indicator Data'!#REF!="No Data",1,IF(#REF!&lt;&gt;"",1,0))</f>
        <v>#REF!</v>
      </c>
      <c r="AS111" s="148" t="e">
        <f>IF('Crisis Indicator Data'!#REF!="No Data",1,IF(#REF!&lt;&gt;"",1,0))</f>
        <v>#REF!</v>
      </c>
      <c r="AT111" s="148" t="e">
        <f>IF('Crisis Indicator Data'!#REF!="No Data",1,IF(#REF!&lt;&gt;"",1,0))</f>
        <v>#REF!</v>
      </c>
      <c r="AU111" s="148" t="e">
        <f>IF('Crisis Indicator Data'!#REF!="No Data",1,IF(#REF!&lt;&gt;"",1,0))</f>
        <v>#REF!</v>
      </c>
      <c r="AV111" s="148" t="e">
        <f>IF('Crisis Indicator Data'!#REF!="No Data",1,IF(#REF!&lt;&gt;"",1,0))</f>
        <v>#REF!</v>
      </c>
      <c r="AW111" s="148" t="e">
        <f>IF('Crisis Indicator Data'!#REF!="No Data",1,IF(#REF!&lt;&gt;"",1,0))</f>
        <v>#REF!</v>
      </c>
      <c r="AX111" s="148" t="e">
        <f>IF('Crisis Indicator Data'!#REF!="No Data",1,IF(#REF!&lt;&gt;"",1,0))</f>
        <v>#REF!</v>
      </c>
      <c r="AY111" s="148" t="e">
        <f>IF('Crisis Indicator Data'!#REF!="No Data",1,IF(#REF!&lt;&gt;"",1,0))</f>
        <v>#REF!</v>
      </c>
      <c r="AZ111" s="148" t="e">
        <f>IF('Crisis Indicator Data'!#REF!="No Data",1,IF(#REF!&lt;&gt;"",1,0))</f>
        <v>#REF!</v>
      </c>
      <c r="BA111" t="e">
        <f t="shared" si="6"/>
        <v>#REF!</v>
      </c>
      <c r="BB111" s="20" t="e">
        <f t="shared" si="7"/>
        <v>#REF!</v>
      </c>
    </row>
    <row r="112" spans="1:54">
      <c r="A112" t="s">
        <v>8171</v>
      </c>
      <c r="B112" s="148" t="e">
        <f>IF('Crisis Indicator Data'!#REF!="No Data",1,IF(#REF!&lt;&gt;"",1,0))</f>
        <v>#REF!</v>
      </c>
      <c r="C112" s="148" t="e">
        <f>IF('Crisis Indicator Data'!#REF!="No Data",1,IF(#REF!&lt;&gt;"",1,0))</f>
        <v>#REF!</v>
      </c>
      <c r="D112" s="148" t="e">
        <f>IF('Crisis Indicator Data'!#REF!="No Data",1,IF(#REF!&lt;&gt;"",1,0))</f>
        <v>#REF!</v>
      </c>
      <c r="E112" s="148" t="e">
        <f>IF('Crisis Indicator Data'!#REF!="No Data",1,IF(#REF!&lt;&gt;"",1,0))</f>
        <v>#REF!</v>
      </c>
      <c r="F112" s="148" t="e">
        <f>IF('Crisis Indicator Data'!#REF!="No Data",1,IF(#REF!&lt;&gt;"",1,0))</f>
        <v>#REF!</v>
      </c>
      <c r="G112" s="148" t="e">
        <f>IF('Crisis Indicator Data'!#REF!="No Data",1,IF(#REF!&lt;&gt;"",1,0))</f>
        <v>#REF!</v>
      </c>
      <c r="H112" s="148" t="e">
        <f>IF('Crisis Indicator Data'!#REF!="No Data",1,IF(#REF!&lt;&gt;"",1,0))</f>
        <v>#REF!</v>
      </c>
      <c r="I112" s="148" t="e">
        <f>IF('Crisis Indicator Data'!#REF!="No Data",1,IF(#REF!&lt;&gt;"",1,0))</f>
        <v>#REF!</v>
      </c>
      <c r="J112" s="148" t="e">
        <f>IF('Crisis Indicator Data'!#REF!="No Data",1,IF(#REF!&lt;&gt;"",1,0))</f>
        <v>#REF!</v>
      </c>
      <c r="K112" s="148" t="e">
        <f>IF('Crisis Indicator Data'!#REF!="No Data",1,IF(#REF!&lt;&gt;"",1,0))</f>
        <v>#REF!</v>
      </c>
      <c r="L112" s="148" t="e">
        <f>IF('Crisis Indicator Data'!#REF!="No Data",1,IF(#REF!&lt;&gt;"",1,0))</f>
        <v>#REF!</v>
      </c>
      <c r="M112" s="148" t="e">
        <f>IF('Crisis Indicator Data'!#REF!="No Data",1,IF(#REF!&lt;&gt;"",1,0))</f>
        <v>#REF!</v>
      </c>
      <c r="N112" s="148" t="e">
        <f>IF('Crisis Indicator Data'!#REF!="No Data",1,IF(#REF!&lt;&gt;"",1,0))</f>
        <v>#REF!</v>
      </c>
      <c r="O112" s="148" t="e">
        <f>IF('Crisis Indicator Data'!#REF!="No Data",1,IF(#REF!&lt;&gt;"",1,0))</f>
        <v>#REF!</v>
      </c>
      <c r="P112" s="148" t="e">
        <f>IF('Crisis Indicator Data'!#REF!="No Data",1,IF(#REF!&lt;&gt;"",1,0))</f>
        <v>#REF!</v>
      </c>
      <c r="Q112" s="148" t="e">
        <f>IF('Crisis Indicator Data'!#REF!="No Data",1,IF(#REF!&lt;&gt;"",1,0))</f>
        <v>#REF!</v>
      </c>
      <c r="R112" s="148" t="e">
        <f>IF('Crisis Indicator Data'!#REF!="No Data",1,IF(#REF!&lt;&gt;"",1,0))</f>
        <v>#REF!</v>
      </c>
      <c r="S112" s="148" t="e">
        <f>IF('Crisis Indicator Data'!#REF!="No Data",1,IF(#REF!&lt;&gt;"",1,0))</f>
        <v>#REF!</v>
      </c>
      <c r="T112" s="148" t="e">
        <f>IF('Crisis Indicator Data'!#REF!="No Data",1,IF(#REF!&lt;&gt;"",1,0))</f>
        <v>#REF!</v>
      </c>
      <c r="U112" s="148" t="e">
        <f>IF('Crisis Indicator Data'!#REF!="No Data",1,IF(#REF!&lt;&gt;"",1,0))</f>
        <v>#REF!</v>
      </c>
      <c r="V112" s="148" t="e">
        <f>IF('Crisis Indicator Data'!#REF!="No Data",1,IF(#REF!&lt;&gt;"",1,0))</f>
        <v>#REF!</v>
      </c>
      <c r="W112" s="148" t="e">
        <f>IF('Crisis Indicator Data'!#REF!="No Data",1,IF(#REF!&lt;&gt;"",1,0))</f>
        <v>#REF!</v>
      </c>
      <c r="X112" s="148" t="e">
        <f>IF('Crisis Indicator Data'!#REF!="No Data",1,IF(#REF!&lt;&gt;"",1,0))</f>
        <v>#REF!</v>
      </c>
      <c r="Y112" s="148" t="e">
        <f>IF('Crisis Indicator Data'!#REF!="No Data",1,IF(#REF!&lt;&gt;"",1,0))</f>
        <v>#REF!</v>
      </c>
      <c r="Z112" s="148" t="e">
        <f>IF('Crisis Indicator Data'!#REF!="No Data",1,IF(#REF!&lt;&gt;"",1,0))</f>
        <v>#REF!</v>
      </c>
      <c r="AA112" s="148" t="e">
        <f>IF('Crisis Indicator Data'!#REF!="No Data",1,IF(#REF!&lt;&gt;"",1,0))</f>
        <v>#REF!</v>
      </c>
      <c r="AB112" s="148" t="e">
        <f>IF('Crisis Indicator Data'!#REF!="No Data",1,IF(#REF!&lt;&gt;"",1,0))</f>
        <v>#REF!</v>
      </c>
      <c r="AC112" s="148" t="e">
        <f>IF('Crisis Indicator Data'!#REF!="No Data",1,IF(#REF!&lt;&gt;"",1,0))</f>
        <v>#REF!</v>
      </c>
      <c r="AD112" s="148" t="e">
        <f>IF('Crisis Indicator Data'!#REF!="No Data",1,IF(#REF!&lt;&gt;"",1,0))</f>
        <v>#REF!</v>
      </c>
      <c r="AE112" s="148" t="e">
        <f>IF('Crisis Indicator Data'!#REF!="No Data",1,IF(#REF!&lt;&gt;"",1,0))</f>
        <v>#REF!</v>
      </c>
      <c r="AF112" s="148" t="e">
        <f>IF('Crisis Indicator Data'!#REF!="No Data",1,IF(#REF!&lt;&gt;"",1,0))</f>
        <v>#REF!</v>
      </c>
      <c r="AG112" s="148" t="e">
        <f>IF('Crisis Indicator Data'!#REF!="No Data",1,IF(#REF!&lt;&gt;"",1,0))</f>
        <v>#REF!</v>
      </c>
      <c r="AH112" s="148" t="e">
        <f>IF('Crisis Indicator Data'!#REF!="No Data",1,IF(#REF!&lt;&gt;"",1,0))</f>
        <v>#REF!</v>
      </c>
      <c r="AI112" s="148" t="e">
        <f>IF('Crisis Indicator Data'!#REF!="No Data",1,IF(#REF!&lt;&gt;"",1,0))</f>
        <v>#REF!</v>
      </c>
      <c r="AJ112" s="148" t="e">
        <f>IF('Crisis Indicator Data'!#REF!="No Data",1,IF(#REF!&lt;&gt;"",1,0))</f>
        <v>#REF!</v>
      </c>
      <c r="AK112" s="148" t="e">
        <f>IF('Crisis Indicator Data'!#REF!="No Data",1,IF(#REF!&lt;&gt;"",1,0))</f>
        <v>#REF!</v>
      </c>
      <c r="AL112" s="148" t="e">
        <f>IF('Crisis Indicator Data'!#REF!="No Data",1,IF(#REF!&lt;&gt;"",1,0))</f>
        <v>#REF!</v>
      </c>
      <c r="AM112" s="148" t="e">
        <f>IF('Crisis Indicator Data'!#REF!="No Data",1,IF(#REF!&lt;&gt;"",1,0))</f>
        <v>#REF!</v>
      </c>
      <c r="AN112" s="148" t="e">
        <f>IF('Crisis Indicator Data'!#REF!="No Data",1,IF(#REF!&lt;&gt;"",1,0))</f>
        <v>#REF!</v>
      </c>
      <c r="AO112" s="148" t="e">
        <f>IF('Crisis Indicator Data'!#REF!="No Data",1,IF(#REF!&lt;&gt;"",1,0))</f>
        <v>#REF!</v>
      </c>
      <c r="AP112" s="148" t="e">
        <f>IF('Crisis Indicator Data'!#REF!="No Data",1,IF(#REF!&lt;&gt;"",1,0))</f>
        <v>#REF!</v>
      </c>
      <c r="AQ112" s="148" t="e">
        <f>IF('Crisis Indicator Data'!#REF!="No Data",1,IF(#REF!&lt;&gt;"",1,0))</f>
        <v>#REF!</v>
      </c>
      <c r="AR112" s="148" t="e">
        <f>IF('Crisis Indicator Data'!#REF!="No Data",1,IF(#REF!&lt;&gt;"",1,0))</f>
        <v>#REF!</v>
      </c>
      <c r="AS112" s="148" t="e">
        <f>IF('Crisis Indicator Data'!#REF!="No Data",1,IF(#REF!&lt;&gt;"",1,0))</f>
        <v>#REF!</v>
      </c>
      <c r="AT112" s="148" t="e">
        <f>IF('Crisis Indicator Data'!#REF!="No Data",1,IF(#REF!&lt;&gt;"",1,0))</f>
        <v>#REF!</v>
      </c>
      <c r="AU112" s="148" t="e">
        <f>IF('Crisis Indicator Data'!#REF!="No Data",1,IF(#REF!&lt;&gt;"",1,0))</f>
        <v>#REF!</v>
      </c>
      <c r="AV112" s="148" t="e">
        <f>IF('Crisis Indicator Data'!#REF!="No Data",1,IF(#REF!&lt;&gt;"",1,0))</f>
        <v>#REF!</v>
      </c>
      <c r="AW112" s="148" t="e">
        <f>IF('Crisis Indicator Data'!#REF!="No Data",1,IF(#REF!&lt;&gt;"",1,0))</f>
        <v>#REF!</v>
      </c>
      <c r="AX112" s="148" t="e">
        <f>IF('Crisis Indicator Data'!#REF!="No Data",1,IF(#REF!&lt;&gt;"",1,0))</f>
        <v>#REF!</v>
      </c>
      <c r="AY112" s="148" t="e">
        <f>IF('Crisis Indicator Data'!#REF!="No Data",1,IF(#REF!&lt;&gt;"",1,0))</f>
        <v>#REF!</v>
      </c>
      <c r="AZ112" s="148" t="e">
        <f>IF('Crisis Indicator Data'!#REF!="No Data",1,IF(#REF!&lt;&gt;"",1,0))</f>
        <v>#REF!</v>
      </c>
      <c r="BA112" t="e">
        <f t="shared" si="6"/>
        <v>#REF!</v>
      </c>
      <c r="BB112" s="20" t="e">
        <f t="shared" si="7"/>
        <v>#REF!</v>
      </c>
    </row>
    <row r="113" spans="1:54">
      <c r="A113" t="s">
        <v>8173</v>
      </c>
      <c r="B113" s="148" t="e">
        <f>IF('Crisis Indicator Data'!#REF!="No Data",1,IF(#REF!&lt;&gt;"",1,0))</f>
        <v>#REF!</v>
      </c>
      <c r="C113" s="148" t="e">
        <f>IF('Crisis Indicator Data'!#REF!="No Data",1,IF(#REF!&lt;&gt;"",1,0))</f>
        <v>#REF!</v>
      </c>
      <c r="D113" s="148" t="e">
        <f>IF('Crisis Indicator Data'!#REF!="No Data",1,IF(#REF!&lt;&gt;"",1,0))</f>
        <v>#REF!</v>
      </c>
      <c r="E113" s="148" t="e">
        <f>IF('Crisis Indicator Data'!#REF!="No Data",1,IF(#REF!&lt;&gt;"",1,0))</f>
        <v>#REF!</v>
      </c>
      <c r="F113" s="148" t="e">
        <f>IF('Crisis Indicator Data'!#REF!="No Data",1,IF(#REF!&lt;&gt;"",1,0))</f>
        <v>#REF!</v>
      </c>
      <c r="G113" s="148" t="e">
        <f>IF('Crisis Indicator Data'!#REF!="No Data",1,IF(#REF!&lt;&gt;"",1,0))</f>
        <v>#REF!</v>
      </c>
      <c r="H113" s="148" t="e">
        <f>IF('Crisis Indicator Data'!#REF!="No Data",1,IF(#REF!&lt;&gt;"",1,0))</f>
        <v>#REF!</v>
      </c>
      <c r="I113" s="148" t="e">
        <f>IF('Crisis Indicator Data'!#REF!="No Data",1,IF(#REF!&lt;&gt;"",1,0))</f>
        <v>#REF!</v>
      </c>
      <c r="J113" s="148" t="e">
        <f>IF('Crisis Indicator Data'!#REF!="No Data",1,IF(#REF!&lt;&gt;"",1,0))</f>
        <v>#REF!</v>
      </c>
      <c r="K113" s="148" t="e">
        <f>IF('Crisis Indicator Data'!#REF!="No Data",1,IF(#REF!&lt;&gt;"",1,0))</f>
        <v>#REF!</v>
      </c>
      <c r="L113" s="148" t="e">
        <f>IF('Crisis Indicator Data'!#REF!="No Data",1,IF(#REF!&lt;&gt;"",1,0))</f>
        <v>#REF!</v>
      </c>
      <c r="M113" s="148" t="e">
        <f>IF('Crisis Indicator Data'!#REF!="No Data",1,IF(#REF!&lt;&gt;"",1,0))</f>
        <v>#REF!</v>
      </c>
      <c r="N113" s="148" t="e">
        <f>IF('Crisis Indicator Data'!#REF!="No Data",1,IF(#REF!&lt;&gt;"",1,0))</f>
        <v>#REF!</v>
      </c>
      <c r="O113" s="148" t="e">
        <f>IF('Crisis Indicator Data'!#REF!="No Data",1,IF(#REF!&lt;&gt;"",1,0))</f>
        <v>#REF!</v>
      </c>
      <c r="P113" s="148" t="e">
        <f>IF('Crisis Indicator Data'!#REF!="No Data",1,IF(#REF!&lt;&gt;"",1,0))</f>
        <v>#REF!</v>
      </c>
      <c r="Q113" s="148" t="e">
        <f>IF('Crisis Indicator Data'!#REF!="No Data",1,IF(#REF!&lt;&gt;"",1,0))</f>
        <v>#REF!</v>
      </c>
      <c r="R113" s="148" t="e">
        <f>IF('Crisis Indicator Data'!#REF!="No Data",1,IF(#REF!&lt;&gt;"",1,0))</f>
        <v>#REF!</v>
      </c>
      <c r="S113" s="148" t="e">
        <f>IF('Crisis Indicator Data'!#REF!="No Data",1,IF(#REF!&lt;&gt;"",1,0))</f>
        <v>#REF!</v>
      </c>
      <c r="T113" s="148" t="e">
        <f>IF('Crisis Indicator Data'!#REF!="No Data",1,IF(#REF!&lt;&gt;"",1,0))</f>
        <v>#REF!</v>
      </c>
      <c r="U113" s="148" t="e">
        <f>IF('Crisis Indicator Data'!#REF!="No Data",1,IF(#REF!&lt;&gt;"",1,0))</f>
        <v>#REF!</v>
      </c>
      <c r="V113" s="148" t="e">
        <f>IF('Crisis Indicator Data'!#REF!="No Data",1,IF(#REF!&lt;&gt;"",1,0))</f>
        <v>#REF!</v>
      </c>
      <c r="W113" s="148" t="e">
        <f>IF('Crisis Indicator Data'!#REF!="No Data",1,IF(#REF!&lt;&gt;"",1,0))</f>
        <v>#REF!</v>
      </c>
      <c r="X113" s="148" t="e">
        <f>IF('Crisis Indicator Data'!#REF!="No Data",1,IF(#REF!&lt;&gt;"",1,0))</f>
        <v>#REF!</v>
      </c>
      <c r="Y113" s="148" t="e">
        <f>IF('Crisis Indicator Data'!#REF!="No Data",1,IF(#REF!&lt;&gt;"",1,0))</f>
        <v>#REF!</v>
      </c>
      <c r="Z113" s="148" t="e">
        <f>IF('Crisis Indicator Data'!#REF!="No Data",1,IF(#REF!&lt;&gt;"",1,0))</f>
        <v>#REF!</v>
      </c>
      <c r="AA113" s="148" t="e">
        <f>IF('Crisis Indicator Data'!#REF!="No Data",1,IF(#REF!&lt;&gt;"",1,0))</f>
        <v>#REF!</v>
      </c>
      <c r="AB113" s="148" t="e">
        <f>IF('Crisis Indicator Data'!#REF!="No Data",1,IF(#REF!&lt;&gt;"",1,0))</f>
        <v>#REF!</v>
      </c>
      <c r="AC113" s="148" t="e">
        <f>IF('Crisis Indicator Data'!#REF!="No Data",1,IF(#REF!&lt;&gt;"",1,0))</f>
        <v>#REF!</v>
      </c>
      <c r="AD113" s="148" t="e">
        <f>IF('Crisis Indicator Data'!#REF!="No Data",1,IF(#REF!&lt;&gt;"",1,0))</f>
        <v>#REF!</v>
      </c>
      <c r="AE113" s="148" t="e">
        <f>IF('Crisis Indicator Data'!#REF!="No Data",1,IF(#REF!&lt;&gt;"",1,0))</f>
        <v>#REF!</v>
      </c>
      <c r="AF113" s="148" t="e">
        <f>IF('Crisis Indicator Data'!#REF!="No Data",1,IF(#REF!&lt;&gt;"",1,0))</f>
        <v>#REF!</v>
      </c>
      <c r="AG113" s="148" t="e">
        <f>IF('Crisis Indicator Data'!#REF!="No Data",1,IF(#REF!&lt;&gt;"",1,0))</f>
        <v>#REF!</v>
      </c>
      <c r="AH113" s="148" t="e">
        <f>IF('Crisis Indicator Data'!#REF!="No Data",1,IF(#REF!&lt;&gt;"",1,0))</f>
        <v>#REF!</v>
      </c>
      <c r="AI113" s="148" t="e">
        <f>IF('Crisis Indicator Data'!#REF!="No Data",1,IF(#REF!&lt;&gt;"",1,0))</f>
        <v>#REF!</v>
      </c>
      <c r="AJ113" s="148" t="e">
        <f>IF('Crisis Indicator Data'!#REF!="No Data",1,IF(#REF!&lt;&gt;"",1,0))</f>
        <v>#REF!</v>
      </c>
      <c r="AK113" s="148" t="e">
        <f>IF('Crisis Indicator Data'!#REF!="No Data",1,IF(#REF!&lt;&gt;"",1,0))</f>
        <v>#REF!</v>
      </c>
      <c r="AL113" s="148" t="e">
        <f>IF('Crisis Indicator Data'!#REF!="No Data",1,IF(#REF!&lt;&gt;"",1,0))</f>
        <v>#REF!</v>
      </c>
      <c r="AM113" s="148" t="e">
        <f>IF('Crisis Indicator Data'!#REF!="No Data",1,IF(#REF!&lt;&gt;"",1,0))</f>
        <v>#REF!</v>
      </c>
      <c r="AN113" s="148" t="e">
        <f>IF('Crisis Indicator Data'!#REF!="No Data",1,IF(#REF!&lt;&gt;"",1,0))</f>
        <v>#REF!</v>
      </c>
      <c r="AO113" s="148" t="e">
        <f>IF('Crisis Indicator Data'!#REF!="No Data",1,IF(#REF!&lt;&gt;"",1,0))</f>
        <v>#REF!</v>
      </c>
      <c r="AP113" s="148" t="e">
        <f>IF('Crisis Indicator Data'!#REF!="No Data",1,IF(#REF!&lt;&gt;"",1,0))</f>
        <v>#REF!</v>
      </c>
      <c r="AQ113" s="148" t="e">
        <f>IF('Crisis Indicator Data'!#REF!="No Data",1,IF(#REF!&lt;&gt;"",1,0))</f>
        <v>#REF!</v>
      </c>
      <c r="AR113" s="148" t="e">
        <f>IF('Crisis Indicator Data'!#REF!="No Data",1,IF(#REF!&lt;&gt;"",1,0))</f>
        <v>#REF!</v>
      </c>
      <c r="AS113" s="148" t="e">
        <f>IF('Crisis Indicator Data'!#REF!="No Data",1,IF(#REF!&lt;&gt;"",1,0))</f>
        <v>#REF!</v>
      </c>
      <c r="AT113" s="148" t="e">
        <f>IF('Crisis Indicator Data'!#REF!="No Data",1,IF(#REF!&lt;&gt;"",1,0))</f>
        <v>#REF!</v>
      </c>
      <c r="AU113" s="148" t="e">
        <f>IF('Crisis Indicator Data'!#REF!="No Data",1,IF(#REF!&lt;&gt;"",1,0))</f>
        <v>#REF!</v>
      </c>
      <c r="AV113" s="148" t="e">
        <f>IF('Crisis Indicator Data'!#REF!="No Data",1,IF(#REF!&lt;&gt;"",1,0))</f>
        <v>#REF!</v>
      </c>
      <c r="AW113" s="148" t="e">
        <f>IF('Crisis Indicator Data'!#REF!="No Data",1,IF(#REF!&lt;&gt;"",1,0))</f>
        <v>#REF!</v>
      </c>
      <c r="AX113" s="148" t="e">
        <f>IF('Crisis Indicator Data'!#REF!="No Data",1,IF(#REF!&lt;&gt;"",1,0))</f>
        <v>#REF!</v>
      </c>
      <c r="AY113" s="148" t="e">
        <f>IF('Crisis Indicator Data'!#REF!="No Data",1,IF(#REF!&lt;&gt;"",1,0))</f>
        <v>#REF!</v>
      </c>
      <c r="AZ113" s="148" t="e">
        <f>IF('Crisis Indicator Data'!#REF!="No Data",1,IF(#REF!&lt;&gt;"",1,0))</f>
        <v>#REF!</v>
      </c>
      <c r="BA113" t="e">
        <f t="shared" si="6"/>
        <v>#REF!</v>
      </c>
      <c r="BB113" s="20" t="e">
        <f t="shared" si="7"/>
        <v>#REF!</v>
      </c>
    </row>
    <row r="114" spans="1:54">
      <c r="A114" t="s">
        <v>8175</v>
      </c>
      <c r="B114" s="148" t="e">
        <f>IF('Crisis Indicator Data'!#REF!="No Data",1,IF(#REF!&lt;&gt;"",1,0))</f>
        <v>#REF!</v>
      </c>
      <c r="C114" s="148" t="e">
        <f>IF('Crisis Indicator Data'!#REF!="No Data",1,IF(#REF!&lt;&gt;"",1,0))</f>
        <v>#REF!</v>
      </c>
      <c r="D114" s="148" t="e">
        <f>IF('Crisis Indicator Data'!#REF!="No Data",1,IF(#REF!&lt;&gt;"",1,0))</f>
        <v>#REF!</v>
      </c>
      <c r="E114" s="148" t="e">
        <f>IF('Crisis Indicator Data'!#REF!="No Data",1,IF(#REF!&lt;&gt;"",1,0))</f>
        <v>#REF!</v>
      </c>
      <c r="F114" s="148" t="e">
        <f>IF('Crisis Indicator Data'!#REF!="No Data",1,IF(#REF!&lt;&gt;"",1,0))</f>
        <v>#REF!</v>
      </c>
      <c r="G114" s="148" t="e">
        <f>IF('Crisis Indicator Data'!#REF!="No Data",1,IF(#REF!&lt;&gt;"",1,0))</f>
        <v>#REF!</v>
      </c>
      <c r="H114" s="148" t="e">
        <f>IF('Crisis Indicator Data'!#REF!="No Data",1,IF(#REF!&lt;&gt;"",1,0))</f>
        <v>#REF!</v>
      </c>
      <c r="I114" s="148" t="e">
        <f>IF('Crisis Indicator Data'!#REF!="No Data",1,IF(#REF!&lt;&gt;"",1,0))</f>
        <v>#REF!</v>
      </c>
      <c r="J114" s="148" t="e">
        <f>IF('Crisis Indicator Data'!#REF!="No Data",1,IF(#REF!&lt;&gt;"",1,0))</f>
        <v>#REF!</v>
      </c>
      <c r="K114" s="148" t="e">
        <f>IF('Crisis Indicator Data'!#REF!="No Data",1,IF(#REF!&lt;&gt;"",1,0))</f>
        <v>#REF!</v>
      </c>
      <c r="L114" s="148" t="e">
        <f>IF('Crisis Indicator Data'!#REF!="No Data",1,IF(#REF!&lt;&gt;"",1,0))</f>
        <v>#REF!</v>
      </c>
      <c r="M114" s="148" t="e">
        <f>IF('Crisis Indicator Data'!#REF!="No Data",1,IF(#REF!&lt;&gt;"",1,0))</f>
        <v>#REF!</v>
      </c>
      <c r="N114" s="148" t="e">
        <f>IF('Crisis Indicator Data'!#REF!="No Data",1,IF(#REF!&lt;&gt;"",1,0))</f>
        <v>#REF!</v>
      </c>
      <c r="O114" s="148" t="e">
        <f>IF('Crisis Indicator Data'!#REF!="No Data",1,IF(#REF!&lt;&gt;"",1,0))</f>
        <v>#REF!</v>
      </c>
      <c r="P114" s="148" t="e">
        <f>IF('Crisis Indicator Data'!#REF!="No Data",1,IF(#REF!&lt;&gt;"",1,0))</f>
        <v>#REF!</v>
      </c>
      <c r="Q114" s="148" t="e">
        <f>IF('Crisis Indicator Data'!#REF!="No Data",1,IF(#REF!&lt;&gt;"",1,0))</f>
        <v>#REF!</v>
      </c>
      <c r="R114" s="148" t="e">
        <f>IF('Crisis Indicator Data'!#REF!="No Data",1,IF(#REF!&lt;&gt;"",1,0))</f>
        <v>#REF!</v>
      </c>
      <c r="S114" s="148" t="e">
        <f>IF('Crisis Indicator Data'!#REF!="No Data",1,IF(#REF!&lt;&gt;"",1,0))</f>
        <v>#REF!</v>
      </c>
      <c r="T114" s="148" t="e">
        <f>IF('Crisis Indicator Data'!#REF!="No Data",1,IF(#REF!&lt;&gt;"",1,0))</f>
        <v>#REF!</v>
      </c>
      <c r="U114" s="148" t="e">
        <f>IF('Crisis Indicator Data'!#REF!="No Data",1,IF(#REF!&lt;&gt;"",1,0))</f>
        <v>#REF!</v>
      </c>
      <c r="V114" s="148" t="e">
        <f>IF('Crisis Indicator Data'!#REF!="No Data",1,IF(#REF!&lt;&gt;"",1,0))</f>
        <v>#REF!</v>
      </c>
      <c r="W114" s="148" t="e">
        <f>IF('Crisis Indicator Data'!#REF!="No Data",1,IF(#REF!&lt;&gt;"",1,0))</f>
        <v>#REF!</v>
      </c>
      <c r="X114" s="148" t="e">
        <f>IF('Crisis Indicator Data'!#REF!="No Data",1,IF(#REF!&lt;&gt;"",1,0))</f>
        <v>#REF!</v>
      </c>
      <c r="Y114" s="148" t="e">
        <f>IF('Crisis Indicator Data'!#REF!="No Data",1,IF(#REF!&lt;&gt;"",1,0))</f>
        <v>#REF!</v>
      </c>
      <c r="Z114" s="148" t="e">
        <f>IF('Crisis Indicator Data'!#REF!="No Data",1,IF(#REF!&lt;&gt;"",1,0))</f>
        <v>#REF!</v>
      </c>
      <c r="AA114" s="148" t="e">
        <f>IF('Crisis Indicator Data'!#REF!="No Data",1,IF(#REF!&lt;&gt;"",1,0))</f>
        <v>#REF!</v>
      </c>
      <c r="AB114" s="148" t="e">
        <f>IF('Crisis Indicator Data'!#REF!="No Data",1,IF(#REF!&lt;&gt;"",1,0))</f>
        <v>#REF!</v>
      </c>
      <c r="AC114" s="148" t="e">
        <f>IF('Crisis Indicator Data'!#REF!="No Data",1,IF(#REF!&lt;&gt;"",1,0))</f>
        <v>#REF!</v>
      </c>
      <c r="AD114" s="148" t="e">
        <f>IF('Crisis Indicator Data'!#REF!="No Data",1,IF(#REF!&lt;&gt;"",1,0))</f>
        <v>#REF!</v>
      </c>
      <c r="AE114" s="148" t="e">
        <f>IF('Crisis Indicator Data'!#REF!="No Data",1,IF(#REF!&lt;&gt;"",1,0))</f>
        <v>#REF!</v>
      </c>
      <c r="AF114" s="148" t="e">
        <f>IF('Crisis Indicator Data'!#REF!="No Data",1,IF(#REF!&lt;&gt;"",1,0))</f>
        <v>#REF!</v>
      </c>
      <c r="AG114" s="148" t="e">
        <f>IF('Crisis Indicator Data'!#REF!="No Data",1,IF(#REF!&lt;&gt;"",1,0))</f>
        <v>#REF!</v>
      </c>
      <c r="AH114" s="148" t="e">
        <f>IF('Crisis Indicator Data'!#REF!="No Data",1,IF(#REF!&lt;&gt;"",1,0))</f>
        <v>#REF!</v>
      </c>
      <c r="AI114" s="148" t="e">
        <f>IF('Crisis Indicator Data'!#REF!="No Data",1,IF(#REF!&lt;&gt;"",1,0))</f>
        <v>#REF!</v>
      </c>
      <c r="AJ114" s="148" t="e">
        <f>IF('Crisis Indicator Data'!#REF!="No Data",1,IF(#REF!&lt;&gt;"",1,0))</f>
        <v>#REF!</v>
      </c>
      <c r="AK114" s="148" t="e">
        <f>IF('Crisis Indicator Data'!#REF!="No Data",1,IF(#REF!&lt;&gt;"",1,0))</f>
        <v>#REF!</v>
      </c>
      <c r="AL114" s="148" t="e">
        <f>IF('Crisis Indicator Data'!#REF!="No Data",1,IF(#REF!&lt;&gt;"",1,0))</f>
        <v>#REF!</v>
      </c>
      <c r="AM114" s="148" t="e">
        <f>IF('Crisis Indicator Data'!#REF!="No Data",1,IF(#REF!&lt;&gt;"",1,0))</f>
        <v>#REF!</v>
      </c>
      <c r="AN114" s="148" t="e">
        <f>IF('Crisis Indicator Data'!#REF!="No Data",1,IF(#REF!&lt;&gt;"",1,0))</f>
        <v>#REF!</v>
      </c>
      <c r="AO114" s="148" t="e">
        <f>IF('Crisis Indicator Data'!#REF!="No Data",1,IF(#REF!&lt;&gt;"",1,0))</f>
        <v>#REF!</v>
      </c>
      <c r="AP114" s="148" t="e">
        <f>IF('Crisis Indicator Data'!#REF!="No Data",1,IF(#REF!&lt;&gt;"",1,0))</f>
        <v>#REF!</v>
      </c>
      <c r="AQ114" s="148" t="e">
        <f>IF('Crisis Indicator Data'!#REF!="No Data",1,IF(#REF!&lt;&gt;"",1,0))</f>
        <v>#REF!</v>
      </c>
      <c r="AR114" s="148" t="e">
        <f>IF('Crisis Indicator Data'!#REF!="No Data",1,IF(#REF!&lt;&gt;"",1,0))</f>
        <v>#REF!</v>
      </c>
      <c r="AS114" s="148" t="e">
        <f>IF('Crisis Indicator Data'!#REF!="No Data",1,IF(#REF!&lt;&gt;"",1,0))</f>
        <v>#REF!</v>
      </c>
      <c r="AT114" s="148" t="e">
        <f>IF('Crisis Indicator Data'!#REF!="No Data",1,IF(#REF!&lt;&gt;"",1,0))</f>
        <v>#REF!</v>
      </c>
      <c r="AU114" s="148" t="e">
        <f>IF('Crisis Indicator Data'!#REF!="No Data",1,IF(#REF!&lt;&gt;"",1,0))</f>
        <v>#REF!</v>
      </c>
      <c r="AV114" s="148" t="e">
        <f>IF('Crisis Indicator Data'!#REF!="No Data",1,IF(#REF!&lt;&gt;"",1,0))</f>
        <v>#REF!</v>
      </c>
      <c r="AW114" s="148" t="e">
        <f>IF('Crisis Indicator Data'!#REF!="No Data",1,IF(#REF!&lt;&gt;"",1,0))</f>
        <v>#REF!</v>
      </c>
      <c r="AX114" s="148" t="e">
        <f>IF('Crisis Indicator Data'!#REF!="No Data",1,IF(#REF!&lt;&gt;"",1,0))</f>
        <v>#REF!</v>
      </c>
      <c r="AY114" s="148" t="e">
        <f>IF('Crisis Indicator Data'!#REF!="No Data",1,IF(#REF!&lt;&gt;"",1,0))</f>
        <v>#REF!</v>
      </c>
      <c r="AZ114" s="148" t="e">
        <f>IF('Crisis Indicator Data'!#REF!="No Data",1,IF(#REF!&lt;&gt;"",1,0))</f>
        <v>#REF!</v>
      </c>
      <c r="BA114" t="e">
        <f t="shared" si="6"/>
        <v>#REF!</v>
      </c>
      <c r="BB114" s="20" t="e">
        <f t="shared" si="7"/>
        <v>#REF!</v>
      </c>
    </row>
    <row r="115" spans="1:54">
      <c r="A115" t="s">
        <v>8177</v>
      </c>
      <c r="B115" s="148" t="e">
        <f>IF('Crisis Indicator Data'!#REF!="No Data",1,IF(#REF!&lt;&gt;"",1,0))</f>
        <v>#REF!</v>
      </c>
      <c r="C115" s="148" t="e">
        <f>IF('Crisis Indicator Data'!#REF!="No Data",1,IF(#REF!&lt;&gt;"",1,0))</f>
        <v>#REF!</v>
      </c>
      <c r="D115" s="148" t="e">
        <f>IF('Crisis Indicator Data'!#REF!="No Data",1,IF(#REF!&lt;&gt;"",1,0))</f>
        <v>#REF!</v>
      </c>
      <c r="E115" s="148" t="e">
        <f>IF('Crisis Indicator Data'!#REF!="No Data",1,IF(#REF!&lt;&gt;"",1,0))</f>
        <v>#REF!</v>
      </c>
      <c r="F115" s="148" t="e">
        <f>IF('Crisis Indicator Data'!#REF!="No Data",1,IF(#REF!&lt;&gt;"",1,0))</f>
        <v>#REF!</v>
      </c>
      <c r="G115" s="148" t="e">
        <f>IF('Crisis Indicator Data'!#REF!="No Data",1,IF(#REF!&lt;&gt;"",1,0))</f>
        <v>#REF!</v>
      </c>
      <c r="H115" s="148" t="e">
        <f>IF('Crisis Indicator Data'!#REF!="No Data",1,IF(#REF!&lt;&gt;"",1,0))</f>
        <v>#REF!</v>
      </c>
      <c r="I115" s="148" t="e">
        <f>IF('Crisis Indicator Data'!#REF!="No Data",1,IF(#REF!&lt;&gt;"",1,0))</f>
        <v>#REF!</v>
      </c>
      <c r="J115" s="148" t="e">
        <f>IF('Crisis Indicator Data'!#REF!="No Data",1,IF(#REF!&lt;&gt;"",1,0))</f>
        <v>#REF!</v>
      </c>
      <c r="K115" s="148" t="e">
        <f>IF('Crisis Indicator Data'!#REF!="No Data",1,IF(#REF!&lt;&gt;"",1,0))</f>
        <v>#REF!</v>
      </c>
      <c r="L115" s="148" t="e">
        <f>IF('Crisis Indicator Data'!#REF!="No Data",1,IF(#REF!&lt;&gt;"",1,0))</f>
        <v>#REF!</v>
      </c>
      <c r="M115" s="148" t="e">
        <f>IF('Crisis Indicator Data'!#REF!="No Data",1,IF(#REF!&lt;&gt;"",1,0))</f>
        <v>#REF!</v>
      </c>
      <c r="N115" s="148" t="e">
        <f>IF('Crisis Indicator Data'!#REF!="No Data",1,IF(#REF!&lt;&gt;"",1,0))</f>
        <v>#REF!</v>
      </c>
      <c r="O115" s="148" t="e">
        <f>IF('Crisis Indicator Data'!#REF!="No Data",1,IF(#REF!&lt;&gt;"",1,0))</f>
        <v>#REF!</v>
      </c>
      <c r="P115" s="148" t="e">
        <f>IF('Crisis Indicator Data'!#REF!="No Data",1,IF(#REF!&lt;&gt;"",1,0))</f>
        <v>#REF!</v>
      </c>
      <c r="Q115" s="148" t="e">
        <f>IF('Crisis Indicator Data'!#REF!="No Data",1,IF(#REF!&lt;&gt;"",1,0))</f>
        <v>#REF!</v>
      </c>
      <c r="R115" s="148" t="e">
        <f>IF('Crisis Indicator Data'!#REF!="No Data",1,IF(#REF!&lt;&gt;"",1,0))</f>
        <v>#REF!</v>
      </c>
      <c r="S115" s="148" t="e">
        <f>IF('Crisis Indicator Data'!#REF!="No Data",1,IF(#REF!&lt;&gt;"",1,0))</f>
        <v>#REF!</v>
      </c>
      <c r="T115" s="148" t="e">
        <f>IF('Crisis Indicator Data'!#REF!="No Data",1,IF(#REF!&lt;&gt;"",1,0))</f>
        <v>#REF!</v>
      </c>
      <c r="U115" s="148" t="e">
        <f>IF('Crisis Indicator Data'!#REF!="No Data",1,IF(#REF!&lt;&gt;"",1,0))</f>
        <v>#REF!</v>
      </c>
      <c r="V115" s="148" t="e">
        <f>IF('Crisis Indicator Data'!#REF!="No Data",1,IF(#REF!&lt;&gt;"",1,0))</f>
        <v>#REF!</v>
      </c>
      <c r="W115" s="148" t="e">
        <f>IF('Crisis Indicator Data'!#REF!="No Data",1,IF(#REF!&lt;&gt;"",1,0))</f>
        <v>#REF!</v>
      </c>
      <c r="X115" s="148" t="e">
        <f>IF('Crisis Indicator Data'!#REF!="No Data",1,IF(#REF!&lt;&gt;"",1,0))</f>
        <v>#REF!</v>
      </c>
      <c r="Y115" s="148" t="e">
        <f>IF('Crisis Indicator Data'!#REF!="No Data",1,IF(#REF!&lt;&gt;"",1,0))</f>
        <v>#REF!</v>
      </c>
      <c r="Z115" s="148" t="e">
        <f>IF('Crisis Indicator Data'!#REF!="No Data",1,IF(#REF!&lt;&gt;"",1,0))</f>
        <v>#REF!</v>
      </c>
      <c r="AA115" s="148" t="e">
        <f>IF('Crisis Indicator Data'!#REF!="No Data",1,IF(#REF!&lt;&gt;"",1,0))</f>
        <v>#REF!</v>
      </c>
      <c r="AB115" s="148" t="e">
        <f>IF('Crisis Indicator Data'!#REF!="No Data",1,IF(#REF!&lt;&gt;"",1,0))</f>
        <v>#REF!</v>
      </c>
      <c r="AC115" s="148" t="e">
        <f>IF('Crisis Indicator Data'!#REF!="No Data",1,IF(#REF!&lt;&gt;"",1,0))</f>
        <v>#REF!</v>
      </c>
      <c r="AD115" s="148" t="e">
        <f>IF('Crisis Indicator Data'!#REF!="No Data",1,IF(#REF!&lt;&gt;"",1,0))</f>
        <v>#REF!</v>
      </c>
      <c r="AE115" s="148" t="e">
        <f>IF('Crisis Indicator Data'!#REF!="No Data",1,IF(#REF!&lt;&gt;"",1,0))</f>
        <v>#REF!</v>
      </c>
      <c r="AF115" s="148" t="e">
        <f>IF('Crisis Indicator Data'!#REF!="No Data",1,IF(#REF!&lt;&gt;"",1,0))</f>
        <v>#REF!</v>
      </c>
      <c r="AG115" s="148" t="e">
        <f>IF('Crisis Indicator Data'!#REF!="No Data",1,IF(#REF!&lt;&gt;"",1,0))</f>
        <v>#REF!</v>
      </c>
      <c r="AH115" s="148" t="e">
        <f>IF('Crisis Indicator Data'!#REF!="No Data",1,IF(#REF!&lt;&gt;"",1,0))</f>
        <v>#REF!</v>
      </c>
      <c r="AI115" s="148" t="e">
        <f>IF('Crisis Indicator Data'!#REF!="No Data",1,IF(#REF!&lt;&gt;"",1,0))</f>
        <v>#REF!</v>
      </c>
      <c r="AJ115" s="148" t="e">
        <f>IF('Crisis Indicator Data'!#REF!="No Data",1,IF(#REF!&lt;&gt;"",1,0))</f>
        <v>#REF!</v>
      </c>
      <c r="AK115" s="148" t="e">
        <f>IF('Crisis Indicator Data'!#REF!="No Data",1,IF(#REF!&lt;&gt;"",1,0))</f>
        <v>#REF!</v>
      </c>
      <c r="AL115" s="148" t="e">
        <f>IF('Crisis Indicator Data'!#REF!="No Data",1,IF(#REF!&lt;&gt;"",1,0))</f>
        <v>#REF!</v>
      </c>
      <c r="AM115" s="148" t="e">
        <f>IF('Crisis Indicator Data'!#REF!="No Data",1,IF(#REF!&lt;&gt;"",1,0))</f>
        <v>#REF!</v>
      </c>
      <c r="AN115" s="148" t="e">
        <f>IF('Crisis Indicator Data'!#REF!="No Data",1,IF(#REF!&lt;&gt;"",1,0))</f>
        <v>#REF!</v>
      </c>
      <c r="AO115" s="148" t="e">
        <f>IF('Crisis Indicator Data'!#REF!="No Data",1,IF(#REF!&lt;&gt;"",1,0))</f>
        <v>#REF!</v>
      </c>
      <c r="AP115" s="148" t="e">
        <f>IF('Crisis Indicator Data'!#REF!="No Data",1,IF(#REF!&lt;&gt;"",1,0))</f>
        <v>#REF!</v>
      </c>
      <c r="AQ115" s="148" t="e">
        <f>IF('Crisis Indicator Data'!#REF!="No Data",1,IF(#REF!&lt;&gt;"",1,0))</f>
        <v>#REF!</v>
      </c>
      <c r="AR115" s="148" t="e">
        <f>IF('Crisis Indicator Data'!#REF!="No Data",1,IF(#REF!&lt;&gt;"",1,0))</f>
        <v>#REF!</v>
      </c>
      <c r="AS115" s="148" t="e">
        <f>IF('Crisis Indicator Data'!#REF!="No Data",1,IF(#REF!&lt;&gt;"",1,0))</f>
        <v>#REF!</v>
      </c>
      <c r="AT115" s="148" t="e">
        <f>IF('Crisis Indicator Data'!#REF!="No Data",1,IF(#REF!&lt;&gt;"",1,0))</f>
        <v>#REF!</v>
      </c>
      <c r="AU115" s="148" t="e">
        <f>IF('Crisis Indicator Data'!#REF!="No Data",1,IF(#REF!&lt;&gt;"",1,0))</f>
        <v>#REF!</v>
      </c>
      <c r="AV115" s="148" t="e">
        <f>IF('Crisis Indicator Data'!#REF!="No Data",1,IF(#REF!&lt;&gt;"",1,0))</f>
        <v>#REF!</v>
      </c>
      <c r="AW115" s="148" t="e">
        <f>IF('Crisis Indicator Data'!#REF!="No Data",1,IF(#REF!&lt;&gt;"",1,0))</f>
        <v>#REF!</v>
      </c>
      <c r="AX115" s="148" t="e">
        <f>IF('Crisis Indicator Data'!#REF!="No Data",1,IF(#REF!&lt;&gt;"",1,0))</f>
        <v>#REF!</v>
      </c>
      <c r="AY115" s="148" t="e">
        <f>IF('Crisis Indicator Data'!#REF!="No Data",1,IF(#REF!&lt;&gt;"",1,0))</f>
        <v>#REF!</v>
      </c>
      <c r="AZ115" s="148" t="e">
        <f>IF('Crisis Indicator Data'!#REF!="No Data",1,IF(#REF!&lt;&gt;"",1,0))</f>
        <v>#REF!</v>
      </c>
      <c r="BA115" t="e">
        <f t="shared" si="6"/>
        <v>#REF!</v>
      </c>
      <c r="BB115" s="20" t="e">
        <f t="shared" si="7"/>
        <v>#REF!</v>
      </c>
    </row>
    <row r="116" spans="1:54">
      <c r="A116" t="s">
        <v>3313</v>
      </c>
      <c r="B116" s="148" t="e">
        <f>IF('Crisis Indicator Data'!#REF!="No Data",1,IF(#REF!&lt;&gt;"",1,0))</f>
        <v>#REF!</v>
      </c>
      <c r="C116" s="148" t="e">
        <f>IF('Crisis Indicator Data'!#REF!="No Data",1,IF(#REF!&lt;&gt;"",1,0))</f>
        <v>#REF!</v>
      </c>
      <c r="D116" s="148" t="e">
        <f>IF('Crisis Indicator Data'!#REF!="No Data",1,IF(#REF!&lt;&gt;"",1,0))</f>
        <v>#REF!</v>
      </c>
      <c r="E116" s="148" t="e">
        <f>IF('Crisis Indicator Data'!#REF!="No Data",1,IF(#REF!&lt;&gt;"",1,0))</f>
        <v>#REF!</v>
      </c>
      <c r="F116" s="148" t="e">
        <f>IF('Crisis Indicator Data'!#REF!="No Data",1,IF(#REF!&lt;&gt;"",1,0))</f>
        <v>#REF!</v>
      </c>
      <c r="G116" s="148" t="e">
        <f>IF('Crisis Indicator Data'!#REF!="No Data",1,IF(#REF!&lt;&gt;"",1,0))</f>
        <v>#REF!</v>
      </c>
      <c r="H116" s="148" t="e">
        <f>IF('Crisis Indicator Data'!#REF!="No Data",1,IF(#REF!&lt;&gt;"",1,0))</f>
        <v>#REF!</v>
      </c>
      <c r="I116" s="148" t="e">
        <f>IF('Crisis Indicator Data'!#REF!="No Data",1,IF(#REF!&lt;&gt;"",1,0))</f>
        <v>#REF!</v>
      </c>
      <c r="J116" s="148" t="e">
        <f>IF('Crisis Indicator Data'!#REF!="No Data",1,IF(#REF!&lt;&gt;"",1,0))</f>
        <v>#REF!</v>
      </c>
      <c r="K116" s="148" t="e">
        <f>IF('Crisis Indicator Data'!#REF!="No Data",1,IF(#REF!&lt;&gt;"",1,0))</f>
        <v>#REF!</v>
      </c>
      <c r="L116" s="148" t="e">
        <f>IF('Crisis Indicator Data'!#REF!="No Data",1,IF(#REF!&lt;&gt;"",1,0))</f>
        <v>#REF!</v>
      </c>
      <c r="M116" s="148" t="e">
        <f>IF('Crisis Indicator Data'!#REF!="No Data",1,IF(#REF!&lt;&gt;"",1,0))</f>
        <v>#REF!</v>
      </c>
      <c r="N116" s="148" t="e">
        <f>IF('Crisis Indicator Data'!#REF!="No Data",1,IF(#REF!&lt;&gt;"",1,0))</f>
        <v>#REF!</v>
      </c>
      <c r="O116" s="148" t="e">
        <f>IF('Crisis Indicator Data'!#REF!="No Data",1,IF(#REF!&lt;&gt;"",1,0))</f>
        <v>#REF!</v>
      </c>
      <c r="P116" s="148" t="e">
        <f>IF('Crisis Indicator Data'!#REF!="No Data",1,IF(#REF!&lt;&gt;"",1,0))</f>
        <v>#REF!</v>
      </c>
      <c r="Q116" s="148" t="e">
        <f>IF('Crisis Indicator Data'!#REF!="No Data",1,IF(#REF!&lt;&gt;"",1,0))</f>
        <v>#REF!</v>
      </c>
      <c r="R116" s="148" t="e">
        <f>IF('Crisis Indicator Data'!#REF!="No Data",1,IF(#REF!&lt;&gt;"",1,0))</f>
        <v>#REF!</v>
      </c>
      <c r="S116" s="148" t="e">
        <f>IF('Crisis Indicator Data'!#REF!="No Data",1,IF(#REF!&lt;&gt;"",1,0))</f>
        <v>#REF!</v>
      </c>
      <c r="T116" s="148" t="e">
        <f>IF('Crisis Indicator Data'!#REF!="No Data",1,IF(#REF!&lt;&gt;"",1,0))</f>
        <v>#REF!</v>
      </c>
      <c r="U116" s="148" t="e">
        <f>IF('Crisis Indicator Data'!#REF!="No Data",1,IF(#REF!&lt;&gt;"",1,0))</f>
        <v>#REF!</v>
      </c>
      <c r="V116" s="148" t="e">
        <f>IF('Crisis Indicator Data'!#REF!="No Data",1,IF(#REF!&lt;&gt;"",1,0))</f>
        <v>#REF!</v>
      </c>
      <c r="W116" s="148" t="e">
        <f>IF('Crisis Indicator Data'!#REF!="No Data",1,IF(#REF!&lt;&gt;"",1,0))</f>
        <v>#REF!</v>
      </c>
      <c r="X116" s="148" t="e">
        <f>IF('Crisis Indicator Data'!#REF!="No Data",1,IF(#REF!&lt;&gt;"",1,0))</f>
        <v>#REF!</v>
      </c>
      <c r="Y116" s="148" t="e">
        <f>IF('Crisis Indicator Data'!#REF!="No Data",1,IF(#REF!&lt;&gt;"",1,0))</f>
        <v>#REF!</v>
      </c>
      <c r="Z116" s="148" t="e">
        <f>IF('Crisis Indicator Data'!#REF!="No Data",1,IF(#REF!&lt;&gt;"",1,0))</f>
        <v>#REF!</v>
      </c>
      <c r="AA116" s="148" t="e">
        <f>IF('Crisis Indicator Data'!#REF!="No Data",1,IF(#REF!&lt;&gt;"",1,0))</f>
        <v>#REF!</v>
      </c>
      <c r="AB116" s="148" t="e">
        <f>IF('Crisis Indicator Data'!#REF!="No Data",1,IF(#REF!&lt;&gt;"",1,0))</f>
        <v>#REF!</v>
      </c>
      <c r="AC116" s="148" t="e">
        <f>IF('Crisis Indicator Data'!#REF!="No Data",1,IF(#REF!&lt;&gt;"",1,0))</f>
        <v>#REF!</v>
      </c>
      <c r="AD116" s="148" t="e">
        <f>IF('Crisis Indicator Data'!#REF!="No Data",1,IF(#REF!&lt;&gt;"",1,0))</f>
        <v>#REF!</v>
      </c>
      <c r="AE116" s="148" t="e">
        <f>IF('Crisis Indicator Data'!#REF!="No Data",1,IF(#REF!&lt;&gt;"",1,0))</f>
        <v>#REF!</v>
      </c>
      <c r="AF116" s="148" t="e">
        <f>IF('Crisis Indicator Data'!#REF!="No Data",1,IF(#REF!&lt;&gt;"",1,0))</f>
        <v>#REF!</v>
      </c>
      <c r="AG116" s="148" t="e">
        <f>IF('Crisis Indicator Data'!#REF!="No Data",1,IF(#REF!&lt;&gt;"",1,0))</f>
        <v>#REF!</v>
      </c>
      <c r="AH116" s="148" t="e">
        <f>IF('Crisis Indicator Data'!#REF!="No Data",1,IF(#REF!&lt;&gt;"",1,0))</f>
        <v>#REF!</v>
      </c>
      <c r="AI116" s="148" t="e">
        <f>IF('Crisis Indicator Data'!#REF!="No Data",1,IF(#REF!&lt;&gt;"",1,0))</f>
        <v>#REF!</v>
      </c>
      <c r="AJ116" s="148" t="e">
        <f>IF('Crisis Indicator Data'!#REF!="No Data",1,IF(#REF!&lt;&gt;"",1,0))</f>
        <v>#REF!</v>
      </c>
      <c r="AK116" s="148" t="e">
        <f>IF('Crisis Indicator Data'!#REF!="No Data",1,IF(#REF!&lt;&gt;"",1,0))</f>
        <v>#REF!</v>
      </c>
      <c r="AL116" s="148" t="e">
        <f>IF('Crisis Indicator Data'!#REF!="No Data",1,IF(#REF!&lt;&gt;"",1,0))</f>
        <v>#REF!</v>
      </c>
      <c r="AM116" s="148" t="e">
        <f>IF('Crisis Indicator Data'!#REF!="No Data",1,IF(#REF!&lt;&gt;"",1,0))</f>
        <v>#REF!</v>
      </c>
      <c r="AN116" s="148" t="e">
        <f>IF('Crisis Indicator Data'!#REF!="No Data",1,IF(#REF!&lt;&gt;"",1,0))</f>
        <v>#REF!</v>
      </c>
      <c r="AO116" s="148" t="e">
        <f>IF('Crisis Indicator Data'!#REF!="No Data",1,IF(#REF!&lt;&gt;"",1,0))</f>
        <v>#REF!</v>
      </c>
      <c r="AP116" s="148" t="e">
        <f>IF('Crisis Indicator Data'!#REF!="No Data",1,IF(#REF!&lt;&gt;"",1,0))</f>
        <v>#REF!</v>
      </c>
      <c r="AQ116" s="148" t="e">
        <f>IF('Crisis Indicator Data'!#REF!="No Data",1,IF(#REF!&lt;&gt;"",1,0))</f>
        <v>#REF!</v>
      </c>
      <c r="AR116" s="148" t="e">
        <f>IF('Crisis Indicator Data'!#REF!="No Data",1,IF(#REF!&lt;&gt;"",1,0))</f>
        <v>#REF!</v>
      </c>
      <c r="AS116" s="148" t="e">
        <f>IF('Crisis Indicator Data'!#REF!="No Data",1,IF(#REF!&lt;&gt;"",1,0))</f>
        <v>#REF!</v>
      </c>
      <c r="AT116" s="148" t="e">
        <f>IF('Crisis Indicator Data'!#REF!="No Data",1,IF(#REF!&lt;&gt;"",1,0))</f>
        <v>#REF!</v>
      </c>
      <c r="AU116" s="148" t="e">
        <f>IF('Crisis Indicator Data'!#REF!="No Data",1,IF(#REF!&lt;&gt;"",1,0))</f>
        <v>#REF!</v>
      </c>
      <c r="AV116" s="148" t="e">
        <f>IF('Crisis Indicator Data'!#REF!="No Data",1,IF(#REF!&lt;&gt;"",1,0))</f>
        <v>#REF!</v>
      </c>
      <c r="AW116" s="148" t="e">
        <f>IF('Crisis Indicator Data'!#REF!="No Data",1,IF(#REF!&lt;&gt;"",1,0))</f>
        <v>#REF!</v>
      </c>
      <c r="AX116" s="148" t="e">
        <f>IF('Crisis Indicator Data'!#REF!="No Data",1,IF(#REF!&lt;&gt;"",1,0))</f>
        <v>#REF!</v>
      </c>
      <c r="AY116" s="148" t="e">
        <f>IF('Crisis Indicator Data'!#REF!="No Data",1,IF(#REF!&lt;&gt;"",1,0))</f>
        <v>#REF!</v>
      </c>
      <c r="AZ116" s="148" t="e">
        <f>IF('Crisis Indicator Data'!#REF!="No Data",1,IF(#REF!&lt;&gt;"",1,0))</f>
        <v>#REF!</v>
      </c>
      <c r="BA116" t="e">
        <f t="shared" si="6"/>
        <v>#REF!</v>
      </c>
      <c r="BB116" s="20" t="e">
        <f t="shared" si="7"/>
        <v>#REF!</v>
      </c>
    </row>
    <row r="117" spans="1:54">
      <c r="A117" t="s">
        <v>3799</v>
      </c>
      <c r="B117" s="148" t="e">
        <f>IF('Crisis Indicator Data'!#REF!="No Data",1,IF(#REF!&lt;&gt;"",1,0))</f>
        <v>#REF!</v>
      </c>
      <c r="C117" s="148" t="e">
        <f>IF('Crisis Indicator Data'!#REF!="No Data",1,IF(#REF!&lt;&gt;"",1,0))</f>
        <v>#REF!</v>
      </c>
      <c r="D117" s="148" t="e">
        <f>IF('Crisis Indicator Data'!#REF!="No Data",1,IF(#REF!&lt;&gt;"",1,0))</f>
        <v>#REF!</v>
      </c>
      <c r="E117" s="148" t="e">
        <f>IF('Crisis Indicator Data'!#REF!="No Data",1,IF(#REF!&lt;&gt;"",1,0))</f>
        <v>#REF!</v>
      </c>
      <c r="F117" s="148" t="e">
        <f>IF('Crisis Indicator Data'!#REF!="No Data",1,IF(#REF!&lt;&gt;"",1,0))</f>
        <v>#REF!</v>
      </c>
      <c r="G117" s="148" t="e">
        <f>IF('Crisis Indicator Data'!#REF!="No Data",1,IF(#REF!&lt;&gt;"",1,0))</f>
        <v>#REF!</v>
      </c>
      <c r="H117" s="148" t="e">
        <f>IF('Crisis Indicator Data'!#REF!="No Data",1,IF(#REF!&lt;&gt;"",1,0))</f>
        <v>#REF!</v>
      </c>
      <c r="I117" s="148" t="e">
        <f>IF('Crisis Indicator Data'!#REF!="No Data",1,IF(#REF!&lt;&gt;"",1,0))</f>
        <v>#REF!</v>
      </c>
      <c r="J117" s="148" t="e">
        <f>IF('Crisis Indicator Data'!#REF!="No Data",1,IF(#REF!&lt;&gt;"",1,0))</f>
        <v>#REF!</v>
      </c>
      <c r="K117" s="148" t="e">
        <f>IF('Crisis Indicator Data'!#REF!="No Data",1,IF(#REF!&lt;&gt;"",1,0))</f>
        <v>#REF!</v>
      </c>
      <c r="L117" s="148" t="e">
        <f>IF('Crisis Indicator Data'!#REF!="No Data",1,IF(#REF!&lt;&gt;"",1,0))</f>
        <v>#REF!</v>
      </c>
      <c r="M117" s="148" t="e">
        <f>IF('Crisis Indicator Data'!#REF!="No Data",1,IF(#REF!&lt;&gt;"",1,0))</f>
        <v>#REF!</v>
      </c>
      <c r="N117" s="148" t="e">
        <f>IF('Crisis Indicator Data'!#REF!="No Data",1,IF(#REF!&lt;&gt;"",1,0))</f>
        <v>#REF!</v>
      </c>
      <c r="O117" s="148" t="e">
        <f>IF('Crisis Indicator Data'!#REF!="No Data",1,IF(#REF!&lt;&gt;"",1,0))</f>
        <v>#REF!</v>
      </c>
      <c r="P117" s="148" t="e">
        <f>IF('Crisis Indicator Data'!#REF!="No Data",1,IF(#REF!&lt;&gt;"",1,0))</f>
        <v>#REF!</v>
      </c>
      <c r="Q117" s="148" t="e">
        <f>IF('Crisis Indicator Data'!#REF!="No Data",1,IF(#REF!&lt;&gt;"",1,0))</f>
        <v>#REF!</v>
      </c>
      <c r="R117" s="148" t="e">
        <f>IF('Crisis Indicator Data'!#REF!="No Data",1,IF(#REF!&lt;&gt;"",1,0))</f>
        <v>#REF!</v>
      </c>
      <c r="S117" s="148" t="e">
        <f>IF('Crisis Indicator Data'!#REF!="No Data",1,IF(#REF!&lt;&gt;"",1,0))</f>
        <v>#REF!</v>
      </c>
      <c r="T117" s="148" t="e">
        <f>IF('Crisis Indicator Data'!#REF!="No Data",1,IF(#REF!&lt;&gt;"",1,0))</f>
        <v>#REF!</v>
      </c>
      <c r="U117" s="148" t="e">
        <f>IF('Crisis Indicator Data'!#REF!="No Data",1,IF(#REF!&lt;&gt;"",1,0))</f>
        <v>#REF!</v>
      </c>
      <c r="V117" s="148" t="e">
        <f>IF('Crisis Indicator Data'!#REF!="No Data",1,IF(#REF!&lt;&gt;"",1,0))</f>
        <v>#REF!</v>
      </c>
      <c r="W117" s="148" t="e">
        <f>IF('Crisis Indicator Data'!#REF!="No Data",1,IF(#REF!&lt;&gt;"",1,0))</f>
        <v>#REF!</v>
      </c>
      <c r="X117" s="148" t="e">
        <f>IF('Crisis Indicator Data'!#REF!="No Data",1,IF(#REF!&lt;&gt;"",1,0))</f>
        <v>#REF!</v>
      </c>
      <c r="Y117" s="148" t="e">
        <f>IF('Crisis Indicator Data'!#REF!="No Data",1,IF(#REF!&lt;&gt;"",1,0))</f>
        <v>#REF!</v>
      </c>
      <c r="Z117" s="148" t="e">
        <f>IF('Crisis Indicator Data'!#REF!="No Data",1,IF(#REF!&lt;&gt;"",1,0))</f>
        <v>#REF!</v>
      </c>
      <c r="AA117" s="148" t="e">
        <f>IF('Crisis Indicator Data'!#REF!="No Data",1,IF(#REF!&lt;&gt;"",1,0))</f>
        <v>#REF!</v>
      </c>
      <c r="AB117" s="148" t="e">
        <f>IF('Crisis Indicator Data'!#REF!="No Data",1,IF(#REF!&lt;&gt;"",1,0))</f>
        <v>#REF!</v>
      </c>
      <c r="AC117" s="148" t="e">
        <f>IF('Crisis Indicator Data'!#REF!="No Data",1,IF(#REF!&lt;&gt;"",1,0))</f>
        <v>#REF!</v>
      </c>
      <c r="AD117" s="148" t="e">
        <f>IF('Crisis Indicator Data'!#REF!="No Data",1,IF(#REF!&lt;&gt;"",1,0))</f>
        <v>#REF!</v>
      </c>
      <c r="AE117" s="148" t="e">
        <f>IF('Crisis Indicator Data'!#REF!="No Data",1,IF(#REF!&lt;&gt;"",1,0))</f>
        <v>#REF!</v>
      </c>
      <c r="AF117" s="148" t="e">
        <f>IF('Crisis Indicator Data'!#REF!="No Data",1,IF(#REF!&lt;&gt;"",1,0))</f>
        <v>#REF!</v>
      </c>
      <c r="AG117" s="148" t="e">
        <f>IF('Crisis Indicator Data'!#REF!="No Data",1,IF(#REF!&lt;&gt;"",1,0))</f>
        <v>#REF!</v>
      </c>
      <c r="AH117" s="148" t="e">
        <f>IF('Crisis Indicator Data'!#REF!="No Data",1,IF(#REF!&lt;&gt;"",1,0))</f>
        <v>#REF!</v>
      </c>
      <c r="AI117" s="148" t="e">
        <f>IF('Crisis Indicator Data'!#REF!="No Data",1,IF(#REF!&lt;&gt;"",1,0))</f>
        <v>#REF!</v>
      </c>
      <c r="AJ117" s="148" t="e">
        <f>IF('Crisis Indicator Data'!#REF!="No Data",1,IF(#REF!&lt;&gt;"",1,0))</f>
        <v>#REF!</v>
      </c>
      <c r="AK117" s="148" t="e">
        <f>IF('Crisis Indicator Data'!#REF!="No Data",1,IF(#REF!&lt;&gt;"",1,0))</f>
        <v>#REF!</v>
      </c>
      <c r="AL117" s="148" t="e">
        <f>IF('Crisis Indicator Data'!#REF!="No Data",1,IF(#REF!&lt;&gt;"",1,0))</f>
        <v>#REF!</v>
      </c>
      <c r="AM117" s="148" t="e">
        <f>IF('Crisis Indicator Data'!#REF!="No Data",1,IF(#REF!&lt;&gt;"",1,0))</f>
        <v>#REF!</v>
      </c>
      <c r="AN117" s="148" t="e">
        <f>IF('Crisis Indicator Data'!#REF!="No Data",1,IF(#REF!&lt;&gt;"",1,0))</f>
        <v>#REF!</v>
      </c>
      <c r="AO117" s="148" t="e">
        <f>IF('Crisis Indicator Data'!#REF!="No Data",1,IF(#REF!&lt;&gt;"",1,0))</f>
        <v>#REF!</v>
      </c>
      <c r="AP117" s="148" t="e">
        <f>IF('Crisis Indicator Data'!#REF!="No Data",1,IF(#REF!&lt;&gt;"",1,0))</f>
        <v>#REF!</v>
      </c>
      <c r="AQ117" s="148" t="e">
        <f>IF('Crisis Indicator Data'!#REF!="No Data",1,IF(#REF!&lt;&gt;"",1,0))</f>
        <v>#REF!</v>
      </c>
      <c r="AR117" s="148" t="e">
        <f>IF('Crisis Indicator Data'!#REF!="No Data",1,IF(#REF!&lt;&gt;"",1,0))</f>
        <v>#REF!</v>
      </c>
      <c r="AS117" s="148" t="e">
        <f>IF('Crisis Indicator Data'!#REF!="No Data",1,IF(#REF!&lt;&gt;"",1,0))</f>
        <v>#REF!</v>
      </c>
      <c r="AT117" s="148" t="e">
        <f>IF('Crisis Indicator Data'!#REF!="No Data",1,IF(#REF!&lt;&gt;"",1,0))</f>
        <v>#REF!</v>
      </c>
      <c r="AU117" s="148" t="e">
        <f>IF('Crisis Indicator Data'!#REF!="No Data",1,IF(#REF!&lt;&gt;"",1,0))</f>
        <v>#REF!</v>
      </c>
      <c r="AV117" s="148" t="e">
        <f>IF('Crisis Indicator Data'!#REF!="No Data",1,IF(#REF!&lt;&gt;"",1,0))</f>
        <v>#REF!</v>
      </c>
      <c r="AW117" s="148" t="e">
        <f>IF('Crisis Indicator Data'!#REF!="No Data",1,IF(#REF!&lt;&gt;"",1,0))</f>
        <v>#REF!</v>
      </c>
      <c r="AX117" s="148" t="e">
        <f>IF('Crisis Indicator Data'!#REF!="No Data",1,IF(#REF!&lt;&gt;"",1,0))</f>
        <v>#REF!</v>
      </c>
      <c r="AY117" s="148" t="e">
        <f>IF('Crisis Indicator Data'!#REF!="No Data",1,IF(#REF!&lt;&gt;"",1,0))</f>
        <v>#REF!</v>
      </c>
      <c r="AZ117" s="148" t="e">
        <f>IF('Crisis Indicator Data'!#REF!="No Data",1,IF(#REF!&lt;&gt;"",1,0))</f>
        <v>#REF!</v>
      </c>
      <c r="BA117" t="e">
        <f t="shared" si="6"/>
        <v>#REF!</v>
      </c>
      <c r="BB117" s="20" t="e">
        <f t="shared" si="7"/>
        <v>#REF!</v>
      </c>
    </row>
    <row r="118" spans="1:54">
      <c r="A118" t="s">
        <v>3660</v>
      </c>
      <c r="B118" s="148" t="e">
        <f>IF('Crisis Indicator Data'!#REF!="No Data",1,IF(#REF!&lt;&gt;"",1,0))</f>
        <v>#REF!</v>
      </c>
      <c r="C118" s="148" t="e">
        <f>IF('Crisis Indicator Data'!#REF!="No Data",1,IF(#REF!&lt;&gt;"",1,0))</f>
        <v>#REF!</v>
      </c>
      <c r="D118" s="148" t="e">
        <f>IF('Crisis Indicator Data'!#REF!="No Data",1,IF(#REF!&lt;&gt;"",1,0))</f>
        <v>#REF!</v>
      </c>
      <c r="E118" s="148" t="e">
        <f>IF('Crisis Indicator Data'!#REF!="No Data",1,IF(#REF!&lt;&gt;"",1,0))</f>
        <v>#REF!</v>
      </c>
      <c r="F118" s="148" t="e">
        <f>IF('Crisis Indicator Data'!#REF!="No Data",1,IF(#REF!&lt;&gt;"",1,0))</f>
        <v>#REF!</v>
      </c>
      <c r="G118" s="148" t="e">
        <f>IF('Crisis Indicator Data'!#REF!="No Data",1,IF(#REF!&lt;&gt;"",1,0))</f>
        <v>#REF!</v>
      </c>
      <c r="H118" s="148" t="e">
        <f>IF('Crisis Indicator Data'!#REF!="No Data",1,IF(#REF!&lt;&gt;"",1,0))</f>
        <v>#REF!</v>
      </c>
      <c r="I118" s="148" t="e">
        <f>IF('Crisis Indicator Data'!#REF!="No Data",1,IF(#REF!&lt;&gt;"",1,0))</f>
        <v>#REF!</v>
      </c>
      <c r="J118" s="148" t="e">
        <f>IF('Crisis Indicator Data'!#REF!="No Data",1,IF(#REF!&lt;&gt;"",1,0))</f>
        <v>#REF!</v>
      </c>
      <c r="K118" s="148" t="e">
        <f>IF('Crisis Indicator Data'!#REF!="No Data",1,IF(#REF!&lt;&gt;"",1,0))</f>
        <v>#REF!</v>
      </c>
      <c r="L118" s="148" t="e">
        <f>IF('Crisis Indicator Data'!#REF!="No Data",1,IF(#REF!&lt;&gt;"",1,0))</f>
        <v>#REF!</v>
      </c>
      <c r="M118" s="148" t="e">
        <f>IF('Crisis Indicator Data'!#REF!="No Data",1,IF(#REF!&lt;&gt;"",1,0))</f>
        <v>#REF!</v>
      </c>
      <c r="N118" s="148" t="e">
        <f>IF('Crisis Indicator Data'!#REF!="No Data",1,IF(#REF!&lt;&gt;"",1,0))</f>
        <v>#REF!</v>
      </c>
      <c r="O118" s="148" t="e">
        <f>IF('Crisis Indicator Data'!#REF!="No Data",1,IF(#REF!&lt;&gt;"",1,0))</f>
        <v>#REF!</v>
      </c>
      <c r="P118" s="148" t="e">
        <f>IF('Crisis Indicator Data'!#REF!="No Data",1,IF(#REF!&lt;&gt;"",1,0))</f>
        <v>#REF!</v>
      </c>
      <c r="Q118" s="148" t="e">
        <f>IF('Crisis Indicator Data'!#REF!="No Data",1,IF(#REF!&lt;&gt;"",1,0))</f>
        <v>#REF!</v>
      </c>
      <c r="R118" s="148" t="e">
        <f>IF('Crisis Indicator Data'!#REF!="No Data",1,IF(#REF!&lt;&gt;"",1,0))</f>
        <v>#REF!</v>
      </c>
      <c r="S118" s="148" t="e">
        <f>IF('Crisis Indicator Data'!#REF!="No Data",1,IF(#REF!&lt;&gt;"",1,0))</f>
        <v>#REF!</v>
      </c>
      <c r="T118" s="148" t="e">
        <f>IF('Crisis Indicator Data'!#REF!="No Data",1,IF(#REF!&lt;&gt;"",1,0))</f>
        <v>#REF!</v>
      </c>
      <c r="U118" s="148" t="e">
        <f>IF('Crisis Indicator Data'!#REF!="No Data",1,IF(#REF!&lt;&gt;"",1,0))</f>
        <v>#REF!</v>
      </c>
      <c r="V118" s="148" t="e">
        <f>IF('Crisis Indicator Data'!#REF!="No Data",1,IF(#REF!&lt;&gt;"",1,0))</f>
        <v>#REF!</v>
      </c>
      <c r="W118" s="148" t="e">
        <f>IF('Crisis Indicator Data'!#REF!="No Data",1,IF(#REF!&lt;&gt;"",1,0))</f>
        <v>#REF!</v>
      </c>
      <c r="X118" s="148" t="e">
        <f>IF('Crisis Indicator Data'!#REF!="No Data",1,IF(#REF!&lt;&gt;"",1,0))</f>
        <v>#REF!</v>
      </c>
      <c r="Y118" s="148" t="e">
        <f>IF('Crisis Indicator Data'!#REF!="No Data",1,IF(#REF!&lt;&gt;"",1,0))</f>
        <v>#REF!</v>
      </c>
      <c r="Z118" s="148" t="e">
        <f>IF('Crisis Indicator Data'!#REF!="No Data",1,IF(#REF!&lt;&gt;"",1,0))</f>
        <v>#REF!</v>
      </c>
      <c r="AA118" s="148" t="e">
        <f>IF('Crisis Indicator Data'!#REF!="No Data",1,IF(#REF!&lt;&gt;"",1,0))</f>
        <v>#REF!</v>
      </c>
      <c r="AB118" s="148" t="e">
        <f>IF('Crisis Indicator Data'!#REF!="No Data",1,IF(#REF!&lt;&gt;"",1,0))</f>
        <v>#REF!</v>
      </c>
      <c r="AC118" s="148" t="e">
        <f>IF('Crisis Indicator Data'!#REF!="No Data",1,IF(#REF!&lt;&gt;"",1,0))</f>
        <v>#REF!</v>
      </c>
      <c r="AD118" s="148" t="e">
        <f>IF('Crisis Indicator Data'!#REF!="No Data",1,IF(#REF!&lt;&gt;"",1,0))</f>
        <v>#REF!</v>
      </c>
      <c r="AE118" s="148" t="e">
        <f>IF('Crisis Indicator Data'!#REF!="No Data",1,IF(#REF!&lt;&gt;"",1,0))</f>
        <v>#REF!</v>
      </c>
      <c r="AF118" s="148" t="e">
        <f>IF('Crisis Indicator Data'!#REF!="No Data",1,IF(#REF!&lt;&gt;"",1,0))</f>
        <v>#REF!</v>
      </c>
      <c r="AG118" s="148" t="e">
        <f>IF('Crisis Indicator Data'!#REF!="No Data",1,IF(#REF!&lt;&gt;"",1,0))</f>
        <v>#REF!</v>
      </c>
      <c r="AH118" s="148" t="e">
        <f>IF('Crisis Indicator Data'!#REF!="No Data",1,IF(#REF!&lt;&gt;"",1,0))</f>
        <v>#REF!</v>
      </c>
      <c r="AI118" s="148" t="e">
        <f>IF('Crisis Indicator Data'!#REF!="No Data",1,IF(#REF!&lt;&gt;"",1,0))</f>
        <v>#REF!</v>
      </c>
      <c r="AJ118" s="148" t="e">
        <f>IF('Crisis Indicator Data'!#REF!="No Data",1,IF(#REF!&lt;&gt;"",1,0))</f>
        <v>#REF!</v>
      </c>
      <c r="AK118" s="148" t="e">
        <f>IF('Crisis Indicator Data'!#REF!="No Data",1,IF(#REF!&lt;&gt;"",1,0))</f>
        <v>#REF!</v>
      </c>
      <c r="AL118" s="148" t="e">
        <f>IF('Crisis Indicator Data'!#REF!="No Data",1,IF(#REF!&lt;&gt;"",1,0))</f>
        <v>#REF!</v>
      </c>
      <c r="AM118" s="148" t="e">
        <f>IF('Crisis Indicator Data'!#REF!="No Data",1,IF(#REF!&lt;&gt;"",1,0))</f>
        <v>#REF!</v>
      </c>
      <c r="AN118" s="148" t="e">
        <f>IF('Crisis Indicator Data'!#REF!="No Data",1,IF(#REF!&lt;&gt;"",1,0))</f>
        <v>#REF!</v>
      </c>
      <c r="AO118" s="148" t="e">
        <f>IF('Crisis Indicator Data'!#REF!="No Data",1,IF(#REF!&lt;&gt;"",1,0))</f>
        <v>#REF!</v>
      </c>
      <c r="AP118" s="148" t="e">
        <f>IF('Crisis Indicator Data'!#REF!="No Data",1,IF(#REF!&lt;&gt;"",1,0))</f>
        <v>#REF!</v>
      </c>
      <c r="AQ118" s="148" t="e">
        <f>IF('Crisis Indicator Data'!#REF!="No Data",1,IF(#REF!&lt;&gt;"",1,0))</f>
        <v>#REF!</v>
      </c>
      <c r="AR118" s="148" t="e">
        <f>IF('Crisis Indicator Data'!#REF!="No Data",1,IF(#REF!&lt;&gt;"",1,0))</f>
        <v>#REF!</v>
      </c>
      <c r="AS118" s="148" t="e">
        <f>IF('Crisis Indicator Data'!#REF!="No Data",1,IF(#REF!&lt;&gt;"",1,0))</f>
        <v>#REF!</v>
      </c>
      <c r="AT118" s="148" t="e">
        <f>IF('Crisis Indicator Data'!#REF!="No Data",1,IF(#REF!&lt;&gt;"",1,0))</f>
        <v>#REF!</v>
      </c>
      <c r="AU118" s="148" t="e">
        <f>IF('Crisis Indicator Data'!#REF!="No Data",1,IF(#REF!&lt;&gt;"",1,0))</f>
        <v>#REF!</v>
      </c>
      <c r="AV118" s="148" t="e">
        <f>IF('Crisis Indicator Data'!#REF!="No Data",1,IF(#REF!&lt;&gt;"",1,0))</f>
        <v>#REF!</v>
      </c>
      <c r="AW118" s="148" t="e">
        <f>IF('Crisis Indicator Data'!#REF!="No Data",1,IF(#REF!&lt;&gt;"",1,0))</f>
        <v>#REF!</v>
      </c>
      <c r="AX118" s="148" t="e">
        <f>IF('Crisis Indicator Data'!#REF!="No Data",1,IF(#REF!&lt;&gt;"",1,0))</f>
        <v>#REF!</v>
      </c>
      <c r="AY118" s="148" t="e">
        <f>IF('Crisis Indicator Data'!#REF!="No Data",1,IF(#REF!&lt;&gt;"",1,0))</f>
        <v>#REF!</v>
      </c>
      <c r="AZ118" s="148" t="e">
        <f>IF('Crisis Indicator Data'!#REF!="No Data",1,IF(#REF!&lt;&gt;"",1,0))</f>
        <v>#REF!</v>
      </c>
      <c r="BA118" t="e">
        <f t="shared" si="6"/>
        <v>#REF!</v>
      </c>
      <c r="BB118" s="20" t="e">
        <f t="shared" si="7"/>
        <v>#REF!</v>
      </c>
    </row>
    <row r="119" spans="1:54">
      <c r="A119" t="s">
        <v>4259</v>
      </c>
      <c r="B119" s="148" t="e">
        <f>IF('Crisis Indicator Data'!#REF!="No Data",1,IF(#REF!&lt;&gt;"",1,0))</f>
        <v>#REF!</v>
      </c>
      <c r="C119" s="148" t="e">
        <f>IF('Crisis Indicator Data'!#REF!="No Data",1,IF(#REF!&lt;&gt;"",1,0))</f>
        <v>#REF!</v>
      </c>
      <c r="D119" s="148" t="e">
        <f>IF('Crisis Indicator Data'!#REF!="No Data",1,IF(#REF!&lt;&gt;"",1,0))</f>
        <v>#REF!</v>
      </c>
      <c r="E119" s="148" t="e">
        <f>IF('Crisis Indicator Data'!#REF!="No Data",1,IF(#REF!&lt;&gt;"",1,0))</f>
        <v>#REF!</v>
      </c>
      <c r="F119" s="148" t="e">
        <f>IF('Crisis Indicator Data'!#REF!="No Data",1,IF(#REF!&lt;&gt;"",1,0))</f>
        <v>#REF!</v>
      </c>
      <c r="G119" s="148" t="e">
        <f>IF('Crisis Indicator Data'!#REF!="No Data",1,IF(#REF!&lt;&gt;"",1,0))</f>
        <v>#REF!</v>
      </c>
      <c r="H119" s="148" t="e">
        <f>IF('Crisis Indicator Data'!#REF!="No Data",1,IF(#REF!&lt;&gt;"",1,0))</f>
        <v>#REF!</v>
      </c>
      <c r="I119" s="148" t="e">
        <f>IF('Crisis Indicator Data'!#REF!="No Data",1,IF(#REF!&lt;&gt;"",1,0))</f>
        <v>#REF!</v>
      </c>
      <c r="J119" s="148" t="e">
        <f>IF('Crisis Indicator Data'!#REF!="No Data",1,IF(#REF!&lt;&gt;"",1,0))</f>
        <v>#REF!</v>
      </c>
      <c r="K119" s="148" t="e">
        <f>IF('Crisis Indicator Data'!#REF!="No Data",1,IF(#REF!&lt;&gt;"",1,0))</f>
        <v>#REF!</v>
      </c>
      <c r="L119" s="148" t="e">
        <f>IF('Crisis Indicator Data'!#REF!="No Data",1,IF(#REF!&lt;&gt;"",1,0))</f>
        <v>#REF!</v>
      </c>
      <c r="M119" s="148" t="e">
        <f>IF('Crisis Indicator Data'!#REF!="No Data",1,IF(#REF!&lt;&gt;"",1,0))</f>
        <v>#REF!</v>
      </c>
      <c r="N119" s="148" t="e">
        <f>IF('Crisis Indicator Data'!#REF!="No Data",1,IF(#REF!&lt;&gt;"",1,0))</f>
        <v>#REF!</v>
      </c>
      <c r="O119" s="148" t="e">
        <f>IF('Crisis Indicator Data'!#REF!="No Data",1,IF(#REF!&lt;&gt;"",1,0))</f>
        <v>#REF!</v>
      </c>
      <c r="P119" s="148" t="e">
        <f>IF('Crisis Indicator Data'!#REF!="No Data",1,IF(#REF!&lt;&gt;"",1,0))</f>
        <v>#REF!</v>
      </c>
      <c r="Q119" s="148" t="e">
        <f>IF('Crisis Indicator Data'!#REF!="No Data",1,IF(#REF!&lt;&gt;"",1,0))</f>
        <v>#REF!</v>
      </c>
      <c r="R119" s="148" t="e">
        <f>IF('Crisis Indicator Data'!#REF!="No Data",1,IF(#REF!&lt;&gt;"",1,0))</f>
        <v>#REF!</v>
      </c>
      <c r="S119" s="148" t="e">
        <f>IF('Crisis Indicator Data'!#REF!="No Data",1,IF(#REF!&lt;&gt;"",1,0))</f>
        <v>#REF!</v>
      </c>
      <c r="T119" s="148" t="e">
        <f>IF('Crisis Indicator Data'!#REF!="No Data",1,IF(#REF!&lt;&gt;"",1,0))</f>
        <v>#REF!</v>
      </c>
      <c r="U119" s="148" t="e">
        <f>IF('Crisis Indicator Data'!#REF!="No Data",1,IF(#REF!&lt;&gt;"",1,0))</f>
        <v>#REF!</v>
      </c>
      <c r="V119" s="148" t="e">
        <f>IF('Crisis Indicator Data'!#REF!="No Data",1,IF(#REF!&lt;&gt;"",1,0))</f>
        <v>#REF!</v>
      </c>
      <c r="W119" s="148" t="e">
        <f>IF('Crisis Indicator Data'!#REF!="No Data",1,IF(#REF!&lt;&gt;"",1,0))</f>
        <v>#REF!</v>
      </c>
      <c r="X119" s="148" t="e">
        <f>IF('Crisis Indicator Data'!#REF!="No Data",1,IF(#REF!&lt;&gt;"",1,0))</f>
        <v>#REF!</v>
      </c>
      <c r="Y119" s="148" t="e">
        <f>IF('Crisis Indicator Data'!#REF!="No Data",1,IF(#REF!&lt;&gt;"",1,0))</f>
        <v>#REF!</v>
      </c>
      <c r="Z119" s="148" t="e">
        <f>IF('Crisis Indicator Data'!#REF!="No Data",1,IF(#REF!&lt;&gt;"",1,0))</f>
        <v>#REF!</v>
      </c>
      <c r="AA119" s="148" t="e">
        <f>IF('Crisis Indicator Data'!#REF!="No Data",1,IF(#REF!&lt;&gt;"",1,0))</f>
        <v>#REF!</v>
      </c>
      <c r="AB119" s="148" t="e">
        <f>IF('Crisis Indicator Data'!#REF!="No Data",1,IF(#REF!&lt;&gt;"",1,0))</f>
        <v>#REF!</v>
      </c>
      <c r="AC119" s="148" t="e">
        <f>IF('Crisis Indicator Data'!#REF!="No Data",1,IF(#REF!&lt;&gt;"",1,0))</f>
        <v>#REF!</v>
      </c>
      <c r="AD119" s="148" t="e">
        <f>IF('Crisis Indicator Data'!#REF!="No Data",1,IF(#REF!&lt;&gt;"",1,0))</f>
        <v>#REF!</v>
      </c>
      <c r="AE119" s="148" t="e">
        <f>IF('Crisis Indicator Data'!#REF!="No Data",1,IF(#REF!&lt;&gt;"",1,0))</f>
        <v>#REF!</v>
      </c>
      <c r="AF119" s="148" t="e">
        <f>IF('Crisis Indicator Data'!#REF!="No Data",1,IF(#REF!&lt;&gt;"",1,0))</f>
        <v>#REF!</v>
      </c>
      <c r="AG119" s="148" t="e">
        <f>IF('Crisis Indicator Data'!#REF!="No Data",1,IF(#REF!&lt;&gt;"",1,0))</f>
        <v>#REF!</v>
      </c>
      <c r="AH119" s="148" t="e">
        <f>IF('Crisis Indicator Data'!#REF!="No Data",1,IF(#REF!&lt;&gt;"",1,0))</f>
        <v>#REF!</v>
      </c>
      <c r="AI119" s="148" t="e">
        <f>IF('Crisis Indicator Data'!#REF!="No Data",1,IF(#REF!&lt;&gt;"",1,0))</f>
        <v>#REF!</v>
      </c>
      <c r="AJ119" s="148" t="e">
        <f>IF('Crisis Indicator Data'!#REF!="No Data",1,IF(#REF!&lt;&gt;"",1,0))</f>
        <v>#REF!</v>
      </c>
      <c r="AK119" s="148" t="e">
        <f>IF('Crisis Indicator Data'!#REF!="No Data",1,IF(#REF!&lt;&gt;"",1,0))</f>
        <v>#REF!</v>
      </c>
      <c r="AL119" s="148" t="e">
        <f>IF('Crisis Indicator Data'!#REF!="No Data",1,IF(#REF!&lt;&gt;"",1,0))</f>
        <v>#REF!</v>
      </c>
      <c r="AM119" s="148" t="e">
        <f>IF('Crisis Indicator Data'!#REF!="No Data",1,IF(#REF!&lt;&gt;"",1,0))</f>
        <v>#REF!</v>
      </c>
      <c r="AN119" s="148" t="e">
        <f>IF('Crisis Indicator Data'!#REF!="No Data",1,IF(#REF!&lt;&gt;"",1,0))</f>
        <v>#REF!</v>
      </c>
      <c r="AO119" s="148" t="e">
        <f>IF('Crisis Indicator Data'!#REF!="No Data",1,IF(#REF!&lt;&gt;"",1,0))</f>
        <v>#REF!</v>
      </c>
      <c r="AP119" s="148" t="e">
        <f>IF('Crisis Indicator Data'!#REF!="No Data",1,IF(#REF!&lt;&gt;"",1,0))</f>
        <v>#REF!</v>
      </c>
      <c r="AQ119" s="148" t="e">
        <f>IF('Crisis Indicator Data'!#REF!="No Data",1,IF(#REF!&lt;&gt;"",1,0))</f>
        <v>#REF!</v>
      </c>
      <c r="AR119" s="148" t="e">
        <f>IF('Crisis Indicator Data'!#REF!="No Data",1,IF(#REF!&lt;&gt;"",1,0))</f>
        <v>#REF!</v>
      </c>
      <c r="AS119" s="148" t="e">
        <f>IF('Crisis Indicator Data'!#REF!="No Data",1,IF(#REF!&lt;&gt;"",1,0))</f>
        <v>#REF!</v>
      </c>
      <c r="AT119" s="148" t="e">
        <f>IF('Crisis Indicator Data'!#REF!="No Data",1,IF(#REF!&lt;&gt;"",1,0))</f>
        <v>#REF!</v>
      </c>
      <c r="AU119" s="148" t="e">
        <f>IF('Crisis Indicator Data'!#REF!="No Data",1,IF(#REF!&lt;&gt;"",1,0))</f>
        <v>#REF!</v>
      </c>
      <c r="AV119" s="148" t="e">
        <f>IF('Crisis Indicator Data'!#REF!="No Data",1,IF(#REF!&lt;&gt;"",1,0))</f>
        <v>#REF!</v>
      </c>
      <c r="AW119" s="148" t="e">
        <f>IF('Crisis Indicator Data'!#REF!="No Data",1,IF(#REF!&lt;&gt;"",1,0))</f>
        <v>#REF!</v>
      </c>
      <c r="AX119" s="148" t="e">
        <f>IF('Crisis Indicator Data'!#REF!="No Data",1,IF(#REF!&lt;&gt;"",1,0))</f>
        <v>#REF!</v>
      </c>
      <c r="AY119" s="148" t="e">
        <f>IF('Crisis Indicator Data'!#REF!="No Data",1,IF(#REF!&lt;&gt;"",1,0))</f>
        <v>#REF!</v>
      </c>
      <c r="AZ119" s="148" t="e">
        <f>IF('Crisis Indicator Data'!#REF!="No Data",1,IF(#REF!&lt;&gt;"",1,0))</f>
        <v>#REF!</v>
      </c>
      <c r="BA119" t="e">
        <f t="shared" si="6"/>
        <v>#REF!</v>
      </c>
      <c r="BB119" s="20" t="e">
        <f t="shared" si="7"/>
        <v>#REF!</v>
      </c>
    </row>
    <row r="120" spans="1:54">
      <c r="A120" t="s">
        <v>8179</v>
      </c>
      <c r="B120" s="148" t="e">
        <f>IF('Crisis Indicator Data'!#REF!="No Data",1,IF(#REF!&lt;&gt;"",1,0))</f>
        <v>#REF!</v>
      </c>
      <c r="C120" s="148" t="e">
        <f>IF('Crisis Indicator Data'!#REF!="No Data",1,IF(#REF!&lt;&gt;"",1,0))</f>
        <v>#REF!</v>
      </c>
      <c r="D120" s="148" t="e">
        <f>IF('Crisis Indicator Data'!#REF!="No Data",1,IF(#REF!&lt;&gt;"",1,0))</f>
        <v>#REF!</v>
      </c>
      <c r="E120" s="148" t="e">
        <f>IF('Crisis Indicator Data'!#REF!="No Data",1,IF(#REF!&lt;&gt;"",1,0))</f>
        <v>#REF!</v>
      </c>
      <c r="F120" s="148" t="e">
        <f>IF('Crisis Indicator Data'!#REF!="No Data",1,IF(#REF!&lt;&gt;"",1,0))</f>
        <v>#REF!</v>
      </c>
      <c r="G120" s="148" t="e">
        <f>IF('Crisis Indicator Data'!#REF!="No Data",1,IF(#REF!&lt;&gt;"",1,0))</f>
        <v>#REF!</v>
      </c>
      <c r="H120" s="148" t="e">
        <f>IF('Crisis Indicator Data'!#REF!="No Data",1,IF(#REF!&lt;&gt;"",1,0))</f>
        <v>#REF!</v>
      </c>
      <c r="I120" s="148" t="e">
        <f>IF('Crisis Indicator Data'!#REF!="No Data",1,IF(#REF!&lt;&gt;"",1,0))</f>
        <v>#REF!</v>
      </c>
      <c r="J120" s="148" t="e">
        <f>IF('Crisis Indicator Data'!#REF!="No Data",1,IF(#REF!&lt;&gt;"",1,0))</f>
        <v>#REF!</v>
      </c>
      <c r="K120" s="148" t="e">
        <f>IF('Crisis Indicator Data'!#REF!="No Data",1,IF(#REF!&lt;&gt;"",1,0))</f>
        <v>#REF!</v>
      </c>
      <c r="L120" s="148" t="e">
        <f>IF('Crisis Indicator Data'!#REF!="No Data",1,IF(#REF!&lt;&gt;"",1,0))</f>
        <v>#REF!</v>
      </c>
      <c r="M120" s="148" t="e">
        <f>IF('Crisis Indicator Data'!#REF!="No Data",1,IF(#REF!&lt;&gt;"",1,0))</f>
        <v>#REF!</v>
      </c>
      <c r="N120" s="148" t="e">
        <f>IF('Crisis Indicator Data'!#REF!="No Data",1,IF(#REF!&lt;&gt;"",1,0))</f>
        <v>#REF!</v>
      </c>
      <c r="O120" s="148" t="e">
        <f>IF('Crisis Indicator Data'!#REF!="No Data",1,IF(#REF!&lt;&gt;"",1,0))</f>
        <v>#REF!</v>
      </c>
      <c r="P120" s="148" t="e">
        <f>IF('Crisis Indicator Data'!#REF!="No Data",1,IF(#REF!&lt;&gt;"",1,0))</f>
        <v>#REF!</v>
      </c>
      <c r="Q120" s="148" t="e">
        <f>IF('Crisis Indicator Data'!#REF!="No Data",1,IF(#REF!&lt;&gt;"",1,0))</f>
        <v>#REF!</v>
      </c>
      <c r="R120" s="148" t="e">
        <f>IF('Crisis Indicator Data'!#REF!="No Data",1,IF(#REF!&lt;&gt;"",1,0))</f>
        <v>#REF!</v>
      </c>
      <c r="S120" s="148" t="e">
        <f>IF('Crisis Indicator Data'!#REF!="No Data",1,IF(#REF!&lt;&gt;"",1,0))</f>
        <v>#REF!</v>
      </c>
      <c r="T120" s="148" t="e">
        <f>IF('Crisis Indicator Data'!#REF!="No Data",1,IF(#REF!&lt;&gt;"",1,0))</f>
        <v>#REF!</v>
      </c>
      <c r="U120" s="148" t="e">
        <f>IF('Crisis Indicator Data'!#REF!="No Data",1,IF(#REF!&lt;&gt;"",1,0))</f>
        <v>#REF!</v>
      </c>
      <c r="V120" s="148" t="e">
        <f>IF('Crisis Indicator Data'!#REF!="No Data",1,IF(#REF!&lt;&gt;"",1,0))</f>
        <v>#REF!</v>
      </c>
      <c r="W120" s="148" t="e">
        <f>IF('Crisis Indicator Data'!#REF!="No Data",1,IF(#REF!&lt;&gt;"",1,0))</f>
        <v>#REF!</v>
      </c>
      <c r="X120" s="148" t="e">
        <f>IF('Crisis Indicator Data'!#REF!="No Data",1,IF(#REF!&lt;&gt;"",1,0))</f>
        <v>#REF!</v>
      </c>
      <c r="Y120" s="148" t="e">
        <f>IF('Crisis Indicator Data'!#REF!="No Data",1,IF(#REF!&lt;&gt;"",1,0))</f>
        <v>#REF!</v>
      </c>
      <c r="Z120" s="148" t="e">
        <f>IF('Crisis Indicator Data'!#REF!="No Data",1,IF(#REF!&lt;&gt;"",1,0))</f>
        <v>#REF!</v>
      </c>
      <c r="AA120" s="148" t="e">
        <f>IF('Crisis Indicator Data'!#REF!="No Data",1,IF(#REF!&lt;&gt;"",1,0))</f>
        <v>#REF!</v>
      </c>
      <c r="AB120" s="148" t="e">
        <f>IF('Crisis Indicator Data'!#REF!="No Data",1,IF(#REF!&lt;&gt;"",1,0))</f>
        <v>#REF!</v>
      </c>
      <c r="AC120" s="148" t="e">
        <f>IF('Crisis Indicator Data'!#REF!="No Data",1,IF(#REF!&lt;&gt;"",1,0))</f>
        <v>#REF!</v>
      </c>
      <c r="AD120" s="148" t="e">
        <f>IF('Crisis Indicator Data'!#REF!="No Data",1,IF(#REF!&lt;&gt;"",1,0))</f>
        <v>#REF!</v>
      </c>
      <c r="AE120" s="148" t="e">
        <f>IF('Crisis Indicator Data'!#REF!="No Data",1,IF(#REF!&lt;&gt;"",1,0))</f>
        <v>#REF!</v>
      </c>
      <c r="AF120" s="148" t="e">
        <f>IF('Crisis Indicator Data'!#REF!="No Data",1,IF(#REF!&lt;&gt;"",1,0))</f>
        <v>#REF!</v>
      </c>
      <c r="AG120" s="148" t="e">
        <f>IF('Crisis Indicator Data'!#REF!="No Data",1,IF(#REF!&lt;&gt;"",1,0))</f>
        <v>#REF!</v>
      </c>
      <c r="AH120" s="148" t="e">
        <f>IF('Crisis Indicator Data'!#REF!="No Data",1,IF(#REF!&lt;&gt;"",1,0))</f>
        <v>#REF!</v>
      </c>
      <c r="AI120" s="148" t="e">
        <f>IF('Crisis Indicator Data'!#REF!="No Data",1,IF(#REF!&lt;&gt;"",1,0))</f>
        <v>#REF!</v>
      </c>
      <c r="AJ120" s="148" t="e">
        <f>IF('Crisis Indicator Data'!#REF!="No Data",1,IF(#REF!&lt;&gt;"",1,0))</f>
        <v>#REF!</v>
      </c>
      <c r="AK120" s="148" t="e">
        <f>IF('Crisis Indicator Data'!#REF!="No Data",1,IF(#REF!&lt;&gt;"",1,0))</f>
        <v>#REF!</v>
      </c>
      <c r="AL120" s="148" t="e">
        <f>IF('Crisis Indicator Data'!#REF!="No Data",1,IF(#REF!&lt;&gt;"",1,0))</f>
        <v>#REF!</v>
      </c>
      <c r="AM120" s="148" t="e">
        <f>IF('Crisis Indicator Data'!#REF!="No Data",1,IF(#REF!&lt;&gt;"",1,0))</f>
        <v>#REF!</v>
      </c>
      <c r="AN120" s="148" t="e">
        <f>IF('Crisis Indicator Data'!#REF!="No Data",1,IF(#REF!&lt;&gt;"",1,0))</f>
        <v>#REF!</v>
      </c>
      <c r="AO120" s="148" t="e">
        <f>IF('Crisis Indicator Data'!#REF!="No Data",1,IF(#REF!&lt;&gt;"",1,0))</f>
        <v>#REF!</v>
      </c>
      <c r="AP120" s="148" t="e">
        <f>IF('Crisis Indicator Data'!#REF!="No Data",1,IF(#REF!&lt;&gt;"",1,0))</f>
        <v>#REF!</v>
      </c>
      <c r="AQ120" s="148" t="e">
        <f>IF('Crisis Indicator Data'!#REF!="No Data",1,IF(#REF!&lt;&gt;"",1,0))</f>
        <v>#REF!</v>
      </c>
      <c r="AR120" s="148" t="e">
        <f>IF('Crisis Indicator Data'!#REF!="No Data",1,IF(#REF!&lt;&gt;"",1,0))</f>
        <v>#REF!</v>
      </c>
      <c r="AS120" s="148" t="e">
        <f>IF('Crisis Indicator Data'!#REF!="No Data",1,IF(#REF!&lt;&gt;"",1,0))</f>
        <v>#REF!</v>
      </c>
      <c r="AT120" s="148" t="e">
        <f>IF('Crisis Indicator Data'!#REF!="No Data",1,IF(#REF!&lt;&gt;"",1,0))</f>
        <v>#REF!</v>
      </c>
      <c r="AU120" s="148" t="e">
        <f>IF('Crisis Indicator Data'!#REF!="No Data",1,IF(#REF!&lt;&gt;"",1,0))</f>
        <v>#REF!</v>
      </c>
      <c r="AV120" s="148" t="e">
        <f>IF('Crisis Indicator Data'!#REF!="No Data",1,IF(#REF!&lt;&gt;"",1,0))</f>
        <v>#REF!</v>
      </c>
      <c r="AW120" s="148" t="e">
        <f>IF('Crisis Indicator Data'!#REF!="No Data",1,IF(#REF!&lt;&gt;"",1,0))</f>
        <v>#REF!</v>
      </c>
      <c r="AX120" s="148" t="e">
        <f>IF('Crisis Indicator Data'!#REF!="No Data",1,IF(#REF!&lt;&gt;"",1,0))</f>
        <v>#REF!</v>
      </c>
      <c r="AY120" s="148" t="e">
        <f>IF('Crisis Indicator Data'!#REF!="No Data",1,IF(#REF!&lt;&gt;"",1,0))</f>
        <v>#REF!</v>
      </c>
      <c r="AZ120" s="148" t="e">
        <f>IF('Crisis Indicator Data'!#REF!="No Data",1,IF(#REF!&lt;&gt;"",1,0))</f>
        <v>#REF!</v>
      </c>
      <c r="BA120" t="e">
        <f t="shared" si="6"/>
        <v>#REF!</v>
      </c>
      <c r="BB120" s="20" t="e">
        <f t="shared" si="7"/>
        <v>#REF!</v>
      </c>
    </row>
    <row r="121" spans="1:54">
      <c r="A121" t="s">
        <v>8181</v>
      </c>
      <c r="B121" s="148" t="e">
        <f>IF('Crisis Indicator Data'!#REF!="No Data",1,IF(#REF!&lt;&gt;"",1,0))</f>
        <v>#REF!</v>
      </c>
      <c r="C121" s="148" t="e">
        <f>IF('Crisis Indicator Data'!#REF!="No Data",1,IF(#REF!&lt;&gt;"",1,0))</f>
        <v>#REF!</v>
      </c>
      <c r="D121" s="148" t="e">
        <f>IF('Crisis Indicator Data'!#REF!="No Data",1,IF(#REF!&lt;&gt;"",1,0))</f>
        <v>#REF!</v>
      </c>
      <c r="E121" s="148" t="e">
        <f>IF('Crisis Indicator Data'!#REF!="No Data",1,IF(#REF!&lt;&gt;"",1,0))</f>
        <v>#REF!</v>
      </c>
      <c r="F121" s="148" t="e">
        <f>IF('Crisis Indicator Data'!#REF!="No Data",1,IF(#REF!&lt;&gt;"",1,0))</f>
        <v>#REF!</v>
      </c>
      <c r="G121" s="148" t="e">
        <f>IF('Crisis Indicator Data'!#REF!="No Data",1,IF(#REF!&lt;&gt;"",1,0))</f>
        <v>#REF!</v>
      </c>
      <c r="H121" s="148" t="e">
        <f>IF('Crisis Indicator Data'!#REF!="No Data",1,IF(#REF!&lt;&gt;"",1,0))</f>
        <v>#REF!</v>
      </c>
      <c r="I121" s="148" t="e">
        <f>IF('Crisis Indicator Data'!#REF!="No Data",1,IF(#REF!&lt;&gt;"",1,0))</f>
        <v>#REF!</v>
      </c>
      <c r="J121" s="148" t="e">
        <f>IF('Crisis Indicator Data'!#REF!="No Data",1,IF(#REF!&lt;&gt;"",1,0))</f>
        <v>#REF!</v>
      </c>
      <c r="K121" s="148" t="e">
        <f>IF('Crisis Indicator Data'!#REF!="No Data",1,IF(#REF!&lt;&gt;"",1,0))</f>
        <v>#REF!</v>
      </c>
      <c r="L121" s="148" t="e">
        <f>IF('Crisis Indicator Data'!#REF!="No Data",1,IF(#REF!&lt;&gt;"",1,0))</f>
        <v>#REF!</v>
      </c>
      <c r="M121" s="148" t="e">
        <f>IF('Crisis Indicator Data'!#REF!="No Data",1,IF(#REF!&lt;&gt;"",1,0))</f>
        <v>#REF!</v>
      </c>
      <c r="N121" s="148" t="e">
        <f>IF('Crisis Indicator Data'!#REF!="No Data",1,IF(#REF!&lt;&gt;"",1,0))</f>
        <v>#REF!</v>
      </c>
      <c r="O121" s="148" t="e">
        <f>IF('Crisis Indicator Data'!#REF!="No Data",1,IF(#REF!&lt;&gt;"",1,0))</f>
        <v>#REF!</v>
      </c>
      <c r="P121" s="148" t="e">
        <f>IF('Crisis Indicator Data'!#REF!="No Data",1,IF(#REF!&lt;&gt;"",1,0))</f>
        <v>#REF!</v>
      </c>
      <c r="Q121" s="148" t="e">
        <f>IF('Crisis Indicator Data'!#REF!="No Data",1,IF(#REF!&lt;&gt;"",1,0))</f>
        <v>#REF!</v>
      </c>
      <c r="R121" s="148" t="e">
        <f>IF('Crisis Indicator Data'!#REF!="No Data",1,IF(#REF!&lt;&gt;"",1,0))</f>
        <v>#REF!</v>
      </c>
      <c r="S121" s="148" t="e">
        <f>IF('Crisis Indicator Data'!#REF!="No Data",1,IF(#REF!&lt;&gt;"",1,0))</f>
        <v>#REF!</v>
      </c>
      <c r="T121" s="148" t="e">
        <f>IF('Crisis Indicator Data'!#REF!="No Data",1,IF(#REF!&lt;&gt;"",1,0))</f>
        <v>#REF!</v>
      </c>
      <c r="U121" s="148" t="e">
        <f>IF('Crisis Indicator Data'!#REF!="No Data",1,IF(#REF!&lt;&gt;"",1,0))</f>
        <v>#REF!</v>
      </c>
      <c r="V121" s="148" t="e">
        <f>IF('Crisis Indicator Data'!#REF!="No Data",1,IF(#REF!&lt;&gt;"",1,0))</f>
        <v>#REF!</v>
      </c>
      <c r="W121" s="148" t="e">
        <f>IF('Crisis Indicator Data'!#REF!="No Data",1,IF(#REF!&lt;&gt;"",1,0))</f>
        <v>#REF!</v>
      </c>
      <c r="X121" s="148" t="e">
        <f>IF('Crisis Indicator Data'!#REF!="No Data",1,IF(#REF!&lt;&gt;"",1,0))</f>
        <v>#REF!</v>
      </c>
      <c r="Y121" s="148" t="e">
        <f>IF('Crisis Indicator Data'!#REF!="No Data",1,IF(#REF!&lt;&gt;"",1,0))</f>
        <v>#REF!</v>
      </c>
      <c r="Z121" s="148" t="e">
        <f>IF('Crisis Indicator Data'!#REF!="No Data",1,IF(#REF!&lt;&gt;"",1,0))</f>
        <v>#REF!</v>
      </c>
      <c r="AA121" s="148" t="e">
        <f>IF('Crisis Indicator Data'!#REF!="No Data",1,IF(#REF!&lt;&gt;"",1,0))</f>
        <v>#REF!</v>
      </c>
      <c r="AB121" s="148" t="e">
        <f>IF('Crisis Indicator Data'!#REF!="No Data",1,IF(#REF!&lt;&gt;"",1,0))</f>
        <v>#REF!</v>
      </c>
      <c r="AC121" s="148" t="e">
        <f>IF('Crisis Indicator Data'!#REF!="No Data",1,IF(#REF!&lt;&gt;"",1,0))</f>
        <v>#REF!</v>
      </c>
      <c r="AD121" s="148" t="e">
        <f>IF('Crisis Indicator Data'!#REF!="No Data",1,IF(#REF!&lt;&gt;"",1,0))</f>
        <v>#REF!</v>
      </c>
      <c r="AE121" s="148" t="e">
        <f>IF('Crisis Indicator Data'!#REF!="No Data",1,IF(#REF!&lt;&gt;"",1,0))</f>
        <v>#REF!</v>
      </c>
      <c r="AF121" s="148" t="e">
        <f>IF('Crisis Indicator Data'!#REF!="No Data",1,IF(#REF!&lt;&gt;"",1,0))</f>
        <v>#REF!</v>
      </c>
      <c r="AG121" s="148" t="e">
        <f>IF('Crisis Indicator Data'!#REF!="No Data",1,IF(#REF!&lt;&gt;"",1,0))</f>
        <v>#REF!</v>
      </c>
      <c r="AH121" s="148" t="e">
        <f>IF('Crisis Indicator Data'!#REF!="No Data",1,IF(#REF!&lt;&gt;"",1,0))</f>
        <v>#REF!</v>
      </c>
      <c r="AI121" s="148" t="e">
        <f>IF('Crisis Indicator Data'!#REF!="No Data",1,IF(#REF!&lt;&gt;"",1,0))</f>
        <v>#REF!</v>
      </c>
      <c r="AJ121" s="148" t="e">
        <f>IF('Crisis Indicator Data'!#REF!="No Data",1,IF(#REF!&lt;&gt;"",1,0))</f>
        <v>#REF!</v>
      </c>
      <c r="AK121" s="148" t="e">
        <f>IF('Crisis Indicator Data'!#REF!="No Data",1,IF(#REF!&lt;&gt;"",1,0))</f>
        <v>#REF!</v>
      </c>
      <c r="AL121" s="148" t="e">
        <f>IF('Crisis Indicator Data'!#REF!="No Data",1,IF(#REF!&lt;&gt;"",1,0))</f>
        <v>#REF!</v>
      </c>
      <c r="AM121" s="148" t="e">
        <f>IF('Crisis Indicator Data'!#REF!="No Data",1,IF(#REF!&lt;&gt;"",1,0))</f>
        <v>#REF!</v>
      </c>
      <c r="AN121" s="148" t="e">
        <f>IF('Crisis Indicator Data'!#REF!="No Data",1,IF(#REF!&lt;&gt;"",1,0))</f>
        <v>#REF!</v>
      </c>
      <c r="AO121" s="148" t="e">
        <f>IF('Crisis Indicator Data'!#REF!="No Data",1,IF(#REF!&lt;&gt;"",1,0))</f>
        <v>#REF!</v>
      </c>
      <c r="AP121" s="148" t="e">
        <f>IF('Crisis Indicator Data'!#REF!="No Data",1,IF(#REF!&lt;&gt;"",1,0))</f>
        <v>#REF!</v>
      </c>
      <c r="AQ121" s="148" t="e">
        <f>IF('Crisis Indicator Data'!#REF!="No Data",1,IF(#REF!&lt;&gt;"",1,0))</f>
        <v>#REF!</v>
      </c>
      <c r="AR121" s="148" t="e">
        <f>IF('Crisis Indicator Data'!#REF!="No Data",1,IF(#REF!&lt;&gt;"",1,0))</f>
        <v>#REF!</v>
      </c>
      <c r="AS121" s="148" t="e">
        <f>IF('Crisis Indicator Data'!#REF!="No Data",1,IF(#REF!&lt;&gt;"",1,0))</f>
        <v>#REF!</v>
      </c>
      <c r="AT121" s="148" t="e">
        <f>IF('Crisis Indicator Data'!#REF!="No Data",1,IF(#REF!&lt;&gt;"",1,0))</f>
        <v>#REF!</v>
      </c>
      <c r="AU121" s="148" t="e">
        <f>IF('Crisis Indicator Data'!#REF!="No Data",1,IF(#REF!&lt;&gt;"",1,0))</f>
        <v>#REF!</v>
      </c>
      <c r="AV121" s="148" t="e">
        <f>IF('Crisis Indicator Data'!#REF!="No Data",1,IF(#REF!&lt;&gt;"",1,0))</f>
        <v>#REF!</v>
      </c>
      <c r="AW121" s="148" t="e">
        <f>IF('Crisis Indicator Data'!#REF!="No Data",1,IF(#REF!&lt;&gt;"",1,0))</f>
        <v>#REF!</v>
      </c>
      <c r="AX121" s="148" t="e">
        <f>IF('Crisis Indicator Data'!#REF!="No Data",1,IF(#REF!&lt;&gt;"",1,0))</f>
        <v>#REF!</v>
      </c>
      <c r="AY121" s="148" t="e">
        <f>IF('Crisis Indicator Data'!#REF!="No Data",1,IF(#REF!&lt;&gt;"",1,0))</f>
        <v>#REF!</v>
      </c>
      <c r="AZ121" s="148" t="e">
        <f>IF('Crisis Indicator Data'!#REF!="No Data",1,IF(#REF!&lt;&gt;"",1,0))</f>
        <v>#REF!</v>
      </c>
      <c r="BA121" t="e">
        <f t="shared" si="6"/>
        <v>#REF!</v>
      </c>
      <c r="BB121" s="20" t="e">
        <f t="shared" si="7"/>
        <v>#REF!</v>
      </c>
    </row>
    <row r="122" spans="1:54">
      <c r="A122" t="s">
        <v>8183</v>
      </c>
      <c r="B122" s="148" t="e">
        <f>IF('Crisis Indicator Data'!#REF!="No Data",1,IF(#REF!&lt;&gt;"",1,0))</f>
        <v>#REF!</v>
      </c>
      <c r="C122" s="148" t="e">
        <f>IF('Crisis Indicator Data'!#REF!="No Data",1,IF(#REF!&lt;&gt;"",1,0))</f>
        <v>#REF!</v>
      </c>
      <c r="D122" s="148" t="e">
        <f>IF('Crisis Indicator Data'!#REF!="No Data",1,IF(#REF!&lt;&gt;"",1,0))</f>
        <v>#REF!</v>
      </c>
      <c r="E122" s="148" t="e">
        <f>IF('Crisis Indicator Data'!#REF!="No Data",1,IF(#REF!&lt;&gt;"",1,0))</f>
        <v>#REF!</v>
      </c>
      <c r="F122" s="148" t="e">
        <f>IF('Crisis Indicator Data'!#REF!="No Data",1,IF(#REF!&lt;&gt;"",1,0))</f>
        <v>#REF!</v>
      </c>
      <c r="G122" s="148" t="e">
        <f>IF('Crisis Indicator Data'!#REF!="No Data",1,IF(#REF!&lt;&gt;"",1,0))</f>
        <v>#REF!</v>
      </c>
      <c r="H122" s="148" t="e">
        <f>IF('Crisis Indicator Data'!#REF!="No Data",1,IF(#REF!&lt;&gt;"",1,0))</f>
        <v>#REF!</v>
      </c>
      <c r="I122" s="148" t="e">
        <f>IF('Crisis Indicator Data'!#REF!="No Data",1,IF(#REF!&lt;&gt;"",1,0))</f>
        <v>#REF!</v>
      </c>
      <c r="J122" s="148" t="e">
        <f>IF('Crisis Indicator Data'!#REF!="No Data",1,IF(#REF!&lt;&gt;"",1,0))</f>
        <v>#REF!</v>
      </c>
      <c r="K122" s="148" t="e">
        <f>IF('Crisis Indicator Data'!#REF!="No Data",1,IF(#REF!&lt;&gt;"",1,0))</f>
        <v>#REF!</v>
      </c>
      <c r="L122" s="148" t="e">
        <f>IF('Crisis Indicator Data'!#REF!="No Data",1,IF(#REF!&lt;&gt;"",1,0))</f>
        <v>#REF!</v>
      </c>
      <c r="M122" s="148" t="e">
        <f>IF('Crisis Indicator Data'!#REF!="No Data",1,IF(#REF!&lt;&gt;"",1,0))</f>
        <v>#REF!</v>
      </c>
      <c r="N122" s="148" t="e">
        <f>IF('Crisis Indicator Data'!#REF!="No Data",1,IF(#REF!&lt;&gt;"",1,0))</f>
        <v>#REF!</v>
      </c>
      <c r="O122" s="148" t="e">
        <f>IF('Crisis Indicator Data'!#REF!="No Data",1,IF(#REF!&lt;&gt;"",1,0))</f>
        <v>#REF!</v>
      </c>
      <c r="P122" s="148" t="e">
        <f>IF('Crisis Indicator Data'!#REF!="No Data",1,IF(#REF!&lt;&gt;"",1,0))</f>
        <v>#REF!</v>
      </c>
      <c r="Q122" s="148" t="e">
        <f>IF('Crisis Indicator Data'!#REF!="No Data",1,IF(#REF!&lt;&gt;"",1,0))</f>
        <v>#REF!</v>
      </c>
      <c r="R122" s="148" t="e">
        <f>IF('Crisis Indicator Data'!#REF!="No Data",1,IF(#REF!&lt;&gt;"",1,0))</f>
        <v>#REF!</v>
      </c>
      <c r="S122" s="148" t="e">
        <f>IF('Crisis Indicator Data'!#REF!="No Data",1,IF(#REF!&lt;&gt;"",1,0))</f>
        <v>#REF!</v>
      </c>
      <c r="T122" s="148" t="e">
        <f>IF('Crisis Indicator Data'!#REF!="No Data",1,IF(#REF!&lt;&gt;"",1,0))</f>
        <v>#REF!</v>
      </c>
      <c r="U122" s="148" t="e">
        <f>IF('Crisis Indicator Data'!#REF!="No Data",1,IF(#REF!&lt;&gt;"",1,0))</f>
        <v>#REF!</v>
      </c>
      <c r="V122" s="148" t="e">
        <f>IF('Crisis Indicator Data'!#REF!="No Data",1,IF(#REF!&lt;&gt;"",1,0))</f>
        <v>#REF!</v>
      </c>
      <c r="W122" s="148" t="e">
        <f>IF('Crisis Indicator Data'!#REF!="No Data",1,IF(#REF!&lt;&gt;"",1,0))</f>
        <v>#REF!</v>
      </c>
      <c r="X122" s="148" t="e">
        <f>IF('Crisis Indicator Data'!#REF!="No Data",1,IF(#REF!&lt;&gt;"",1,0))</f>
        <v>#REF!</v>
      </c>
      <c r="Y122" s="148" t="e">
        <f>IF('Crisis Indicator Data'!#REF!="No Data",1,IF(#REF!&lt;&gt;"",1,0))</f>
        <v>#REF!</v>
      </c>
      <c r="Z122" s="148" t="e">
        <f>IF('Crisis Indicator Data'!#REF!="No Data",1,IF(#REF!&lt;&gt;"",1,0))</f>
        <v>#REF!</v>
      </c>
      <c r="AA122" s="148" t="e">
        <f>IF('Crisis Indicator Data'!#REF!="No Data",1,IF(#REF!&lt;&gt;"",1,0))</f>
        <v>#REF!</v>
      </c>
      <c r="AB122" s="148" t="e">
        <f>IF('Crisis Indicator Data'!#REF!="No Data",1,IF(#REF!&lt;&gt;"",1,0))</f>
        <v>#REF!</v>
      </c>
      <c r="AC122" s="148" t="e">
        <f>IF('Crisis Indicator Data'!#REF!="No Data",1,IF(#REF!&lt;&gt;"",1,0))</f>
        <v>#REF!</v>
      </c>
      <c r="AD122" s="148" t="e">
        <f>IF('Crisis Indicator Data'!#REF!="No Data",1,IF(#REF!&lt;&gt;"",1,0))</f>
        <v>#REF!</v>
      </c>
      <c r="AE122" s="148" t="e">
        <f>IF('Crisis Indicator Data'!#REF!="No Data",1,IF(#REF!&lt;&gt;"",1,0))</f>
        <v>#REF!</v>
      </c>
      <c r="AF122" s="148" t="e">
        <f>IF('Crisis Indicator Data'!#REF!="No Data",1,IF(#REF!&lt;&gt;"",1,0))</f>
        <v>#REF!</v>
      </c>
      <c r="AG122" s="148" t="e">
        <f>IF('Crisis Indicator Data'!#REF!="No Data",1,IF(#REF!&lt;&gt;"",1,0))</f>
        <v>#REF!</v>
      </c>
      <c r="AH122" s="148" t="e">
        <f>IF('Crisis Indicator Data'!#REF!="No Data",1,IF(#REF!&lt;&gt;"",1,0))</f>
        <v>#REF!</v>
      </c>
      <c r="AI122" s="148" t="e">
        <f>IF('Crisis Indicator Data'!#REF!="No Data",1,IF(#REF!&lt;&gt;"",1,0))</f>
        <v>#REF!</v>
      </c>
      <c r="AJ122" s="148" t="e">
        <f>IF('Crisis Indicator Data'!#REF!="No Data",1,IF(#REF!&lt;&gt;"",1,0))</f>
        <v>#REF!</v>
      </c>
      <c r="AK122" s="148" t="e">
        <f>IF('Crisis Indicator Data'!#REF!="No Data",1,IF(#REF!&lt;&gt;"",1,0))</f>
        <v>#REF!</v>
      </c>
      <c r="AL122" s="148" t="e">
        <f>IF('Crisis Indicator Data'!#REF!="No Data",1,IF(#REF!&lt;&gt;"",1,0))</f>
        <v>#REF!</v>
      </c>
      <c r="AM122" s="148" t="e">
        <f>IF('Crisis Indicator Data'!#REF!="No Data",1,IF(#REF!&lt;&gt;"",1,0))</f>
        <v>#REF!</v>
      </c>
      <c r="AN122" s="148" t="e">
        <f>IF('Crisis Indicator Data'!#REF!="No Data",1,IF(#REF!&lt;&gt;"",1,0))</f>
        <v>#REF!</v>
      </c>
      <c r="AO122" s="148" t="e">
        <f>IF('Crisis Indicator Data'!#REF!="No Data",1,IF(#REF!&lt;&gt;"",1,0))</f>
        <v>#REF!</v>
      </c>
      <c r="AP122" s="148" t="e">
        <f>IF('Crisis Indicator Data'!#REF!="No Data",1,IF(#REF!&lt;&gt;"",1,0))</f>
        <v>#REF!</v>
      </c>
      <c r="AQ122" s="148" t="e">
        <f>IF('Crisis Indicator Data'!#REF!="No Data",1,IF(#REF!&lt;&gt;"",1,0))</f>
        <v>#REF!</v>
      </c>
      <c r="AR122" s="148" t="e">
        <f>IF('Crisis Indicator Data'!#REF!="No Data",1,IF(#REF!&lt;&gt;"",1,0))</f>
        <v>#REF!</v>
      </c>
      <c r="AS122" s="148" t="e">
        <f>IF('Crisis Indicator Data'!#REF!="No Data",1,IF(#REF!&lt;&gt;"",1,0))</f>
        <v>#REF!</v>
      </c>
      <c r="AT122" s="148" t="e">
        <f>IF('Crisis Indicator Data'!#REF!="No Data",1,IF(#REF!&lt;&gt;"",1,0))</f>
        <v>#REF!</v>
      </c>
      <c r="AU122" s="148" t="e">
        <f>IF('Crisis Indicator Data'!#REF!="No Data",1,IF(#REF!&lt;&gt;"",1,0))</f>
        <v>#REF!</v>
      </c>
      <c r="AV122" s="148" t="e">
        <f>IF('Crisis Indicator Data'!#REF!="No Data",1,IF(#REF!&lt;&gt;"",1,0))</f>
        <v>#REF!</v>
      </c>
      <c r="AW122" s="148" t="e">
        <f>IF('Crisis Indicator Data'!#REF!="No Data",1,IF(#REF!&lt;&gt;"",1,0))</f>
        <v>#REF!</v>
      </c>
      <c r="AX122" s="148" t="e">
        <f>IF('Crisis Indicator Data'!#REF!="No Data",1,IF(#REF!&lt;&gt;"",1,0))</f>
        <v>#REF!</v>
      </c>
      <c r="AY122" s="148" t="e">
        <f>IF('Crisis Indicator Data'!#REF!="No Data",1,IF(#REF!&lt;&gt;"",1,0))</f>
        <v>#REF!</v>
      </c>
      <c r="AZ122" s="148" t="e">
        <f>IF('Crisis Indicator Data'!#REF!="No Data",1,IF(#REF!&lt;&gt;"",1,0))</f>
        <v>#REF!</v>
      </c>
      <c r="BA122" t="e">
        <f t="shared" si="6"/>
        <v>#REF!</v>
      </c>
      <c r="BB122" s="20" t="e">
        <f t="shared" si="7"/>
        <v>#REF!</v>
      </c>
    </row>
    <row r="123" spans="1:54">
      <c r="A123" t="s">
        <v>8185</v>
      </c>
      <c r="B123" s="148" t="e">
        <f>IF('Crisis Indicator Data'!#REF!="No Data",1,IF(#REF!&lt;&gt;"",1,0))</f>
        <v>#REF!</v>
      </c>
      <c r="C123" s="148" t="e">
        <f>IF('Crisis Indicator Data'!#REF!="No Data",1,IF(#REF!&lt;&gt;"",1,0))</f>
        <v>#REF!</v>
      </c>
      <c r="D123" s="148" t="e">
        <f>IF('Crisis Indicator Data'!#REF!="No Data",1,IF(#REF!&lt;&gt;"",1,0))</f>
        <v>#REF!</v>
      </c>
      <c r="E123" s="148" t="e">
        <f>IF('Crisis Indicator Data'!#REF!="No Data",1,IF(#REF!&lt;&gt;"",1,0))</f>
        <v>#REF!</v>
      </c>
      <c r="F123" s="148" t="e">
        <f>IF('Crisis Indicator Data'!#REF!="No Data",1,IF(#REF!&lt;&gt;"",1,0))</f>
        <v>#REF!</v>
      </c>
      <c r="G123" s="148" t="e">
        <f>IF('Crisis Indicator Data'!#REF!="No Data",1,IF(#REF!&lt;&gt;"",1,0))</f>
        <v>#REF!</v>
      </c>
      <c r="H123" s="148" t="e">
        <f>IF('Crisis Indicator Data'!#REF!="No Data",1,IF(#REF!&lt;&gt;"",1,0))</f>
        <v>#REF!</v>
      </c>
      <c r="I123" s="148" t="e">
        <f>IF('Crisis Indicator Data'!#REF!="No Data",1,IF(#REF!&lt;&gt;"",1,0))</f>
        <v>#REF!</v>
      </c>
      <c r="J123" s="148" t="e">
        <f>IF('Crisis Indicator Data'!#REF!="No Data",1,IF(#REF!&lt;&gt;"",1,0))</f>
        <v>#REF!</v>
      </c>
      <c r="K123" s="148" t="e">
        <f>IF('Crisis Indicator Data'!#REF!="No Data",1,IF(#REF!&lt;&gt;"",1,0))</f>
        <v>#REF!</v>
      </c>
      <c r="L123" s="148" t="e">
        <f>IF('Crisis Indicator Data'!#REF!="No Data",1,IF(#REF!&lt;&gt;"",1,0))</f>
        <v>#REF!</v>
      </c>
      <c r="M123" s="148" t="e">
        <f>IF('Crisis Indicator Data'!#REF!="No Data",1,IF(#REF!&lt;&gt;"",1,0))</f>
        <v>#REF!</v>
      </c>
      <c r="N123" s="148" t="e">
        <f>IF('Crisis Indicator Data'!#REF!="No Data",1,IF(#REF!&lt;&gt;"",1,0))</f>
        <v>#REF!</v>
      </c>
      <c r="O123" s="148" t="e">
        <f>IF('Crisis Indicator Data'!#REF!="No Data",1,IF(#REF!&lt;&gt;"",1,0))</f>
        <v>#REF!</v>
      </c>
      <c r="P123" s="148" t="e">
        <f>IF('Crisis Indicator Data'!#REF!="No Data",1,IF(#REF!&lt;&gt;"",1,0))</f>
        <v>#REF!</v>
      </c>
      <c r="Q123" s="148" t="e">
        <f>IF('Crisis Indicator Data'!#REF!="No Data",1,IF(#REF!&lt;&gt;"",1,0))</f>
        <v>#REF!</v>
      </c>
      <c r="R123" s="148" t="e">
        <f>IF('Crisis Indicator Data'!#REF!="No Data",1,IF(#REF!&lt;&gt;"",1,0))</f>
        <v>#REF!</v>
      </c>
      <c r="S123" s="148" t="e">
        <f>IF('Crisis Indicator Data'!#REF!="No Data",1,IF(#REF!&lt;&gt;"",1,0))</f>
        <v>#REF!</v>
      </c>
      <c r="T123" s="148" t="e">
        <f>IF('Crisis Indicator Data'!#REF!="No Data",1,IF(#REF!&lt;&gt;"",1,0))</f>
        <v>#REF!</v>
      </c>
      <c r="U123" s="148" t="e">
        <f>IF('Crisis Indicator Data'!#REF!="No Data",1,IF(#REF!&lt;&gt;"",1,0))</f>
        <v>#REF!</v>
      </c>
      <c r="V123" s="148" t="e">
        <f>IF('Crisis Indicator Data'!#REF!="No Data",1,IF(#REF!&lt;&gt;"",1,0))</f>
        <v>#REF!</v>
      </c>
      <c r="W123" s="148" t="e">
        <f>IF('Crisis Indicator Data'!#REF!="No Data",1,IF(#REF!&lt;&gt;"",1,0))</f>
        <v>#REF!</v>
      </c>
      <c r="X123" s="148" t="e">
        <f>IF('Crisis Indicator Data'!#REF!="No Data",1,IF(#REF!&lt;&gt;"",1,0))</f>
        <v>#REF!</v>
      </c>
      <c r="Y123" s="148" t="e">
        <f>IF('Crisis Indicator Data'!#REF!="No Data",1,IF(#REF!&lt;&gt;"",1,0))</f>
        <v>#REF!</v>
      </c>
      <c r="Z123" s="148" t="e">
        <f>IF('Crisis Indicator Data'!#REF!="No Data",1,IF(#REF!&lt;&gt;"",1,0))</f>
        <v>#REF!</v>
      </c>
      <c r="AA123" s="148" t="e">
        <f>IF('Crisis Indicator Data'!#REF!="No Data",1,IF(#REF!&lt;&gt;"",1,0))</f>
        <v>#REF!</v>
      </c>
      <c r="AB123" s="148" t="e">
        <f>IF('Crisis Indicator Data'!#REF!="No Data",1,IF(#REF!&lt;&gt;"",1,0))</f>
        <v>#REF!</v>
      </c>
      <c r="AC123" s="148" t="e">
        <f>IF('Crisis Indicator Data'!#REF!="No Data",1,IF(#REF!&lt;&gt;"",1,0))</f>
        <v>#REF!</v>
      </c>
      <c r="AD123" s="148" t="e">
        <f>IF('Crisis Indicator Data'!#REF!="No Data",1,IF(#REF!&lt;&gt;"",1,0))</f>
        <v>#REF!</v>
      </c>
      <c r="AE123" s="148" t="e">
        <f>IF('Crisis Indicator Data'!#REF!="No Data",1,IF(#REF!&lt;&gt;"",1,0))</f>
        <v>#REF!</v>
      </c>
      <c r="AF123" s="148" t="e">
        <f>IF('Crisis Indicator Data'!#REF!="No Data",1,IF(#REF!&lt;&gt;"",1,0))</f>
        <v>#REF!</v>
      </c>
      <c r="AG123" s="148" t="e">
        <f>IF('Crisis Indicator Data'!#REF!="No Data",1,IF(#REF!&lt;&gt;"",1,0))</f>
        <v>#REF!</v>
      </c>
      <c r="AH123" s="148" t="e">
        <f>IF('Crisis Indicator Data'!#REF!="No Data",1,IF(#REF!&lt;&gt;"",1,0))</f>
        <v>#REF!</v>
      </c>
      <c r="AI123" s="148" t="e">
        <f>IF('Crisis Indicator Data'!#REF!="No Data",1,IF(#REF!&lt;&gt;"",1,0))</f>
        <v>#REF!</v>
      </c>
      <c r="AJ123" s="148" t="e">
        <f>IF('Crisis Indicator Data'!#REF!="No Data",1,IF(#REF!&lt;&gt;"",1,0))</f>
        <v>#REF!</v>
      </c>
      <c r="AK123" s="148" t="e">
        <f>IF('Crisis Indicator Data'!#REF!="No Data",1,IF(#REF!&lt;&gt;"",1,0))</f>
        <v>#REF!</v>
      </c>
      <c r="AL123" s="148" t="e">
        <f>IF('Crisis Indicator Data'!#REF!="No Data",1,IF(#REF!&lt;&gt;"",1,0))</f>
        <v>#REF!</v>
      </c>
      <c r="AM123" s="148" t="e">
        <f>IF('Crisis Indicator Data'!#REF!="No Data",1,IF(#REF!&lt;&gt;"",1,0))</f>
        <v>#REF!</v>
      </c>
      <c r="AN123" s="148" t="e">
        <f>IF('Crisis Indicator Data'!#REF!="No Data",1,IF(#REF!&lt;&gt;"",1,0))</f>
        <v>#REF!</v>
      </c>
      <c r="AO123" s="148" t="e">
        <f>IF('Crisis Indicator Data'!#REF!="No Data",1,IF(#REF!&lt;&gt;"",1,0))</f>
        <v>#REF!</v>
      </c>
      <c r="AP123" s="148" t="e">
        <f>IF('Crisis Indicator Data'!#REF!="No Data",1,IF(#REF!&lt;&gt;"",1,0))</f>
        <v>#REF!</v>
      </c>
      <c r="AQ123" s="148" t="e">
        <f>IF('Crisis Indicator Data'!#REF!="No Data",1,IF(#REF!&lt;&gt;"",1,0))</f>
        <v>#REF!</v>
      </c>
      <c r="AR123" s="148" t="e">
        <f>IF('Crisis Indicator Data'!#REF!="No Data",1,IF(#REF!&lt;&gt;"",1,0))</f>
        <v>#REF!</v>
      </c>
      <c r="AS123" s="148" t="e">
        <f>IF('Crisis Indicator Data'!#REF!="No Data",1,IF(#REF!&lt;&gt;"",1,0))</f>
        <v>#REF!</v>
      </c>
      <c r="AT123" s="148" t="e">
        <f>IF('Crisis Indicator Data'!#REF!="No Data",1,IF(#REF!&lt;&gt;"",1,0))</f>
        <v>#REF!</v>
      </c>
      <c r="AU123" s="148" t="e">
        <f>IF('Crisis Indicator Data'!#REF!="No Data",1,IF(#REF!&lt;&gt;"",1,0))</f>
        <v>#REF!</v>
      </c>
      <c r="AV123" s="148" t="e">
        <f>IF('Crisis Indicator Data'!#REF!="No Data",1,IF(#REF!&lt;&gt;"",1,0))</f>
        <v>#REF!</v>
      </c>
      <c r="AW123" s="148" t="e">
        <f>IF('Crisis Indicator Data'!#REF!="No Data",1,IF(#REF!&lt;&gt;"",1,0))</f>
        <v>#REF!</v>
      </c>
      <c r="AX123" s="148" t="e">
        <f>IF('Crisis Indicator Data'!#REF!="No Data",1,IF(#REF!&lt;&gt;"",1,0))</f>
        <v>#REF!</v>
      </c>
      <c r="AY123" s="148" t="e">
        <f>IF('Crisis Indicator Data'!#REF!="No Data",1,IF(#REF!&lt;&gt;"",1,0))</f>
        <v>#REF!</v>
      </c>
      <c r="AZ123" s="148" t="e">
        <f>IF('Crisis Indicator Data'!#REF!="No Data",1,IF(#REF!&lt;&gt;"",1,0))</f>
        <v>#REF!</v>
      </c>
      <c r="BA123" t="e">
        <f t="shared" si="6"/>
        <v>#REF!</v>
      </c>
      <c r="BB123" s="20" t="e">
        <f t="shared" si="7"/>
        <v>#REF!</v>
      </c>
    </row>
    <row r="124" spans="1:54">
      <c r="A124" t="s">
        <v>4743</v>
      </c>
      <c r="B124" s="148" t="e">
        <f>IF('Crisis Indicator Data'!#REF!="No Data",1,IF(#REF!&lt;&gt;"",1,0))</f>
        <v>#REF!</v>
      </c>
      <c r="C124" s="148" t="e">
        <f>IF('Crisis Indicator Data'!#REF!="No Data",1,IF(#REF!&lt;&gt;"",1,0))</f>
        <v>#REF!</v>
      </c>
      <c r="D124" s="148" t="e">
        <f>IF('Crisis Indicator Data'!#REF!="No Data",1,IF(#REF!&lt;&gt;"",1,0))</f>
        <v>#REF!</v>
      </c>
      <c r="E124" s="148" t="e">
        <f>IF('Crisis Indicator Data'!#REF!="No Data",1,IF(#REF!&lt;&gt;"",1,0))</f>
        <v>#REF!</v>
      </c>
      <c r="F124" s="148" t="e">
        <f>IF('Crisis Indicator Data'!#REF!="No Data",1,IF(#REF!&lt;&gt;"",1,0))</f>
        <v>#REF!</v>
      </c>
      <c r="G124" s="148" t="e">
        <f>IF('Crisis Indicator Data'!#REF!="No Data",1,IF(#REF!&lt;&gt;"",1,0))</f>
        <v>#REF!</v>
      </c>
      <c r="H124" s="148" t="e">
        <f>IF('Crisis Indicator Data'!#REF!="No Data",1,IF(#REF!&lt;&gt;"",1,0))</f>
        <v>#REF!</v>
      </c>
      <c r="I124" s="148" t="e">
        <f>IF('Crisis Indicator Data'!#REF!="No Data",1,IF(#REF!&lt;&gt;"",1,0))</f>
        <v>#REF!</v>
      </c>
      <c r="J124" s="148" t="e">
        <f>IF('Crisis Indicator Data'!#REF!="No Data",1,IF(#REF!&lt;&gt;"",1,0))</f>
        <v>#REF!</v>
      </c>
      <c r="K124" s="148" t="e">
        <f>IF('Crisis Indicator Data'!#REF!="No Data",1,IF(#REF!&lt;&gt;"",1,0))</f>
        <v>#REF!</v>
      </c>
      <c r="L124" s="148" t="e">
        <f>IF('Crisis Indicator Data'!#REF!="No Data",1,IF(#REF!&lt;&gt;"",1,0))</f>
        <v>#REF!</v>
      </c>
      <c r="M124" s="148" t="e">
        <f>IF('Crisis Indicator Data'!#REF!="No Data",1,IF(#REF!&lt;&gt;"",1,0))</f>
        <v>#REF!</v>
      </c>
      <c r="N124" s="148" t="e">
        <f>IF('Crisis Indicator Data'!#REF!="No Data",1,IF(#REF!&lt;&gt;"",1,0))</f>
        <v>#REF!</v>
      </c>
      <c r="O124" s="148" t="e">
        <f>IF('Crisis Indicator Data'!#REF!="No Data",1,IF(#REF!&lt;&gt;"",1,0))</f>
        <v>#REF!</v>
      </c>
      <c r="P124" s="148" t="e">
        <f>IF('Crisis Indicator Data'!#REF!="No Data",1,IF(#REF!&lt;&gt;"",1,0))</f>
        <v>#REF!</v>
      </c>
      <c r="Q124" s="148" t="e">
        <f>IF('Crisis Indicator Data'!#REF!="No Data",1,IF(#REF!&lt;&gt;"",1,0))</f>
        <v>#REF!</v>
      </c>
      <c r="R124" s="148" t="e">
        <f>IF('Crisis Indicator Data'!#REF!="No Data",1,IF(#REF!&lt;&gt;"",1,0))</f>
        <v>#REF!</v>
      </c>
      <c r="S124" s="148" t="e">
        <f>IF('Crisis Indicator Data'!#REF!="No Data",1,IF(#REF!&lt;&gt;"",1,0))</f>
        <v>#REF!</v>
      </c>
      <c r="T124" s="148" t="e">
        <f>IF('Crisis Indicator Data'!#REF!="No Data",1,IF(#REF!&lt;&gt;"",1,0))</f>
        <v>#REF!</v>
      </c>
      <c r="U124" s="148" t="e">
        <f>IF('Crisis Indicator Data'!#REF!="No Data",1,IF(#REF!&lt;&gt;"",1,0))</f>
        <v>#REF!</v>
      </c>
      <c r="V124" s="148" t="e">
        <f>IF('Crisis Indicator Data'!#REF!="No Data",1,IF(#REF!&lt;&gt;"",1,0))</f>
        <v>#REF!</v>
      </c>
      <c r="W124" s="148" t="e">
        <f>IF('Crisis Indicator Data'!#REF!="No Data",1,IF(#REF!&lt;&gt;"",1,0))</f>
        <v>#REF!</v>
      </c>
      <c r="X124" s="148" t="e">
        <f>IF('Crisis Indicator Data'!#REF!="No Data",1,IF(#REF!&lt;&gt;"",1,0))</f>
        <v>#REF!</v>
      </c>
      <c r="Y124" s="148" t="e">
        <f>IF('Crisis Indicator Data'!#REF!="No Data",1,IF(#REF!&lt;&gt;"",1,0))</f>
        <v>#REF!</v>
      </c>
      <c r="Z124" s="148" t="e">
        <f>IF('Crisis Indicator Data'!#REF!="No Data",1,IF(#REF!&lt;&gt;"",1,0))</f>
        <v>#REF!</v>
      </c>
      <c r="AA124" s="148" t="e">
        <f>IF('Crisis Indicator Data'!#REF!="No Data",1,IF(#REF!&lt;&gt;"",1,0))</f>
        <v>#REF!</v>
      </c>
      <c r="AB124" s="148" t="e">
        <f>IF('Crisis Indicator Data'!#REF!="No Data",1,IF(#REF!&lt;&gt;"",1,0))</f>
        <v>#REF!</v>
      </c>
      <c r="AC124" s="148" t="e">
        <f>IF('Crisis Indicator Data'!#REF!="No Data",1,IF(#REF!&lt;&gt;"",1,0))</f>
        <v>#REF!</v>
      </c>
      <c r="AD124" s="148" t="e">
        <f>IF('Crisis Indicator Data'!#REF!="No Data",1,IF(#REF!&lt;&gt;"",1,0))</f>
        <v>#REF!</v>
      </c>
      <c r="AE124" s="148" t="e">
        <f>IF('Crisis Indicator Data'!#REF!="No Data",1,IF(#REF!&lt;&gt;"",1,0))</f>
        <v>#REF!</v>
      </c>
      <c r="AF124" s="148" t="e">
        <f>IF('Crisis Indicator Data'!#REF!="No Data",1,IF(#REF!&lt;&gt;"",1,0))</f>
        <v>#REF!</v>
      </c>
      <c r="AG124" s="148" t="e">
        <f>IF('Crisis Indicator Data'!#REF!="No Data",1,IF(#REF!&lt;&gt;"",1,0))</f>
        <v>#REF!</v>
      </c>
      <c r="AH124" s="148" t="e">
        <f>IF('Crisis Indicator Data'!#REF!="No Data",1,IF(#REF!&lt;&gt;"",1,0))</f>
        <v>#REF!</v>
      </c>
      <c r="AI124" s="148" t="e">
        <f>IF('Crisis Indicator Data'!#REF!="No Data",1,IF(#REF!&lt;&gt;"",1,0))</f>
        <v>#REF!</v>
      </c>
      <c r="AJ124" s="148" t="e">
        <f>IF('Crisis Indicator Data'!#REF!="No Data",1,IF(#REF!&lt;&gt;"",1,0))</f>
        <v>#REF!</v>
      </c>
      <c r="AK124" s="148" t="e">
        <f>IF('Crisis Indicator Data'!#REF!="No Data",1,IF(#REF!&lt;&gt;"",1,0))</f>
        <v>#REF!</v>
      </c>
      <c r="AL124" s="148" t="e">
        <f>IF('Crisis Indicator Data'!#REF!="No Data",1,IF(#REF!&lt;&gt;"",1,0))</f>
        <v>#REF!</v>
      </c>
      <c r="AM124" s="148" t="e">
        <f>IF('Crisis Indicator Data'!#REF!="No Data",1,IF(#REF!&lt;&gt;"",1,0))</f>
        <v>#REF!</v>
      </c>
      <c r="AN124" s="148" t="e">
        <f>IF('Crisis Indicator Data'!#REF!="No Data",1,IF(#REF!&lt;&gt;"",1,0))</f>
        <v>#REF!</v>
      </c>
      <c r="AO124" s="148" t="e">
        <f>IF('Crisis Indicator Data'!#REF!="No Data",1,IF(#REF!&lt;&gt;"",1,0))</f>
        <v>#REF!</v>
      </c>
      <c r="AP124" s="148" t="e">
        <f>IF('Crisis Indicator Data'!#REF!="No Data",1,IF(#REF!&lt;&gt;"",1,0))</f>
        <v>#REF!</v>
      </c>
      <c r="AQ124" s="148" t="e">
        <f>IF('Crisis Indicator Data'!#REF!="No Data",1,IF(#REF!&lt;&gt;"",1,0))</f>
        <v>#REF!</v>
      </c>
      <c r="AR124" s="148" t="e">
        <f>IF('Crisis Indicator Data'!#REF!="No Data",1,IF(#REF!&lt;&gt;"",1,0))</f>
        <v>#REF!</v>
      </c>
      <c r="AS124" s="148" t="e">
        <f>IF('Crisis Indicator Data'!#REF!="No Data",1,IF(#REF!&lt;&gt;"",1,0))</f>
        <v>#REF!</v>
      </c>
      <c r="AT124" s="148" t="e">
        <f>IF('Crisis Indicator Data'!#REF!="No Data",1,IF(#REF!&lt;&gt;"",1,0))</f>
        <v>#REF!</v>
      </c>
      <c r="AU124" s="148" t="e">
        <f>IF('Crisis Indicator Data'!#REF!="No Data",1,IF(#REF!&lt;&gt;"",1,0))</f>
        <v>#REF!</v>
      </c>
      <c r="AV124" s="148" t="e">
        <f>IF('Crisis Indicator Data'!#REF!="No Data",1,IF(#REF!&lt;&gt;"",1,0))</f>
        <v>#REF!</v>
      </c>
      <c r="AW124" s="148" t="e">
        <f>IF('Crisis Indicator Data'!#REF!="No Data",1,IF(#REF!&lt;&gt;"",1,0))</f>
        <v>#REF!</v>
      </c>
      <c r="AX124" s="148" t="e">
        <f>IF('Crisis Indicator Data'!#REF!="No Data",1,IF(#REF!&lt;&gt;"",1,0))</f>
        <v>#REF!</v>
      </c>
      <c r="AY124" s="148" t="e">
        <f>IF('Crisis Indicator Data'!#REF!="No Data",1,IF(#REF!&lt;&gt;"",1,0))</f>
        <v>#REF!</v>
      </c>
      <c r="AZ124" s="148" t="e">
        <f>IF('Crisis Indicator Data'!#REF!="No Data",1,IF(#REF!&lt;&gt;"",1,0))</f>
        <v>#REF!</v>
      </c>
      <c r="BA124" t="e">
        <f t="shared" si="6"/>
        <v>#REF!</v>
      </c>
      <c r="BB124" s="20" t="e">
        <f t="shared" si="7"/>
        <v>#REF!</v>
      </c>
    </row>
    <row r="125" spans="1:54">
      <c r="A125" t="s">
        <v>4302</v>
      </c>
      <c r="B125" s="148" t="e">
        <f>IF('Crisis Indicator Data'!#REF!="No Data",1,IF(#REF!&lt;&gt;"",1,0))</f>
        <v>#REF!</v>
      </c>
      <c r="C125" s="148" t="e">
        <f>IF('Crisis Indicator Data'!#REF!="No Data",1,IF(#REF!&lt;&gt;"",1,0))</f>
        <v>#REF!</v>
      </c>
      <c r="D125" s="148" t="e">
        <f>IF('Crisis Indicator Data'!#REF!="No Data",1,IF(#REF!&lt;&gt;"",1,0))</f>
        <v>#REF!</v>
      </c>
      <c r="E125" s="148" t="e">
        <f>IF('Crisis Indicator Data'!#REF!="No Data",1,IF(#REF!&lt;&gt;"",1,0))</f>
        <v>#REF!</v>
      </c>
      <c r="F125" s="148" t="e">
        <f>IF('Crisis Indicator Data'!#REF!="No Data",1,IF(#REF!&lt;&gt;"",1,0))</f>
        <v>#REF!</v>
      </c>
      <c r="G125" s="148" t="e">
        <f>IF('Crisis Indicator Data'!#REF!="No Data",1,IF(#REF!&lt;&gt;"",1,0))</f>
        <v>#REF!</v>
      </c>
      <c r="H125" s="148" t="e">
        <f>IF('Crisis Indicator Data'!#REF!="No Data",1,IF(#REF!&lt;&gt;"",1,0))</f>
        <v>#REF!</v>
      </c>
      <c r="I125" s="148" t="e">
        <f>IF('Crisis Indicator Data'!#REF!="No Data",1,IF(#REF!&lt;&gt;"",1,0))</f>
        <v>#REF!</v>
      </c>
      <c r="J125" s="148" t="e">
        <f>IF('Crisis Indicator Data'!#REF!="No Data",1,IF(#REF!&lt;&gt;"",1,0))</f>
        <v>#REF!</v>
      </c>
      <c r="K125" s="148" t="e">
        <f>IF('Crisis Indicator Data'!#REF!="No Data",1,IF(#REF!&lt;&gt;"",1,0))</f>
        <v>#REF!</v>
      </c>
      <c r="L125" s="148" t="e">
        <f>IF('Crisis Indicator Data'!#REF!="No Data",1,IF(#REF!&lt;&gt;"",1,0))</f>
        <v>#REF!</v>
      </c>
      <c r="M125" s="148" t="e">
        <f>IF('Crisis Indicator Data'!#REF!="No Data",1,IF(#REF!&lt;&gt;"",1,0))</f>
        <v>#REF!</v>
      </c>
      <c r="N125" s="148" t="e">
        <f>IF('Crisis Indicator Data'!#REF!="No Data",1,IF(#REF!&lt;&gt;"",1,0))</f>
        <v>#REF!</v>
      </c>
      <c r="O125" s="148" t="e">
        <f>IF('Crisis Indicator Data'!#REF!="No Data",1,IF(#REF!&lt;&gt;"",1,0))</f>
        <v>#REF!</v>
      </c>
      <c r="P125" s="148" t="e">
        <f>IF('Crisis Indicator Data'!#REF!="No Data",1,IF(#REF!&lt;&gt;"",1,0))</f>
        <v>#REF!</v>
      </c>
      <c r="Q125" s="148" t="e">
        <f>IF('Crisis Indicator Data'!#REF!="No Data",1,IF(#REF!&lt;&gt;"",1,0))</f>
        <v>#REF!</v>
      </c>
      <c r="R125" s="148" t="e">
        <f>IF('Crisis Indicator Data'!#REF!="No Data",1,IF(#REF!&lt;&gt;"",1,0))</f>
        <v>#REF!</v>
      </c>
      <c r="S125" s="148" t="e">
        <f>IF('Crisis Indicator Data'!#REF!="No Data",1,IF(#REF!&lt;&gt;"",1,0))</f>
        <v>#REF!</v>
      </c>
      <c r="T125" s="148" t="e">
        <f>IF('Crisis Indicator Data'!#REF!="No Data",1,IF(#REF!&lt;&gt;"",1,0))</f>
        <v>#REF!</v>
      </c>
      <c r="U125" s="148" t="e">
        <f>IF('Crisis Indicator Data'!#REF!="No Data",1,IF(#REF!&lt;&gt;"",1,0))</f>
        <v>#REF!</v>
      </c>
      <c r="V125" s="148" t="e">
        <f>IF('Crisis Indicator Data'!#REF!="No Data",1,IF(#REF!&lt;&gt;"",1,0))</f>
        <v>#REF!</v>
      </c>
      <c r="W125" s="148" t="e">
        <f>IF('Crisis Indicator Data'!#REF!="No Data",1,IF(#REF!&lt;&gt;"",1,0))</f>
        <v>#REF!</v>
      </c>
      <c r="X125" s="148" t="e">
        <f>IF('Crisis Indicator Data'!#REF!="No Data",1,IF(#REF!&lt;&gt;"",1,0))</f>
        <v>#REF!</v>
      </c>
      <c r="Y125" s="148" t="e">
        <f>IF('Crisis Indicator Data'!#REF!="No Data",1,IF(#REF!&lt;&gt;"",1,0))</f>
        <v>#REF!</v>
      </c>
      <c r="Z125" s="148" t="e">
        <f>IF('Crisis Indicator Data'!#REF!="No Data",1,IF(#REF!&lt;&gt;"",1,0))</f>
        <v>#REF!</v>
      </c>
      <c r="AA125" s="148" t="e">
        <f>IF('Crisis Indicator Data'!#REF!="No Data",1,IF(#REF!&lt;&gt;"",1,0))</f>
        <v>#REF!</v>
      </c>
      <c r="AB125" s="148" t="e">
        <f>IF('Crisis Indicator Data'!#REF!="No Data",1,IF(#REF!&lt;&gt;"",1,0))</f>
        <v>#REF!</v>
      </c>
      <c r="AC125" s="148" t="e">
        <f>IF('Crisis Indicator Data'!#REF!="No Data",1,IF(#REF!&lt;&gt;"",1,0))</f>
        <v>#REF!</v>
      </c>
      <c r="AD125" s="148" t="e">
        <f>IF('Crisis Indicator Data'!#REF!="No Data",1,IF(#REF!&lt;&gt;"",1,0))</f>
        <v>#REF!</v>
      </c>
      <c r="AE125" s="148" t="e">
        <f>IF('Crisis Indicator Data'!#REF!="No Data",1,IF(#REF!&lt;&gt;"",1,0))</f>
        <v>#REF!</v>
      </c>
      <c r="AF125" s="148" t="e">
        <f>IF('Crisis Indicator Data'!#REF!="No Data",1,IF(#REF!&lt;&gt;"",1,0))</f>
        <v>#REF!</v>
      </c>
      <c r="AG125" s="148" t="e">
        <f>IF('Crisis Indicator Data'!#REF!="No Data",1,IF(#REF!&lt;&gt;"",1,0))</f>
        <v>#REF!</v>
      </c>
      <c r="AH125" s="148" t="e">
        <f>IF('Crisis Indicator Data'!#REF!="No Data",1,IF(#REF!&lt;&gt;"",1,0))</f>
        <v>#REF!</v>
      </c>
      <c r="AI125" s="148" t="e">
        <f>IF('Crisis Indicator Data'!#REF!="No Data",1,IF(#REF!&lt;&gt;"",1,0))</f>
        <v>#REF!</v>
      </c>
      <c r="AJ125" s="148" t="e">
        <f>IF('Crisis Indicator Data'!#REF!="No Data",1,IF(#REF!&lt;&gt;"",1,0))</f>
        <v>#REF!</v>
      </c>
      <c r="AK125" s="148" t="e">
        <f>IF('Crisis Indicator Data'!#REF!="No Data",1,IF(#REF!&lt;&gt;"",1,0))</f>
        <v>#REF!</v>
      </c>
      <c r="AL125" s="148" t="e">
        <f>IF('Crisis Indicator Data'!#REF!="No Data",1,IF(#REF!&lt;&gt;"",1,0))</f>
        <v>#REF!</v>
      </c>
      <c r="AM125" s="148" t="e">
        <f>IF('Crisis Indicator Data'!#REF!="No Data",1,IF(#REF!&lt;&gt;"",1,0))</f>
        <v>#REF!</v>
      </c>
      <c r="AN125" s="148" t="e">
        <f>IF('Crisis Indicator Data'!#REF!="No Data",1,IF(#REF!&lt;&gt;"",1,0))</f>
        <v>#REF!</v>
      </c>
      <c r="AO125" s="148" t="e">
        <f>IF('Crisis Indicator Data'!#REF!="No Data",1,IF(#REF!&lt;&gt;"",1,0))</f>
        <v>#REF!</v>
      </c>
      <c r="AP125" s="148" t="e">
        <f>IF('Crisis Indicator Data'!#REF!="No Data",1,IF(#REF!&lt;&gt;"",1,0))</f>
        <v>#REF!</v>
      </c>
      <c r="AQ125" s="148" t="e">
        <f>IF('Crisis Indicator Data'!#REF!="No Data",1,IF(#REF!&lt;&gt;"",1,0))</f>
        <v>#REF!</v>
      </c>
      <c r="AR125" s="148" t="e">
        <f>IF('Crisis Indicator Data'!#REF!="No Data",1,IF(#REF!&lt;&gt;"",1,0))</f>
        <v>#REF!</v>
      </c>
      <c r="AS125" s="148" t="e">
        <f>IF('Crisis Indicator Data'!#REF!="No Data",1,IF(#REF!&lt;&gt;"",1,0))</f>
        <v>#REF!</v>
      </c>
      <c r="AT125" s="148" t="e">
        <f>IF('Crisis Indicator Data'!#REF!="No Data",1,IF(#REF!&lt;&gt;"",1,0))</f>
        <v>#REF!</v>
      </c>
      <c r="AU125" s="148" t="e">
        <f>IF('Crisis Indicator Data'!#REF!="No Data",1,IF(#REF!&lt;&gt;"",1,0))</f>
        <v>#REF!</v>
      </c>
      <c r="AV125" s="148" t="e">
        <f>IF('Crisis Indicator Data'!#REF!="No Data",1,IF(#REF!&lt;&gt;"",1,0))</f>
        <v>#REF!</v>
      </c>
      <c r="AW125" s="148" t="e">
        <f>IF('Crisis Indicator Data'!#REF!="No Data",1,IF(#REF!&lt;&gt;"",1,0))</f>
        <v>#REF!</v>
      </c>
      <c r="AX125" s="148" t="e">
        <f>IF('Crisis Indicator Data'!#REF!="No Data",1,IF(#REF!&lt;&gt;"",1,0))</f>
        <v>#REF!</v>
      </c>
      <c r="AY125" s="148" t="e">
        <f>IF('Crisis Indicator Data'!#REF!="No Data",1,IF(#REF!&lt;&gt;"",1,0))</f>
        <v>#REF!</v>
      </c>
      <c r="AZ125" s="148" t="e">
        <f>IF('Crisis Indicator Data'!#REF!="No Data",1,IF(#REF!&lt;&gt;"",1,0))</f>
        <v>#REF!</v>
      </c>
      <c r="BA125" t="e">
        <f t="shared" si="6"/>
        <v>#REF!</v>
      </c>
      <c r="BB125" s="20" t="e">
        <f t="shared" si="7"/>
        <v>#REF!</v>
      </c>
    </row>
    <row r="126" spans="1:54">
      <c r="A126" t="s">
        <v>4484</v>
      </c>
      <c r="B126" s="148" t="e">
        <f>IF('Crisis Indicator Data'!#REF!="No Data",1,IF(#REF!&lt;&gt;"",1,0))</f>
        <v>#REF!</v>
      </c>
      <c r="C126" s="148" t="e">
        <f>IF('Crisis Indicator Data'!#REF!="No Data",1,IF(#REF!&lt;&gt;"",1,0))</f>
        <v>#REF!</v>
      </c>
      <c r="D126" s="148" t="e">
        <f>IF('Crisis Indicator Data'!#REF!="No Data",1,IF(#REF!&lt;&gt;"",1,0))</f>
        <v>#REF!</v>
      </c>
      <c r="E126" s="148" t="e">
        <f>IF('Crisis Indicator Data'!#REF!="No Data",1,IF(#REF!&lt;&gt;"",1,0))</f>
        <v>#REF!</v>
      </c>
      <c r="F126" s="148" t="e">
        <f>IF('Crisis Indicator Data'!#REF!="No Data",1,IF(#REF!&lt;&gt;"",1,0))</f>
        <v>#REF!</v>
      </c>
      <c r="G126" s="148" t="e">
        <f>IF('Crisis Indicator Data'!#REF!="No Data",1,IF(#REF!&lt;&gt;"",1,0))</f>
        <v>#REF!</v>
      </c>
      <c r="H126" s="148" t="e">
        <f>IF('Crisis Indicator Data'!#REF!="No Data",1,IF(#REF!&lt;&gt;"",1,0))</f>
        <v>#REF!</v>
      </c>
      <c r="I126" s="148" t="e">
        <f>IF('Crisis Indicator Data'!#REF!="No Data",1,IF(#REF!&lt;&gt;"",1,0))</f>
        <v>#REF!</v>
      </c>
      <c r="J126" s="148" t="e">
        <f>IF('Crisis Indicator Data'!#REF!="No Data",1,IF(#REF!&lt;&gt;"",1,0))</f>
        <v>#REF!</v>
      </c>
      <c r="K126" s="148" t="e">
        <f>IF('Crisis Indicator Data'!#REF!="No Data",1,IF(#REF!&lt;&gt;"",1,0))</f>
        <v>#REF!</v>
      </c>
      <c r="L126" s="148" t="e">
        <f>IF('Crisis Indicator Data'!#REF!="No Data",1,IF(#REF!&lt;&gt;"",1,0))</f>
        <v>#REF!</v>
      </c>
      <c r="M126" s="148" t="e">
        <f>IF('Crisis Indicator Data'!#REF!="No Data",1,IF(#REF!&lt;&gt;"",1,0))</f>
        <v>#REF!</v>
      </c>
      <c r="N126" s="148" t="e">
        <f>IF('Crisis Indicator Data'!#REF!="No Data",1,IF(#REF!&lt;&gt;"",1,0))</f>
        <v>#REF!</v>
      </c>
      <c r="O126" s="148" t="e">
        <f>IF('Crisis Indicator Data'!#REF!="No Data",1,IF(#REF!&lt;&gt;"",1,0))</f>
        <v>#REF!</v>
      </c>
      <c r="P126" s="148" t="e">
        <f>IF('Crisis Indicator Data'!#REF!="No Data",1,IF(#REF!&lt;&gt;"",1,0))</f>
        <v>#REF!</v>
      </c>
      <c r="Q126" s="148" t="e">
        <f>IF('Crisis Indicator Data'!#REF!="No Data",1,IF(#REF!&lt;&gt;"",1,0))</f>
        <v>#REF!</v>
      </c>
      <c r="R126" s="148" t="e">
        <f>IF('Crisis Indicator Data'!#REF!="No Data",1,IF(#REF!&lt;&gt;"",1,0))</f>
        <v>#REF!</v>
      </c>
      <c r="S126" s="148" t="e">
        <f>IF('Crisis Indicator Data'!#REF!="No Data",1,IF(#REF!&lt;&gt;"",1,0))</f>
        <v>#REF!</v>
      </c>
      <c r="T126" s="148" t="e">
        <f>IF('Crisis Indicator Data'!#REF!="No Data",1,IF(#REF!&lt;&gt;"",1,0))</f>
        <v>#REF!</v>
      </c>
      <c r="U126" s="148" t="e">
        <f>IF('Crisis Indicator Data'!#REF!="No Data",1,IF(#REF!&lt;&gt;"",1,0))</f>
        <v>#REF!</v>
      </c>
      <c r="V126" s="148" t="e">
        <f>IF('Crisis Indicator Data'!#REF!="No Data",1,IF(#REF!&lt;&gt;"",1,0))</f>
        <v>#REF!</v>
      </c>
      <c r="W126" s="148" t="e">
        <f>IF('Crisis Indicator Data'!#REF!="No Data",1,IF(#REF!&lt;&gt;"",1,0))</f>
        <v>#REF!</v>
      </c>
      <c r="X126" s="148" t="e">
        <f>IF('Crisis Indicator Data'!#REF!="No Data",1,IF(#REF!&lt;&gt;"",1,0))</f>
        <v>#REF!</v>
      </c>
      <c r="Y126" s="148" t="e">
        <f>IF('Crisis Indicator Data'!#REF!="No Data",1,IF(#REF!&lt;&gt;"",1,0))</f>
        <v>#REF!</v>
      </c>
      <c r="Z126" s="148" t="e">
        <f>IF('Crisis Indicator Data'!#REF!="No Data",1,IF(#REF!&lt;&gt;"",1,0))</f>
        <v>#REF!</v>
      </c>
      <c r="AA126" s="148" t="e">
        <f>IF('Crisis Indicator Data'!#REF!="No Data",1,IF(#REF!&lt;&gt;"",1,0))</f>
        <v>#REF!</v>
      </c>
      <c r="AB126" s="148" t="e">
        <f>IF('Crisis Indicator Data'!#REF!="No Data",1,IF(#REF!&lt;&gt;"",1,0))</f>
        <v>#REF!</v>
      </c>
      <c r="AC126" s="148" t="e">
        <f>IF('Crisis Indicator Data'!#REF!="No Data",1,IF(#REF!&lt;&gt;"",1,0))</f>
        <v>#REF!</v>
      </c>
      <c r="AD126" s="148" t="e">
        <f>IF('Crisis Indicator Data'!#REF!="No Data",1,IF(#REF!&lt;&gt;"",1,0))</f>
        <v>#REF!</v>
      </c>
      <c r="AE126" s="148" t="e">
        <f>IF('Crisis Indicator Data'!#REF!="No Data",1,IF(#REF!&lt;&gt;"",1,0))</f>
        <v>#REF!</v>
      </c>
      <c r="AF126" s="148" t="e">
        <f>IF('Crisis Indicator Data'!#REF!="No Data",1,IF(#REF!&lt;&gt;"",1,0))</f>
        <v>#REF!</v>
      </c>
      <c r="AG126" s="148" t="e">
        <f>IF('Crisis Indicator Data'!#REF!="No Data",1,IF(#REF!&lt;&gt;"",1,0))</f>
        <v>#REF!</v>
      </c>
      <c r="AH126" s="148" t="e">
        <f>IF('Crisis Indicator Data'!#REF!="No Data",1,IF(#REF!&lt;&gt;"",1,0))</f>
        <v>#REF!</v>
      </c>
      <c r="AI126" s="148" t="e">
        <f>IF('Crisis Indicator Data'!#REF!="No Data",1,IF(#REF!&lt;&gt;"",1,0))</f>
        <v>#REF!</v>
      </c>
      <c r="AJ126" s="148" t="e">
        <f>IF('Crisis Indicator Data'!#REF!="No Data",1,IF(#REF!&lt;&gt;"",1,0))</f>
        <v>#REF!</v>
      </c>
      <c r="AK126" s="148" t="e">
        <f>IF('Crisis Indicator Data'!#REF!="No Data",1,IF(#REF!&lt;&gt;"",1,0))</f>
        <v>#REF!</v>
      </c>
      <c r="AL126" s="148" t="e">
        <f>IF('Crisis Indicator Data'!#REF!="No Data",1,IF(#REF!&lt;&gt;"",1,0))</f>
        <v>#REF!</v>
      </c>
      <c r="AM126" s="148" t="e">
        <f>IF('Crisis Indicator Data'!#REF!="No Data",1,IF(#REF!&lt;&gt;"",1,0))</f>
        <v>#REF!</v>
      </c>
      <c r="AN126" s="148" t="e">
        <f>IF('Crisis Indicator Data'!#REF!="No Data",1,IF(#REF!&lt;&gt;"",1,0))</f>
        <v>#REF!</v>
      </c>
      <c r="AO126" s="148" t="e">
        <f>IF('Crisis Indicator Data'!#REF!="No Data",1,IF(#REF!&lt;&gt;"",1,0))</f>
        <v>#REF!</v>
      </c>
      <c r="AP126" s="148" t="e">
        <f>IF('Crisis Indicator Data'!#REF!="No Data",1,IF(#REF!&lt;&gt;"",1,0))</f>
        <v>#REF!</v>
      </c>
      <c r="AQ126" s="148" t="e">
        <f>IF('Crisis Indicator Data'!#REF!="No Data",1,IF(#REF!&lt;&gt;"",1,0))</f>
        <v>#REF!</v>
      </c>
      <c r="AR126" s="148" t="e">
        <f>IF('Crisis Indicator Data'!#REF!="No Data",1,IF(#REF!&lt;&gt;"",1,0))</f>
        <v>#REF!</v>
      </c>
      <c r="AS126" s="148" t="e">
        <f>IF('Crisis Indicator Data'!#REF!="No Data",1,IF(#REF!&lt;&gt;"",1,0))</f>
        <v>#REF!</v>
      </c>
      <c r="AT126" s="148" t="e">
        <f>IF('Crisis Indicator Data'!#REF!="No Data",1,IF(#REF!&lt;&gt;"",1,0))</f>
        <v>#REF!</v>
      </c>
      <c r="AU126" s="148" t="e">
        <f>IF('Crisis Indicator Data'!#REF!="No Data",1,IF(#REF!&lt;&gt;"",1,0))</f>
        <v>#REF!</v>
      </c>
      <c r="AV126" s="148" t="e">
        <f>IF('Crisis Indicator Data'!#REF!="No Data",1,IF(#REF!&lt;&gt;"",1,0))</f>
        <v>#REF!</v>
      </c>
      <c r="AW126" s="148" t="e">
        <f>IF('Crisis Indicator Data'!#REF!="No Data",1,IF(#REF!&lt;&gt;"",1,0))</f>
        <v>#REF!</v>
      </c>
      <c r="AX126" s="148" t="e">
        <f>IF('Crisis Indicator Data'!#REF!="No Data",1,IF(#REF!&lt;&gt;"",1,0))</f>
        <v>#REF!</v>
      </c>
      <c r="AY126" s="148" t="e">
        <f>IF('Crisis Indicator Data'!#REF!="No Data",1,IF(#REF!&lt;&gt;"",1,0))</f>
        <v>#REF!</v>
      </c>
      <c r="AZ126" s="148" t="e">
        <f>IF('Crisis Indicator Data'!#REF!="No Data",1,IF(#REF!&lt;&gt;"",1,0))</f>
        <v>#REF!</v>
      </c>
      <c r="BA126" t="e">
        <f t="shared" si="6"/>
        <v>#REF!</v>
      </c>
      <c r="BB126" s="20" t="e">
        <f t="shared" si="7"/>
        <v>#REF!</v>
      </c>
    </row>
    <row r="127" spans="1:54">
      <c r="A127" t="s">
        <v>8187</v>
      </c>
      <c r="B127" s="148" t="e">
        <f>IF('Crisis Indicator Data'!#REF!="No Data",1,IF(#REF!&lt;&gt;"",1,0))</f>
        <v>#REF!</v>
      </c>
      <c r="C127" s="148" t="e">
        <f>IF('Crisis Indicator Data'!#REF!="No Data",1,IF(#REF!&lt;&gt;"",1,0))</f>
        <v>#REF!</v>
      </c>
      <c r="D127" s="148" t="e">
        <f>IF('Crisis Indicator Data'!#REF!="No Data",1,IF(#REF!&lt;&gt;"",1,0))</f>
        <v>#REF!</v>
      </c>
      <c r="E127" s="148" t="e">
        <f>IF('Crisis Indicator Data'!#REF!="No Data",1,IF(#REF!&lt;&gt;"",1,0))</f>
        <v>#REF!</v>
      </c>
      <c r="F127" s="148" t="e">
        <f>IF('Crisis Indicator Data'!#REF!="No Data",1,IF(#REF!&lt;&gt;"",1,0))</f>
        <v>#REF!</v>
      </c>
      <c r="G127" s="148" t="e">
        <f>IF('Crisis Indicator Data'!#REF!="No Data",1,IF(#REF!&lt;&gt;"",1,0))</f>
        <v>#REF!</v>
      </c>
      <c r="H127" s="148" t="e">
        <f>IF('Crisis Indicator Data'!#REF!="No Data",1,IF(#REF!&lt;&gt;"",1,0))</f>
        <v>#REF!</v>
      </c>
      <c r="I127" s="148" t="e">
        <f>IF('Crisis Indicator Data'!#REF!="No Data",1,IF(#REF!&lt;&gt;"",1,0))</f>
        <v>#REF!</v>
      </c>
      <c r="J127" s="148" t="e">
        <f>IF('Crisis Indicator Data'!#REF!="No Data",1,IF(#REF!&lt;&gt;"",1,0))</f>
        <v>#REF!</v>
      </c>
      <c r="K127" s="148" t="e">
        <f>IF('Crisis Indicator Data'!#REF!="No Data",1,IF(#REF!&lt;&gt;"",1,0))</f>
        <v>#REF!</v>
      </c>
      <c r="L127" s="148" t="e">
        <f>IF('Crisis Indicator Data'!#REF!="No Data",1,IF(#REF!&lt;&gt;"",1,0))</f>
        <v>#REF!</v>
      </c>
      <c r="M127" s="148" t="e">
        <f>IF('Crisis Indicator Data'!#REF!="No Data",1,IF(#REF!&lt;&gt;"",1,0))</f>
        <v>#REF!</v>
      </c>
      <c r="N127" s="148" t="e">
        <f>IF('Crisis Indicator Data'!#REF!="No Data",1,IF(#REF!&lt;&gt;"",1,0))</f>
        <v>#REF!</v>
      </c>
      <c r="O127" s="148" t="e">
        <f>IF('Crisis Indicator Data'!#REF!="No Data",1,IF(#REF!&lt;&gt;"",1,0))</f>
        <v>#REF!</v>
      </c>
      <c r="P127" s="148" t="e">
        <f>IF('Crisis Indicator Data'!#REF!="No Data",1,IF(#REF!&lt;&gt;"",1,0))</f>
        <v>#REF!</v>
      </c>
      <c r="Q127" s="148" t="e">
        <f>IF('Crisis Indicator Data'!#REF!="No Data",1,IF(#REF!&lt;&gt;"",1,0))</f>
        <v>#REF!</v>
      </c>
      <c r="R127" s="148" t="e">
        <f>IF('Crisis Indicator Data'!#REF!="No Data",1,IF(#REF!&lt;&gt;"",1,0))</f>
        <v>#REF!</v>
      </c>
      <c r="S127" s="148" t="e">
        <f>IF('Crisis Indicator Data'!#REF!="No Data",1,IF(#REF!&lt;&gt;"",1,0))</f>
        <v>#REF!</v>
      </c>
      <c r="T127" s="148" t="e">
        <f>IF('Crisis Indicator Data'!#REF!="No Data",1,IF(#REF!&lt;&gt;"",1,0))</f>
        <v>#REF!</v>
      </c>
      <c r="U127" s="148" t="e">
        <f>IF('Crisis Indicator Data'!#REF!="No Data",1,IF(#REF!&lt;&gt;"",1,0))</f>
        <v>#REF!</v>
      </c>
      <c r="V127" s="148" t="e">
        <f>IF('Crisis Indicator Data'!#REF!="No Data",1,IF(#REF!&lt;&gt;"",1,0))</f>
        <v>#REF!</v>
      </c>
      <c r="W127" s="148" t="e">
        <f>IF('Crisis Indicator Data'!#REF!="No Data",1,IF(#REF!&lt;&gt;"",1,0))</f>
        <v>#REF!</v>
      </c>
      <c r="X127" s="148" t="e">
        <f>IF('Crisis Indicator Data'!#REF!="No Data",1,IF(#REF!&lt;&gt;"",1,0))</f>
        <v>#REF!</v>
      </c>
      <c r="Y127" s="148" t="e">
        <f>IF('Crisis Indicator Data'!#REF!="No Data",1,IF(#REF!&lt;&gt;"",1,0))</f>
        <v>#REF!</v>
      </c>
      <c r="Z127" s="148" t="e">
        <f>IF('Crisis Indicator Data'!#REF!="No Data",1,IF(#REF!&lt;&gt;"",1,0))</f>
        <v>#REF!</v>
      </c>
      <c r="AA127" s="148" t="e">
        <f>IF('Crisis Indicator Data'!#REF!="No Data",1,IF(#REF!&lt;&gt;"",1,0))</f>
        <v>#REF!</v>
      </c>
      <c r="AB127" s="148" t="e">
        <f>IF('Crisis Indicator Data'!#REF!="No Data",1,IF(#REF!&lt;&gt;"",1,0))</f>
        <v>#REF!</v>
      </c>
      <c r="AC127" s="148" t="e">
        <f>IF('Crisis Indicator Data'!#REF!="No Data",1,IF(#REF!&lt;&gt;"",1,0))</f>
        <v>#REF!</v>
      </c>
      <c r="AD127" s="148" t="e">
        <f>IF('Crisis Indicator Data'!#REF!="No Data",1,IF(#REF!&lt;&gt;"",1,0))</f>
        <v>#REF!</v>
      </c>
      <c r="AE127" s="148" t="e">
        <f>IF('Crisis Indicator Data'!#REF!="No Data",1,IF(#REF!&lt;&gt;"",1,0))</f>
        <v>#REF!</v>
      </c>
      <c r="AF127" s="148" t="e">
        <f>IF('Crisis Indicator Data'!#REF!="No Data",1,IF(#REF!&lt;&gt;"",1,0))</f>
        <v>#REF!</v>
      </c>
      <c r="AG127" s="148" t="e">
        <f>IF('Crisis Indicator Data'!#REF!="No Data",1,IF(#REF!&lt;&gt;"",1,0))</f>
        <v>#REF!</v>
      </c>
      <c r="AH127" s="148" t="e">
        <f>IF('Crisis Indicator Data'!#REF!="No Data",1,IF(#REF!&lt;&gt;"",1,0))</f>
        <v>#REF!</v>
      </c>
      <c r="AI127" s="148" t="e">
        <f>IF('Crisis Indicator Data'!#REF!="No Data",1,IF(#REF!&lt;&gt;"",1,0))</f>
        <v>#REF!</v>
      </c>
      <c r="AJ127" s="148" t="e">
        <f>IF('Crisis Indicator Data'!#REF!="No Data",1,IF(#REF!&lt;&gt;"",1,0))</f>
        <v>#REF!</v>
      </c>
      <c r="AK127" s="148" t="e">
        <f>IF('Crisis Indicator Data'!#REF!="No Data",1,IF(#REF!&lt;&gt;"",1,0))</f>
        <v>#REF!</v>
      </c>
      <c r="AL127" s="148" t="e">
        <f>IF('Crisis Indicator Data'!#REF!="No Data",1,IF(#REF!&lt;&gt;"",1,0))</f>
        <v>#REF!</v>
      </c>
      <c r="AM127" s="148" t="e">
        <f>IF('Crisis Indicator Data'!#REF!="No Data",1,IF(#REF!&lt;&gt;"",1,0))</f>
        <v>#REF!</v>
      </c>
      <c r="AN127" s="148" t="e">
        <f>IF('Crisis Indicator Data'!#REF!="No Data",1,IF(#REF!&lt;&gt;"",1,0))</f>
        <v>#REF!</v>
      </c>
      <c r="AO127" s="148" t="e">
        <f>IF('Crisis Indicator Data'!#REF!="No Data",1,IF(#REF!&lt;&gt;"",1,0))</f>
        <v>#REF!</v>
      </c>
      <c r="AP127" s="148" t="e">
        <f>IF('Crisis Indicator Data'!#REF!="No Data",1,IF(#REF!&lt;&gt;"",1,0))</f>
        <v>#REF!</v>
      </c>
      <c r="AQ127" s="148" t="e">
        <f>IF('Crisis Indicator Data'!#REF!="No Data",1,IF(#REF!&lt;&gt;"",1,0))</f>
        <v>#REF!</v>
      </c>
      <c r="AR127" s="148" t="e">
        <f>IF('Crisis Indicator Data'!#REF!="No Data",1,IF(#REF!&lt;&gt;"",1,0))</f>
        <v>#REF!</v>
      </c>
      <c r="AS127" s="148" t="e">
        <f>IF('Crisis Indicator Data'!#REF!="No Data",1,IF(#REF!&lt;&gt;"",1,0))</f>
        <v>#REF!</v>
      </c>
      <c r="AT127" s="148" t="e">
        <f>IF('Crisis Indicator Data'!#REF!="No Data",1,IF(#REF!&lt;&gt;"",1,0))</f>
        <v>#REF!</v>
      </c>
      <c r="AU127" s="148" t="e">
        <f>IF('Crisis Indicator Data'!#REF!="No Data",1,IF(#REF!&lt;&gt;"",1,0))</f>
        <v>#REF!</v>
      </c>
      <c r="AV127" s="148" t="e">
        <f>IF('Crisis Indicator Data'!#REF!="No Data",1,IF(#REF!&lt;&gt;"",1,0))</f>
        <v>#REF!</v>
      </c>
      <c r="AW127" s="148" t="e">
        <f>IF('Crisis Indicator Data'!#REF!="No Data",1,IF(#REF!&lt;&gt;"",1,0))</f>
        <v>#REF!</v>
      </c>
      <c r="AX127" s="148" t="e">
        <f>IF('Crisis Indicator Data'!#REF!="No Data",1,IF(#REF!&lt;&gt;"",1,0))</f>
        <v>#REF!</v>
      </c>
      <c r="AY127" s="148" t="e">
        <f>IF('Crisis Indicator Data'!#REF!="No Data",1,IF(#REF!&lt;&gt;"",1,0))</f>
        <v>#REF!</v>
      </c>
      <c r="AZ127" s="148" t="e">
        <f>IF('Crisis Indicator Data'!#REF!="No Data",1,IF(#REF!&lt;&gt;"",1,0))</f>
        <v>#REF!</v>
      </c>
      <c r="BA127" t="e">
        <f t="shared" si="6"/>
        <v>#REF!</v>
      </c>
      <c r="BB127" s="20" t="e">
        <f t="shared" si="7"/>
        <v>#REF!</v>
      </c>
    </row>
    <row r="128" spans="1:54">
      <c r="A128" t="s">
        <v>8189</v>
      </c>
      <c r="B128" s="148" t="e">
        <f>IF('Crisis Indicator Data'!#REF!="No Data",1,IF(#REF!&lt;&gt;"",1,0))</f>
        <v>#REF!</v>
      </c>
      <c r="C128" s="148" t="e">
        <f>IF('Crisis Indicator Data'!#REF!="No Data",1,IF(#REF!&lt;&gt;"",1,0))</f>
        <v>#REF!</v>
      </c>
      <c r="D128" s="148" t="e">
        <f>IF('Crisis Indicator Data'!#REF!="No Data",1,IF(#REF!&lt;&gt;"",1,0))</f>
        <v>#REF!</v>
      </c>
      <c r="E128" s="148" t="e">
        <f>IF('Crisis Indicator Data'!#REF!="No Data",1,IF(#REF!&lt;&gt;"",1,0))</f>
        <v>#REF!</v>
      </c>
      <c r="F128" s="148" t="e">
        <f>IF('Crisis Indicator Data'!#REF!="No Data",1,IF(#REF!&lt;&gt;"",1,0))</f>
        <v>#REF!</v>
      </c>
      <c r="G128" s="148" t="e">
        <f>IF('Crisis Indicator Data'!#REF!="No Data",1,IF(#REF!&lt;&gt;"",1,0))</f>
        <v>#REF!</v>
      </c>
      <c r="H128" s="148" t="e">
        <f>IF('Crisis Indicator Data'!#REF!="No Data",1,IF(#REF!&lt;&gt;"",1,0))</f>
        <v>#REF!</v>
      </c>
      <c r="I128" s="148" t="e">
        <f>IF('Crisis Indicator Data'!#REF!="No Data",1,IF(#REF!&lt;&gt;"",1,0))</f>
        <v>#REF!</v>
      </c>
      <c r="J128" s="148" t="e">
        <f>IF('Crisis Indicator Data'!#REF!="No Data",1,IF(#REF!&lt;&gt;"",1,0))</f>
        <v>#REF!</v>
      </c>
      <c r="K128" s="148" t="e">
        <f>IF('Crisis Indicator Data'!#REF!="No Data",1,IF(#REF!&lt;&gt;"",1,0))</f>
        <v>#REF!</v>
      </c>
      <c r="L128" s="148" t="e">
        <f>IF('Crisis Indicator Data'!#REF!="No Data",1,IF(#REF!&lt;&gt;"",1,0))</f>
        <v>#REF!</v>
      </c>
      <c r="M128" s="148" t="e">
        <f>IF('Crisis Indicator Data'!#REF!="No Data",1,IF(#REF!&lt;&gt;"",1,0))</f>
        <v>#REF!</v>
      </c>
      <c r="N128" s="148" t="e">
        <f>IF('Crisis Indicator Data'!#REF!="No Data",1,IF(#REF!&lt;&gt;"",1,0))</f>
        <v>#REF!</v>
      </c>
      <c r="O128" s="148" t="e">
        <f>IF('Crisis Indicator Data'!#REF!="No Data",1,IF(#REF!&lt;&gt;"",1,0))</f>
        <v>#REF!</v>
      </c>
      <c r="P128" s="148" t="e">
        <f>IF('Crisis Indicator Data'!#REF!="No Data",1,IF(#REF!&lt;&gt;"",1,0))</f>
        <v>#REF!</v>
      </c>
      <c r="Q128" s="148" t="e">
        <f>IF('Crisis Indicator Data'!#REF!="No Data",1,IF(#REF!&lt;&gt;"",1,0))</f>
        <v>#REF!</v>
      </c>
      <c r="R128" s="148" t="e">
        <f>IF('Crisis Indicator Data'!#REF!="No Data",1,IF(#REF!&lt;&gt;"",1,0))</f>
        <v>#REF!</v>
      </c>
      <c r="S128" s="148" t="e">
        <f>IF('Crisis Indicator Data'!#REF!="No Data",1,IF(#REF!&lt;&gt;"",1,0))</f>
        <v>#REF!</v>
      </c>
      <c r="T128" s="148" t="e">
        <f>IF('Crisis Indicator Data'!#REF!="No Data",1,IF(#REF!&lt;&gt;"",1,0))</f>
        <v>#REF!</v>
      </c>
      <c r="U128" s="148" t="e">
        <f>IF('Crisis Indicator Data'!#REF!="No Data",1,IF(#REF!&lt;&gt;"",1,0))</f>
        <v>#REF!</v>
      </c>
      <c r="V128" s="148" t="e">
        <f>IF('Crisis Indicator Data'!#REF!="No Data",1,IF(#REF!&lt;&gt;"",1,0))</f>
        <v>#REF!</v>
      </c>
      <c r="W128" s="148" t="e">
        <f>IF('Crisis Indicator Data'!#REF!="No Data",1,IF(#REF!&lt;&gt;"",1,0))</f>
        <v>#REF!</v>
      </c>
      <c r="X128" s="148" t="e">
        <f>IF('Crisis Indicator Data'!#REF!="No Data",1,IF(#REF!&lt;&gt;"",1,0))</f>
        <v>#REF!</v>
      </c>
      <c r="Y128" s="148" t="e">
        <f>IF('Crisis Indicator Data'!#REF!="No Data",1,IF(#REF!&lt;&gt;"",1,0))</f>
        <v>#REF!</v>
      </c>
      <c r="Z128" s="148" t="e">
        <f>IF('Crisis Indicator Data'!#REF!="No Data",1,IF(#REF!&lt;&gt;"",1,0))</f>
        <v>#REF!</v>
      </c>
      <c r="AA128" s="148" t="e">
        <f>IF('Crisis Indicator Data'!#REF!="No Data",1,IF(#REF!&lt;&gt;"",1,0))</f>
        <v>#REF!</v>
      </c>
      <c r="AB128" s="148" t="e">
        <f>IF('Crisis Indicator Data'!#REF!="No Data",1,IF(#REF!&lt;&gt;"",1,0))</f>
        <v>#REF!</v>
      </c>
      <c r="AC128" s="148" t="e">
        <f>IF('Crisis Indicator Data'!#REF!="No Data",1,IF(#REF!&lt;&gt;"",1,0))</f>
        <v>#REF!</v>
      </c>
      <c r="AD128" s="148" t="e">
        <f>IF('Crisis Indicator Data'!#REF!="No Data",1,IF(#REF!&lt;&gt;"",1,0))</f>
        <v>#REF!</v>
      </c>
      <c r="AE128" s="148" t="e">
        <f>IF('Crisis Indicator Data'!#REF!="No Data",1,IF(#REF!&lt;&gt;"",1,0))</f>
        <v>#REF!</v>
      </c>
      <c r="AF128" s="148" t="e">
        <f>IF('Crisis Indicator Data'!#REF!="No Data",1,IF(#REF!&lt;&gt;"",1,0))</f>
        <v>#REF!</v>
      </c>
      <c r="AG128" s="148" t="e">
        <f>IF('Crisis Indicator Data'!#REF!="No Data",1,IF(#REF!&lt;&gt;"",1,0))</f>
        <v>#REF!</v>
      </c>
      <c r="AH128" s="148" t="e">
        <f>IF('Crisis Indicator Data'!#REF!="No Data",1,IF(#REF!&lt;&gt;"",1,0))</f>
        <v>#REF!</v>
      </c>
      <c r="AI128" s="148" t="e">
        <f>IF('Crisis Indicator Data'!#REF!="No Data",1,IF(#REF!&lt;&gt;"",1,0))</f>
        <v>#REF!</v>
      </c>
      <c r="AJ128" s="148" t="e">
        <f>IF('Crisis Indicator Data'!#REF!="No Data",1,IF(#REF!&lt;&gt;"",1,0))</f>
        <v>#REF!</v>
      </c>
      <c r="AK128" s="148" t="e">
        <f>IF('Crisis Indicator Data'!#REF!="No Data",1,IF(#REF!&lt;&gt;"",1,0))</f>
        <v>#REF!</v>
      </c>
      <c r="AL128" s="148" t="e">
        <f>IF('Crisis Indicator Data'!#REF!="No Data",1,IF(#REF!&lt;&gt;"",1,0))</f>
        <v>#REF!</v>
      </c>
      <c r="AM128" s="148" t="e">
        <f>IF('Crisis Indicator Data'!#REF!="No Data",1,IF(#REF!&lt;&gt;"",1,0))</f>
        <v>#REF!</v>
      </c>
      <c r="AN128" s="148" t="e">
        <f>IF('Crisis Indicator Data'!#REF!="No Data",1,IF(#REF!&lt;&gt;"",1,0))</f>
        <v>#REF!</v>
      </c>
      <c r="AO128" s="148" t="e">
        <f>IF('Crisis Indicator Data'!#REF!="No Data",1,IF(#REF!&lt;&gt;"",1,0))</f>
        <v>#REF!</v>
      </c>
      <c r="AP128" s="148" t="e">
        <f>IF('Crisis Indicator Data'!#REF!="No Data",1,IF(#REF!&lt;&gt;"",1,0))</f>
        <v>#REF!</v>
      </c>
      <c r="AQ128" s="148" t="e">
        <f>IF('Crisis Indicator Data'!#REF!="No Data",1,IF(#REF!&lt;&gt;"",1,0))</f>
        <v>#REF!</v>
      </c>
      <c r="AR128" s="148" t="e">
        <f>IF('Crisis Indicator Data'!#REF!="No Data",1,IF(#REF!&lt;&gt;"",1,0))</f>
        <v>#REF!</v>
      </c>
      <c r="AS128" s="148" t="e">
        <f>IF('Crisis Indicator Data'!#REF!="No Data",1,IF(#REF!&lt;&gt;"",1,0))</f>
        <v>#REF!</v>
      </c>
      <c r="AT128" s="148" t="e">
        <f>IF('Crisis Indicator Data'!#REF!="No Data",1,IF(#REF!&lt;&gt;"",1,0))</f>
        <v>#REF!</v>
      </c>
      <c r="AU128" s="148" t="e">
        <f>IF('Crisis Indicator Data'!#REF!="No Data",1,IF(#REF!&lt;&gt;"",1,0))</f>
        <v>#REF!</v>
      </c>
      <c r="AV128" s="148" t="e">
        <f>IF('Crisis Indicator Data'!#REF!="No Data",1,IF(#REF!&lt;&gt;"",1,0))</f>
        <v>#REF!</v>
      </c>
      <c r="AW128" s="148" t="e">
        <f>IF('Crisis Indicator Data'!#REF!="No Data",1,IF(#REF!&lt;&gt;"",1,0))</f>
        <v>#REF!</v>
      </c>
      <c r="AX128" s="148" t="e">
        <f>IF('Crisis Indicator Data'!#REF!="No Data",1,IF(#REF!&lt;&gt;"",1,0))</f>
        <v>#REF!</v>
      </c>
      <c r="AY128" s="148" t="e">
        <f>IF('Crisis Indicator Data'!#REF!="No Data",1,IF(#REF!&lt;&gt;"",1,0))</f>
        <v>#REF!</v>
      </c>
      <c r="AZ128" s="148" t="e">
        <f>IF('Crisis Indicator Data'!#REF!="No Data",1,IF(#REF!&lt;&gt;"",1,0))</f>
        <v>#REF!</v>
      </c>
      <c r="BA128" t="e">
        <f t="shared" si="6"/>
        <v>#REF!</v>
      </c>
      <c r="BB128" s="20" t="e">
        <f t="shared" si="7"/>
        <v>#REF!</v>
      </c>
    </row>
    <row r="129" spans="1:54">
      <c r="A129" t="s">
        <v>4862</v>
      </c>
      <c r="B129" s="148" t="e">
        <f>IF('Crisis Indicator Data'!#REF!="No Data",1,IF(#REF!&lt;&gt;"",1,0))</f>
        <v>#REF!</v>
      </c>
      <c r="C129" s="148" t="e">
        <f>IF('Crisis Indicator Data'!#REF!="No Data",1,IF(#REF!&lt;&gt;"",1,0))</f>
        <v>#REF!</v>
      </c>
      <c r="D129" s="148" t="e">
        <f>IF('Crisis Indicator Data'!#REF!="No Data",1,IF(#REF!&lt;&gt;"",1,0))</f>
        <v>#REF!</v>
      </c>
      <c r="E129" s="148" t="e">
        <f>IF('Crisis Indicator Data'!#REF!="No Data",1,IF(#REF!&lt;&gt;"",1,0))</f>
        <v>#REF!</v>
      </c>
      <c r="F129" s="148" t="e">
        <f>IF('Crisis Indicator Data'!#REF!="No Data",1,IF(#REF!&lt;&gt;"",1,0))</f>
        <v>#REF!</v>
      </c>
      <c r="G129" s="148" t="e">
        <f>IF('Crisis Indicator Data'!#REF!="No Data",1,IF(#REF!&lt;&gt;"",1,0))</f>
        <v>#REF!</v>
      </c>
      <c r="H129" s="148" t="e">
        <f>IF('Crisis Indicator Data'!#REF!="No Data",1,IF(#REF!&lt;&gt;"",1,0))</f>
        <v>#REF!</v>
      </c>
      <c r="I129" s="148" t="e">
        <f>IF('Crisis Indicator Data'!#REF!="No Data",1,IF(#REF!&lt;&gt;"",1,0))</f>
        <v>#REF!</v>
      </c>
      <c r="J129" s="148" t="e">
        <f>IF('Crisis Indicator Data'!#REF!="No Data",1,IF(#REF!&lt;&gt;"",1,0))</f>
        <v>#REF!</v>
      </c>
      <c r="K129" s="148" t="e">
        <f>IF('Crisis Indicator Data'!#REF!="No Data",1,IF(#REF!&lt;&gt;"",1,0))</f>
        <v>#REF!</v>
      </c>
      <c r="L129" s="148" t="e">
        <f>IF('Crisis Indicator Data'!#REF!="No Data",1,IF(#REF!&lt;&gt;"",1,0))</f>
        <v>#REF!</v>
      </c>
      <c r="M129" s="148" t="e">
        <f>IF('Crisis Indicator Data'!#REF!="No Data",1,IF(#REF!&lt;&gt;"",1,0))</f>
        <v>#REF!</v>
      </c>
      <c r="N129" s="148" t="e">
        <f>IF('Crisis Indicator Data'!#REF!="No Data",1,IF(#REF!&lt;&gt;"",1,0))</f>
        <v>#REF!</v>
      </c>
      <c r="O129" s="148" t="e">
        <f>IF('Crisis Indicator Data'!#REF!="No Data",1,IF(#REF!&lt;&gt;"",1,0))</f>
        <v>#REF!</v>
      </c>
      <c r="P129" s="148" t="e">
        <f>IF('Crisis Indicator Data'!#REF!="No Data",1,IF(#REF!&lt;&gt;"",1,0))</f>
        <v>#REF!</v>
      </c>
      <c r="Q129" s="148" t="e">
        <f>IF('Crisis Indicator Data'!#REF!="No Data",1,IF(#REF!&lt;&gt;"",1,0))</f>
        <v>#REF!</v>
      </c>
      <c r="R129" s="148" t="e">
        <f>IF('Crisis Indicator Data'!#REF!="No Data",1,IF(#REF!&lt;&gt;"",1,0))</f>
        <v>#REF!</v>
      </c>
      <c r="S129" s="148" t="e">
        <f>IF('Crisis Indicator Data'!#REF!="No Data",1,IF(#REF!&lt;&gt;"",1,0))</f>
        <v>#REF!</v>
      </c>
      <c r="T129" s="148" t="e">
        <f>IF('Crisis Indicator Data'!#REF!="No Data",1,IF(#REF!&lt;&gt;"",1,0))</f>
        <v>#REF!</v>
      </c>
      <c r="U129" s="148" t="e">
        <f>IF('Crisis Indicator Data'!#REF!="No Data",1,IF(#REF!&lt;&gt;"",1,0))</f>
        <v>#REF!</v>
      </c>
      <c r="V129" s="148" t="e">
        <f>IF('Crisis Indicator Data'!#REF!="No Data",1,IF(#REF!&lt;&gt;"",1,0))</f>
        <v>#REF!</v>
      </c>
      <c r="W129" s="148" t="e">
        <f>IF('Crisis Indicator Data'!#REF!="No Data",1,IF(#REF!&lt;&gt;"",1,0))</f>
        <v>#REF!</v>
      </c>
      <c r="X129" s="148" t="e">
        <f>IF('Crisis Indicator Data'!#REF!="No Data",1,IF(#REF!&lt;&gt;"",1,0))</f>
        <v>#REF!</v>
      </c>
      <c r="Y129" s="148" t="e">
        <f>IF('Crisis Indicator Data'!#REF!="No Data",1,IF(#REF!&lt;&gt;"",1,0))</f>
        <v>#REF!</v>
      </c>
      <c r="Z129" s="148" t="e">
        <f>IF('Crisis Indicator Data'!#REF!="No Data",1,IF(#REF!&lt;&gt;"",1,0))</f>
        <v>#REF!</v>
      </c>
      <c r="AA129" s="148" t="e">
        <f>IF('Crisis Indicator Data'!#REF!="No Data",1,IF(#REF!&lt;&gt;"",1,0))</f>
        <v>#REF!</v>
      </c>
      <c r="AB129" s="148" t="e">
        <f>IF('Crisis Indicator Data'!#REF!="No Data",1,IF(#REF!&lt;&gt;"",1,0))</f>
        <v>#REF!</v>
      </c>
      <c r="AC129" s="148" t="e">
        <f>IF('Crisis Indicator Data'!#REF!="No Data",1,IF(#REF!&lt;&gt;"",1,0))</f>
        <v>#REF!</v>
      </c>
      <c r="AD129" s="148" t="e">
        <f>IF('Crisis Indicator Data'!#REF!="No Data",1,IF(#REF!&lt;&gt;"",1,0))</f>
        <v>#REF!</v>
      </c>
      <c r="AE129" s="148" t="e">
        <f>IF('Crisis Indicator Data'!#REF!="No Data",1,IF(#REF!&lt;&gt;"",1,0))</f>
        <v>#REF!</v>
      </c>
      <c r="AF129" s="148" t="e">
        <f>IF('Crisis Indicator Data'!#REF!="No Data",1,IF(#REF!&lt;&gt;"",1,0))</f>
        <v>#REF!</v>
      </c>
      <c r="AG129" s="148" t="e">
        <f>IF('Crisis Indicator Data'!#REF!="No Data",1,IF(#REF!&lt;&gt;"",1,0))</f>
        <v>#REF!</v>
      </c>
      <c r="AH129" s="148" t="e">
        <f>IF('Crisis Indicator Data'!#REF!="No Data",1,IF(#REF!&lt;&gt;"",1,0))</f>
        <v>#REF!</v>
      </c>
      <c r="AI129" s="148" t="e">
        <f>IF('Crisis Indicator Data'!#REF!="No Data",1,IF(#REF!&lt;&gt;"",1,0))</f>
        <v>#REF!</v>
      </c>
      <c r="AJ129" s="148" t="e">
        <f>IF('Crisis Indicator Data'!#REF!="No Data",1,IF(#REF!&lt;&gt;"",1,0))</f>
        <v>#REF!</v>
      </c>
      <c r="AK129" s="148" t="e">
        <f>IF('Crisis Indicator Data'!#REF!="No Data",1,IF(#REF!&lt;&gt;"",1,0))</f>
        <v>#REF!</v>
      </c>
      <c r="AL129" s="148" t="e">
        <f>IF('Crisis Indicator Data'!#REF!="No Data",1,IF(#REF!&lt;&gt;"",1,0))</f>
        <v>#REF!</v>
      </c>
      <c r="AM129" s="148" t="e">
        <f>IF('Crisis Indicator Data'!#REF!="No Data",1,IF(#REF!&lt;&gt;"",1,0))</f>
        <v>#REF!</v>
      </c>
      <c r="AN129" s="148" t="e">
        <f>IF('Crisis Indicator Data'!#REF!="No Data",1,IF(#REF!&lt;&gt;"",1,0))</f>
        <v>#REF!</v>
      </c>
      <c r="AO129" s="148" t="e">
        <f>IF('Crisis Indicator Data'!#REF!="No Data",1,IF(#REF!&lt;&gt;"",1,0))</f>
        <v>#REF!</v>
      </c>
      <c r="AP129" s="148" t="e">
        <f>IF('Crisis Indicator Data'!#REF!="No Data",1,IF(#REF!&lt;&gt;"",1,0))</f>
        <v>#REF!</v>
      </c>
      <c r="AQ129" s="148" t="e">
        <f>IF('Crisis Indicator Data'!#REF!="No Data",1,IF(#REF!&lt;&gt;"",1,0))</f>
        <v>#REF!</v>
      </c>
      <c r="AR129" s="148" t="e">
        <f>IF('Crisis Indicator Data'!#REF!="No Data",1,IF(#REF!&lt;&gt;"",1,0))</f>
        <v>#REF!</v>
      </c>
      <c r="AS129" s="148" t="e">
        <f>IF('Crisis Indicator Data'!#REF!="No Data",1,IF(#REF!&lt;&gt;"",1,0))</f>
        <v>#REF!</v>
      </c>
      <c r="AT129" s="148" t="e">
        <f>IF('Crisis Indicator Data'!#REF!="No Data",1,IF(#REF!&lt;&gt;"",1,0))</f>
        <v>#REF!</v>
      </c>
      <c r="AU129" s="148" t="e">
        <f>IF('Crisis Indicator Data'!#REF!="No Data",1,IF(#REF!&lt;&gt;"",1,0))</f>
        <v>#REF!</v>
      </c>
      <c r="AV129" s="148" t="e">
        <f>IF('Crisis Indicator Data'!#REF!="No Data",1,IF(#REF!&lt;&gt;"",1,0))</f>
        <v>#REF!</v>
      </c>
      <c r="AW129" s="148" t="e">
        <f>IF('Crisis Indicator Data'!#REF!="No Data",1,IF(#REF!&lt;&gt;"",1,0))</f>
        <v>#REF!</v>
      </c>
      <c r="AX129" s="148" t="e">
        <f>IF('Crisis Indicator Data'!#REF!="No Data",1,IF(#REF!&lt;&gt;"",1,0))</f>
        <v>#REF!</v>
      </c>
      <c r="AY129" s="148" t="e">
        <f>IF('Crisis Indicator Data'!#REF!="No Data",1,IF(#REF!&lt;&gt;"",1,0))</f>
        <v>#REF!</v>
      </c>
      <c r="AZ129" s="148" t="e">
        <f>IF('Crisis Indicator Data'!#REF!="No Data",1,IF(#REF!&lt;&gt;"",1,0))</f>
        <v>#REF!</v>
      </c>
      <c r="BA129" t="e">
        <f t="shared" si="6"/>
        <v>#REF!</v>
      </c>
      <c r="BB129" s="20" t="e">
        <f t="shared" si="7"/>
        <v>#REF!</v>
      </c>
    </row>
    <row r="130" spans="1:54">
      <c r="A130" t="s">
        <v>8191</v>
      </c>
      <c r="B130" s="148" t="e">
        <f>IF('Crisis Indicator Data'!#REF!="No Data",1,IF(#REF!&lt;&gt;"",1,0))</f>
        <v>#REF!</v>
      </c>
      <c r="C130" s="148" t="e">
        <f>IF('Crisis Indicator Data'!#REF!="No Data",1,IF(#REF!&lt;&gt;"",1,0))</f>
        <v>#REF!</v>
      </c>
      <c r="D130" s="148" t="e">
        <f>IF('Crisis Indicator Data'!#REF!="No Data",1,IF(#REF!&lt;&gt;"",1,0))</f>
        <v>#REF!</v>
      </c>
      <c r="E130" s="148" t="e">
        <f>IF('Crisis Indicator Data'!#REF!="No Data",1,IF(#REF!&lt;&gt;"",1,0))</f>
        <v>#REF!</v>
      </c>
      <c r="F130" s="148" t="e">
        <f>IF('Crisis Indicator Data'!#REF!="No Data",1,IF(#REF!&lt;&gt;"",1,0))</f>
        <v>#REF!</v>
      </c>
      <c r="G130" s="148" t="e">
        <f>IF('Crisis Indicator Data'!#REF!="No Data",1,IF(#REF!&lt;&gt;"",1,0))</f>
        <v>#REF!</v>
      </c>
      <c r="H130" s="148" t="e">
        <f>IF('Crisis Indicator Data'!#REF!="No Data",1,IF(#REF!&lt;&gt;"",1,0))</f>
        <v>#REF!</v>
      </c>
      <c r="I130" s="148" t="e">
        <f>IF('Crisis Indicator Data'!#REF!="No Data",1,IF(#REF!&lt;&gt;"",1,0))</f>
        <v>#REF!</v>
      </c>
      <c r="J130" s="148" t="e">
        <f>IF('Crisis Indicator Data'!#REF!="No Data",1,IF(#REF!&lt;&gt;"",1,0))</f>
        <v>#REF!</v>
      </c>
      <c r="K130" s="148" t="e">
        <f>IF('Crisis Indicator Data'!#REF!="No Data",1,IF(#REF!&lt;&gt;"",1,0))</f>
        <v>#REF!</v>
      </c>
      <c r="L130" s="148" t="e">
        <f>IF('Crisis Indicator Data'!#REF!="No Data",1,IF(#REF!&lt;&gt;"",1,0))</f>
        <v>#REF!</v>
      </c>
      <c r="M130" s="148" t="e">
        <f>IF('Crisis Indicator Data'!#REF!="No Data",1,IF(#REF!&lt;&gt;"",1,0))</f>
        <v>#REF!</v>
      </c>
      <c r="N130" s="148" t="e">
        <f>IF('Crisis Indicator Data'!#REF!="No Data",1,IF(#REF!&lt;&gt;"",1,0))</f>
        <v>#REF!</v>
      </c>
      <c r="O130" s="148" t="e">
        <f>IF('Crisis Indicator Data'!#REF!="No Data",1,IF(#REF!&lt;&gt;"",1,0))</f>
        <v>#REF!</v>
      </c>
      <c r="P130" s="148" t="e">
        <f>IF('Crisis Indicator Data'!#REF!="No Data",1,IF(#REF!&lt;&gt;"",1,0))</f>
        <v>#REF!</v>
      </c>
      <c r="Q130" s="148" t="e">
        <f>IF('Crisis Indicator Data'!#REF!="No Data",1,IF(#REF!&lt;&gt;"",1,0))</f>
        <v>#REF!</v>
      </c>
      <c r="R130" s="148" t="e">
        <f>IF('Crisis Indicator Data'!#REF!="No Data",1,IF(#REF!&lt;&gt;"",1,0))</f>
        <v>#REF!</v>
      </c>
      <c r="S130" s="148" t="e">
        <f>IF('Crisis Indicator Data'!#REF!="No Data",1,IF(#REF!&lt;&gt;"",1,0))</f>
        <v>#REF!</v>
      </c>
      <c r="T130" s="148" t="e">
        <f>IF('Crisis Indicator Data'!#REF!="No Data",1,IF(#REF!&lt;&gt;"",1,0))</f>
        <v>#REF!</v>
      </c>
      <c r="U130" s="148" t="e">
        <f>IF('Crisis Indicator Data'!#REF!="No Data",1,IF(#REF!&lt;&gt;"",1,0))</f>
        <v>#REF!</v>
      </c>
      <c r="V130" s="148" t="e">
        <f>IF('Crisis Indicator Data'!#REF!="No Data",1,IF(#REF!&lt;&gt;"",1,0))</f>
        <v>#REF!</v>
      </c>
      <c r="W130" s="148" t="e">
        <f>IF('Crisis Indicator Data'!#REF!="No Data",1,IF(#REF!&lt;&gt;"",1,0))</f>
        <v>#REF!</v>
      </c>
      <c r="X130" s="148" t="e">
        <f>IF('Crisis Indicator Data'!#REF!="No Data",1,IF(#REF!&lt;&gt;"",1,0))</f>
        <v>#REF!</v>
      </c>
      <c r="Y130" s="148" t="e">
        <f>IF('Crisis Indicator Data'!#REF!="No Data",1,IF(#REF!&lt;&gt;"",1,0))</f>
        <v>#REF!</v>
      </c>
      <c r="Z130" s="148" t="e">
        <f>IF('Crisis Indicator Data'!#REF!="No Data",1,IF(#REF!&lt;&gt;"",1,0))</f>
        <v>#REF!</v>
      </c>
      <c r="AA130" s="148" t="e">
        <f>IF('Crisis Indicator Data'!#REF!="No Data",1,IF(#REF!&lt;&gt;"",1,0))</f>
        <v>#REF!</v>
      </c>
      <c r="AB130" s="148" t="e">
        <f>IF('Crisis Indicator Data'!#REF!="No Data",1,IF(#REF!&lt;&gt;"",1,0))</f>
        <v>#REF!</v>
      </c>
      <c r="AC130" s="148" t="e">
        <f>IF('Crisis Indicator Data'!#REF!="No Data",1,IF(#REF!&lt;&gt;"",1,0))</f>
        <v>#REF!</v>
      </c>
      <c r="AD130" s="148" t="e">
        <f>IF('Crisis Indicator Data'!#REF!="No Data",1,IF(#REF!&lt;&gt;"",1,0))</f>
        <v>#REF!</v>
      </c>
      <c r="AE130" s="148" t="e">
        <f>IF('Crisis Indicator Data'!#REF!="No Data",1,IF(#REF!&lt;&gt;"",1,0))</f>
        <v>#REF!</v>
      </c>
      <c r="AF130" s="148" t="e">
        <f>IF('Crisis Indicator Data'!#REF!="No Data",1,IF(#REF!&lt;&gt;"",1,0))</f>
        <v>#REF!</v>
      </c>
      <c r="AG130" s="148" t="e">
        <f>IF('Crisis Indicator Data'!#REF!="No Data",1,IF(#REF!&lt;&gt;"",1,0))</f>
        <v>#REF!</v>
      </c>
      <c r="AH130" s="148" t="e">
        <f>IF('Crisis Indicator Data'!#REF!="No Data",1,IF(#REF!&lt;&gt;"",1,0))</f>
        <v>#REF!</v>
      </c>
      <c r="AI130" s="148" t="e">
        <f>IF('Crisis Indicator Data'!#REF!="No Data",1,IF(#REF!&lt;&gt;"",1,0))</f>
        <v>#REF!</v>
      </c>
      <c r="AJ130" s="148" t="e">
        <f>IF('Crisis Indicator Data'!#REF!="No Data",1,IF(#REF!&lt;&gt;"",1,0))</f>
        <v>#REF!</v>
      </c>
      <c r="AK130" s="148" t="e">
        <f>IF('Crisis Indicator Data'!#REF!="No Data",1,IF(#REF!&lt;&gt;"",1,0))</f>
        <v>#REF!</v>
      </c>
      <c r="AL130" s="148" t="e">
        <f>IF('Crisis Indicator Data'!#REF!="No Data",1,IF(#REF!&lt;&gt;"",1,0))</f>
        <v>#REF!</v>
      </c>
      <c r="AM130" s="148" t="e">
        <f>IF('Crisis Indicator Data'!#REF!="No Data",1,IF(#REF!&lt;&gt;"",1,0))</f>
        <v>#REF!</v>
      </c>
      <c r="AN130" s="148" t="e">
        <f>IF('Crisis Indicator Data'!#REF!="No Data",1,IF(#REF!&lt;&gt;"",1,0))</f>
        <v>#REF!</v>
      </c>
      <c r="AO130" s="148" t="e">
        <f>IF('Crisis Indicator Data'!#REF!="No Data",1,IF(#REF!&lt;&gt;"",1,0))</f>
        <v>#REF!</v>
      </c>
      <c r="AP130" s="148" t="e">
        <f>IF('Crisis Indicator Data'!#REF!="No Data",1,IF(#REF!&lt;&gt;"",1,0))</f>
        <v>#REF!</v>
      </c>
      <c r="AQ130" s="148" t="e">
        <f>IF('Crisis Indicator Data'!#REF!="No Data",1,IF(#REF!&lt;&gt;"",1,0))</f>
        <v>#REF!</v>
      </c>
      <c r="AR130" s="148" t="e">
        <f>IF('Crisis Indicator Data'!#REF!="No Data",1,IF(#REF!&lt;&gt;"",1,0))</f>
        <v>#REF!</v>
      </c>
      <c r="AS130" s="148" t="e">
        <f>IF('Crisis Indicator Data'!#REF!="No Data",1,IF(#REF!&lt;&gt;"",1,0))</f>
        <v>#REF!</v>
      </c>
      <c r="AT130" s="148" t="e">
        <f>IF('Crisis Indicator Data'!#REF!="No Data",1,IF(#REF!&lt;&gt;"",1,0))</f>
        <v>#REF!</v>
      </c>
      <c r="AU130" s="148" t="e">
        <f>IF('Crisis Indicator Data'!#REF!="No Data",1,IF(#REF!&lt;&gt;"",1,0))</f>
        <v>#REF!</v>
      </c>
      <c r="AV130" s="148" t="e">
        <f>IF('Crisis Indicator Data'!#REF!="No Data",1,IF(#REF!&lt;&gt;"",1,0))</f>
        <v>#REF!</v>
      </c>
      <c r="AW130" s="148" t="e">
        <f>IF('Crisis Indicator Data'!#REF!="No Data",1,IF(#REF!&lt;&gt;"",1,0))</f>
        <v>#REF!</v>
      </c>
      <c r="AX130" s="148" t="e">
        <f>IF('Crisis Indicator Data'!#REF!="No Data",1,IF(#REF!&lt;&gt;"",1,0))</f>
        <v>#REF!</v>
      </c>
      <c r="AY130" s="148" t="e">
        <f>IF('Crisis Indicator Data'!#REF!="No Data",1,IF(#REF!&lt;&gt;"",1,0))</f>
        <v>#REF!</v>
      </c>
      <c r="AZ130" s="148" t="e">
        <f>IF('Crisis Indicator Data'!#REF!="No Data",1,IF(#REF!&lt;&gt;"",1,0))</f>
        <v>#REF!</v>
      </c>
      <c r="BA130" t="e">
        <f t="shared" ref="BA130:BA161" si="8">SUM(B130:AZ130)</f>
        <v>#REF!</v>
      </c>
      <c r="BB130" s="20" t="e">
        <f t="shared" ref="BB130:BB161" si="9">BA130/51</f>
        <v>#REF!</v>
      </c>
    </row>
    <row r="131" spans="1:54">
      <c r="A131" t="s">
        <v>5304</v>
      </c>
      <c r="B131" s="148" t="e">
        <f>IF('Crisis Indicator Data'!#REF!="No Data",1,IF(#REF!&lt;&gt;"",1,0))</f>
        <v>#REF!</v>
      </c>
      <c r="C131" s="148" t="e">
        <f>IF('Crisis Indicator Data'!#REF!="No Data",1,IF(#REF!&lt;&gt;"",1,0))</f>
        <v>#REF!</v>
      </c>
      <c r="D131" s="148" t="e">
        <f>IF('Crisis Indicator Data'!#REF!="No Data",1,IF(#REF!&lt;&gt;"",1,0))</f>
        <v>#REF!</v>
      </c>
      <c r="E131" s="148" t="e">
        <f>IF('Crisis Indicator Data'!#REF!="No Data",1,IF(#REF!&lt;&gt;"",1,0))</f>
        <v>#REF!</v>
      </c>
      <c r="F131" s="148" t="e">
        <f>IF('Crisis Indicator Data'!#REF!="No Data",1,IF(#REF!&lt;&gt;"",1,0))</f>
        <v>#REF!</v>
      </c>
      <c r="G131" s="148" t="e">
        <f>IF('Crisis Indicator Data'!#REF!="No Data",1,IF(#REF!&lt;&gt;"",1,0))</f>
        <v>#REF!</v>
      </c>
      <c r="H131" s="148" t="e">
        <f>IF('Crisis Indicator Data'!#REF!="No Data",1,IF(#REF!&lt;&gt;"",1,0))</f>
        <v>#REF!</v>
      </c>
      <c r="I131" s="148" t="e">
        <f>IF('Crisis Indicator Data'!#REF!="No Data",1,IF(#REF!&lt;&gt;"",1,0))</f>
        <v>#REF!</v>
      </c>
      <c r="J131" s="148" t="e">
        <f>IF('Crisis Indicator Data'!#REF!="No Data",1,IF(#REF!&lt;&gt;"",1,0))</f>
        <v>#REF!</v>
      </c>
      <c r="K131" s="148" t="e">
        <f>IF('Crisis Indicator Data'!#REF!="No Data",1,IF(#REF!&lt;&gt;"",1,0))</f>
        <v>#REF!</v>
      </c>
      <c r="L131" s="148" t="e">
        <f>IF('Crisis Indicator Data'!#REF!="No Data",1,IF(#REF!&lt;&gt;"",1,0))</f>
        <v>#REF!</v>
      </c>
      <c r="M131" s="148" t="e">
        <f>IF('Crisis Indicator Data'!#REF!="No Data",1,IF(#REF!&lt;&gt;"",1,0))</f>
        <v>#REF!</v>
      </c>
      <c r="N131" s="148" t="e">
        <f>IF('Crisis Indicator Data'!#REF!="No Data",1,IF(#REF!&lt;&gt;"",1,0))</f>
        <v>#REF!</v>
      </c>
      <c r="O131" s="148" t="e">
        <f>IF('Crisis Indicator Data'!#REF!="No Data",1,IF(#REF!&lt;&gt;"",1,0))</f>
        <v>#REF!</v>
      </c>
      <c r="P131" s="148" t="e">
        <f>IF('Crisis Indicator Data'!#REF!="No Data",1,IF(#REF!&lt;&gt;"",1,0))</f>
        <v>#REF!</v>
      </c>
      <c r="Q131" s="148" t="e">
        <f>IF('Crisis Indicator Data'!#REF!="No Data",1,IF(#REF!&lt;&gt;"",1,0))</f>
        <v>#REF!</v>
      </c>
      <c r="R131" s="148" t="e">
        <f>IF('Crisis Indicator Data'!#REF!="No Data",1,IF(#REF!&lt;&gt;"",1,0))</f>
        <v>#REF!</v>
      </c>
      <c r="S131" s="148" t="e">
        <f>IF('Crisis Indicator Data'!#REF!="No Data",1,IF(#REF!&lt;&gt;"",1,0))</f>
        <v>#REF!</v>
      </c>
      <c r="T131" s="148" t="e">
        <f>IF('Crisis Indicator Data'!#REF!="No Data",1,IF(#REF!&lt;&gt;"",1,0))</f>
        <v>#REF!</v>
      </c>
      <c r="U131" s="148" t="e">
        <f>IF('Crisis Indicator Data'!#REF!="No Data",1,IF(#REF!&lt;&gt;"",1,0))</f>
        <v>#REF!</v>
      </c>
      <c r="V131" s="148" t="e">
        <f>IF('Crisis Indicator Data'!#REF!="No Data",1,IF(#REF!&lt;&gt;"",1,0))</f>
        <v>#REF!</v>
      </c>
      <c r="W131" s="148" t="e">
        <f>IF('Crisis Indicator Data'!#REF!="No Data",1,IF(#REF!&lt;&gt;"",1,0))</f>
        <v>#REF!</v>
      </c>
      <c r="X131" s="148" t="e">
        <f>IF('Crisis Indicator Data'!#REF!="No Data",1,IF(#REF!&lt;&gt;"",1,0))</f>
        <v>#REF!</v>
      </c>
      <c r="Y131" s="148" t="e">
        <f>IF('Crisis Indicator Data'!#REF!="No Data",1,IF(#REF!&lt;&gt;"",1,0))</f>
        <v>#REF!</v>
      </c>
      <c r="Z131" s="148" t="e">
        <f>IF('Crisis Indicator Data'!#REF!="No Data",1,IF(#REF!&lt;&gt;"",1,0))</f>
        <v>#REF!</v>
      </c>
      <c r="AA131" s="148" t="e">
        <f>IF('Crisis Indicator Data'!#REF!="No Data",1,IF(#REF!&lt;&gt;"",1,0))</f>
        <v>#REF!</v>
      </c>
      <c r="AB131" s="148" t="e">
        <f>IF('Crisis Indicator Data'!#REF!="No Data",1,IF(#REF!&lt;&gt;"",1,0))</f>
        <v>#REF!</v>
      </c>
      <c r="AC131" s="148" t="e">
        <f>IF('Crisis Indicator Data'!#REF!="No Data",1,IF(#REF!&lt;&gt;"",1,0))</f>
        <v>#REF!</v>
      </c>
      <c r="AD131" s="148" t="e">
        <f>IF('Crisis Indicator Data'!#REF!="No Data",1,IF(#REF!&lt;&gt;"",1,0))</f>
        <v>#REF!</v>
      </c>
      <c r="AE131" s="148" t="e">
        <f>IF('Crisis Indicator Data'!#REF!="No Data",1,IF(#REF!&lt;&gt;"",1,0))</f>
        <v>#REF!</v>
      </c>
      <c r="AF131" s="148" t="e">
        <f>IF('Crisis Indicator Data'!#REF!="No Data",1,IF(#REF!&lt;&gt;"",1,0))</f>
        <v>#REF!</v>
      </c>
      <c r="AG131" s="148" t="e">
        <f>IF('Crisis Indicator Data'!#REF!="No Data",1,IF(#REF!&lt;&gt;"",1,0))</f>
        <v>#REF!</v>
      </c>
      <c r="AH131" s="148" t="e">
        <f>IF('Crisis Indicator Data'!#REF!="No Data",1,IF(#REF!&lt;&gt;"",1,0))</f>
        <v>#REF!</v>
      </c>
      <c r="AI131" s="148" t="e">
        <f>IF('Crisis Indicator Data'!#REF!="No Data",1,IF(#REF!&lt;&gt;"",1,0))</f>
        <v>#REF!</v>
      </c>
      <c r="AJ131" s="148" t="e">
        <f>IF('Crisis Indicator Data'!#REF!="No Data",1,IF(#REF!&lt;&gt;"",1,0))</f>
        <v>#REF!</v>
      </c>
      <c r="AK131" s="148" t="e">
        <f>IF('Crisis Indicator Data'!#REF!="No Data",1,IF(#REF!&lt;&gt;"",1,0))</f>
        <v>#REF!</v>
      </c>
      <c r="AL131" s="148" t="e">
        <f>IF('Crisis Indicator Data'!#REF!="No Data",1,IF(#REF!&lt;&gt;"",1,0))</f>
        <v>#REF!</v>
      </c>
      <c r="AM131" s="148" t="e">
        <f>IF('Crisis Indicator Data'!#REF!="No Data",1,IF(#REF!&lt;&gt;"",1,0))</f>
        <v>#REF!</v>
      </c>
      <c r="AN131" s="148" t="e">
        <f>IF('Crisis Indicator Data'!#REF!="No Data",1,IF(#REF!&lt;&gt;"",1,0))</f>
        <v>#REF!</v>
      </c>
      <c r="AO131" s="148" t="e">
        <f>IF('Crisis Indicator Data'!#REF!="No Data",1,IF(#REF!&lt;&gt;"",1,0))</f>
        <v>#REF!</v>
      </c>
      <c r="AP131" s="148" t="e">
        <f>IF('Crisis Indicator Data'!#REF!="No Data",1,IF(#REF!&lt;&gt;"",1,0))</f>
        <v>#REF!</v>
      </c>
      <c r="AQ131" s="148" t="e">
        <f>IF('Crisis Indicator Data'!#REF!="No Data",1,IF(#REF!&lt;&gt;"",1,0))</f>
        <v>#REF!</v>
      </c>
      <c r="AR131" s="148" t="e">
        <f>IF('Crisis Indicator Data'!#REF!="No Data",1,IF(#REF!&lt;&gt;"",1,0))</f>
        <v>#REF!</v>
      </c>
      <c r="AS131" s="148" t="e">
        <f>IF('Crisis Indicator Data'!#REF!="No Data",1,IF(#REF!&lt;&gt;"",1,0))</f>
        <v>#REF!</v>
      </c>
      <c r="AT131" s="148" t="e">
        <f>IF('Crisis Indicator Data'!#REF!="No Data",1,IF(#REF!&lt;&gt;"",1,0))</f>
        <v>#REF!</v>
      </c>
      <c r="AU131" s="148" t="e">
        <f>IF('Crisis Indicator Data'!#REF!="No Data",1,IF(#REF!&lt;&gt;"",1,0))</f>
        <v>#REF!</v>
      </c>
      <c r="AV131" s="148" t="e">
        <f>IF('Crisis Indicator Data'!#REF!="No Data",1,IF(#REF!&lt;&gt;"",1,0))</f>
        <v>#REF!</v>
      </c>
      <c r="AW131" s="148" t="e">
        <f>IF('Crisis Indicator Data'!#REF!="No Data",1,IF(#REF!&lt;&gt;"",1,0))</f>
        <v>#REF!</v>
      </c>
      <c r="AX131" s="148" t="e">
        <f>IF('Crisis Indicator Data'!#REF!="No Data",1,IF(#REF!&lt;&gt;"",1,0))</f>
        <v>#REF!</v>
      </c>
      <c r="AY131" s="148" t="e">
        <f>IF('Crisis Indicator Data'!#REF!="No Data",1,IF(#REF!&lt;&gt;"",1,0))</f>
        <v>#REF!</v>
      </c>
      <c r="AZ131" s="148" t="e">
        <f>IF('Crisis Indicator Data'!#REF!="No Data",1,IF(#REF!&lt;&gt;"",1,0))</f>
        <v>#REF!</v>
      </c>
      <c r="BA131" t="e">
        <f t="shared" si="8"/>
        <v>#REF!</v>
      </c>
      <c r="BB131" s="20" t="e">
        <f t="shared" si="9"/>
        <v>#REF!</v>
      </c>
    </row>
    <row r="132" spans="1:54">
      <c r="A132" t="s">
        <v>8193</v>
      </c>
      <c r="B132" s="148" t="e">
        <f>IF('Crisis Indicator Data'!#REF!="No Data",1,IF(#REF!&lt;&gt;"",1,0))</f>
        <v>#REF!</v>
      </c>
      <c r="C132" s="148" t="e">
        <f>IF('Crisis Indicator Data'!#REF!="No Data",1,IF(#REF!&lt;&gt;"",1,0))</f>
        <v>#REF!</v>
      </c>
      <c r="D132" s="148" t="e">
        <f>IF('Crisis Indicator Data'!#REF!="No Data",1,IF(#REF!&lt;&gt;"",1,0))</f>
        <v>#REF!</v>
      </c>
      <c r="E132" s="148" t="e">
        <f>IF('Crisis Indicator Data'!#REF!="No Data",1,IF(#REF!&lt;&gt;"",1,0))</f>
        <v>#REF!</v>
      </c>
      <c r="F132" s="148" t="e">
        <f>IF('Crisis Indicator Data'!#REF!="No Data",1,IF(#REF!&lt;&gt;"",1,0))</f>
        <v>#REF!</v>
      </c>
      <c r="G132" s="148" t="e">
        <f>IF('Crisis Indicator Data'!#REF!="No Data",1,IF(#REF!&lt;&gt;"",1,0))</f>
        <v>#REF!</v>
      </c>
      <c r="H132" s="148" t="e">
        <f>IF('Crisis Indicator Data'!#REF!="No Data",1,IF(#REF!&lt;&gt;"",1,0))</f>
        <v>#REF!</v>
      </c>
      <c r="I132" s="148" t="e">
        <f>IF('Crisis Indicator Data'!#REF!="No Data",1,IF(#REF!&lt;&gt;"",1,0))</f>
        <v>#REF!</v>
      </c>
      <c r="J132" s="148" t="e">
        <f>IF('Crisis Indicator Data'!#REF!="No Data",1,IF(#REF!&lt;&gt;"",1,0))</f>
        <v>#REF!</v>
      </c>
      <c r="K132" s="148" t="e">
        <f>IF('Crisis Indicator Data'!#REF!="No Data",1,IF(#REF!&lt;&gt;"",1,0))</f>
        <v>#REF!</v>
      </c>
      <c r="L132" s="148" t="e">
        <f>IF('Crisis Indicator Data'!#REF!="No Data",1,IF(#REF!&lt;&gt;"",1,0))</f>
        <v>#REF!</v>
      </c>
      <c r="M132" s="148" t="e">
        <f>IF('Crisis Indicator Data'!#REF!="No Data",1,IF(#REF!&lt;&gt;"",1,0))</f>
        <v>#REF!</v>
      </c>
      <c r="N132" s="148" t="e">
        <f>IF('Crisis Indicator Data'!#REF!="No Data",1,IF(#REF!&lt;&gt;"",1,0))</f>
        <v>#REF!</v>
      </c>
      <c r="O132" s="148" t="e">
        <f>IF('Crisis Indicator Data'!#REF!="No Data",1,IF(#REF!&lt;&gt;"",1,0))</f>
        <v>#REF!</v>
      </c>
      <c r="P132" s="148" t="e">
        <f>IF('Crisis Indicator Data'!#REF!="No Data",1,IF(#REF!&lt;&gt;"",1,0))</f>
        <v>#REF!</v>
      </c>
      <c r="Q132" s="148" t="e">
        <f>IF('Crisis Indicator Data'!#REF!="No Data",1,IF(#REF!&lt;&gt;"",1,0))</f>
        <v>#REF!</v>
      </c>
      <c r="R132" s="148" t="e">
        <f>IF('Crisis Indicator Data'!#REF!="No Data",1,IF(#REF!&lt;&gt;"",1,0))</f>
        <v>#REF!</v>
      </c>
      <c r="S132" s="148" t="e">
        <f>IF('Crisis Indicator Data'!#REF!="No Data",1,IF(#REF!&lt;&gt;"",1,0))</f>
        <v>#REF!</v>
      </c>
      <c r="T132" s="148" t="e">
        <f>IF('Crisis Indicator Data'!#REF!="No Data",1,IF(#REF!&lt;&gt;"",1,0))</f>
        <v>#REF!</v>
      </c>
      <c r="U132" s="148" t="e">
        <f>IF('Crisis Indicator Data'!#REF!="No Data",1,IF(#REF!&lt;&gt;"",1,0))</f>
        <v>#REF!</v>
      </c>
      <c r="V132" s="148" t="e">
        <f>IF('Crisis Indicator Data'!#REF!="No Data",1,IF(#REF!&lt;&gt;"",1,0))</f>
        <v>#REF!</v>
      </c>
      <c r="W132" s="148" t="e">
        <f>IF('Crisis Indicator Data'!#REF!="No Data",1,IF(#REF!&lt;&gt;"",1,0))</f>
        <v>#REF!</v>
      </c>
      <c r="X132" s="148" t="e">
        <f>IF('Crisis Indicator Data'!#REF!="No Data",1,IF(#REF!&lt;&gt;"",1,0))</f>
        <v>#REF!</v>
      </c>
      <c r="Y132" s="148" t="e">
        <f>IF('Crisis Indicator Data'!#REF!="No Data",1,IF(#REF!&lt;&gt;"",1,0))</f>
        <v>#REF!</v>
      </c>
      <c r="Z132" s="148" t="e">
        <f>IF('Crisis Indicator Data'!#REF!="No Data",1,IF(#REF!&lt;&gt;"",1,0))</f>
        <v>#REF!</v>
      </c>
      <c r="AA132" s="148" t="e">
        <f>IF('Crisis Indicator Data'!#REF!="No Data",1,IF(#REF!&lt;&gt;"",1,0))</f>
        <v>#REF!</v>
      </c>
      <c r="AB132" s="148" t="e">
        <f>IF('Crisis Indicator Data'!#REF!="No Data",1,IF(#REF!&lt;&gt;"",1,0))</f>
        <v>#REF!</v>
      </c>
      <c r="AC132" s="148" t="e">
        <f>IF('Crisis Indicator Data'!#REF!="No Data",1,IF(#REF!&lt;&gt;"",1,0))</f>
        <v>#REF!</v>
      </c>
      <c r="AD132" s="148" t="e">
        <f>IF('Crisis Indicator Data'!#REF!="No Data",1,IF(#REF!&lt;&gt;"",1,0))</f>
        <v>#REF!</v>
      </c>
      <c r="AE132" s="148" t="e">
        <f>IF('Crisis Indicator Data'!#REF!="No Data",1,IF(#REF!&lt;&gt;"",1,0))</f>
        <v>#REF!</v>
      </c>
      <c r="AF132" s="148" t="e">
        <f>IF('Crisis Indicator Data'!#REF!="No Data",1,IF(#REF!&lt;&gt;"",1,0))</f>
        <v>#REF!</v>
      </c>
      <c r="AG132" s="148" t="e">
        <f>IF('Crisis Indicator Data'!#REF!="No Data",1,IF(#REF!&lt;&gt;"",1,0))</f>
        <v>#REF!</v>
      </c>
      <c r="AH132" s="148" t="e">
        <f>IF('Crisis Indicator Data'!#REF!="No Data",1,IF(#REF!&lt;&gt;"",1,0))</f>
        <v>#REF!</v>
      </c>
      <c r="AI132" s="148" t="e">
        <f>IF('Crisis Indicator Data'!#REF!="No Data",1,IF(#REF!&lt;&gt;"",1,0))</f>
        <v>#REF!</v>
      </c>
      <c r="AJ132" s="148" t="e">
        <f>IF('Crisis Indicator Data'!#REF!="No Data",1,IF(#REF!&lt;&gt;"",1,0))</f>
        <v>#REF!</v>
      </c>
      <c r="AK132" s="148" t="e">
        <f>IF('Crisis Indicator Data'!#REF!="No Data",1,IF(#REF!&lt;&gt;"",1,0))</f>
        <v>#REF!</v>
      </c>
      <c r="AL132" s="148" t="e">
        <f>IF('Crisis Indicator Data'!#REF!="No Data",1,IF(#REF!&lt;&gt;"",1,0))</f>
        <v>#REF!</v>
      </c>
      <c r="AM132" s="148" t="e">
        <f>IF('Crisis Indicator Data'!#REF!="No Data",1,IF(#REF!&lt;&gt;"",1,0))</f>
        <v>#REF!</v>
      </c>
      <c r="AN132" s="148" t="e">
        <f>IF('Crisis Indicator Data'!#REF!="No Data",1,IF(#REF!&lt;&gt;"",1,0))</f>
        <v>#REF!</v>
      </c>
      <c r="AO132" s="148" t="e">
        <f>IF('Crisis Indicator Data'!#REF!="No Data",1,IF(#REF!&lt;&gt;"",1,0))</f>
        <v>#REF!</v>
      </c>
      <c r="AP132" s="148" t="e">
        <f>IF('Crisis Indicator Data'!#REF!="No Data",1,IF(#REF!&lt;&gt;"",1,0))</f>
        <v>#REF!</v>
      </c>
      <c r="AQ132" s="148" t="e">
        <f>IF('Crisis Indicator Data'!#REF!="No Data",1,IF(#REF!&lt;&gt;"",1,0))</f>
        <v>#REF!</v>
      </c>
      <c r="AR132" s="148" t="e">
        <f>IF('Crisis Indicator Data'!#REF!="No Data",1,IF(#REF!&lt;&gt;"",1,0))</f>
        <v>#REF!</v>
      </c>
      <c r="AS132" s="148" t="e">
        <f>IF('Crisis Indicator Data'!#REF!="No Data",1,IF(#REF!&lt;&gt;"",1,0))</f>
        <v>#REF!</v>
      </c>
      <c r="AT132" s="148" t="e">
        <f>IF('Crisis Indicator Data'!#REF!="No Data",1,IF(#REF!&lt;&gt;"",1,0))</f>
        <v>#REF!</v>
      </c>
      <c r="AU132" s="148" t="e">
        <f>IF('Crisis Indicator Data'!#REF!="No Data",1,IF(#REF!&lt;&gt;"",1,0))</f>
        <v>#REF!</v>
      </c>
      <c r="AV132" s="148" t="e">
        <f>IF('Crisis Indicator Data'!#REF!="No Data",1,IF(#REF!&lt;&gt;"",1,0))</f>
        <v>#REF!</v>
      </c>
      <c r="AW132" s="148" t="e">
        <f>IF('Crisis Indicator Data'!#REF!="No Data",1,IF(#REF!&lt;&gt;"",1,0))</f>
        <v>#REF!</v>
      </c>
      <c r="AX132" s="148" t="e">
        <f>IF('Crisis Indicator Data'!#REF!="No Data",1,IF(#REF!&lt;&gt;"",1,0))</f>
        <v>#REF!</v>
      </c>
      <c r="AY132" s="148" t="e">
        <f>IF('Crisis Indicator Data'!#REF!="No Data",1,IF(#REF!&lt;&gt;"",1,0))</f>
        <v>#REF!</v>
      </c>
      <c r="AZ132" s="148" t="e">
        <f>IF('Crisis Indicator Data'!#REF!="No Data",1,IF(#REF!&lt;&gt;"",1,0))</f>
        <v>#REF!</v>
      </c>
      <c r="BA132" t="e">
        <f t="shared" si="8"/>
        <v>#REF!</v>
      </c>
      <c r="BB132" s="20" t="e">
        <f t="shared" si="9"/>
        <v>#REF!</v>
      </c>
    </row>
    <row r="133" spans="1:54">
      <c r="A133" t="s">
        <v>8195</v>
      </c>
      <c r="B133" s="148" t="e">
        <f>IF('Crisis Indicator Data'!#REF!="No Data",1,IF(#REF!&lt;&gt;"",1,0))</f>
        <v>#REF!</v>
      </c>
      <c r="C133" s="148" t="e">
        <f>IF('Crisis Indicator Data'!#REF!="No Data",1,IF(#REF!&lt;&gt;"",1,0))</f>
        <v>#REF!</v>
      </c>
      <c r="D133" s="148" t="e">
        <f>IF('Crisis Indicator Data'!#REF!="No Data",1,IF(#REF!&lt;&gt;"",1,0))</f>
        <v>#REF!</v>
      </c>
      <c r="E133" s="148" t="e">
        <f>IF('Crisis Indicator Data'!#REF!="No Data",1,IF(#REF!&lt;&gt;"",1,0))</f>
        <v>#REF!</v>
      </c>
      <c r="F133" s="148" t="e">
        <f>IF('Crisis Indicator Data'!#REF!="No Data",1,IF(#REF!&lt;&gt;"",1,0))</f>
        <v>#REF!</v>
      </c>
      <c r="G133" s="148" t="e">
        <f>IF('Crisis Indicator Data'!#REF!="No Data",1,IF(#REF!&lt;&gt;"",1,0))</f>
        <v>#REF!</v>
      </c>
      <c r="H133" s="148" t="e">
        <f>IF('Crisis Indicator Data'!#REF!="No Data",1,IF(#REF!&lt;&gt;"",1,0))</f>
        <v>#REF!</v>
      </c>
      <c r="I133" s="148" t="e">
        <f>IF('Crisis Indicator Data'!#REF!="No Data",1,IF(#REF!&lt;&gt;"",1,0))</f>
        <v>#REF!</v>
      </c>
      <c r="J133" s="148" t="e">
        <f>IF('Crisis Indicator Data'!#REF!="No Data",1,IF(#REF!&lt;&gt;"",1,0))</f>
        <v>#REF!</v>
      </c>
      <c r="K133" s="148" t="e">
        <f>IF('Crisis Indicator Data'!#REF!="No Data",1,IF(#REF!&lt;&gt;"",1,0))</f>
        <v>#REF!</v>
      </c>
      <c r="L133" s="148" t="e">
        <f>IF('Crisis Indicator Data'!#REF!="No Data",1,IF(#REF!&lt;&gt;"",1,0))</f>
        <v>#REF!</v>
      </c>
      <c r="M133" s="148" t="e">
        <f>IF('Crisis Indicator Data'!#REF!="No Data",1,IF(#REF!&lt;&gt;"",1,0))</f>
        <v>#REF!</v>
      </c>
      <c r="N133" s="148" t="e">
        <f>IF('Crisis Indicator Data'!#REF!="No Data",1,IF(#REF!&lt;&gt;"",1,0))</f>
        <v>#REF!</v>
      </c>
      <c r="O133" s="148" t="e">
        <f>IF('Crisis Indicator Data'!#REF!="No Data",1,IF(#REF!&lt;&gt;"",1,0))</f>
        <v>#REF!</v>
      </c>
      <c r="P133" s="148" t="e">
        <f>IF('Crisis Indicator Data'!#REF!="No Data",1,IF(#REF!&lt;&gt;"",1,0))</f>
        <v>#REF!</v>
      </c>
      <c r="Q133" s="148" t="e">
        <f>IF('Crisis Indicator Data'!#REF!="No Data",1,IF(#REF!&lt;&gt;"",1,0))</f>
        <v>#REF!</v>
      </c>
      <c r="R133" s="148" t="e">
        <f>IF('Crisis Indicator Data'!#REF!="No Data",1,IF(#REF!&lt;&gt;"",1,0))</f>
        <v>#REF!</v>
      </c>
      <c r="S133" s="148" t="e">
        <f>IF('Crisis Indicator Data'!#REF!="No Data",1,IF(#REF!&lt;&gt;"",1,0))</f>
        <v>#REF!</v>
      </c>
      <c r="T133" s="148" t="e">
        <f>IF('Crisis Indicator Data'!#REF!="No Data",1,IF(#REF!&lt;&gt;"",1,0))</f>
        <v>#REF!</v>
      </c>
      <c r="U133" s="148" t="e">
        <f>IF('Crisis Indicator Data'!#REF!="No Data",1,IF(#REF!&lt;&gt;"",1,0))</f>
        <v>#REF!</v>
      </c>
      <c r="V133" s="148" t="e">
        <f>IF('Crisis Indicator Data'!#REF!="No Data",1,IF(#REF!&lt;&gt;"",1,0))</f>
        <v>#REF!</v>
      </c>
      <c r="W133" s="148" t="e">
        <f>IF('Crisis Indicator Data'!#REF!="No Data",1,IF(#REF!&lt;&gt;"",1,0))</f>
        <v>#REF!</v>
      </c>
      <c r="X133" s="148" t="e">
        <f>IF('Crisis Indicator Data'!#REF!="No Data",1,IF(#REF!&lt;&gt;"",1,0))</f>
        <v>#REF!</v>
      </c>
      <c r="Y133" s="148" t="e">
        <f>IF('Crisis Indicator Data'!#REF!="No Data",1,IF(#REF!&lt;&gt;"",1,0))</f>
        <v>#REF!</v>
      </c>
      <c r="Z133" s="148" t="e">
        <f>IF('Crisis Indicator Data'!#REF!="No Data",1,IF(#REF!&lt;&gt;"",1,0))</f>
        <v>#REF!</v>
      </c>
      <c r="AA133" s="148" t="e">
        <f>IF('Crisis Indicator Data'!#REF!="No Data",1,IF(#REF!&lt;&gt;"",1,0))</f>
        <v>#REF!</v>
      </c>
      <c r="AB133" s="148" t="e">
        <f>IF('Crisis Indicator Data'!#REF!="No Data",1,IF(#REF!&lt;&gt;"",1,0))</f>
        <v>#REF!</v>
      </c>
      <c r="AC133" s="148" t="e">
        <f>IF('Crisis Indicator Data'!#REF!="No Data",1,IF(#REF!&lt;&gt;"",1,0))</f>
        <v>#REF!</v>
      </c>
      <c r="AD133" s="148" t="e">
        <f>IF('Crisis Indicator Data'!#REF!="No Data",1,IF(#REF!&lt;&gt;"",1,0))</f>
        <v>#REF!</v>
      </c>
      <c r="AE133" s="148" t="e">
        <f>IF('Crisis Indicator Data'!#REF!="No Data",1,IF(#REF!&lt;&gt;"",1,0))</f>
        <v>#REF!</v>
      </c>
      <c r="AF133" s="148" t="e">
        <f>IF('Crisis Indicator Data'!#REF!="No Data",1,IF(#REF!&lt;&gt;"",1,0))</f>
        <v>#REF!</v>
      </c>
      <c r="AG133" s="148" t="e">
        <f>IF('Crisis Indicator Data'!#REF!="No Data",1,IF(#REF!&lt;&gt;"",1,0))</f>
        <v>#REF!</v>
      </c>
      <c r="AH133" s="148" t="e">
        <f>IF('Crisis Indicator Data'!#REF!="No Data",1,IF(#REF!&lt;&gt;"",1,0))</f>
        <v>#REF!</v>
      </c>
      <c r="AI133" s="148" t="e">
        <f>IF('Crisis Indicator Data'!#REF!="No Data",1,IF(#REF!&lt;&gt;"",1,0))</f>
        <v>#REF!</v>
      </c>
      <c r="AJ133" s="148" t="e">
        <f>IF('Crisis Indicator Data'!#REF!="No Data",1,IF(#REF!&lt;&gt;"",1,0))</f>
        <v>#REF!</v>
      </c>
      <c r="AK133" s="148" t="e">
        <f>IF('Crisis Indicator Data'!#REF!="No Data",1,IF(#REF!&lt;&gt;"",1,0))</f>
        <v>#REF!</v>
      </c>
      <c r="AL133" s="148" t="e">
        <f>IF('Crisis Indicator Data'!#REF!="No Data",1,IF(#REF!&lt;&gt;"",1,0))</f>
        <v>#REF!</v>
      </c>
      <c r="AM133" s="148" t="e">
        <f>IF('Crisis Indicator Data'!#REF!="No Data",1,IF(#REF!&lt;&gt;"",1,0))</f>
        <v>#REF!</v>
      </c>
      <c r="AN133" s="148" t="e">
        <f>IF('Crisis Indicator Data'!#REF!="No Data",1,IF(#REF!&lt;&gt;"",1,0))</f>
        <v>#REF!</v>
      </c>
      <c r="AO133" s="148" t="e">
        <f>IF('Crisis Indicator Data'!#REF!="No Data",1,IF(#REF!&lt;&gt;"",1,0))</f>
        <v>#REF!</v>
      </c>
      <c r="AP133" s="148" t="e">
        <f>IF('Crisis Indicator Data'!#REF!="No Data",1,IF(#REF!&lt;&gt;"",1,0))</f>
        <v>#REF!</v>
      </c>
      <c r="AQ133" s="148" t="e">
        <f>IF('Crisis Indicator Data'!#REF!="No Data",1,IF(#REF!&lt;&gt;"",1,0))</f>
        <v>#REF!</v>
      </c>
      <c r="AR133" s="148" t="e">
        <f>IF('Crisis Indicator Data'!#REF!="No Data",1,IF(#REF!&lt;&gt;"",1,0))</f>
        <v>#REF!</v>
      </c>
      <c r="AS133" s="148" t="e">
        <f>IF('Crisis Indicator Data'!#REF!="No Data",1,IF(#REF!&lt;&gt;"",1,0))</f>
        <v>#REF!</v>
      </c>
      <c r="AT133" s="148" t="e">
        <f>IF('Crisis Indicator Data'!#REF!="No Data",1,IF(#REF!&lt;&gt;"",1,0))</f>
        <v>#REF!</v>
      </c>
      <c r="AU133" s="148" t="e">
        <f>IF('Crisis Indicator Data'!#REF!="No Data",1,IF(#REF!&lt;&gt;"",1,0))</f>
        <v>#REF!</v>
      </c>
      <c r="AV133" s="148" t="e">
        <f>IF('Crisis Indicator Data'!#REF!="No Data",1,IF(#REF!&lt;&gt;"",1,0))</f>
        <v>#REF!</v>
      </c>
      <c r="AW133" s="148" t="e">
        <f>IF('Crisis Indicator Data'!#REF!="No Data",1,IF(#REF!&lt;&gt;"",1,0))</f>
        <v>#REF!</v>
      </c>
      <c r="AX133" s="148" t="e">
        <f>IF('Crisis Indicator Data'!#REF!="No Data",1,IF(#REF!&lt;&gt;"",1,0))</f>
        <v>#REF!</v>
      </c>
      <c r="AY133" s="148" t="e">
        <f>IF('Crisis Indicator Data'!#REF!="No Data",1,IF(#REF!&lt;&gt;"",1,0))</f>
        <v>#REF!</v>
      </c>
      <c r="AZ133" s="148" t="e">
        <f>IF('Crisis Indicator Data'!#REF!="No Data",1,IF(#REF!&lt;&gt;"",1,0))</f>
        <v>#REF!</v>
      </c>
      <c r="BA133" t="e">
        <f t="shared" si="8"/>
        <v>#REF!</v>
      </c>
      <c r="BB133" s="20" t="e">
        <f t="shared" si="9"/>
        <v>#REF!</v>
      </c>
    </row>
    <row r="134" spans="1:54">
      <c r="A134" t="s">
        <v>8197</v>
      </c>
      <c r="B134" s="148" t="e">
        <f>IF('Crisis Indicator Data'!#REF!="No Data",1,IF(#REF!&lt;&gt;"",1,0))</f>
        <v>#REF!</v>
      </c>
      <c r="C134" s="148" t="e">
        <f>IF('Crisis Indicator Data'!#REF!="No Data",1,IF(#REF!&lt;&gt;"",1,0))</f>
        <v>#REF!</v>
      </c>
      <c r="D134" s="148" t="e">
        <f>IF('Crisis Indicator Data'!#REF!="No Data",1,IF(#REF!&lt;&gt;"",1,0))</f>
        <v>#REF!</v>
      </c>
      <c r="E134" s="148" t="e">
        <f>IF('Crisis Indicator Data'!#REF!="No Data",1,IF(#REF!&lt;&gt;"",1,0))</f>
        <v>#REF!</v>
      </c>
      <c r="F134" s="148" t="e">
        <f>IF('Crisis Indicator Data'!#REF!="No Data",1,IF(#REF!&lt;&gt;"",1,0))</f>
        <v>#REF!</v>
      </c>
      <c r="G134" s="148" t="e">
        <f>IF('Crisis Indicator Data'!#REF!="No Data",1,IF(#REF!&lt;&gt;"",1,0))</f>
        <v>#REF!</v>
      </c>
      <c r="H134" s="148" t="e">
        <f>IF('Crisis Indicator Data'!#REF!="No Data",1,IF(#REF!&lt;&gt;"",1,0))</f>
        <v>#REF!</v>
      </c>
      <c r="I134" s="148" t="e">
        <f>IF('Crisis Indicator Data'!#REF!="No Data",1,IF(#REF!&lt;&gt;"",1,0))</f>
        <v>#REF!</v>
      </c>
      <c r="J134" s="148" t="e">
        <f>IF('Crisis Indicator Data'!#REF!="No Data",1,IF(#REF!&lt;&gt;"",1,0))</f>
        <v>#REF!</v>
      </c>
      <c r="K134" s="148" t="e">
        <f>IF('Crisis Indicator Data'!#REF!="No Data",1,IF(#REF!&lt;&gt;"",1,0))</f>
        <v>#REF!</v>
      </c>
      <c r="L134" s="148" t="e">
        <f>IF('Crisis Indicator Data'!#REF!="No Data",1,IF(#REF!&lt;&gt;"",1,0))</f>
        <v>#REF!</v>
      </c>
      <c r="M134" s="148" t="e">
        <f>IF('Crisis Indicator Data'!#REF!="No Data",1,IF(#REF!&lt;&gt;"",1,0))</f>
        <v>#REF!</v>
      </c>
      <c r="N134" s="148" t="e">
        <f>IF('Crisis Indicator Data'!#REF!="No Data",1,IF(#REF!&lt;&gt;"",1,0))</f>
        <v>#REF!</v>
      </c>
      <c r="O134" s="148" t="e">
        <f>IF('Crisis Indicator Data'!#REF!="No Data",1,IF(#REF!&lt;&gt;"",1,0))</f>
        <v>#REF!</v>
      </c>
      <c r="P134" s="148" t="e">
        <f>IF('Crisis Indicator Data'!#REF!="No Data",1,IF(#REF!&lt;&gt;"",1,0))</f>
        <v>#REF!</v>
      </c>
      <c r="Q134" s="148" t="e">
        <f>IF('Crisis Indicator Data'!#REF!="No Data",1,IF(#REF!&lt;&gt;"",1,0))</f>
        <v>#REF!</v>
      </c>
      <c r="R134" s="148" t="e">
        <f>IF('Crisis Indicator Data'!#REF!="No Data",1,IF(#REF!&lt;&gt;"",1,0))</f>
        <v>#REF!</v>
      </c>
      <c r="S134" s="148" t="e">
        <f>IF('Crisis Indicator Data'!#REF!="No Data",1,IF(#REF!&lt;&gt;"",1,0))</f>
        <v>#REF!</v>
      </c>
      <c r="T134" s="148" t="e">
        <f>IF('Crisis Indicator Data'!#REF!="No Data",1,IF(#REF!&lt;&gt;"",1,0))</f>
        <v>#REF!</v>
      </c>
      <c r="U134" s="148" t="e">
        <f>IF('Crisis Indicator Data'!#REF!="No Data",1,IF(#REF!&lt;&gt;"",1,0))</f>
        <v>#REF!</v>
      </c>
      <c r="V134" s="148" t="e">
        <f>IF('Crisis Indicator Data'!#REF!="No Data",1,IF(#REF!&lt;&gt;"",1,0))</f>
        <v>#REF!</v>
      </c>
      <c r="W134" s="148" t="e">
        <f>IF('Crisis Indicator Data'!#REF!="No Data",1,IF(#REF!&lt;&gt;"",1,0))</f>
        <v>#REF!</v>
      </c>
      <c r="X134" s="148" t="e">
        <f>IF('Crisis Indicator Data'!#REF!="No Data",1,IF(#REF!&lt;&gt;"",1,0))</f>
        <v>#REF!</v>
      </c>
      <c r="Y134" s="148" t="e">
        <f>IF('Crisis Indicator Data'!#REF!="No Data",1,IF(#REF!&lt;&gt;"",1,0))</f>
        <v>#REF!</v>
      </c>
      <c r="Z134" s="148" t="e">
        <f>IF('Crisis Indicator Data'!#REF!="No Data",1,IF(#REF!&lt;&gt;"",1,0))</f>
        <v>#REF!</v>
      </c>
      <c r="AA134" s="148" t="e">
        <f>IF('Crisis Indicator Data'!#REF!="No Data",1,IF(#REF!&lt;&gt;"",1,0))</f>
        <v>#REF!</v>
      </c>
      <c r="AB134" s="148" t="e">
        <f>IF('Crisis Indicator Data'!#REF!="No Data",1,IF(#REF!&lt;&gt;"",1,0))</f>
        <v>#REF!</v>
      </c>
      <c r="AC134" s="148" t="e">
        <f>IF('Crisis Indicator Data'!#REF!="No Data",1,IF(#REF!&lt;&gt;"",1,0))</f>
        <v>#REF!</v>
      </c>
      <c r="AD134" s="148" t="e">
        <f>IF('Crisis Indicator Data'!#REF!="No Data",1,IF(#REF!&lt;&gt;"",1,0))</f>
        <v>#REF!</v>
      </c>
      <c r="AE134" s="148" t="e">
        <f>IF('Crisis Indicator Data'!#REF!="No Data",1,IF(#REF!&lt;&gt;"",1,0))</f>
        <v>#REF!</v>
      </c>
      <c r="AF134" s="148" t="e">
        <f>IF('Crisis Indicator Data'!#REF!="No Data",1,IF(#REF!&lt;&gt;"",1,0))</f>
        <v>#REF!</v>
      </c>
      <c r="AG134" s="148" t="e">
        <f>IF('Crisis Indicator Data'!#REF!="No Data",1,IF(#REF!&lt;&gt;"",1,0))</f>
        <v>#REF!</v>
      </c>
      <c r="AH134" s="148" t="e">
        <f>IF('Crisis Indicator Data'!#REF!="No Data",1,IF(#REF!&lt;&gt;"",1,0))</f>
        <v>#REF!</v>
      </c>
      <c r="AI134" s="148" t="e">
        <f>IF('Crisis Indicator Data'!#REF!="No Data",1,IF(#REF!&lt;&gt;"",1,0))</f>
        <v>#REF!</v>
      </c>
      <c r="AJ134" s="148" t="e">
        <f>IF('Crisis Indicator Data'!#REF!="No Data",1,IF(#REF!&lt;&gt;"",1,0))</f>
        <v>#REF!</v>
      </c>
      <c r="AK134" s="148" t="e">
        <f>IF('Crisis Indicator Data'!#REF!="No Data",1,IF(#REF!&lt;&gt;"",1,0))</f>
        <v>#REF!</v>
      </c>
      <c r="AL134" s="148" t="e">
        <f>IF('Crisis Indicator Data'!#REF!="No Data",1,IF(#REF!&lt;&gt;"",1,0))</f>
        <v>#REF!</v>
      </c>
      <c r="AM134" s="148" t="e">
        <f>IF('Crisis Indicator Data'!#REF!="No Data",1,IF(#REF!&lt;&gt;"",1,0))</f>
        <v>#REF!</v>
      </c>
      <c r="AN134" s="148" t="e">
        <f>IF('Crisis Indicator Data'!#REF!="No Data",1,IF(#REF!&lt;&gt;"",1,0))</f>
        <v>#REF!</v>
      </c>
      <c r="AO134" s="148" t="e">
        <f>IF('Crisis Indicator Data'!#REF!="No Data",1,IF(#REF!&lt;&gt;"",1,0))</f>
        <v>#REF!</v>
      </c>
      <c r="AP134" s="148" t="e">
        <f>IF('Crisis Indicator Data'!#REF!="No Data",1,IF(#REF!&lt;&gt;"",1,0))</f>
        <v>#REF!</v>
      </c>
      <c r="AQ134" s="148" t="e">
        <f>IF('Crisis Indicator Data'!#REF!="No Data",1,IF(#REF!&lt;&gt;"",1,0))</f>
        <v>#REF!</v>
      </c>
      <c r="AR134" s="148" t="e">
        <f>IF('Crisis Indicator Data'!#REF!="No Data",1,IF(#REF!&lt;&gt;"",1,0))</f>
        <v>#REF!</v>
      </c>
      <c r="AS134" s="148" t="e">
        <f>IF('Crisis Indicator Data'!#REF!="No Data",1,IF(#REF!&lt;&gt;"",1,0))</f>
        <v>#REF!</v>
      </c>
      <c r="AT134" s="148" t="e">
        <f>IF('Crisis Indicator Data'!#REF!="No Data",1,IF(#REF!&lt;&gt;"",1,0))</f>
        <v>#REF!</v>
      </c>
      <c r="AU134" s="148" t="e">
        <f>IF('Crisis Indicator Data'!#REF!="No Data",1,IF(#REF!&lt;&gt;"",1,0))</f>
        <v>#REF!</v>
      </c>
      <c r="AV134" s="148" t="e">
        <f>IF('Crisis Indicator Data'!#REF!="No Data",1,IF(#REF!&lt;&gt;"",1,0))</f>
        <v>#REF!</v>
      </c>
      <c r="AW134" s="148" t="e">
        <f>IF('Crisis Indicator Data'!#REF!="No Data",1,IF(#REF!&lt;&gt;"",1,0))</f>
        <v>#REF!</v>
      </c>
      <c r="AX134" s="148" t="e">
        <f>IF('Crisis Indicator Data'!#REF!="No Data",1,IF(#REF!&lt;&gt;"",1,0))</f>
        <v>#REF!</v>
      </c>
      <c r="AY134" s="148" t="e">
        <f>IF('Crisis Indicator Data'!#REF!="No Data",1,IF(#REF!&lt;&gt;"",1,0))</f>
        <v>#REF!</v>
      </c>
      <c r="AZ134" s="148" t="e">
        <f>IF('Crisis Indicator Data'!#REF!="No Data",1,IF(#REF!&lt;&gt;"",1,0))</f>
        <v>#REF!</v>
      </c>
      <c r="BA134" t="e">
        <f t="shared" si="8"/>
        <v>#REF!</v>
      </c>
      <c r="BB134" s="20" t="e">
        <f t="shared" si="9"/>
        <v>#REF!</v>
      </c>
    </row>
    <row r="135" spans="1:54">
      <c r="A135" t="s">
        <v>4975</v>
      </c>
      <c r="B135" s="148" t="e">
        <f>IF('Crisis Indicator Data'!#REF!="No Data",1,IF(#REF!&lt;&gt;"",1,0))</f>
        <v>#REF!</v>
      </c>
      <c r="C135" s="148" t="e">
        <f>IF('Crisis Indicator Data'!#REF!="No Data",1,IF(#REF!&lt;&gt;"",1,0))</f>
        <v>#REF!</v>
      </c>
      <c r="D135" s="148" t="e">
        <f>IF('Crisis Indicator Data'!#REF!="No Data",1,IF(#REF!&lt;&gt;"",1,0))</f>
        <v>#REF!</v>
      </c>
      <c r="E135" s="148" t="e">
        <f>IF('Crisis Indicator Data'!#REF!="No Data",1,IF(#REF!&lt;&gt;"",1,0))</f>
        <v>#REF!</v>
      </c>
      <c r="F135" s="148" t="e">
        <f>IF('Crisis Indicator Data'!#REF!="No Data",1,IF(#REF!&lt;&gt;"",1,0))</f>
        <v>#REF!</v>
      </c>
      <c r="G135" s="148" t="e">
        <f>IF('Crisis Indicator Data'!#REF!="No Data",1,IF(#REF!&lt;&gt;"",1,0))</f>
        <v>#REF!</v>
      </c>
      <c r="H135" s="148" t="e">
        <f>IF('Crisis Indicator Data'!#REF!="No Data",1,IF(#REF!&lt;&gt;"",1,0))</f>
        <v>#REF!</v>
      </c>
      <c r="I135" s="148" t="e">
        <f>IF('Crisis Indicator Data'!#REF!="No Data",1,IF(#REF!&lt;&gt;"",1,0))</f>
        <v>#REF!</v>
      </c>
      <c r="J135" s="148" t="e">
        <f>IF('Crisis Indicator Data'!#REF!="No Data",1,IF(#REF!&lt;&gt;"",1,0))</f>
        <v>#REF!</v>
      </c>
      <c r="K135" s="148" t="e">
        <f>IF('Crisis Indicator Data'!#REF!="No Data",1,IF(#REF!&lt;&gt;"",1,0))</f>
        <v>#REF!</v>
      </c>
      <c r="L135" s="148" t="e">
        <f>IF('Crisis Indicator Data'!#REF!="No Data",1,IF(#REF!&lt;&gt;"",1,0))</f>
        <v>#REF!</v>
      </c>
      <c r="M135" s="148" t="e">
        <f>IF('Crisis Indicator Data'!#REF!="No Data",1,IF(#REF!&lt;&gt;"",1,0))</f>
        <v>#REF!</v>
      </c>
      <c r="N135" s="148" t="e">
        <f>IF('Crisis Indicator Data'!#REF!="No Data",1,IF(#REF!&lt;&gt;"",1,0))</f>
        <v>#REF!</v>
      </c>
      <c r="O135" s="148" t="e">
        <f>IF('Crisis Indicator Data'!#REF!="No Data",1,IF(#REF!&lt;&gt;"",1,0))</f>
        <v>#REF!</v>
      </c>
      <c r="P135" s="148" t="e">
        <f>IF('Crisis Indicator Data'!#REF!="No Data",1,IF(#REF!&lt;&gt;"",1,0))</f>
        <v>#REF!</v>
      </c>
      <c r="Q135" s="148" t="e">
        <f>IF('Crisis Indicator Data'!#REF!="No Data",1,IF(#REF!&lt;&gt;"",1,0))</f>
        <v>#REF!</v>
      </c>
      <c r="R135" s="148" t="e">
        <f>IF('Crisis Indicator Data'!#REF!="No Data",1,IF(#REF!&lt;&gt;"",1,0))</f>
        <v>#REF!</v>
      </c>
      <c r="S135" s="148" t="e">
        <f>IF('Crisis Indicator Data'!#REF!="No Data",1,IF(#REF!&lt;&gt;"",1,0))</f>
        <v>#REF!</v>
      </c>
      <c r="T135" s="148" t="e">
        <f>IF('Crisis Indicator Data'!#REF!="No Data",1,IF(#REF!&lt;&gt;"",1,0))</f>
        <v>#REF!</v>
      </c>
      <c r="U135" s="148" t="e">
        <f>IF('Crisis Indicator Data'!#REF!="No Data",1,IF(#REF!&lt;&gt;"",1,0))</f>
        <v>#REF!</v>
      </c>
      <c r="V135" s="148" t="e">
        <f>IF('Crisis Indicator Data'!#REF!="No Data",1,IF(#REF!&lt;&gt;"",1,0))</f>
        <v>#REF!</v>
      </c>
      <c r="W135" s="148" t="e">
        <f>IF('Crisis Indicator Data'!#REF!="No Data",1,IF(#REF!&lt;&gt;"",1,0))</f>
        <v>#REF!</v>
      </c>
      <c r="X135" s="148" t="e">
        <f>IF('Crisis Indicator Data'!#REF!="No Data",1,IF(#REF!&lt;&gt;"",1,0))</f>
        <v>#REF!</v>
      </c>
      <c r="Y135" s="148" t="e">
        <f>IF('Crisis Indicator Data'!#REF!="No Data",1,IF(#REF!&lt;&gt;"",1,0))</f>
        <v>#REF!</v>
      </c>
      <c r="Z135" s="148" t="e">
        <f>IF('Crisis Indicator Data'!#REF!="No Data",1,IF(#REF!&lt;&gt;"",1,0))</f>
        <v>#REF!</v>
      </c>
      <c r="AA135" s="148" t="e">
        <f>IF('Crisis Indicator Data'!#REF!="No Data",1,IF(#REF!&lt;&gt;"",1,0))</f>
        <v>#REF!</v>
      </c>
      <c r="AB135" s="148" t="e">
        <f>IF('Crisis Indicator Data'!#REF!="No Data",1,IF(#REF!&lt;&gt;"",1,0))</f>
        <v>#REF!</v>
      </c>
      <c r="AC135" s="148" t="e">
        <f>IF('Crisis Indicator Data'!#REF!="No Data",1,IF(#REF!&lt;&gt;"",1,0))</f>
        <v>#REF!</v>
      </c>
      <c r="AD135" s="148" t="e">
        <f>IF('Crisis Indicator Data'!#REF!="No Data",1,IF(#REF!&lt;&gt;"",1,0))</f>
        <v>#REF!</v>
      </c>
      <c r="AE135" s="148" t="e">
        <f>IF('Crisis Indicator Data'!#REF!="No Data",1,IF(#REF!&lt;&gt;"",1,0))</f>
        <v>#REF!</v>
      </c>
      <c r="AF135" s="148" t="e">
        <f>IF('Crisis Indicator Data'!#REF!="No Data",1,IF(#REF!&lt;&gt;"",1,0))</f>
        <v>#REF!</v>
      </c>
      <c r="AG135" s="148" t="e">
        <f>IF('Crisis Indicator Data'!#REF!="No Data",1,IF(#REF!&lt;&gt;"",1,0))</f>
        <v>#REF!</v>
      </c>
      <c r="AH135" s="148" t="e">
        <f>IF('Crisis Indicator Data'!#REF!="No Data",1,IF(#REF!&lt;&gt;"",1,0))</f>
        <v>#REF!</v>
      </c>
      <c r="AI135" s="148" t="e">
        <f>IF('Crisis Indicator Data'!#REF!="No Data",1,IF(#REF!&lt;&gt;"",1,0))</f>
        <v>#REF!</v>
      </c>
      <c r="AJ135" s="148" t="e">
        <f>IF('Crisis Indicator Data'!#REF!="No Data",1,IF(#REF!&lt;&gt;"",1,0))</f>
        <v>#REF!</v>
      </c>
      <c r="AK135" s="148" t="e">
        <f>IF('Crisis Indicator Data'!#REF!="No Data",1,IF(#REF!&lt;&gt;"",1,0))</f>
        <v>#REF!</v>
      </c>
      <c r="AL135" s="148" t="e">
        <f>IF('Crisis Indicator Data'!#REF!="No Data",1,IF(#REF!&lt;&gt;"",1,0))</f>
        <v>#REF!</v>
      </c>
      <c r="AM135" s="148" t="e">
        <f>IF('Crisis Indicator Data'!#REF!="No Data",1,IF(#REF!&lt;&gt;"",1,0))</f>
        <v>#REF!</v>
      </c>
      <c r="AN135" s="148" t="e">
        <f>IF('Crisis Indicator Data'!#REF!="No Data",1,IF(#REF!&lt;&gt;"",1,0))</f>
        <v>#REF!</v>
      </c>
      <c r="AO135" s="148" t="e">
        <f>IF('Crisis Indicator Data'!#REF!="No Data",1,IF(#REF!&lt;&gt;"",1,0))</f>
        <v>#REF!</v>
      </c>
      <c r="AP135" s="148" t="e">
        <f>IF('Crisis Indicator Data'!#REF!="No Data",1,IF(#REF!&lt;&gt;"",1,0))</f>
        <v>#REF!</v>
      </c>
      <c r="AQ135" s="148" t="e">
        <f>IF('Crisis Indicator Data'!#REF!="No Data",1,IF(#REF!&lt;&gt;"",1,0))</f>
        <v>#REF!</v>
      </c>
      <c r="AR135" s="148" t="e">
        <f>IF('Crisis Indicator Data'!#REF!="No Data",1,IF(#REF!&lt;&gt;"",1,0))</f>
        <v>#REF!</v>
      </c>
      <c r="AS135" s="148" t="e">
        <f>IF('Crisis Indicator Data'!#REF!="No Data",1,IF(#REF!&lt;&gt;"",1,0))</f>
        <v>#REF!</v>
      </c>
      <c r="AT135" s="148" t="e">
        <f>IF('Crisis Indicator Data'!#REF!="No Data",1,IF(#REF!&lt;&gt;"",1,0))</f>
        <v>#REF!</v>
      </c>
      <c r="AU135" s="148" t="e">
        <f>IF('Crisis Indicator Data'!#REF!="No Data",1,IF(#REF!&lt;&gt;"",1,0))</f>
        <v>#REF!</v>
      </c>
      <c r="AV135" s="148" t="e">
        <f>IF('Crisis Indicator Data'!#REF!="No Data",1,IF(#REF!&lt;&gt;"",1,0))</f>
        <v>#REF!</v>
      </c>
      <c r="AW135" s="148" t="e">
        <f>IF('Crisis Indicator Data'!#REF!="No Data",1,IF(#REF!&lt;&gt;"",1,0))</f>
        <v>#REF!</v>
      </c>
      <c r="AX135" s="148" t="e">
        <f>IF('Crisis Indicator Data'!#REF!="No Data",1,IF(#REF!&lt;&gt;"",1,0))</f>
        <v>#REF!</v>
      </c>
      <c r="AY135" s="148" t="e">
        <f>IF('Crisis Indicator Data'!#REF!="No Data",1,IF(#REF!&lt;&gt;"",1,0))</f>
        <v>#REF!</v>
      </c>
      <c r="AZ135" s="148" t="e">
        <f>IF('Crisis Indicator Data'!#REF!="No Data",1,IF(#REF!&lt;&gt;"",1,0))</f>
        <v>#REF!</v>
      </c>
      <c r="BA135" t="e">
        <f t="shared" si="8"/>
        <v>#REF!</v>
      </c>
      <c r="BB135" s="20" t="e">
        <f t="shared" si="9"/>
        <v>#REF!</v>
      </c>
    </row>
    <row r="136" spans="1:54">
      <c r="A136" t="s">
        <v>5047</v>
      </c>
      <c r="B136" s="148" t="e">
        <f>IF('Crisis Indicator Data'!#REF!="No Data",1,IF(#REF!&lt;&gt;"",1,0))</f>
        <v>#REF!</v>
      </c>
      <c r="C136" s="148" t="e">
        <f>IF('Crisis Indicator Data'!#REF!="No Data",1,IF(#REF!&lt;&gt;"",1,0))</f>
        <v>#REF!</v>
      </c>
      <c r="D136" s="148" t="e">
        <f>IF('Crisis Indicator Data'!#REF!="No Data",1,IF(#REF!&lt;&gt;"",1,0))</f>
        <v>#REF!</v>
      </c>
      <c r="E136" s="148" t="e">
        <f>IF('Crisis Indicator Data'!#REF!="No Data",1,IF(#REF!&lt;&gt;"",1,0))</f>
        <v>#REF!</v>
      </c>
      <c r="F136" s="148" t="e">
        <f>IF('Crisis Indicator Data'!#REF!="No Data",1,IF(#REF!&lt;&gt;"",1,0))</f>
        <v>#REF!</v>
      </c>
      <c r="G136" s="148" t="e">
        <f>IF('Crisis Indicator Data'!#REF!="No Data",1,IF(#REF!&lt;&gt;"",1,0))</f>
        <v>#REF!</v>
      </c>
      <c r="H136" s="148" t="e">
        <f>IF('Crisis Indicator Data'!#REF!="No Data",1,IF(#REF!&lt;&gt;"",1,0))</f>
        <v>#REF!</v>
      </c>
      <c r="I136" s="148" t="e">
        <f>IF('Crisis Indicator Data'!#REF!="No Data",1,IF(#REF!&lt;&gt;"",1,0))</f>
        <v>#REF!</v>
      </c>
      <c r="J136" s="148" t="e">
        <f>IF('Crisis Indicator Data'!#REF!="No Data",1,IF(#REF!&lt;&gt;"",1,0))</f>
        <v>#REF!</v>
      </c>
      <c r="K136" s="148" t="e">
        <f>IF('Crisis Indicator Data'!#REF!="No Data",1,IF(#REF!&lt;&gt;"",1,0))</f>
        <v>#REF!</v>
      </c>
      <c r="L136" s="148" t="e">
        <f>IF('Crisis Indicator Data'!#REF!="No Data",1,IF(#REF!&lt;&gt;"",1,0))</f>
        <v>#REF!</v>
      </c>
      <c r="M136" s="148" t="e">
        <f>IF('Crisis Indicator Data'!#REF!="No Data",1,IF(#REF!&lt;&gt;"",1,0))</f>
        <v>#REF!</v>
      </c>
      <c r="N136" s="148" t="e">
        <f>IF('Crisis Indicator Data'!#REF!="No Data",1,IF(#REF!&lt;&gt;"",1,0))</f>
        <v>#REF!</v>
      </c>
      <c r="O136" s="148" t="e">
        <f>IF('Crisis Indicator Data'!#REF!="No Data",1,IF(#REF!&lt;&gt;"",1,0))</f>
        <v>#REF!</v>
      </c>
      <c r="P136" s="148" t="e">
        <f>IF('Crisis Indicator Data'!#REF!="No Data",1,IF(#REF!&lt;&gt;"",1,0))</f>
        <v>#REF!</v>
      </c>
      <c r="Q136" s="148" t="e">
        <f>IF('Crisis Indicator Data'!#REF!="No Data",1,IF(#REF!&lt;&gt;"",1,0))</f>
        <v>#REF!</v>
      </c>
      <c r="R136" s="148" t="e">
        <f>IF('Crisis Indicator Data'!#REF!="No Data",1,IF(#REF!&lt;&gt;"",1,0))</f>
        <v>#REF!</v>
      </c>
      <c r="S136" s="148" t="e">
        <f>IF('Crisis Indicator Data'!#REF!="No Data",1,IF(#REF!&lt;&gt;"",1,0))</f>
        <v>#REF!</v>
      </c>
      <c r="T136" s="148" t="e">
        <f>IF('Crisis Indicator Data'!#REF!="No Data",1,IF(#REF!&lt;&gt;"",1,0))</f>
        <v>#REF!</v>
      </c>
      <c r="U136" s="148" t="e">
        <f>IF('Crisis Indicator Data'!#REF!="No Data",1,IF(#REF!&lt;&gt;"",1,0))</f>
        <v>#REF!</v>
      </c>
      <c r="V136" s="148" t="e">
        <f>IF('Crisis Indicator Data'!#REF!="No Data",1,IF(#REF!&lt;&gt;"",1,0))</f>
        <v>#REF!</v>
      </c>
      <c r="W136" s="148" t="e">
        <f>IF('Crisis Indicator Data'!#REF!="No Data",1,IF(#REF!&lt;&gt;"",1,0))</f>
        <v>#REF!</v>
      </c>
      <c r="X136" s="148" t="e">
        <f>IF('Crisis Indicator Data'!#REF!="No Data",1,IF(#REF!&lt;&gt;"",1,0))</f>
        <v>#REF!</v>
      </c>
      <c r="Y136" s="148" t="e">
        <f>IF('Crisis Indicator Data'!#REF!="No Data",1,IF(#REF!&lt;&gt;"",1,0))</f>
        <v>#REF!</v>
      </c>
      <c r="Z136" s="148" t="e">
        <f>IF('Crisis Indicator Data'!#REF!="No Data",1,IF(#REF!&lt;&gt;"",1,0))</f>
        <v>#REF!</v>
      </c>
      <c r="AA136" s="148" t="e">
        <f>IF('Crisis Indicator Data'!#REF!="No Data",1,IF(#REF!&lt;&gt;"",1,0))</f>
        <v>#REF!</v>
      </c>
      <c r="AB136" s="148" t="e">
        <f>IF('Crisis Indicator Data'!#REF!="No Data",1,IF(#REF!&lt;&gt;"",1,0))</f>
        <v>#REF!</v>
      </c>
      <c r="AC136" s="148" t="e">
        <f>IF('Crisis Indicator Data'!#REF!="No Data",1,IF(#REF!&lt;&gt;"",1,0))</f>
        <v>#REF!</v>
      </c>
      <c r="AD136" s="148" t="e">
        <f>IF('Crisis Indicator Data'!#REF!="No Data",1,IF(#REF!&lt;&gt;"",1,0))</f>
        <v>#REF!</v>
      </c>
      <c r="AE136" s="148" t="e">
        <f>IF('Crisis Indicator Data'!#REF!="No Data",1,IF(#REF!&lt;&gt;"",1,0))</f>
        <v>#REF!</v>
      </c>
      <c r="AF136" s="148" t="e">
        <f>IF('Crisis Indicator Data'!#REF!="No Data",1,IF(#REF!&lt;&gt;"",1,0))</f>
        <v>#REF!</v>
      </c>
      <c r="AG136" s="148" t="e">
        <f>IF('Crisis Indicator Data'!#REF!="No Data",1,IF(#REF!&lt;&gt;"",1,0))</f>
        <v>#REF!</v>
      </c>
      <c r="AH136" s="148" t="e">
        <f>IF('Crisis Indicator Data'!#REF!="No Data",1,IF(#REF!&lt;&gt;"",1,0))</f>
        <v>#REF!</v>
      </c>
      <c r="AI136" s="148" t="e">
        <f>IF('Crisis Indicator Data'!#REF!="No Data",1,IF(#REF!&lt;&gt;"",1,0))</f>
        <v>#REF!</v>
      </c>
      <c r="AJ136" s="148" t="e">
        <f>IF('Crisis Indicator Data'!#REF!="No Data",1,IF(#REF!&lt;&gt;"",1,0))</f>
        <v>#REF!</v>
      </c>
      <c r="AK136" s="148" t="e">
        <f>IF('Crisis Indicator Data'!#REF!="No Data",1,IF(#REF!&lt;&gt;"",1,0))</f>
        <v>#REF!</v>
      </c>
      <c r="AL136" s="148" t="e">
        <f>IF('Crisis Indicator Data'!#REF!="No Data",1,IF(#REF!&lt;&gt;"",1,0))</f>
        <v>#REF!</v>
      </c>
      <c r="AM136" s="148" t="e">
        <f>IF('Crisis Indicator Data'!#REF!="No Data",1,IF(#REF!&lt;&gt;"",1,0))</f>
        <v>#REF!</v>
      </c>
      <c r="AN136" s="148" t="e">
        <f>IF('Crisis Indicator Data'!#REF!="No Data",1,IF(#REF!&lt;&gt;"",1,0))</f>
        <v>#REF!</v>
      </c>
      <c r="AO136" s="148" t="e">
        <f>IF('Crisis Indicator Data'!#REF!="No Data",1,IF(#REF!&lt;&gt;"",1,0))</f>
        <v>#REF!</v>
      </c>
      <c r="AP136" s="148" t="e">
        <f>IF('Crisis Indicator Data'!#REF!="No Data",1,IF(#REF!&lt;&gt;"",1,0))</f>
        <v>#REF!</v>
      </c>
      <c r="AQ136" s="148" t="e">
        <f>IF('Crisis Indicator Data'!#REF!="No Data",1,IF(#REF!&lt;&gt;"",1,0))</f>
        <v>#REF!</v>
      </c>
      <c r="AR136" s="148" t="e">
        <f>IF('Crisis Indicator Data'!#REF!="No Data",1,IF(#REF!&lt;&gt;"",1,0))</f>
        <v>#REF!</v>
      </c>
      <c r="AS136" s="148" t="e">
        <f>IF('Crisis Indicator Data'!#REF!="No Data",1,IF(#REF!&lt;&gt;"",1,0))</f>
        <v>#REF!</v>
      </c>
      <c r="AT136" s="148" t="e">
        <f>IF('Crisis Indicator Data'!#REF!="No Data",1,IF(#REF!&lt;&gt;"",1,0))</f>
        <v>#REF!</v>
      </c>
      <c r="AU136" s="148" t="e">
        <f>IF('Crisis Indicator Data'!#REF!="No Data",1,IF(#REF!&lt;&gt;"",1,0))</f>
        <v>#REF!</v>
      </c>
      <c r="AV136" s="148" t="e">
        <f>IF('Crisis Indicator Data'!#REF!="No Data",1,IF(#REF!&lt;&gt;"",1,0))</f>
        <v>#REF!</v>
      </c>
      <c r="AW136" s="148" t="e">
        <f>IF('Crisis Indicator Data'!#REF!="No Data",1,IF(#REF!&lt;&gt;"",1,0))</f>
        <v>#REF!</v>
      </c>
      <c r="AX136" s="148" t="e">
        <f>IF('Crisis Indicator Data'!#REF!="No Data",1,IF(#REF!&lt;&gt;"",1,0))</f>
        <v>#REF!</v>
      </c>
      <c r="AY136" s="148" t="e">
        <f>IF('Crisis Indicator Data'!#REF!="No Data",1,IF(#REF!&lt;&gt;"",1,0))</f>
        <v>#REF!</v>
      </c>
      <c r="AZ136" s="148" t="e">
        <f>IF('Crisis Indicator Data'!#REF!="No Data",1,IF(#REF!&lt;&gt;"",1,0))</f>
        <v>#REF!</v>
      </c>
      <c r="BA136" t="e">
        <f t="shared" si="8"/>
        <v>#REF!</v>
      </c>
      <c r="BB136" s="20" t="e">
        <f t="shared" si="9"/>
        <v>#REF!</v>
      </c>
    </row>
    <row r="137" spans="1:54">
      <c r="A137" t="s">
        <v>8199</v>
      </c>
      <c r="B137" s="148" t="e">
        <f>IF('Crisis Indicator Data'!#REF!="No Data",1,IF(#REF!&lt;&gt;"",1,0))</f>
        <v>#REF!</v>
      </c>
      <c r="C137" s="148" t="e">
        <f>IF('Crisis Indicator Data'!#REF!="No Data",1,IF(#REF!&lt;&gt;"",1,0))</f>
        <v>#REF!</v>
      </c>
      <c r="D137" s="148" t="e">
        <f>IF('Crisis Indicator Data'!#REF!="No Data",1,IF(#REF!&lt;&gt;"",1,0))</f>
        <v>#REF!</v>
      </c>
      <c r="E137" s="148" t="e">
        <f>IF('Crisis Indicator Data'!#REF!="No Data",1,IF(#REF!&lt;&gt;"",1,0))</f>
        <v>#REF!</v>
      </c>
      <c r="F137" s="148" t="e">
        <f>IF('Crisis Indicator Data'!#REF!="No Data",1,IF(#REF!&lt;&gt;"",1,0))</f>
        <v>#REF!</v>
      </c>
      <c r="G137" s="148" t="e">
        <f>IF('Crisis Indicator Data'!#REF!="No Data",1,IF(#REF!&lt;&gt;"",1,0))</f>
        <v>#REF!</v>
      </c>
      <c r="H137" s="148" t="e">
        <f>IF('Crisis Indicator Data'!#REF!="No Data",1,IF(#REF!&lt;&gt;"",1,0))</f>
        <v>#REF!</v>
      </c>
      <c r="I137" s="148" t="e">
        <f>IF('Crisis Indicator Data'!#REF!="No Data",1,IF(#REF!&lt;&gt;"",1,0))</f>
        <v>#REF!</v>
      </c>
      <c r="J137" s="148" t="e">
        <f>IF('Crisis Indicator Data'!#REF!="No Data",1,IF(#REF!&lt;&gt;"",1,0))</f>
        <v>#REF!</v>
      </c>
      <c r="K137" s="148" t="e">
        <f>IF('Crisis Indicator Data'!#REF!="No Data",1,IF(#REF!&lt;&gt;"",1,0))</f>
        <v>#REF!</v>
      </c>
      <c r="L137" s="148" t="e">
        <f>IF('Crisis Indicator Data'!#REF!="No Data",1,IF(#REF!&lt;&gt;"",1,0))</f>
        <v>#REF!</v>
      </c>
      <c r="M137" s="148" t="e">
        <f>IF('Crisis Indicator Data'!#REF!="No Data",1,IF(#REF!&lt;&gt;"",1,0))</f>
        <v>#REF!</v>
      </c>
      <c r="N137" s="148" t="e">
        <f>IF('Crisis Indicator Data'!#REF!="No Data",1,IF(#REF!&lt;&gt;"",1,0))</f>
        <v>#REF!</v>
      </c>
      <c r="O137" s="148" t="e">
        <f>IF('Crisis Indicator Data'!#REF!="No Data",1,IF(#REF!&lt;&gt;"",1,0))</f>
        <v>#REF!</v>
      </c>
      <c r="P137" s="148" t="e">
        <f>IF('Crisis Indicator Data'!#REF!="No Data",1,IF(#REF!&lt;&gt;"",1,0))</f>
        <v>#REF!</v>
      </c>
      <c r="Q137" s="148" t="e">
        <f>IF('Crisis Indicator Data'!#REF!="No Data",1,IF(#REF!&lt;&gt;"",1,0))</f>
        <v>#REF!</v>
      </c>
      <c r="R137" s="148" t="e">
        <f>IF('Crisis Indicator Data'!#REF!="No Data",1,IF(#REF!&lt;&gt;"",1,0))</f>
        <v>#REF!</v>
      </c>
      <c r="S137" s="148" t="e">
        <f>IF('Crisis Indicator Data'!#REF!="No Data",1,IF(#REF!&lt;&gt;"",1,0))</f>
        <v>#REF!</v>
      </c>
      <c r="T137" s="148" t="e">
        <f>IF('Crisis Indicator Data'!#REF!="No Data",1,IF(#REF!&lt;&gt;"",1,0))</f>
        <v>#REF!</v>
      </c>
      <c r="U137" s="148" t="e">
        <f>IF('Crisis Indicator Data'!#REF!="No Data",1,IF(#REF!&lt;&gt;"",1,0))</f>
        <v>#REF!</v>
      </c>
      <c r="V137" s="148" t="e">
        <f>IF('Crisis Indicator Data'!#REF!="No Data",1,IF(#REF!&lt;&gt;"",1,0))</f>
        <v>#REF!</v>
      </c>
      <c r="W137" s="148" t="e">
        <f>IF('Crisis Indicator Data'!#REF!="No Data",1,IF(#REF!&lt;&gt;"",1,0))</f>
        <v>#REF!</v>
      </c>
      <c r="X137" s="148" t="e">
        <f>IF('Crisis Indicator Data'!#REF!="No Data",1,IF(#REF!&lt;&gt;"",1,0))</f>
        <v>#REF!</v>
      </c>
      <c r="Y137" s="148" t="e">
        <f>IF('Crisis Indicator Data'!#REF!="No Data",1,IF(#REF!&lt;&gt;"",1,0))</f>
        <v>#REF!</v>
      </c>
      <c r="Z137" s="148" t="e">
        <f>IF('Crisis Indicator Data'!#REF!="No Data",1,IF(#REF!&lt;&gt;"",1,0))</f>
        <v>#REF!</v>
      </c>
      <c r="AA137" s="148" t="e">
        <f>IF('Crisis Indicator Data'!#REF!="No Data",1,IF(#REF!&lt;&gt;"",1,0))</f>
        <v>#REF!</v>
      </c>
      <c r="AB137" s="148" t="e">
        <f>IF('Crisis Indicator Data'!#REF!="No Data",1,IF(#REF!&lt;&gt;"",1,0))</f>
        <v>#REF!</v>
      </c>
      <c r="AC137" s="148" t="e">
        <f>IF('Crisis Indicator Data'!#REF!="No Data",1,IF(#REF!&lt;&gt;"",1,0))</f>
        <v>#REF!</v>
      </c>
      <c r="AD137" s="148" t="e">
        <f>IF('Crisis Indicator Data'!#REF!="No Data",1,IF(#REF!&lt;&gt;"",1,0))</f>
        <v>#REF!</v>
      </c>
      <c r="AE137" s="148" t="e">
        <f>IF('Crisis Indicator Data'!#REF!="No Data",1,IF(#REF!&lt;&gt;"",1,0))</f>
        <v>#REF!</v>
      </c>
      <c r="AF137" s="148" t="e">
        <f>IF('Crisis Indicator Data'!#REF!="No Data",1,IF(#REF!&lt;&gt;"",1,0))</f>
        <v>#REF!</v>
      </c>
      <c r="AG137" s="148" t="e">
        <f>IF('Crisis Indicator Data'!#REF!="No Data",1,IF(#REF!&lt;&gt;"",1,0))</f>
        <v>#REF!</v>
      </c>
      <c r="AH137" s="148" t="e">
        <f>IF('Crisis Indicator Data'!#REF!="No Data",1,IF(#REF!&lt;&gt;"",1,0))</f>
        <v>#REF!</v>
      </c>
      <c r="AI137" s="148" t="e">
        <f>IF('Crisis Indicator Data'!#REF!="No Data",1,IF(#REF!&lt;&gt;"",1,0))</f>
        <v>#REF!</v>
      </c>
      <c r="AJ137" s="148" t="e">
        <f>IF('Crisis Indicator Data'!#REF!="No Data",1,IF(#REF!&lt;&gt;"",1,0))</f>
        <v>#REF!</v>
      </c>
      <c r="AK137" s="148" t="e">
        <f>IF('Crisis Indicator Data'!#REF!="No Data",1,IF(#REF!&lt;&gt;"",1,0))</f>
        <v>#REF!</v>
      </c>
      <c r="AL137" s="148" t="e">
        <f>IF('Crisis Indicator Data'!#REF!="No Data",1,IF(#REF!&lt;&gt;"",1,0))</f>
        <v>#REF!</v>
      </c>
      <c r="AM137" s="148" t="e">
        <f>IF('Crisis Indicator Data'!#REF!="No Data",1,IF(#REF!&lt;&gt;"",1,0))</f>
        <v>#REF!</v>
      </c>
      <c r="AN137" s="148" t="e">
        <f>IF('Crisis Indicator Data'!#REF!="No Data",1,IF(#REF!&lt;&gt;"",1,0))</f>
        <v>#REF!</v>
      </c>
      <c r="AO137" s="148" t="e">
        <f>IF('Crisis Indicator Data'!#REF!="No Data",1,IF(#REF!&lt;&gt;"",1,0))</f>
        <v>#REF!</v>
      </c>
      <c r="AP137" s="148" t="e">
        <f>IF('Crisis Indicator Data'!#REF!="No Data",1,IF(#REF!&lt;&gt;"",1,0))</f>
        <v>#REF!</v>
      </c>
      <c r="AQ137" s="148" t="e">
        <f>IF('Crisis Indicator Data'!#REF!="No Data",1,IF(#REF!&lt;&gt;"",1,0))</f>
        <v>#REF!</v>
      </c>
      <c r="AR137" s="148" t="e">
        <f>IF('Crisis Indicator Data'!#REF!="No Data",1,IF(#REF!&lt;&gt;"",1,0))</f>
        <v>#REF!</v>
      </c>
      <c r="AS137" s="148" t="e">
        <f>IF('Crisis Indicator Data'!#REF!="No Data",1,IF(#REF!&lt;&gt;"",1,0))</f>
        <v>#REF!</v>
      </c>
      <c r="AT137" s="148" t="e">
        <f>IF('Crisis Indicator Data'!#REF!="No Data",1,IF(#REF!&lt;&gt;"",1,0))</f>
        <v>#REF!</v>
      </c>
      <c r="AU137" s="148" t="e">
        <f>IF('Crisis Indicator Data'!#REF!="No Data",1,IF(#REF!&lt;&gt;"",1,0))</f>
        <v>#REF!</v>
      </c>
      <c r="AV137" s="148" t="e">
        <f>IF('Crisis Indicator Data'!#REF!="No Data",1,IF(#REF!&lt;&gt;"",1,0))</f>
        <v>#REF!</v>
      </c>
      <c r="AW137" s="148" t="e">
        <f>IF('Crisis Indicator Data'!#REF!="No Data",1,IF(#REF!&lt;&gt;"",1,0))</f>
        <v>#REF!</v>
      </c>
      <c r="AX137" s="148" t="e">
        <f>IF('Crisis Indicator Data'!#REF!="No Data",1,IF(#REF!&lt;&gt;"",1,0))</f>
        <v>#REF!</v>
      </c>
      <c r="AY137" s="148" t="e">
        <f>IF('Crisis Indicator Data'!#REF!="No Data",1,IF(#REF!&lt;&gt;"",1,0))</f>
        <v>#REF!</v>
      </c>
      <c r="AZ137" s="148" t="e">
        <f>IF('Crisis Indicator Data'!#REF!="No Data",1,IF(#REF!&lt;&gt;"",1,0))</f>
        <v>#REF!</v>
      </c>
      <c r="BA137" t="e">
        <f t="shared" si="8"/>
        <v>#REF!</v>
      </c>
      <c r="BB137" s="20" t="e">
        <f t="shared" si="9"/>
        <v>#REF!</v>
      </c>
    </row>
    <row r="138" spans="1:54">
      <c r="A138" t="s">
        <v>8201</v>
      </c>
      <c r="B138" s="148" t="e">
        <f>IF('Crisis Indicator Data'!#REF!="No Data",1,IF(#REF!&lt;&gt;"",1,0))</f>
        <v>#REF!</v>
      </c>
      <c r="C138" s="148" t="e">
        <f>IF('Crisis Indicator Data'!#REF!="No Data",1,IF(#REF!&lt;&gt;"",1,0))</f>
        <v>#REF!</v>
      </c>
      <c r="D138" s="148" t="e">
        <f>IF('Crisis Indicator Data'!#REF!="No Data",1,IF(#REF!&lt;&gt;"",1,0))</f>
        <v>#REF!</v>
      </c>
      <c r="E138" s="148" t="e">
        <f>IF('Crisis Indicator Data'!#REF!="No Data",1,IF(#REF!&lt;&gt;"",1,0))</f>
        <v>#REF!</v>
      </c>
      <c r="F138" s="148" t="e">
        <f>IF('Crisis Indicator Data'!#REF!="No Data",1,IF(#REF!&lt;&gt;"",1,0))</f>
        <v>#REF!</v>
      </c>
      <c r="G138" s="148" t="e">
        <f>IF('Crisis Indicator Data'!#REF!="No Data",1,IF(#REF!&lt;&gt;"",1,0))</f>
        <v>#REF!</v>
      </c>
      <c r="H138" s="148" t="e">
        <f>IF('Crisis Indicator Data'!#REF!="No Data",1,IF(#REF!&lt;&gt;"",1,0))</f>
        <v>#REF!</v>
      </c>
      <c r="I138" s="148" t="e">
        <f>IF('Crisis Indicator Data'!#REF!="No Data",1,IF(#REF!&lt;&gt;"",1,0))</f>
        <v>#REF!</v>
      </c>
      <c r="J138" s="148" t="e">
        <f>IF('Crisis Indicator Data'!#REF!="No Data",1,IF(#REF!&lt;&gt;"",1,0))</f>
        <v>#REF!</v>
      </c>
      <c r="K138" s="148" t="e">
        <f>IF('Crisis Indicator Data'!#REF!="No Data",1,IF(#REF!&lt;&gt;"",1,0))</f>
        <v>#REF!</v>
      </c>
      <c r="L138" s="148" t="e">
        <f>IF('Crisis Indicator Data'!#REF!="No Data",1,IF(#REF!&lt;&gt;"",1,0))</f>
        <v>#REF!</v>
      </c>
      <c r="M138" s="148" t="e">
        <f>IF('Crisis Indicator Data'!#REF!="No Data",1,IF(#REF!&lt;&gt;"",1,0))</f>
        <v>#REF!</v>
      </c>
      <c r="N138" s="148" t="e">
        <f>IF('Crisis Indicator Data'!#REF!="No Data",1,IF(#REF!&lt;&gt;"",1,0))</f>
        <v>#REF!</v>
      </c>
      <c r="O138" s="148" t="e">
        <f>IF('Crisis Indicator Data'!#REF!="No Data",1,IF(#REF!&lt;&gt;"",1,0))</f>
        <v>#REF!</v>
      </c>
      <c r="P138" s="148" t="e">
        <f>IF('Crisis Indicator Data'!#REF!="No Data",1,IF(#REF!&lt;&gt;"",1,0))</f>
        <v>#REF!</v>
      </c>
      <c r="Q138" s="148" t="e">
        <f>IF('Crisis Indicator Data'!#REF!="No Data",1,IF(#REF!&lt;&gt;"",1,0))</f>
        <v>#REF!</v>
      </c>
      <c r="R138" s="148" t="e">
        <f>IF('Crisis Indicator Data'!#REF!="No Data",1,IF(#REF!&lt;&gt;"",1,0))</f>
        <v>#REF!</v>
      </c>
      <c r="S138" s="148" t="e">
        <f>IF('Crisis Indicator Data'!#REF!="No Data",1,IF(#REF!&lt;&gt;"",1,0))</f>
        <v>#REF!</v>
      </c>
      <c r="T138" s="148" t="e">
        <f>IF('Crisis Indicator Data'!#REF!="No Data",1,IF(#REF!&lt;&gt;"",1,0))</f>
        <v>#REF!</v>
      </c>
      <c r="U138" s="148" t="e">
        <f>IF('Crisis Indicator Data'!#REF!="No Data",1,IF(#REF!&lt;&gt;"",1,0))</f>
        <v>#REF!</v>
      </c>
      <c r="V138" s="148" t="e">
        <f>IF('Crisis Indicator Data'!#REF!="No Data",1,IF(#REF!&lt;&gt;"",1,0))</f>
        <v>#REF!</v>
      </c>
      <c r="W138" s="148" t="e">
        <f>IF('Crisis Indicator Data'!#REF!="No Data",1,IF(#REF!&lt;&gt;"",1,0))</f>
        <v>#REF!</v>
      </c>
      <c r="X138" s="148" t="e">
        <f>IF('Crisis Indicator Data'!#REF!="No Data",1,IF(#REF!&lt;&gt;"",1,0))</f>
        <v>#REF!</v>
      </c>
      <c r="Y138" s="148" t="e">
        <f>IF('Crisis Indicator Data'!#REF!="No Data",1,IF(#REF!&lt;&gt;"",1,0))</f>
        <v>#REF!</v>
      </c>
      <c r="Z138" s="148" t="e">
        <f>IF('Crisis Indicator Data'!#REF!="No Data",1,IF(#REF!&lt;&gt;"",1,0))</f>
        <v>#REF!</v>
      </c>
      <c r="AA138" s="148" t="e">
        <f>IF('Crisis Indicator Data'!#REF!="No Data",1,IF(#REF!&lt;&gt;"",1,0))</f>
        <v>#REF!</v>
      </c>
      <c r="AB138" s="148" t="e">
        <f>IF('Crisis Indicator Data'!#REF!="No Data",1,IF(#REF!&lt;&gt;"",1,0))</f>
        <v>#REF!</v>
      </c>
      <c r="AC138" s="148" t="e">
        <f>IF('Crisis Indicator Data'!#REF!="No Data",1,IF(#REF!&lt;&gt;"",1,0))</f>
        <v>#REF!</v>
      </c>
      <c r="AD138" s="148" t="e">
        <f>IF('Crisis Indicator Data'!#REF!="No Data",1,IF(#REF!&lt;&gt;"",1,0))</f>
        <v>#REF!</v>
      </c>
      <c r="AE138" s="148" t="e">
        <f>IF('Crisis Indicator Data'!#REF!="No Data",1,IF(#REF!&lt;&gt;"",1,0))</f>
        <v>#REF!</v>
      </c>
      <c r="AF138" s="148" t="e">
        <f>IF('Crisis Indicator Data'!#REF!="No Data",1,IF(#REF!&lt;&gt;"",1,0))</f>
        <v>#REF!</v>
      </c>
      <c r="AG138" s="148" t="e">
        <f>IF('Crisis Indicator Data'!#REF!="No Data",1,IF(#REF!&lt;&gt;"",1,0))</f>
        <v>#REF!</v>
      </c>
      <c r="AH138" s="148" t="e">
        <f>IF('Crisis Indicator Data'!#REF!="No Data",1,IF(#REF!&lt;&gt;"",1,0))</f>
        <v>#REF!</v>
      </c>
      <c r="AI138" s="148" t="e">
        <f>IF('Crisis Indicator Data'!#REF!="No Data",1,IF(#REF!&lt;&gt;"",1,0))</f>
        <v>#REF!</v>
      </c>
      <c r="AJ138" s="148" t="e">
        <f>IF('Crisis Indicator Data'!#REF!="No Data",1,IF(#REF!&lt;&gt;"",1,0))</f>
        <v>#REF!</v>
      </c>
      <c r="AK138" s="148" t="e">
        <f>IF('Crisis Indicator Data'!#REF!="No Data",1,IF(#REF!&lt;&gt;"",1,0))</f>
        <v>#REF!</v>
      </c>
      <c r="AL138" s="148" t="e">
        <f>IF('Crisis Indicator Data'!#REF!="No Data",1,IF(#REF!&lt;&gt;"",1,0))</f>
        <v>#REF!</v>
      </c>
      <c r="AM138" s="148" t="e">
        <f>IF('Crisis Indicator Data'!#REF!="No Data",1,IF(#REF!&lt;&gt;"",1,0))</f>
        <v>#REF!</v>
      </c>
      <c r="AN138" s="148" t="e">
        <f>IF('Crisis Indicator Data'!#REF!="No Data",1,IF(#REF!&lt;&gt;"",1,0))</f>
        <v>#REF!</v>
      </c>
      <c r="AO138" s="148" t="e">
        <f>IF('Crisis Indicator Data'!#REF!="No Data",1,IF(#REF!&lt;&gt;"",1,0))</f>
        <v>#REF!</v>
      </c>
      <c r="AP138" s="148" t="e">
        <f>IF('Crisis Indicator Data'!#REF!="No Data",1,IF(#REF!&lt;&gt;"",1,0))</f>
        <v>#REF!</v>
      </c>
      <c r="AQ138" s="148" t="e">
        <f>IF('Crisis Indicator Data'!#REF!="No Data",1,IF(#REF!&lt;&gt;"",1,0))</f>
        <v>#REF!</v>
      </c>
      <c r="AR138" s="148" t="e">
        <f>IF('Crisis Indicator Data'!#REF!="No Data",1,IF(#REF!&lt;&gt;"",1,0))</f>
        <v>#REF!</v>
      </c>
      <c r="AS138" s="148" t="e">
        <f>IF('Crisis Indicator Data'!#REF!="No Data",1,IF(#REF!&lt;&gt;"",1,0))</f>
        <v>#REF!</v>
      </c>
      <c r="AT138" s="148" t="e">
        <f>IF('Crisis Indicator Data'!#REF!="No Data",1,IF(#REF!&lt;&gt;"",1,0))</f>
        <v>#REF!</v>
      </c>
      <c r="AU138" s="148" t="e">
        <f>IF('Crisis Indicator Data'!#REF!="No Data",1,IF(#REF!&lt;&gt;"",1,0))</f>
        <v>#REF!</v>
      </c>
      <c r="AV138" s="148" t="e">
        <f>IF('Crisis Indicator Data'!#REF!="No Data",1,IF(#REF!&lt;&gt;"",1,0))</f>
        <v>#REF!</v>
      </c>
      <c r="AW138" s="148" t="e">
        <f>IF('Crisis Indicator Data'!#REF!="No Data",1,IF(#REF!&lt;&gt;"",1,0))</f>
        <v>#REF!</v>
      </c>
      <c r="AX138" s="148" t="e">
        <f>IF('Crisis Indicator Data'!#REF!="No Data",1,IF(#REF!&lt;&gt;"",1,0))</f>
        <v>#REF!</v>
      </c>
      <c r="AY138" s="148" t="e">
        <f>IF('Crisis Indicator Data'!#REF!="No Data",1,IF(#REF!&lt;&gt;"",1,0))</f>
        <v>#REF!</v>
      </c>
      <c r="AZ138" s="148" t="e">
        <f>IF('Crisis Indicator Data'!#REF!="No Data",1,IF(#REF!&lt;&gt;"",1,0))</f>
        <v>#REF!</v>
      </c>
      <c r="BA138" t="e">
        <f t="shared" si="8"/>
        <v>#REF!</v>
      </c>
      <c r="BB138" s="20" t="e">
        <f t="shared" si="9"/>
        <v>#REF!</v>
      </c>
    </row>
    <row r="139" spans="1:54">
      <c r="A139" t="s">
        <v>8203</v>
      </c>
      <c r="B139" s="148" t="e">
        <f>IF('Crisis Indicator Data'!#REF!="No Data",1,IF(#REF!&lt;&gt;"",1,0))</f>
        <v>#REF!</v>
      </c>
      <c r="C139" s="148" t="e">
        <f>IF('Crisis Indicator Data'!#REF!="No Data",1,IF(#REF!&lt;&gt;"",1,0))</f>
        <v>#REF!</v>
      </c>
      <c r="D139" s="148" t="e">
        <f>IF('Crisis Indicator Data'!#REF!="No Data",1,IF(#REF!&lt;&gt;"",1,0))</f>
        <v>#REF!</v>
      </c>
      <c r="E139" s="148" t="e">
        <f>IF('Crisis Indicator Data'!#REF!="No Data",1,IF(#REF!&lt;&gt;"",1,0))</f>
        <v>#REF!</v>
      </c>
      <c r="F139" s="148" t="e">
        <f>IF('Crisis Indicator Data'!#REF!="No Data",1,IF(#REF!&lt;&gt;"",1,0))</f>
        <v>#REF!</v>
      </c>
      <c r="G139" s="148" t="e">
        <f>IF('Crisis Indicator Data'!#REF!="No Data",1,IF(#REF!&lt;&gt;"",1,0))</f>
        <v>#REF!</v>
      </c>
      <c r="H139" s="148" t="e">
        <f>IF('Crisis Indicator Data'!#REF!="No Data",1,IF(#REF!&lt;&gt;"",1,0))</f>
        <v>#REF!</v>
      </c>
      <c r="I139" s="148" t="e">
        <f>IF('Crisis Indicator Data'!#REF!="No Data",1,IF(#REF!&lt;&gt;"",1,0))</f>
        <v>#REF!</v>
      </c>
      <c r="J139" s="148" t="e">
        <f>IF('Crisis Indicator Data'!#REF!="No Data",1,IF(#REF!&lt;&gt;"",1,0))</f>
        <v>#REF!</v>
      </c>
      <c r="K139" s="148" t="e">
        <f>IF('Crisis Indicator Data'!#REF!="No Data",1,IF(#REF!&lt;&gt;"",1,0))</f>
        <v>#REF!</v>
      </c>
      <c r="L139" s="148" t="e">
        <f>IF('Crisis Indicator Data'!#REF!="No Data",1,IF(#REF!&lt;&gt;"",1,0))</f>
        <v>#REF!</v>
      </c>
      <c r="M139" s="148" t="e">
        <f>IF('Crisis Indicator Data'!#REF!="No Data",1,IF(#REF!&lt;&gt;"",1,0))</f>
        <v>#REF!</v>
      </c>
      <c r="N139" s="148" t="e">
        <f>IF('Crisis Indicator Data'!#REF!="No Data",1,IF(#REF!&lt;&gt;"",1,0))</f>
        <v>#REF!</v>
      </c>
      <c r="O139" s="148" t="e">
        <f>IF('Crisis Indicator Data'!#REF!="No Data",1,IF(#REF!&lt;&gt;"",1,0))</f>
        <v>#REF!</v>
      </c>
      <c r="P139" s="148" t="e">
        <f>IF('Crisis Indicator Data'!#REF!="No Data",1,IF(#REF!&lt;&gt;"",1,0))</f>
        <v>#REF!</v>
      </c>
      <c r="Q139" s="148" t="e">
        <f>IF('Crisis Indicator Data'!#REF!="No Data",1,IF(#REF!&lt;&gt;"",1,0))</f>
        <v>#REF!</v>
      </c>
      <c r="R139" s="148" t="e">
        <f>IF('Crisis Indicator Data'!#REF!="No Data",1,IF(#REF!&lt;&gt;"",1,0))</f>
        <v>#REF!</v>
      </c>
      <c r="S139" s="148" t="e">
        <f>IF('Crisis Indicator Data'!#REF!="No Data",1,IF(#REF!&lt;&gt;"",1,0))</f>
        <v>#REF!</v>
      </c>
      <c r="T139" s="148" t="e">
        <f>IF('Crisis Indicator Data'!#REF!="No Data",1,IF(#REF!&lt;&gt;"",1,0))</f>
        <v>#REF!</v>
      </c>
      <c r="U139" s="148" t="e">
        <f>IF('Crisis Indicator Data'!#REF!="No Data",1,IF(#REF!&lt;&gt;"",1,0))</f>
        <v>#REF!</v>
      </c>
      <c r="V139" s="148" t="e">
        <f>IF('Crisis Indicator Data'!#REF!="No Data",1,IF(#REF!&lt;&gt;"",1,0))</f>
        <v>#REF!</v>
      </c>
      <c r="W139" s="148" t="e">
        <f>IF('Crisis Indicator Data'!#REF!="No Data",1,IF(#REF!&lt;&gt;"",1,0))</f>
        <v>#REF!</v>
      </c>
      <c r="X139" s="148" t="e">
        <f>IF('Crisis Indicator Data'!#REF!="No Data",1,IF(#REF!&lt;&gt;"",1,0))</f>
        <v>#REF!</v>
      </c>
      <c r="Y139" s="148" t="e">
        <f>IF('Crisis Indicator Data'!#REF!="No Data",1,IF(#REF!&lt;&gt;"",1,0))</f>
        <v>#REF!</v>
      </c>
      <c r="Z139" s="148" t="e">
        <f>IF('Crisis Indicator Data'!#REF!="No Data",1,IF(#REF!&lt;&gt;"",1,0))</f>
        <v>#REF!</v>
      </c>
      <c r="AA139" s="148" t="e">
        <f>IF('Crisis Indicator Data'!#REF!="No Data",1,IF(#REF!&lt;&gt;"",1,0))</f>
        <v>#REF!</v>
      </c>
      <c r="AB139" s="148" t="e">
        <f>IF('Crisis Indicator Data'!#REF!="No Data",1,IF(#REF!&lt;&gt;"",1,0))</f>
        <v>#REF!</v>
      </c>
      <c r="AC139" s="148" t="e">
        <f>IF('Crisis Indicator Data'!#REF!="No Data",1,IF(#REF!&lt;&gt;"",1,0))</f>
        <v>#REF!</v>
      </c>
      <c r="AD139" s="148" t="e">
        <f>IF('Crisis Indicator Data'!#REF!="No Data",1,IF(#REF!&lt;&gt;"",1,0))</f>
        <v>#REF!</v>
      </c>
      <c r="AE139" s="148" t="e">
        <f>IF('Crisis Indicator Data'!#REF!="No Data",1,IF(#REF!&lt;&gt;"",1,0))</f>
        <v>#REF!</v>
      </c>
      <c r="AF139" s="148" t="e">
        <f>IF('Crisis Indicator Data'!#REF!="No Data",1,IF(#REF!&lt;&gt;"",1,0))</f>
        <v>#REF!</v>
      </c>
      <c r="AG139" s="148" t="e">
        <f>IF('Crisis Indicator Data'!#REF!="No Data",1,IF(#REF!&lt;&gt;"",1,0))</f>
        <v>#REF!</v>
      </c>
      <c r="AH139" s="148" t="e">
        <f>IF('Crisis Indicator Data'!#REF!="No Data",1,IF(#REF!&lt;&gt;"",1,0))</f>
        <v>#REF!</v>
      </c>
      <c r="AI139" s="148" t="e">
        <f>IF('Crisis Indicator Data'!#REF!="No Data",1,IF(#REF!&lt;&gt;"",1,0))</f>
        <v>#REF!</v>
      </c>
      <c r="AJ139" s="148" t="e">
        <f>IF('Crisis Indicator Data'!#REF!="No Data",1,IF(#REF!&lt;&gt;"",1,0))</f>
        <v>#REF!</v>
      </c>
      <c r="AK139" s="148" t="e">
        <f>IF('Crisis Indicator Data'!#REF!="No Data",1,IF(#REF!&lt;&gt;"",1,0))</f>
        <v>#REF!</v>
      </c>
      <c r="AL139" s="148" t="e">
        <f>IF('Crisis Indicator Data'!#REF!="No Data",1,IF(#REF!&lt;&gt;"",1,0))</f>
        <v>#REF!</v>
      </c>
      <c r="AM139" s="148" t="e">
        <f>IF('Crisis Indicator Data'!#REF!="No Data",1,IF(#REF!&lt;&gt;"",1,0))</f>
        <v>#REF!</v>
      </c>
      <c r="AN139" s="148" t="e">
        <f>IF('Crisis Indicator Data'!#REF!="No Data",1,IF(#REF!&lt;&gt;"",1,0))</f>
        <v>#REF!</v>
      </c>
      <c r="AO139" s="148" t="e">
        <f>IF('Crisis Indicator Data'!#REF!="No Data",1,IF(#REF!&lt;&gt;"",1,0))</f>
        <v>#REF!</v>
      </c>
      <c r="AP139" s="148" t="e">
        <f>IF('Crisis Indicator Data'!#REF!="No Data",1,IF(#REF!&lt;&gt;"",1,0))</f>
        <v>#REF!</v>
      </c>
      <c r="AQ139" s="148" t="e">
        <f>IF('Crisis Indicator Data'!#REF!="No Data",1,IF(#REF!&lt;&gt;"",1,0))</f>
        <v>#REF!</v>
      </c>
      <c r="AR139" s="148" t="e">
        <f>IF('Crisis Indicator Data'!#REF!="No Data",1,IF(#REF!&lt;&gt;"",1,0))</f>
        <v>#REF!</v>
      </c>
      <c r="AS139" s="148" t="e">
        <f>IF('Crisis Indicator Data'!#REF!="No Data",1,IF(#REF!&lt;&gt;"",1,0))</f>
        <v>#REF!</v>
      </c>
      <c r="AT139" s="148" t="e">
        <f>IF('Crisis Indicator Data'!#REF!="No Data",1,IF(#REF!&lt;&gt;"",1,0))</f>
        <v>#REF!</v>
      </c>
      <c r="AU139" s="148" t="e">
        <f>IF('Crisis Indicator Data'!#REF!="No Data",1,IF(#REF!&lt;&gt;"",1,0))</f>
        <v>#REF!</v>
      </c>
      <c r="AV139" s="148" t="e">
        <f>IF('Crisis Indicator Data'!#REF!="No Data",1,IF(#REF!&lt;&gt;"",1,0))</f>
        <v>#REF!</v>
      </c>
      <c r="AW139" s="148" t="e">
        <f>IF('Crisis Indicator Data'!#REF!="No Data",1,IF(#REF!&lt;&gt;"",1,0))</f>
        <v>#REF!</v>
      </c>
      <c r="AX139" s="148" t="e">
        <f>IF('Crisis Indicator Data'!#REF!="No Data",1,IF(#REF!&lt;&gt;"",1,0))</f>
        <v>#REF!</v>
      </c>
      <c r="AY139" s="148" t="e">
        <f>IF('Crisis Indicator Data'!#REF!="No Data",1,IF(#REF!&lt;&gt;"",1,0))</f>
        <v>#REF!</v>
      </c>
      <c r="AZ139" s="148" t="e">
        <f>IF('Crisis Indicator Data'!#REF!="No Data",1,IF(#REF!&lt;&gt;"",1,0))</f>
        <v>#REF!</v>
      </c>
      <c r="BA139" t="e">
        <f t="shared" si="8"/>
        <v>#REF!</v>
      </c>
      <c r="BB139" s="20" t="e">
        <f t="shared" si="9"/>
        <v>#REF!</v>
      </c>
    </row>
    <row r="140" spans="1:54">
      <c r="A140" t="s">
        <v>8205</v>
      </c>
      <c r="B140" s="148" t="e">
        <f>IF('Crisis Indicator Data'!#REF!="No Data",1,IF(#REF!&lt;&gt;"",1,0))</f>
        <v>#REF!</v>
      </c>
      <c r="C140" s="148" t="e">
        <f>IF('Crisis Indicator Data'!#REF!="No Data",1,IF(#REF!&lt;&gt;"",1,0))</f>
        <v>#REF!</v>
      </c>
      <c r="D140" s="148" t="e">
        <f>IF('Crisis Indicator Data'!#REF!="No Data",1,IF(#REF!&lt;&gt;"",1,0))</f>
        <v>#REF!</v>
      </c>
      <c r="E140" s="148" t="e">
        <f>IF('Crisis Indicator Data'!#REF!="No Data",1,IF(#REF!&lt;&gt;"",1,0))</f>
        <v>#REF!</v>
      </c>
      <c r="F140" s="148" t="e">
        <f>IF('Crisis Indicator Data'!#REF!="No Data",1,IF(#REF!&lt;&gt;"",1,0))</f>
        <v>#REF!</v>
      </c>
      <c r="G140" s="148" t="e">
        <f>IF('Crisis Indicator Data'!#REF!="No Data",1,IF(#REF!&lt;&gt;"",1,0))</f>
        <v>#REF!</v>
      </c>
      <c r="H140" s="148" t="e">
        <f>IF('Crisis Indicator Data'!#REF!="No Data",1,IF(#REF!&lt;&gt;"",1,0))</f>
        <v>#REF!</v>
      </c>
      <c r="I140" s="148" t="e">
        <f>IF('Crisis Indicator Data'!#REF!="No Data",1,IF(#REF!&lt;&gt;"",1,0))</f>
        <v>#REF!</v>
      </c>
      <c r="J140" s="148" t="e">
        <f>IF('Crisis Indicator Data'!#REF!="No Data",1,IF(#REF!&lt;&gt;"",1,0))</f>
        <v>#REF!</v>
      </c>
      <c r="K140" s="148" t="e">
        <f>IF('Crisis Indicator Data'!#REF!="No Data",1,IF(#REF!&lt;&gt;"",1,0))</f>
        <v>#REF!</v>
      </c>
      <c r="L140" s="148" t="e">
        <f>IF('Crisis Indicator Data'!#REF!="No Data",1,IF(#REF!&lt;&gt;"",1,0))</f>
        <v>#REF!</v>
      </c>
      <c r="M140" s="148" t="e">
        <f>IF('Crisis Indicator Data'!#REF!="No Data",1,IF(#REF!&lt;&gt;"",1,0))</f>
        <v>#REF!</v>
      </c>
      <c r="N140" s="148" t="e">
        <f>IF('Crisis Indicator Data'!#REF!="No Data",1,IF(#REF!&lt;&gt;"",1,0))</f>
        <v>#REF!</v>
      </c>
      <c r="O140" s="148" t="e">
        <f>IF('Crisis Indicator Data'!#REF!="No Data",1,IF(#REF!&lt;&gt;"",1,0))</f>
        <v>#REF!</v>
      </c>
      <c r="P140" s="148" t="e">
        <f>IF('Crisis Indicator Data'!#REF!="No Data",1,IF(#REF!&lt;&gt;"",1,0))</f>
        <v>#REF!</v>
      </c>
      <c r="Q140" s="148" t="e">
        <f>IF('Crisis Indicator Data'!#REF!="No Data",1,IF(#REF!&lt;&gt;"",1,0))</f>
        <v>#REF!</v>
      </c>
      <c r="R140" s="148" t="e">
        <f>IF('Crisis Indicator Data'!#REF!="No Data",1,IF(#REF!&lt;&gt;"",1,0))</f>
        <v>#REF!</v>
      </c>
      <c r="S140" s="148" t="e">
        <f>IF('Crisis Indicator Data'!#REF!="No Data",1,IF(#REF!&lt;&gt;"",1,0))</f>
        <v>#REF!</v>
      </c>
      <c r="T140" s="148" t="e">
        <f>IF('Crisis Indicator Data'!#REF!="No Data",1,IF(#REF!&lt;&gt;"",1,0))</f>
        <v>#REF!</v>
      </c>
      <c r="U140" s="148" t="e">
        <f>IF('Crisis Indicator Data'!#REF!="No Data",1,IF(#REF!&lt;&gt;"",1,0))</f>
        <v>#REF!</v>
      </c>
      <c r="V140" s="148" t="e">
        <f>IF('Crisis Indicator Data'!#REF!="No Data",1,IF(#REF!&lt;&gt;"",1,0))</f>
        <v>#REF!</v>
      </c>
      <c r="W140" s="148" t="e">
        <f>IF('Crisis Indicator Data'!#REF!="No Data",1,IF(#REF!&lt;&gt;"",1,0))</f>
        <v>#REF!</v>
      </c>
      <c r="X140" s="148" t="e">
        <f>IF('Crisis Indicator Data'!#REF!="No Data",1,IF(#REF!&lt;&gt;"",1,0))</f>
        <v>#REF!</v>
      </c>
      <c r="Y140" s="148" t="e">
        <f>IF('Crisis Indicator Data'!#REF!="No Data",1,IF(#REF!&lt;&gt;"",1,0))</f>
        <v>#REF!</v>
      </c>
      <c r="Z140" s="148" t="e">
        <f>IF('Crisis Indicator Data'!#REF!="No Data",1,IF(#REF!&lt;&gt;"",1,0))</f>
        <v>#REF!</v>
      </c>
      <c r="AA140" s="148" t="e">
        <f>IF('Crisis Indicator Data'!#REF!="No Data",1,IF(#REF!&lt;&gt;"",1,0))</f>
        <v>#REF!</v>
      </c>
      <c r="AB140" s="148" t="e">
        <f>IF('Crisis Indicator Data'!#REF!="No Data",1,IF(#REF!&lt;&gt;"",1,0))</f>
        <v>#REF!</v>
      </c>
      <c r="AC140" s="148" t="e">
        <f>IF('Crisis Indicator Data'!#REF!="No Data",1,IF(#REF!&lt;&gt;"",1,0))</f>
        <v>#REF!</v>
      </c>
      <c r="AD140" s="148" t="e">
        <f>IF('Crisis Indicator Data'!#REF!="No Data",1,IF(#REF!&lt;&gt;"",1,0))</f>
        <v>#REF!</v>
      </c>
      <c r="AE140" s="148" t="e">
        <f>IF('Crisis Indicator Data'!#REF!="No Data",1,IF(#REF!&lt;&gt;"",1,0))</f>
        <v>#REF!</v>
      </c>
      <c r="AF140" s="148" t="e">
        <f>IF('Crisis Indicator Data'!#REF!="No Data",1,IF(#REF!&lt;&gt;"",1,0))</f>
        <v>#REF!</v>
      </c>
      <c r="AG140" s="148" t="e">
        <f>IF('Crisis Indicator Data'!#REF!="No Data",1,IF(#REF!&lt;&gt;"",1,0))</f>
        <v>#REF!</v>
      </c>
      <c r="AH140" s="148" t="e">
        <f>IF('Crisis Indicator Data'!#REF!="No Data",1,IF(#REF!&lt;&gt;"",1,0))</f>
        <v>#REF!</v>
      </c>
      <c r="AI140" s="148" t="e">
        <f>IF('Crisis Indicator Data'!#REF!="No Data",1,IF(#REF!&lt;&gt;"",1,0))</f>
        <v>#REF!</v>
      </c>
      <c r="AJ140" s="148" t="e">
        <f>IF('Crisis Indicator Data'!#REF!="No Data",1,IF(#REF!&lt;&gt;"",1,0))</f>
        <v>#REF!</v>
      </c>
      <c r="AK140" s="148" t="e">
        <f>IF('Crisis Indicator Data'!#REF!="No Data",1,IF(#REF!&lt;&gt;"",1,0))</f>
        <v>#REF!</v>
      </c>
      <c r="AL140" s="148" t="e">
        <f>IF('Crisis Indicator Data'!#REF!="No Data",1,IF(#REF!&lt;&gt;"",1,0))</f>
        <v>#REF!</v>
      </c>
      <c r="AM140" s="148" t="e">
        <f>IF('Crisis Indicator Data'!#REF!="No Data",1,IF(#REF!&lt;&gt;"",1,0))</f>
        <v>#REF!</v>
      </c>
      <c r="AN140" s="148" t="e">
        <f>IF('Crisis Indicator Data'!#REF!="No Data",1,IF(#REF!&lt;&gt;"",1,0))</f>
        <v>#REF!</v>
      </c>
      <c r="AO140" s="148" t="e">
        <f>IF('Crisis Indicator Data'!#REF!="No Data",1,IF(#REF!&lt;&gt;"",1,0))</f>
        <v>#REF!</v>
      </c>
      <c r="AP140" s="148" t="e">
        <f>IF('Crisis Indicator Data'!#REF!="No Data",1,IF(#REF!&lt;&gt;"",1,0))</f>
        <v>#REF!</v>
      </c>
      <c r="AQ140" s="148" t="e">
        <f>IF('Crisis Indicator Data'!#REF!="No Data",1,IF(#REF!&lt;&gt;"",1,0))</f>
        <v>#REF!</v>
      </c>
      <c r="AR140" s="148" t="e">
        <f>IF('Crisis Indicator Data'!#REF!="No Data",1,IF(#REF!&lt;&gt;"",1,0))</f>
        <v>#REF!</v>
      </c>
      <c r="AS140" s="148" t="e">
        <f>IF('Crisis Indicator Data'!#REF!="No Data",1,IF(#REF!&lt;&gt;"",1,0))</f>
        <v>#REF!</v>
      </c>
      <c r="AT140" s="148" t="e">
        <f>IF('Crisis Indicator Data'!#REF!="No Data",1,IF(#REF!&lt;&gt;"",1,0))</f>
        <v>#REF!</v>
      </c>
      <c r="AU140" s="148" t="e">
        <f>IF('Crisis Indicator Data'!#REF!="No Data",1,IF(#REF!&lt;&gt;"",1,0))</f>
        <v>#REF!</v>
      </c>
      <c r="AV140" s="148" t="e">
        <f>IF('Crisis Indicator Data'!#REF!="No Data",1,IF(#REF!&lt;&gt;"",1,0))</f>
        <v>#REF!</v>
      </c>
      <c r="AW140" s="148" t="e">
        <f>IF('Crisis Indicator Data'!#REF!="No Data",1,IF(#REF!&lt;&gt;"",1,0))</f>
        <v>#REF!</v>
      </c>
      <c r="AX140" s="148" t="e">
        <f>IF('Crisis Indicator Data'!#REF!="No Data",1,IF(#REF!&lt;&gt;"",1,0))</f>
        <v>#REF!</v>
      </c>
      <c r="AY140" s="148" t="e">
        <f>IF('Crisis Indicator Data'!#REF!="No Data",1,IF(#REF!&lt;&gt;"",1,0))</f>
        <v>#REF!</v>
      </c>
      <c r="AZ140" s="148" t="e">
        <f>IF('Crisis Indicator Data'!#REF!="No Data",1,IF(#REF!&lt;&gt;"",1,0))</f>
        <v>#REF!</v>
      </c>
      <c r="BA140" t="e">
        <f t="shared" si="8"/>
        <v>#REF!</v>
      </c>
      <c r="BB140" s="20" t="e">
        <f t="shared" si="9"/>
        <v>#REF!</v>
      </c>
    </row>
    <row r="141" spans="1:54">
      <c r="A141" t="s">
        <v>8207</v>
      </c>
      <c r="B141" s="148" t="e">
        <f>IF('Crisis Indicator Data'!#REF!="No Data",1,IF(#REF!&lt;&gt;"",1,0))</f>
        <v>#REF!</v>
      </c>
      <c r="C141" s="148" t="e">
        <f>IF('Crisis Indicator Data'!#REF!="No Data",1,IF(#REF!&lt;&gt;"",1,0))</f>
        <v>#REF!</v>
      </c>
      <c r="D141" s="148" t="e">
        <f>IF('Crisis Indicator Data'!#REF!="No Data",1,IF(#REF!&lt;&gt;"",1,0))</f>
        <v>#REF!</v>
      </c>
      <c r="E141" s="148" t="e">
        <f>IF('Crisis Indicator Data'!#REF!="No Data",1,IF(#REF!&lt;&gt;"",1,0))</f>
        <v>#REF!</v>
      </c>
      <c r="F141" s="148" t="e">
        <f>IF('Crisis Indicator Data'!#REF!="No Data",1,IF(#REF!&lt;&gt;"",1,0))</f>
        <v>#REF!</v>
      </c>
      <c r="G141" s="148" t="e">
        <f>IF('Crisis Indicator Data'!#REF!="No Data",1,IF(#REF!&lt;&gt;"",1,0))</f>
        <v>#REF!</v>
      </c>
      <c r="H141" s="148" t="e">
        <f>IF('Crisis Indicator Data'!#REF!="No Data",1,IF(#REF!&lt;&gt;"",1,0))</f>
        <v>#REF!</v>
      </c>
      <c r="I141" s="148" t="e">
        <f>IF('Crisis Indicator Data'!#REF!="No Data",1,IF(#REF!&lt;&gt;"",1,0))</f>
        <v>#REF!</v>
      </c>
      <c r="J141" s="148" t="e">
        <f>IF('Crisis Indicator Data'!#REF!="No Data",1,IF(#REF!&lt;&gt;"",1,0))</f>
        <v>#REF!</v>
      </c>
      <c r="K141" s="148" t="e">
        <f>IF('Crisis Indicator Data'!#REF!="No Data",1,IF(#REF!&lt;&gt;"",1,0))</f>
        <v>#REF!</v>
      </c>
      <c r="L141" s="148" t="e">
        <f>IF('Crisis Indicator Data'!#REF!="No Data",1,IF(#REF!&lt;&gt;"",1,0))</f>
        <v>#REF!</v>
      </c>
      <c r="M141" s="148" t="e">
        <f>IF('Crisis Indicator Data'!#REF!="No Data",1,IF(#REF!&lt;&gt;"",1,0))</f>
        <v>#REF!</v>
      </c>
      <c r="N141" s="148" t="e">
        <f>IF('Crisis Indicator Data'!#REF!="No Data",1,IF(#REF!&lt;&gt;"",1,0))</f>
        <v>#REF!</v>
      </c>
      <c r="O141" s="148" t="e">
        <f>IF('Crisis Indicator Data'!#REF!="No Data",1,IF(#REF!&lt;&gt;"",1,0))</f>
        <v>#REF!</v>
      </c>
      <c r="P141" s="148" t="e">
        <f>IF('Crisis Indicator Data'!#REF!="No Data",1,IF(#REF!&lt;&gt;"",1,0))</f>
        <v>#REF!</v>
      </c>
      <c r="Q141" s="148" t="e">
        <f>IF('Crisis Indicator Data'!#REF!="No Data",1,IF(#REF!&lt;&gt;"",1,0))</f>
        <v>#REF!</v>
      </c>
      <c r="R141" s="148" t="e">
        <f>IF('Crisis Indicator Data'!#REF!="No Data",1,IF(#REF!&lt;&gt;"",1,0))</f>
        <v>#REF!</v>
      </c>
      <c r="S141" s="148" t="e">
        <f>IF('Crisis Indicator Data'!#REF!="No Data",1,IF(#REF!&lt;&gt;"",1,0))</f>
        <v>#REF!</v>
      </c>
      <c r="T141" s="148" t="e">
        <f>IF('Crisis Indicator Data'!#REF!="No Data",1,IF(#REF!&lt;&gt;"",1,0))</f>
        <v>#REF!</v>
      </c>
      <c r="U141" s="148" t="e">
        <f>IF('Crisis Indicator Data'!#REF!="No Data",1,IF(#REF!&lt;&gt;"",1,0))</f>
        <v>#REF!</v>
      </c>
      <c r="V141" s="148" t="e">
        <f>IF('Crisis Indicator Data'!#REF!="No Data",1,IF(#REF!&lt;&gt;"",1,0))</f>
        <v>#REF!</v>
      </c>
      <c r="W141" s="148" t="e">
        <f>IF('Crisis Indicator Data'!#REF!="No Data",1,IF(#REF!&lt;&gt;"",1,0))</f>
        <v>#REF!</v>
      </c>
      <c r="X141" s="148" t="e">
        <f>IF('Crisis Indicator Data'!#REF!="No Data",1,IF(#REF!&lt;&gt;"",1,0))</f>
        <v>#REF!</v>
      </c>
      <c r="Y141" s="148" t="e">
        <f>IF('Crisis Indicator Data'!#REF!="No Data",1,IF(#REF!&lt;&gt;"",1,0))</f>
        <v>#REF!</v>
      </c>
      <c r="Z141" s="148" t="e">
        <f>IF('Crisis Indicator Data'!#REF!="No Data",1,IF(#REF!&lt;&gt;"",1,0))</f>
        <v>#REF!</v>
      </c>
      <c r="AA141" s="148" t="e">
        <f>IF('Crisis Indicator Data'!#REF!="No Data",1,IF(#REF!&lt;&gt;"",1,0))</f>
        <v>#REF!</v>
      </c>
      <c r="AB141" s="148" t="e">
        <f>IF('Crisis Indicator Data'!#REF!="No Data",1,IF(#REF!&lt;&gt;"",1,0))</f>
        <v>#REF!</v>
      </c>
      <c r="AC141" s="148" t="e">
        <f>IF('Crisis Indicator Data'!#REF!="No Data",1,IF(#REF!&lt;&gt;"",1,0))</f>
        <v>#REF!</v>
      </c>
      <c r="AD141" s="148" t="e">
        <f>IF('Crisis Indicator Data'!#REF!="No Data",1,IF(#REF!&lt;&gt;"",1,0))</f>
        <v>#REF!</v>
      </c>
      <c r="AE141" s="148" t="e">
        <f>IF('Crisis Indicator Data'!#REF!="No Data",1,IF(#REF!&lt;&gt;"",1,0))</f>
        <v>#REF!</v>
      </c>
      <c r="AF141" s="148" t="e">
        <f>IF('Crisis Indicator Data'!#REF!="No Data",1,IF(#REF!&lt;&gt;"",1,0))</f>
        <v>#REF!</v>
      </c>
      <c r="AG141" s="148" t="e">
        <f>IF('Crisis Indicator Data'!#REF!="No Data",1,IF(#REF!&lt;&gt;"",1,0))</f>
        <v>#REF!</v>
      </c>
      <c r="AH141" s="148" t="e">
        <f>IF('Crisis Indicator Data'!#REF!="No Data",1,IF(#REF!&lt;&gt;"",1,0))</f>
        <v>#REF!</v>
      </c>
      <c r="AI141" s="148" t="e">
        <f>IF('Crisis Indicator Data'!#REF!="No Data",1,IF(#REF!&lt;&gt;"",1,0))</f>
        <v>#REF!</v>
      </c>
      <c r="AJ141" s="148" t="e">
        <f>IF('Crisis Indicator Data'!#REF!="No Data",1,IF(#REF!&lt;&gt;"",1,0))</f>
        <v>#REF!</v>
      </c>
      <c r="AK141" s="148" t="e">
        <f>IF('Crisis Indicator Data'!#REF!="No Data",1,IF(#REF!&lt;&gt;"",1,0))</f>
        <v>#REF!</v>
      </c>
      <c r="AL141" s="148" t="e">
        <f>IF('Crisis Indicator Data'!#REF!="No Data",1,IF(#REF!&lt;&gt;"",1,0))</f>
        <v>#REF!</v>
      </c>
      <c r="AM141" s="148" t="e">
        <f>IF('Crisis Indicator Data'!#REF!="No Data",1,IF(#REF!&lt;&gt;"",1,0))</f>
        <v>#REF!</v>
      </c>
      <c r="AN141" s="148" t="e">
        <f>IF('Crisis Indicator Data'!#REF!="No Data",1,IF(#REF!&lt;&gt;"",1,0))</f>
        <v>#REF!</v>
      </c>
      <c r="AO141" s="148" t="e">
        <f>IF('Crisis Indicator Data'!#REF!="No Data",1,IF(#REF!&lt;&gt;"",1,0))</f>
        <v>#REF!</v>
      </c>
      <c r="AP141" s="148" t="e">
        <f>IF('Crisis Indicator Data'!#REF!="No Data",1,IF(#REF!&lt;&gt;"",1,0))</f>
        <v>#REF!</v>
      </c>
      <c r="AQ141" s="148" t="e">
        <f>IF('Crisis Indicator Data'!#REF!="No Data",1,IF(#REF!&lt;&gt;"",1,0))</f>
        <v>#REF!</v>
      </c>
      <c r="AR141" s="148" t="e">
        <f>IF('Crisis Indicator Data'!#REF!="No Data",1,IF(#REF!&lt;&gt;"",1,0))</f>
        <v>#REF!</v>
      </c>
      <c r="AS141" s="148" t="e">
        <f>IF('Crisis Indicator Data'!#REF!="No Data",1,IF(#REF!&lt;&gt;"",1,0))</f>
        <v>#REF!</v>
      </c>
      <c r="AT141" s="148" t="e">
        <f>IF('Crisis Indicator Data'!#REF!="No Data",1,IF(#REF!&lt;&gt;"",1,0))</f>
        <v>#REF!</v>
      </c>
      <c r="AU141" s="148" t="e">
        <f>IF('Crisis Indicator Data'!#REF!="No Data",1,IF(#REF!&lt;&gt;"",1,0))</f>
        <v>#REF!</v>
      </c>
      <c r="AV141" s="148" t="e">
        <f>IF('Crisis Indicator Data'!#REF!="No Data",1,IF(#REF!&lt;&gt;"",1,0))</f>
        <v>#REF!</v>
      </c>
      <c r="AW141" s="148" t="e">
        <f>IF('Crisis Indicator Data'!#REF!="No Data",1,IF(#REF!&lt;&gt;"",1,0))</f>
        <v>#REF!</v>
      </c>
      <c r="AX141" s="148" t="e">
        <f>IF('Crisis Indicator Data'!#REF!="No Data",1,IF(#REF!&lt;&gt;"",1,0))</f>
        <v>#REF!</v>
      </c>
      <c r="AY141" s="148" t="e">
        <f>IF('Crisis Indicator Data'!#REF!="No Data",1,IF(#REF!&lt;&gt;"",1,0))</f>
        <v>#REF!</v>
      </c>
      <c r="AZ141" s="148" t="e">
        <f>IF('Crisis Indicator Data'!#REF!="No Data",1,IF(#REF!&lt;&gt;"",1,0))</f>
        <v>#REF!</v>
      </c>
      <c r="BA141" t="e">
        <f t="shared" si="8"/>
        <v>#REF!</v>
      </c>
      <c r="BB141" s="20" t="e">
        <f t="shared" si="9"/>
        <v>#REF!</v>
      </c>
    </row>
    <row r="142" spans="1:54">
      <c r="A142" t="s">
        <v>5856</v>
      </c>
      <c r="B142" s="148" t="e">
        <f>IF('Crisis Indicator Data'!#REF!="No Data",1,IF(#REF!&lt;&gt;"",1,0))</f>
        <v>#REF!</v>
      </c>
      <c r="C142" s="148" t="e">
        <f>IF('Crisis Indicator Data'!#REF!="No Data",1,IF(#REF!&lt;&gt;"",1,0))</f>
        <v>#REF!</v>
      </c>
      <c r="D142" s="148" t="e">
        <f>IF('Crisis Indicator Data'!#REF!="No Data",1,IF(#REF!&lt;&gt;"",1,0))</f>
        <v>#REF!</v>
      </c>
      <c r="E142" s="148" t="e">
        <f>IF('Crisis Indicator Data'!#REF!="No Data",1,IF(#REF!&lt;&gt;"",1,0))</f>
        <v>#REF!</v>
      </c>
      <c r="F142" s="148" t="e">
        <f>IF('Crisis Indicator Data'!#REF!="No Data",1,IF(#REF!&lt;&gt;"",1,0))</f>
        <v>#REF!</v>
      </c>
      <c r="G142" s="148" t="e">
        <f>IF('Crisis Indicator Data'!#REF!="No Data",1,IF(#REF!&lt;&gt;"",1,0))</f>
        <v>#REF!</v>
      </c>
      <c r="H142" s="148" t="e">
        <f>IF('Crisis Indicator Data'!#REF!="No Data",1,IF(#REF!&lt;&gt;"",1,0))</f>
        <v>#REF!</v>
      </c>
      <c r="I142" s="148" t="e">
        <f>IF('Crisis Indicator Data'!#REF!="No Data",1,IF(#REF!&lt;&gt;"",1,0))</f>
        <v>#REF!</v>
      </c>
      <c r="J142" s="148" t="e">
        <f>IF('Crisis Indicator Data'!#REF!="No Data",1,IF(#REF!&lt;&gt;"",1,0))</f>
        <v>#REF!</v>
      </c>
      <c r="K142" s="148" t="e">
        <f>IF('Crisis Indicator Data'!#REF!="No Data",1,IF(#REF!&lt;&gt;"",1,0))</f>
        <v>#REF!</v>
      </c>
      <c r="L142" s="148" t="e">
        <f>IF('Crisis Indicator Data'!#REF!="No Data",1,IF(#REF!&lt;&gt;"",1,0))</f>
        <v>#REF!</v>
      </c>
      <c r="M142" s="148" t="e">
        <f>IF('Crisis Indicator Data'!#REF!="No Data",1,IF(#REF!&lt;&gt;"",1,0))</f>
        <v>#REF!</v>
      </c>
      <c r="N142" s="148" t="e">
        <f>IF('Crisis Indicator Data'!#REF!="No Data",1,IF(#REF!&lt;&gt;"",1,0))</f>
        <v>#REF!</v>
      </c>
      <c r="O142" s="148" t="e">
        <f>IF('Crisis Indicator Data'!#REF!="No Data",1,IF(#REF!&lt;&gt;"",1,0))</f>
        <v>#REF!</v>
      </c>
      <c r="P142" s="148" t="e">
        <f>IF('Crisis Indicator Data'!#REF!="No Data",1,IF(#REF!&lt;&gt;"",1,0))</f>
        <v>#REF!</v>
      </c>
      <c r="Q142" s="148" t="e">
        <f>IF('Crisis Indicator Data'!#REF!="No Data",1,IF(#REF!&lt;&gt;"",1,0))</f>
        <v>#REF!</v>
      </c>
      <c r="R142" s="148" t="e">
        <f>IF('Crisis Indicator Data'!#REF!="No Data",1,IF(#REF!&lt;&gt;"",1,0))</f>
        <v>#REF!</v>
      </c>
      <c r="S142" s="148" t="e">
        <f>IF('Crisis Indicator Data'!#REF!="No Data",1,IF(#REF!&lt;&gt;"",1,0))</f>
        <v>#REF!</v>
      </c>
      <c r="T142" s="148" t="e">
        <f>IF('Crisis Indicator Data'!#REF!="No Data",1,IF(#REF!&lt;&gt;"",1,0))</f>
        <v>#REF!</v>
      </c>
      <c r="U142" s="148" t="e">
        <f>IF('Crisis Indicator Data'!#REF!="No Data",1,IF(#REF!&lt;&gt;"",1,0))</f>
        <v>#REF!</v>
      </c>
      <c r="V142" s="148" t="e">
        <f>IF('Crisis Indicator Data'!#REF!="No Data",1,IF(#REF!&lt;&gt;"",1,0))</f>
        <v>#REF!</v>
      </c>
      <c r="W142" s="148" t="e">
        <f>IF('Crisis Indicator Data'!#REF!="No Data",1,IF(#REF!&lt;&gt;"",1,0))</f>
        <v>#REF!</v>
      </c>
      <c r="X142" s="148" t="e">
        <f>IF('Crisis Indicator Data'!#REF!="No Data",1,IF(#REF!&lt;&gt;"",1,0))</f>
        <v>#REF!</v>
      </c>
      <c r="Y142" s="148" t="e">
        <f>IF('Crisis Indicator Data'!#REF!="No Data",1,IF(#REF!&lt;&gt;"",1,0))</f>
        <v>#REF!</v>
      </c>
      <c r="Z142" s="148" t="e">
        <f>IF('Crisis Indicator Data'!#REF!="No Data",1,IF(#REF!&lt;&gt;"",1,0))</f>
        <v>#REF!</v>
      </c>
      <c r="AA142" s="148" t="e">
        <f>IF('Crisis Indicator Data'!#REF!="No Data",1,IF(#REF!&lt;&gt;"",1,0))</f>
        <v>#REF!</v>
      </c>
      <c r="AB142" s="148" t="e">
        <f>IF('Crisis Indicator Data'!#REF!="No Data",1,IF(#REF!&lt;&gt;"",1,0))</f>
        <v>#REF!</v>
      </c>
      <c r="AC142" s="148" t="e">
        <f>IF('Crisis Indicator Data'!#REF!="No Data",1,IF(#REF!&lt;&gt;"",1,0))</f>
        <v>#REF!</v>
      </c>
      <c r="AD142" s="148" t="e">
        <f>IF('Crisis Indicator Data'!#REF!="No Data",1,IF(#REF!&lt;&gt;"",1,0))</f>
        <v>#REF!</v>
      </c>
      <c r="AE142" s="148" t="e">
        <f>IF('Crisis Indicator Data'!#REF!="No Data",1,IF(#REF!&lt;&gt;"",1,0))</f>
        <v>#REF!</v>
      </c>
      <c r="AF142" s="148" t="e">
        <f>IF('Crisis Indicator Data'!#REF!="No Data",1,IF(#REF!&lt;&gt;"",1,0))</f>
        <v>#REF!</v>
      </c>
      <c r="AG142" s="148" t="e">
        <f>IF('Crisis Indicator Data'!#REF!="No Data",1,IF(#REF!&lt;&gt;"",1,0))</f>
        <v>#REF!</v>
      </c>
      <c r="AH142" s="148" t="e">
        <f>IF('Crisis Indicator Data'!#REF!="No Data",1,IF(#REF!&lt;&gt;"",1,0))</f>
        <v>#REF!</v>
      </c>
      <c r="AI142" s="148" t="e">
        <f>IF('Crisis Indicator Data'!#REF!="No Data",1,IF(#REF!&lt;&gt;"",1,0))</f>
        <v>#REF!</v>
      </c>
      <c r="AJ142" s="148" t="e">
        <f>IF('Crisis Indicator Data'!#REF!="No Data",1,IF(#REF!&lt;&gt;"",1,0))</f>
        <v>#REF!</v>
      </c>
      <c r="AK142" s="148" t="e">
        <f>IF('Crisis Indicator Data'!#REF!="No Data",1,IF(#REF!&lt;&gt;"",1,0))</f>
        <v>#REF!</v>
      </c>
      <c r="AL142" s="148" t="e">
        <f>IF('Crisis Indicator Data'!#REF!="No Data",1,IF(#REF!&lt;&gt;"",1,0))</f>
        <v>#REF!</v>
      </c>
      <c r="AM142" s="148" t="e">
        <f>IF('Crisis Indicator Data'!#REF!="No Data",1,IF(#REF!&lt;&gt;"",1,0))</f>
        <v>#REF!</v>
      </c>
      <c r="AN142" s="148" t="e">
        <f>IF('Crisis Indicator Data'!#REF!="No Data",1,IF(#REF!&lt;&gt;"",1,0))</f>
        <v>#REF!</v>
      </c>
      <c r="AO142" s="148" t="e">
        <f>IF('Crisis Indicator Data'!#REF!="No Data",1,IF(#REF!&lt;&gt;"",1,0))</f>
        <v>#REF!</v>
      </c>
      <c r="AP142" s="148" t="e">
        <f>IF('Crisis Indicator Data'!#REF!="No Data",1,IF(#REF!&lt;&gt;"",1,0))</f>
        <v>#REF!</v>
      </c>
      <c r="AQ142" s="148" t="e">
        <f>IF('Crisis Indicator Data'!#REF!="No Data",1,IF(#REF!&lt;&gt;"",1,0))</f>
        <v>#REF!</v>
      </c>
      <c r="AR142" s="148" t="e">
        <f>IF('Crisis Indicator Data'!#REF!="No Data",1,IF(#REF!&lt;&gt;"",1,0))</f>
        <v>#REF!</v>
      </c>
      <c r="AS142" s="148" t="e">
        <f>IF('Crisis Indicator Data'!#REF!="No Data",1,IF(#REF!&lt;&gt;"",1,0))</f>
        <v>#REF!</v>
      </c>
      <c r="AT142" s="148" t="e">
        <f>IF('Crisis Indicator Data'!#REF!="No Data",1,IF(#REF!&lt;&gt;"",1,0))</f>
        <v>#REF!</v>
      </c>
      <c r="AU142" s="148" t="e">
        <f>IF('Crisis Indicator Data'!#REF!="No Data",1,IF(#REF!&lt;&gt;"",1,0))</f>
        <v>#REF!</v>
      </c>
      <c r="AV142" s="148" t="e">
        <f>IF('Crisis Indicator Data'!#REF!="No Data",1,IF(#REF!&lt;&gt;"",1,0))</f>
        <v>#REF!</v>
      </c>
      <c r="AW142" s="148" t="e">
        <f>IF('Crisis Indicator Data'!#REF!="No Data",1,IF(#REF!&lt;&gt;"",1,0))</f>
        <v>#REF!</v>
      </c>
      <c r="AX142" s="148" t="e">
        <f>IF('Crisis Indicator Data'!#REF!="No Data",1,IF(#REF!&lt;&gt;"",1,0))</f>
        <v>#REF!</v>
      </c>
      <c r="AY142" s="148" t="e">
        <f>IF('Crisis Indicator Data'!#REF!="No Data",1,IF(#REF!&lt;&gt;"",1,0))</f>
        <v>#REF!</v>
      </c>
      <c r="AZ142" s="148" t="e">
        <f>IF('Crisis Indicator Data'!#REF!="No Data",1,IF(#REF!&lt;&gt;"",1,0))</f>
        <v>#REF!</v>
      </c>
      <c r="BA142" t="e">
        <f t="shared" si="8"/>
        <v>#REF!</v>
      </c>
      <c r="BB142" s="20" t="e">
        <f t="shared" si="9"/>
        <v>#REF!</v>
      </c>
    </row>
    <row r="143" spans="1:54">
      <c r="A143" t="s">
        <v>8235</v>
      </c>
      <c r="B143" s="148" t="e">
        <f>IF('Crisis Indicator Data'!#REF!="No Data",1,IF(#REF!&lt;&gt;"",1,0))</f>
        <v>#REF!</v>
      </c>
      <c r="C143" s="148" t="e">
        <f>IF('Crisis Indicator Data'!#REF!="No Data",1,IF(#REF!&lt;&gt;"",1,0))</f>
        <v>#REF!</v>
      </c>
      <c r="D143" s="148" t="e">
        <f>IF('Crisis Indicator Data'!#REF!="No Data",1,IF(#REF!&lt;&gt;"",1,0))</f>
        <v>#REF!</v>
      </c>
      <c r="E143" s="148" t="e">
        <f>IF('Crisis Indicator Data'!#REF!="No Data",1,IF(#REF!&lt;&gt;"",1,0))</f>
        <v>#REF!</v>
      </c>
      <c r="F143" s="148" t="e">
        <f>IF('Crisis Indicator Data'!#REF!="No Data",1,IF(#REF!&lt;&gt;"",1,0))</f>
        <v>#REF!</v>
      </c>
      <c r="G143" s="148" t="e">
        <f>IF('Crisis Indicator Data'!#REF!="No Data",1,IF(#REF!&lt;&gt;"",1,0))</f>
        <v>#REF!</v>
      </c>
      <c r="H143" s="148" t="e">
        <f>IF('Crisis Indicator Data'!#REF!="No Data",1,IF(#REF!&lt;&gt;"",1,0))</f>
        <v>#REF!</v>
      </c>
      <c r="I143" s="148" t="e">
        <f>IF('Crisis Indicator Data'!#REF!="No Data",1,IF(#REF!&lt;&gt;"",1,0))</f>
        <v>#REF!</v>
      </c>
      <c r="J143" s="148" t="e">
        <f>IF('Crisis Indicator Data'!#REF!="No Data",1,IF(#REF!&lt;&gt;"",1,0))</f>
        <v>#REF!</v>
      </c>
      <c r="K143" s="148" t="e">
        <f>IF('Crisis Indicator Data'!#REF!="No Data",1,IF(#REF!&lt;&gt;"",1,0))</f>
        <v>#REF!</v>
      </c>
      <c r="L143" s="148" t="e">
        <f>IF('Crisis Indicator Data'!#REF!="No Data",1,IF(#REF!&lt;&gt;"",1,0))</f>
        <v>#REF!</v>
      </c>
      <c r="M143" s="148" t="e">
        <f>IF('Crisis Indicator Data'!#REF!="No Data",1,IF(#REF!&lt;&gt;"",1,0))</f>
        <v>#REF!</v>
      </c>
      <c r="N143" s="148" t="e">
        <f>IF('Crisis Indicator Data'!#REF!="No Data",1,IF(#REF!&lt;&gt;"",1,0))</f>
        <v>#REF!</v>
      </c>
      <c r="O143" s="148" t="e">
        <f>IF('Crisis Indicator Data'!#REF!="No Data",1,IF(#REF!&lt;&gt;"",1,0))</f>
        <v>#REF!</v>
      </c>
      <c r="P143" s="148" t="e">
        <f>IF('Crisis Indicator Data'!#REF!="No Data",1,IF(#REF!&lt;&gt;"",1,0))</f>
        <v>#REF!</v>
      </c>
      <c r="Q143" s="148" t="e">
        <f>IF('Crisis Indicator Data'!#REF!="No Data",1,IF(#REF!&lt;&gt;"",1,0))</f>
        <v>#REF!</v>
      </c>
      <c r="R143" s="148" t="e">
        <f>IF('Crisis Indicator Data'!#REF!="No Data",1,IF(#REF!&lt;&gt;"",1,0))</f>
        <v>#REF!</v>
      </c>
      <c r="S143" s="148" t="e">
        <f>IF('Crisis Indicator Data'!#REF!="No Data",1,IF(#REF!&lt;&gt;"",1,0))</f>
        <v>#REF!</v>
      </c>
      <c r="T143" s="148" t="e">
        <f>IF('Crisis Indicator Data'!#REF!="No Data",1,IF(#REF!&lt;&gt;"",1,0))</f>
        <v>#REF!</v>
      </c>
      <c r="U143" s="148" t="e">
        <f>IF('Crisis Indicator Data'!#REF!="No Data",1,IF(#REF!&lt;&gt;"",1,0))</f>
        <v>#REF!</v>
      </c>
      <c r="V143" s="148" t="e">
        <f>IF('Crisis Indicator Data'!#REF!="No Data",1,IF(#REF!&lt;&gt;"",1,0))</f>
        <v>#REF!</v>
      </c>
      <c r="W143" s="148" t="e">
        <f>IF('Crisis Indicator Data'!#REF!="No Data",1,IF(#REF!&lt;&gt;"",1,0))</f>
        <v>#REF!</v>
      </c>
      <c r="X143" s="148" t="e">
        <f>IF('Crisis Indicator Data'!#REF!="No Data",1,IF(#REF!&lt;&gt;"",1,0))</f>
        <v>#REF!</v>
      </c>
      <c r="Y143" s="148" t="e">
        <f>IF('Crisis Indicator Data'!#REF!="No Data",1,IF(#REF!&lt;&gt;"",1,0))</f>
        <v>#REF!</v>
      </c>
      <c r="Z143" s="148" t="e">
        <f>IF('Crisis Indicator Data'!#REF!="No Data",1,IF(#REF!&lt;&gt;"",1,0))</f>
        <v>#REF!</v>
      </c>
      <c r="AA143" s="148" t="e">
        <f>IF('Crisis Indicator Data'!#REF!="No Data",1,IF(#REF!&lt;&gt;"",1,0))</f>
        <v>#REF!</v>
      </c>
      <c r="AB143" s="148" t="e">
        <f>IF('Crisis Indicator Data'!#REF!="No Data",1,IF(#REF!&lt;&gt;"",1,0))</f>
        <v>#REF!</v>
      </c>
      <c r="AC143" s="148" t="e">
        <f>IF('Crisis Indicator Data'!#REF!="No Data",1,IF(#REF!&lt;&gt;"",1,0))</f>
        <v>#REF!</v>
      </c>
      <c r="AD143" s="148" t="e">
        <f>IF('Crisis Indicator Data'!#REF!="No Data",1,IF(#REF!&lt;&gt;"",1,0))</f>
        <v>#REF!</v>
      </c>
      <c r="AE143" s="148" t="e">
        <f>IF('Crisis Indicator Data'!#REF!="No Data",1,IF(#REF!&lt;&gt;"",1,0))</f>
        <v>#REF!</v>
      </c>
      <c r="AF143" s="148" t="e">
        <f>IF('Crisis Indicator Data'!#REF!="No Data",1,IF(#REF!&lt;&gt;"",1,0))</f>
        <v>#REF!</v>
      </c>
      <c r="AG143" s="148" t="e">
        <f>IF('Crisis Indicator Data'!#REF!="No Data",1,IF(#REF!&lt;&gt;"",1,0))</f>
        <v>#REF!</v>
      </c>
      <c r="AH143" s="148" t="e">
        <f>IF('Crisis Indicator Data'!#REF!="No Data",1,IF(#REF!&lt;&gt;"",1,0))</f>
        <v>#REF!</v>
      </c>
      <c r="AI143" s="148" t="e">
        <f>IF('Crisis Indicator Data'!#REF!="No Data",1,IF(#REF!&lt;&gt;"",1,0))</f>
        <v>#REF!</v>
      </c>
      <c r="AJ143" s="148" t="e">
        <f>IF('Crisis Indicator Data'!#REF!="No Data",1,IF(#REF!&lt;&gt;"",1,0))</f>
        <v>#REF!</v>
      </c>
      <c r="AK143" s="148" t="e">
        <f>IF('Crisis Indicator Data'!#REF!="No Data",1,IF(#REF!&lt;&gt;"",1,0))</f>
        <v>#REF!</v>
      </c>
      <c r="AL143" s="148" t="e">
        <f>IF('Crisis Indicator Data'!#REF!="No Data",1,IF(#REF!&lt;&gt;"",1,0))</f>
        <v>#REF!</v>
      </c>
      <c r="AM143" s="148" t="e">
        <f>IF('Crisis Indicator Data'!#REF!="No Data",1,IF(#REF!&lt;&gt;"",1,0))</f>
        <v>#REF!</v>
      </c>
      <c r="AN143" s="148" t="e">
        <f>IF('Crisis Indicator Data'!#REF!="No Data",1,IF(#REF!&lt;&gt;"",1,0))</f>
        <v>#REF!</v>
      </c>
      <c r="AO143" s="148" t="e">
        <f>IF('Crisis Indicator Data'!#REF!="No Data",1,IF(#REF!&lt;&gt;"",1,0))</f>
        <v>#REF!</v>
      </c>
      <c r="AP143" s="148" t="e">
        <f>IF('Crisis Indicator Data'!#REF!="No Data",1,IF(#REF!&lt;&gt;"",1,0))</f>
        <v>#REF!</v>
      </c>
      <c r="AQ143" s="148" t="e">
        <f>IF('Crisis Indicator Data'!#REF!="No Data",1,IF(#REF!&lt;&gt;"",1,0))</f>
        <v>#REF!</v>
      </c>
      <c r="AR143" s="148" t="e">
        <f>IF('Crisis Indicator Data'!#REF!="No Data",1,IF(#REF!&lt;&gt;"",1,0))</f>
        <v>#REF!</v>
      </c>
      <c r="AS143" s="148" t="e">
        <f>IF('Crisis Indicator Data'!#REF!="No Data",1,IF(#REF!&lt;&gt;"",1,0))</f>
        <v>#REF!</v>
      </c>
      <c r="AT143" s="148" t="e">
        <f>IF('Crisis Indicator Data'!#REF!="No Data",1,IF(#REF!&lt;&gt;"",1,0))</f>
        <v>#REF!</v>
      </c>
      <c r="AU143" s="148" t="e">
        <f>IF('Crisis Indicator Data'!#REF!="No Data",1,IF(#REF!&lt;&gt;"",1,0))</f>
        <v>#REF!</v>
      </c>
      <c r="AV143" s="148" t="e">
        <f>IF('Crisis Indicator Data'!#REF!="No Data",1,IF(#REF!&lt;&gt;"",1,0))</f>
        <v>#REF!</v>
      </c>
      <c r="AW143" s="148" t="e">
        <f>IF('Crisis Indicator Data'!#REF!="No Data",1,IF(#REF!&lt;&gt;"",1,0))</f>
        <v>#REF!</v>
      </c>
      <c r="AX143" s="148" t="e">
        <f>IF('Crisis Indicator Data'!#REF!="No Data",1,IF(#REF!&lt;&gt;"",1,0))</f>
        <v>#REF!</v>
      </c>
      <c r="AY143" s="148" t="e">
        <f>IF('Crisis Indicator Data'!#REF!="No Data",1,IF(#REF!&lt;&gt;"",1,0))</f>
        <v>#REF!</v>
      </c>
      <c r="AZ143" s="148" t="e">
        <f>IF('Crisis Indicator Data'!#REF!="No Data",1,IF(#REF!&lt;&gt;"",1,0))</f>
        <v>#REF!</v>
      </c>
      <c r="BA143" t="e">
        <f t="shared" si="8"/>
        <v>#REF!</v>
      </c>
      <c r="BB143" s="20" t="e">
        <f t="shared" si="9"/>
        <v>#REF!</v>
      </c>
    </row>
    <row r="144" spans="1:54">
      <c r="A144" t="s">
        <v>8209</v>
      </c>
      <c r="B144" s="148" t="e">
        <f>IF('Crisis Indicator Data'!#REF!="No Data",1,IF(#REF!&lt;&gt;"",1,0))</f>
        <v>#REF!</v>
      </c>
      <c r="C144" s="148" t="e">
        <f>IF('Crisis Indicator Data'!#REF!="No Data",1,IF(#REF!&lt;&gt;"",1,0))</f>
        <v>#REF!</v>
      </c>
      <c r="D144" s="148" t="e">
        <f>IF('Crisis Indicator Data'!#REF!="No Data",1,IF(#REF!&lt;&gt;"",1,0))</f>
        <v>#REF!</v>
      </c>
      <c r="E144" s="148" t="e">
        <f>IF('Crisis Indicator Data'!#REF!="No Data",1,IF(#REF!&lt;&gt;"",1,0))</f>
        <v>#REF!</v>
      </c>
      <c r="F144" s="148" t="e">
        <f>IF('Crisis Indicator Data'!#REF!="No Data",1,IF(#REF!&lt;&gt;"",1,0))</f>
        <v>#REF!</v>
      </c>
      <c r="G144" s="148" t="e">
        <f>IF('Crisis Indicator Data'!#REF!="No Data",1,IF(#REF!&lt;&gt;"",1,0))</f>
        <v>#REF!</v>
      </c>
      <c r="H144" s="148" t="e">
        <f>IF('Crisis Indicator Data'!#REF!="No Data",1,IF(#REF!&lt;&gt;"",1,0))</f>
        <v>#REF!</v>
      </c>
      <c r="I144" s="148" t="e">
        <f>IF('Crisis Indicator Data'!#REF!="No Data",1,IF(#REF!&lt;&gt;"",1,0))</f>
        <v>#REF!</v>
      </c>
      <c r="J144" s="148" t="e">
        <f>IF('Crisis Indicator Data'!#REF!="No Data",1,IF(#REF!&lt;&gt;"",1,0))</f>
        <v>#REF!</v>
      </c>
      <c r="K144" s="148" t="e">
        <f>IF('Crisis Indicator Data'!#REF!="No Data",1,IF(#REF!&lt;&gt;"",1,0))</f>
        <v>#REF!</v>
      </c>
      <c r="L144" s="148" t="e">
        <f>IF('Crisis Indicator Data'!#REF!="No Data",1,IF(#REF!&lt;&gt;"",1,0))</f>
        <v>#REF!</v>
      </c>
      <c r="M144" s="148" t="e">
        <f>IF('Crisis Indicator Data'!#REF!="No Data",1,IF(#REF!&lt;&gt;"",1,0))</f>
        <v>#REF!</v>
      </c>
      <c r="N144" s="148" t="e">
        <f>IF('Crisis Indicator Data'!#REF!="No Data",1,IF(#REF!&lt;&gt;"",1,0))</f>
        <v>#REF!</v>
      </c>
      <c r="O144" s="148" t="e">
        <f>IF('Crisis Indicator Data'!#REF!="No Data",1,IF(#REF!&lt;&gt;"",1,0))</f>
        <v>#REF!</v>
      </c>
      <c r="P144" s="148" t="e">
        <f>IF('Crisis Indicator Data'!#REF!="No Data",1,IF(#REF!&lt;&gt;"",1,0))</f>
        <v>#REF!</v>
      </c>
      <c r="Q144" s="148" t="e">
        <f>IF('Crisis Indicator Data'!#REF!="No Data",1,IF(#REF!&lt;&gt;"",1,0))</f>
        <v>#REF!</v>
      </c>
      <c r="R144" s="148" t="e">
        <f>IF('Crisis Indicator Data'!#REF!="No Data",1,IF(#REF!&lt;&gt;"",1,0))</f>
        <v>#REF!</v>
      </c>
      <c r="S144" s="148" t="e">
        <f>IF('Crisis Indicator Data'!#REF!="No Data",1,IF(#REF!&lt;&gt;"",1,0))</f>
        <v>#REF!</v>
      </c>
      <c r="T144" s="148" t="e">
        <f>IF('Crisis Indicator Data'!#REF!="No Data",1,IF(#REF!&lt;&gt;"",1,0))</f>
        <v>#REF!</v>
      </c>
      <c r="U144" s="148" t="e">
        <f>IF('Crisis Indicator Data'!#REF!="No Data",1,IF(#REF!&lt;&gt;"",1,0))</f>
        <v>#REF!</v>
      </c>
      <c r="V144" s="148" t="e">
        <f>IF('Crisis Indicator Data'!#REF!="No Data",1,IF(#REF!&lt;&gt;"",1,0))</f>
        <v>#REF!</v>
      </c>
      <c r="W144" s="148" t="e">
        <f>IF('Crisis Indicator Data'!#REF!="No Data",1,IF(#REF!&lt;&gt;"",1,0))</f>
        <v>#REF!</v>
      </c>
      <c r="X144" s="148" t="e">
        <f>IF('Crisis Indicator Data'!#REF!="No Data",1,IF(#REF!&lt;&gt;"",1,0))</f>
        <v>#REF!</v>
      </c>
      <c r="Y144" s="148" t="e">
        <f>IF('Crisis Indicator Data'!#REF!="No Data",1,IF(#REF!&lt;&gt;"",1,0))</f>
        <v>#REF!</v>
      </c>
      <c r="Z144" s="148" t="e">
        <f>IF('Crisis Indicator Data'!#REF!="No Data",1,IF(#REF!&lt;&gt;"",1,0))</f>
        <v>#REF!</v>
      </c>
      <c r="AA144" s="148" t="e">
        <f>IF('Crisis Indicator Data'!#REF!="No Data",1,IF(#REF!&lt;&gt;"",1,0))</f>
        <v>#REF!</v>
      </c>
      <c r="AB144" s="148" t="e">
        <f>IF('Crisis Indicator Data'!#REF!="No Data",1,IF(#REF!&lt;&gt;"",1,0))</f>
        <v>#REF!</v>
      </c>
      <c r="AC144" s="148" t="e">
        <f>IF('Crisis Indicator Data'!#REF!="No Data",1,IF(#REF!&lt;&gt;"",1,0))</f>
        <v>#REF!</v>
      </c>
      <c r="AD144" s="148" t="e">
        <f>IF('Crisis Indicator Data'!#REF!="No Data",1,IF(#REF!&lt;&gt;"",1,0))</f>
        <v>#REF!</v>
      </c>
      <c r="AE144" s="148" t="e">
        <f>IF('Crisis Indicator Data'!#REF!="No Data",1,IF(#REF!&lt;&gt;"",1,0))</f>
        <v>#REF!</v>
      </c>
      <c r="AF144" s="148" t="e">
        <f>IF('Crisis Indicator Data'!#REF!="No Data",1,IF(#REF!&lt;&gt;"",1,0))</f>
        <v>#REF!</v>
      </c>
      <c r="AG144" s="148" t="e">
        <f>IF('Crisis Indicator Data'!#REF!="No Data",1,IF(#REF!&lt;&gt;"",1,0))</f>
        <v>#REF!</v>
      </c>
      <c r="AH144" s="148" t="e">
        <f>IF('Crisis Indicator Data'!#REF!="No Data",1,IF(#REF!&lt;&gt;"",1,0))</f>
        <v>#REF!</v>
      </c>
      <c r="AI144" s="148" t="e">
        <f>IF('Crisis Indicator Data'!#REF!="No Data",1,IF(#REF!&lt;&gt;"",1,0))</f>
        <v>#REF!</v>
      </c>
      <c r="AJ144" s="148" t="e">
        <f>IF('Crisis Indicator Data'!#REF!="No Data",1,IF(#REF!&lt;&gt;"",1,0))</f>
        <v>#REF!</v>
      </c>
      <c r="AK144" s="148" t="e">
        <f>IF('Crisis Indicator Data'!#REF!="No Data",1,IF(#REF!&lt;&gt;"",1,0))</f>
        <v>#REF!</v>
      </c>
      <c r="AL144" s="148" t="e">
        <f>IF('Crisis Indicator Data'!#REF!="No Data",1,IF(#REF!&lt;&gt;"",1,0))</f>
        <v>#REF!</v>
      </c>
      <c r="AM144" s="148" t="e">
        <f>IF('Crisis Indicator Data'!#REF!="No Data",1,IF(#REF!&lt;&gt;"",1,0))</f>
        <v>#REF!</v>
      </c>
      <c r="AN144" s="148" t="e">
        <f>IF('Crisis Indicator Data'!#REF!="No Data",1,IF(#REF!&lt;&gt;"",1,0))</f>
        <v>#REF!</v>
      </c>
      <c r="AO144" s="148" t="e">
        <f>IF('Crisis Indicator Data'!#REF!="No Data",1,IF(#REF!&lt;&gt;"",1,0))</f>
        <v>#REF!</v>
      </c>
      <c r="AP144" s="148" t="e">
        <f>IF('Crisis Indicator Data'!#REF!="No Data",1,IF(#REF!&lt;&gt;"",1,0))</f>
        <v>#REF!</v>
      </c>
      <c r="AQ144" s="148" t="e">
        <f>IF('Crisis Indicator Data'!#REF!="No Data",1,IF(#REF!&lt;&gt;"",1,0))</f>
        <v>#REF!</v>
      </c>
      <c r="AR144" s="148" t="e">
        <f>IF('Crisis Indicator Data'!#REF!="No Data",1,IF(#REF!&lt;&gt;"",1,0))</f>
        <v>#REF!</v>
      </c>
      <c r="AS144" s="148" t="e">
        <f>IF('Crisis Indicator Data'!#REF!="No Data",1,IF(#REF!&lt;&gt;"",1,0))</f>
        <v>#REF!</v>
      </c>
      <c r="AT144" s="148" t="e">
        <f>IF('Crisis Indicator Data'!#REF!="No Data",1,IF(#REF!&lt;&gt;"",1,0))</f>
        <v>#REF!</v>
      </c>
      <c r="AU144" s="148" t="e">
        <f>IF('Crisis Indicator Data'!#REF!="No Data",1,IF(#REF!&lt;&gt;"",1,0))</f>
        <v>#REF!</v>
      </c>
      <c r="AV144" s="148" t="e">
        <f>IF('Crisis Indicator Data'!#REF!="No Data",1,IF(#REF!&lt;&gt;"",1,0))</f>
        <v>#REF!</v>
      </c>
      <c r="AW144" s="148" t="e">
        <f>IF('Crisis Indicator Data'!#REF!="No Data",1,IF(#REF!&lt;&gt;"",1,0))</f>
        <v>#REF!</v>
      </c>
      <c r="AX144" s="148" t="e">
        <f>IF('Crisis Indicator Data'!#REF!="No Data",1,IF(#REF!&lt;&gt;"",1,0))</f>
        <v>#REF!</v>
      </c>
      <c r="AY144" s="148" t="e">
        <f>IF('Crisis Indicator Data'!#REF!="No Data",1,IF(#REF!&lt;&gt;"",1,0))</f>
        <v>#REF!</v>
      </c>
      <c r="AZ144" s="148" t="e">
        <f>IF('Crisis Indicator Data'!#REF!="No Data",1,IF(#REF!&lt;&gt;"",1,0))</f>
        <v>#REF!</v>
      </c>
      <c r="BA144" t="e">
        <f t="shared" si="8"/>
        <v>#REF!</v>
      </c>
      <c r="BB144" s="20" t="e">
        <f t="shared" si="9"/>
        <v>#REF!</v>
      </c>
    </row>
    <row r="145" spans="1:54">
      <c r="A145" t="s">
        <v>7542</v>
      </c>
      <c r="B145" s="148" t="e">
        <f>IF('Crisis Indicator Data'!#REF!="No Data",1,IF(#REF!&lt;&gt;"",1,0))</f>
        <v>#REF!</v>
      </c>
      <c r="C145" s="148" t="e">
        <f>IF('Crisis Indicator Data'!#REF!="No Data",1,IF(#REF!&lt;&gt;"",1,0))</f>
        <v>#REF!</v>
      </c>
      <c r="D145" s="148" t="e">
        <f>IF('Crisis Indicator Data'!#REF!="No Data",1,IF(#REF!&lt;&gt;"",1,0))</f>
        <v>#REF!</v>
      </c>
      <c r="E145" s="148" t="e">
        <f>IF('Crisis Indicator Data'!#REF!="No Data",1,IF(#REF!&lt;&gt;"",1,0))</f>
        <v>#REF!</v>
      </c>
      <c r="F145" s="148" t="e">
        <f>IF('Crisis Indicator Data'!#REF!="No Data",1,IF(#REF!&lt;&gt;"",1,0))</f>
        <v>#REF!</v>
      </c>
      <c r="G145" s="148" t="e">
        <f>IF('Crisis Indicator Data'!#REF!="No Data",1,IF(#REF!&lt;&gt;"",1,0))</f>
        <v>#REF!</v>
      </c>
      <c r="H145" s="148" t="e">
        <f>IF('Crisis Indicator Data'!#REF!="No Data",1,IF(#REF!&lt;&gt;"",1,0))</f>
        <v>#REF!</v>
      </c>
      <c r="I145" s="148" t="e">
        <f>IF('Crisis Indicator Data'!#REF!="No Data",1,IF(#REF!&lt;&gt;"",1,0))</f>
        <v>#REF!</v>
      </c>
      <c r="J145" s="148" t="e">
        <f>IF('Crisis Indicator Data'!#REF!="No Data",1,IF(#REF!&lt;&gt;"",1,0))</f>
        <v>#REF!</v>
      </c>
      <c r="K145" s="148" t="e">
        <f>IF('Crisis Indicator Data'!#REF!="No Data",1,IF(#REF!&lt;&gt;"",1,0))</f>
        <v>#REF!</v>
      </c>
      <c r="L145" s="148" t="e">
        <f>IF('Crisis Indicator Data'!#REF!="No Data",1,IF(#REF!&lt;&gt;"",1,0))</f>
        <v>#REF!</v>
      </c>
      <c r="M145" s="148" t="e">
        <f>IF('Crisis Indicator Data'!#REF!="No Data",1,IF(#REF!&lt;&gt;"",1,0))</f>
        <v>#REF!</v>
      </c>
      <c r="N145" s="148" t="e">
        <f>IF('Crisis Indicator Data'!#REF!="No Data",1,IF(#REF!&lt;&gt;"",1,0))</f>
        <v>#REF!</v>
      </c>
      <c r="O145" s="148" t="e">
        <f>IF('Crisis Indicator Data'!#REF!="No Data",1,IF(#REF!&lt;&gt;"",1,0))</f>
        <v>#REF!</v>
      </c>
      <c r="P145" s="148" t="e">
        <f>IF('Crisis Indicator Data'!#REF!="No Data",1,IF(#REF!&lt;&gt;"",1,0))</f>
        <v>#REF!</v>
      </c>
      <c r="Q145" s="148" t="e">
        <f>IF('Crisis Indicator Data'!#REF!="No Data",1,IF(#REF!&lt;&gt;"",1,0))</f>
        <v>#REF!</v>
      </c>
      <c r="R145" s="148" t="e">
        <f>IF('Crisis Indicator Data'!#REF!="No Data",1,IF(#REF!&lt;&gt;"",1,0))</f>
        <v>#REF!</v>
      </c>
      <c r="S145" s="148" t="e">
        <f>IF('Crisis Indicator Data'!#REF!="No Data",1,IF(#REF!&lt;&gt;"",1,0))</f>
        <v>#REF!</v>
      </c>
      <c r="T145" s="148" t="e">
        <f>IF('Crisis Indicator Data'!#REF!="No Data",1,IF(#REF!&lt;&gt;"",1,0))</f>
        <v>#REF!</v>
      </c>
      <c r="U145" s="148" t="e">
        <f>IF('Crisis Indicator Data'!#REF!="No Data",1,IF(#REF!&lt;&gt;"",1,0))</f>
        <v>#REF!</v>
      </c>
      <c r="V145" s="148" t="e">
        <f>IF('Crisis Indicator Data'!#REF!="No Data",1,IF(#REF!&lt;&gt;"",1,0))</f>
        <v>#REF!</v>
      </c>
      <c r="W145" s="148" t="e">
        <f>IF('Crisis Indicator Data'!#REF!="No Data",1,IF(#REF!&lt;&gt;"",1,0))</f>
        <v>#REF!</v>
      </c>
      <c r="X145" s="148" t="e">
        <f>IF('Crisis Indicator Data'!#REF!="No Data",1,IF(#REF!&lt;&gt;"",1,0))</f>
        <v>#REF!</v>
      </c>
      <c r="Y145" s="148" t="e">
        <f>IF('Crisis Indicator Data'!#REF!="No Data",1,IF(#REF!&lt;&gt;"",1,0))</f>
        <v>#REF!</v>
      </c>
      <c r="Z145" s="148" t="e">
        <f>IF('Crisis Indicator Data'!#REF!="No Data",1,IF(#REF!&lt;&gt;"",1,0))</f>
        <v>#REF!</v>
      </c>
      <c r="AA145" s="148" t="e">
        <f>IF('Crisis Indicator Data'!#REF!="No Data",1,IF(#REF!&lt;&gt;"",1,0))</f>
        <v>#REF!</v>
      </c>
      <c r="AB145" s="148" t="e">
        <f>IF('Crisis Indicator Data'!#REF!="No Data",1,IF(#REF!&lt;&gt;"",1,0))</f>
        <v>#REF!</v>
      </c>
      <c r="AC145" s="148" t="e">
        <f>IF('Crisis Indicator Data'!#REF!="No Data",1,IF(#REF!&lt;&gt;"",1,0))</f>
        <v>#REF!</v>
      </c>
      <c r="AD145" s="148" t="e">
        <f>IF('Crisis Indicator Data'!#REF!="No Data",1,IF(#REF!&lt;&gt;"",1,0))</f>
        <v>#REF!</v>
      </c>
      <c r="AE145" s="148" t="e">
        <f>IF('Crisis Indicator Data'!#REF!="No Data",1,IF(#REF!&lt;&gt;"",1,0))</f>
        <v>#REF!</v>
      </c>
      <c r="AF145" s="148" t="e">
        <f>IF('Crisis Indicator Data'!#REF!="No Data",1,IF(#REF!&lt;&gt;"",1,0))</f>
        <v>#REF!</v>
      </c>
      <c r="AG145" s="148" t="e">
        <f>IF('Crisis Indicator Data'!#REF!="No Data",1,IF(#REF!&lt;&gt;"",1,0))</f>
        <v>#REF!</v>
      </c>
      <c r="AH145" s="148" t="e">
        <f>IF('Crisis Indicator Data'!#REF!="No Data",1,IF(#REF!&lt;&gt;"",1,0))</f>
        <v>#REF!</v>
      </c>
      <c r="AI145" s="148" t="e">
        <f>IF('Crisis Indicator Data'!#REF!="No Data",1,IF(#REF!&lt;&gt;"",1,0))</f>
        <v>#REF!</v>
      </c>
      <c r="AJ145" s="148" t="e">
        <f>IF('Crisis Indicator Data'!#REF!="No Data",1,IF(#REF!&lt;&gt;"",1,0))</f>
        <v>#REF!</v>
      </c>
      <c r="AK145" s="148" t="e">
        <f>IF('Crisis Indicator Data'!#REF!="No Data",1,IF(#REF!&lt;&gt;"",1,0))</f>
        <v>#REF!</v>
      </c>
      <c r="AL145" s="148" t="e">
        <f>IF('Crisis Indicator Data'!#REF!="No Data",1,IF(#REF!&lt;&gt;"",1,0))</f>
        <v>#REF!</v>
      </c>
      <c r="AM145" s="148" t="e">
        <f>IF('Crisis Indicator Data'!#REF!="No Data",1,IF(#REF!&lt;&gt;"",1,0))</f>
        <v>#REF!</v>
      </c>
      <c r="AN145" s="148" t="e">
        <f>IF('Crisis Indicator Data'!#REF!="No Data",1,IF(#REF!&lt;&gt;"",1,0))</f>
        <v>#REF!</v>
      </c>
      <c r="AO145" s="148" t="e">
        <f>IF('Crisis Indicator Data'!#REF!="No Data",1,IF(#REF!&lt;&gt;"",1,0))</f>
        <v>#REF!</v>
      </c>
      <c r="AP145" s="148" t="e">
        <f>IF('Crisis Indicator Data'!#REF!="No Data",1,IF(#REF!&lt;&gt;"",1,0))</f>
        <v>#REF!</v>
      </c>
      <c r="AQ145" s="148" t="e">
        <f>IF('Crisis Indicator Data'!#REF!="No Data",1,IF(#REF!&lt;&gt;"",1,0))</f>
        <v>#REF!</v>
      </c>
      <c r="AR145" s="148" t="e">
        <f>IF('Crisis Indicator Data'!#REF!="No Data",1,IF(#REF!&lt;&gt;"",1,0))</f>
        <v>#REF!</v>
      </c>
      <c r="AS145" s="148" t="e">
        <f>IF('Crisis Indicator Data'!#REF!="No Data",1,IF(#REF!&lt;&gt;"",1,0))</f>
        <v>#REF!</v>
      </c>
      <c r="AT145" s="148" t="e">
        <f>IF('Crisis Indicator Data'!#REF!="No Data",1,IF(#REF!&lt;&gt;"",1,0))</f>
        <v>#REF!</v>
      </c>
      <c r="AU145" s="148" t="e">
        <f>IF('Crisis Indicator Data'!#REF!="No Data",1,IF(#REF!&lt;&gt;"",1,0))</f>
        <v>#REF!</v>
      </c>
      <c r="AV145" s="148" t="e">
        <f>IF('Crisis Indicator Data'!#REF!="No Data",1,IF(#REF!&lt;&gt;"",1,0))</f>
        <v>#REF!</v>
      </c>
      <c r="AW145" s="148" t="e">
        <f>IF('Crisis Indicator Data'!#REF!="No Data",1,IF(#REF!&lt;&gt;"",1,0))</f>
        <v>#REF!</v>
      </c>
      <c r="AX145" s="148" t="e">
        <f>IF('Crisis Indicator Data'!#REF!="No Data",1,IF(#REF!&lt;&gt;"",1,0))</f>
        <v>#REF!</v>
      </c>
      <c r="AY145" s="148" t="e">
        <f>IF('Crisis Indicator Data'!#REF!="No Data",1,IF(#REF!&lt;&gt;"",1,0))</f>
        <v>#REF!</v>
      </c>
      <c r="AZ145" s="148" t="e">
        <f>IF('Crisis Indicator Data'!#REF!="No Data",1,IF(#REF!&lt;&gt;"",1,0))</f>
        <v>#REF!</v>
      </c>
      <c r="BA145" t="e">
        <f t="shared" si="8"/>
        <v>#REF!</v>
      </c>
      <c r="BB145" s="20" t="e">
        <f t="shared" si="9"/>
        <v>#REF!</v>
      </c>
    </row>
    <row r="146" spans="1:54">
      <c r="A146" t="s">
        <v>8211</v>
      </c>
      <c r="B146" s="148" t="e">
        <f>IF('Crisis Indicator Data'!#REF!="No Data",1,IF(#REF!&lt;&gt;"",1,0))</f>
        <v>#REF!</v>
      </c>
      <c r="C146" s="148" t="e">
        <f>IF('Crisis Indicator Data'!#REF!="No Data",1,IF(#REF!&lt;&gt;"",1,0))</f>
        <v>#REF!</v>
      </c>
      <c r="D146" s="148" t="e">
        <f>IF('Crisis Indicator Data'!#REF!="No Data",1,IF(#REF!&lt;&gt;"",1,0))</f>
        <v>#REF!</v>
      </c>
      <c r="E146" s="148" t="e">
        <f>IF('Crisis Indicator Data'!#REF!="No Data",1,IF(#REF!&lt;&gt;"",1,0))</f>
        <v>#REF!</v>
      </c>
      <c r="F146" s="148" t="e">
        <f>IF('Crisis Indicator Data'!#REF!="No Data",1,IF(#REF!&lt;&gt;"",1,0))</f>
        <v>#REF!</v>
      </c>
      <c r="G146" s="148" t="e">
        <f>IF('Crisis Indicator Data'!#REF!="No Data",1,IF(#REF!&lt;&gt;"",1,0))</f>
        <v>#REF!</v>
      </c>
      <c r="H146" s="148" t="e">
        <f>IF('Crisis Indicator Data'!#REF!="No Data",1,IF(#REF!&lt;&gt;"",1,0))</f>
        <v>#REF!</v>
      </c>
      <c r="I146" s="148" t="e">
        <f>IF('Crisis Indicator Data'!#REF!="No Data",1,IF(#REF!&lt;&gt;"",1,0))</f>
        <v>#REF!</v>
      </c>
      <c r="J146" s="148" t="e">
        <f>IF('Crisis Indicator Data'!#REF!="No Data",1,IF(#REF!&lt;&gt;"",1,0))</f>
        <v>#REF!</v>
      </c>
      <c r="K146" s="148" t="e">
        <f>IF('Crisis Indicator Data'!#REF!="No Data",1,IF(#REF!&lt;&gt;"",1,0))</f>
        <v>#REF!</v>
      </c>
      <c r="L146" s="148" t="e">
        <f>IF('Crisis Indicator Data'!#REF!="No Data",1,IF(#REF!&lt;&gt;"",1,0))</f>
        <v>#REF!</v>
      </c>
      <c r="M146" s="148" t="e">
        <f>IF('Crisis Indicator Data'!#REF!="No Data",1,IF(#REF!&lt;&gt;"",1,0))</f>
        <v>#REF!</v>
      </c>
      <c r="N146" s="148" t="e">
        <f>IF('Crisis Indicator Data'!#REF!="No Data",1,IF(#REF!&lt;&gt;"",1,0))</f>
        <v>#REF!</v>
      </c>
      <c r="O146" s="148" t="e">
        <f>IF('Crisis Indicator Data'!#REF!="No Data",1,IF(#REF!&lt;&gt;"",1,0))</f>
        <v>#REF!</v>
      </c>
      <c r="P146" s="148" t="e">
        <f>IF('Crisis Indicator Data'!#REF!="No Data",1,IF(#REF!&lt;&gt;"",1,0))</f>
        <v>#REF!</v>
      </c>
      <c r="Q146" s="148" t="e">
        <f>IF('Crisis Indicator Data'!#REF!="No Data",1,IF(#REF!&lt;&gt;"",1,0))</f>
        <v>#REF!</v>
      </c>
      <c r="R146" s="148" t="e">
        <f>IF('Crisis Indicator Data'!#REF!="No Data",1,IF(#REF!&lt;&gt;"",1,0))</f>
        <v>#REF!</v>
      </c>
      <c r="S146" s="148" t="e">
        <f>IF('Crisis Indicator Data'!#REF!="No Data",1,IF(#REF!&lt;&gt;"",1,0))</f>
        <v>#REF!</v>
      </c>
      <c r="T146" s="148" t="e">
        <f>IF('Crisis Indicator Data'!#REF!="No Data",1,IF(#REF!&lt;&gt;"",1,0))</f>
        <v>#REF!</v>
      </c>
      <c r="U146" s="148" t="e">
        <f>IF('Crisis Indicator Data'!#REF!="No Data",1,IF(#REF!&lt;&gt;"",1,0))</f>
        <v>#REF!</v>
      </c>
      <c r="V146" s="148" t="e">
        <f>IF('Crisis Indicator Data'!#REF!="No Data",1,IF(#REF!&lt;&gt;"",1,0))</f>
        <v>#REF!</v>
      </c>
      <c r="W146" s="148" t="e">
        <f>IF('Crisis Indicator Data'!#REF!="No Data",1,IF(#REF!&lt;&gt;"",1,0))</f>
        <v>#REF!</v>
      </c>
      <c r="X146" s="148" t="e">
        <f>IF('Crisis Indicator Data'!#REF!="No Data",1,IF(#REF!&lt;&gt;"",1,0))</f>
        <v>#REF!</v>
      </c>
      <c r="Y146" s="148" t="e">
        <f>IF('Crisis Indicator Data'!#REF!="No Data",1,IF(#REF!&lt;&gt;"",1,0))</f>
        <v>#REF!</v>
      </c>
      <c r="Z146" s="148" t="e">
        <f>IF('Crisis Indicator Data'!#REF!="No Data",1,IF(#REF!&lt;&gt;"",1,0))</f>
        <v>#REF!</v>
      </c>
      <c r="AA146" s="148" t="e">
        <f>IF('Crisis Indicator Data'!#REF!="No Data",1,IF(#REF!&lt;&gt;"",1,0))</f>
        <v>#REF!</v>
      </c>
      <c r="AB146" s="148" t="e">
        <f>IF('Crisis Indicator Data'!#REF!="No Data",1,IF(#REF!&lt;&gt;"",1,0))</f>
        <v>#REF!</v>
      </c>
      <c r="AC146" s="148" t="e">
        <f>IF('Crisis Indicator Data'!#REF!="No Data",1,IF(#REF!&lt;&gt;"",1,0))</f>
        <v>#REF!</v>
      </c>
      <c r="AD146" s="148" t="e">
        <f>IF('Crisis Indicator Data'!#REF!="No Data",1,IF(#REF!&lt;&gt;"",1,0))</f>
        <v>#REF!</v>
      </c>
      <c r="AE146" s="148" t="e">
        <f>IF('Crisis Indicator Data'!#REF!="No Data",1,IF(#REF!&lt;&gt;"",1,0))</f>
        <v>#REF!</v>
      </c>
      <c r="AF146" s="148" t="e">
        <f>IF('Crisis Indicator Data'!#REF!="No Data",1,IF(#REF!&lt;&gt;"",1,0))</f>
        <v>#REF!</v>
      </c>
      <c r="AG146" s="148" t="e">
        <f>IF('Crisis Indicator Data'!#REF!="No Data",1,IF(#REF!&lt;&gt;"",1,0))</f>
        <v>#REF!</v>
      </c>
      <c r="AH146" s="148" t="e">
        <f>IF('Crisis Indicator Data'!#REF!="No Data",1,IF(#REF!&lt;&gt;"",1,0))</f>
        <v>#REF!</v>
      </c>
      <c r="AI146" s="148" t="e">
        <f>IF('Crisis Indicator Data'!#REF!="No Data",1,IF(#REF!&lt;&gt;"",1,0))</f>
        <v>#REF!</v>
      </c>
      <c r="AJ146" s="148" t="e">
        <f>IF('Crisis Indicator Data'!#REF!="No Data",1,IF(#REF!&lt;&gt;"",1,0))</f>
        <v>#REF!</v>
      </c>
      <c r="AK146" s="148" t="e">
        <f>IF('Crisis Indicator Data'!#REF!="No Data",1,IF(#REF!&lt;&gt;"",1,0))</f>
        <v>#REF!</v>
      </c>
      <c r="AL146" s="148" t="e">
        <f>IF('Crisis Indicator Data'!#REF!="No Data",1,IF(#REF!&lt;&gt;"",1,0))</f>
        <v>#REF!</v>
      </c>
      <c r="AM146" s="148" t="e">
        <f>IF('Crisis Indicator Data'!#REF!="No Data",1,IF(#REF!&lt;&gt;"",1,0))</f>
        <v>#REF!</v>
      </c>
      <c r="AN146" s="148" t="e">
        <f>IF('Crisis Indicator Data'!#REF!="No Data",1,IF(#REF!&lt;&gt;"",1,0))</f>
        <v>#REF!</v>
      </c>
      <c r="AO146" s="148" t="e">
        <f>IF('Crisis Indicator Data'!#REF!="No Data",1,IF(#REF!&lt;&gt;"",1,0))</f>
        <v>#REF!</v>
      </c>
      <c r="AP146" s="148" t="e">
        <f>IF('Crisis Indicator Data'!#REF!="No Data",1,IF(#REF!&lt;&gt;"",1,0))</f>
        <v>#REF!</v>
      </c>
      <c r="AQ146" s="148" t="e">
        <f>IF('Crisis Indicator Data'!#REF!="No Data",1,IF(#REF!&lt;&gt;"",1,0))</f>
        <v>#REF!</v>
      </c>
      <c r="AR146" s="148" t="e">
        <f>IF('Crisis Indicator Data'!#REF!="No Data",1,IF(#REF!&lt;&gt;"",1,0))</f>
        <v>#REF!</v>
      </c>
      <c r="AS146" s="148" t="e">
        <f>IF('Crisis Indicator Data'!#REF!="No Data",1,IF(#REF!&lt;&gt;"",1,0))</f>
        <v>#REF!</v>
      </c>
      <c r="AT146" s="148" t="e">
        <f>IF('Crisis Indicator Data'!#REF!="No Data",1,IF(#REF!&lt;&gt;"",1,0))</f>
        <v>#REF!</v>
      </c>
      <c r="AU146" s="148" t="e">
        <f>IF('Crisis Indicator Data'!#REF!="No Data",1,IF(#REF!&lt;&gt;"",1,0))</f>
        <v>#REF!</v>
      </c>
      <c r="AV146" s="148" t="e">
        <f>IF('Crisis Indicator Data'!#REF!="No Data",1,IF(#REF!&lt;&gt;"",1,0))</f>
        <v>#REF!</v>
      </c>
      <c r="AW146" s="148" t="e">
        <f>IF('Crisis Indicator Data'!#REF!="No Data",1,IF(#REF!&lt;&gt;"",1,0))</f>
        <v>#REF!</v>
      </c>
      <c r="AX146" s="148" t="e">
        <f>IF('Crisis Indicator Data'!#REF!="No Data",1,IF(#REF!&lt;&gt;"",1,0))</f>
        <v>#REF!</v>
      </c>
      <c r="AY146" s="148" t="e">
        <f>IF('Crisis Indicator Data'!#REF!="No Data",1,IF(#REF!&lt;&gt;"",1,0))</f>
        <v>#REF!</v>
      </c>
      <c r="AZ146" s="148" t="e">
        <f>IF('Crisis Indicator Data'!#REF!="No Data",1,IF(#REF!&lt;&gt;"",1,0))</f>
        <v>#REF!</v>
      </c>
      <c r="BA146" t="e">
        <f t="shared" si="8"/>
        <v>#REF!</v>
      </c>
      <c r="BB146" s="20" t="e">
        <f t="shared" si="9"/>
        <v>#REF!</v>
      </c>
    </row>
    <row r="147" spans="1:54">
      <c r="A147" t="s">
        <v>8213</v>
      </c>
      <c r="B147" s="148" t="e">
        <f>IF('Crisis Indicator Data'!#REF!="No Data",1,IF(#REF!&lt;&gt;"",1,0))</f>
        <v>#REF!</v>
      </c>
      <c r="C147" s="148" t="e">
        <f>IF('Crisis Indicator Data'!#REF!="No Data",1,IF(#REF!&lt;&gt;"",1,0))</f>
        <v>#REF!</v>
      </c>
      <c r="D147" s="148" t="e">
        <f>IF('Crisis Indicator Data'!#REF!="No Data",1,IF(#REF!&lt;&gt;"",1,0))</f>
        <v>#REF!</v>
      </c>
      <c r="E147" s="148" t="e">
        <f>IF('Crisis Indicator Data'!#REF!="No Data",1,IF(#REF!&lt;&gt;"",1,0))</f>
        <v>#REF!</v>
      </c>
      <c r="F147" s="148" t="e">
        <f>IF('Crisis Indicator Data'!#REF!="No Data",1,IF(#REF!&lt;&gt;"",1,0))</f>
        <v>#REF!</v>
      </c>
      <c r="G147" s="148" t="e">
        <f>IF('Crisis Indicator Data'!#REF!="No Data",1,IF(#REF!&lt;&gt;"",1,0))</f>
        <v>#REF!</v>
      </c>
      <c r="H147" s="148" t="e">
        <f>IF('Crisis Indicator Data'!#REF!="No Data",1,IF(#REF!&lt;&gt;"",1,0))</f>
        <v>#REF!</v>
      </c>
      <c r="I147" s="148" t="e">
        <f>IF('Crisis Indicator Data'!#REF!="No Data",1,IF(#REF!&lt;&gt;"",1,0))</f>
        <v>#REF!</v>
      </c>
      <c r="J147" s="148" t="e">
        <f>IF('Crisis Indicator Data'!#REF!="No Data",1,IF(#REF!&lt;&gt;"",1,0))</f>
        <v>#REF!</v>
      </c>
      <c r="K147" s="148" t="e">
        <f>IF('Crisis Indicator Data'!#REF!="No Data",1,IF(#REF!&lt;&gt;"",1,0))</f>
        <v>#REF!</v>
      </c>
      <c r="L147" s="148" t="e">
        <f>IF('Crisis Indicator Data'!#REF!="No Data",1,IF(#REF!&lt;&gt;"",1,0))</f>
        <v>#REF!</v>
      </c>
      <c r="M147" s="148" t="e">
        <f>IF('Crisis Indicator Data'!#REF!="No Data",1,IF(#REF!&lt;&gt;"",1,0))</f>
        <v>#REF!</v>
      </c>
      <c r="N147" s="148" t="e">
        <f>IF('Crisis Indicator Data'!#REF!="No Data",1,IF(#REF!&lt;&gt;"",1,0))</f>
        <v>#REF!</v>
      </c>
      <c r="O147" s="148" t="e">
        <f>IF('Crisis Indicator Data'!#REF!="No Data",1,IF(#REF!&lt;&gt;"",1,0))</f>
        <v>#REF!</v>
      </c>
      <c r="P147" s="148" t="e">
        <f>IF('Crisis Indicator Data'!#REF!="No Data",1,IF(#REF!&lt;&gt;"",1,0))</f>
        <v>#REF!</v>
      </c>
      <c r="Q147" s="148" t="e">
        <f>IF('Crisis Indicator Data'!#REF!="No Data",1,IF(#REF!&lt;&gt;"",1,0))</f>
        <v>#REF!</v>
      </c>
      <c r="R147" s="148" t="e">
        <f>IF('Crisis Indicator Data'!#REF!="No Data",1,IF(#REF!&lt;&gt;"",1,0))</f>
        <v>#REF!</v>
      </c>
      <c r="S147" s="148" t="e">
        <f>IF('Crisis Indicator Data'!#REF!="No Data",1,IF(#REF!&lt;&gt;"",1,0))</f>
        <v>#REF!</v>
      </c>
      <c r="T147" s="148" t="e">
        <f>IF('Crisis Indicator Data'!#REF!="No Data",1,IF(#REF!&lt;&gt;"",1,0))</f>
        <v>#REF!</v>
      </c>
      <c r="U147" s="148" t="e">
        <f>IF('Crisis Indicator Data'!#REF!="No Data",1,IF(#REF!&lt;&gt;"",1,0))</f>
        <v>#REF!</v>
      </c>
      <c r="V147" s="148" t="e">
        <f>IF('Crisis Indicator Data'!#REF!="No Data",1,IF(#REF!&lt;&gt;"",1,0))</f>
        <v>#REF!</v>
      </c>
      <c r="W147" s="148" t="e">
        <f>IF('Crisis Indicator Data'!#REF!="No Data",1,IF(#REF!&lt;&gt;"",1,0))</f>
        <v>#REF!</v>
      </c>
      <c r="X147" s="148" t="e">
        <f>IF('Crisis Indicator Data'!#REF!="No Data",1,IF(#REF!&lt;&gt;"",1,0))</f>
        <v>#REF!</v>
      </c>
      <c r="Y147" s="148" t="e">
        <f>IF('Crisis Indicator Data'!#REF!="No Data",1,IF(#REF!&lt;&gt;"",1,0))</f>
        <v>#REF!</v>
      </c>
      <c r="Z147" s="148" t="e">
        <f>IF('Crisis Indicator Data'!#REF!="No Data",1,IF(#REF!&lt;&gt;"",1,0))</f>
        <v>#REF!</v>
      </c>
      <c r="AA147" s="148" t="e">
        <f>IF('Crisis Indicator Data'!#REF!="No Data",1,IF(#REF!&lt;&gt;"",1,0))</f>
        <v>#REF!</v>
      </c>
      <c r="AB147" s="148" t="e">
        <f>IF('Crisis Indicator Data'!#REF!="No Data",1,IF(#REF!&lt;&gt;"",1,0))</f>
        <v>#REF!</v>
      </c>
      <c r="AC147" s="148" t="e">
        <f>IF('Crisis Indicator Data'!#REF!="No Data",1,IF(#REF!&lt;&gt;"",1,0))</f>
        <v>#REF!</v>
      </c>
      <c r="AD147" s="148" t="e">
        <f>IF('Crisis Indicator Data'!#REF!="No Data",1,IF(#REF!&lt;&gt;"",1,0))</f>
        <v>#REF!</v>
      </c>
      <c r="AE147" s="148" t="e">
        <f>IF('Crisis Indicator Data'!#REF!="No Data",1,IF(#REF!&lt;&gt;"",1,0))</f>
        <v>#REF!</v>
      </c>
      <c r="AF147" s="148" t="e">
        <f>IF('Crisis Indicator Data'!#REF!="No Data",1,IF(#REF!&lt;&gt;"",1,0))</f>
        <v>#REF!</v>
      </c>
      <c r="AG147" s="148" t="e">
        <f>IF('Crisis Indicator Data'!#REF!="No Data",1,IF(#REF!&lt;&gt;"",1,0))</f>
        <v>#REF!</v>
      </c>
      <c r="AH147" s="148" t="e">
        <f>IF('Crisis Indicator Data'!#REF!="No Data",1,IF(#REF!&lt;&gt;"",1,0))</f>
        <v>#REF!</v>
      </c>
      <c r="AI147" s="148" t="e">
        <f>IF('Crisis Indicator Data'!#REF!="No Data",1,IF(#REF!&lt;&gt;"",1,0))</f>
        <v>#REF!</v>
      </c>
      <c r="AJ147" s="148" t="e">
        <f>IF('Crisis Indicator Data'!#REF!="No Data",1,IF(#REF!&lt;&gt;"",1,0))</f>
        <v>#REF!</v>
      </c>
      <c r="AK147" s="148" t="e">
        <f>IF('Crisis Indicator Data'!#REF!="No Data",1,IF(#REF!&lt;&gt;"",1,0))</f>
        <v>#REF!</v>
      </c>
      <c r="AL147" s="148" t="e">
        <f>IF('Crisis Indicator Data'!#REF!="No Data",1,IF(#REF!&lt;&gt;"",1,0))</f>
        <v>#REF!</v>
      </c>
      <c r="AM147" s="148" t="e">
        <f>IF('Crisis Indicator Data'!#REF!="No Data",1,IF(#REF!&lt;&gt;"",1,0))</f>
        <v>#REF!</v>
      </c>
      <c r="AN147" s="148" t="e">
        <f>IF('Crisis Indicator Data'!#REF!="No Data",1,IF(#REF!&lt;&gt;"",1,0))</f>
        <v>#REF!</v>
      </c>
      <c r="AO147" s="148" t="e">
        <f>IF('Crisis Indicator Data'!#REF!="No Data",1,IF(#REF!&lt;&gt;"",1,0))</f>
        <v>#REF!</v>
      </c>
      <c r="AP147" s="148" t="e">
        <f>IF('Crisis Indicator Data'!#REF!="No Data",1,IF(#REF!&lt;&gt;"",1,0))</f>
        <v>#REF!</v>
      </c>
      <c r="AQ147" s="148" t="e">
        <f>IF('Crisis Indicator Data'!#REF!="No Data",1,IF(#REF!&lt;&gt;"",1,0))</f>
        <v>#REF!</v>
      </c>
      <c r="AR147" s="148" t="e">
        <f>IF('Crisis Indicator Data'!#REF!="No Data",1,IF(#REF!&lt;&gt;"",1,0))</f>
        <v>#REF!</v>
      </c>
      <c r="AS147" s="148" t="e">
        <f>IF('Crisis Indicator Data'!#REF!="No Data",1,IF(#REF!&lt;&gt;"",1,0))</f>
        <v>#REF!</v>
      </c>
      <c r="AT147" s="148" t="e">
        <f>IF('Crisis Indicator Data'!#REF!="No Data",1,IF(#REF!&lt;&gt;"",1,0))</f>
        <v>#REF!</v>
      </c>
      <c r="AU147" s="148" t="e">
        <f>IF('Crisis Indicator Data'!#REF!="No Data",1,IF(#REF!&lt;&gt;"",1,0))</f>
        <v>#REF!</v>
      </c>
      <c r="AV147" s="148" t="e">
        <f>IF('Crisis Indicator Data'!#REF!="No Data",1,IF(#REF!&lt;&gt;"",1,0))</f>
        <v>#REF!</v>
      </c>
      <c r="AW147" s="148" t="e">
        <f>IF('Crisis Indicator Data'!#REF!="No Data",1,IF(#REF!&lt;&gt;"",1,0))</f>
        <v>#REF!</v>
      </c>
      <c r="AX147" s="148" t="e">
        <f>IF('Crisis Indicator Data'!#REF!="No Data",1,IF(#REF!&lt;&gt;"",1,0))</f>
        <v>#REF!</v>
      </c>
      <c r="AY147" s="148" t="e">
        <f>IF('Crisis Indicator Data'!#REF!="No Data",1,IF(#REF!&lt;&gt;"",1,0))</f>
        <v>#REF!</v>
      </c>
      <c r="AZ147" s="148" t="e">
        <f>IF('Crisis Indicator Data'!#REF!="No Data",1,IF(#REF!&lt;&gt;"",1,0))</f>
        <v>#REF!</v>
      </c>
      <c r="BA147" t="e">
        <f t="shared" si="8"/>
        <v>#REF!</v>
      </c>
      <c r="BB147" s="20" t="e">
        <f t="shared" si="9"/>
        <v>#REF!</v>
      </c>
    </row>
    <row r="148" spans="1:54">
      <c r="A148" t="s">
        <v>8215</v>
      </c>
      <c r="B148" s="148" t="e">
        <f>IF('Crisis Indicator Data'!#REF!="No Data",1,IF(#REF!&lt;&gt;"",1,0))</f>
        <v>#REF!</v>
      </c>
      <c r="C148" s="148" t="e">
        <f>IF('Crisis Indicator Data'!#REF!="No Data",1,IF(#REF!&lt;&gt;"",1,0))</f>
        <v>#REF!</v>
      </c>
      <c r="D148" s="148" t="e">
        <f>IF('Crisis Indicator Data'!#REF!="No Data",1,IF(#REF!&lt;&gt;"",1,0))</f>
        <v>#REF!</v>
      </c>
      <c r="E148" s="148" t="e">
        <f>IF('Crisis Indicator Data'!#REF!="No Data",1,IF(#REF!&lt;&gt;"",1,0))</f>
        <v>#REF!</v>
      </c>
      <c r="F148" s="148" t="e">
        <f>IF('Crisis Indicator Data'!#REF!="No Data",1,IF(#REF!&lt;&gt;"",1,0))</f>
        <v>#REF!</v>
      </c>
      <c r="G148" s="148" t="e">
        <f>IF('Crisis Indicator Data'!#REF!="No Data",1,IF(#REF!&lt;&gt;"",1,0))</f>
        <v>#REF!</v>
      </c>
      <c r="H148" s="148" t="e">
        <f>IF('Crisis Indicator Data'!#REF!="No Data",1,IF(#REF!&lt;&gt;"",1,0))</f>
        <v>#REF!</v>
      </c>
      <c r="I148" s="148" t="e">
        <f>IF('Crisis Indicator Data'!#REF!="No Data",1,IF(#REF!&lt;&gt;"",1,0))</f>
        <v>#REF!</v>
      </c>
      <c r="J148" s="148" t="e">
        <f>IF('Crisis Indicator Data'!#REF!="No Data",1,IF(#REF!&lt;&gt;"",1,0))</f>
        <v>#REF!</v>
      </c>
      <c r="K148" s="148" t="e">
        <f>IF('Crisis Indicator Data'!#REF!="No Data",1,IF(#REF!&lt;&gt;"",1,0))</f>
        <v>#REF!</v>
      </c>
      <c r="L148" s="148" t="e">
        <f>IF('Crisis Indicator Data'!#REF!="No Data",1,IF(#REF!&lt;&gt;"",1,0))</f>
        <v>#REF!</v>
      </c>
      <c r="M148" s="148" t="e">
        <f>IF('Crisis Indicator Data'!#REF!="No Data",1,IF(#REF!&lt;&gt;"",1,0))</f>
        <v>#REF!</v>
      </c>
      <c r="N148" s="148" t="e">
        <f>IF('Crisis Indicator Data'!#REF!="No Data",1,IF(#REF!&lt;&gt;"",1,0))</f>
        <v>#REF!</v>
      </c>
      <c r="O148" s="148" t="e">
        <f>IF('Crisis Indicator Data'!#REF!="No Data",1,IF(#REF!&lt;&gt;"",1,0))</f>
        <v>#REF!</v>
      </c>
      <c r="P148" s="148" t="e">
        <f>IF('Crisis Indicator Data'!#REF!="No Data",1,IF(#REF!&lt;&gt;"",1,0))</f>
        <v>#REF!</v>
      </c>
      <c r="Q148" s="148" t="e">
        <f>IF('Crisis Indicator Data'!#REF!="No Data",1,IF(#REF!&lt;&gt;"",1,0))</f>
        <v>#REF!</v>
      </c>
      <c r="R148" s="148" t="e">
        <f>IF('Crisis Indicator Data'!#REF!="No Data",1,IF(#REF!&lt;&gt;"",1,0))</f>
        <v>#REF!</v>
      </c>
      <c r="S148" s="148" t="e">
        <f>IF('Crisis Indicator Data'!#REF!="No Data",1,IF(#REF!&lt;&gt;"",1,0))</f>
        <v>#REF!</v>
      </c>
      <c r="T148" s="148" t="e">
        <f>IF('Crisis Indicator Data'!#REF!="No Data",1,IF(#REF!&lt;&gt;"",1,0))</f>
        <v>#REF!</v>
      </c>
      <c r="U148" s="148" t="e">
        <f>IF('Crisis Indicator Data'!#REF!="No Data",1,IF(#REF!&lt;&gt;"",1,0))</f>
        <v>#REF!</v>
      </c>
      <c r="V148" s="148" t="e">
        <f>IF('Crisis Indicator Data'!#REF!="No Data",1,IF(#REF!&lt;&gt;"",1,0))</f>
        <v>#REF!</v>
      </c>
      <c r="W148" s="148" t="e">
        <f>IF('Crisis Indicator Data'!#REF!="No Data",1,IF(#REF!&lt;&gt;"",1,0))</f>
        <v>#REF!</v>
      </c>
      <c r="X148" s="148" t="e">
        <f>IF('Crisis Indicator Data'!#REF!="No Data",1,IF(#REF!&lt;&gt;"",1,0))</f>
        <v>#REF!</v>
      </c>
      <c r="Y148" s="148" t="e">
        <f>IF('Crisis Indicator Data'!#REF!="No Data",1,IF(#REF!&lt;&gt;"",1,0))</f>
        <v>#REF!</v>
      </c>
      <c r="Z148" s="148" t="e">
        <f>IF('Crisis Indicator Data'!#REF!="No Data",1,IF(#REF!&lt;&gt;"",1,0))</f>
        <v>#REF!</v>
      </c>
      <c r="AA148" s="148" t="e">
        <f>IF('Crisis Indicator Data'!#REF!="No Data",1,IF(#REF!&lt;&gt;"",1,0))</f>
        <v>#REF!</v>
      </c>
      <c r="AB148" s="148" t="e">
        <f>IF('Crisis Indicator Data'!#REF!="No Data",1,IF(#REF!&lt;&gt;"",1,0))</f>
        <v>#REF!</v>
      </c>
      <c r="AC148" s="148" t="e">
        <f>IF('Crisis Indicator Data'!#REF!="No Data",1,IF(#REF!&lt;&gt;"",1,0))</f>
        <v>#REF!</v>
      </c>
      <c r="AD148" s="148" t="e">
        <f>IF('Crisis Indicator Data'!#REF!="No Data",1,IF(#REF!&lt;&gt;"",1,0))</f>
        <v>#REF!</v>
      </c>
      <c r="AE148" s="148" t="e">
        <f>IF('Crisis Indicator Data'!#REF!="No Data",1,IF(#REF!&lt;&gt;"",1,0))</f>
        <v>#REF!</v>
      </c>
      <c r="AF148" s="148" t="e">
        <f>IF('Crisis Indicator Data'!#REF!="No Data",1,IF(#REF!&lt;&gt;"",1,0))</f>
        <v>#REF!</v>
      </c>
      <c r="AG148" s="148" t="e">
        <f>IF('Crisis Indicator Data'!#REF!="No Data",1,IF(#REF!&lt;&gt;"",1,0))</f>
        <v>#REF!</v>
      </c>
      <c r="AH148" s="148" t="e">
        <f>IF('Crisis Indicator Data'!#REF!="No Data",1,IF(#REF!&lt;&gt;"",1,0))</f>
        <v>#REF!</v>
      </c>
      <c r="AI148" s="148" t="e">
        <f>IF('Crisis Indicator Data'!#REF!="No Data",1,IF(#REF!&lt;&gt;"",1,0))</f>
        <v>#REF!</v>
      </c>
      <c r="AJ148" s="148" t="e">
        <f>IF('Crisis Indicator Data'!#REF!="No Data",1,IF(#REF!&lt;&gt;"",1,0))</f>
        <v>#REF!</v>
      </c>
      <c r="AK148" s="148" t="e">
        <f>IF('Crisis Indicator Data'!#REF!="No Data",1,IF(#REF!&lt;&gt;"",1,0))</f>
        <v>#REF!</v>
      </c>
      <c r="AL148" s="148" t="e">
        <f>IF('Crisis Indicator Data'!#REF!="No Data",1,IF(#REF!&lt;&gt;"",1,0))</f>
        <v>#REF!</v>
      </c>
      <c r="AM148" s="148" t="e">
        <f>IF('Crisis Indicator Data'!#REF!="No Data",1,IF(#REF!&lt;&gt;"",1,0))</f>
        <v>#REF!</v>
      </c>
      <c r="AN148" s="148" t="e">
        <f>IF('Crisis Indicator Data'!#REF!="No Data",1,IF(#REF!&lt;&gt;"",1,0))</f>
        <v>#REF!</v>
      </c>
      <c r="AO148" s="148" t="e">
        <f>IF('Crisis Indicator Data'!#REF!="No Data",1,IF(#REF!&lt;&gt;"",1,0))</f>
        <v>#REF!</v>
      </c>
      <c r="AP148" s="148" t="e">
        <f>IF('Crisis Indicator Data'!#REF!="No Data",1,IF(#REF!&lt;&gt;"",1,0))</f>
        <v>#REF!</v>
      </c>
      <c r="AQ148" s="148" t="e">
        <f>IF('Crisis Indicator Data'!#REF!="No Data",1,IF(#REF!&lt;&gt;"",1,0))</f>
        <v>#REF!</v>
      </c>
      <c r="AR148" s="148" t="e">
        <f>IF('Crisis Indicator Data'!#REF!="No Data",1,IF(#REF!&lt;&gt;"",1,0))</f>
        <v>#REF!</v>
      </c>
      <c r="AS148" s="148" t="e">
        <f>IF('Crisis Indicator Data'!#REF!="No Data",1,IF(#REF!&lt;&gt;"",1,0))</f>
        <v>#REF!</v>
      </c>
      <c r="AT148" s="148" t="e">
        <f>IF('Crisis Indicator Data'!#REF!="No Data",1,IF(#REF!&lt;&gt;"",1,0))</f>
        <v>#REF!</v>
      </c>
      <c r="AU148" s="148" t="e">
        <f>IF('Crisis Indicator Data'!#REF!="No Data",1,IF(#REF!&lt;&gt;"",1,0))</f>
        <v>#REF!</v>
      </c>
      <c r="AV148" s="148" t="e">
        <f>IF('Crisis Indicator Data'!#REF!="No Data",1,IF(#REF!&lt;&gt;"",1,0))</f>
        <v>#REF!</v>
      </c>
      <c r="AW148" s="148" t="e">
        <f>IF('Crisis Indicator Data'!#REF!="No Data",1,IF(#REF!&lt;&gt;"",1,0))</f>
        <v>#REF!</v>
      </c>
      <c r="AX148" s="148" t="e">
        <f>IF('Crisis Indicator Data'!#REF!="No Data",1,IF(#REF!&lt;&gt;"",1,0))</f>
        <v>#REF!</v>
      </c>
      <c r="AY148" s="148" t="e">
        <f>IF('Crisis Indicator Data'!#REF!="No Data",1,IF(#REF!&lt;&gt;"",1,0))</f>
        <v>#REF!</v>
      </c>
      <c r="AZ148" s="148" t="e">
        <f>IF('Crisis Indicator Data'!#REF!="No Data",1,IF(#REF!&lt;&gt;"",1,0))</f>
        <v>#REF!</v>
      </c>
      <c r="BA148" t="e">
        <f t="shared" si="8"/>
        <v>#REF!</v>
      </c>
      <c r="BB148" s="20" t="e">
        <f t="shared" si="9"/>
        <v>#REF!</v>
      </c>
    </row>
    <row r="149" spans="1:54">
      <c r="A149" t="s">
        <v>6176</v>
      </c>
      <c r="B149" s="148" t="e">
        <f>IF('Crisis Indicator Data'!#REF!="No Data",1,IF(#REF!&lt;&gt;"",1,0))</f>
        <v>#REF!</v>
      </c>
      <c r="C149" s="148" t="e">
        <f>IF('Crisis Indicator Data'!#REF!="No Data",1,IF(#REF!&lt;&gt;"",1,0))</f>
        <v>#REF!</v>
      </c>
      <c r="D149" s="148" t="e">
        <f>IF('Crisis Indicator Data'!#REF!="No Data",1,IF(#REF!&lt;&gt;"",1,0))</f>
        <v>#REF!</v>
      </c>
      <c r="E149" s="148" t="e">
        <f>IF('Crisis Indicator Data'!#REF!="No Data",1,IF(#REF!&lt;&gt;"",1,0))</f>
        <v>#REF!</v>
      </c>
      <c r="F149" s="148" t="e">
        <f>IF('Crisis Indicator Data'!#REF!="No Data",1,IF(#REF!&lt;&gt;"",1,0))</f>
        <v>#REF!</v>
      </c>
      <c r="G149" s="148" t="e">
        <f>IF('Crisis Indicator Data'!#REF!="No Data",1,IF(#REF!&lt;&gt;"",1,0))</f>
        <v>#REF!</v>
      </c>
      <c r="H149" s="148" t="e">
        <f>IF('Crisis Indicator Data'!#REF!="No Data",1,IF(#REF!&lt;&gt;"",1,0))</f>
        <v>#REF!</v>
      </c>
      <c r="I149" s="148" t="e">
        <f>IF('Crisis Indicator Data'!#REF!="No Data",1,IF(#REF!&lt;&gt;"",1,0))</f>
        <v>#REF!</v>
      </c>
      <c r="J149" s="148" t="e">
        <f>IF('Crisis Indicator Data'!#REF!="No Data",1,IF(#REF!&lt;&gt;"",1,0))</f>
        <v>#REF!</v>
      </c>
      <c r="K149" s="148" t="e">
        <f>IF('Crisis Indicator Data'!#REF!="No Data",1,IF(#REF!&lt;&gt;"",1,0))</f>
        <v>#REF!</v>
      </c>
      <c r="L149" s="148" t="e">
        <f>IF('Crisis Indicator Data'!#REF!="No Data",1,IF(#REF!&lt;&gt;"",1,0))</f>
        <v>#REF!</v>
      </c>
      <c r="M149" s="148" t="e">
        <f>IF('Crisis Indicator Data'!#REF!="No Data",1,IF(#REF!&lt;&gt;"",1,0))</f>
        <v>#REF!</v>
      </c>
      <c r="N149" s="148" t="e">
        <f>IF('Crisis Indicator Data'!#REF!="No Data",1,IF(#REF!&lt;&gt;"",1,0))</f>
        <v>#REF!</v>
      </c>
      <c r="O149" s="148" t="e">
        <f>IF('Crisis Indicator Data'!#REF!="No Data",1,IF(#REF!&lt;&gt;"",1,0))</f>
        <v>#REF!</v>
      </c>
      <c r="P149" s="148" t="e">
        <f>IF('Crisis Indicator Data'!#REF!="No Data",1,IF(#REF!&lt;&gt;"",1,0))</f>
        <v>#REF!</v>
      </c>
      <c r="Q149" s="148" t="e">
        <f>IF('Crisis Indicator Data'!#REF!="No Data",1,IF(#REF!&lt;&gt;"",1,0))</f>
        <v>#REF!</v>
      </c>
      <c r="R149" s="148" t="e">
        <f>IF('Crisis Indicator Data'!#REF!="No Data",1,IF(#REF!&lt;&gt;"",1,0))</f>
        <v>#REF!</v>
      </c>
      <c r="S149" s="148" t="e">
        <f>IF('Crisis Indicator Data'!#REF!="No Data",1,IF(#REF!&lt;&gt;"",1,0))</f>
        <v>#REF!</v>
      </c>
      <c r="T149" s="148" t="e">
        <f>IF('Crisis Indicator Data'!#REF!="No Data",1,IF(#REF!&lt;&gt;"",1,0))</f>
        <v>#REF!</v>
      </c>
      <c r="U149" s="148" t="e">
        <f>IF('Crisis Indicator Data'!#REF!="No Data",1,IF(#REF!&lt;&gt;"",1,0))</f>
        <v>#REF!</v>
      </c>
      <c r="V149" s="148" t="e">
        <f>IF('Crisis Indicator Data'!#REF!="No Data",1,IF(#REF!&lt;&gt;"",1,0))</f>
        <v>#REF!</v>
      </c>
      <c r="W149" s="148" t="e">
        <f>IF('Crisis Indicator Data'!#REF!="No Data",1,IF(#REF!&lt;&gt;"",1,0))</f>
        <v>#REF!</v>
      </c>
      <c r="X149" s="148" t="e">
        <f>IF('Crisis Indicator Data'!#REF!="No Data",1,IF(#REF!&lt;&gt;"",1,0))</f>
        <v>#REF!</v>
      </c>
      <c r="Y149" s="148" t="e">
        <f>IF('Crisis Indicator Data'!#REF!="No Data",1,IF(#REF!&lt;&gt;"",1,0))</f>
        <v>#REF!</v>
      </c>
      <c r="Z149" s="148" t="e">
        <f>IF('Crisis Indicator Data'!#REF!="No Data",1,IF(#REF!&lt;&gt;"",1,0))</f>
        <v>#REF!</v>
      </c>
      <c r="AA149" s="148" t="e">
        <f>IF('Crisis Indicator Data'!#REF!="No Data",1,IF(#REF!&lt;&gt;"",1,0))</f>
        <v>#REF!</v>
      </c>
      <c r="AB149" s="148" t="e">
        <f>IF('Crisis Indicator Data'!#REF!="No Data",1,IF(#REF!&lt;&gt;"",1,0))</f>
        <v>#REF!</v>
      </c>
      <c r="AC149" s="148" t="e">
        <f>IF('Crisis Indicator Data'!#REF!="No Data",1,IF(#REF!&lt;&gt;"",1,0))</f>
        <v>#REF!</v>
      </c>
      <c r="AD149" s="148" t="e">
        <f>IF('Crisis Indicator Data'!#REF!="No Data",1,IF(#REF!&lt;&gt;"",1,0))</f>
        <v>#REF!</v>
      </c>
      <c r="AE149" s="148" t="e">
        <f>IF('Crisis Indicator Data'!#REF!="No Data",1,IF(#REF!&lt;&gt;"",1,0))</f>
        <v>#REF!</v>
      </c>
      <c r="AF149" s="148" t="e">
        <f>IF('Crisis Indicator Data'!#REF!="No Data",1,IF(#REF!&lt;&gt;"",1,0))</f>
        <v>#REF!</v>
      </c>
      <c r="AG149" s="148" t="e">
        <f>IF('Crisis Indicator Data'!#REF!="No Data",1,IF(#REF!&lt;&gt;"",1,0))</f>
        <v>#REF!</v>
      </c>
      <c r="AH149" s="148" t="e">
        <f>IF('Crisis Indicator Data'!#REF!="No Data",1,IF(#REF!&lt;&gt;"",1,0))</f>
        <v>#REF!</v>
      </c>
      <c r="AI149" s="148" t="e">
        <f>IF('Crisis Indicator Data'!#REF!="No Data",1,IF(#REF!&lt;&gt;"",1,0))</f>
        <v>#REF!</v>
      </c>
      <c r="AJ149" s="148" t="e">
        <f>IF('Crisis Indicator Data'!#REF!="No Data",1,IF(#REF!&lt;&gt;"",1,0))</f>
        <v>#REF!</v>
      </c>
      <c r="AK149" s="148" t="e">
        <f>IF('Crisis Indicator Data'!#REF!="No Data",1,IF(#REF!&lt;&gt;"",1,0))</f>
        <v>#REF!</v>
      </c>
      <c r="AL149" s="148" t="e">
        <f>IF('Crisis Indicator Data'!#REF!="No Data",1,IF(#REF!&lt;&gt;"",1,0))</f>
        <v>#REF!</v>
      </c>
      <c r="AM149" s="148" t="e">
        <f>IF('Crisis Indicator Data'!#REF!="No Data",1,IF(#REF!&lt;&gt;"",1,0))</f>
        <v>#REF!</v>
      </c>
      <c r="AN149" s="148" t="e">
        <f>IF('Crisis Indicator Data'!#REF!="No Data",1,IF(#REF!&lt;&gt;"",1,0))</f>
        <v>#REF!</v>
      </c>
      <c r="AO149" s="148" t="e">
        <f>IF('Crisis Indicator Data'!#REF!="No Data",1,IF(#REF!&lt;&gt;"",1,0))</f>
        <v>#REF!</v>
      </c>
      <c r="AP149" s="148" t="e">
        <f>IF('Crisis Indicator Data'!#REF!="No Data",1,IF(#REF!&lt;&gt;"",1,0))</f>
        <v>#REF!</v>
      </c>
      <c r="AQ149" s="148" t="e">
        <f>IF('Crisis Indicator Data'!#REF!="No Data",1,IF(#REF!&lt;&gt;"",1,0))</f>
        <v>#REF!</v>
      </c>
      <c r="AR149" s="148" t="e">
        <f>IF('Crisis Indicator Data'!#REF!="No Data",1,IF(#REF!&lt;&gt;"",1,0))</f>
        <v>#REF!</v>
      </c>
      <c r="AS149" s="148" t="e">
        <f>IF('Crisis Indicator Data'!#REF!="No Data",1,IF(#REF!&lt;&gt;"",1,0))</f>
        <v>#REF!</v>
      </c>
      <c r="AT149" s="148" t="e">
        <f>IF('Crisis Indicator Data'!#REF!="No Data",1,IF(#REF!&lt;&gt;"",1,0))</f>
        <v>#REF!</v>
      </c>
      <c r="AU149" s="148" t="e">
        <f>IF('Crisis Indicator Data'!#REF!="No Data",1,IF(#REF!&lt;&gt;"",1,0))</f>
        <v>#REF!</v>
      </c>
      <c r="AV149" s="148" t="e">
        <f>IF('Crisis Indicator Data'!#REF!="No Data",1,IF(#REF!&lt;&gt;"",1,0))</f>
        <v>#REF!</v>
      </c>
      <c r="AW149" s="148" t="e">
        <f>IF('Crisis Indicator Data'!#REF!="No Data",1,IF(#REF!&lt;&gt;"",1,0))</f>
        <v>#REF!</v>
      </c>
      <c r="AX149" s="148" t="e">
        <f>IF('Crisis Indicator Data'!#REF!="No Data",1,IF(#REF!&lt;&gt;"",1,0))</f>
        <v>#REF!</v>
      </c>
      <c r="AY149" s="148" t="e">
        <f>IF('Crisis Indicator Data'!#REF!="No Data",1,IF(#REF!&lt;&gt;"",1,0))</f>
        <v>#REF!</v>
      </c>
      <c r="AZ149" s="148" t="e">
        <f>IF('Crisis Indicator Data'!#REF!="No Data",1,IF(#REF!&lt;&gt;"",1,0))</f>
        <v>#REF!</v>
      </c>
      <c r="BA149" t="e">
        <f t="shared" si="8"/>
        <v>#REF!</v>
      </c>
      <c r="BB149" s="20" t="e">
        <f t="shared" si="9"/>
        <v>#REF!</v>
      </c>
    </row>
    <row r="150" spans="1:54">
      <c r="A150" t="s">
        <v>8217</v>
      </c>
      <c r="B150" s="148" t="e">
        <f>IF('Crisis Indicator Data'!#REF!="No Data",1,IF(#REF!&lt;&gt;"",1,0))</f>
        <v>#REF!</v>
      </c>
      <c r="C150" s="148" t="e">
        <f>IF('Crisis Indicator Data'!#REF!="No Data",1,IF(#REF!&lt;&gt;"",1,0))</f>
        <v>#REF!</v>
      </c>
      <c r="D150" s="148" t="e">
        <f>IF('Crisis Indicator Data'!#REF!="No Data",1,IF(#REF!&lt;&gt;"",1,0))</f>
        <v>#REF!</v>
      </c>
      <c r="E150" s="148" t="e">
        <f>IF('Crisis Indicator Data'!#REF!="No Data",1,IF(#REF!&lt;&gt;"",1,0))</f>
        <v>#REF!</v>
      </c>
      <c r="F150" s="148" t="e">
        <f>IF('Crisis Indicator Data'!#REF!="No Data",1,IF(#REF!&lt;&gt;"",1,0))</f>
        <v>#REF!</v>
      </c>
      <c r="G150" s="148" t="e">
        <f>IF('Crisis Indicator Data'!#REF!="No Data",1,IF(#REF!&lt;&gt;"",1,0))</f>
        <v>#REF!</v>
      </c>
      <c r="H150" s="148" t="e">
        <f>IF('Crisis Indicator Data'!#REF!="No Data",1,IF(#REF!&lt;&gt;"",1,0))</f>
        <v>#REF!</v>
      </c>
      <c r="I150" s="148" t="e">
        <f>IF('Crisis Indicator Data'!#REF!="No Data",1,IF(#REF!&lt;&gt;"",1,0))</f>
        <v>#REF!</v>
      </c>
      <c r="J150" s="148" t="e">
        <f>IF('Crisis Indicator Data'!#REF!="No Data",1,IF(#REF!&lt;&gt;"",1,0))</f>
        <v>#REF!</v>
      </c>
      <c r="K150" s="148" t="e">
        <f>IF('Crisis Indicator Data'!#REF!="No Data",1,IF(#REF!&lt;&gt;"",1,0))</f>
        <v>#REF!</v>
      </c>
      <c r="L150" s="148" t="e">
        <f>IF('Crisis Indicator Data'!#REF!="No Data",1,IF(#REF!&lt;&gt;"",1,0))</f>
        <v>#REF!</v>
      </c>
      <c r="M150" s="148" t="e">
        <f>IF('Crisis Indicator Data'!#REF!="No Data",1,IF(#REF!&lt;&gt;"",1,0))</f>
        <v>#REF!</v>
      </c>
      <c r="N150" s="148" t="e">
        <f>IF('Crisis Indicator Data'!#REF!="No Data",1,IF(#REF!&lt;&gt;"",1,0))</f>
        <v>#REF!</v>
      </c>
      <c r="O150" s="148" t="e">
        <f>IF('Crisis Indicator Data'!#REF!="No Data",1,IF(#REF!&lt;&gt;"",1,0))</f>
        <v>#REF!</v>
      </c>
      <c r="P150" s="148" t="e">
        <f>IF('Crisis Indicator Data'!#REF!="No Data",1,IF(#REF!&lt;&gt;"",1,0))</f>
        <v>#REF!</v>
      </c>
      <c r="Q150" s="148" t="e">
        <f>IF('Crisis Indicator Data'!#REF!="No Data",1,IF(#REF!&lt;&gt;"",1,0))</f>
        <v>#REF!</v>
      </c>
      <c r="R150" s="148" t="e">
        <f>IF('Crisis Indicator Data'!#REF!="No Data",1,IF(#REF!&lt;&gt;"",1,0))</f>
        <v>#REF!</v>
      </c>
      <c r="S150" s="148" t="e">
        <f>IF('Crisis Indicator Data'!#REF!="No Data",1,IF(#REF!&lt;&gt;"",1,0))</f>
        <v>#REF!</v>
      </c>
      <c r="T150" s="148" t="e">
        <f>IF('Crisis Indicator Data'!#REF!="No Data",1,IF(#REF!&lt;&gt;"",1,0))</f>
        <v>#REF!</v>
      </c>
      <c r="U150" s="148" t="e">
        <f>IF('Crisis Indicator Data'!#REF!="No Data",1,IF(#REF!&lt;&gt;"",1,0))</f>
        <v>#REF!</v>
      </c>
      <c r="V150" s="148" t="e">
        <f>IF('Crisis Indicator Data'!#REF!="No Data",1,IF(#REF!&lt;&gt;"",1,0))</f>
        <v>#REF!</v>
      </c>
      <c r="W150" s="148" t="e">
        <f>IF('Crisis Indicator Data'!#REF!="No Data",1,IF(#REF!&lt;&gt;"",1,0))</f>
        <v>#REF!</v>
      </c>
      <c r="X150" s="148" t="e">
        <f>IF('Crisis Indicator Data'!#REF!="No Data",1,IF(#REF!&lt;&gt;"",1,0))</f>
        <v>#REF!</v>
      </c>
      <c r="Y150" s="148" t="e">
        <f>IF('Crisis Indicator Data'!#REF!="No Data",1,IF(#REF!&lt;&gt;"",1,0))</f>
        <v>#REF!</v>
      </c>
      <c r="Z150" s="148" t="e">
        <f>IF('Crisis Indicator Data'!#REF!="No Data",1,IF(#REF!&lt;&gt;"",1,0))</f>
        <v>#REF!</v>
      </c>
      <c r="AA150" s="148" t="e">
        <f>IF('Crisis Indicator Data'!#REF!="No Data",1,IF(#REF!&lt;&gt;"",1,0))</f>
        <v>#REF!</v>
      </c>
      <c r="AB150" s="148" t="e">
        <f>IF('Crisis Indicator Data'!#REF!="No Data",1,IF(#REF!&lt;&gt;"",1,0))</f>
        <v>#REF!</v>
      </c>
      <c r="AC150" s="148" t="e">
        <f>IF('Crisis Indicator Data'!#REF!="No Data",1,IF(#REF!&lt;&gt;"",1,0))</f>
        <v>#REF!</v>
      </c>
      <c r="AD150" s="148" t="e">
        <f>IF('Crisis Indicator Data'!#REF!="No Data",1,IF(#REF!&lt;&gt;"",1,0))</f>
        <v>#REF!</v>
      </c>
      <c r="AE150" s="148" t="e">
        <f>IF('Crisis Indicator Data'!#REF!="No Data",1,IF(#REF!&lt;&gt;"",1,0))</f>
        <v>#REF!</v>
      </c>
      <c r="AF150" s="148" t="e">
        <f>IF('Crisis Indicator Data'!#REF!="No Data",1,IF(#REF!&lt;&gt;"",1,0))</f>
        <v>#REF!</v>
      </c>
      <c r="AG150" s="148" t="e">
        <f>IF('Crisis Indicator Data'!#REF!="No Data",1,IF(#REF!&lt;&gt;"",1,0))</f>
        <v>#REF!</v>
      </c>
      <c r="AH150" s="148" t="e">
        <f>IF('Crisis Indicator Data'!#REF!="No Data",1,IF(#REF!&lt;&gt;"",1,0))</f>
        <v>#REF!</v>
      </c>
      <c r="AI150" s="148" t="e">
        <f>IF('Crisis Indicator Data'!#REF!="No Data",1,IF(#REF!&lt;&gt;"",1,0))</f>
        <v>#REF!</v>
      </c>
      <c r="AJ150" s="148" t="e">
        <f>IF('Crisis Indicator Data'!#REF!="No Data",1,IF(#REF!&lt;&gt;"",1,0))</f>
        <v>#REF!</v>
      </c>
      <c r="AK150" s="148" t="e">
        <f>IF('Crisis Indicator Data'!#REF!="No Data",1,IF(#REF!&lt;&gt;"",1,0))</f>
        <v>#REF!</v>
      </c>
      <c r="AL150" s="148" t="e">
        <f>IF('Crisis Indicator Data'!#REF!="No Data",1,IF(#REF!&lt;&gt;"",1,0))</f>
        <v>#REF!</v>
      </c>
      <c r="AM150" s="148" t="e">
        <f>IF('Crisis Indicator Data'!#REF!="No Data",1,IF(#REF!&lt;&gt;"",1,0))</f>
        <v>#REF!</v>
      </c>
      <c r="AN150" s="148" t="e">
        <f>IF('Crisis Indicator Data'!#REF!="No Data",1,IF(#REF!&lt;&gt;"",1,0))</f>
        <v>#REF!</v>
      </c>
      <c r="AO150" s="148" t="e">
        <f>IF('Crisis Indicator Data'!#REF!="No Data",1,IF(#REF!&lt;&gt;"",1,0))</f>
        <v>#REF!</v>
      </c>
      <c r="AP150" s="148" t="e">
        <f>IF('Crisis Indicator Data'!#REF!="No Data",1,IF(#REF!&lt;&gt;"",1,0))</f>
        <v>#REF!</v>
      </c>
      <c r="AQ150" s="148" t="e">
        <f>IF('Crisis Indicator Data'!#REF!="No Data",1,IF(#REF!&lt;&gt;"",1,0))</f>
        <v>#REF!</v>
      </c>
      <c r="AR150" s="148" t="e">
        <f>IF('Crisis Indicator Data'!#REF!="No Data",1,IF(#REF!&lt;&gt;"",1,0))</f>
        <v>#REF!</v>
      </c>
      <c r="AS150" s="148" t="e">
        <f>IF('Crisis Indicator Data'!#REF!="No Data",1,IF(#REF!&lt;&gt;"",1,0))</f>
        <v>#REF!</v>
      </c>
      <c r="AT150" s="148" t="e">
        <f>IF('Crisis Indicator Data'!#REF!="No Data",1,IF(#REF!&lt;&gt;"",1,0))</f>
        <v>#REF!</v>
      </c>
      <c r="AU150" s="148" t="e">
        <f>IF('Crisis Indicator Data'!#REF!="No Data",1,IF(#REF!&lt;&gt;"",1,0))</f>
        <v>#REF!</v>
      </c>
      <c r="AV150" s="148" t="e">
        <f>IF('Crisis Indicator Data'!#REF!="No Data",1,IF(#REF!&lt;&gt;"",1,0))</f>
        <v>#REF!</v>
      </c>
      <c r="AW150" s="148" t="e">
        <f>IF('Crisis Indicator Data'!#REF!="No Data",1,IF(#REF!&lt;&gt;"",1,0))</f>
        <v>#REF!</v>
      </c>
      <c r="AX150" s="148" t="e">
        <f>IF('Crisis Indicator Data'!#REF!="No Data",1,IF(#REF!&lt;&gt;"",1,0))</f>
        <v>#REF!</v>
      </c>
      <c r="AY150" s="148" t="e">
        <f>IF('Crisis Indicator Data'!#REF!="No Data",1,IF(#REF!&lt;&gt;"",1,0))</f>
        <v>#REF!</v>
      </c>
      <c r="AZ150" s="148" t="e">
        <f>IF('Crisis Indicator Data'!#REF!="No Data",1,IF(#REF!&lt;&gt;"",1,0))</f>
        <v>#REF!</v>
      </c>
      <c r="BA150" t="e">
        <f t="shared" si="8"/>
        <v>#REF!</v>
      </c>
      <c r="BB150" s="20" t="e">
        <f t="shared" si="9"/>
        <v>#REF!</v>
      </c>
    </row>
    <row r="151" spans="1:54">
      <c r="A151" t="s">
        <v>8219</v>
      </c>
      <c r="B151" s="148" t="e">
        <f>IF('Crisis Indicator Data'!#REF!="No Data",1,IF(#REF!&lt;&gt;"",1,0))</f>
        <v>#REF!</v>
      </c>
      <c r="C151" s="148" t="e">
        <f>IF('Crisis Indicator Data'!#REF!="No Data",1,IF(#REF!&lt;&gt;"",1,0))</f>
        <v>#REF!</v>
      </c>
      <c r="D151" s="148" t="e">
        <f>IF('Crisis Indicator Data'!#REF!="No Data",1,IF(#REF!&lt;&gt;"",1,0))</f>
        <v>#REF!</v>
      </c>
      <c r="E151" s="148" t="e">
        <f>IF('Crisis Indicator Data'!#REF!="No Data",1,IF(#REF!&lt;&gt;"",1,0))</f>
        <v>#REF!</v>
      </c>
      <c r="F151" s="148" t="e">
        <f>IF('Crisis Indicator Data'!#REF!="No Data",1,IF(#REF!&lt;&gt;"",1,0))</f>
        <v>#REF!</v>
      </c>
      <c r="G151" s="148" t="e">
        <f>IF('Crisis Indicator Data'!#REF!="No Data",1,IF(#REF!&lt;&gt;"",1,0))</f>
        <v>#REF!</v>
      </c>
      <c r="H151" s="148" t="e">
        <f>IF('Crisis Indicator Data'!#REF!="No Data",1,IF(#REF!&lt;&gt;"",1,0))</f>
        <v>#REF!</v>
      </c>
      <c r="I151" s="148" t="e">
        <f>IF('Crisis Indicator Data'!#REF!="No Data",1,IF(#REF!&lt;&gt;"",1,0))</f>
        <v>#REF!</v>
      </c>
      <c r="J151" s="148" t="e">
        <f>IF('Crisis Indicator Data'!#REF!="No Data",1,IF(#REF!&lt;&gt;"",1,0))</f>
        <v>#REF!</v>
      </c>
      <c r="K151" s="148" t="e">
        <f>IF('Crisis Indicator Data'!#REF!="No Data",1,IF(#REF!&lt;&gt;"",1,0))</f>
        <v>#REF!</v>
      </c>
      <c r="L151" s="148" t="e">
        <f>IF('Crisis Indicator Data'!#REF!="No Data",1,IF(#REF!&lt;&gt;"",1,0))</f>
        <v>#REF!</v>
      </c>
      <c r="M151" s="148" t="e">
        <f>IF('Crisis Indicator Data'!#REF!="No Data",1,IF(#REF!&lt;&gt;"",1,0))</f>
        <v>#REF!</v>
      </c>
      <c r="N151" s="148" t="e">
        <f>IF('Crisis Indicator Data'!#REF!="No Data",1,IF(#REF!&lt;&gt;"",1,0))</f>
        <v>#REF!</v>
      </c>
      <c r="O151" s="148" t="e">
        <f>IF('Crisis Indicator Data'!#REF!="No Data",1,IF(#REF!&lt;&gt;"",1,0))</f>
        <v>#REF!</v>
      </c>
      <c r="P151" s="148" t="e">
        <f>IF('Crisis Indicator Data'!#REF!="No Data",1,IF(#REF!&lt;&gt;"",1,0))</f>
        <v>#REF!</v>
      </c>
      <c r="Q151" s="148" t="e">
        <f>IF('Crisis Indicator Data'!#REF!="No Data",1,IF(#REF!&lt;&gt;"",1,0))</f>
        <v>#REF!</v>
      </c>
      <c r="R151" s="148" t="e">
        <f>IF('Crisis Indicator Data'!#REF!="No Data",1,IF(#REF!&lt;&gt;"",1,0))</f>
        <v>#REF!</v>
      </c>
      <c r="S151" s="148" t="e">
        <f>IF('Crisis Indicator Data'!#REF!="No Data",1,IF(#REF!&lt;&gt;"",1,0))</f>
        <v>#REF!</v>
      </c>
      <c r="T151" s="148" t="e">
        <f>IF('Crisis Indicator Data'!#REF!="No Data",1,IF(#REF!&lt;&gt;"",1,0))</f>
        <v>#REF!</v>
      </c>
      <c r="U151" s="148" t="e">
        <f>IF('Crisis Indicator Data'!#REF!="No Data",1,IF(#REF!&lt;&gt;"",1,0))</f>
        <v>#REF!</v>
      </c>
      <c r="V151" s="148" t="e">
        <f>IF('Crisis Indicator Data'!#REF!="No Data",1,IF(#REF!&lt;&gt;"",1,0))</f>
        <v>#REF!</v>
      </c>
      <c r="W151" s="148" t="e">
        <f>IF('Crisis Indicator Data'!#REF!="No Data",1,IF(#REF!&lt;&gt;"",1,0))</f>
        <v>#REF!</v>
      </c>
      <c r="X151" s="148" t="e">
        <f>IF('Crisis Indicator Data'!#REF!="No Data",1,IF(#REF!&lt;&gt;"",1,0))</f>
        <v>#REF!</v>
      </c>
      <c r="Y151" s="148" t="e">
        <f>IF('Crisis Indicator Data'!#REF!="No Data",1,IF(#REF!&lt;&gt;"",1,0))</f>
        <v>#REF!</v>
      </c>
      <c r="Z151" s="148" t="e">
        <f>IF('Crisis Indicator Data'!#REF!="No Data",1,IF(#REF!&lt;&gt;"",1,0))</f>
        <v>#REF!</v>
      </c>
      <c r="AA151" s="148" t="e">
        <f>IF('Crisis Indicator Data'!#REF!="No Data",1,IF(#REF!&lt;&gt;"",1,0))</f>
        <v>#REF!</v>
      </c>
      <c r="AB151" s="148" t="e">
        <f>IF('Crisis Indicator Data'!#REF!="No Data",1,IF(#REF!&lt;&gt;"",1,0))</f>
        <v>#REF!</v>
      </c>
      <c r="AC151" s="148" t="e">
        <f>IF('Crisis Indicator Data'!#REF!="No Data",1,IF(#REF!&lt;&gt;"",1,0))</f>
        <v>#REF!</v>
      </c>
      <c r="AD151" s="148" t="e">
        <f>IF('Crisis Indicator Data'!#REF!="No Data",1,IF(#REF!&lt;&gt;"",1,0))</f>
        <v>#REF!</v>
      </c>
      <c r="AE151" s="148" t="e">
        <f>IF('Crisis Indicator Data'!#REF!="No Data",1,IF(#REF!&lt;&gt;"",1,0))</f>
        <v>#REF!</v>
      </c>
      <c r="AF151" s="148" t="e">
        <f>IF('Crisis Indicator Data'!#REF!="No Data",1,IF(#REF!&lt;&gt;"",1,0))</f>
        <v>#REF!</v>
      </c>
      <c r="AG151" s="148" t="e">
        <f>IF('Crisis Indicator Data'!#REF!="No Data",1,IF(#REF!&lt;&gt;"",1,0))</f>
        <v>#REF!</v>
      </c>
      <c r="AH151" s="148" t="e">
        <f>IF('Crisis Indicator Data'!#REF!="No Data",1,IF(#REF!&lt;&gt;"",1,0))</f>
        <v>#REF!</v>
      </c>
      <c r="AI151" s="148" t="e">
        <f>IF('Crisis Indicator Data'!#REF!="No Data",1,IF(#REF!&lt;&gt;"",1,0))</f>
        <v>#REF!</v>
      </c>
      <c r="AJ151" s="148" t="e">
        <f>IF('Crisis Indicator Data'!#REF!="No Data",1,IF(#REF!&lt;&gt;"",1,0))</f>
        <v>#REF!</v>
      </c>
      <c r="AK151" s="148" t="e">
        <f>IF('Crisis Indicator Data'!#REF!="No Data",1,IF(#REF!&lt;&gt;"",1,0))</f>
        <v>#REF!</v>
      </c>
      <c r="AL151" s="148" t="e">
        <f>IF('Crisis Indicator Data'!#REF!="No Data",1,IF(#REF!&lt;&gt;"",1,0))</f>
        <v>#REF!</v>
      </c>
      <c r="AM151" s="148" t="e">
        <f>IF('Crisis Indicator Data'!#REF!="No Data",1,IF(#REF!&lt;&gt;"",1,0))</f>
        <v>#REF!</v>
      </c>
      <c r="AN151" s="148" t="e">
        <f>IF('Crisis Indicator Data'!#REF!="No Data",1,IF(#REF!&lt;&gt;"",1,0))</f>
        <v>#REF!</v>
      </c>
      <c r="AO151" s="148" t="e">
        <f>IF('Crisis Indicator Data'!#REF!="No Data",1,IF(#REF!&lt;&gt;"",1,0))</f>
        <v>#REF!</v>
      </c>
      <c r="AP151" s="148" t="e">
        <f>IF('Crisis Indicator Data'!#REF!="No Data",1,IF(#REF!&lt;&gt;"",1,0))</f>
        <v>#REF!</v>
      </c>
      <c r="AQ151" s="148" t="e">
        <f>IF('Crisis Indicator Data'!#REF!="No Data",1,IF(#REF!&lt;&gt;"",1,0))</f>
        <v>#REF!</v>
      </c>
      <c r="AR151" s="148" t="e">
        <f>IF('Crisis Indicator Data'!#REF!="No Data",1,IF(#REF!&lt;&gt;"",1,0))</f>
        <v>#REF!</v>
      </c>
      <c r="AS151" s="148" t="e">
        <f>IF('Crisis Indicator Data'!#REF!="No Data",1,IF(#REF!&lt;&gt;"",1,0))</f>
        <v>#REF!</v>
      </c>
      <c r="AT151" s="148" t="e">
        <f>IF('Crisis Indicator Data'!#REF!="No Data",1,IF(#REF!&lt;&gt;"",1,0))</f>
        <v>#REF!</v>
      </c>
      <c r="AU151" s="148" t="e">
        <f>IF('Crisis Indicator Data'!#REF!="No Data",1,IF(#REF!&lt;&gt;"",1,0))</f>
        <v>#REF!</v>
      </c>
      <c r="AV151" s="148" t="e">
        <f>IF('Crisis Indicator Data'!#REF!="No Data",1,IF(#REF!&lt;&gt;"",1,0))</f>
        <v>#REF!</v>
      </c>
      <c r="AW151" s="148" t="e">
        <f>IF('Crisis Indicator Data'!#REF!="No Data",1,IF(#REF!&lt;&gt;"",1,0))</f>
        <v>#REF!</v>
      </c>
      <c r="AX151" s="148" t="e">
        <f>IF('Crisis Indicator Data'!#REF!="No Data",1,IF(#REF!&lt;&gt;"",1,0))</f>
        <v>#REF!</v>
      </c>
      <c r="AY151" s="148" t="e">
        <f>IF('Crisis Indicator Data'!#REF!="No Data",1,IF(#REF!&lt;&gt;"",1,0))</f>
        <v>#REF!</v>
      </c>
      <c r="AZ151" s="148" t="e">
        <f>IF('Crisis Indicator Data'!#REF!="No Data",1,IF(#REF!&lt;&gt;"",1,0))</f>
        <v>#REF!</v>
      </c>
      <c r="BA151" t="e">
        <f t="shared" si="8"/>
        <v>#REF!</v>
      </c>
      <c r="BB151" s="20" t="e">
        <f t="shared" si="9"/>
        <v>#REF!</v>
      </c>
    </row>
    <row r="152" spans="1:54">
      <c r="A152" t="s">
        <v>8221</v>
      </c>
      <c r="B152" s="148" t="e">
        <f>IF('Crisis Indicator Data'!#REF!="No Data",1,IF(#REF!&lt;&gt;"",1,0))</f>
        <v>#REF!</v>
      </c>
      <c r="C152" s="148" t="e">
        <f>IF('Crisis Indicator Data'!#REF!="No Data",1,IF(#REF!&lt;&gt;"",1,0))</f>
        <v>#REF!</v>
      </c>
      <c r="D152" s="148" t="e">
        <f>IF('Crisis Indicator Data'!#REF!="No Data",1,IF(#REF!&lt;&gt;"",1,0))</f>
        <v>#REF!</v>
      </c>
      <c r="E152" s="148" t="e">
        <f>IF('Crisis Indicator Data'!#REF!="No Data",1,IF(#REF!&lt;&gt;"",1,0))</f>
        <v>#REF!</v>
      </c>
      <c r="F152" s="148" t="e">
        <f>IF('Crisis Indicator Data'!#REF!="No Data",1,IF(#REF!&lt;&gt;"",1,0))</f>
        <v>#REF!</v>
      </c>
      <c r="G152" s="148" t="e">
        <f>IF('Crisis Indicator Data'!#REF!="No Data",1,IF(#REF!&lt;&gt;"",1,0))</f>
        <v>#REF!</v>
      </c>
      <c r="H152" s="148" t="e">
        <f>IF('Crisis Indicator Data'!#REF!="No Data",1,IF(#REF!&lt;&gt;"",1,0))</f>
        <v>#REF!</v>
      </c>
      <c r="I152" s="148" t="e">
        <f>IF('Crisis Indicator Data'!#REF!="No Data",1,IF(#REF!&lt;&gt;"",1,0))</f>
        <v>#REF!</v>
      </c>
      <c r="J152" s="148" t="e">
        <f>IF('Crisis Indicator Data'!#REF!="No Data",1,IF(#REF!&lt;&gt;"",1,0))</f>
        <v>#REF!</v>
      </c>
      <c r="K152" s="148" t="e">
        <f>IF('Crisis Indicator Data'!#REF!="No Data",1,IF(#REF!&lt;&gt;"",1,0))</f>
        <v>#REF!</v>
      </c>
      <c r="L152" s="148" t="e">
        <f>IF('Crisis Indicator Data'!#REF!="No Data",1,IF(#REF!&lt;&gt;"",1,0))</f>
        <v>#REF!</v>
      </c>
      <c r="M152" s="148" t="e">
        <f>IF('Crisis Indicator Data'!#REF!="No Data",1,IF(#REF!&lt;&gt;"",1,0))</f>
        <v>#REF!</v>
      </c>
      <c r="N152" s="148" t="e">
        <f>IF('Crisis Indicator Data'!#REF!="No Data",1,IF(#REF!&lt;&gt;"",1,0))</f>
        <v>#REF!</v>
      </c>
      <c r="O152" s="148" t="e">
        <f>IF('Crisis Indicator Data'!#REF!="No Data",1,IF(#REF!&lt;&gt;"",1,0))</f>
        <v>#REF!</v>
      </c>
      <c r="P152" s="148" t="e">
        <f>IF('Crisis Indicator Data'!#REF!="No Data",1,IF(#REF!&lt;&gt;"",1,0))</f>
        <v>#REF!</v>
      </c>
      <c r="Q152" s="148" t="e">
        <f>IF('Crisis Indicator Data'!#REF!="No Data",1,IF(#REF!&lt;&gt;"",1,0))</f>
        <v>#REF!</v>
      </c>
      <c r="R152" s="148" t="e">
        <f>IF('Crisis Indicator Data'!#REF!="No Data",1,IF(#REF!&lt;&gt;"",1,0))</f>
        <v>#REF!</v>
      </c>
      <c r="S152" s="148" t="e">
        <f>IF('Crisis Indicator Data'!#REF!="No Data",1,IF(#REF!&lt;&gt;"",1,0))</f>
        <v>#REF!</v>
      </c>
      <c r="T152" s="148" t="e">
        <f>IF('Crisis Indicator Data'!#REF!="No Data",1,IF(#REF!&lt;&gt;"",1,0))</f>
        <v>#REF!</v>
      </c>
      <c r="U152" s="148" t="e">
        <f>IF('Crisis Indicator Data'!#REF!="No Data",1,IF(#REF!&lt;&gt;"",1,0))</f>
        <v>#REF!</v>
      </c>
      <c r="V152" s="148" t="e">
        <f>IF('Crisis Indicator Data'!#REF!="No Data",1,IF(#REF!&lt;&gt;"",1,0))</f>
        <v>#REF!</v>
      </c>
      <c r="W152" s="148" t="e">
        <f>IF('Crisis Indicator Data'!#REF!="No Data",1,IF(#REF!&lt;&gt;"",1,0))</f>
        <v>#REF!</v>
      </c>
      <c r="X152" s="148" t="e">
        <f>IF('Crisis Indicator Data'!#REF!="No Data",1,IF(#REF!&lt;&gt;"",1,0))</f>
        <v>#REF!</v>
      </c>
      <c r="Y152" s="148" t="e">
        <f>IF('Crisis Indicator Data'!#REF!="No Data",1,IF(#REF!&lt;&gt;"",1,0))</f>
        <v>#REF!</v>
      </c>
      <c r="Z152" s="148" t="e">
        <f>IF('Crisis Indicator Data'!#REF!="No Data",1,IF(#REF!&lt;&gt;"",1,0))</f>
        <v>#REF!</v>
      </c>
      <c r="AA152" s="148" t="e">
        <f>IF('Crisis Indicator Data'!#REF!="No Data",1,IF(#REF!&lt;&gt;"",1,0))</f>
        <v>#REF!</v>
      </c>
      <c r="AB152" s="148" t="e">
        <f>IF('Crisis Indicator Data'!#REF!="No Data",1,IF(#REF!&lt;&gt;"",1,0))</f>
        <v>#REF!</v>
      </c>
      <c r="AC152" s="148" t="e">
        <f>IF('Crisis Indicator Data'!#REF!="No Data",1,IF(#REF!&lt;&gt;"",1,0))</f>
        <v>#REF!</v>
      </c>
      <c r="AD152" s="148" t="e">
        <f>IF('Crisis Indicator Data'!#REF!="No Data",1,IF(#REF!&lt;&gt;"",1,0))</f>
        <v>#REF!</v>
      </c>
      <c r="AE152" s="148" t="e">
        <f>IF('Crisis Indicator Data'!#REF!="No Data",1,IF(#REF!&lt;&gt;"",1,0))</f>
        <v>#REF!</v>
      </c>
      <c r="AF152" s="148" t="e">
        <f>IF('Crisis Indicator Data'!#REF!="No Data",1,IF(#REF!&lt;&gt;"",1,0))</f>
        <v>#REF!</v>
      </c>
      <c r="AG152" s="148" t="e">
        <f>IF('Crisis Indicator Data'!#REF!="No Data",1,IF(#REF!&lt;&gt;"",1,0))</f>
        <v>#REF!</v>
      </c>
      <c r="AH152" s="148" t="e">
        <f>IF('Crisis Indicator Data'!#REF!="No Data",1,IF(#REF!&lt;&gt;"",1,0))</f>
        <v>#REF!</v>
      </c>
      <c r="AI152" s="148" t="e">
        <f>IF('Crisis Indicator Data'!#REF!="No Data",1,IF(#REF!&lt;&gt;"",1,0))</f>
        <v>#REF!</v>
      </c>
      <c r="AJ152" s="148" t="e">
        <f>IF('Crisis Indicator Data'!#REF!="No Data",1,IF(#REF!&lt;&gt;"",1,0))</f>
        <v>#REF!</v>
      </c>
      <c r="AK152" s="148" t="e">
        <f>IF('Crisis Indicator Data'!#REF!="No Data",1,IF(#REF!&lt;&gt;"",1,0))</f>
        <v>#REF!</v>
      </c>
      <c r="AL152" s="148" t="e">
        <f>IF('Crisis Indicator Data'!#REF!="No Data",1,IF(#REF!&lt;&gt;"",1,0))</f>
        <v>#REF!</v>
      </c>
      <c r="AM152" s="148" t="e">
        <f>IF('Crisis Indicator Data'!#REF!="No Data",1,IF(#REF!&lt;&gt;"",1,0))</f>
        <v>#REF!</v>
      </c>
      <c r="AN152" s="148" t="e">
        <f>IF('Crisis Indicator Data'!#REF!="No Data",1,IF(#REF!&lt;&gt;"",1,0))</f>
        <v>#REF!</v>
      </c>
      <c r="AO152" s="148" t="e">
        <f>IF('Crisis Indicator Data'!#REF!="No Data",1,IF(#REF!&lt;&gt;"",1,0))</f>
        <v>#REF!</v>
      </c>
      <c r="AP152" s="148" t="e">
        <f>IF('Crisis Indicator Data'!#REF!="No Data",1,IF(#REF!&lt;&gt;"",1,0))</f>
        <v>#REF!</v>
      </c>
      <c r="AQ152" s="148" t="e">
        <f>IF('Crisis Indicator Data'!#REF!="No Data",1,IF(#REF!&lt;&gt;"",1,0))</f>
        <v>#REF!</v>
      </c>
      <c r="AR152" s="148" t="e">
        <f>IF('Crisis Indicator Data'!#REF!="No Data",1,IF(#REF!&lt;&gt;"",1,0))</f>
        <v>#REF!</v>
      </c>
      <c r="AS152" s="148" t="e">
        <f>IF('Crisis Indicator Data'!#REF!="No Data",1,IF(#REF!&lt;&gt;"",1,0))</f>
        <v>#REF!</v>
      </c>
      <c r="AT152" s="148" t="e">
        <f>IF('Crisis Indicator Data'!#REF!="No Data",1,IF(#REF!&lt;&gt;"",1,0))</f>
        <v>#REF!</v>
      </c>
      <c r="AU152" s="148" t="e">
        <f>IF('Crisis Indicator Data'!#REF!="No Data",1,IF(#REF!&lt;&gt;"",1,0))</f>
        <v>#REF!</v>
      </c>
      <c r="AV152" s="148" t="e">
        <f>IF('Crisis Indicator Data'!#REF!="No Data",1,IF(#REF!&lt;&gt;"",1,0))</f>
        <v>#REF!</v>
      </c>
      <c r="AW152" s="148" t="e">
        <f>IF('Crisis Indicator Data'!#REF!="No Data",1,IF(#REF!&lt;&gt;"",1,0))</f>
        <v>#REF!</v>
      </c>
      <c r="AX152" s="148" t="e">
        <f>IF('Crisis Indicator Data'!#REF!="No Data",1,IF(#REF!&lt;&gt;"",1,0))</f>
        <v>#REF!</v>
      </c>
      <c r="AY152" s="148" t="e">
        <f>IF('Crisis Indicator Data'!#REF!="No Data",1,IF(#REF!&lt;&gt;"",1,0))</f>
        <v>#REF!</v>
      </c>
      <c r="AZ152" s="148" t="e">
        <f>IF('Crisis Indicator Data'!#REF!="No Data",1,IF(#REF!&lt;&gt;"",1,0))</f>
        <v>#REF!</v>
      </c>
      <c r="BA152" t="e">
        <f t="shared" si="8"/>
        <v>#REF!</v>
      </c>
      <c r="BB152" s="20" t="e">
        <f t="shared" si="9"/>
        <v>#REF!</v>
      </c>
    </row>
    <row r="153" spans="1:54">
      <c r="A153" t="s">
        <v>8223</v>
      </c>
      <c r="B153" s="148" t="e">
        <f>IF('Crisis Indicator Data'!#REF!="No Data",1,IF(#REF!&lt;&gt;"",1,0))</f>
        <v>#REF!</v>
      </c>
      <c r="C153" s="148" t="e">
        <f>IF('Crisis Indicator Data'!#REF!="No Data",1,IF(#REF!&lt;&gt;"",1,0))</f>
        <v>#REF!</v>
      </c>
      <c r="D153" s="148" t="e">
        <f>IF('Crisis Indicator Data'!#REF!="No Data",1,IF(#REF!&lt;&gt;"",1,0))</f>
        <v>#REF!</v>
      </c>
      <c r="E153" s="148" t="e">
        <f>IF('Crisis Indicator Data'!#REF!="No Data",1,IF(#REF!&lt;&gt;"",1,0))</f>
        <v>#REF!</v>
      </c>
      <c r="F153" s="148" t="e">
        <f>IF('Crisis Indicator Data'!#REF!="No Data",1,IF(#REF!&lt;&gt;"",1,0))</f>
        <v>#REF!</v>
      </c>
      <c r="G153" s="148" t="e">
        <f>IF('Crisis Indicator Data'!#REF!="No Data",1,IF(#REF!&lt;&gt;"",1,0))</f>
        <v>#REF!</v>
      </c>
      <c r="H153" s="148" t="e">
        <f>IF('Crisis Indicator Data'!#REF!="No Data",1,IF(#REF!&lt;&gt;"",1,0))</f>
        <v>#REF!</v>
      </c>
      <c r="I153" s="148" t="e">
        <f>IF('Crisis Indicator Data'!#REF!="No Data",1,IF(#REF!&lt;&gt;"",1,0))</f>
        <v>#REF!</v>
      </c>
      <c r="J153" s="148" t="e">
        <f>IF('Crisis Indicator Data'!#REF!="No Data",1,IF(#REF!&lt;&gt;"",1,0))</f>
        <v>#REF!</v>
      </c>
      <c r="K153" s="148" t="e">
        <f>IF('Crisis Indicator Data'!#REF!="No Data",1,IF(#REF!&lt;&gt;"",1,0))</f>
        <v>#REF!</v>
      </c>
      <c r="L153" s="148" t="e">
        <f>IF('Crisis Indicator Data'!#REF!="No Data",1,IF(#REF!&lt;&gt;"",1,0))</f>
        <v>#REF!</v>
      </c>
      <c r="M153" s="148" t="e">
        <f>IF('Crisis Indicator Data'!#REF!="No Data",1,IF(#REF!&lt;&gt;"",1,0))</f>
        <v>#REF!</v>
      </c>
      <c r="N153" s="148" t="e">
        <f>IF('Crisis Indicator Data'!#REF!="No Data",1,IF(#REF!&lt;&gt;"",1,0))</f>
        <v>#REF!</v>
      </c>
      <c r="O153" s="148" t="e">
        <f>IF('Crisis Indicator Data'!#REF!="No Data",1,IF(#REF!&lt;&gt;"",1,0))</f>
        <v>#REF!</v>
      </c>
      <c r="P153" s="148" t="e">
        <f>IF('Crisis Indicator Data'!#REF!="No Data",1,IF(#REF!&lt;&gt;"",1,0))</f>
        <v>#REF!</v>
      </c>
      <c r="Q153" s="148" t="e">
        <f>IF('Crisis Indicator Data'!#REF!="No Data",1,IF(#REF!&lt;&gt;"",1,0))</f>
        <v>#REF!</v>
      </c>
      <c r="R153" s="148" t="e">
        <f>IF('Crisis Indicator Data'!#REF!="No Data",1,IF(#REF!&lt;&gt;"",1,0))</f>
        <v>#REF!</v>
      </c>
      <c r="S153" s="148" t="e">
        <f>IF('Crisis Indicator Data'!#REF!="No Data",1,IF(#REF!&lt;&gt;"",1,0))</f>
        <v>#REF!</v>
      </c>
      <c r="T153" s="148" t="e">
        <f>IF('Crisis Indicator Data'!#REF!="No Data",1,IF(#REF!&lt;&gt;"",1,0))</f>
        <v>#REF!</v>
      </c>
      <c r="U153" s="148" t="e">
        <f>IF('Crisis Indicator Data'!#REF!="No Data",1,IF(#REF!&lt;&gt;"",1,0))</f>
        <v>#REF!</v>
      </c>
      <c r="V153" s="148" t="e">
        <f>IF('Crisis Indicator Data'!#REF!="No Data",1,IF(#REF!&lt;&gt;"",1,0))</f>
        <v>#REF!</v>
      </c>
      <c r="W153" s="148" t="e">
        <f>IF('Crisis Indicator Data'!#REF!="No Data",1,IF(#REF!&lt;&gt;"",1,0))</f>
        <v>#REF!</v>
      </c>
      <c r="X153" s="148" t="e">
        <f>IF('Crisis Indicator Data'!#REF!="No Data",1,IF(#REF!&lt;&gt;"",1,0))</f>
        <v>#REF!</v>
      </c>
      <c r="Y153" s="148" t="e">
        <f>IF('Crisis Indicator Data'!#REF!="No Data",1,IF(#REF!&lt;&gt;"",1,0))</f>
        <v>#REF!</v>
      </c>
      <c r="Z153" s="148" t="e">
        <f>IF('Crisis Indicator Data'!#REF!="No Data",1,IF(#REF!&lt;&gt;"",1,0))</f>
        <v>#REF!</v>
      </c>
      <c r="AA153" s="148" t="e">
        <f>IF('Crisis Indicator Data'!#REF!="No Data",1,IF(#REF!&lt;&gt;"",1,0))</f>
        <v>#REF!</v>
      </c>
      <c r="AB153" s="148" t="e">
        <f>IF('Crisis Indicator Data'!#REF!="No Data",1,IF(#REF!&lt;&gt;"",1,0))</f>
        <v>#REF!</v>
      </c>
      <c r="AC153" s="148" t="e">
        <f>IF('Crisis Indicator Data'!#REF!="No Data",1,IF(#REF!&lt;&gt;"",1,0))</f>
        <v>#REF!</v>
      </c>
      <c r="AD153" s="148" t="e">
        <f>IF('Crisis Indicator Data'!#REF!="No Data",1,IF(#REF!&lt;&gt;"",1,0))</f>
        <v>#REF!</v>
      </c>
      <c r="AE153" s="148" t="e">
        <f>IF('Crisis Indicator Data'!#REF!="No Data",1,IF(#REF!&lt;&gt;"",1,0))</f>
        <v>#REF!</v>
      </c>
      <c r="AF153" s="148" t="e">
        <f>IF('Crisis Indicator Data'!#REF!="No Data",1,IF(#REF!&lt;&gt;"",1,0))</f>
        <v>#REF!</v>
      </c>
      <c r="AG153" s="148" t="e">
        <f>IF('Crisis Indicator Data'!#REF!="No Data",1,IF(#REF!&lt;&gt;"",1,0))</f>
        <v>#REF!</v>
      </c>
      <c r="AH153" s="148" t="e">
        <f>IF('Crisis Indicator Data'!#REF!="No Data",1,IF(#REF!&lt;&gt;"",1,0))</f>
        <v>#REF!</v>
      </c>
      <c r="AI153" s="148" t="e">
        <f>IF('Crisis Indicator Data'!#REF!="No Data",1,IF(#REF!&lt;&gt;"",1,0))</f>
        <v>#REF!</v>
      </c>
      <c r="AJ153" s="148" t="e">
        <f>IF('Crisis Indicator Data'!#REF!="No Data",1,IF(#REF!&lt;&gt;"",1,0))</f>
        <v>#REF!</v>
      </c>
      <c r="AK153" s="148" t="e">
        <f>IF('Crisis Indicator Data'!#REF!="No Data",1,IF(#REF!&lt;&gt;"",1,0))</f>
        <v>#REF!</v>
      </c>
      <c r="AL153" s="148" t="e">
        <f>IF('Crisis Indicator Data'!#REF!="No Data",1,IF(#REF!&lt;&gt;"",1,0))</f>
        <v>#REF!</v>
      </c>
      <c r="AM153" s="148" t="e">
        <f>IF('Crisis Indicator Data'!#REF!="No Data",1,IF(#REF!&lt;&gt;"",1,0))</f>
        <v>#REF!</v>
      </c>
      <c r="AN153" s="148" t="e">
        <f>IF('Crisis Indicator Data'!#REF!="No Data",1,IF(#REF!&lt;&gt;"",1,0))</f>
        <v>#REF!</v>
      </c>
      <c r="AO153" s="148" t="e">
        <f>IF('Crisis Indicator Data'!#REF!="No Data",1,IF(#REF!&lt;&gt;"",1,0))</f>
        <v>#REF!</v>
      </c>
      <c r="AP153" s="148" t="e">
        <f>IF('Crisis Indicator Data'!#REF!="No Data",1,IF(#REF!&lt;&gt;"",1,0))</f>
        <v>#REF!</v>
      </c>
      <c r="AQ153" s="148" t="e">
        <f>IF('Crisis Indicator Data'!#REF!="No Data",1,IF(#REF!&lt;&gt;"",1,0))</f>
        <v>#REF!</v>
      </c>
      <c r="AR153" s="148" t="e">
        <f>IF('Crisis Indicator Data'!#REF!="No Data",1,IF(#REF!&lt;&gt;"",1,0))</f>
        <v>#REF!</v>
      </c>
      <c r="AS153" s="148" t="e">
        <f>IF('Crisis Indicator Data'!#REF!="No Data",1,IF(#REF!&lt;&gt;"",1,0))</f>
        <v>#REF!</v>
      </c>
      <c r="AT153" s="148" t="e">
        <f>IF('Crisis Indicator Data'!#REF!="No Data",1,IF(#REF!&lt;&gt;"",1,0))</f>
        <v>#REF!</v>
      </c>
      <c r="AU153" s="148" t="e">
        <f>IF('Crisis Indicator Data'!#REF!="No Data",1,IF(#REF!&lt;&gt;"",1,0))</f>
        <v>#REF!</v>
      </c>
      <c r="AV153" s="148" t="e">
        <f>IF('Crisis Indicator Data'!#REF!="No Data",1,IF(#REF!&lt;&gt;"",1,0))</f>
        <v>#REF!</v>
      </c>
      <c r="AW153" s="148" t="e">
        <f>IF('Crisis Indicator Data'!#REF!="No Data",1,IF(#REF!&lt;&gt;"",1,0))</f>
        <v>#REF!</v>
      </c>
      <c r="AX153" s="148" t="e">
        <f>IF('Crisis Indicator Data'!#REF!="No Data",1,IF(#REF!&lt;&gt;"",1,0))</f>
        <v>#REF!</v>
      </c>
      <c r="AY153" s="148" t="e">
        <f>IF('Crisis Indicator Data'!#REF!="No Data",1,IF(#REF!&lt;&gt;"",1,0))</f>
        <v>#REF!</v>
      </c>
      <c r="AZ153" s="148" t="e">
        <f>IF('Crisis Indicator Data'!#REF!="No Data",1,IF(#REF!&lt;&gt;"",1,0))</f>
        <v>#REF!</v>
      </c>
      <c r="BA153" t="e">
        <f t="shared" si="8"/>
        <v>#REF!</v>
      </c>
      <c r="BB153" s="20" t="e">
        <f t="shared" si="9"/>
        <v>#REF!</v>
      </c>
    </row>
    <row r="154" spans="1:54">
      <c r="A154" t="s">
        <v>8225</v>
      </c>
      <c r="B154" s="148" t="e">
        <f>IF('Crisis Indicator Data'!#REF!="No Data",1,IF(#REF!&lt;&gt;"",1,0))</f>
        <v>#REF!</v>
      </c>
      <c r="C154" s="148" t="e">
        <f>IF('Crisis Indicator Data'!#REF!="No Data",1,IF(#REF!&lt;&gt;"",1,0))</f>
        <v>#REF!</v>
      </c>
      <c r="D154" s="148" t="e">
        <f>IF('Crisis Indicator Data'!#REF!="No Data",1,IF(#REF!&lt;&gt;"",1,0))</f>
        <v>#REF!</v>
      </c>
      <c r="E154" s="148" t="e">
        <f>IF('Crisis Indicator Data'!#REF!="No Data",1,IF(#REF!&lt;&gt;"",1,0))</f>
        <v>#REF!</v>
      </c>
      <c r="F154" s="148" t="e">
        <f>IF('Crisis Indicator Data'!#REF!="No Data",1,IF(#REF!&lt;&gt;"",1,0))</f>
        <v>#REF!</v>
      </c>
      <c r="G154" s="148" t="e">
        <f>IF('Crisis Indicator Data'!#REF!="No Data",1,IF(#REF!&lt;&gt;"",1,0))</f>
        <v>#REF!</v>
      </c>
      <c r="H154" s="148" t="e">
        <f>IF('Crisis Indicator Data'!#REF!="No Data",1,IF(#REF!&lt;&gt;"",1,0))</f>
        <v>#REF!</v>
      </c>
      <c r="I154" s="148" t="e">
        <f>IF('Crisis Indicator Data'!#REF!="No Data",1,IF(#REF!&lt;&gt;"",1,0))</f>
        <v>#REF!</v>
      </c>
      <c r="J154" s="148" t="e">
        <f>IF('Crisis Indicator Data'!#REF!="No Data",1,IF(#REF!&lt;&gt;"",1,0))</f>
        <v>#REF!</v>
      </c>
      <c r="K154" s="148" t="e">
        <f>IF('Crisis Indicator Data'!#REF!="No Data",1,IF(#REF!&lt;&gt;"",1,0))</f>
        <v>#REF!</v>
      </c>
      <c r="L154" s="148" t="e">
        <f>IF('Crisis Indicator Data'!#REF!="No Data",1,IF(#REF!&lt;&gt;"",1,0))</f>
        <v>#REF!</v>
      </c>
      <c r="M154" s="148" t="e">
        <f>IF('Crisis Indicator Data'!#REF!="No Data",1,IF(#REF!&lt;&gt;"",1,0))</f>
        <v>#REF!</v>
      </c>
      <c r="N154" s="148" t="e">
        <f>IF('Crisis Indicator Data'!#REF!="No Data",1,IF(#REF!&lt;&gt;"",1,0))</f>
        <v>#REF!</v>
      </c>
      <c r="O154" s="148" t="e">
        <f>IF('Crisis Indicator Data'!#REF!="No Data",1,IF(#REF!&lt;&gt;"",1,0))</f>
        <v>#REF!</v>
      </c>
      <c r="P154" s="148" t="e">
        <f>IF('Crisis Indicator Data'!#REF!="No Data",1,IF(#REF!&lt;&gt;"",1,0))</f>
        <v>#REF!</v>
      </c>
      <c r="Q154" s="148" t="e">
        <f>IF('Crisis Indicator Data'!#REF!="No Data",1,IF(#REF!&lt;&gt;"",1,0))</f>
        <v>#REF!</v>
      </c>
      <c r="R154" s="148" t="e">
        <f>IF('Crisis Indicator Data'!#REF!="No Data",1,IF(#REF!&lt;&gt;"",1,0))</f>
        <v>#REF!</v>
      </c>
      <c r="S154" s="148" t="e">
        <f>IF('Crisis Indicator Data'!#REF!="No Data",1,IF(#REF!&lt;&gt;"",1,0))</f>
        <v>#REF!</v>
      </c>
      <c r="T154" s="148" t="e">
        <f>IF('Crisis Indicator Data'!#REF!="No Data",1,IF(#REF!&lt;&gt;"",1,0))</f>
        <v>#REF!</v>
      </c>
      <c r="U154" s="148" t="e">
        <f>IF('Crisis Indicator Data'!#REF!="No Data",1,IF(#REF!&lt;&gt;"",1,0))</f>
        <v>#REF!</v>
      </c>
      <c r="V154" s="148" t="e">
        <f>IF('Crisis Indicator Data'!#REF!="No Data",1,IF(#REF!&lt;&gt;"",1,0))</f>
        <v>#REF!</v>
      </c>
      <c r="W154" s="148" t="e">
        <f>IF('Crisis Indicator Data'!#REF!="No Data",1,IF(#REF!&lt;&gt;"",1,0))</f>
        <v>#REF!</v>
      </c>
      <c r="X154" s="148" t="e">
        <f>IF('Crisis Indicator Data'!#REF!="No Data",1,IF(#REF!&lt;&gt;"",1,0))</f>
        <v>#REF!</v>
      </c>
      <c r="Y154" s="148" t="e">
        <f>IF('Crisis Indicator Data'!#REF!="No Data",1,IF(#REF!&lt;&gt;"",1,0))</f>
        <v>#REF!</v>
      </c>
      <c r="Z154" s="148" t="e">
        <f>IF('Crisis Indicator Data'!#REF!="No Data",1,IF(#REF!&lt;&gt;"",1,0))</f>
        <v>#REF!</v>
      </c>
      <c r="AA154" s="148" t="e">
        <f>IF('Crisis Indicator Data'!#REF!="No Data",1,IF(#REF!&lt;&gt;"",1,0))</f>
        <v>#REF!</v>
      </c>
      <c r="AB154" s="148" t="e">
        <f>IF('Crisis Indicator Data'!#REF!="No Data",1,IF(#REF!&lt;&gt;"",1,0))</f>
        <v>#REF!</v>
      </c>
      <c r="AC154" s="148" t="e">
        <f>IF('Crisis Indicator Data'!#REF!="No Data",1,IF(#REF!&lt;&gt;"",1,0))</f>
        <v>#REF!</v>
      </c>
      <c r="AD154" s="148" t="e">
        <f>IF('Crisis Indicator Data'!#REF!="No Data",1,IF(#REF!&lt;&gt;"",1,0))</f>
        <v>#REF!</v>
      </c>
      <c r="AE154" s="148" t="e">
        <f>IF('Crisis Indicator Data'!#REF!="No Data",1,IF(#REF!&lt;&gt;"",1,0))</f>
        <v>#REF!</v>
      </c>
      <c r="AF154" s="148" t="e">
        <f>IF('Crisis Indicator Data'!#REF!="No Data",1,IF(#REF!&lt;&gt;"",1,0))</f>
        <v>#REF!</v>
      </c>
      <c r="AG154" s="148" t="e">
        <f>IF('Crisis Indicator Data'!#REF!="No Data",1,IF(#REF!&lt;&gt;"",1,0))</f>
        <v>#REF!</v>
      </c>
      <c r="AH154" s="148" t="e">
        <f>IF('Crisis Indicator Data'!#REF!="No Data",1,IF(#REF!&lt;&gt;"",1,0))</f>
        <v>#REF!</v>
      </c>
      <c r="AI154" s="148" t="e">
        <f>IF('Crisis Indicator Data'!#REF!="No Data",1,IF(#REF!&lt;&gt;"",1,0))</f>
        <v>#REF!</v>
      </c>
      <c r="AJ154" s="148" t="e">
        <f>IF('Crisis Indicator Data'!#REF!="No Data",1,IF(#REF!&lt;&gt;"",1,0))</f>
        <v>#REF!</v>
      </c>
      <c r="AK154" s="148" t="e">
        <f>IF('Crisis Indicator Data'!#REF!="No Data",1,IF(#REF!&lt;&gt;"",1,0))</f>
        <v>#REF!</v>
      </c>
      <c r="AL154" s="148" t="e">
        <f>IF('Crisis Indicator Data'!#REF!="No Data",1,IF(#REF!&lt;&gt;"",1,0))</f>
        <v>#REF!</v>
      </c>
      <c r="AM154" s="148" t="e">
        <f>IF('Crisis Indicator Data'!#REF!="No Data",1,IF(#REF!&lt;&gt;"",1,0))</f>
        <v>#REF!</v>
      </c>
      <c r="AN154" s="148" t="e">
        <f>IF('Crisis Indicator Data'!#REF!="No Data",1,IF(#REF!&lt;&gt;"",1,0))</f>
        <v>#REF!</v>
      </c>
      <c r="AO154" s="148" t="e">
        <f>IF('Crisis Indicator Data'!#REF!="No Data",1,IF(#REF!&lt;&gt;"",1,0))</f>
        <v>#REF!</v>
      </c>
      <c r="AP154" s="148" t="e">
        <f>IF('Crisis Indicator Data'!#REF!="No Data",1,IF(#REF!&lt;&gt;"",1,0))</f>
        <v>#REF!</v>
      </c>
      <c r="AQ154" s="148" t="e">
        <f>IF('Crisis Indicator Data'!#REF!="No Data",1,IF(#REF!&lt;&gt;"",1,0))</f>
        <v>#REF!</v>
      </c>
      <c r="AR154" s="148" t="e">
        <f>IF('Crisis Indicator Data'!#REF!="No Data",1,IF(#REF!&lt;&gt;"",1,0))</f>
        <v>#REF!</v>
      </c>
      <c r="AS154" s="148" t="e">
        <f>IF('Crisis Indicator Data'!#REF!="No Data",1,IF(#REF!&lt;&gt;"",1,0))</f>
        <v>#REF!</v>
      </c>
      <c r="AT154" s="148" t="e">
        <f>IF('Crisis Indicator Data'!#REF!="No Data",1,IF(#REF!&lt;&gt;"",1,0))</f>
        <v>#REF!</v>
      </c>
      <c r="AU154" s="148" t="e">
        <f>IF('Crisis Indicator Data'!#REF!="No Data",1,IF(#REF!&lt;&gt;"",1,0))</f>
        <v>#REF!</v>
      </c>
      <c r="AV154" s="148" t="e">
        <f>IF('Crisis Indicator Data'!#REF!="No Data",1,IF(#REF!&lt;&gt;"",1,0))</f>
        <v>#REF!</v>
      </c>
      <c r="AW154" s="148" t="e">
        <f>IF('Crisis Indicator Data'!#REF!="No Data",1,IF(#REF!&lt;&gt;"",1,0))</f>
        <v>#REF!</v>
      </c>
      <c r="AX154" s="148" t="e">
        <f>IF('Crisis Indicator Data'!#REF!="No Data",1,IF(#REF!&lt;&gt;"",1,0))</f>
        <v>#REF!</v>
      </c>
      <c r="AY154" s="148" t="e">
        <f>IF('Crisis Indicator Data'!#REF!="No Data",1,IF(#REF!&lt;&gt;"",1,0))</f>
        <v>#REF!</v>
      </c>
      <c r="AZ154" s="148" t="e">
        <f>IF('Crisis Indicator Data'!#REF!="No Data",1,IF(#REF!&lt;&gt;"",1,0))</f>
        <v>#REF!</v>
      </c>
      <c r="BA154" t="e">
        <f t="shared" si="8"/>
        <v>#REF!</v>
      </c>
      <c r="BB154" s="20" t="e">
        <f t="shared" si="9"/>
        <v>#REF!</v>
      </c>
    </row>
    <row r="155" spans="1:54">
      <c r="A155" t="s">
        <v>8227</v>
      </c>
      <c r="B155" s="148" t="e">
        <f>IF('Crisis Indicator Data'!#REF!="No Data",1,IF(#REF!&lt;&gt;"",1,0))</f>
        <v>#REF!</v>
      </c>
      <c r="C155" s="148" t="e">
        <f>IF('Crisis Indicator Data'!#REF!="No Data",1,IF(#REF!&lt;&gt;"",1,0))</f>
        <v>#REF!</v>
      </c>
      <c r="D155" s="148" t="e">
        <f>IF('Crisis Indicator Data'!#REF!="No Data",1,IF(#REF!&lt;&gt;"",1,0))</f>
        <v>#REF!</v>
      </c>
      <c r="E155" s="148" t="e">
        <f>IF('Crisis Indicator Data'!#REF!="No Data",1,IF(#REF!&lt;&gt;"",1,0))</f>
        <v>#REF!</v>
      </c>
      <c r="F155" s="148" t="e">
        <f>IF('Crisis Indicator Data'!#REF!="No Data",1,IF(#REF!&lt;&gt;"",1,0))</f>
        <v>#REF!</v>
      </c>
      <c r="G155" s="148" t="e">
        <f>IF('Crisis Indicator Data'!#REF!="No Data",1,IF(#REF!&lt;&gt;"",1,0))</f>
        <v>#REF!</v>
      </c>
      <c r="H155" s="148" t="e">
        <f>IF('Crisis Indicator Data'!#REF!="No Data",1,IF(#REF!&lt;&gt;"",1,0))</f>
        <v>#REF!</v>
      </c>
      <c r="I155" s="148" t="e">
        <f>IF('Crisis Indicator Data'!#REF!="No Data",1,IF(#REF!&lt;&gt;"",1,0))</f>
        <v>#REF!</v>
      </c>
      <c r="J155" s="148" t="e">
        <f>IF('Crisis Indicator Data'!#REF!="No Data",1,IF(#REF!&lt;&gt;"",1,0))</f>
        <v>#REF!</v>
      </c>
      <c r="K155" s="148" t="e">
        <f>IF('Crisis Indicator Data'!#REF!="No Data",1,IF(#REF!&lt;&gt;"",1,0))</f>
        <v>#REF!</v>
      </c>
      <c r="L155" s="148" t="e">
        <f>IF('Crisis Indicator Data'!#REF!="No Data",1,IF(#REF!&lt;&gt;"",1,0))</f>
        <v>#REF!</v>
      </c>
      <c r="M155" s="148" t="e">
        <f>IF('Crisis Indicator Data'!#REF!="No Data",1,IF(#REF!&lt;&gt;"",1,0))</f>
        <v>#REF!</v>
      </c>
      <c r="N155" s="148" t="e">
        <f>IF('Crisis Indicator Data'!#REF!="No Data",1,IF(#REF!&lt;&gt;"",1,0))</f>
        <v>#REF!</v>
      </c>
      <c r="O155" s="148" t="e">
        <f>IF('Crisis Indicator Data'!#REF!="No Data",1,IF(#REF!&lt;&gt;"",1,0))</f>
        <v>#REF!</v>
      </c>
      <c r="P155" s="148" t="e">
        <f>IF('Crisis Indicator Data'!#REF!="No Data",1,IF(#REF!&lt;&gt;"",1,0))</f>
        <v>#REF!</v>
      </c>
      <c r="Q155" s="148" t="e">
        <f>IF('Crisis Indicator Data'!#REF!="No Data",1,IF(#REF!&lt;&gt;"",1,0))</f>
        <v>#REF!</v>
      </c>
      <c r="R155" s="148" t="e">
        <f>IF('Crisis Indicator Data'!#REF!="No Data",1,IF(#REF!&lt;&gt;"",1,0))</f>
        <v>#REF!</v>
      </c>
      <c r="S155" s="148" t="e">
        <f>IF('Crisis Indicator Data'!#REF!="No Data",1,IF(#REF!&lt;&gt;"",1,0))</f>
        <v>#REF!</v>
      </c>
      <c r="T155" s="148" t="e">
        <f>IF('Crisis Indicator Data'!#REF!="No Data",1,IF(#REF!&lt;&gt;"",1,0))</f>
        <v>#REF!</v>
      </c>
      <c r="U155" s="148" t="e">
        <f>IF('Crisis Indicator Data'!#REF!="No Data",1,IF(#REF!&lt;&gt;"",1,0))</f>
        <v>#REF!</v>
      </c>
      <c r="V155" s="148" t="e">
        <f>IF('Crisis Indicator Data'!#REF!="No Data",1,IF(#REF!&lt;&gt;"",1,0))</f>
        <v>#REF!</v>
      </c>
      <c r="W155" s="148" t="e">
        <f>IF('Crisis Indicator Data'!#REF!="No Data",1,IF(#REF!&lt;&gt;"",1,0))</f>
        <v>#REF!</v>
      </c>
      <c r="X155" s="148" t="e">
        <f>IF('Crisis Indicator Data'!#REF!="No Data",1,IF(#REF!&lt;&gt;"",1,0))</f>
        <v>#REF!</v>
      </c>
      <c r="Y155" s="148" t="e">
        <f>IF('Crisis Indicator Data'!#REF!="No Data",1,IF(#REF!&lt;&gt;"",1,0))</f>
        <v>#REF!</v>
      </c>
      <c r="Z155" s="148" t="e">
        <f>IF('Crisis Indicator Data'!#REF!="No Data",1,IF(#REF!&lt;&gt;"",1,0))</f>
        <v>#REF!</v>
      </c>
      <c r="AA155" s="148" t="e">
        <f>IF('Crisis Indicator Data'!#REF!="No Data",1,IF(#REF!&lt;&gt;"",1,0))</f>
        <v>#REF!</v>
      </c>
      <c r="AB155" s="148" t="e">
        <f>IF('Crisis Indicator Data'!#REF!="No Data",1,IF(#REF!&lt;&gt;"",1,0))</f>
        <v>#REF!</v>
      </c>
      <c r="AC155" s="148" t="e">
        <f>IF('Crisis Indicator Data'!#REF!="No Data",1,IF(#REF!&lt;&gt;"",1,0))</f>
        <v>#REF!</v>
      </c>
      <c r="AD155" s="148" t="e">
        <f>IF('Crisis Indicator Data'!#REF!="No Data",1,IF(#REF!&lt;&gt;"",1,0))</f>
        <v>#REF!</v>
      </c>
      <c r="AE155" s="148" t="e">
        <f>IF('Crisis Indicator Data'!#REF!="No Data",1,IF(#REF!&lt;&gt;"",1,0))</f>
        <v>#REF!</v>
      </c>
      <c r="AF155" s="148" t="e">
        <f>IF('Crisis Indicator Data'!#REF!="No Data",1,IF(#REF!&lt;&gt;"",1,0))</f>
        <v>#REF!</v>
      </c>
      <c r="AG155" s="148" t="e">
        <f>IF('Crisis Indicator Data'!#REF!="No Data",1,IF(#REF!&lt;&gt;"",1,0))</f>
        <v>#REF!</v>
      </c>
      <c r="AH155" s="148" t="e">
        <f>IF('Crisis Indicator Data'!#REF!="No Data",1,IF(#REF!&lt;&gt;"",1,0))</f>
        <v>#REF!</v>
      </c>
      <c r="AI155" s="148" t="e">
        <f>IF('Crisis Indicator Data'!#REF!="No Data",1,IF(#REF!&lt;&gt;"",1,0))</f>
        <v>#REF!</v>
      </c>
      <c r="AJ155" s="148" t="e">
        <f>IF('Crisis Indicator Data'!#REF!="No Data",1,IF(#REF!&lt;&gt;"",1,0))</f>
        <v>#REF!</v>
      </c>
      <c r="AK155" s="148" t="e">
        <f>IF('Crisis Indicator Data'!#REF!="No Data",1,IF(#REF!&lt;&gt;"",1,0))</f>
        <v>#REF!</v>
      </c>
      <c r="AL155" s="148" t="e">
        <f>IF('Crisis Indicator Data'!#REF!="No Data",1,IF(#REF!&lt;&gt;"",1,0))</f>
        <v>#REF!</v>
      </c>
      <c r="AM155" s="148" t="e">
        <f>IF('Crisis Indicator Data'!#REF!="No Data",1,IF(#REF!&lt;&gt;"",1,0))</f>
        <v>#REF!</v>
      </c>
      <c r="AN155" s="148" t="e">
        <f>IF('Crisis Indicator Data'!#REF!="No Data",1,IF(#REF!&lt;&gt;"",1,0))</f>
        <v>#REF!</v>
      </c>
      <c r="AO155" s="148" t="e">
        <f>IF('Crisis Indicator Data'!#REF!="No Data",1,IF(#REF!&lt;&gt;"",1,0))</f>
        <v>#REF!</v>
      </c>
      <c r="AP155" s="148" t="e">
        <f>IF('Crisis Indicator Data'!#REF!="No Data",1,IF(#REF!&lt;&gt;"",1,0))</f>
        <v>#REF!</v>
      </c>
      <c r="AQ155" s="148" t="e">
        <f>IF('Crisis Indicator Data'!#REF!="No Data",1,IF(#REF!&lt;&gt;"",1,0))</f>
        <v>#REF!</v>
      </c>
      <c r="AR155" s="148" t="e">
        <f>IF('Crisis Indicator Data'!#REF!="No Data",1,IF(#REF!&lt;&gt;"",1,0))</f>
        <v>#REF!</v>
      </c>
      <c r="AS155" s="148" t="e">
        <f>IF('Crisis Indicator Data'!#REF!="No Data",1,IF(#REF!&lt;&gt;"",1,0))</f>
        <v>#REF!</v>
      </c>
      <c r="AT155" s="148" t="e">
        <f>IF('Crisis Indicator Data'!#REF!="No Data",1,IF(#REF!&lt;&gt;"",1,0))</f>
        <v>#REF!</v>
      </c>
      <c r="AU155" s="148" t="e">
        <f>IF('Crisis Indicator Data'!#REF!="No Data",1,IF(#REF!&lt;&gt;"",1,0))</f>
        <v>#REF!</v>
      </c>
      <c r="AV155" s="148" t="e">
        <f>IF('Crisis Indicator Data'!#REF!="No Data",1,IF(#REF!&lt;&gt;"",1,0))</f>
        <v>#REF!</v>
      </c>
      <c r="AW155" s="148" t="e">
        <f>IF('Crisis Indicator Data'!#REF!="No Data",1,IF(#REF!&lt;&gt;"",1,0))</f>
        <v>#REF!</v>
      </c>
      <c r="AX155" s="148" t="e">
        <f>IF('Crisis Indicator Data'!#REF!="No Data",1,IF(#REF!&lt;&gt;"",1,0))</f>
        <v>#REF!</v>
      </c>
      <c r="AY155" s="148" t="e">
        <f>IF('Crisis Indicator Data'!#REF!="No Data",1,IF(#REF!&lt;&gt;"",1,0))</f>
        <v>#REF!</v>
      </c>
      <c r="AZ155" s="148" t="e">
        <f>IF('Crisis Indicator Data'!#REF!="No Data",1,IF(#REF!&lt;&gt;"",1,0))</f>
        <v>#REF!</v>
      </c>
      <c r="BA155" t="e">
        <f t="shared" si="8"/>
        <v>#REF!</v>
      </c>
      <c r="BB155" s="20" t="e">
        <f t="shared" si="9"/>
        <v>#REF!</v>
      </c>
    </row>
    <row r="156" spans="1:54">
      <c r="A156" t="s">
        <v>8229</v>
      </c>
      <c r="B156" s="148" t="e">
        <f>IF('Crisis Indicator Data'!#REF!="No Data",1,IF(#REF!&lt;&gt;"",1,0))</f>
        <v>#REF!</v>
      </c>
      <c r="C156" s="148" t="e">
        <f>IF('Crisis Indicator Data'!#REF!="No Data",1,IF(#REF!&lt;&gt;"",1,0))</f>
        <v>#REF!</v>
      </c>
      <c r="D156" s="148" t="e">
        <f>IF('Crisis Indicator Data'!#REF!="No Data",1,IF(#REF!&lt;&gt;"",1,0))</f>
        <v>#REF!</v>
      </c>
      <c r="E156" s="148" t="e">
        <f>IF('Crisis Indicator Data'!#REF!="No Data",1,IF(#REF!&lt;&gt;"",1,0))</f>
        <v>#REF!</v>
      </c>
      <c r="F156" s="148" t="e">
        <f>IF('Crisis Indicator Data'!#REF!="No Data",1,IF(#REF!&lt;&gt;"",1,0))</f>
        <v>#REF!</v>
      </c>
      <c r="G156" s="148" t="e">
        <f>IF('Crisis Indicator Data'!#REF!="No Data",1,IF(#REF!&lt;&gt;"",1,0))</f>
        <v>#REF!</v>
      </c>
      <c r="H156" s="148" t="e">
        <f>IF('Crisis Indicator Data'!#REF!="No Data",1,IF(#REF!&lt;&gt;"",1,0))</f>
        <v>#REF!</v>
      </c>
      <c r="I156" s="148" t="e">
        <f>IF('Crisis Indicator Data'!#REF!="No Data",1,IF(#REF!&lt;&gt;"",1,0))</f>
        <v>#REF!</v>
      </c>
      <c r="J156" s="148" t="e">
        <f>IF('Crisis Indicator Data'!#REF!="No Data",1,IF(#REF!&lt;&gt;"",1,0))</f>
        <v>#REF!</v>
      </c>
      <c r="K156" s="148" t="e">
        <f>IF('Crisis Indicator Data'!#REF!="No Data",1,IF(#REF!&lt;&gt;"",1,0))</f>
        <v>#REF!</v>
      </c>
      <c r="L156" s="148" t="e">
        <f>IF('Crisis Indicator Data'!#REF!="No Data",1,IF(#REF!&lt;&gt;"",1,0))</f>
        <v>#REF!</v>
      </c>
      <c r="M156" s="148" t="e">
        <f>IF('Crisis Indicator Data'!#REF!="No Data",1,IF(#REF!&lt;&gt;"",1,0))</f>
        <v>#REF!</v>
      </c>
      <c r="N156" s="148" t="e">
        <f>IF('Crisis Indicator Data'!#REF!="No Data",1,IF(#REF!&lt;&gt;"",1,0))</f>
        <v>#REF!</v>
      </c>
      <c r="O156" s="148" t="e">
        <f>IF('Crisis Indicator Data'!#REF!="No Data",1,IF(#REF!&lt;&gt;"",1,0))</f>
        <v>#REF!</v>
      </c>
      <c r="P156" s="148" t="e">
        <f>IF('Crisis Indicator Data'!#REF!="No Data",1,IF(#REF!&lt;&gt;"",1,0))</f>
        <v>#REF!</v>
      </c>
      <c r="Q156" s="148" t="e">
        <f>IF('Crisis Indicator Data'!#REF!="No Data",1,IF(#REF!&lt;&gt;"",1,0))</f>
        <v>#REF!</v>
      </c>
      <c r="R156" s="148" t="e">
        <f>IF('Crisis Indicator Data'!#REF!="No Data",1,IF(#REF!&lt;&gt;"",1,0))</f>
        <v>#REF!</v>
      </c>
      <c r="S156" s="148" t="e">
        <f>IF('Crisis Indicator Data'!#REF!="No Data",1,IF(#REF!&lt;&gt;"",1,0))</f>
        <v>#REF!</v>
      </c>
      <c r="T156" s="148" t="e">
        <f>IF('Crisis Indicator Data'!#REF!="No Data",1,IF(#REF!&lt;&gt;"",1,0))</f>
        <v>#REF!</v>
      </c>
      <c r="U156" s="148" t="e">
        <f>IF('Crisis Indicator Data'!#REF!="No Data",1,IF(#REF!&lt;&gt;"",1,0))</f>
        <v>#REF!</v>
      </c>
      <c r="V156" s="148" t="e">
        <f>IF('Crisis Indicator Data'!#REF!="No Data",1,IF(#REF!&lt;&gt;"",1,0))</f>
        <v>#REF!</v>
      </c>
      <c r="W156" s="148" t="e">
        <f>IF('Crisis Indicator Data'!#REF!="No Data",1,IF(#REF!&lt;&gt;"",1,0))</f>
        <v>#REF!</v>
      </c>
      <c r="X156" s="148" t="e">
        <f>IF('Crisis Indicator Data'!#REF!="No Data",1,IF(#REF!&lt;&gt;"",1,0))</f>
        <v>#REF!</v>
      </c>
      <c r="Y156" s="148" t="e">
        <f>IF('Crisis Indicator Data'!#REF!="No Data",1,IF(#REF!&lt;&gt;"",1,0))</f>
        <v>#REF!</v>
      </c>
      <c r="Z156" s="148" t="e">
        <f>IF('Crisis Indicator Data'!#REF!="No Data",1,IF(#REF!&lt;&gt;"",1,0))</f>
        <v>#REF!</v>
      </c>
      <c r="AA156" s="148" t="e">
        <f>IF('Crisis Indicator Data'!#REF!="No Data",1,IF(#REF!&lt;&gt;"",1,0))</f>
        <v>#REF!</v>
      </c>
      <c r="AB156" s="148" t="e">
        <f>IF('Crisis Indicator Data'!#REF!="No Data",1,IF(#REF!&lt;&gt;"",1,0))</f>
        <v>#REF!</v>
      </c>
      <c r="AC156" s="148" t="e">
        <f>IF('Crisis Indicator Data'!#REF!="No Data",1,IF(#REF!&lt;&gt;"",1,0))</f>
        <v>#REF!</v>
      </c>
      <c r="AD156" s="148" t="e">
        <f>IF('Crisis Indicator Data'!#REF!="No Data",1,IF(#REF!&lt;&gt;"",1,0))</f>
        <v>#REF!</v>
      </c>
      <c r="AE156" s="148" t="e">
        <f>IF('Crisis Indicator Data'!#REF!="No Data",1,IF(#REF!&lt;&gt;"",1,0))</f>
        <v>#REF!</v>
      </c>
      <c r="AF156" s="148" t="e">
        <f>IF('Crisis Indicator Data'!#REF!="No Data",1,IF(#REF!&lt;&gt;"",1,0))</f>
        <v>#REF!</v>
      </c>
      <c r="AG156" s="148" t="e">
        <f>IF('Crisis Indicator Data'!#REF!="No Data",1,IF(#REF!&lt;&gt;"",1,0))</f>
        <v>#REF!</v>
      </c>
      <c r="AH156" s="148" t="e">
        <f>IF('Crisis Indicator Data'!#REF!="No Data",1,IF(#REF!&lt;&gt;"",1,0))</f>
        <v>#REF!</v>
      </c>
      <c r="AI156" s="148" t="e">
        <f>IF('Crisis Indicator Data'!#REF!="No Data",1,IF(#REF!&lt;&gt;"",1,0))</f>
        <v>#REF!</v>
      </c>
      <c r="AJ156" s="148" t="e">
        <f>IF('Crisis Indicator Data'!#REF!="No Data",1,IF(#REF!&lt;&gt;"",1,0))</f>
        <v>#REF!</v>
      </c>
      <c r="AK156" s="148" t="e">
        <f>IF('Crisis Indicator Data'!#REF!="No Data",1,IF(#REF!&lt;&gt;"",1,0))</f>
        <v>#REF!</v>
      </c>
      <c r="AL156" s="148" t="e">
        <f>IF('Crisis Indicator Data'!#REF!="No Data",1,IF(#REF!&lt;&gt;"",1,0))</f>
        <v>#REF!</v>
      </c>
      <c r="AM156" s="148" t="e">
        <f>IF('Crisis Indicator Data'!#REF!="No Data",1,IF(#REF!&lt;&gt;"",1,0))</f>
        <v>#REF!</v>
      </c>
      <c r="AN156" s="148" t="e">
        <f>IF('Crisis Indicator Data'!#REF!="No Data",1,IF(#REF!&lt;&gt;"",1,0))</f>
        <v>#REF!</v>
      </c>
      <c r="AO156" s="148" t="e">
        <f>IF('Crisis Indicator Data'!#REF!="No Data",1,IF(#REF!&lt;&gt;"",1,0))</f>
        <v>#REF!</v>
      </c>
      <c r="AP156" s="148" t="e">
        <f>IF('Crisis Indicator Data'!#REF!="No Data",1,IF(#REF!&lt;&gt;"",1,0))</f>
        <v>#REF!</v>
      </c>
      <c r="AQ156" s="148" t="e">
        <f>IF('Crisis Indicator Data'!#REF!="No Data",1,IF(#REF!&lt;&gt;"",1,0))</f>
        <v>#REF!</v>
      </c>
      <c r="AR156" s="148" t="e">
        <f>IF('Crisis Indicator Data'!#REF!="No Data",1,IF(#REF!&lt;&gt;"",1,0))</f>
        <v>#REF!</v>
      </c>
      <c r="AS156" s="148" t="e">
        <f>IF('Crisis Indicator Data'!#REF!="No Data",1,IF(#REF!&lt;&gt;"",1,0))</f>
        <v>#REF!</v>
      </c>
      <c r="AT156" s="148" t="e">
        <f>IF('Crisis Indicator Data'!#REF!="No Data",1,IF(#REF!&lt;&gt;"",1,0))</f>
        <v>#REF!</v>
      </c>
      <c r="AU156" s="148" t="e">
        <f>IF('Crisis Indicator Data'!#REF!="No Data",1,IF(#REF!&lt;&gt;"",1,0))</f>
        <v>#REF!</v>
      </c>
      <c r="AV156" s="148" t="e">
        <f>IF('Crisis Indicator Data'!#REF!="No Data",1,IF(#REF!&lt;&gt;"",1,0))</f>
        <v>#REF!</v>
      </c>
      <c r="AW156" s="148" t="e">
        <f>IF('Crisis Indicator Data'!#REF!="No Data",1,IF(#REF!&lt;&gt;"",1,0))</f>
        <v>#REF!</v>
      </c>
      <c r="AX156" s="148" t="e">
        <f>IF('Crisis Indicator Data'!#REF!="No Data",1,IF(#REF!&lt;&gt;"",1,0))</f>
        <v>#REF!</v>
      </c>
      <c r="AY156" s="148" t="e">
        <f>IF('Crisis Indicator Data'!#REF!="No Data",1,IF(#REF!&lt;&gt;"",1,0))</f>
        <v>#REF!</v>
      </c>
      <c r="AZ156" s="148" t="e">
        <f>IF('Crisis Indicator Data'!#REF!="No Data",1,IF(#REF!&lt;&gt;"",1,0))</f>
        <v>#REF!</v>
      </c>
      <c r="BA156" t="e">
        <f t="shared" si="8"/>
        <v>#REF!</v>
      </c>
      <c r="BB156" s="20" t="e">
        <f t="shared" si="9"/>
        <v>#REF!</v>
      </c>
    </row>
    <row r="157" spans="1:54">
      <c r="A157" t="s">
        <v>6279</v>
      </c>
      <c r="B157" s="148" t="e">
        <f>IF('Crisis Indicator Data'!#REF!="No Data",1,IF(#REF!&lt;&gt;"",1,0))</f>
        <v>#REF!</v>
      </c>
      <c r="C157" s="148" t="e">
        <f>IF('Crisis Indicator Data'!#REF!="No Data",1,IF(#REF!&lt;&gt;"",1,0))</f>
        <v>#REF!</v>
      </c>
      <c r="D157" s="148" t="e">
        <f>IF('Crisis Indicator Data'!#REF!="No Data",1,IF(#REF!&lt;&gt;"",1,0))</f>
        <v>#REF!</v>
      </c>
      <c r="E157" s="148" t="e">
        <f>IF('Crisis Indicator Data'!#REF!="No Data",1,IF(#REF!&lt;&gt;"",1,0))</f>
        <v>#REF!</v>
      </c>
      <c r="F157" s="148" t="e">
        <f>IF('Crisis Indicator Data'!#REF!="No Data",1,IF(#REF!&lt;&gt;"",1,0))</f>
        <v>#REF!</v>
      </c>
      <c r="G157" s="148" t="e">
        <f>IF('Crisis Indicator Data'!#REF!="No Data",1,IF(#REF!&lt;&gt;"",1,0))</f>
        <v>#REF!</v>
      </c>
      <c r="H157" s="148" t="e">
        <f>IF('Crisis Indicator Data'!#REF!="No Data",1,IF(#REF!&lt;&gt;"",1,0))</f>
        <v>#REF!</v>
      </c>
      <c r="I157" s="148" t="e">
        <f>IF('Crisis Indicator Data'!#REF!="No Data",1,IF(#REF!&lt;&gt;"",1,0))</f>
        <v>#REF!</v>
      </c>
      <c r="J157" s="148" t="e">
        <f>IF('Crisis Indicator Data'!#REF!="No Data",1,IF(#REF!&lt;&gt;"",1,0))</f>
        <v>#REF!</v>
      </c>
      <c r="K157" s="148" t="e">
        <f>IF('Crisis Indicator Data'!#REF!="No Data",1,IF(#REF!&lt;&gt;"",1,0))</f>
        <v>#REF!</v>
      </c>
      <c r="L157" s="148" t="e">
        <f>IF('Crisis Indicator Data'!#REF!="No Data",1,IF(#REF!&lt;&gt;"",1,0))</f>
        <v>#REF!</v>
      </c>
      <c r="M157" s="148" t="e">
        <f>IF('Crisis Indicator Data'!#REF!="No Data",1,IF(#REF!&lt;&gt;"",1,0))</f>
        <v>#REF!</v>
      </c>
      <c r="N157" s="148" t="e">
        <f>IF('Crisis Indicator Data'!#REF!="No Data",1,IF(#REF!&lt;&gt;"",1,0))</f>
        <v>#REF!</v>
      </c>
      <c r="O157" s="148" t="e">
        <f>IF('Crisis Indicator Data'!#REF!="No Data",1,IF(#REF!&lt;&gt;"",1,0))</f>
        <v>#REF!</v>
      </c>
      <c r="P157" s="148" t="e">
        <f>IF('Crisis Indicator Data'!#REF!="No Data",1,IF(#REF!&lt;&gt;"",1,0))</f>
        <v>#REF!</v>
      </c>
      <c r="Q157" s="148" t="e">
        <f>IF('Crisis Indicator Data'!#REF!="No Data",1,IF(#REF!&lt;&gt;"",1,0))</f>
        <v>#REF!</v>
      </c>
      <c r="R157" s="148" t="e">
        <f>IF('Crisis Indicator Data'!#REF!="No Data",1,IF(#REF!&lt;&gt;"",1,0))</f>
        <v>#REF!</v>
      </c>
      <c r="S157" s="148" t="e">
        <f>IF('Crisis Indicator Data'!#REF!="No Data",1,IF(#REF!&lt;&gt;"",1,0))</f>
        <v>#REF!</v>
      </c>
      <c r="T157" s="148" t="e">
        <f>IF('Crisis Indicator Data'!#REF!="No Data",1,IF(#REF!&lt;&gt;"",1,0))</f>
        <v>#REF!</v>
      </c>
      <c r="U157" s="148" t="e">
        <f>IF('Crisis Indicator Data'!#REF!="No Data",1,IF(#REF!&lt;&gt;"",1,0))</f>
        <v>#REF!</v>
      </c>
      <c r="V157" s="148" t="e">
        <f>IF('Crisis Indicator Data'!#REF!="No Data",1,IF(#REF!&lt;&gt;"",1,0))</f>
        <v>#REF!</v>
      </c>
      <c r="W157" s="148" t="e">
        <f>IF('Crisis Indicator Data'!#REF!="No Data",1,IF(#REF!&lt;&gt;"",1,0))</f>
        <v>#REF!</v>
      </c>
      <c r="X157" s="148" t="e">
        <f>IF('Crisis Indicator Data'!#REF!="No Data",1,IF(#REF!&lt;&gt;"",1,0))</f>
        <v>#REF!</v>
      </c>
      <c r="Y157" s="148" t="e">
        <f>IF('Crisis Indicator Data'!#REF!="No Data",1,IF(#REF!&lt;&gt;"",1,0))</f>
        <v>#REF!</v>
      </c>
      <c r="Z157" s="148" t="e">
        <f>IF('Crisis Indicator Data'!#REF!="No Data",1,IF(#REF!&lt;&gt;"",1,0))</f>
        <v>#REF!</v>
      </c>
      <c r="AA157" s="148" t="e">
        <f>IF('Crisis Indicator Data'!#REF!="No Data",1,IF(#REF!&lt;&gt;"",1,0))</f>
        <v>#REF!</v>
      </c>
      <c r="AB157" s="148" t="e">
        <f>IF('Crisis Indicator Data'!#REF!="No Data",1,IF(#REF!&lt;&gt;"",1,0))</f>
        <v>#REF!</v>
      </c>
      <c r="AC157" s="148" t="e">
        <f>IF('Crisis Indicator Data'!#REF!="No Data",1,IF(#REF!&lt;&gt;"",1,0))</f>
        <v>#REF!</v>
      </c>
      <c r="AD157" s="148" t="e">
        <f>IF('Crisis Indicator Data'!#REF!="No Data",1,IF(#REF!&lt;&gt;"",1,0))</f>
        <v>#REF!</v>
      </c>
      <c r="AE157" s="148" t="e">
        <f>IF('Crisis Indicator Data'!#REF!="No Data",1,IF(#REF!&lt;&gt;"",1,0))</f>
        <v>#REF!</v>
      </c>
      <c r="AF157" s="148" t="e">
        <f>IF('Crisis Indicator Data'!#REF!="No Data",1,IF(#REF!&lt;&gt;"",1,0))</f>
        <v>#REF!</v>
      </c>
      <c r="AG157" s="148" t="e">
        <f>IF('Crisis Indicator Data'!#REF!="No Data",1,IF(#REF!&lt;&gt;"",1,0))</f>
        <v>#REF!</v>
      </c>
      <c r="AH157" s="148" t="e">
        <f>IF('Crisis Indicator Data'!#REF!="No Data",1,IF(#REF!&lt;&gt;"",1,0))</f>
        <v>#REF!</v>
      </c>
      <c r="AI157" s="148" t="e">
        <f>IF('Crisis Indicator Data'!#REF!="No Data",1,IF(#REF!&lt;&gt;"",1,0))</f>
        <v>#REF!</v>
      </c>
      <c r="AJ157" s="148" t="e">
        <f>IF('Crisis Indicator Data'!#REF!="No Data",1,IF(#REF!&lt;&gt;"",1,0))</f>
        <v>#REF!</v>
      </c>
      <c r="AK157" s="148" t="e">
        <f>IF('Crisis Indicator Data'!#REF!="No Data",1,IF(#REF!&lt;&gt;"",1,0))</f>
        <v>#REF!</v>
      </c>
      <c r="AL157" s="148" t="e">
        <f>IF('Crisis Indicator Data'!#REF!="No Data",1,IF(#REF!&lt;&gt;"",1,0))</f>
        <v>#REF!</v>
      </c>
      <c r="AM157" s="148" t="e">
        <f>IF('Crisis Indicator Data'!#REF!="No Data",1,IF(#REF!&lt;&gt;"",1,0))</f>
        <v>#REF!</v>
      </c>
      <c r="AN157" s="148" t="e">
        <f>IF('Crisis Indicator Data'!#REF!="No Data",1,IF(#REF!&lt;&gt;"",1,0))</f>
        <v>#REF!</v>
      </c>
      <c r="AO157" s="148" t="e">
        <f>IF('Crisis Indicator Data'!#REF!="No Data",1,IF(#REF!&lt;&gt;"",1,0))</f>
        <v>#REF!</v>
      </c>
      <c r="AP157" s="148" t="e">
        <f>IF('Crisis Indicator Data'!#REF!="No Data",1,IF(#REF!&lt;&gt;"",1,0))</f>
        <v>#REF!</v>
      </c>
      <c r="AQ157" s="148" t="e">
        <f>IF('Crisis Indicator Data'!#REF!="No Data",1,IF(#REF!&lt;&gt;"",1,0))</f>
        <v>#REF!</v>
      </c>
      <c r="AR157" s="148" t="e">
        <f>IF('Crisis Indicator Data'!#REF!="No Data",1,IF(#REF!&lt;&gt;"",1,0))</f>
        <v>#REF!</v>
      </c>
      <c r="AS157" s="148" t="e">
        <f>IF('Crisis Indicator Data'!#REF!="No Data",1,IF(#REF!&lt;&gt;"",1,0))</f>
        <v>#REF!</v>
      </c>
      <c r="AT157" s="148" t="e">
        <f>IF('Crisis Indicator Data'!#REF!="No Data",1,IF(#REF!&lt;&gt;"",1,0))</f>
        <v>#REF!</v>
      </c>
      <c r="AU157" s="148" t="e">
        <f>IF('Crisis Indicator Data'!#REF!="No Data",1,IF(#REF!&lt;&gt;"",1,0))</f>
        <v>#REF!</v>
      </c>
      <c r="AV157" s="148" t="e">
        <f>IF('Crisis Indicator Data'!#REF!="No Data",1,IF(#REF!&lt;&gt;"",1,0))</f>
        <v>#REF!</v>
      </c>
      <c r="AW157" s="148" t="e">
        <f>IF('Crisis Indicator Data'!#REF!="No Data",1,IF(#REF!&lt;&gt;"",1,0))</f>
        <v>#REF!</v>
      </c>
      <c r="AX157" s="148" t="e">
        <f>IF('Crisis Indicator Data'!#REF!="No Data",1,IF(#REF!&lt;&gt;"",1,0))</f>
        <v>#REF!</v>
      </c>
      <c r="AY157" s="148" t="e">
        <f>IF('Crisis Indicator Data'!#REF!="No Data",1,IF(#REF!&lt;&gt;"",1,0))</f>
        <v>#REF!</v>
      </c>
      <c r="AZ157" s="148" t="e">
        <f>IF('Crisis Indicator Data'!#REF!="No Data",1,IF(#REF!&lt;&gt;"",1,0))</f>
        <v>#REF!</v>
      </c>
      <c r="BA157" t="e">
        <f t="shared" si="8"/>
        <v>#REF!</v>
      </c>
      <c r="BB157" s="20" t="e">
        <f t="shared" si="9"/>
        <v>#REF!</v>
      </c>
    </row>
    <row r="158" spans="1:54">
      <c r="A158" t="s">
        <v>8231</v>
      </c>
      <c r="B158" s="148" t="e">
        <f>IF('Crisis Indicator Data'!#REF!="No Data",1,IF(#REF!&lt;&gt;"",1,0))</f>
        <v>#REF!</v>
      </c>
      <c r="C158" s="148" t="e">
        <f>IF('Crisis Indicator Data'!#REF!="No Data",1,IF(#REF!&lt;&gt;"",1,0))</f>
        <v>#REF!</v>
      </c>
      <c r="D158" s="148" t="e">
        <f>IF('Crisis Indicator Data'!#REF!="No Data",1,IF(#REF!&lt;&gt;"",1,0))</f>
        <v>#REF!</v>
      </c>
      <c r="E158" s="148" t="e">
        <f>IF('Crisis Indicator Data'!#REF!="No Data",1,IF(#REF!&lt;&gt;"",1,0))</f>
        <v>#REF!</v>
      </c>
      <c r="F158" s="148" t="e">
        <f>IF('Crisis Indicator Data'!#REF!="No Data",1,IF(#REF!&lt;&gt;"",1,0))</f>
        <v>#REF!</v>
      </c>
      <c r="G158" s="148" t="e">
        <f>IF('Crisis Indicator Data'!#REF!="No Data",1,IF(#REF!&lt;&gt;"",1,0))</f>
        <v>#REF!</v>
      </c>
      <c r="H158" s="148" t="e">
        <f>IF('Crisis Indicator Data'!#REF!="No Data",1,IF(#REF!&lt;&gt;"",1,0))</f>
        <v>#REF!</v>
      </c>
      <c r="I158" s="148" t="e">
        <f>IF('Crisis Indicator Data'!#REF!="No Data",1,IF(#REF!&lt;&gt;"",1,0))</f>
        <v>#REF!</v>
      </c>
      <c r="J158" s="148" t="e">
        <f>IF('Crisis Indicator Data'!#REF!="No Data",1,IF(#REF!&lt;&gt;"",1,0))</f>
        <v>#REF!</v>
      </c>
      <c r="K158" s="148" t="e">
        <f>IF('Crisis Indicator Data'!#REF!="No Data",1,IF(#REF!&lt;&gt;"",1,0))</f>
        <v>#REF!</v>
      </c>
      <c r="L158" s="148" t="e">
        <f>IF('Crisis Indicator Data'!#REF!="No Data",1,IF(#REF!&lt;&gt;"",1,0))</f>
        <v>#REF!</v>
      </c>
      <c r="M158" s="148" t="e">
        <f>IF('Crisis Indicator Data'!#REF!="No Data",1,IF(#REF!&lt;&gt;"",1,0))</f>
        <v>#REF!</v>
      </c>
      <c r="N158" s="148" t="e">
        <f>IF('Crisis Indicator Data'!#REF!="No Data",1,IF(#REF!&lt;&gt;"",1,0))</f>
        <v>#REF!</v>
      </c>
      <c r="O158" s="148" t="e">
        <f>IF('Crisis Indicator Data'!#REF!="No Data",1,IF(#REF!&lt;&gt;"",1,0))</f>
        <v>#REF!</v>
      </c>
      <c r="P158" s="148" t="e">
        <f>IF('Crisis Indicator Data'!#REF!="No Data",1,IF(#REF!&lt;&gt;"",1,0))</f>
        <v>#REF!</v>
      </c>
      <c r="Q158" s="148" t="e">
        <f>IF('Crisis Indicator Data'!#REF!="No Data",1,IF(#REF!&lt;&gt;"",1,0))</f>
        <v>#REF!</v>
      </c>
      <c r="R158" s="148" t="e">
        <f>IF('Crisis Indicator Data'!#REF!="No Data",1,IF(#REF!&lt;&gt;"",1,0))</f>
        <v>#REF!</v>
      </c>
      <c r="S158" s="148" t="e">
        <f>IF('Crisis Indicator Data'!#REF!="No Data",1,IF(#REF!&lt;&gt;"",1,0))</f>
        <v>#REF!</v>
      </c>
      <c r="T158" s="148" t="e">
        <f>IF('Crisis Indicator Data'!#REF!="No Data",1,IF(#REF!&lt;&gt;"",1,0))</f>
        <v>#REF!</v>
      </c>
      <c r="U158" s="148" t="e">
        <f>IF('Crisis Indicator Data'!#REF!="No Data",1,IF(#REF!&lt;&gt;"",1,0))</f>
        <v>#REF!</v>
      </c>
      <c r="V158" s="148" t="e">
        <f>IF('Crisis Indicator Data'!#REF!="No Data",1,IF(#REF!&lt;&gt;"",1,0))</f>
        <v>#REF!</v>
      </c>
      <c r="W158" s="148" t="e">
        <f>IF('Crisis Indicator Data'!#REF!="No Data",1,IF(#REF!&lt;&gt;"",1,0))</f>
        <v>#REF!</v>
      </c>
      <c r="X158" s="148" t="e">
        <f>IF('Crisis Indicator Data'!#REF!="No Data",1,IF(#REF!&lt;&gt;"",1,0))</f>
        <v>#REF!</v>
      </c>
      <c r="Y158" s="148" t="e">
        <f>IF('Crisis Indicator Data'!#REF!="No Data",1,IF(#REF!&lt;&gt;"",1,0))</f>
        <v>#REF!</v>
      </c>
      <c r="Z158" s="148" t="e">
        <f>IF('Crisis Indicator Data'!#REF!="No Data",1,IF(#REF!&lt;&gt;"",1,0))</f>
        <v>#REF!</v>
      </c>
      <c r="AA158" s="148" t="e">
        <f>IF('Crisis Indicator Data'!#REF!="No Data",1,IF(#REF!&lt;&gt;"",1,0))</f>
        <v>#REF!</v>
      </c>
      <c r="AB158" s="148" t="e">
        <f>IF('Crisis Indicator Data'!#REF!="No Data",1,IF(#REF!&lt;&gt;"",1,0))</f>
        <v>#REF!</v>
      </c>
      <c r="AC158" s="148" t="e">
        <f>IF('Crisis Indicator Data'!#REF!="No Data",1,IF(#REF!&lt;&gt;"",1,0))</f>
        <v>#REF!</v>
      </c>
      <c r="AD158" s="148" t="e">
        <f>IF('Crisis Indicator Data'!#REF!="No Data",1,IF(#REF!&lt;&gt;"",1,0))</f>
        <v>#REF!</v>
      </c>
      <c r="AE158" s="148" t="e">
        <f>IF('Crisis Indicator Data'!#REF!="No Data",1,IF(#REF!&lt;&gt;"",1,0))</f>
        <v>#REF!</v>
      </c>
      <c r="AF158" s="148" t="e">
        <f>IF('Crisis Indicator Data'!#REF!="No Data",1,IF(#REF!&lt;&gt;"",1,0))</f>
        <v>#REF!</v>
      </c>
      <c r="AG158" s="148" t="e">
        <f>IF('Crisis Indicator Data'!#REF!="No Data",1,IF(#REF!&lt;&gt;"",1,0))</f>
        <v>#REF!</v>
      </c>
      <c r="AH158" s="148" t="e">
        <f>IF('Crisis Indicator Data'!#REF!="No Data",1,IF(#REF!&lt;&gt;"",1,0))</f>
        <v>#REF!</v>
      </c>
      <c r="AI158" s="148" t="e">
        <f>IF('Crisis Indicator Data'!#REF!="No Data",1,IF(#REF!&lt;&gt;"",1,0))</f>
        <v>#REF!</v>
      </c>
      <c r="AJ158" s="148" t="e">
        <f>IF('Crisis Indicator Data'!#REF!="No Data",1,IF(#REF!&lt;&gt;"",1,0))</f>
        <v>#REF!</v>
      </c>
      <c r="AK158" s="148" t="e">
        <f>IF('Crisis Indicator Data'!#REF!="No Data",1,IF(#REF!&lt;&gt;"",1,0))</f>
        <v>#REF!</v>
      </c>
      <c r="AL158" s="148" t="e">
        <f>IF('Crisis Indicator Data'!#REF!="No Data",1,IF(#REF!&lt;&gt;"",1,0))</f>
        <v>#REF!</v>
      </c>
      <c r="AM158" s="148" t="e">
        <f>IF('Crisis Indicator Data'!#REF!="No Data",1,IF(#REF!&lt;&gt;"",1,0))</f>
        <v>#REF!</v>
      </c>
      <c r="AN158" s="148" t="e">
        <f>IF('Crisis Indicator Data'!#REF!="No Data",1,IF(#REF!&lt;&gt;"",1,0))</f>
        <v>#REF!</v>
      </c>
      <c r="AO158" s="148" t="e">
        <f>IF('Crisis Indicator Data'!#REF!="No Data",1,IF(#REF!&lt;&gt;"",1,0))</f>
        <v>#REF!</v>
      </c>
      <c r="AP158" s="148" t="e">
        <f>IF('Crisis Indicator Data'!#REF!="No Data",1,IF(#REF!&lt;&gt;"",1,0))</f>
        <v>#REF!</v>
      </c>
      <c r="AQ158" s="148" t="e">
        <f>IF('Crisis Indicator Data'!#REF!="No Data",1,IF(#REF!&lt;&gt;"",1,0))</f>
        <v>#REF!</v>
      </c>
      <c r="AR158" s="148" t="e">
        <f>IF('Crisis Indicator Data'!#REF!="No Data",1,IF(#REF!&lt;&gt;"",1,0))</f>
        <v>#REF!</v>
      </c>
      <c r="AS158" s="148" t="e">
        <f>IF('Crisis Indicator Data'!#REF!="No Data",1,IF(#REF!&lt;&gt;"",1,0))</f>
        <v>#REF!</v>
      </c>
      <c r="AT158" s="148" t="e">
        <f>IF('Crisis Indicator Data'!#REF!="No Data",1,IF(#REF!&lt;&gt;"",1,0))</f>
        <v>#REF!</v>
      </c>
      <c r="AU158" s="148" t="e">
        <f>IF('Crisis Indicator Data'!#REF!="No Data",1,IF(#REF!&lt;&gt;"",1,0))</f>
        <v>#REF!</v>
      </c>
      <c r="AV158" s="148" t="e">
        <f>IF('Crisis Indicator Data'!#REF!="No Data",1,IF(#REF!&lt;&gt;"",1,0))</f>
        <v>#REF!</v>
      </c>
      <c r="AW158" s="148" t="e">
        <f>IF('Crisis Indicator Data'!#REF!="No Data",1,IF(#REF!&lt;&gt;"",1,0))</f>
        <v>#REF!</v>
      </c>
      <c r="AX158" s="148" t="e">
        <f>IF('Crisis Indicator Data'!#REF!="No Data",1,IF(#REF!&lt;&gt;"",1,0))</f>
        <v>#REF!</v>
      </c>
      <c r="AY158" s="148" t="e">
        <f>IF('Crisis Indicator Data'!#REF!="No Data",1,IF(#REF!&lt;&gt;"",1,0))</f>
        <v>#REF!</v>
      </c>
      <c r="AZ158" s="148" t="e">
        <f>IF('Crisis Indicator Data'!#REF!="No Data",1,IF(#REF!&lt;&gt;"",1,0))</f>
        <v>#REF!</v>
      </c>
      <c r="BA158" t="e">
        <f t="shared" si="8"/>
        <v>#REF!</v>
      </c>
      <c r="BB158" s="20" t="e">
        <f t="shared" si="9"/>
        <v>#REF!</v>
      </c>
    </row>
    <row r="159" spans="1:54">
      <c r="A159" t="s">
        <v>6440</v>
      </c>
      <c r="B159" s="148" t="e">
        <f>IF('Crisis Indicator Data'!#REF!="No Data",1,IF(#REF!&lt;&gt;"",1,0))</f>
        <v>#REF!</v>
      </c>
      <c r="C159" s="148" t="e">
        <f>IF('Crisis Indicator Data'!#REF!="No Data",1,IF(#REF!&lt;&gt;"",1,0))</f>
        <v>#REF!</v>
      </c>
      <c r="D159" s="148" t="e">
        <f>IF('Crisis Indicator Data'!#REF!="No Data",1,IF(#REF!&lt;&gt;"",1,0))</f>
        <v>#REF!</v>
      </c>
      <c r="E159" s="148" t="e">
        <f>IF('Crisis Indicator Data'!#REF!="No Data",1,IF(#REF!&lt;&gt;"",1,0))</f>
        <v>#REF!</v>
      </c>
      <c r="F159" s="148" t="e">
        <f>IF('Crisis Indicator Data'!#REF!="No Data",1,IF(#REF!&lt;&gt;"",1,0))</f>
        <v>#REF!</v>
      </c>
      <c r="G159" s="148" t="e">
        <f>IF('Crisis Indicator Data'!#REF!="No Data",1,IF(#REF!&lt;&gt;"",1,0))</f>
        <v>#REF!</v>
      </c>
      <c r="H159" s="148" t="e">
        <f>IF('Crisis Indicator Data'!#REF!="No Data",1,IF(#REF!&lt;&gt;"",1,0))</f>
        <v>#REF!</v>
      </c>
      <c r="I159" s="148" t="e">
        <f>IF('Crisis Indicator Data'!#REF!="No Data",1,IF(#REF!&lt;&gt;"",1,0))</f>
        <v>#REF!</v>
      </c>
      <c r="J159" s="148" t="e">
        <f>IF('Crisis Indicator Data'!#REF!="No Data",1,IF(#REF!&lt;&gt;"",1,0))</f>
        <v>#REF!</v>
      </c>
      <c r="K159" s="148" t="e">
        <f>IF('Crisis Indicator Data'!#REF!="No Data",1,IF(#REF!&lt;&gt;"",1,0))</f>
        <v>#REF!</v>
      </c>
      <c r="L159" s="148" t="e">
        <f>IF('Crisis Indicator Data'!#REF!="No Data",1,IF(#REF!&lt;&gt;"",1,0))</f>
        <v>#REF!</v>
      </c>
      <c r="M159" s="148" t="e">
        <f>IF('Crisis Indicator Data'!#REF!="No Data",1,IF(#REF!&lt;&gt;"",1,0))</f>
        <v>#REF!</v>
      </c>
      <c r="N159" s="148" t="e">
        <f>IF('Crisis Indicator Data'!#REF!="No Data",1,IF(#REF!&lt;&gt;"",1,0))</f>
        <v>#REF!</v>
      </c>
      <c r="O159" s="148" t="e">
        <f>IF('Crisis Indicator Data'!#REF!="No Data",1,IF(#REF!&lt;&gt;"",1,0))</f>
        <v>#REF!</v>
      </c>
      <c r="P159" s="148" t="e">
        <f>IF('Crisis Indicator Data'!#REF!="No Data",1,IF(#REF!&lt;&gt;"",1,0))</f>
        <v>#REF!</v>
      </c>
      <c r="Q159" s="148" t="e">
        <f>IF('Crisis Indicator Data'!#REF!="No Data",1,IF(#REF!&lt;&gt;"",1,0))</f>
        <v>#REF!</v>
      </c>
      <c r="R159" s="148" t="e">
        <f>IF('Crisis Indicator Data'!#REF!="No Data",1,IF(#REF!&lt;&gt;"",1,0))</f>
        <v>#REF!</v>
      </c>
      <c r="S159" s="148" t="e">
        <f>IF('Crisis Indicator Data'!#REF!="No Data",1,IF(#REF!&lt;&gt;"",1,0))</f>
        <v>#REF!</v>
      </c>
      <c r="T159" s="148" t="e">
        <f>IF('Crisis Indicator Data'!#REF!="No Data",1,IF(#REF!&lt;&gt;"",1,0))</f>
        <v>#REF!</v>
      </c>
      <c r="U159" s="148" t="e">
        <f>IF('Crisis Indicator Data'!#REF!="No Data",1,IF(#REF!&lt;&gt;"",1,0))</f>
        <v>#REF!</v>
      </c>
      <c r="V159" s="148" t="e">
        <f>IF('Crisis Indicator Data'!#REF!="No Data",1,IF(#REF!&lt;&gt;"",1,0))</f>
        <v>#REF!</v>
      </c>
      <c r="W159" s="148" t="e">
        <f>IF('Crisis Indicator Data'!#REF!="No Data",1,IF(#REF!&lt;&gt;"",1,0))</f>
        <v>#REF!</v>
      </c>
      <c r="X159" s="148" t="e">
        <f>IF('Crisis Indicator Data'!#REF!="No Data",1,IF(#REF!&lt;&gt;"",1,0))</f>
        <v>#REF!</v>
      </c>
      <c r="Y159" s="148" t="e">
        <f>IF('Crisis Indicator Data'!#REF!="No Data",1,IF(#REF!&lt;&gt;"",1,0))</f>
        <v>#REF!</v>
      </c>
      <c r="Z159" s="148" t="e">
        <f>IF('Crisis Indicator Data'!#REF!="No Data",1,IF(#REF!&lt;&gt;"",1,0))</f>
        <v>#REF!</v>
      </c>
      <c r="AA159" s="148" t="e">
        <f>IF('Crisis Indicator Data'!#REF!="No Data",1,IF(#REF!&lt;&gt;"",1,0))</f>
        <v>#REF!</v>
      </c>
      <c r="AB159" s="148" t="e">
        <f>IF('Crisis Indicator Data'!#REF!="No Data",1,IF(#REF!&lt;&gt;"",1,0))</f>
        <v>#REF!</v>
      </c>
      <c r="AC159" s="148" t="e">
        <f>IF('Crisis Indicator Data'!#REF!="No Data",1,IF(#REF!&lt;&gt;"",1,0))</f>
        <v>#REF!</v>
      </c>
      <c r="AD159" s="148" t="e">
        <f>IF('Crisis Indicator Data'!#REF!="No Data",1,IF(#REF!&lt;&gt;"",1,0))</f>
        <v>#REF!</v>
      </c>
      <c r="AE159" s="148" t="e">
        <f>IF('Crisis Indicator Data'!#REF!="No Data",1,IF(#REF!&lt;&gt;"",1,0))</f>
        <v>#REF!</v>
      </c>
      <c r="AF159" s="148" t="e">
        <f>IF('Crisis Indicator Data'!#REF!="No Data",1,IF(#REF!&lt;&gt;"",1,0))</f>
        <v>#REF!</v>
      </c>
      <c r="AG159" s="148" t="e">
        <f>IF('Crisis Indicator Data'!#REF!="No Data",1,IF(#REF!&lt;&gt;"",1,0))</f>
        <v>#REF!</v>
      </c>
      <c r="AH159" s="148" t="e">
        <f>IF('Crisis Indicator Data'!#REF!="No Data",1,IF(#REF!&lt;&gt;"",1,0))</f>
        <v>#REF!</v>
      </c>
      <c r="AI159" s="148" t="e">
        <f>IF('Crisis Indicator Data'!#REF!="No Data",1,IF(#REF!&lt;&gt;"",1,0))</f>
        <v>#REF!</v>
      </c>
      <c r="AJ159" s="148" t="e">
        <f>IF('Crisis Indicator Data'!#REF!="No Data",1,IF(#REF!&lt;&gt;"",1,0))</f>
        <v>#REF!</v>
      </c>
      <c r="AK159" s="148" t="e">
        <f>IF('Crisis Indicator Data'!#REF!="No Data",1,IF(#REF!&lt;&gt;"",1,0))</f>
        <v>#REF!</v>
      </c>
      <c r="AL159" s="148" t="e">
        <f>IF('Crisis Indicator Data'!#REF!="No Data",1,IF(#REF!&lt;&gt;"",1,0))</f>
        <v>#REF!</v>
      </c>
      <c r="AM159" s="148" t="e">
        <f>IF('Crisis Indicator Data'!#REF!="No Data",1,IF(#REF!&lt;&gt;"",1,0))</f>
        <v>#REF!</v>
      </c>
      <c r="AN159" s="148" t="e">
        <f>IF('Crisis Indicator Data'!#REF!="No Data",1,IF(#REF!&lt;&gt;"",1,0))</f>
        <v>#REF!</v>
      </c>
      <c r="AO159" s="148" t="e">
        <f>IF('Crisis Indicator Data'!#REF!="No Data",1,IF(#REF!&lt;&gt;"",1,0))</f>
        <v>#REF!</v>
      </c>
      <c r="AP159" s="148" t="e">
        <f>IF('Crisis Indicator Data'!#REF!="No Data",1,IF(#REF!&lt;&gt;"",1,0))</f>
        <v>#REF!</v>
      </c>
      <c r="AQ159" s="148" t="e">
        <f>IF('Crisis Indicator Data'!#REF!="No Data",1,IF(#REF!&lt;&gt;"",1,0))</f>
        <v>#REF!</v>
      </c>
      <c r="AR159" s="148" t="e">
        <f>IF('Crisis Indicator Data'!#REF!="No Data",1,IF(#REF!&lt;&gt;"",1,0))</f>
        <v>#REF!</v>
      </c>
      <c r="AS159" s="148" t="e">
        <f>IF('Crisis Indicator Data'!#REF!="No Data",1,IF(#REF!&lt;&gt;"",1,0))</f>
        <v>#REF!</v>
      </c>
      <c r="AT159" s="148" t="e">
        <f>IF('Crisis Indicator Data'!#REF!="No Data",1,IF(#REF!&lt;&gt;"",1,0))</f>
        <v>#REF!</v>
      </c>
      <c r="AU159" s="148" t="e">
        <f>IF('Crisis Indicator Data'!#REF!="No Data",1,IF(#REF!&lt;&gt;"",1,0))</f>
        <v>#REF!</v>
      </c>
      <c r="AV159" s="148" t="e">
        <f>IF('Crisis Indicator Data'!#REF!="No Data",1,IF(#REF!&lt;&gt;"",1,0))</f>
        <v>#REF!</v>
      </c>
      <c r="AW159" s="148" t="e">
        <f>IF('Crisis Indicator Data'!#REF!="No Data",1,IF(#REF!&lt;&gt;"",1,0))</f>
        <v>#REF!</v>
      </c>
      <c r="AX159" s="148" t="e">
        <f>IF('Crisis Indicator Data'!#REF!="No Data",1,IF(#REF!&lt;&gt;"",1,0))</f>
        <v>#REF!</v>
      </c>
      <c r="AY159" s="148" t="e">
        <f>IF('Crisis Indicator Data'!#REF!="No Data",1,IF(#REF!&lt;&gt;"",1,0))</f>
        <v>#REF!</v>
      </c>
      <c r="AZ159" s="148" t="e">
        <f>IF('Crisis Indicator Data'!#REF!="No Data",1,IF(#REF!&lt;&gt;"",1,0))</f>
        <v>#REF!</v>
      </c>
      <c r="BA159" t="e">
        <f t="shared" si="8"/>
        <v>#REF!</v>
      </c>
      <c r="BB159" s="20" t="e">
        <f t="shared" si="9"/>
        <v>#REF!</v>
      </c>
    </row>
    <row r="160" spans="1:54">
      <c r="A160" t="s">
        <v>1722</v>
      </c>
      <c r="B160" s="148" t="e">
        <f>IF('Crisis Indicator Data'!#REF!="No Data",1,IF(#REF!&lt;&gt;"",1,0))</f>
        <v>#REF!</v>
      </c>
      <c r="C160" s="148" t="e">
        <f>IF('Crisis Indicator Data'!#REF!="No Data",1,IF(#REF!&lt;&gt;"",1,0))</f>
        <v>#REF!</v>
      </c>
      <c r="D160" s="148" t="e">
        <f>IF('Crisis Indicator Data'!#REF!="No Data",1,IF(#REF!&lt;&gt;"",1,0))</f>
        <v>#REF!</v>
      </c>
      <c r="E160" s="148" t="e">
        <f>IF('Crisis Indicator Data'!#REF!="No Data",1,IF(#REF!&lt;&gt;"",1,0))</f>
        <v>#REF!</v>
      </c>
      <c r="F160" s="148" t="e">
        <f>IF('Crisis Indicator Data'!#REF!="No Data",1,IF(#REF!&lt;&gt;"",1,0))</f>
        <v>#REF!</v>
      </c>
      <c r="G160" s="148" t="e">
        <f>IF('Crisis Indicator Data'!#REF!="No Data",1,IF(#REF!&lt;&gt;"",1,0))</f>
        <v>#REF!</v>
      </c>
      <c r="H160" s="148" t="e">
        <f>IF('Crisis Indicator Data'!#REF!="No Data",1,IF(#REF!&lt;&gt;"",1,0))</f>
        <v>#REF!</v>
      </c>
      <c r="I160" s="148" t="e">
        <f>IF('Crisis Indicator Data'!#REF!="No Data",1,IF(#REF!&lt;&gt;"",1,0))</f>
        <v>#REF!</v>
      </c>
      <c r="J160" s="148" t="e">
        <f>IF('Crisis Indicator Data'!#REF!="No Data",1,IF(#REF!&lt;&gt;"",1,0))</f>
        <v>#REF!</v>
      </c>
      <c r="K160" s="148" t="e">
        <f>IF('Crisis Indicator Data'!#REF!="No Data",1,IF(#REF!&lt;&gt;"",1,0))</f>
        <v>#REF!</v>
      </c>
      <c r="L160" s="148" t="e">
        <f>IF('Crisis Indicator Data'!#REF!="No Data",1,IF(#REF!&lt;&gt;"",1,0))</f>
        <v>#REF!</v>
      </c>
      <c r="M160" s="148" t="e">
        <f>IF('Crisis Indicator Data'!#REF!="No Data",1,IF(#REF!&lt;&gt;"",1,0))</f>
        <v>#REF!</v>
      </c>
      <c r="N160" s="148" t="e">
        <f>IF('Crisis Indicator Data'!#REF!="No Data",1,IF(#REF!&lt;&gt;"",1,0))</f>
        <v>#REF!</v>
      </c>
      <c r="O160" s="148" t="e">
        <f>IF('Crisis Indicator Data'!#REF!="No Data",1,IF(#REF!&lt;&gt;"",1,0))</f>
        <v>#REF!</v>
      </c>
      <c r="P160" s="148" t="e">
        <f>IF('Crisis Indicator Data'!#REF!="No Data",1,IF(#REF!&lt;&gt;"",1,0))</f>
        <v>#REF!</v>
      </c>
      <c r="Q160" s="148" t="e">
        <f>IF('Crisis Indicator Data'!#REF!="No Data",1,IF(#REF!&lt;&gt;"",1,0))</f>
        <v>#REF!</v>
      </c>
      <c r="R160" s="148" t="e">
        <f>IF('Crisis Indicator Data'!#REF!="No Data",1,IF(#REF!&lt;&gt;"",1,0))</f>
        <v>#REF!</v>
      </c>
      <c r="S160" s="148" t="e">
        <f>IF('Crisis Indicator Data'!#REF!="No Data",1,IF(#REF!&lt;&gt;"",1,0))</f>
        <v>#REF!</v>
      </c>
      <c r="T160" s="148" t="e">
        <f>IF('Crisis Indicator Data'!#REF!="No Data",1,IF(#REF!&lt;&gt;"",1,0))</f>
        <v>#REF!</v>
      </c>
      <c r="U160" s="148" t="e">
        <f>IF('Crisis Indicator Data'!#REF!="No Data",1,IF(#REF!&lt;&gt;"",1,0))</f>
        <v>#REF!</v>
      </c>
      <c r="V160" s="148" t="e">
        <f>IF('Crisis Indicator Data'!#REF!="No Data",1,IF(#REF!&lt;&gt;"",1,0))</f>
        <v>#REF!</v>
      </c>
      <c r="W160" s="148" t="e">
        <f>IF('Crisis Indicator Data'!#REF!="No Data",1,IF(#REF!&lt;&gt;"",1,0))</f>
        <v>#REF!</v>
      </c>
      <c r="X160" s="148" t="e">
        <f>IF('Crisis Indicator Data'!#REF!="No Data",1,IF(#REF!&lt;&gt;"",1,0))</f>
        <v>#REF!</v>
      </c>
      <c r="Y160" s="148" t="e">
        <f>IF('Crisis Indicator Data'!#REF!="No Data",1,IF(#REF!&lt;&gt;"",1,0))</f>
        <v>#REF!</v>
      </c>
      <c r="Z160" s="148" t="e">
        <f>IF('Crisis Indicator Data'!#REF!="No Data",1,IF(#REF!&lt;&gt;"",1,0))</f>
        <v>#REF!</v>
      </c>
      <c r="AA160" s="148" t="e">
        <f>IF('Crisis Indicator Data'!#REF!="No Data",1,IF(#REF!&lt;&gt;"",1,0))</f>
        <v>#REF!</v>
      </c>
      <c r="AB160" s="148" t="e">
        <f>IF('Crisis Indicator Data'!#REF!="No Data",1,IF(#REF!&lt;&gt;"",1,0))</f>
        <v>#REF!</v>
      </c>
      <c r="AC160" s="148" t="e">
        <f>IF('Crisis Indicator Data'!#REF!="No Data",1,IF(#REF!&lt;&gt;"",1,0))</f>
        <v>#REF!</v>
      </c>
      <c r="AD160" s="148" t="e">
        <f>IF('Crisis Indicator Data'!#REF!="No Data",1,IF(#REF!&lt;&gt;"",1,0))</f>
        <v>#REF!</v>
      </c>
      <c r="AE160" s="148" t="e">
        <f>IF('Crisis Indicator Data'!#REF!="No Data",1,IF(#REF!&lt;&gt;"",1,0))</f>
        <v>#REF!</v>
      </c>
      <c r="AF160" s="148" t="e">
        <f>IF('Crisis Indicator Data'!#REF!="No Data",1,IF(#REF!&lt;&gt;"",1,0))</f>
        <v>#REF!</v>
      </c>
      <c r="AG160" s="148" t="e">
        <f>IF('Crisis Indicator Data'!#REF!="No Data",1,IF(#REF!&lt;&gt;"",1,0))</f>
        <v>#REF!</v>
      </c>
      <c r="AH160" s="148" t="e">
        <f>IF('Crisis Indicator Data'!#REF!="No Data",1,IF(#REF!&lt;&gt;"",1,0))</f>
        <v>#REF!</v>
      </c>
      <c r="AI160" s="148" t="e">
        <f>IF('Crisis Indicator Data'!#REF!="No Data",1,IF(#REF!&lt;&gt;"",1,0))</f>
        <v>#REF!</v>
      </c>
      <c r="AJ160" s="148" t="e">
        <f>IF('Crisis Indicator Data'!#REF!="No Data",1,IF(#REF!&lt;&gt;"",1,0))</f>
        <v>#REF!</v>
      </c>
      <c r="AK160" s="148" t="e">
        <f>IF('Crisis Indicator Data'!#REF!="No Data",1,IF(#REF!&lt;&gt;"",1,0))</f>
        <v>#REF!</v>
      </c>
      <c r="AL160" s="148" t="e">
        <f>IF('Crisis Indicator Data'!#REF!="No Data",1,IF(#REF!&lt;&gt;"",1,0))</f>
        <v>#REF!</v>
      </c>
      <c r="AM160" s="148" t="e">
        <f>IF('Crisis Indicator Data'!#REF!="No Data",1,IF(#REF!&lt;&gt;"",1,0))</f>
        <v>#REF!</v>
      </c>
      <c r="AN160" s="148" t="e">
        <f>IF('Crisis Indicator Data'!#REF!="No Data",1,IF(#REF!&lt;&gt;"",1,0))</f>
        <v>#REF!</v>
      </c>
      <c r="AO160" s="148" t="e">
        <f>IF('Crisis Indicator Data'!#REF!="No Data",1,IF(#REF!&lt;&gt;"",1,0))</f>
        <v>#REF!</v>
      </c>
      <c r="AP160" s="148" t="e">
        <f>IF('Crisis Indicator Data'!#REF!="No Data",1,IF(#REF!&lt;&gt;"",1,0))</f>
        <v>#REF!</v>
      </c>
      <c r="AQ160" s="148" t="e">
        <f>IF('Crisis Indicator Data'!#REF!="No Data",1,IF(#REF!&lt;&gt;"",1,0))</f>
        <v>#REF!</v>
      </c>
      <c r="AR160" s="148" t="e">
        <f>IF('Crisis Indicator Data'!#REF!="No Data",1,IF(#REF!&lt;&gt;"",1,0))</f>
        <v>#REF!</v>
      </c>
      <c r="AS160" s="148" t="e">
        <f>IF('Crisis Indicator Data'!#REF!="No Data",1,IF(#REF!&lt;&gt;"",1,0))</f>
        <v>#REF!</v>
      </c>
      <c r="AT160" s="148" t="e">
        <f>IF('Crisis Indicator Data'!#REF!="No Data",1,IF(#REF!&lt;&gt;"",1,0))</f>
        <v>#REF!</v>
      </c>
      <c r="AU160" s="148" t="e">
        <f>IF('Crisis Indicator Data'!#REF!="No Data",1,IF(#REF!&lt;&gt;"",1,0))</f>
        <v>#REF!</v>
      </c>
      <c r="AV160" s="148" t="e">
        <f>IF('Crisis Indicator Data'!#REF!="No Data",1,IF(#REF!&lt;&gt;"",1,0))</f>
        <v>#REF!</v>
      </c>
      <c r="AW160" s="148" t="e">
        <f>IF('Crisis Indicator Data'!#REF!="No Data",1,IF(#REF!&lt;&gt;"",1,0))</f>
        <v>#REF!</v>
      </c>
      <c r="AX160" s="148" t="e">
        <f>IF('Crisis Indicator Data'!#REF!="No Data",1,IF(#REF!&lt;&gt;"",1,0))</f>
        <v>#REF!</v>
      </c>
      <c r="AY160" s="148" t="e">
        <f>IF('Crisis Indicator Data'!#REF!="No Data",1,IF(#REF!&lt;&gt;"",1,0))</f>
        <v>#REF!</v>
      </c>
      <c r="AZ160" s="148" t="e">
        <f>IF('Crisis Indicator Data'!#REF!="No Data",1,IF(#REF!&lt;&gt;"",1,0))</f>
        <v>#REF!</v>
      </c>
      <c r="BA160" t="e">
        <f t="shared" si="8"/>
        <v>#REF!</v>
      </c>
      <c r="BB160" s="20" t="e">
        <f t="shared" si="9"/>
        <v>#REF!</v>
      </c>
    </row>
    <row r="161" spans="1:54">
      <c r="A161" t="s">
        <v>8233</v>
      </c>
      <c r="B161" s="148" t="e">
        <f>IF('Crisis Indicator Data'!#REF!="No Data",1,IF(#REF!&lt;&gt;"",1,0))</f>
        <v>#REF!</v>
      </c>
      <c r="C161" s="148" t="e">
        <f>IF('Crisis Indicator Data'!#REF!="No Data",1,IF(#REF!&lt;&gt;"",1,0))</f>
        <v>#REF!</v>
      </c>
      <c r="D161" s="148" t="e">
        <f>IF('Crisis Indicator Data'!#REF!="No Data",1,IF(#REF!&lt;&gt;"",1,0))</f>
        <v>#REF!</v>
      </c>
      <c r="E161" s="148" t="e">
        <f>IF('Crisis Indicator Data'!#REF!="No Data",1,IF(#REF!&lt;&gt;"",1,0))</f>
        <v>#REF!</v>
      </c>
      <c r="F161" s="148" t="e">
        <f>IF('Crisis Indicator Data'!#REF!="No Data",1,IF(#REF!&lt;&gt;"",1,0))</f>
        <v>#REF!</v>
      </c>
      <c r="G161" s="148" t="e">
        <f>IF('Crisis Indicator Data'!#REF!="No Data",1,IF(#REF!&lt;&gt;"",1,0))</f>
        <v>#REF!</v>
      </c>
      <c r="H161" s="148" t="e">
        <f>IF('Crisis Indicator Data'!#REF!="No Data",1,IF(#REF!&lt;&gt;"",1,0))</f>
        <v>#REF!</v>
      </c>
      <c r="I161" s="148" t="e">
        <f>IF('Crisis Indicator Data'!#REF!="No Data",1,IF(#REF!&lt;&gt;"",1,0))</f>
        <v>#REF!</v>
      </c>
      <c r="J161" s="148" t="e">
        <f>IF('Crisis Indicator Data'!#REF!="No Data",1,IF(#REF!&lt;&gt;"",1,0))</f>
        <v>#REF!</v>
      </c>
      <c r="K161" s="148" t="e">
        <f>IF('Crisis Indicator Data'!#REF!="No Data",1,IF(#REF!&lt;&gt;"",1,0))</f>
        <v>#REF!</v>
      </c>
      <c r="L161" s="148" t="e">
        <f>IF('Crisis Indicator Data'!#REF!="No Data",1,IF(#REF!&lt;&gt;"",1,0))</f>
        <v>#REF!</v>
      </c>
      <c r="M161" s="148" t="e">
        <f>IF('Crisis Indicator Data'!#REF!="No Data",1,IF(#REF!&lt;&gt;"",1,0))</f>
        <v>#REF!</v>
      </c>
      <c r="N161" s="148" t="e">
        <f>IF('Crisis Indicator Data'!#REF!="No Data",1,IF(#REF!&lt;&gt;"",1,0))</f>
        <v>#REF!</v>
      </c>
      <c r="O161" s="148" t="e">
        <f>IF('Crisis Indicator Data'!#REF!="No Data",1,IF(#REF!&lt;&gt;"",1,0))</f>
        <v>#REF!</v>
      </c>
      <c r="P161" s="148" t="e">
        <f>IF('Crisis Indicator Data'!#REF!="No Data",1,IF(#REF!&lt;&gt;"",1,0))</f>
        <v>#REF!</v>
      </c>
      <c r="Q161" s="148" t="e">
        <f>IF('Crisis Indicator Data'!#REF!="No Data",1,IF(#REF!&lt;&gt;"",1,0))</f>
        <v>#REF!</v>
      </c>
      <c r="R161" s="148" t="e">
        <f>IF('Crisis Indicator Data'!#REF!="No Data",1,IF(#REF!&lt;&gt;"",1,0))</f>
        <v>#REF!</v>
      </c>
      <c r="S161" s="148" t="e">
        <f>IF('Crisis Indicator Data'!#REF!="No Data",1,IF(#REF!&lt;&gt;"",1,0))</f>
        <v>#REF!</v>
      </c>
      <c r="T161" s="148" t="e">
        <f>IF('Crisis Indicator Data'!#REF!="No Data",1,IF(#REF!&lt;&gt;"",1,0))</f>
        <v>#REF!</v>
      </c>
      <c r="U161" s="148" t="e">
        <f>IF('Crisis Indicator Data'!#REF!="No Data",1,IF(#REF!&lt;&gt;"",1,0))</f>
        <v>#REF!</v>
      </c>
      <c r="V161" s="148" t="e">
        <f>IF('Crisis Indicator Data'!#REF!="No Data",1,IF(#REF!&lt;&gt;"",1,0))</f>
        <v>#REF!</v>
      </c>
      <c r="W161" s="148" t="e">
        <f>IF('Crisis Indicator Data'!#REF!="No Data",1,IF(#REF!&lt;&gt;"",1,0))</f>
        <v>#REF!</v>
      </c>
      <c r="X161" s="148" t="e">
        <f>IF('Crisis Indicator Data'!#REF!="No Data",1,IF(#REF!&lt;&gt;"",1,0))</f>
        <v>#REF!</v>
      </c>
      <c r="Y161" s="148" t="e">
        <f>IF('Crisis Indicator Data'!#REF!="No Data",1,IF(#REF!&lt;&gt;"",1,0))</f>
        <v>#REF!</v>
      </c>
      <c r="Z161" s="148" t="e">
        <f>IF('Crisis Indicator Data'!#REF!="No Data",1,IF(#REF!&lt;&gt;"",1,0))</f>
        <v>#REF!</v>
      </c>
      <c r="AA161" s="148" t="e">
        <f>IF('Crisis Indicator Data'!#REF!="No Data",1,IF(#REF!&lt;&gt;"",1,0))</f>
        <v>#REF!</v>
      </c>
      <c r="AB161" s="148" t="e">
        <f>IF('Crisis Indicator Data'!#REF!="No Data",1,IF(#REF!&lt;&gt;"",1,0))</f>
        <v>#REF!</v>
      </c>
      <c r="AC161" s="148" t="e">
        <f>IF('Crisis Indicator Data'!#REF!="No Data",1,IF(#REF!&lt;&gt;"",1,0))</f>
        <v>#REF!</v>
      </c>
      <c r="AD161" s="148" t="e">
        <f>IF('Crisis Indicator Data'!#REF!="No Data",1,IF(#REF!&lt;&gt;"",1,0))</f>
        <v>#REF!</v>
      </c>
      <c r="AE161" s="148" t="e">
        <f>IF('Crisis Indicator Data'!#REF!="No Data",1,IF(#REF!&lt;&gt;"",1,0))</f>
        <v>#REF!</v>
      </c>
      <c r="AF161" s="148" t="e">
        <f>IF('Crisis Indicator Data'!#REF!="No Data",1,IF(#REF!&lt;&gt;"",1,0))</f>
        <v>#REF!</v>
      </c>
      <c r="AG161" s="148" t="e">
        <f>IF('Crisis Indicator Data'!#REF!="No Data",1,IF(#REF!&lt;&gt;"",1,0))</f>
        <v>#REF!</v>
      </c>
      <c r="AH161" s="148" t="e">
        <f>IF('Crisis Indicator Data'!#REF!="No Data",1,IF(#REF!&lt;&gt;"",1,0))</f>
        <v>#REF!</v>
      </c>
      <c r="AI161" s="148" t="e">
        <f>IF('Crisis Indicator Data'!#REF!="No Data",1,IF(#REF!&lt;&gt;"",1,0))</f>
        <v>#REF!</v>
      </c>
      <c r="AJ161" s="148" t="e">
        <f>IF('Crisis Indicator Data'!#REF!="No Data",1,IF(#REF!&lt;&gt;"",1,0))</f>
        <v>#REF!</v>
      </c>
      <c r="AK161" s="148" t="e">
        <f>IF('Crisis Indicator Data'!#REF!="No Data",1,IF(#REF!&lt;&gt;"",1,0))</f>
        <v>#REF!</v>
      </c>
      <c r="AL161" s="148" t="e">
        <f>IF('Crisis Indicator Data'!#REF!="No Data",1,IF(#REF!&lt;&gt;"",1,0))</f>
        <v>#REF!</v>
      </c>
      <c r="AM161" s="148" t="e">
        <f>IF('Crisis Indicator Data'!#REF!="No Data",1,IF(#REF!&lt;&gt;"",1,0))</f>
        <v>#REF!</v>
      </c>
      <c r="AN161" s="148" t="e">
        <f>IF('Crisis Indicator Data'!#REF!="No Data",1,IF(#REF!&lt;&gt;"",1,0))</f>
        <v>#REF!</v>
      </c>
      <c r="AO161" s="148" t="e">
        <f>IF('Crisis Indicator Data'!#REF!="No Data",1,IF(#REF!&lt;&gt;"",1,0))</f>
        <v>#REF!</v>
      </c>
      <c r="AP161" s="148" t="e">
        <f>IF('Crisis Indicator Data'!#REF!="No Data",1,IF(#REF!&lt;&gt;"",1,0))</f>
        <v>#REF!</v>
      </c>
      <c r="AQ161" s="148" t="e">
        <f>IF('Crisis Indicator Data'!#REF!="No Data",1,IF(#REF!&lt;&gt;"",1,0))</f>
        <v>#REF!</v>
      </c>
      <c r="AR161" s="148" t="e">
        <f>IF('Crisis Indicator Data'!#REF!="No Data",1,IF(#REF!&lt;&gt;"",1,0))</f>
        <v>#REF!</v>
      </c>
      <c r="AS161" s="148" t="e">
        <f>IF('Crisis Indicator Data'!#REF!="No Data",1,IF(#REF!&lt;&gt;"",1,0))</f>
        <v>#REF!</v>
      </c>
      <c r="AT161" s="148" t="e">
        <f>IF('Crisis Indicator Data'!#REF!="No Data",1,IF(#REF!&lt;&gt;"",1,0))</f>
        <v>#REF!</v>
      </c>
      <c r="AU161" s="148" t="e">
        <f>IF('Crisis Indicator Data'!#REF!="No Data",1,IF(#REF!&lt;&gt;"",1,0))</f>
        <v>#REF!</v>
      </c>
      <c r="AV161" s="148" t="e">
        <f>IF('Crisis Indicator Data'!#REF!="No Data",1,IF(#REF!&lt;&gt;"",1,0))</f>
        <v>#REF!</v>
      </c>
      <c r="AW161" s="148" t="e">
        <f>IF('Crisis Indicator Data'!#REF!="No Data",1,IF(#REF!&lt;&gt;"",1,0))</f>
        <v>#REF!</v>
      </c>
      <c r="AX161" s="148" t="e">
        <f>IF('Crisis Indicator Data'!#REF!="No Data",1,IF(#REF!&lt;&gt;"",1,0))</f>
        <v>#REF!</v>
      </c>
      <c r="AY161" s="148" t="e">
        <f>IF('Crisis Indicator Data'!#REF!="No Data",1,IF(#REF!&lt;&gt;"",1,0))</f>
        <v>#REF!</v>
      </c>
      <c r="AZ161" s="148" t="e">
        <f>IF('Crisis Indicator Data'!#REF!="No Data",1,IF(#REF!&lt;&gt;"",1,0))</f>
        <v>#REF!</v>
      </c>
      <c r="BA161" t="e">
        <f t="shared" si="8"/>
        <v>#REF!</v>
      </c>
      <c r="BB161" s="20" t="e">
        <f t="shared" si="9"/>
        <v>#REF!</v>
      </c>
    </row>
    <row r="162" spans="1:54">
      <c r="A162" t="s">
        <v>5909</v>
      </c>
      <c r="B162" s="148" t="e">
        <f>IF('Crisis Indicator Data'!#REF!="No Data",1,IF(#REF!&lt;&gt;"",1,0))</f>
        <v>#REF!</v>
      </c>
      <c r="C162" s="148" t="e">
        <f>IF('Crisis Indicator Data'!#REF!="No Data",1,IF(#REF!&lt;&gt;"",1,0))</f>
        <v>#REF!</v>
      </c>
      <c r="D162" s="148" t="e">
        <f>IF('Crisis Indicator Data'!#REF!="No Data",1,IF(#REF!&lt;&gt;"",1,0))</f>
        <v>#REF!</v>
      </c>
      <c r="E162" s="148" t="e">
        <f>IF('Crisis Indicator Data'!#REF!="No Data",1,IF(#REF!&lt;&gt;"",1,0))</f>
        <v>#REF!</v>
      </c>
      <c r="F162" s="148" t="e">
        <f>IF('Crisis Indicator Data'!#REF!="No Data",1,IF(#REF!&lt;&gt;"",1,0))</f>
        <v>#REF!</v>
      </c>
      <c r="G162" s="148" t="e">
        <f>IF('Crisis Indicator Data'!#REF!="No Data",1,IF(#REF!&lt;&gt;"",1,0))</f>
        <v>#REF!</v>
      </c>
      <c r="H162" s="148" t="e">
        <f>IF('Crisis Indicator Data'!#REF!="No Data",1,IF(#REF!&lt;&gt;"",1,0))</f>
        <v>#REF!</v>
      </c>
      <c r="I162" s="148" t="e">
        <f>IF('Crisis Indicator Data'!#REF!="No Data",1,IF(#REF!&lt;&gt;"",1,0))</f>
        <v>#REF!</v>
      </c>
      <c r="J162" s="148" t="e">
        <f>IF('Crisis Indicator Data'!#REF!="No Data",1,IF(#REF!&lt;&gt;"",1,0))</f>
        <v>#REF!</v>
      </c>
      <c r="K162" s="148" t="e">
        <f>IF('Crisis Indicator Data'!#REF!="No Data",1,IF(#REF!&lt;&gt;"",1,0))</f>
        <v>#REF!</v>
      </c>
      <c r="L162" s="148" t="e">
        <f>IF('Crisis Indicator Data'!#REF!="No Data",1,IF(#REF!&lt;&gt;"",1,0))</f>
        <v>#REF!</v>
      </c>
      <c r="M162" s="148" t="e">
        <f>IF('Crisis Indicator Data'!#REF!="No Data",1,IF(#REF!&lt;&gt;"",1,0))</f>
        <v>#REF!</v>
      </c>
      <c r="N162" s="148" t="e">
        <f>IF('Crisis Indicator Data'!#REF!="No Data",1,IF(#REF!&lt;&gt;"",1,0))</f>
        <v>#REF!</v>
      </c>
      <c r="O162" s="148" t="e">
        <f>IF('Crisis Indicator Data'!#REF!="No Data",1,IF(#REF!&lt;&gt;"",1,0))</f>
        <v>#REF!</v>
      </c>
      <c r="P162" s="148" t="e">
        <f>IF('Crisis Indicator Data'!#REF!="No Data",1,IF(#REF!&lt;&gt;"",1,0))</f>
        <v>#REF!</v>
      </c>
      <c r="Q162" s="148" t="e">
        <f>IF('Crisis Indicator Data'!#REF!="No Data",1,IF(#REF!&lt;&gt;"",1,0))</f>
        <v>#REF!</v>
      </c>
      <c r="R162" s="148" t="e">
        <f>IF('Crisis Indicator Data'!#REF!="No Data",1,IF(#REF!&lt;&gt;"",1,0))</f>
        <v>#REF!</v>
      </c>
      <c r="S162" s="148" t="e">
        <f>IF('Crisis Indicator Data'!#REF!="No Data",1,IF(#REF!&lt;&gt;"",1,0))</f>
        <v>#REF!</v>
      </c>
      <c r="T162" s="148" t="e">
        <f>IF('Crisis Indicator Data'!#REF!="No Data",1,IF(#REF!&lt;&gt;"",1,0))</f>
        <v>#REF!</v>
      </c>
      <c r="U162" s="148" t="e">
        <f>IF('Crisis Indicator Data'!#REF!="No Data",1,IF(#REF!&lt;&gt;"",1,0))</f>
        <v>#REF!</v>
      </c>
      <c r="V162" s="148" t="e">
        <f>IF('Crisis Indicator Data'!#REF!="No Data",1,IF(#REF!&lt;&gt;"",1,0))</f>
        <v>#REF!</v>
      </c>
      <c r="W162" s="148" t="e">
        <f>IF('Crisis Indicator Data'!#REF!="No Data",1,IF(#REF!&lt;&gt;"",1,0))</f>
        <v>#REF!</v>
      </c>
      <c r="X162" s="148" t="e">
        <f>IF('Crisis Indicator Data'!#REF!="No Data",1,IF(#REF!&lt;&gt;"",1,0))</f>
        <v>#REF!</v>
      </c>
      <c r="Y162" s="148" t="e">
        <f>IF('Crisis Indicator Data'!#REF!="No Data",1,IF(#REF!&lt;&gt;"",1,0))</f>
        <v>#REF!</v>
      </c>
      <c r="Z162" s="148" t="e">
        <f>IF('Crisis Indicator Data'!#REF!="No Data",1,IF(#REF!&lt;&gt;"",1,0))</f>
        <v>#REF!</v>
      </c>
      <c r="AA162" s="148" t="e">
        <f>IF('Crisis Indicator Data'!#REF!="No Data",1,IF(#REF!&lt;&gt;"",1,0))</f>
        <v>#REF!</v>
      </c>
      <c r="AB162" s="148" t="e">
        <f>IF('Crisis Indicator Data'!#REF!="No Data",1,IF(#REF!&lt;&gt;"",1,0))</f>
        <v>#REF!</v>
      </c>
      <c r="AC162" s="148" t="e">
        <f>IF('Crisis Indicator Data'!#REF!="No Data",1,IF(#REF!&lt;&gt;"",1,0))</f>
        <v>#REF!</v>
      </c>
      <c r="AD162" s="148" t="e">
        <f>IF('Crisis Indicator Data'!#REF!="No Data",1,IF(#REF!&lt;&gt;"",1,0))</f>
        <v>#REF!</v>
      </c>
      <c r="AE162" s="148" t="e">
        <f>IF('Crisis Indicator Data'!#REF!="No Data",1,IF(#REF!&lt;&gt;"",1,0))</f>
        <v>#REF!</v>
      </c>
      <c r="AF162" s="148" t="e">
        <f>IF('Crisis Indicator Data'!#REF!="No Data",1,IF(#REF!&lt;&gt;"",1,0))</f>
        <v>#REF!</v>
      </c>
      <c r="AG162" s="148" t="e">
        <f>IF('Crisis Indicator Data'!#REF!="No Data",1,IF(#REF!&lt;&gt;"",1,0))</f>
        <v>#REF!</v>
      </c>
      <c r="AH162" s="148" t="e">
        <f>IF('Crisis Indicator Data'!#REF!="No Data",1,IF(#REF!&lt;&gt;"",1,0))</f>
        <v>#REF!</v>
      </c>
      <c r="AI162" s="148" t="e">
        <f>IF('Crisis Indicator Data'!#REF!="No Data",1,IF(#REF!&lt;&gt;"",1,0))</f>
        <v>#REF!</v>
      </c>
      <c r="AJ162" s="148" t="e">
        <f>IF('Crisis Indicator Data'!#REF!="No Data",1,IF(#REF!&lt;&gt;"",1,0))</f>
        <v>#REF!</v>
      </c>
      <c r="AK162" s="148" t="e">
        <f>IF('Crisis Indicator Data'!#REF!="No Data",1,IF(#REF!&lt;&gt;"",1,0))</f>
        <v>#REF!</v>
      </c>
      <c r="AL162" s="148" t="e">
        <f>IF('Crisis Indicator Data'!#REF!="No Data",1,IF(#REF!&lt;&gt;"",1,0))</f>
        <v>#REF!</v>
      </c>
      <c r="AM162" s="148" t="e">
        <f>IF('Crisis Indicator Data'!#REF!="No Data",1,IF(#REF!&lt;&gt;"",1,0))</f>
        <v>#REF!</v>
      </c>
      <c r="AN162" s="148" t="e">
        <f>IF('Crisis Indicator Data'!#REF!="No Data",1,IF(#REF!&lt;&gt;"",1,0))</f>
        <v>#REF!</v>
      </c>
      <c r="AO162" s="148" t="e">
        <f>IF('Crisis Indicator Data'!#REF!="No Data",1,IF(#REF!&lt;&gt;"",1,0))</f>
        <v>#REF!</v>
      </c>
      <c r="AP162" s="148" t="e">
        <f>IF('Crisis Indicator Data'!#REF!="No Data",1,IF(#REF!&lt;&gt;"",1,0))</f>
        <v>#REF!</v>
      </c>
      <c r="AQ162" s="148" t="e">
        <f>IF('Crisis Indicator Data'!#REF!="No Data",1,IF(#REF!&lt;&gt;"",1,0))</f>
        <v>#REF!</v>
      </c>
      <c r="AR162" s="148" t="e">
        <f>IF('Crisis Indicator Data'!#REF!="No Data",1,IF(#REF!&lt;&gt;"",1,0))</f>
        <v>#REF!</v>
      </c>
      <c r="AS162" s="148" t="e">
        <f>IF('Crisis Indicator Data'!#REF!="No Data",1,IF(#REF!&lt;&gt;"",1,0))</f>
        <v>#REF!</v>
      </c>
      <c r="AT162" s="148" t="e">
        <f>IF('Crisis Indicator Data'!#REF!="No Data",1,IF(#REF!&lt;&gt;"",1,0))</f>
        <v>#REF!</v>
      </c>
      <c r="AU162" s="148" t="e">
        <f>IF('Crisis Indicator Data'!#REF!="No Data",1,IF(#REF!&lt;&gt;"",1,0))</f>
        <v>#REF!</v>
      </c>
      <c r="AV162" s="148" t="e">
        <f>IF('Crisis Indicator Data'!#REF!="No Data",1,IF(#REF!&lt;&gt;"",1,0))</f>
        <v>#REF!</v>
      </c>
      <c r="AW162" s="148" t="e">
        <f>IF('Crisis Indicator Data'!#REF!="No Data",1,IF(#REF!&lt;&gt;"",1,0))</f>
        <v>#REF!</v>
      </c>
      <c r="AX162" s="148" t="e">
        <f>IF('Crisis Indicator Data'!#REF!="No Data",1,IF(#REF!&lt;&gt;"",1,0))</f>
        <v>#REF!</v>
      </c>
      <c r="AY162" s="148" t="e">
        <f>IF('Crisis Indicator Data'!#REF!="No Data",1,IF(#REF!&lt;&gt;"",1,0))</f>
        <v>#REF!</v>
      </c>
      <c r="AZ162" s="148" t="e">
        <f>IF('Crisis Indicator Data'!#REF!="No Data",1,IF(#REF!&lt;&gt;"",1,0))</f>
        <v>#REF!</v>
      </c>
      <c r="BA162" t="e">
        <f t="shared" ref="BA162:BA192" si="10">SUM(B162:AZ162)</f>
        <v>#REF!</v>
      </c>
      <c r="BB162" s="20" t="e">
        <f t="shared" ref="BB162:BB192" si="11">BA162/51</f>
        <v>#REF!</v>
      </c>
    </row>
    <row r="163" spans="1:54">
      <c r="A163" t="s">
        <v>8237</v>
      </c>
      <c r="B163" s="148" t="e">
        <f>IF('Crisis Indicator Data'!#REF!="No Data",1,IF(#REF!&lt;&gt;"",1,0))</f>
        <v>#REF!</v>
      </c>
      <c r="C163" s="148" t="e">
        <f>IF('Crisis Indicator Data'!#REF!="No Data",1,IF(#REF!&lt;&gt;"",1,0))</f>
        <v>#REF!</v>
      </c>
      <c r="D163" s="148" t="e">
        <f>IF('Crisis Indicator Data'!#REF!="No Data",1,IF(#REF!&lt;&gt;"",1,0))</f>
        <v>#REF!</v>
      </c>
      <c r="E163" s="148" t="e">
        <f>IF('Crisis Indicator Data'!#REF!="No Data",1,IF(#REF!&lt;&gt;"",1,0))</f>
        <v>#REF!</v>
      </c>
      <c r="F163" s="148" t="e">
        <f>IF('Crisis Indicator Data'!#REF!="No Data",1,IF(#REF!&lt;&gt;"",1,0))</f>
        <v>#REF!</v>
      </c>
      <c r="G163" s="148" t="e">
        <f>IF('Crisis Indicator Data'!#REF!="No Data",1,IF(#REF!&lt;&gt;"",1,0))</f>
        <v>#REF!</v>
      </c>
      <c r="H163" s="148" t="e">
        <f>IF('Crisis Indicator Data'!#REF!="No Data",1,IF(#REF!&lt;&gt;"",1,0))</f>
        <v>#REF!</v>
      </c>
      <c r="I163" s="148" t="e">
        <f>IF('Crisis Indicator Data'!#REF!="No Data",1,IF(#REF!&lt;&gt;"",1,0))</f>
        <v>#REF!</v>
      </c>
      <c r="J163" s="148" t="e">
        <f>IF('Crisis Indicator Data'!#REF!="No Data",1,IF(#REF!&lt;&gt;"",1,0))</f>
        <v>#REF!</v>
      </c>
      <c r="K163" s="148" t="e">
        <f>IF('Crisis Indicator Data'!#REF!="No Data",1,IF(#REF!&lt;&gt;"",1,0))</f>
        <v>#REF!</v>
      </c>
      <c r="L163" s="148" t="e">
        <f>IF('Crisis Indicator Data'!#REF!="No Data",1,IF(#REF!&lt;&gt;"",1,0))</f>
        <v>#REF!</v>
      </c>
      <c r="M163" s="148" t="e">
        <f>IF('Crisis Indicator Data'!#REF!="No Data",1,IF(#REF!&lt;&gt;"",1,0))</f>
        <v>#REF!</v>
      </c>
      <c r="N163" s="148" t="e">
        <f>IF('Crisis Indicator Data'!#REF!="No Data",1,IF(#REF!&lt;&gt;"",1,0))</f>
        <v>#REF!</v>
      </c>
      <c r="O163" s="148" t="e">
        <f>IF('Crisis Indicator Data'!#REF!="No Data",1,IF(#REF!&lt;&gt;"",1,0))</f>
        <v>#REF!</v>
      </c>
      <c r="P163" s="148" t="e">
        <f>IF('Crisis Indicator Data'!#REF!="No Data",1,IF(#REF!&lt;&gt;"",1,0))</f>
        <v>#REF!</v>
      </c>
      <c r="Q163" s="148" t="e">
        <f>IF('Crisis Indicator Data'!#REF!="No Data",1,IF(#REF!&lt;&gt;"",1,0))</f>
        <v>#REF!</v>
      </c>
      <c r="R163" s="148" t="e">
        <f>IF('Crisis Indicator Data'!#REF!="No Data",1,IF(#REF!&lt;&gt;"",1,0))</f>
        <v>#REF!</v>
      </c>
      <c r="S163" s="148" t="e">
        <f>IF('Crisis Indicator Data'!#REF!="No Data",1,IF(#REF!&lt;&gt;"",1,0))</f>
        <v>#REF!</v>
      </c>
      <c r="T163" s="148" t="e">
        <f>IF('Crisis Indicator Data'!#REF!="No Data",1,IF(#REF!&lt;&gt;"",1,0))</f>
        <v>#REF!</v>
      </c>
      <c r="U163" s="148" t="e">
        <f>IF('Crisis Indicator Data'!#REF!="No Data",1,IF(#REF!&lt;&gt;"",1,0))</f>
        <v>#REF!</v>
      </c>
      <c r="V163" s="148" t="e">
        <f>IF('Crisis Indicator Data'!#REF!="No Data",1,IF(#REF!&lt;&gt;"",1,0))</f>
        <v>#REF!</v>
      </c>
      <c r="W163" s="148" t="e">
        <f>IF('Crisis Indicator Data'!#REF!="No Data",1,IF(#REF!&lt;&gt;"",1,0))</f>
        <v>#REF!</v>
      </c>
      <c r="X163" s="148" t="e">
        <f>IF('Crisis Indicator Data'!#REF!="No Data",1,IF(#REF!&lt;&gt;"",1,0))</f>
        <v>#REF!</v>
      </c>
      <c r="Y163" s="148" t="e">
        <f>IF('Crisis Indicator Data'!#REF!="No Data",1,IF(#REF!&lt;&gt;"",1,0))</f>
        <v>#REF!</v>
      </c>
      <c r="Z163" s="148" t="e">
        <f>IF('Crisis Indicator Data'!#REF!="No Data",1,IF(#REF!&lt;&gt;"",1,0))</f>
        <v>#REF!</v>
      </c>
      <c r="AA163" s="148" t="e">
        <f>IF('Crisis Indicator Data'!#REF!="No Data",1,IF(#REF!&lt;&gt;"",1,0))</f>
        <v>#REF!</v>
      </c>
      <c r="AB163" s="148" t="e">
        <f>IF('Crisis Indicator Data'!#REF!="No Data",1,IF(#REF!&lt;&gt;"",1,0))</f>
        <v>#REF!</v>
      </c>
      <c r="AC163" s="148" t="e">
        <f>IF('Crisis Indicator Data'!#REF!="No Data",1,IF(#REF!&lt;&gt;"",1,0))</f>
        <v>#REF!</v>
      </c>
      <c r="AD163" s="148" t="e">
        <f>IF('Crisis Indicator Data'!#REF!="No Data",1,IF(#REF!&lt;&gt;"",1,0))</f>
        <v>#REF!</v>
      </c>
      <c r="AE163" s="148" t="e">
        <f>IF('Crisis Indicator Data'!#REF!="No Data",1,IF(#REF!&lt;&gt;"",1,0))</f>
        <v>#REF!</v>
      </c>
      <c r="AF163" s="148" t="e">
        <f>IF('Crisis Indicator Data'!#REF!="No Data",1,IF(#REF!&lt;&gt;"",1,0))</f>
        <v>#REF!</v>
      </c>
      <c r="AG163" s="148" t="e">
        <f>IF('Crisis Indicator Data'!#REF!="No Data",1,IF(#REF!&lt;&gt;"",1,0))</f>
        <v>#REF!</v>
      </c>
      <c r="AH163" s="148" t="e">
        <f>IF('Crisis Indicator Data'!#REF!="No Data",1,IF(#REF!&lt;&gt;"",1,0))</f>
        <v>#REF!</v>
      </c>
      <c r="AI163" s="148" t="e">
        <f>IF('Crisis Indicator Data'!#REF!="No Data",1,IF(#REF!&lt;&gt;"",1,0))</f>
        <v>#REF!</v>
      </c>
      <c r="AJ163" s="148" t="e">
        <f>IF('Crisis Indicator Data'!#REF!="No Data",1,IF(#REF!&lt;&gt;"",1,0))</f>
        <v>#REF!</v>
      </c>
      <c r="AK163" s="148" t="e">
        <f>IF('Crisis Indicator Data'!#REF!="No Data",1,IF(#REF!&lt;&gt;"",1,0))</f>
        <v>#REF!</v>
      </c>
      <c r="AL163" s="148" t="e">
        <f>IF('Crisis Indicator Data'!#REF!="No Data",1,IF(#REF!&lt;&gt;"",1,0))</f>
        <v>#REF!</v>
      </c>
      <c r="AM163" s="148" t="e">
        <f>IF('Crisis Indicator Data'!#REF!="No Data",1,IF(#REF!&lt;&gt;"",1,0))</f>
        <v>#REF!</v>
      </c>
      <c r="AN163" s="148" t="e">
        <f>IF('Crisis Indicator Data'!#REF!="No Data",1,IF(#REF!&lt;&gt;"",1,0))</f>
        <v>#REF!</v>
      </c>
      <c r="AO163" s="148" t="e">
        <f>IF('Crisis Indicator Data'!#REF!="No Data",1,IF(#REF!&lt;&gt;"",1,0))</f>
        <v>#REF!</v>
      </c>
      <c r="AP163" s="148" t="e">
        <f>IF('Crisis Indicator Data'!#REF!="No Data",1,IF(#REF!&lt;&gt;"",1,0))</f>
        <v>#REF!</v>
      </c>
      <c r="AQ163" s="148" t="e">
        <f>IF('Crisis Indicator Data'!#REF!="No Data",1,IF(#REF!&lt;&gt;"",1,0))</f>
        <v>#REF!</v>
      </c>
      <c r="AR163" s="148" t="e">
        <f>IF('Crisis Indicator Data'!#REF!="No Data",1,IF(#REF!&lt;&gt;"",1,0))</f>
        <v>#REF!</v>
      </c>
      <c r="AS163" s="148" t="e">
        <f>IF('Crisis Indicator Data'!#REF!="No Data",1,IF(#REF!&lt;&gt;"",1,0))</f>
        <v>#REF!</v>
      </c>
      <c r="AT163" s="148" t="e">
        <f>IF('Crisis Indicator Data'!#REF!="No Data",1,IF(#REF!&lt;&gt;"",1,0))</f>
        <v>#REF!</v>
      </c>
      <c r="AU163" s="148" t="e">
        <f>IF('Crisis Indicator Data'!#REF!="No Data",1,IF(#REF!&lt;&gt;"",1,0))</f>
        <v>#REF!</v>
      </c>
      <c r="AV163" s="148" t="e">
        <f>IF('Crisis Indicator Data'!#REF!="No Data",1,IF(#REF!&lt;&gt;"",1,0))</f>
        <v>#REF!</v>
      </c>
      <c r="AW163" s="148" t="e">
        <f>IF('Crisis Indicator Data'!#REF!="No Data",1,IF(#REF!&lt;&gt;"",1,0))</f>
        <v>#REF!</v>
      </c>
      <c r="AX163" s="148" t="e">
        <f>IF('Crisis Indicator Data'!#REF!="No Data",1,IF(#REF!&lt;&gt;"",1,0))</f>
        <v>#REF!</v>
      </c>
      <c r="AY163" s="148" t="e">
        <f>IF('Crisis Indicator Data'!#REF!="No Data",1,IF(#REF!&lt;&gt;"",1,0))</f>
        <v>#REF!</v>
      </c>
      <c r="AZ163" s="148" t="e">
        <f>IF('Crisis Indicator Data'!#REF!="No Data",1,IF(#REF!&lt;&gt;"",1,0))</f>
        <v>#REF!</v>
      </c>
      <c r="BA163" t="e">
        <f t="shared" si="10"/>
        <v>#REF!</v>
      </c>
      <c r="BB163" s="20" t="e">
        <f t="shared" si="11"/>
        <v>#REF!</v>
      </c>
    </row>
    <row r="164" spans="1:54">
      <c r="A164" t="s">
        <v>6498</v>
      </c>
      <c r="B164" s="148" t="e">
        <f>IF('Crisis Indicator Data'!#REF!="No Data",1,IF(#REF!&lt;&gt;"",1,0))</f>
        <v>#REF!</v>
      </c>
      <c r="C164" s="148" t="e">
        <f>IF('Crisis Indicator Data'!#REF!="No Data",1,IF(#REF!&lt;&gt;"",1,0))</f>
        <v>#REF!</v>
      </c>
      <c r="D164" s="148" t="e">
        <f>IF('Crisis Indicator Data'!#REF!="No Data",1,IF(#REF!&lt;&gt;"",1,0))</f>
        <v>#REF!</v>
      </c>
      <c r="E164" s="148" t="e">
        <f>IF('Crisis Indicator Data'!#REF!="No Data",1,IF(#REF!&lt;&gt;"",1,0))</f>
        <v>#REF!</v>
      </c>
      <c r="F164" s="148" t="e">
        <f>IF('Crisis Indicator Data'!#REF!="No Data",1,IF(#REF!&lt;&gt;"",1,0))</f>
        <v>#REF!</v>
      </c>
      <c r="G164" s="148" t="e">
        <f>IF('Crisis Indicator Data'!#REF!="No Data",1,IF(#REF!&lt;&gt;"",1,0))</f>
        <v>#REF!</v>
      </c>
      <c r="H164" s="148" t="e">
        <f>IF('Crisis Indicator Data'!#REF!="No Data",1,IF(#REF!&lt;&gt;"",1,0))</f>
        <v>#REF!</v>
      </c>
      <c r="I164" s="148" t="e">
        <f>IF('Crisis Indicator Data'!#REF!="No Data",1,IF(#REF!&lt;&gt;"",1,0))</f>
        <v>#REF!</v>
      </c>
      <c r="J164" s="148" t="e">
        <f>IF('Crisis Indicator Data'!#REF!="No Data",1,IF(#REF!&lt;&gt;"",1,0))</f>
        <v>#REF!</v>
      </c>
      <c r="K164" s="148" t="e">
        <f>IF('Crisis Indicator Data'!#REF!="No Data",1,IF(#REF!&lt;&gt;"",1,0))</f>
        <v>#REF!</v>
      </c>
      <c r="L164" s="148" t="e">
        <f>IF('Crisis Indicator Data'!#REF!="No Data",1,IF(#REF!&lt;&gt;"",1,0))</f>
        <v>#REF!</v>
      </c>
      <c r="M164" s="148" t="e">
        <f>IF('Crisis Indicator Data'!#REF!="No Data",1,IF(#REF!&lt;&gt;"",1,0))</f>
        <v>#REF!</v>
      </c>
      <c r="N164" s="148" t="e">
        <f>IF('Crisis Indicator Data'!#REF!="No Data",1,IF(#REF!&lt;&gt;"",1,0))</f>
        <v>#REF!</v>
      </c>
      <c r="O164" s="148" t="e">
        <f>IF('Crisis Indicator Data'!#REF!="No Data",1,IF(#REF!&lt;&gt;"",1,0))</f>
        <v>#REF!</v>
      </c>
      <c r="P164" s="148" t="e">
        <f>IF('Crisis Indicator Data'!#REF!="No Data",1,IF(#REF!&lt;&gt;"",1,0))</f>
        <v>#REF!</v>
      </c>
      <c r="Q164" s="148" t="e">
        <f>IF('Crisis Indicator Data'!#REF!="No Data",1,IF(#REF!&lt;&gt;"",1,0))</f>
        <v>#REF!</v>
      </c>
      <c r="R164" s="148" t="e">
        <f>IF('Crisis Indicator Data'!#REF!="No Data",1,IF(#REF!&lt;&gt;"",1,0))</f>
        <v>#REF!</v>
      </c>
      <c r="S164" s="148" t="e">
        <f>IF('Crisis Indicator Data'!#REF!="No Data",1,IF(#REF!&lt;&gt;"",1,0))</f>
        <v>#REF!</v>
      </c>
      <c r="T164" s="148" t="e">
        <f>IF('Crisis Indicator Data'!#REF!="No Data",1,IF(#REF!&lt;&gt;"",1,0))</f>
        <v>#REF!</v>
      </c>
      <c r="U164" s="148" t="e">
        <f>IF('Crisis Indicator Data'!#REF!="No Data",1,IF(#REF!&lt;&gt;"",1,0))</f>
        <v>#REF!</v>
      </c>
      <c r="V164" s="148" t="e">
        <f>IF('Crisis Indicator Data'!#REF!="No Data",1,IF(#REF!&lt;&gt;"",1,0))</f>
        <v>#REF!</v>
      </c>
      <c r="W164" s="148" t="e">
        <f>IF('Crisis Indicator Data'!#REF!="No Data",1,IF(#REF!&lt;&gt;"",1,0))</f>
        <v>#REF!</v>
      </c>
      <c r="X164" s="148" t="e">
        <f>IF('Crisis Indicator Data'!#REF!="No Data",1,IF(#REF!&lt;&gt;"",1,0))</f>
        <v>#REF!</v>
      </c>
      <c r="Y164" s="148" t="e">
        <f>IF('Crisis Indicator Data'!#REF!="No Data",1,IF(#REF!&lt;&gt;"",1,0))</f>
        <v>#REF!</v>
      </c>
      <c r="Z164" s="148" t="e">
        <f>IF('Crisis Indicator Data'!#REF!="No Data",1,IF(#REF!&lt;&gt;"",1,0))</f>
        <v>#REF!</v>
      </c>
      <c r="AA164" s="148" t="e">
        <f>IF('Crisis Indicator Data'!#REF!="No Data",1,IF(#REF!&lt;&gt;"",1,0))</f>
        <v>#REF!</v>
      </c>
      <c r="AB164" s="148" t="e">
        <f>IF('Crisis Indicator Data'!#REF!="No Data",1,IF(#REF!&lt;&gt;"",1,0))</f>
        <v>#REF!</v>
      </c>
      <c r="AC164" s="148" t="e">
        <f>IF('Crisis Indicator Data'!#REF!="No Data",1,IF(#REF!&lt;&gt;"",1,0))</f>
        <v>#REF!</v>
      </c>
      <c r="AD164" s="148" t="e">
        <f>IF('Crisis Indicator Data'!#REF!="No Data",1,IF(#REF!&lt;&gt;"",1,0))</f>
        <v>#REF!</v>
      </c>
      <c r="AE164" s="148" t="e">
        <f>IF('Crisis Indicator Data'!#REF!="No Data",1,IF(#REF!&lt;&gt;"",1,0))</f>
        <v>#REF!</v>
      </c>
      <c r="AF164" s="148" t="e">
        <f>IF('Crisis Indicator Data'!#REF!="No Data",1,IF(#REF!&lt;&gt;"",1,0))</f>
        <v>#REF!</v>
      </c>
      <c r="AG164" s="148" t="e">
        <f>IF('Crisis Indicator Data'!#REF!="No Data",1,IF(#REF!&lt;&gt;"",1,0))</f>
        <v>#REF!</v>
      </c>
      <c r="AH164" s="148" t="e">
        <f>IF('Crisis Indicator Data'!#REF!="No Data",1,IF(#REF!&lt;&gt;"",1,0))</f>
        <v>#REF!</v>
      </c>
      <c r="AI164" s="148" t="e">
        <f>IF('Crisis Indicator Data'!#REF!="No Data",1,IF(#REF!&lt;&gt;"",1,0))</f>
        <v>#REF!</v>
      </c>
      <c r="AJ164" s="148" t="e">
        <f>IF('Crisis Indicator Data'!#REF!="No Data",1,IF(#REF!&lt;&gt;"",1,0))</f>
        <v>#REF!</v>
      </c>
      <c r="AK164" s="148" t="e">
        <f>IF('Crisis Indicator Data'!#REF!="No Data",1,IF(#REF!&lt;&gt;"",1,0))</f>
        <v>#REF!</v>
      </c>
      <c r="AL164" s="148" t="e">
        <f>IF('Crisis Indicator Data'!#REF!="No Data",1,IF(#REF!&lt;&gt;"",1,0))</f>
        <v>#REF!</v>
      </c>
      <c r="AM164" s="148" t="e">
        <f>IF('Crisis Indicator Data'!#REF!="No Data",1,IF(#REF!&lt;&gt;"",1,0))</f>
        <v>#REF!</v>
      </c>
      <c r="AN164" s="148" t="e">
        <f>IF('Crisis Indicator Data'!#REF!="No Data",1,IF(#REF!&lt;&gt;"",1,0))</f>
        <v>#REF!</v>
      </c>
      <c r="AO164" s="148" t="e">
        <f>IF('Crisis Indicator Data'!#REF!="No Data",1,IF(#REF!&lt;&gt;"",1,0))</f>
        <v>#REF!</v>
      </c>
      <c r="AP164" s="148" t="e">
        <f>IF('Crisis Indicator Data'!#REF!="No Data",1,IF(#REF!&lt;&gt;"",1,0))</f>
        <v>#REF!</v>
      </c>
      <c r="AQ164" s="148" t="e">
        <f>IF('Crisis Indicator Data'!#REF!="No Data",1,IF(#REF!&lt;&gt;"",1,0))</f>
        <v>#REF!</v>
      </c>
      <c r="AR164" s="148" t="e">
        <f>IF('Crisis Indicator Data'!#REF!="No Data",1,IF(#REF!&lt;&gt;"",1,0))</f>
        <v>#REF!</v>
      </c>
      <c r="AS164" s="148" t="e">
        <f>IF('Crisis Indicator Data'!#REF!="No Data",1,IF(#REF!&lt;&gt;"",1,0))</f>
        <v>#REF!</v>
      </c>
      <c r="AT164" s="148" t="e">
        <f>IF('Crisis Indicator Data'!#REF!="No Data",1,IF(#REF!&lt;&gt;"",1,0))</f>
        <v>#REF!</v>
      </c>
      <c r="AU164" s="148" t="e">
        <f>IF('Crisis Indicator Data'!#REF!="No Data",1,IF(#REF!&lt;&gt;"",1,0))</f>
        <v>#REF!</v>
      </c>
      <c r="AV164" s="148" t="e">
        <f>IF('Crisis Indicator Data'!#REF!="No Data",1,IF(#REF!&lt;&gt;"",1,0))</f>
        <v>#REF!</v>
      </c>
      <c r="AW164" s="148" t="e">
        <f>IF('Crisis Indicator Data'!#REF!="No Data",1,IF(#REF!&lt;&gt;"",1,0))</f>
        <v>#REF!</v>
      </c>
      <c r="AX164" s="148" t="e">
        <f>IF('Crisis Indicator Data'!#REF!="No Data",1,IF(#REF!&lt;&gt;"",1,0))</f>
        <v>#REF!</v>
      </c>
      <c r="AY164" s="148" t="e">
        <f>IF('Crisis Indicator Data'!#REF!="No Data",1,IF(#REF!&lt;&gt;"",1,0))</f>
        <v>#REF!</v>
      </c>
      <c r="AZ164" s="148" t="e">
        <f>IF('Crisis Indicator Data'!#REF!="No Data",1,IF(#REF!&lt;&gt;"",1,0))</f>
        <v>#REF!</v>
      </c>
      <c r="BA164" t="e">
        <f t="shared" si="10"/>
        <v>#REF!</v>
      </c>
      <c r="BB164" s="20" t="e">
        <f t="shared" si="11"/>
        <v>#REF!</v>
      </c>
    </row>
    <row r="165" spans="1:54">
      <c r="A165" t="s">
        <v>8239</v>
      </c>
      <c r="B165" s="148" t="e">
        <f>IF('Crisis Indicator Data'!#REF!="No Data",1,IF(#REF!&lt;&gt;"",1,0))</f>
        <v>#REF!</v>
      </c>
      <c r="C165" s="148" t="e">
        <f>IF('Crisis Indicator Data'!#REF!="No Data",1,IF(#REF!&lt;&gt;"",1,0))</f>
        <v>#REF!</v>
      </c>
      <c r="D165" s="148" t="e">
        <f>IF('Crisis Indicator Data'!#REF!="No Data",1,IF(#REF!&lt;&gt;"",1,0))</f>
        <v>#REF!</v>
      </c>
      <c r="E165" s="148" t="e">
        <f>IF('Crisis Indicator Data'!#REF!="No Data",1,IF(#REF!&lt;&gt;"",1,0))</f>
        <v>#REF!</v>
      </c>
      <c r="F165" s="148" t="e">
        <f>IF('Crisis Indicator Data'!#REF!="No Data",1,IF(#REF!&lt;&gt;"",1,0))</f>
        <v>#REF!</v>
      </c>
      <c r="G165" s="148" t="e">
        <f>IF('Crisis Indicator Data'!#REF!="No Data",1,IF(#REF!&lt;&gt;"",1,0))</f>
        <v>#REF!</v>
      </c>
      <c r="H165" s="148" t="e">
        <f>IF('Crisis Indicator Data'!#REF!="No Data",1,IF(#REF!&lt;&gt;"",1,0))</f>
        <v>#REF!</v>
      </c>
      <c r="I165" s="148" t="e">
        <f>IF('Crisis Indicator Data'!#REF!="No Data",1,IF(#REF!&lt;&gt;"",1,0))</f>
        <v>#REF!</v>
      </c>
      <c r="J165" s="148" t="e">
        <f>IF('Crisis Indicator Data'!#REF!="No Data",1,IF(#REF!&lt;&gt;"",1,0))</f>
        <v>#REF!</v>
      </c>
      <c r="K165" s="148" t="e">
        <f>IF('Crisis Indicator Data'!#REF!="No Data",1,IF(#REF!&lt;&gt;"",1,0))</f>
        <v>#REF!</v>
      </c>
      <c r="L165" s="148" t="e">
        <f>IF('Crisis Indicator Data'!#REF!="No Data",1,IF(#REF!&lt;&gt;"",1,0))</f>
        <v>#REF!</v>
      </c>
      <c r="M165" s="148" t="e">
        <f>IF('Crisis Indicator Data'!#REF!="No Data",1,IF(#REF!&lt;&gt;"",1,0))</f>
        <v>#REF!</v>
      </c>
      <c r="N165" s="148" t="e">
        <f>IF('Crisis Indicator Data'!#REF!="No Data",1,IF(#REF!&lt;&gt;"",1,0))</f>
        <v>#REF!</v>
      </c>
      <c r="O165" s="148" t="e">
        <f>IF('Crisis Indicator Data'!#REF!="No Data",1,IF(#REF!&lt;&gt;"",1,0))</f>
        <v>#REF!</v>
      </c>
      <c r="P165" s="148" t="e">
        <f>IF('Crisis Indicator Data'!#REF!="No Data",1,IF(#REF!&lt;&gt;"",1,0))</f>
        <v>#REF!</v>
      </c>
      <c r="Q165" s="148" t="e">
        <f>IF('Crisis Indicator Data'!#REF!="No Data",1,IF(#REF!&lt;&gt;"",1,0))</f>
        <v>#REF!</v>
      </c>
      <c r="R165" s="148" t="e">
        <f>IF('Crisis Indicator Data'!#REF!="No Data",1,IF(#REF!&lt;&gt;"",1,0))</f>
        <v>#REF!</v>
      </c>
      <c r="S165" s="148" t="e">
        <f>IF('Crisis Indicator Data'!#REF!="No Data",1,IF(#REF!&lt;&gt;"",1,0))</f>
        <v>#REF!</v>
      </c>
      <c r="T165" s="148" t="e">
        <f>IF('Crisis Indicator Data'!#REF!="No Data",1,IF(#REF!&lt;&gt;"",1,0))</f>
        <v>#REF!</v>
      </c>
      <c r="U165" s="148" t="e">
        <f>IF('Crisis Indicator Data'!#REF!="No Data",1,IF(#REF!&lt;&gt;"",1,0))</f>
        <v>#REF!</v>
      </c>
      <c r="V165" s="148" t="e">
        <f>IF('Crisis Indicator Data'!#REF!="No Data",1,IF(#REF!&lt;&gt;"",1,0))</f>
        <v>#REF!</v>
      </c>
      <c r="W165" s="148" t="e">
        <f>IF('Crisis Indicator Data'!#REF!="No Data",1,IF(#REF!&lt;&gt;"",1,0))</f>
        <v>#REF!</v>
      </c>
      <c r="X165" s="148" t="e">
        <f>IF('Crisis Indicator Data'!#REF!="No Data",1,IF(#REF!&lt;&gt;"",1,0))</f>
        <v>#REF!</v>
      </c>
      <c r="Y165" s="148" t="e">
        <f>IF('Crisis Indicator Data'!#REF!="No Data",1,IF(#REF!&lt;&gt;"",1,0))</f>
        <v>#REF!</v>
      </c>
      <c r="Z165" s="148" t="e">
        <f>IF('Crisis Indicator Data'!#REF!="No Data",1,IF(#REF!&lt;&gt;"",1,0))</f>
        <v>#REF!</v>
      </c>
      <c r="AA165" s="148" t="e">
        <f>IF('Crisis Indicator Data'!#REF!="No Data",1,IF(#REF!&lt;&gt;"",1,0))</f>
        <v>#REF!</v>
      </c>
      <c r="AB165" s="148" t="e">
        <f>IF('Crisis Indicator Data'!#REF!="No Data",1,IF(#REF!&lt;&gt;"",1,0))</f>
        <v>#REF!</v>
      </c>
      <c r="AC165" s="148" t="e">
        <f>IF('Crisis Indicator Data'!#REF!="No Data",1,IF(#REF!&lt;&gt;"",1,0))</f>
        <v>#REF!</v>
      </c>
      <c r="AD165" s="148" t="e">
        <f>IF('Crisis Indicator Data'!#REF!="No Data",1,IF(#REF!&lt;&gt;"",1,0))</f>
        <v>#REF!</v>
      </c>
      <c r="AE165" s="148" t="e">
        <f>IF('Crisis Indicator Data'!#REF!="No Data",1,IF(#REF!&lt;&gt;"",1,0))</f>
        <v>#REF!</v>
      </c>
      <c r="AF165" s="148" t="e">
        <f>IF('Crisis Indicator Data'!#REF!="No Data",1,IF(#REF!&lt;&gt;"",1,0))</f>
        <v>#REF!</v>
      </c>
      <c r="AG165" s="148" t="e">
        <f>IF('Crisis Indicator Data'!#REF!="No Data",1,IF(#REF!&lt;&gt;"",1,0))</f>
        <v>#REF!</v>
      </c>
      <c r="AH165" s="148" t="e">
        <f>IF('Crisis Indicator Data'!#REF!="No Data",1,IF(#REF!&lt;&gt;"",1,0))</f>
        <v>#REF!</v>
      </c>
      <c r="AI165" s="148" t="e">
        <f>IF('Crisis Indicator Data'!#REF!="No Data",1,IF(#REF!&lt;&gt;"",1,0))</f>
        <v>#REF!</v>
      </c>
      <c r="AJ165" s="148" t="e">
        <f>IF('Crisis Indicator Data'!#REF!="No Data",1,IF(#REF!&lt;&gt;"",1,0))</f>
        <v>#REF!</v>
      </c>
      <c r="AK165" s="148" t="e">
        <f>IF('Crisis Indicator Data'!#REF!="No Data",1,IF(#REF!&lt;&gt;"",1,0))</f>
        <v>#REF!</v>
      </c>
      <c r="AL165" s="148" t="e">
        <f>IF('Crisis Indicator Data'!#REF!="No Data",1,IF(#REF!&lt;&gt;"",1,0))</f>
        <v>#REF!</v>
      </c>
      <c r="AM165" s="148" t="e">
        <f>IF('Crisis Indicator Data'!#REF!="No Data",1,IF(#REF!&lt;&gt;"",1,0))</f>
        <v>#REF!</v>
      </c>
      <c r="AN165" s="148" t="e">
        <f>IF('Crisis Indicator Data'!#REF!="No Data",1,IF(#REF!&lt;&gt;"",1,0))</f>
        <v>#REF!</v>
      </c>
      <c r="AO165" s="148" t="e">
        <f>IF('Crisis Indicator Data'!#REF!="No Data",1,IF(#REF!&lt;&gt;"",1,0))</f>
        <v>#REF!</v>
      </c>
      <c r="AP165" s="148" t="e">
        <f>IF('Crisis Indicator Data'!#REF!="No Data",1,IF(#REF!&lt;&gt;"",1,0))</f>
        <v>#REF!</v>
      </c>
      <c r="AQ165" s="148" t="e">
        <f>IF('Crisis Indicator Data'!#REF!="No Data",1,IF(#REF!&lt;&gt;"",1,0))</f>
        <v>#REF!</v>
      </c>
      <c r="AR165" s="148" t="e">
        <f>IF('Crisis Indicator Data'!#REF!="No Data",1,IF(#REF!&lt;&gt;"",1,0))</f>
        <v>#REF!</v>
      </c>
      <c r="AS165" s="148" t="e">
        <f>IF('Crisis Indicator Data'!#REF!="No Data",1,IF(#REF!&lt;&gt;"",1,0))</f>
        <v>#REF!</v>
      </c>
      <c r="AT165" s="148" t="e">
        <f>IF('Crisis Indicator Data'!#REF!="No Data",1,IF(#REF!&lt;&gt;"",1,0))</f>
        <v>#REF!</v>
      </c>
      <c r="AU165" s="148" t="e">
        <f>IF('Crisis Indicator Data'!#REF!="No Data",1,IF(#REF!&lt;&gt;"",1,0))</f>
        <v>#REF!</v>
      </c>
      <c r="AV165" s="148" t="e">
        <f>IF('Crisis Indicator Data'!#REF!="No Data",1,IF(#REF!&lt;&gt;"",1,0))</f>
        <v>#REF!</v>
      </c>
      <c r="AW165" s="148" t="e">
        <f>IF('Crisis Indicator Data'!#REF!="No Data",1,IF(#REF!&lt;&gt;"",1,0))</f>
        <v>#REF!</v>
      </c>
      <c r="AX165" s="148" t="e">
        <f>IF('Crisis Indicator Data'!#REF!="No Data",1,IF(#REF!&lt;&gt;"",1,0))</f>
        <v>#REF!</v>
      </c>
      <c r="AY165" s="148" t="e">
        <f>IF('Crisis Indicator Data'!#REF!="No Data",1,IF(#REF!&lt;&gt;"",1,0))</f>
        <v>#REF!</v>
      </c>
      <c r="AZ165" s="148" t="e">
        <f>IF('Crisis Indicator Data'!#REF!="No Data",1,IF(#REF!&lt;&gt;"",1,0))</f>
        <v>#REF!</v>
      </c>
      <c r="BA165" t="e">
        <f t="shared" si="10"/>
        <v>#REF!</v>
      </c>
      <c r="BB165" s="20" t="e">
        <f t="shared" si="11"/>
        <v>#REF!</v>
      </c>
    </row>
    <row r="166" spans="1:54">
      <c r="A166" t="s">
        <v>8241</v>
      </c>
      <c r="B166" s="148" t="e">
        <f>IF('Crisis Indicator Data'!#REF!="No Data",1,IF(#REF!&lt;&gt;"",1,0))</f>
        <v>#REF!</v>
      </c>
      <c r="C166" s="148" t="e">
        <f>IF('Crisis Indicator Data'!#REF!="No Data",1,IF(#REF!&lt;&gt;"",1,0))</f>
        <v>#REF!</v>
      </c>
      <c r="D166" s="148" t="e">
        <f>IF('Crisis Indicator Data'!#REF!="No Data",1,IF(#REF!&lt;&gt;"",1,0))</f>
        <v>#REF!</v>
      </c>
      <c r="E166" s="148" t="e">
        <f>IF('Crisis Indicator Data'!#REF!="No Data",1,IF(#REF!&lt;&gt;"",1,0))</f>
        <v>#REF!</v>
      </c>
      <c r="F166" s="148" t="e">
        <f>IF('Crisis Indicator Data'!#REF!="No Data",1,IF(#REF!&lt;&gt;"",1,0))</f>
        <v>#REF!</v>
      </c>
      <c r="G166" s="148" t="e">
        <f>IF('Crisis Indicator Data'!#REF!="No Data",1,IF(#REF!&lt;&gt;"",1,0))</f>
        <v>#REF!</v>
      </c>
      <c r="H166" s="148" t="e">
        <f>IF('Crisis Indicator Data'!#REF!="No Data",1,IF(#REF!&lt;&gt;"",1,0))</f>
        <v>#REF!</v>
      </c>
      <c r="I166" s="148" t="e">
        <f>IF('Crisis Indicator Data'!#REF!="No Data",1,IF(#REF!&lt;&gt;"",1,0))</f>
        <v>#REF!</v>
      </c>
      <c r="J166" s="148" t="e">
        <f>IF('Crisis Indicator Data'!#REF!="No Data",1,IF(#REF!&lt;&gt;"",1,0))</f>
        <v>#REF!</v>
      </c>
      <c r="K166" s="148" t="e">
        <f>IF('Crisis Indicator Data'!#REF!="No Data",1,IF(#REF!&lt;&gt;"",1,0))</f>
        <v>#REF!</v>
      </c>
      <c r="L166" s="148" t="e">
        <f>IF('Crisis Indicator Data'!#REF!="No Data",1,IF(#REF!&lt;&gt;"",1,0))</f>
        <v>#REF!</v>
      </c>
      <c r="M166" s="148" t="e">
        <f>IF('Crisis Indicator Data'!#REF!="No Data",1,IF(#REF!&lt;&gt;"",1,0))</f>
        <v>#REF!</v>
      </c>
      <c r="N166" s="148" t="e">
        <f>IF('Crisis Indicator Data'!#REF!="No Data",1,IF(#REF!&lt;&gt;"",1,0))</f>
        <v>#REF!</v>
      </c>
      <c r="O166" s="148" t="e">
        <f>IF('Crisis Indicator Data'!#REF!="No Data",1,IF(#REF!&lt;&gt;"",1,0))</f>
        <v>#REF!</v>
      </c>
      <c r="P166" s="148" t="e">
        <f>IF('Crisis Indicator Data'!#REF!="No Data",1,IF(#REF!&lt;&gt;"",1,0))</f>
        <v>#REF!</v>
      </c>
      <c r="Q166" s="148" t="e">
        <f>IF('Crisis Indicator Data'!#REF!="No Data",1,IF(#REF!&lt;&gt;"",1,0))</f>
        <v>#REF!</v>
      </c>
      <c r="R166" s="148" t="e">
        <f>IF('Crisis Indicator Data'!#REF!="No Data",1,IF(#REF!&lt;&gt;"",1,0))</f>
        <v>#REF!</v>
      </c>
      <c r="S166" s="148" t="e">
        <f>IF('Crisis Indicator Data'!#REF!="No Data",1,IF(#REF!&lt;&gt;"",1,0))</f>
        <v>#REF!</v>
      </c>
      <c r="T166" s="148" t="e">
        <f>IF('Crisis Indicator Data'!#REF!="No Data",1,IF(#REF!&lt;&gt;"",1,0))</f>
        <v>#REF!</v>
      </c>
      <c r="U166" s="148" t="e">
        <f>IF('Crisis Indicator Data'!#REF!="No Data",1,IF(#REF!&lt;&gt;"",1,0))</f>
        <v>#REF!</v>
      </c>
      <c r="V166" s="148" t="e">
        <f>IF('Crisis Indicator Data'!#REF!="No Data",1,IF(#REF!&lt;&gt;"",1,0))</f>
        <v>#REF!</v>
      </c>
      <c r="W166" s="148" t="e">
        <f>IF('Crisis Indicator Data'!#REF!="No Data",1,IF(#REF!&lt;&gt;"",1,0))</f>
        <v>#REF!</v>
      </c>
      <c r="X166" s="148" t="e">
        <f>IF('Crisis Indicator Data'!#REF!="No Data",1,IF(#REF!&lt;&gt;"",1,0))</f>
        <v>#REF!</v>
      </c>
      <c r="Y166" s="148" t="e">
        <f>IF('Crisis Indicator Data'!#REF!="No Data",1,IF(#REF!&lt;&gt;"",1,0))</f>
        <v>#REF!</v>
      </c>
      <c r="Z166" s="148" t="e">
        <f>IF('Crisis Indicator Data'!#REF!="No Data",1,IF(#REF!&lt;&gt;"",1,0))</f>
        <v>#REF!</v>
      </c>
      <c r="AA166" s="148" t="e">
        <f>IF('Crisis Indicator Data'!#REF!="No Data",1,IF(#REF!&lt;&gt;"",1,0))</f>
        <v>#REF!</v>
      </c>
      <c r="AB166" s="148" t="e">
        <f>IF('Crisis Indicator Data'!#REF!="No Data",1,IF(#REF!&lt;&gt;"",1,0))</f>
        <v>#REF!</v>
      </c>
      <c r="AC166" s="148" t="e">
        <f>IF('Crisis Indicator Data'!#REF!="No Data",1,IF(#REF!&lt;&gt;"",1,0))</f>
        <v>#REF!</v>
      </c>
      <c r="AD166" s="148" t="e">
        <f>IF('Crisis Indicator Data'!#REF!="No Data",1,IF(#REF!&lt;&gt;"",1,0))</f>
        <v>#REF!</v>
      </c>
      <c r="AE166" s="148" t="e">
        <f>IF('Crisis Indicator Data'!#REF!="No Data",1,IF(#REF!&lt;&gt;"",1,0))</f>
        <v>#REF!</v>
      </c>
      <c r="AF166" s="148" t="e">
        <f>IF('Crisis Indicator Data'!#REF!="No Data",1,IF(#REF!&lt;&gt;"",1,0))</f>
        <v>#REF!</v>
      </c>
      <c r="AG166" s="148" t="e">
        <f>IF('Crisis Indicator Data'!#REF!="No Data",1,IF(#REF!&lt;&gt;"",1,0))</f>
        <v>#REF!</v>
      </c>
      <c r="AH166" s="148" t="e">
        <f>IF('Crisis Indicator Data'!#REF!="No Data",1,IF(#REF!&lt;&gt;"",1,0))</f>
        <v>#REF!</v>
      </c>
      <c r="AI166" s="148" t="e">
        <f>IF('Crisis Indicator Data'!#REF!="No Data",1,IF(#REF!&lt;&gt;"",1,0))</f>
        <v>#REF!</v>
      </c>
      <c r="AJ166" s="148" t="e">
        <f>IF('Crisis Indicator Data'!#REF!="No Data",1,IF(#REF!&lt;&gt;"",1,0))</f>
        <v>#REF!</v>
      </c>
      <c r="AK166" s="148" t="e">
        <f>IF('Crisis Indicator Data'!#REF!="No Data",1,IF(#REF!&lt;&gt;"",1,0))</f>
        <v>#REF!</v>
      </c>
      <c r="AL166" s="148" t="e">
        <f>IF('Crisis Indicator Data'!#REF!="No Data",1,IF(#REF!&lt;&gt;"",1,0))</f>
        <v>#REF!</v>
      </c>
      <c r="AM166" s="148" t="e">
        <f>IF('Crisis Indicator Data'!#REF!="No Data",1,IF(#REF!&lt;&gt;"",1,0))</f>
        <v>#REF!</v>
      </c>
      <c r="AN166" s="148" t="e">
        <f>IF('Crisis Indicator Data'!#REF!="No Data",1,IF(#REF!&lt;&gt;"",1,0))</f>
        <v>#REF!</v>
      </c>
      <c r="AO166" s="148" t="e">
        <f>IF('Crisis Indicator Data'!#REF!="No Data",1,IF(#REF!&lt;&gt;"",1,0))</f>
        <v>#REF!</v>
      </c>
      <c r="AP166" s="148" t="e">
        <f>IF('Crisis Indicator Data'!#REF!="No Data",1,IF(#REF!&lt;&gt;"",1,0))</f>
        <v>#REF!</v>
      </c>
      <c r="AQ166" s="148" t="e">
        <f>IF('Crisis Indicator Data'!#REF!="No Data",1,IF(#REF!&lt;&gt;"",1,0))</f>
        <v>#REF!</v>
      </c>
      <c r="AR166" s="148" t="e">
        <f>IF('Crisis Indicator Data'!#REF!="No Data",1,IF(#REF!&lt;&gt;"",1,0))</f>
        <v>#REF!</v>
      </c>
      <c r="AS166" s="148" t="e">
        <f>IF('Crisis Indicator Data'!#REF!="No Data",1,IF(#REF!&lt;&gt;"",1,0))</f>
        <v>#REF!</v>
      </c>
      <c r="AT166" s="148" t="e">
        <f>IF('Crisis Indicator Data'!#REF!="No Data",1,IF(#REF!&lt;&gt;"",1,0))</f>
        <v>#REF!</v>
      </c>
      <c r="AU166" s="148" t="e">
        <f>IF('Crisis Indicator Data'!#REF!="No Data",1,IF(#REF!&lt;&gt;"",1,0))</f>
        <v>#REF!</v>
      </c>
      <c r="AV166" s="148" t="e">
        <f>IF('Crisis Indicator Data'!#REF!="No Data",1,IF(#REF!&lt;&gt;"",1,0))</f>
        <v>#REF!</v>
      </c>
      <c r="AW166" s="148" t="e">
        <f>IF('Crisis Indicator Data'!#REF!="No Data",1,IF(#REF!&lt;&gt;"",1,0))</f>
        <v>#REF!</v>
      </c>
      <c r="AX166" s="148" t="e">
        <f>IF('Crisis Indicator Data'!#REF!="No Data",1,IF(#REF!&lt;&gt;"",1,0))</f>
        <v>#REF!</v>
      </c>
      <c r="AY166" s="148" t="e">
        <f>IF('Crisis Indicator Data'!#REF!="No Data",1,IF(#REF!&lt;&gt;"",1,0))</f>
        <v>#REF!</v>
      </c>
      <c r="AZ166" s="148" t="e">
        <f>IF('Crisis Indicator Data'!#REF!="No Data",1,IF(#REF!&lt;&gt;"",1,0))</f>
        <v>#REF!</v>
      </c>
      <c r="BA166" t="e">
        <f t="shared" si="10"/>
        <v>#REF!</v>
      </c>
      <c r="BB166" s="20" t="e">
        <f t="shared" si="11"/>
        <v>#REF!</v>
      </c>
    </row>
    <row r="167" spans="1:54">
      <c r="A167" t="s">
        <v>6545</v>
      </c>
      <c r="B167" s="148" t="e">
        <f>IF('Crisis Indicator Data'!#REF!="No Data",1,IF(#REF!&lt;&gt;"",1,0))</f>
        <v>#REF!</v>
      </c>
      <c r="C167" s="148" t="e">
        <f>IF('Crisis Indicator Data'!#REF!="No Data",1,IF(#REF!&lt;&gt;"",1,0))</f>
        <v>#REF!</v>
      </c>
      <c r="D167" s="148" t="e">
        <f>IF('Crisis Indicator Data'!#REF!="No Data",1,IF(#REF!&lt;&gt;"",1,0))</f>
        <v>#REF!</v>
      </c>
      <c r="E167" s="148" t="e">
        <f>IF('Crisis Indicator Data'!#REF!="No Data",1,IF(#REF!&lt;&gt;"",1,0))</f>
        <v>#REF!</v>
      </c>
      <c r="F167" s="148" t="e">
        <f>IF('Crisis Indicator Data'!#REF!="No Data",1,IF(#REF!&lt;&gt;"",1,0))</f>
        <v>#REF!</v>
      </c>
      <c r="G167" s="148" t="e">
        <f>IF('Crisis Indicator Data'!#REF!="No Data",1,IF(#REF!&lt;&gt;"",1,0))</f>
        <v>#REF!</v>
      </c>
      <c r="H167" s="148" t="e">
        <f>IF('Crisis Indicator Data'!#REF!="No Data",1,IF(#REF!&lt;&gt;"",1,0))</f>
        <v>#REF!</v>
      </c>
      <c r="I167" s="148" t="e">
        <f>IF('Crisis Indicator Data'!#REF!="No Data",1,IF(#REF!&lt;&gt;"",1,0))</f>
        <v>#REF!</v>
      </c>
      <c r="J167" s="148" t="e">
        <f>IF('Crisis Indicator Data'!#REF!="No Data",1,IF(#REF!&lt;&gt;"",1,0))</f>
        <v>#REF!</v>
      </c>
      <c r="K167" s="148" t="e">
        <f>IF('Crisis Indicator Data'!#REF!="No Data",1,IF(#REF!&lt;&gt;"",1,0))</f>
        <v>#REF!</v>
      </c>
      <c r="L167" s="148" t="e">
        <f>IF('Crisis Indicator Data'!#REF!="No Data",1,IF(#REF!&lt;&gt;"",1,0))</f>
        <v>#REF!</v>
      </c>
      <c r="M167" s="148" t="e">
        <f>IF('Crisis Indicator Data'!#REF!="No Data",1,IF(#REF!&lt;&gt;"",1,0))</f>
        <v>#REF!</v>
      </c>
      <c r="N167" s="148" t="e">
        <f>IF('Crisis Indicator Data'!#REF!="No Data",1,IF(#REF!&lt;&gt;"",1,0))</f>
        <v>#REF!</v>
      </c>
      <c r="O167" s="148" t="e">
        <f>IF('Crisis Indicator Data'!#REF!="No Data",1,IF(#REF!&lt;&gt;"",1,0))</f>
        <v>#REF!</v>
      </c>
      <c r="P167" s="148" t="e">
        <f>IF('Crisis Indicator Data'!#REF!="No Data",1,IF(#REF!&lt;&gt;"",1,0))</f>
        <v>#REF!</v>
      </c>
      <c r="Q167" s="148" t="e">
        <f>IF('Crisis Indicator Data'!#REF!="No Data",1,IF(#REF!&lt;&gt;"",1,0))</f>
        <v>#REF!</v>
      </c>
      <c r="R167" s="148" t="e">
        <f>IF('Crisis Indicator Data'!#REF!="No Data",1,IF(#REF!&lt;&gt;"",1,0))</f>
        <v>#REF!</v>
      </c>
      <c r="S167" s="148" t="e">
        <f>IF('Crisis Indicator Data'!#REF!="No Data",1,IF(#REF!&lt;&gt;"",1,0))</f>
        <v>#REF!</v>
      </c>
      <c r="T167" s="148" t="e">
        <f>IF('Crisis Indicator Data'!#REF!="No Data",1,IF(#REF!&lt;&gt;"",1,0))</f>
        <v>#REF!</v>
      </c>
      <c r="U167" s="148" t="e">
        <f>IF('Crisis Indicator Data'!#REF!="No Data",1,IF(#REF!&lt;&gt;"",1,0))</f>
        <v>#REF!</v>
      </c>
      <c r="V167" s="148" t="e">
        <f>IF('Crisis Indicator Data'!#REF!="No Data",1,IF(#REF!&lt;&gt;"",1,0))</f>
        <v>#REF!</v>
      </c>
      <c r="W167" s="148" t="e">
        <f>IF('Crisis Indicator Data'!#REF!="No Data",1,IF(#REF!&lt;&gt;"",1,0))</f>
        <v>#REF!</v>
      </c>
      <c r="X167" s="148" t="e">
        <f>IF('Crisis Indicator Data'!#REF!="No Data",1,IF(#REF!&lt;&gt;"",1,0))</f>
        <v>#REF!</v>
      </c>
      <c r="Y167" s="148" t="e">
        <f>IF('Crisis Indicator Data'!#REF!="No Data",1,IF(#REF!&lt;&gt;"",1,0))</f>
        <v>#REF!</v>
      </c>
      <c r="Z167" s="148" t="e">
        <f>IF('Crisis Indicator Data'!#REF!="No Data",1,IF(#REF!&lt;&gt;"",1,0))</f>
        <v>#REF!</v>
      </c>
      <c r="AA167" s="148" t="e">
        <f>IF('Crisis Indicator Data'!#REF!="No Data",1,IF(#REF!&lt;&gt;"",1,0))</f>
        <v>#REF!</v>
      </c>
      <c r="AB167" s="148" t="e">
        <f>IF('Crisis Indicator Data'!#REF!="No Data",1,IF(#REF!&lt;&gt;"",1,0))</f>
        <v>#REF!</v>
      </c>
      <c r="AC167" s="148" t="e">
        <f>IF('Crisis Indicator Data'!#REF!="No Data",1,IF(#REF!&lt;&gt;"",1,0))</f>
        <v>#REF!</v>
      </c>
      <c r="AD167" s="148" t="e">
        <f>IF('Crisis Indicator Data'!#REF!="No Data",1,IF(#REF!&lt;&gt;"",1,0))</f>
        <v>#REF!</v>
      </c>
      <c r="AE167" s="148" t="e">
        <f>IF('Crisis Indicator Data'!#REF!="No Data",1,IF(#REF!&lt;&gt;"",1,0))</f>
        <v>#REF!</v>
      </c>
      <c r="AF167" s="148" t="e">
        <f>IF('Crisis Indicator Data'!#REF!="No Data",1,IF(#REF!&lt;&gt;"",1,0))</f>
        <v>#REF!</v>
      </c>
      <c r="AG167" s="148" t="e">
        <f>IF('Crisis Indicator Data'!#REF!="No Data",1,IF(#REF!&lt;&gt;"",1,0))</f>
        <v>#REF!</v>
      </c>
      <c r="AH167" s="148" t="e">
        <f>IF('Crisis Indicator Data'!#REF!="No Data",1,IF(#REF!&lt;&gt;"",1,0))</f>
        <v>#REF!</v>
      </c>
      <c r="AI167" s="148" t="e">
        <f>IF('Crisis Indicator Data'!#REF!="No Data",1,IF(#REF!&lt;&gt;"",1,0))</f>
        <v>#REF!</v>
      </c>
      <c r="AJ167" s="148" t="e">
        <f>IF('Crisis Indicator Data'!#REF!="No Data",1,IF(#REF!&lt;&gt;"",1,0))</f>
        <v>#REF!</v>
      </c>
      <c r="AK167" s="148" t="e">
        <f>IF('Crisis Indicator Data'!#REF!="No Data",1,IF(#REF!&lt;&gt;"",1,0))</f>
        <v>#REF!</v>
      </c>
      <c r="AL167" s="148" t="e">
        <f>IF('Crisis Indicator Data'!#REF!="No Data",1,IF(#REF!&lt;&gt;"",1,0))</f>
        <v>#REF!</v>
      </c>
      <c r="AM167" s="148" t="e">
        <f>IF('Crisis Indicator Data'!#REF!="No Data",1,IF(#REF!&lt;&gt;"",1,0))</f>
        <v>#REF!</v>
      </c>
      <c r="AN167" s="148" t="e">
        <f>IF('Crisis Indicator Data'!#REF!="No Data",1,IF(#REF!&lt;&gt;"",1,0))</f>
        <v>#REF!</v>
      </c>
      <c r="AO167" s="148" t="e">
        <f>IF('Crisis Indicator Data'!#REF!="No Data",1,IF(#REF!&lt;&gt;"",1,0))</f>
        <v>#REF!</v>
      </c>
      <c r="AP167" s="148" t="e">
        <f>IF('Crisis Indicator Data'!#REF!="No Data",1,IF(#REF!&lt;&gt;"",1,0))</f>
        <v>#REF!</v>
      </c>
      <c r="AQ167" s="148" t="e">
        <f>IF('Crisis Indicator Data'!#REF!="No Data",1,IF(#REF!&lt;&gt;"",1,0))</f>
        <v>#REF!</v>
      </c>
      <c r="AR167" s="148" t="e">
        <f>IF('Crisis Indicator Data'!#REF!="No Data",1,IF(#REF!&lt;&gt;"",1,0))</f>
        <v>#REF!</v>
      </c>
      <c r="AS167" s="148" t="e">
        <f>IF('Crisis Indicator Data'!#REF!="No Data",1,IF(#REF!&lt;&gt;"",1,0))</f>
        <v>#REF!</v>
      </c>
      <c r="AT167" s="148" t="e">
        <f>IF('Crisis Indicator Data'!#REF!="No Data",1,IF(#REF!&lt;&gt;"",1,0))</f>
        <v>#REF!</v>
      </c>
      <c r="AU167" s="148" t="e">
        <f>IF('Crisis Indicator Data'!#REF!="No Data",1,IF(#REF!&lt;&gt;"",1,0))</f>
        <v>#REF!</v>
      </c>
      <c r="AV167" s="148" t="e">
        <f>IF('Crisis Indicator Data'!#REF!="No Data",1,IF(#REF!&lt;&gt;"",1,0))</f>
        <v>#REF!</v>
      </c>
      <c r="AW167" s="148" t="e">
        <f>IF('Crisis Indicator Data'!#REF!="No Data",1,IF(#REF!&lt;&gt;"",1,0))</f>
        <v>#REF!</v>
      </c>
      <c r="AX167" s="148" t="e">
        <f>IF('Crisis Indicator Data'!#REF!="No Data",1,IF(#REF!&lt;&gt;"",1,0))</f>
        <v>#REF!</v>
      </c>
      <c r="AY167" s="148" t="e">
        <f>IF('Crisis Indicator Data'!#REF!="No Data",1,IF(#REF!&lt;&gt;"",1,0))</f>
        <v>#REF!</v>
      </c>
      <c r="AZ167" s="148" t="e">
        <f>IF('Crisis Indicator Data'!#REF!="No Data",1,IF(#REF!&lt;&gt;"",1,0))</f>
        <v>#REF!</v>
      </c>
      <c r="BA167" t="e">
        <f t="shared" si="10"/>
        <v>#REF!</v>
      </c>
      <c r="BB167" s="20" t="e">
        <f t="shared" si="11"/>
        <v>#REF!</v>
      </c>
    </row>
    <row r="168" spans="1:54">
      <c r="A168" t="s">
        <v>8243</v>
      </c>
      <c r="B168" s="148" t="e">
        <f>IF('Crisis Indicator Data'!#REF!="No Data",1,IF(#REF!&lt;&gt;"",1,0))</f>
        <v>#REF!</v>
      </c>
      <c r="C168" s="148" t="e">
        <f>IF('Crisis Indicator Data'!#REF!="No Data",1,IF(#REF!&lt;&gt;"",1,0))</f>
        <v>#REF!</v>
      </c>
      <c r="D168" s="148" t="e">
        <f>IF('Crisis Indicator Data'!#REF!="No Data",1,IF(#REF!&lt;&gt;"",1,0))</f>
        <v>#REF!</v>
      </c>
      <c r="E168" s="148" t="e">
        <f>IF('Crisis Indicator Data'!#REF!="No Data",1,IF(#REF!&lt;&gt;"",1,0))</f>
        <v>#REF!</v>
      </c>
      <c r="F168" s="148" t="e">
        <f>IF('Crisis Indicator Data'!#REF!="No Data",1,IF(#REF!&lt;&gt;"",1,0))</f>
        <v>#REF!</v>
      </c>
      <c r="G168" s="148" t="e">
        <f>IF('Crisis Indicator Data'!#REF!="No Data",1,IF(#REF!&lt;&gt;"",1,0))</f>
        <v>#REF!</v>
      </c>
      <c r="H168" s="148" t="e">
        <f>IF('Crisis Indicator Data'!#REF!="No Data",1,IF(#REF!&lt;&gt;"",1,0))</f>
        <v>#REF!</v>
      </c>
      <c r="I168" s="148" t="e">
        <f>IF('Crisis Indicator Data'!#REF!="No Data",1,IF(#REF!&lt;&gt;"",1,0))</f>
        <v>#REF!</v>
      </c>
      <c r="J168" s="148" t="e">
        <f>IF('Crisis Indicator Data'!#REF!="No Data",1,IF(#REF!&lt;&gt;"",1,0))</f>
        <v>#REF!</v>
      </c>
      <c r="K168" s="148" t="e">
        <f>IF('Crisis Indicator Data'!#REF!="No Data",1,IF(#REF!&lt;&gt;"",1,0))</f>
        <v>#REF!</v>
      </c>
      <c r="L168" s="148" t="e">
        <f>IF('Crisis Indicator Data'!#REF!="No Data",1,IF(#REF!&lt;&gt;"",1,0))</f>
        <v>#REF!</v>
      </c>
      <c r="M168" s="148" t="e">
        <f>IF('Crisis Indicator Data'!#REF!="No Data",1,IF(#REF!&lt;&gt;"",1,0))</f>
        <v>#REF!</v>
      </c>
      <c r="N168" s="148" t="e">
        <f>IF('Crisis Indicator Data'!#REF!="No Data",1,IF(#REF!&lt;&gt;"",1,0))</f>
        <v>#REF!</v>
      </c>
      <c r="O168" s="148" t="e">
        <f>IF('Crisis Indicator Data'!#REF!="No Data",1,IF(#REF!&lt;&gt;"",1,0))</f>
        <v>#REF!</v>
      </c>
      <c r="P168" s="148" t="e">
        <f>IF('Crisis Indicator Data'!#REF!="No Data",1,IF(#REF!&lt;&gt;"",1,0))</f>
        <v>#REF!</v>
      </c>
      <c r="Q168" s="148" t="e">
        <f>IF('Crisis Indicator Data'!#REF!="No Data",1,IF(#REF!&lt;&gt;"",1,0))</f>
        <v>#REF!</v>
      </c>
      <c r="R168" s="148" t="e">
        <f>IF('Crisis Indicator Data'!#REF!="No Data",1,IF(#REF!&lt;&gt;"",1,0))</f>
        <v>#REF!</v>
      </c>
      <c r="S168" s="148" t="e">
        <f>IF('Crisis Indicator Data'!#REF!="No Data",1,IF(#REF!&lt;&gt;"",1,0))</f>
        <v>#REF!</v>
      </c>
      <c r="T168" s="148" t="e">
        <f>IF('Crisis Indicator Data'!#REF!="No Data",1,IF(#REF!&lt;&gt;"",1,0))</f>
        <v>#REF!</v>
      </c>
      <c r="U168" s="148" t="e">
        <f>IF('Crisis Indicator Data'!#REF!="No Data",1,IF(#REF!&lt;&gt;"",1,0))</f>
        <v>#REF!</v>
      </c>
      <c r="V168" s="148" t="e">
        <f>IF('Crisis Indicator Data'!#REF!="No Data",1,IF(#REF!&lt;&gt;"",1,0))</f>
        <v>#REF!</v>
      </c>
      <c r="W168" s="148" t="e">
        <f>IF('Crisis Indicator Data'!#REF!="No Data",1,IF(#REF!&lt;&gt;"",1,0))</f>
        <v>#REF!</v>
      </c>
      <c r="X168" s="148" t="e">
        <f>IF('Crisis Indicator Data'!#REF!="No Data",1,IF(#REF!&lt;&gt;"",1,0))</f>
        <v>#REF!</v>
      </c>
      <c r="Y168" s="148" t="e">
        <f>IF('Crisis Indicator Data'!#REF!="No Data",1,IF(#REF!&lt;&gt;"",1,0))</f>
        <v>#REF!</v>
      </c>
      <c r="Z168" s="148" t="e">
        <f>IF('Crisis Indicator Data'!#REF!="No Data",1,IF(#REF!&lt;&gt;"",1,0))</f>
        <v>#REF!</v>
      </c>
      <c r="AA168" s="148" t="e">
        <f>IF('Crisis Indicator Data'!#REF!="No Data",1,IF(#REF!&lt;&gt;"",1,0))</f>
        <v>#REF!</v>
      </c>
      <c r="AB168" s="148" t="e">
        <f>IF('Crisis Indicator Data'!#REF!="No Data",1,IF(#REF!&lt;&gt;"",1,0))</f>
        <v>#REF!</v>
      </c>
      <c r="AC168" s="148" t="e">
        <f>IF('Crisis Indicator Data'!#REF!="No Data",1,IF(#REF!&lt;&gt;"",1,0))</f>
        <v>#REF!</v>
      </c>
      <c r="AD168" s="148" t="e">
        <f>IF('Crisis Indicator Data'!#REF!="No Data",1,IF(#REF!&lt;&gt;"",1,0))</f>
        <v>#REF!</v>
      </c>
      <c r="AE168" s="148" t="e">
        <f>IF('Crisis Indicator Data'!#REF!="No Data",1,IF(#REF!&lt;&gt;"",1,0))</f>
        <v>#REF!</v>
      </c>
      <c r="AF168" s="148" t="e">
        <f>IF('Crisis Indicator Data'!#REF!="No Data",1,IF(#REF!&lt;&gt;"",1,0))</f>
        <v>#REF!</v>
      </c>
      <c r="AG168" s="148" t="e">
        <f>IF('Crisis Indicator Data'!#REF!="No Data",1,IF(#REF!&lt;&gt;"",1,0))</f>
        <v>#REF!</v>
      </c>
      <c r="AH168" s="148" t="e">
        <f>IF('Crisis Indicator Data'!#REF!="No Data",1,IF(#REF!&lt;&gt;"",1,0))</f>
        <v>#REF!</v>
      </c>
      <c r="AI168" s="148" t="e">
        <f>IF('Crisis Indicator Data'!#REF!="No Data",1,IF(#REF!&lt;&gt;"",1,0))</f>
        <v>#REF!</v>
      </c>
      <c r="AJ168" s="148" t="e">
        <f>IF('Crisis Indicator Data'!#REF!="No Data",1,IF(#REF!&lt;&gt;"",1,0))</f>
        <v>#REF!</v>
      </c>
      <c r="AK168" s="148" t="e">
        <f>IF('Crisis Indicator Data'!#REF!="No Data",1,IF(#REF!&lt;&gt;"",1,0))</f>
        <v>#REF!</v>
      </c>
      <c r="AL168" s="148" t="e">
        <f>IF('Crisis Indicator Data'!#REF!="No Data",1,IF(#REF!&lt;&gt;"",1,0))</f>
        <v>#REF!</v>
      </c>
      <c r="AM168" s="148" t="e">
        <f>IF('Crisis Indicator Data'!#REF!="No Data",1,IF(#REF!&lt;&gt;"",1,0))</f>
        <v>#REF!</v>
      </c>
      <c r="AN168" s="148" t="e">
        <f>IF('Crisis Indicator Data'!#REF!="No Data",1,IF(#REF!&lt;&gt;"",1,0))</f>
        <v>#REF!</v>
      </c>
      <c r="AO168" s="148" t="e">
        <f>IF('Crisis Indicator Data'!#REF!="No Data",1,IF(#REF!&lt;&gt;"",1,0))</f>
        <v>#REF!</v>
      </c>
      <c r="AP168" s="148" t="e">
        <f>IF('Crisis Indicator Data'!#REF!="No Data",1,IF(#REF!&lt;&gt;"",1,0))</f>
        <v>#REF!</v>
      </c>
      <c r="AQ168" s="148" t="e">
        <f>IF('Crisis Indicator Data'!#REF!="No Data",1,IF(#REF!&lt;&gt;"",1,0))</f>
        <v>#REF!</v>
      </c>
      <c r="AR168" s="148" t="e">
        <f>IF('Crisis Indicator Data'!#REF!="No Data",1,IF(#REF!&lt;&gt;"",1,0))</f>
        <v>#REF!</v>
      </c>
      <c r="AS168" s="148" t="e">
        <f>IF('Crisis Indicator Data'!#REF!="No Data",1,IF(#REF!&lt;&gt;"",1,0))</f>
        <v>#REF!</v>
      </c>
      <c r="AT168" s="148" t="e">
        <f>IF('Crisis Indicator Data'!#REF!="No Data",1,IF(#REF!&lt;&gt;"",1,0))</f>
        <v>#REF!</v>
      </c>
      <c r="AU168" s="148" t="e">
        <f>IF('Crisis Indicator Data'!#REF!="No Data",1,IF(#REF!&lt;&gt;"",1,0))</f>
        <v>#REF!</v>
      </c>
      <c r="AV168" s="148" t="e">
        <f>IF('Crisis Indicator Data'!#REF!="No Data",1,IF(#REF!&lt;&gt;"",1,0))</f>
        <v>#REF!</v>
      </c>
      <c r="AW168" s="148" t="e">
        <f>IF('Crisis Indicator Data'!#REF!="No Data",1,IF(#REF!&lt;&gt;"",1,0))</f>
        <v>#REF!</v>
      </c>
      <c r="AX168" s="148" t="e">
        <f>IF('Crisis Indicator Data'!#REF!="No Data",1,IF(#REF!&lt;&gt;"",1,0))</f>
        <v>#REF!</v>
      </c>
      <c r="AY168" s="148" t="e">
        <f>IF('Crisis Indicator Data'!#REF!="No Data",1,IF(#REF!&lt;&gt;"",1,0))</f>
        <v>#REF!</v>
      </c>
      <c r="AZ168" s="148" t="e">
        <f>IF('Crisis Indicator Data'!#REF!="No Data",1,IF(#REF!&lt;&gt;"",1,0))</f>
        <v>#REF!</v>
      </c>
      <c r="BA168" t="e">
        <f t="shared" si="10"/>
        <v>#REF!</v>
      </c>
      <c r="BB168" s="20" t="e">
        <f t="shared" si="11"/>
        <v>#REF!</v>
      </c>
    </row>
    <row r="169" spans="1:54">
      <c r="A169" t="s">
        <v>7333</v>
      </c>
      <c r="B169" s="148" t="e">
        <f>IF('Crisis Indicator Data'!#REF!="No Data",1,IF(#REF!&lt;&gt;"",1,0))</f>
        <v>#REF!</v>
      </c>
      <c r="C169" s="148" t="e">
        <f>IF('Crisis Indicator Data'!#REF!="No Data",1,IF(#REF!&lt;&gt;"",1,0))</f>
        <v>#REF!</v>
      </c>
      <c r="D169" s="148" t="e">
        <f>IF('Crisis Indicator Data'!#REF!="No Data",1,IF(#REF!&lt;&gt;"",1,0))</f>
        <v>#REF!</v>
      </c>
      <c r="E169" s="148" t="e">
        <f>IF('Crisis Indicator Data'!#REF!="No Data",1,IF(#REF!&lt;&gt;"",1,0))</f>
        <v>#REF!</v>
      </c>
      <c r="F169" s="148" t="e">
        <f>IF('Crisis Indicator Data'!#REF!="No Data",1,IF(#REF!&lt;&gt;"",1,0))</f>
        <v>#REF!</v>
      </c>
      <c r="G169" s="148" t="e">
        <f>IF('Crisis Indicator Data'!#REF!="No Data",1,IF(#REF!&lt;&gt;"",1,0))</f>
        <v>#REF!</v>
      </c>
      <c r="H169" s="148" t="e">
        <f>IF('Crisis Indicator Data'!#REF!="No Data",1,IF(#REF!&lt;&gt;"",1,0))</f>
        <v>#REF!</v>
      </c>
      <c r="I169" s="148" t="e">
        <f>IF('Crisis Indicator Data'!#REF!="No Data",1,IF(#REF!&lt;&gt;"",1,0))</f>
        <v>#REF!</v>
      </c>
      <c r="J169" s="148" t="e">
        <f>IF('Crisis Indicator Data'!#REF!="No Data",1,IF(#REF!&lt;&gt;"",1,0))</f>
        <v>#REF!</v>
      </c>
      <c r="K169" s="148" t="e">
        <f>IF('Crisis Indicator Data'!#REF!="No Data",1,IF(#REF!&lt;&gt;"",1,0))</f>
        <v>#REF!</v>
      </c>
      <c r="L169" s="148" t="e">
        <f>IF('Crisis Indicator Data'!#REF!="No Data",1,IF(#REF!&lt;&gt;"",1,0))</f>
        <v>#REF!</v>
      </c>
      <c r="M169" s="148" t="e">
        <f>IF('Crisis Indicator Data'!#REF!="No Data",1,IF(#REF!&lt;&gt;"",1,0))</f>
        <v>#REF!</v>
      </c>
      <c r="N169" s="148" t="e">
        <f>IF('Crisis Indicator Data'!#REF!="No Data",1,IF(#REF!&lt;&gt;"",1,0))</f>
        <v>#REF!</v>
      </c>
      <c r="O169" s="148" t="e">
        <f>IF('Crisis Indicator Data'!#REF!="No Data",1,IF(#REF!&lt;&gt;"",1,0))</f>
        <v>#REF!</v>
      </c>
      <c r="P169" s="148" t="e">
        <f>IF('Crisis Indicator Data'!#REF!="No Data",1,IF(#REF!&lt;&gt;"",1,0))</f>
        <v>#REF!</v>
      </c>
      <c r="Q169" s="148" t="e">
        <f>IF('Crisis Indicator Data'!#REF!="No Data",1,IF(#REF!&lt;&gt;"",1,0))</f>
        <v>#REF!</v>
      </c>
      <c r="R169" s="148" t="e">
        <f>IF('Crisis Indicator Data'!#REF!="No Data",1,IF(#REF!&lt;&gt;"",1,0))</f>
        <v>#REF!</v>
      </c>
      <c r="S169" s="148" t="e">
        <f>IF('Crisis Indicator Data'!#REF!="No Data",1,IF(#REF!&lt;&gt;"",1,0))</f>
        <v>#REF!</v>
      </c>
      <c r="T169" s="148" t="e">
        <f>IF('Crisis Indicator Data'!#REF!="No Data",1,IF(#REF!&lt;&gt;"",1,0))</f>
        <v>#REF!</v>
      </c>
      <c r="U169" s="148" t="e">
        <f>IF('Crisis Indicator Data'!#REF!="No Data",1,IF(#REF!&lt;&gt;"",1,0))</f>
        <v>#REF!</v>
      </c>
      <c r="V169" s="148" t="e">
        <f>IF('Crisis Indicator Data'!#REF!="No Data",1,IF(#REF!&lt;&gt;"",1,0))</f>
        <v>#REF!</v>
      </c>
      <c r="W169" s="148" t="e">
        <f>IF('Crisis Indicator Data'!#REF!="No Data",1,IF(#REF!&lt;&gt;"",1,0))</f>
        <v>#REF!</v>
      </c>
      <c r="X169" s="148" t="e">
        <f>IF('Crisis Indicator Data'!#REF!="No Data",1,IF(#REF!&lt;&gt;"",1,0))</f>
        <v>#REF!</v>
      </c>
      <c r="Y169" s="148" t="e">
        <f>IF('Crisis Indicator Data'!#REF!="No Data",1,IF(#REF!&lt;&gt;"",1,0))</f>
        <v>#REF!</v>
      </c>
      <c r="Z169" s="148" t="e">
        <f>IF('Crisis Indicator Data'!#REF!="No Data",1,IF(#REF!&lt;&gt;"",1,0))</f>
        <v>#REF!</v>
      </c>
      <c r="AA169" s="148" t="e">
        <f>IF('Crisis Indicator Data'!#REF!="No Data",1,IF(#REF!&lt;&gt;"",1,0))</f>
        <v>#REF!</v>
      </c>
      <c r="AB169" s="148" t="e">
        <f>IF('Crisis Indicator Data'!#REF!="No Data",1,IF(#REF!&lt;&gt;"",1,0))</f>
        <v>#REF!</v>
      </c>
      <c r="AC169" s="148" t="e">
        <f>IF('Crisis Indicator Data'!#REF!="No Data",1,IF(#REF!&lt;&gt;"",1,0))</f>
        <v>#REF!</v>
      </c>
      <c r="AD169" s="148" t="e">
        <f>IF('Crisis Indicator Data'!#REF!="No Data",1,IF(#REF!&lt;&gt;"",1,0))</f>
        <v>#REF!</v>
      </c>
      <c r="AE169" s="148" t="e">
        <f>IF('Crisis Indicator Data'!#REF!="No Data",1,IF(#REF!&lt;&gt;"",1,0))</f>
        <v>#REF!</v>
      </c>
      <c r="AF169" s="148" t="e">
        <f>IF('Crisis Indicator Data'!#REF!="No Data",1,IF(#REF!&lt;&gt;"",1,0))</f>
        <v>#REF!</v>
      </c>
      <c r="AG169" s="148" t="e">
        <f>IF('Crisis Indicator Data'!#REF!="No Data",1,IF(#REF!&lt;&gt;"",1,0))</f>
        <v>#REF!</v>
      </c>
      <c r="AH169" s="148" t="e">
        <f>IF('Crisis Indicator Data'!#REF!="No Data",1,IF(#REF!&lt;&gt;"",1,0))</f>
        <v>#REF!</v>
      </c>
      <c r="AI169" s="148" t="e">
        <f>IF('Crisis Indicator Data'!#REF!="No Data",1,IF(#REF!&lt;&gt;"",1,0))</f>
        <v>#REF!</v>
      </c>
      <c r="AJ169" s="148" t="e">
        <f>IF('Crisis Indicator Data'!#REF!="No Data",1,IF(#REF!&lt;&gt;"",1,0))</f>
        <v>#REF!</v>
      </c>
      <c r="AK169" s="148" t="e">
        <f>IF('Crisis Indicator Data'!#REF!="No Data",1,IF(#REF!&lt;&gt;"",1,0))</f>
        <v>#REF!</v>
      </c>
      <c r="AL169" s="148" t="e">
        <f>IF('Crisis Indicator Data'!#REF!="No Data",1,IF(#REF!&lt;&gt;"",1,0))</f>
        <v>#REF!</v>
      </c>
      <c r="AM169" s="148" t="e">
        <f>IF('Crisis Indicator Data'!#REF!="No Data",1,IF(#REF!&lt;&gt;"",1,0))</f>
        <v>#REF!</v>
      </c>
      <c r="AN169" s="148" t="e">
        <f>IF('Crisis Indicator Data'!#REF!="No Data",1,IF(#REF!&lt;&gt;"",1,0))</f>
        <v>#REF!</v>
      </c>
      <c r="AO169" s="148" t="e">
        <f>IF('Crisis Indicator Data'!#REF!="No Data",1,IF(#REF!&lt;&gt;"",1,0))</f>
        <v>#REF!</v>
      </c>
      <c r="AP169" s="148" t="e">
        <f>IF('Crisis Indicator Data'!#REF!="No Data",1,IF(#REF!&lt;&gt;"",1,0))</f>
        <v>#REF!</v>
      </c>
      <c r="AQ169" s="148" t="e">
        <f>IF('Crisis Indicator Data'!#REF!="No Data",1,IF(#REF!&lt;&gt;"",1,0))</f>
        <v>#REF!</v>
      </c>
      <c r="AR169" s="148" t="e">
        <f>IF('Crisis Indicator Data'!#REF!="No Data",1,IF(#REF!&lt;&gt;"",1,0))</f>
        <v>#REF!</v>
      </c>
      <c r="AS169" s="148" t="e">
        <f>IF('Crisis Indicator Data'!#REF!="No Data",1,IF(#REF!&lt;&gt;"",1,0))</f>
        <v>#REF!</v>
      </c>
      <c r="AT169" s="148" t="e">
        <f>IF('Crisis Indicator Data'!#REF!="No Data",1,IF(#REF!&lt;&gt;"",1,0))</f>
        <v>#REF!</v>
      </c>
      <c r="AU169" s="148" t="e">
        <f>IF('Crisis Indicator Data'!#REF!="No Data",1,IF(#REF!&lt;&gt;"",1,0))</f>
        <v>#REF!</v>
      </c>
      <c r="AV169" s="148" t="e">
        <f>IF('Crisis Indicator Data'!#REF!="No Data",1,IF(#REF!&lt;&gt;"",1,0))</f>
        <v>#REF!</v>
      </c>
      <c r="AW169" s="148" t="e">
        <f>IF('Crisis Indicator Data'!#REF!="No Data",1,IF(#REF!&lt;&gt;"",1,0))</f>
        <v>#REF!</v>
      </c>
      <c r="AX169" s="148" t="e">
        <f>IF('Crisis Indicator Data'!#REF!="No Data",1,IF(#REF!&lt;&gt;"",1,0))</f>
        <v>#REF!</v>
      </c>
      <c r="AY169" s="148" t="e">
        <f>IF('Crisis Indicator Data'!#REF!="No Data",1,IF(#REF!&lt;&gt;"",1,0))</f>
        <v>#REF!</v>
      </c>
      <c r="AZ169" s="148" t="e">
        <f>IF('Crisis Indicator Data'!#REF!="No Data",1,IF(#REF!&lt;&gt;"",1,0))</f>
        <v>#REF!</v>
      </c>
      <c r="BA169" t="e">
        <f t="shared" si="10"/>
        <v>#REF!</v>
      </c>
      <c r="BB169" s="20" t="e">
        <f t="shared" si="11"/>
        <v>#REF!</v>
      </c>
    </row>
    <row r="170" spans="1:54">
      <c r="A170" t="s">
        <v>6832</v>
      </c>
      <c r="B170" s="148" t="e">
        <f>IF('Crisis Indicator Data'!#REF!="No Data",1,IF(#REF!&lt;&gt;"",1,0))</f>
        <v>#REF!</v>
      </c>
      <c r="C170" s="148" t="e">
        <f>IF('Crisis Indicator Data'!#REF!="No Data",1,IF(#REF!&lt;&gt;"",1,0))</f>
        <v>#REF!</v>
      </c>
      <c r="D170" s="148" t="e">
        <f>IF('Crisis Indicator Data'!#REF!="No Data",1,IF(#REF!&lt;&gt;"",1,0))</f>
        <v>#REF!</v>
      </c>
      <c r="E170" s="148" t="e">
        <f>IF('Crisis Indicator Data'!#REF!="No Data",1,IF(#REF!&lt;&gt;"",1,0))</f>
        <v>#REF!</v>
      </c>
      <c r="F170" s="148" t="e">
        <f>IF('Crisis Indicator Data'!#REF!="No Data",1,IF(#REF!&lt;&gt;"",1,0))</f>
        <v>#REF!</v>
      </c>
      <c r="G170" s="148" t="e">
        <f>IF('Crisis Indicator Data'!#REF!="No Data",1,IF(#REF!&lt;&gt;"",1,0))</f>
        <v>#REF!</v>
      </c>
      <c r="H170" s="148" t="e">
        <f>IF('Crisis Indicator Data'!#REF!="No Data",1,IF(#REF!&lt;&gt;"",1,0))</f>
        <v>#REF!</v>
      </c>
      <c r="I170" s="148" t="e">
        <f>IF('Crisis Indicator Data'!#REF!="No Data",1,IF(#REF!&lt;&gt;"",1,0))</f>
        <v>#REF!</v>
      </c>
      <c r="J170" s="148" t="e">
        <f>IF('Crisis Indicator Data'!#REF!="No Data",1,IF(#REF!&lt;&gt;"",1,0))</f>
        <v>#REF!</v>
      </c>
      <c r="K170" s="148" t="e">
        <f>IF('Crisis Indicator Data'!#REF!="No Data",1,IF(#REF!&lt;&gt;"",1,0))</f>
        <v>#REF!</v>
      </c>
      <c r="L170" s="148" t="e">
        <f>IF('Crisis Indicator Data'!#REF!="No Data",1,IF(#REF!&lt;&gt;"",1,0))</f>
        <v>#REF!</v>
      </c>
      <c r="M170" s="148" t="e">
        <f>IF('Crisis Indicator Data'!#REF!="No Data",1,IF(#REF!&lt;&gt;"",1,0))</f>
        <v>#REF!</v>
      </c>
      <c r="N170" s="148" t="e">
        <f>IF('Crisis Indicator Data'!#REF!="No Data",1,IF(#REF!&lt;&gt;"",1,0))</f>
        <v>#REF!</v>
      </c>
      <c r="O170" s="148" t="e">
        <f>IF('Crisis Indicator Data'!#REF!="No Data",1,IF(#REF!&lt;&gt;"",1,0))</f>
        <v>#REF!</v>
      </c>
      <c r="P170" s="148" t="e">
        <f>IF('Crisis Indicator Data'!#REF!="No Data",1,IF(#REF!&lt;&gt;"",1,0))</f>
        <v>#REF!</v>
      </c>
      <c r="Q170" s="148" t="e">
        <f>IF('Crisis Indicator Data'!#REF!="No Data",1,IF(#REF!&lt;&gt;"",1,0))</f>
        <v>#REF!</v>
      </c>
      <c r="R170" s="148" t="e">
        <f>IF('Crisis Indicator Data'!#REF!="No Data",1,IF(#REF!&lt;&gt;"",1,0))</f>
        <v>#REF!</v>
      </c>
      <c r="S170" s="148" t="e">
        <f>IF('Crisis Indicator Data'!#REF!="No Data",1,IF(#REF!&lt;&gt;"",1,0))</f>
        <v>#REF!</v>
      </c>
      <c r="T170" s="148" t="e">
        <f>IF('Crisis Indicator Data'!#REF!="No Data",1,IF(#REF!&lt;&gt;"",1,0))</f>
        <v>#REF!</v>
      </c>
      <c r="U170" s="148" t="e">
        <f>IF('Crisis Indicator Data'!#REF!="No Data",1,IF(#REF!&lt;&gt;"",1,0))</f>
        <v>#REF!</v>
      </c>
      <c r="V170" s="148" t="e">
        <f>IF('Crisis Indicator Data'!#REF!="No Data",1,IF(#REF!&lt;&gt;"",1,0))</f>
        <v>#REF!</v>
      </c>
      <c r="W170" s="148" t="e">
        <f>IF('Crisis Indicator Data'!#REF!="No Data",1,IF(#REF!&lt;&gt;"",1,0))</f>
        <v>#REF!</v>
      </c>
      <c r="X170" s="148" t="e">
        <f>IF('Crisis Indicator Data'!#REF!="No Data",1,IF(#REF!&lt;&gt;"",1,0))</f>
        <v>#REF!</v>
      </c>
      <c r="Y170" s="148" t="e">
        <f>IF('Crisis Indicator Data'!#REF!="No Data",1,IF(#REF!&lt;&gt;"",1,0))</f>
        <v>#REF!</v>
      </c>
      <c r="Z170" s="148" t="e">
        <f>IF('Crisis Indicator Data'!#REF!="No Data",1,IF(#REF!&lt;&gt;"",1,0))</f>
        <v>#REF!</v>
      </c>
      <c r="AA170" s="148" t="e">
        <f>IF('Crisis Indicator Data'!#REF!="No Data",1,IF(#REF!&lt;&gt;"",1,0))</f>
        <v>#REF!</v>
      </c>
      <c r="AB170" s="148" t="e">
        <f>IF('Crisis Indicator Data'!#REF!="No Data",1,IF(#REF!&lt;&gt;"",1,0))</f>
        <v>#REF!</v>
      </c>
      <c r="AC170" s="148" t="e">
        <f>IF('Crisis Indicator Data'!#REF!="No Data",1,IF(#REF!&lt;&gt;"",1,0))</f>
        <v>#REF!</v>
      </c>
      <c r="AD170" s="148" t="e">
        <f>IF('Crisis Indicator Data'!#REF!="No Data",1,IF(#REF!&lt;&gt;"",1,0))</f>
        <v>#REF!</v>
      </c>
      <c r="AE170" s="148" t="e">
        <f>IF('Crisis Indicator Data'!#REF!="No Data",1,IF(#REF!&lt;&gt;"",1,0))</f>
        <v>#REF!</v>
      </c>
      <c r="AF170" s="148" t="e">
        <f>IF('Crisis Indicator Data'!#REF!="No Data",1,IF(#REF!&lt;&gt;"",1,0))</f>
        <v>#REF!</v>
      </c>
      <c r="AG170" s="148" t="e">
        <f>IF('Crisis Indicator Data'!#REF!="No Data",1,IF(#REF!&lt;&gt;"",1,0))</f>
        <v>#REF!</v>
      </c>
      <c r="AH170" s="148" t="e">
        <f>IF('Crisis Indicator Data'!#REF!="No Data",1,IF(#REF!&lt;&gt;"",1,0))</f>
        <v>#REF!</v>
      </c>
      <c r="AI170" s="148" t="e">
        <f>IF('Crisis Indicator Data'!#REF!="No Data",1,IF(#REF!&lt;&gt;"",1,0))</f>
        <v>#REF!</v>
      </c>
      <c r="AJ170" s="148" t="e">
        <f>IF('Crisis Indicator Data'!#REF!="No Data",1,IF(#REF!&lt;&gt;"",1,0))</f>
        <v>#REF!</v>
      </c>
      <c r="AK170" s="148" t="e">
        <f>IF('Crisis Indicator Data'!#REF!="No Data",1,IF(#REF!&lt;&gt;"",1,0))</f>
        <v>#REF!</v>
      </c>
      <c r="AL170" s="148" t="e">
        <f>IF('Crisis Indicator Data'!#REF!="No Data",1,IF(#REF!&lt;&gt;"",1,0))</f>
        <v>#REF!</v>
      </c>
      <c r="AM170" s="148" t="e">
        <f>IF('Crisis Indicator Data'!#REF!="No Data",1,IF(#REF!&lt;&gt;"",1,0))</f>
        <v>#REF!</v>
      </c>
      <c r="AN170" s="148" t="e">
        <f>IF('Crisis Indicator Data'!#REF!="No Data",1,IF(#REF!&lt;&gt;"",1,0))</f>
        <v>#REF!</v>
      </c>
      <c r="AO170" s="148" t="e">
        <f>IF('Crisis Indicator Data'!#REF!="No Data",1,IF(#REF!&lt;&gt;"",1,0))</f>
        <v>#REF!</v>
      </c>
      <c r="AP170" s="148" t="e">
        <f>IF('Crisis Indicator Data'!#REF!="No Data",1,IF(#REF!&lt;&gt;"",1,0))</f>
        <v>#REF!</v>
      </c>
      <c r="AQ170" s="148" t="e">
        <f>IF('Crisis Indicator Data'!#REF!="No Data",1,IF(#REF!&lt;&gt;"",1,0))</f>
        <v>#REF!</v>
      </c>
      <c r="AR170" s="148" t="e">
        <f>IF('Crisis Indicator Data'!#REF!="No Data",1,IF(#REF!&lt;&gt;"",1,0))</f>
        <v>#REF!</v>
      </c>
      <c r="AS170" s="148" t="e">
        <f>IF('Crisis Indicator Data'!#REF!="No Data",1,IF(#REF!&lt;&gt;"",1,0))</f>
        <v>#REF!</v>
      </c>
      <c r="AT170" s="148" t="e">
        <f>IF('Crisis Indicator Data'!#REF!="No Data",1,IF(#REF!&lt;&gt;"",1,0))</f>
        <v>#REF!</v>
      </c>
      <c r="AU170" s="148" t="e">
        <f>IF('Crisis Indicator Data'!#REF!="No Data",1,IF(#REF!&lt;&gt;"",1,0))</f>
        <v>#REF!</v>
      </c>
      <c r="AV170" s="148" t="e">
        <f>IF('Crisis Indicator Data'!#REF!="No Data",1,IF(#REF!&lt;&gt;"",1,0))</f>
        <v>#REF!</v>
      </c>
      <c r="AW170" s="148" t="e">
        <f>IF('Crisis Indicator Data'!#REF!="No Data",1,IF(#REF!&lt;&gt;"",1,0))</f>
        <v>#REF!</v>
      </c>
      <c r="AX170" s="148" t="e">
        <f>IF('Crisis Indicator Data'!#REF!="No Data",1,IF(#REF!&lt;&gt;"",1,0))</f>
        <v>#REF!</v>
      </c>
      <c r="AY170" s="148" t="e">
        <f>IF('Crisis Indicator Data'!#REF!="No Data",1,IF(#REF!&lt;&gt;"",1,0))</f>
        <v>#REF!</v>
      </c>
      <c r="AZ170" s="148" t="e">
        <f>IF('Crisis Indicator Data'!#REF!="No Data",1,IF(#REF!&lt;&gt;"",1,0))</f>
        <v>#REF!</v>
      </c>
      <c r="BA170" t="e">
        <f t="shared" si="10"/>
        <v>#REF!</v>
      </c>
      <c r="BB170" s="20" t="e">
        <f t="shared" si="11"/>
        <v>#REF!</v>
      </c>
    </row>
    <row r="171" spans="1:54">
      <c r="A171" t="s">
        <v>8161</v>
      </c>
      <c r="B171" s="148" t="e">
        <f>IF('Crisis Indicator Data'!#REF!="No Data",1,IF(#REF!&lt;&gt;"",1,0))</f>
        <v>#REF!</v>
      </c>
      <c r="C171" s="148" t="e">
        <f>IF('Crisis Indicator Data'!#REF!="No Data",1,IF(#REF!&lt;&gt;"",1,0))</f>
        <v>#REF!</v>
      </c>
      <c r="D171" s="148" t="e">
        <f>IF('Crisis Indicator Data'!#REF!="No Data",1,IF(#REF!&lt;&gt;"",1,0))</f>
        <v>#REF!</v>
      </c>
      <c r="E171" s="148" t="e">
        <f>IF('Crisis Indicator Data'!#REF!="No Data",1,IF(#REF!&lt;&gt;"",1,0))</f>
        <v>#REF!</v>
      </c>
      <c r="F171" s="148" t="e">
        <f>IF('Crisis Indicator Data'!#REF!="No Data",1,IF(#REF!&lt;&gt;"",1,0))</f>
        <v>#REF!</v>
      </c>
      <c r="G171" s="148" t="e">
        <f>IF('Crisis Indicator Data'!#REF!="No Data",1,IF(#REF!&lt;&gt;"",1,0))</f>
        <v>#REF!</v>
      </c>
      <c r="H171" s="148" t="e">
        <f>IF('Crisis Indicator Data'!#REF!="No Data",1,IF(#REF!&lt;&gt;"",1,0))</f>
        <v>#REF!</v>
      </c>
      <c r="I171" s="148" t="e">
        <f>IF('Crisis Indicator Data'!#REF!="No Data",1,IF(#REF!&lt;&gt;"",1,0))</f>
        <v>#REF!</v>
      </c>
      <c r="J171" s="148" t="e">
        <f>IF('Crisis Indicator Data'!#REF!="No Data",1,IF(#REF!&lt;&gt;"",1,0))</f>
        <v>#REF!</v>
      </c>
      <c r="K171" s="148" t="e">
        <f>IF('Crisis Indicator Data'!#REF!="No Data",1,IF(#REF!&lt;&gt;"",1,0))</f>
        <v>#REF!</v>
      </c>
      <c r="L171" s="148" t="e">
        <f>IF('Crisis Indicator Data'!#REF!="No Data",1,IF(#REF!&lt;&gt;"",1,0))</f>
        <v>#REF!</v>
      </c>
      <c r="M171" s="148" t="e">
        <f>IF('Crisis Indicator Data'!#REF!="No Data",1,IF(#REF!&lt;&gt;"",1,0))</f>
        <v>#REF!</v>
      </c>
      <c r="N171" s="148" t="e">
        <f>IF('Crisis Indicator Data'!#REF!="No Data",1,IF(#REF!&lt;&gt;"",1,0))</f>
        <v>#REF!</v>
      </c>
      <c r="O171" s="148" t="e">
        <f>IF('Crisis Indicator Data'!#REF!="No Data",1,IF(#REF!&lt;&gt;"",1,0))</f>
        <v>#REF!</v>
      </c>
      <c r="P171" s="148" t="e">
        <f>IF('Crisis Indicator Data'!#REF!="No Data",1,IF(#REF!&lt;&gt;"",1,0))</f>
        <v>#REF!</v>
      </c>
      <c r="Q171" s="148" t="e">
        <f>IF('Crisis Indicator Data'!#REF!="No Data",1,IF(#REF!&lt;&gt;"",1,0))</f>
        <v>#REF!</v>
      </c>
      <c r="R171" s="148" t="e">
        <f>IF('Crisis Indicator Data'!#REF!="No Data",1,IF(#REF!&lt;&gt;"",1,0))</f>
        <v>#REF!</v>
      </c>
      <c r="S171" s="148" t="e">
        <f>IF('Crisis Indicator Data'!#REF!="No Data",1,IF(#REF!&lt;&gt;"",1,0))</f>
        <v>#REF!</v>
      </c>
      <c r="T171" s="148" t="e">
        <f>IF('Crisis Indicator Data'!#REF!="No Data",1,IF(#REF!&lt;&gt;"",1,0))</f>
        <v>#REF!</v>
      </c>
      <c r="U171" s="148" t="e">
        <f>IF('Crisis Indicator Data'!#REF!="No Data",1,IF(#REF!&lt;&gt;"",1,0))</f>
        <v>#REF!</v>
      </c>
      <c r="V171" s="148" t="e">
        <f>IF('Crisis Indicator Data'!#REF!="No Data",1,IF(#REF!&lt;&gt;"",1,0))</f>
        <v>#REF!</v>
      </c>
      <c r="W171" s="148" t="e">
        <f>IF('Crisis Indicator Data'!#REF!="No Data",1,IF(#REF!&lt;&gt;"",1,0))</f>
        <v>#REF!</v>
      </c>
      <c r="X171" s="148" t="e">
        <f>IF('Crisis Indicator Data'!#REF!="No Data",1,IF(#REF!&lt;&gt;"",1,0))</f>
        <v>#REF!</v>
      </c>
      <c r="Y171" s="148" t="e">
        <f>IF('Crisis Indicator Data'!#REF!="No Data",1,IF(#REF!&lt;&gt;"",1,0))</f>
        <v>#REF!</v>
      </c>
      <c r="Z171" s="148" t="e">
        <f>IF('Crisis Indicator Data'!#REF!="No Data",1,IF(#REF!&lt;&gt;"",1,0))</f>
        <v>#REF!</v>
      </c>
      <c r="AA171" s="148" t="e">
        <f>IF('Crisis Indicator Data'!#REF!="No Data",1,IF(#REF!&lt;&gt;"",1,0))</f>
        <v>#REF!</v>
      </c>
      <c r="AB171" s="148" t="e">
        <f>IF('Crisis Indicator Data'!#REF!="No Data",1,IF(#REF!&lt;&gt;"",1,0))</f>
        <v>#REF!</v>
      </c>
      <c r="AC171" s="148" t="e">
        <f>IF('Crisis Indicator Data'!#REF!="No Data",1,IF(#REF!&lt;&gt;"",1,0))</f>
        <v>#REF!</v>
      </c>
      <c r="AD171" s="148" t="e">
        <f>IF('Crisis Indicator Data'!#REF!="No Data",1,IF(#REF!&lt;&gt;"",1,0))</f>
        <v>#REF!</v>
      </c>
      <c r="AE171" s="148" t="e">
        <f>IF('Crisis Indicator Data'!#REF!="No Data",1,IF(#REF!&lt;&gt;"",1,0))</f>
        <v>#REF!</v>
      </c>
      <c r="AF171" s="148" t="e">
        <f>IF('Crisis Indicator Data'!#REF!="No Data",1,IF(#REF!&lt;&gt;"",1,0))</f>
        <v>#REF!</v>
      </c>
      <c r="AG171" s="148" t="e">
        <f>IF('Crisis Indicator Data'!#REF!="No Data",1,IF(#REF!&lt;&gt;"",1,0))</f>
        <v>#REF!</v>
      </c>
      <c r="AH171" s="148" t="e">
        <f>IF('Crisis Indicator Data'!#REF!="No Data",1,IF(#REF!&lt;&gt;"",1,0))</f>
        <v>#REF!</v>
      </c>
      <c r="AI171" s="148" t="e">
        <f>IF('Crisis Indicator Data'!#REF!="No Data",1,IF(#REF!&lt;&gt;"",1,0))</f>
        <v>#REF!</v>
      </c>
      <c r="AJ171" s="148" t="e">
        <f>IF('Crisis Indicator Data'!#REF!="No Data",1,IF(#REF!&lt;&gt;"",1,0))</f>
        <v>#REF!</v>
      </c>
      <c r="AK171" s="148" t="e">
        <f>IF('Crisis Indicator Data'!#REF!="No Data",1,IF(#REF!&lt;&gt;"",1,0))</f>
        <v>#REF!</v>
      </c>
      <c r="AL171" s="148" t="e">
        <f>IF('Crisis Indicator Data'!#REF!="No Data",1,IF(#REF!&lt;&gt;"",1,0))</f>
        <v>#REF!</v>
      </c>
      <c r="AM171" s="148" t="e">
        <f>IF('Crisis Indicator Data'!#REF!="No Data",1,IF(#REF!&lt;&gt;"",1,0))</f>
        <v>#REF!</v>
      </c>
      <c r="AN171" s="148" t="e">
        <f>IF('Crisis Indicator Data'!#REF!="No Data",1,IF(#REF!&lt;&gt;"",1,0))</f>
        <v>#REF!</v>
      </c>
      <c r="AO171" s="148" t="e">
        <f>IF('Crisis Indicator Data'!#REF!="No Data",1,IF(#REF!&lt;&gt;"",1,0))</f>
        <v>#REF!</v>
      </c>
      <c r="AP171" s="148" t="e">
        <f>IF('Crisis Indicator Data'!#REF!="No Data",1,IF(#REF!&lt;&gt;"",1,0))</f>
        <v>#REF!</v>
      </c>
      <c r="AQ171" s="148" t="e">
        <f>IF('Crisis Indicator Data'!#REF!="No Data",1,IF(#REF!&lt;&gt;"",1,0))</f>
        <v>#REF!</v>
      </c>
      <c r="AR171" s="148" t="e">
        <f>IF('Crisis Indicator Data'!#REF!="No Data",1,IF(#REF!&lt;&gt;"",1,0))</f>
        <v>#REF!</v>
      </c>
      <c r="AS171" s="148" t="e">
        <f>IF('Crisis Indicator Data'!#REF!="No Data",1,IF(#REF!&lt;&gt;"",1,0))</f>
        <v>#REF!</v>
      </c>
      <c r="AT171" s="148" t="e">
        <f>IF('Crisis Indicator Data'!#REF!="No Data",1,IF(#REF!&lt;&gt;"",1,0))</f>
        <v>#REF!</v>
      </c>
      <c r="AU171" s="148" t="e">
        <f>IF('Crisis Indicator Data'!#REF!="No Data",1,IF(#REF!&lt;&gt;"",1,0))</f>
        <v>#REF!</v>
      </c>
      <c r="AV171" s="148" t="e">
        <f>IF('Crisis Indicator Data'!#REF!="No Data",1,IF(#REF!&lt;&gt;"",1,0))</f>
        <v>#REF!</v>
      </c>
      <c r="AW171" s="148" t="e">
        <f>IF('Crisis Indicator Data'!#REF!="No Data",1,IF(#REF!&lt;&gt;"",1,0))</f>
        <v>#REF!</v>
      </c>
      <c r="AX171" s="148" t="e">
        <f>IF('Crisis Indicator Data'!#REF!="No Data",1,IF(#REF!&lt;&gt;"",1,0))</f>
        <v>#REF!</v>
      </c>
      <c r="AY171" s="148" t="e">
        <f>IF('Crisis Indicator Data'!#REF!="No Data",1,IF(#REF!&lt;&gt;"",1,0))</f>
        <v>#REF!</v>
      </c>
      <c r="AZ171" s="148" t="e">
        <f>IF('Crisis Indicator Data'!#REF!="No Data",1,IF(#REF!&lt;&gt;"",1,0))</f>
        <v>#REF!</v>
      </c>
      <c r="BA171" t="e">
        <f t="shared" si="10"/>
        <v>#REF!</v>
      </c>
      <c r="BB171" s="20" t="e">
        <f t="shared" si="11"/>
        <v>#REF!</v>
      </c>
    </row>
    <row r="172" spans="1:54">
      <c r="A172" t="s">
        <v>6968</v>
      </c>
      <c r="B172" s="148" t="e">
        <f>IF('Crisis Indicator Data'!#REF!="No Data",1,IF(#REF!&lt;&gt;"",1,0))</f>
        <v>#REF!</v>
      </c>
      <c r="C172" s="148" t="e">
        <f>IF('Crisis Indicator Data'!#REF!="No Data",1,IF(#REF!&lt;&gt;"",1,0))</f>
        <v>#REF!</v>
      </c>
      <c r="D172" s="148" t="e">
        <f>IF('Crisis Indicator Data'!#REF!="No Data",1,IF(#REF!&lt;&gt;"",1,0))</f>
        <v>#REF!</v>
      </c>
      <c r="E172" s="148" t="e">
        <f>IF('Crisis Indicator Data'!#REF!="No Data",1,IF(#REF!&lt;&gt;"",1,0))</f>
        <v>#REF!</v>
      </c>
      <c r="F172" s="148" t="e">
        <f>IF('Crisis Indicator Data'!#REF!="No Data",1,IF(#REF!&lt;&gt;"",1,0))</f>
        <v>#REF!</v>
      </c>
      <c r="G172" s="148" t="e">
        <f>IF('Crisis Indicator Data'!#REF!="No Data",1,IF(#REF!&lt;&gt;"",1,0))</f>
        <v>#REF!</v>
      </c>
      <c r="H172" s="148" t="e">
        <f>IF('Crisis Indicator Data'!#REF!="No Data",1,IF(#REF!&lt;&gt;"",1,0))</f>
        <v>#REF!</v>
      </c>
      <c r="I172" s="148" t="e">
        <f>IF('Crisis Indicator Data'!#REF!="No Data",1,IF(#REF!&lt;&gt;"",1,0))</f>
        <v>#REF!</v>
      </c>
      <c r="J172" s="148" t="e">
        <f>IF('Crisis Indicator Data'!#REF!="No Data",1,IF(#REF!&lt;&gt;"",1,0))</f>
        <v>#REF!</v>
      </c>
      <c r="K172" s="148" t="e">
        <f>IF('Crisis Indicator Data'!#REF!="No Data",1,IF(#REF!&lt;&gt;"",1,0))</f>
        <v>#REF!</v>
      </c>
      <c r="L172" s="148" t="e">
        <f>IF('Crisis Indicator Data'!#REF!="No Data",1,IF(#REF!&lt;&gt;"",1,0))</f>
        <v>#REF!</v>
      </c>
      <c r="M172" s="148" t="e">
        <f>IF('Crisis Indicator Data'!#REF!="No Data",1,IF(#REF!&lt;&gt;"",1,0))</f>
        <v>#REF!</v>
      </c>
      <c r="N172" s="148" t="e">
        <f>IF('Crisis Indicator Data'!#REF!="No Data",1,IF(#REF!&lt;&gt;"",1,0))</f>
        <v>#REF!</v>
      </c>
      <c r="O172" s="148" t="e">
        <f>IF('Crisis Indicator Data'!#REF!="No Data",1,IF(#REF!&lt;&gt;"",1,0))</f>
        <v>#REF!</v>
      </c>
      <c r="P172" s="148" t="e">
        <f>IF('Crisis Indicator Data'!#REF!="No Data",1,IF(#REF!&lt;&gt;"",1,0))</f>
        <v>#REF!</v>
      </c>
      <c r="Q172" s="148" t="e">
        <f>IF('Crisis Indicator Data'!#REF!="No Data",1,IF(#REF!&lt;&gt;"",1,0))</f>
        <v>#REF!</v>
      </c>
      <c r="R172" s="148" t="e">
        <f>IF('Crisis Indicator Data'!#REF!="No Data",1,IF(#REF!&lt;&gt;"",1,0))</f>
        <v>#REF!</v>
      </c>
      <c r="S172" s="148" t="e">
        <f>IF('Crisis Indicator Data'!#REF!="No Data",1,IF(#REF!&lt;&gt;"",1,0))</f>
        <v>#REF!</v>
      </c>
      <c r="T172" s="148" t="e">
        <f>IF('Crisis Indicator Data'!#REF!="No Data",1,IF(#REF!&lt;&gt;"",1,0))</f>
        <v>#REF!</v>
      </c>
      <c r="U172" s="148" t="e">
        <f>IF('Crisis Indicator Data'!#REF!="No Data",1,IF(#REF!&lt;&gt;"",1,0))</f>
        <v>#REF!</v>
      </c>
      <c r="V172" s="148" t="e">
        <f>IF('Crisis Indicator Data'!#REF!="No Data",1,IF(#REF!&lt;&gt;"",1,0))</f>
        <v>#REF!</v>
      </c>
      <c r="W172" s="148" t="e">
        <f>IF('Crisis Indicator Data'!#REF!="No Data",1,IF(#REF!&lt;&gt;"",1,0))</f>
        <v>#REF!</v>
      </c>
      <c r="X172" s="148" t="e">
        <f>IF('Crisis Indicator Data'!#REF!="No Data",1,IF(#REF!&lt;&gt;"",1,0))</f>
        <v>#REF!</v>
      </c>
      <c r="Y172" s="148" t="e">
        <f>IF('Crisis Indicator Data'!#REF!="No Data",1,IF(#REF!&lt;&gt;"",1,0))</f>
        <v>#REF!</v>
      </c>
      <c r="Z172" s="148" t="e">
        <f>IF('Crisis Indicator Data'!#REF!="No Data",1,IF(#REF!&lt;&gt;"",1,0))</f>
        <v>#REF!</v>
      </c>
      <c r="AA172" s="148" t="e">
        <f>IF('Crisis Indicator Data'!#REF!="No Data",1,IF(#REF!&lt;&gt;"",1,0))</f>
        <v>#REF!</v>
      </c>
      <c r="AB172" s="148" t="e">
        <f>IF('Crisis Indicator Data'!#REF!="No Data",1,IF(#REF!&lt;&gt;"",1,0))</f>
        <v>#REF!</v>
      </c>
      <c r="AC172" s="148" t="e">
        <f>IF('Crisis Indicator Data'!#REF!="No Data",1,IF(#REF!&lt;&gt;"",1,0))</f>
        <v>#REF!</v>
      </c>
      <c r="AD172" s="148" t="e">
        <f>IF('Crisis Indicator Data'!#REF!="No Data",1,IF(#REF!&lt;&gt;"",1,0))</f>
        <v>#REF!</v>
      </c>
      <c r="AE172" s="148" t="e">
        <f>IF('Crisis Indicator Data'!#REF!="No Data",1,IF(#REF!&lt;&gt;"",1,0))</f>
        <v>#REF!</v>
      </c>
      <c r="AF172" s="148" t="e">
        <f>IF('Crisis Indicator Data'!#REF!="No Data",1,IF(#REF!&lt;&gt;"",1,0))</f>
        <v>#REF!</v>
      </c>
      <c r="AG172" s="148" t="e">
        <f>IF('Crisis Indicator Data'!#REF!="No Data",1,IF(#REF!&lt;&gt;"",1,0))</f>
        <v>#REF!</v>
      </c>
      <c r="AH172" s="148" t="e">
        <f>IF('Crisis Indicator Data'!#REF!="No Data",1,IF(#REF!&lt;&gt;"",1,0))</f>
        <v>#REF!</v>
      </c>
      <c r="AI172" s="148" t="e">
        <f>IF('Crisis Indicator Data'!#REF!="No Data",1,IF(#REF!&lt;&gt;"",1,0))</f>
        <v>#REF!</v>
      </c>
      <c r="AJ172" s="148" t="e">
        <f>IF('Crisis Indicator Data'!#REF!="No Data",1,IF(#REF!&lt;&gt;"",1,0))</f>
        <v>#REF!</v>
      </c>
      <c r="AK172" s="148" t="e">
        <f>IF('Crisis Indicator Data'!#REF!="No Data",1,IF(#REF!&lt;&gt;"",1,0))</f>
        <v>#REF!</v>
      </c>
      <c r="AL172" s="148" t="e">
        <f>IF('Crisis Indicator Data'!#REF!="No Data",1,IF(#REF!&lt;&gt;"",1,0))</f>
        <v>#REF!</v>
      </c>
      <c r="AM172" s="148" t="e">
        <f>IF('Crisis Indicator Data'!#REF!="No Data",1,IF(#REF!&lt;&gt;"",1,0))</f>
        <v>#REF!</v>
      </c>
      <c r="AN172" s="148" t="e">
        <f>IF('Crisis Indicator Data'!#REF!="No Data",1,IF(#REF!&lt;&gt;"",1,0))</f>
        <v>#REF!</v>
      </c>
      <c r="AO172" s="148" t="e">
        <f>IF('Crisis Indicator Data'!#REF!="No Data",1,IF(#REF!&lt;&gt;"",1,0))</f>
        <v>#REF!</v>
      </c>
      <c r="AP172" s="148" t="e">
        <f>IF('Crisis Indicator Data'!#REF!="No Data",1,IF(#REF!&lt;&gt;"",1,0))</f>
        <v>#REF!</v>
      </c>
      <c r="AQ172" s="148" t="e">
        <f>IF('Crisis Indicator Data'!#REF!="No Data",1,IF(#REF!&lt;&gt;"",1,0))</f>
        <v>#REF!</v>
      </c>
      <c r="AR172" s="148" t="e">
        <f>IF('Crisis Indicator Data'!#REF!="No Data",1,IF(#REF!&lt;&gt;"",1,0))</f>
        <v>#REF!</v>
      </c>
      <c r="AS172" s="148" t="e">
        <f>IF('Crisis Indicator Data'!#REF!="No Data",1,IF(#REF!&lt;&gt;"",1,0))</f>
        <v>#REF!</v>
      </c>
      <c r="AT172" s="148" t="e">
        <f>IF('Crisis Indicator Data'!#REF!="No Data",1,IF(#REF!&lt;&gt;"",1,0))</f>
        <v>#REF!</v>
      </c>
      <c r="AU172" s="148" t="e">
        <f>IF('Crisis Indicator Data'!#REF!="No Data",1,IF(#REF!&lt;&gt;"",1,0))</f>
        <v>#REF!</v>
      </c>
      <c r="AV172" s="148" t="e">
        <f>IF('Crisis Indicator Data'!#REF!="No Data",1,IF(#REF!&lt;&gt;"",1,0))</f>
        <v>#REF!</v>
      </c>
      <c r="AW172" s="148" t="e">
        <f>IF('Crisis Indicator Data'!#REF!="No Data",1,IF(#REF!&lt;&gt;"",1,0))</f>
        <v>#REF!</v>
      </c>
      <c r="AX172" s="148" t="e">
        <f>IF('Crisis Indicator Data'!#REF!="No Data",1,IF(#REF!&lt;&gt;"",1,0))</f>
        <v>#REF!</v>
      </c>
      <c r="AY172" s="148" t="e">
        <f>IF('Crisis Indicator Data'!#REF!="No Data",1,IF(#REF!&lt;&gt;"",1,0))</f>
        <v>#REF!</v>
      </c>
      <c r="AZ172" s="148" t="e">
        <f>IF('Crisis Indicator Data'!#REF!="No Data",1,IF(#REF!&lt;&gt;"",1,0))</f>
        <v>#REF!</v>
      </c>
      <c r="BA172" t="e">
        <f t="shared" si="10"/>
        <v>#REF!</v>
      </c>
      <c r="BB172" s="20" t="e">
        <f t="shared" si="11"/>
        <v>#REF!</v>
      </c>
    </row>
    <row r="173" spans="1:54">
      <c r="A173" t="s">
        <v>8245</v>
      </c>
      <c r="B173" s="148" t="e">
        <f>IF('Crisis Indicator Data'!#REF!="No Data",1,IF(#REF!&lt;&gt;"",1,0))</f>
        <v>#REF!</v>
      </c>
      <c r="C173" s="148" t="e">
        <f>IF('Crisis Indicator Data'!#REF!="No Data",1,IF(#REF!&lt;&gt;"",1,0))</f>
        <v>#REF!</v>
      </c>
      <c r="D173" s="148" t="e">
        <f>IF('Crisis Indicator Data'!#REF!="No Data",1,IF(#REF!&lt;&gt;"",1,0))</f>
        <v>#REF!</v>
      </c>
      <c r="E173" s="148" t="e">
        <f>IF('Crisis Indicator Data'!#REF!="No Data",1,IF(#REF!&lt;&gt;"",1,0))</f>
        <v>#REF!</v>
      </c>
      <c r="F173" s="148" t="e">
        <f>IF('Crisis Indicator Data'!#REF!="No Data",1,IF(#REF!&lt;&gt;"",1,0))</f>
        <v>#REF!</v>
      </c>
      <c r="G173" s="148" t="e">
        <f>IF('Crisis Indicator Data'!#REF!="No Data",1,IF(#REF!&lt;&gt;"",1,0))</f>
        <v>#REF!</v>
      </c>
      <c r="H173" s="148" t="e">
        <f>IF('Crisis Indicator Data'!#REF!="No Data",1,IF(#REF!&lt;&gt;"",1,0))</f>
        <v>#REF!</v>
      </c>
      <c r="I173" s="148" t="e">
        <f>IF('Crisis Indicator Data'!#REF!="No Data",1,IF(#REF!&lt;&gt;"",1,0))</f>
        <v>#REF!</v>
      </c>
      <c r="J173" s="148" t="e">
        <f>IF('Crisis Indicator Data'!#REF!="No Data",1,IF(#REF!&lt;&gt;"",1,0))</f>
        <v>#REF!</v>
      </c>
      <c r="K173" s="148" t="e">
        <f>IF('Crisis Indicator Data'!#REF!="No Data",1,IF(#REF!&lt;&gt;"",1,0))</f>
        <v>#REF!</v>
      </c>
      <c r="L173" s="148" t="e">
        <f>IF('Crisis Indicator Data'!#REF!="No Data",1,IF(#REF!&lt;&gt;"",1,0))</f>
        <v>#REF!</v>
      </c>
      <c r="M173" s="148" t="e">
        <f>IF('Crisis Indicator Data'!#REF!="No Data",1,IF(#REF!&lt;&gt;"",1,0))</f>
        <v>#REF!</v>
      </c>
      <c r="N173" s="148" t="e">
        <f>IF('Crisis Indicator Data'!#REF!="No Data",1,IF(#REF!&lt;&gt;"",1,0))</f>
        <v>#REF!</v>
      </c>
      <c r="O173" s="148" t="e">
        <f>IF('Crisis Indicator Data'!#REF!="No Data",1,IF(#REF!&lt;&gt;"",1,0))</f>
        <v>#REF!</v>
      </c>
      <c r="P173" s="148" t="e">
        <f>IF('Crisis Indicator Data'!#REF!="No Data",1,IF(#REF!&lt;&gt;"",1,0))</f>
        <v>#REF!</v>
      </c>
      <c r="Q173" s="148" t="e">
        <f>IF('Crisis Indicator Data'!#REF!="No Data",1,IF(#REF!&lt;&gt;"",1,0))</f>
        <v>#REF!</v>
      </c>
      <c r="R173" s="148" t="e">
        <f>IF('Crisis Indicator Data'!#REF!="No Data",1,IF(#REF!&lt;&gt;"",1,0))</f>
        <v>#REF!</v>
      </c>
      <c r="S173" s="148" t="e">
        <f>IF('Crisis Indicator Data'!#REF!="No Data",1,IF(#REF!&lt;&gt;"",1,0))</f>
        <v>#REF!</v>
      </c>
      <c r="T173" s="148" t="e">
        <f>IF('Crisis Indicator Data'!#REF!="No Data",1,IF(#REF!&lt;&gt;"",1,0))</f>
        <v>#REF!</v>
      </c>
      <c r="U173" s="148" t="e">
        <f>IF('Crisis Indicator Data'!#REF!="No Data",1,IF(#REF!&lt;&gt;"",1,0))</f>
        <v>#REF!</v>
      </c>
      <c r="V173" s="148" t="e">
        <f>IF('Crisis Indicator Data'!#REF!="No Data",1,IF(#REF!&lt;&gt;"",1,0))</f>
        <v>#REF!</v>
      </c>
      <c r="W173" s="148" t="e">
        <f>IF('Crisis Indicator Data'!#REF!="No Data",1,IF(#REF!&lt;&gt;"",1,0))</f>
        <v>#REF!</v>
      </c>
      <c r="X173" s="148" t="e">
        <f>IF('Crisis Indicator Data'!#REF!="No Data",1,IF(#REF!&lt;&gt;"",1,0))</f>
        <v>#REF!</v>
      </c>
      <c r="Y173" s="148" t="e">
        <f>IF('Crisis Indicator Data'!#REF!="No Data",1,IF(#REF!&lt;&gt;"",1,0))</f>
        <v>#REF!</v>
      </c>
      <c r="Z173" s="148" t="e">
        <f>IF('Crisis Indicator Data'!#REF!="No Data",1,IF(#REF!&lt;&gt;"",1,0))</f>
        <v>#REF!</v>
      </c>
      <c r="AA173" s="148" t="e">
        <f>IF('Crisis Indicator Data'!#REF!="No Data",1,IF(#REF!&lt;&gt;"",1,0))</f>
        <v>#REF!</v>
      </c>
      <c r="AB173" s="148" t="e">
        <f>IF('Crisis Indicator Data'!#REF!="No Data",1,IF(#REF!&lt;&gt;"",1,0))</f>
        <v>#REF!</v>
      </c>
      <c r="AC173" s="148" t="e">
        <f>IF('Crisis Indicator Data'!#REF!="No Data",1,IF(#REF!&lt;&gt;"",1,0))</f>
        <v>#REF!</v>
      </c>
      <c r="AD173" s="148" t="e">
        <f>IF('Crisis Indicator Data'!#REF!="No Data",1,IF(#REF!&lt;&gt;"",1,0))</f>
        <v>#REF!</v>
      </c>
      <c r="AE173" s="148" t="e">
        <f>IF('Crisis Indicator Data'!#REF!="No Data",1,IF(#REF!&lt;&gt;"",1,0))</f>
        <v>#REF!</v>
      </c>
      <c r="AF173" s="148" t="e">
        <f>IF('Crisis Indicator Data'!#REF!="No Data",1,IF(#REF!&lt;&gt;"",1,0))</f>
        <v>#REF!</v>
      </c>
      <c r="AG173" s="148" t="e">
        <f>IF('Crisis Indicator Data'!#REF!="No Data",1,IF(#REF!&lt;&gt;"",1,0))</f>
        <v>#REF!</v>
      </c>
      <c r="AH173" s="148" t="e">
        <f>IF('Crisis Indicator Data'!#REF!="No Data",1,IF(#REF!&lt;&gt;"",1,0))</f>
        <v>#REF!</v>
      </c>
      <c r="AI173" s="148" t="e">
        <f>IF('Crisis Indicator Data'!#REF!="No Data",1,IF(#REF!&lt;&gt;"",1,0))</f>
        <v>#REF!</v>
      </c>
      <c r="AJ173" s="148" t="e">
        <f>IF('Crisis Indicator Data'!#REF!="No Data",1,IF(#REF!&lt;&gt;"",1,0))</f>
        <v>#REF!</v>
      </c>
      <c r="AK173" s="148" t="e">
        <f>IF('Crisis Indicator Data'!#REF!="No Data",1,IF(#REF!&lt;&gt;"",1,0))</f>
        <v>#REF!</v>
      </c>
      <c r="AL173" s="148" t="e">
        <f>IF('Crisis Indicator Data'!#REF!="No Data",1,IF(#REF!&lt;&gt;"",1,0))</f>
        <v>#REF!</v>
      </c>
      <c r="AM173" s="148" t="e">
        <f>IF('Crisis Indicator Data'!#REF!="No Data",1,IF(#REF!&lt;&gt;"",1,0))</f>
        <v>#REF!</v>
      </c>
      <c r="AN173" s="148" t="e">
        <f>IF('Crisis Indicator Data'!#REF!="No Data",1,IF(#REF!&lt;&gt;"",1,0))</f>
        <v>#REF!</v>
      </c>
      <c r="AO173" s="148" t="e">
        <f>IF('Crisis Indicator Data'!#REF!="No Data",1,IF(#REF!&lt;&gt;"",1,0))</f>
        <v>#REF!</v>
      </c>
      <c r="AP173" s="148" t="e">
        <f>IF('Crisis Indicator Data'!#REF!="No Data",1,IF(#REF!&lt;&gt;"",1,0))</f>
        <v>#REF!</v>
      </c>
      <c r="AQ173" s="148" t="e">
        <f>IF('Crisis Indicator Data'!#REF!="No Data",1,IF(#REF!&lt;&gt;"",1,0))</f>
        <v>#REF!</v>
      </c>
      <c r="AR173" s="148" t="e">
        <f>IF('Crisis Indicator Data'!#REF!="No Data",1,IF(#REF!&lt;&gt;"",1,0))</f>
        <v>#REF!</v>
      </c>
      <c r="AS173" s="148" t="e">
        <f>IF('Crisis Indicator Data'!#REF!="No Data",1,IF(#REF!&lt;&gt;"",1,0))</f>
        <v>#REF!</v>
      </c>
      <c r="AT173" s="148" t="e">
        <f>IF('Crisis Indicator Data'!#REF!="No Data",1,IF(#REF!&lt;&gt;"",1,0))</f>
        <v>#REF!</v>
      </c>
      <c r="AU173" s="148" t="e">
        <f>IF('Crisis Indicator Data'!#REF!="No Data",1,IF(#REF!&lt;&gt;"",1,0))</f>
        <v>#REF!</v>
      </c>
      <c r="AV173" s="148" t="e">
        <f>IF('Crisis Indicator Data'!#REF!="No Data",1,IF(#REF!&lt;&gt;"",1,0))</f>
        <v>#REF!</v>
      </c>
      <c r="AW173" s="148" t="e">
        <f>IF('Crisis Indicator Data'!#REF!="No Data",1,IF(#REF!&lt;&gt;"",1,0))</f>
        <v>#REF!</v>
      </c>
      <c r="AX173" s="148" t="e">
        <f>IF('Crisis Indicator Data'!#REF!="No Data",1,IF(#REF!&lt;&gt;"",1,0))</f>
        <v>#REF!</v>
      </c>
      <c r="AY173" s="148" t="e">
        <f>IF('Crisis Indicator Data'!#REF!="No Data",1,IF(#REF!&lt;&gt;"",1,0))</f>
        <v>#REF!</v>
      </c>
      <c r="AZ173" s="148" t="e">
        <f>IF('Crisis Indicator Data'!#REF!="No Data",1,IF(#REF!&lt;&gt;"",1,0))</f>
        <v>#REF!</v>
      </c>
      <c r="BA173" t="e">
        <f t="shared" si="10"/>
        <v>#REF!</v>
      </c>
      <c r="BB173" s="20" t="e">
        <f t="shared" si="11"/>
        <v>#REF!</v>
      </c>
    </row>
    <row r="174" spans="1:54">
      <c r="A174" t="s">
        <v>8247</v>
      </c>
      <c r="B174" s="148" t="e">
        <f>IF('Crisis Indicator Data'!#REF!="No Data",1,IF(#REF!&lt;&gt;"",1,0))</f>
        <v>#REF!</v>
      </c>
      <c r="C174" s="148" t="e">
        <f>IF('Crisis Indicator Data'!#REF!="No Data",1,IF(#REF!&lt;&gt;"",1,0))</f>
        <v>#REF!</v>
      </c>
      <c r="D174" s="148" t="e">
        <f>IF('Crisis Indicator Data'!#REF!="No Data",1,IF(#REF!&lt;&gt;"",1,0))</f>
        <v>#REF!</v>
      </c>
      <c r="E174" s="148" t="e">
        <f>IF('Crisis Indicator Data'!#REF!="No Data",1,IF(#REF!&lt;&gt;"",1,0))</f>
        <v>#REF!</v>
      </c>
      <c r="F174" s="148" t="e">
        <f>IF('Crisis Indicator Data'!#REF!="No Data",1,IF(#REF!&lt;&gt;"",1,0))</f>
        <v>#REF!</v>
      </c>
      <c r="G174" s="148" t="e">
        <f>IF('Crisis Indicator Data'!#REF!="No Data",1,IF(#REF!&lt;&gt;"",1,0))</f>
        <v>#REF!</v>
      </c>
      <c r="H174" s="148" t="e">
        <f>IF('Crisis Indicator Data'!#REF!="No Data",1,IF(#REF!&lt;&gt;"",1,0))</f>
        <v>#REF!</v>
      </c>
      <c r="I174" s="148" t="e">
        <f>IF('Crisis Indicator Data'!#REF!="No Data",1,IF(#REF!&lt;&gt;"",1,0))</f>
        <v>#REF!</v>
      </c>
      <c r="J174" s="148" t="e">
        <f>IF('Crisis Indicator Data'!#REF!="No Data",1,IF(#REF!&lt;&gt;"",1,0))</f>
        <v>#REF!</v>
      </c>
      <c r="K174" s="148" t="e">
        <f>IF('Crisis Indicator Data'!#REF!="No Data",1,IF(#REF!&lt;&gt;"",1,0))</f>
        <v>#REF!</v>
      </c>
      <c r="L174" s="148" t="e">
        <f>IF('Crisis Indicator Data'!#REF!="No Data",1,IF(#REF!&lt;&gt;"",1,0))</f>
        <v>#REF!</v>
      </c>
      <c r="M174" s="148" t="e">
        <f>IF('Crisis Indicator Data'!#REF!="No Data",1,IF(#REF!&lt;&gt;"",1,0))</f>
        <v>#REF!</v>
      </c>
      <c r="N174" s="148" t="e">
        <f>IF('Crisis Indicator Data'!#REF!="No Data",1,IF(#REF!&lt;&gt;"",1,0))</f>
        <v>#REF!</v>
      </c>
      <c r="O174" s="148" t="e">
        <f>IF('Crisis Indicator Data'!#REF!="No Data",1,IF(#REF!&lt;&gt;"",1,0))</f>
        <v>#REF!</v>
      </c>
      <c r="P174" s="148" t="e">
        <f>IF('Crisis Indicator Data'!#REF!="No Data",1,IF(#REF!&lt;&gt;"",1,0))</f>
        <v>#REF!</v>
      </c>
      <c r="Q174" s="148" t="e">
        <f>IF('Crisis Indicator Data'!#REF!="No Data",1,IF(#REF!&lt;&gt;"",1,0))</f>
        <v>#REF!</v>
      </c>
      <c r="R174" s="148" t="e">
        <f>IF('Crisis Indicator Data'!#REF!="No Data",1,IF(#REF!&lt;&gt;"",1,0))</f>
        <v>#REF!</v>
      </c>
      <c r="S174" s="148" t="e">
        <f>IF('Crisis Indicator Data'!#REF!="No Data",1,IF(#REF!&lt;&gt;"",1,0))</f>
        <v>#REF!</v>
      </c>
      <c r="T174" s="148" t="e">
        <f>IF('Crisis Indicator Data'!#REF!="No Data",1,IF(#REF!&lt;&gt;"",1,0))</f>
        <v>#REF!</v>
      </c>
      <c r="U174" s="148" t="e">
        <f>IF('Crisis Indicator Data'!#REF!="No Data",1,IF(#REF!&lt;&gt;"",1,0))</f>
        <v>#REF!</v>
      </c>
      <c r="V174" s="148" t="e">
        <f>IF('Crisis Indicator Data'!#REF!="No Data",1,IF(#REF!&lt;&gt;"",1,0))</f>
        <v>#REF!</v>
      </c>
      <c r="W174" s="148" t="e">
        <f>IF('Crisis Indicator Data'!#REF!="No Data",1,IF(#REF!&lt;&gt;"",1,0))</f>
        <v>#REF!</v>
      </c>
      <c r="X174" s="148" t="e">
        <f>IF('Crisis Indicator Data'!#REF!="No Data",1,IF(#REF!&lt;&gt;"",1,0))</f>
        <v>#REF!</v>
      </c>
      <c r="Y174" s="148" t="e">
        <f>IF('Crisis Indicator Data'!#REF!="No Data",1,IF(#REF!&lt;&gt;"",1,0))</f>
        <v>#REF!</v>
      </c>
      <c r="Z174" s="148" t="e">
        <f>IF('Crisis Indicator Data'!#REF!="No Data",1,IF(#REF!&lt;&gt;"",1,0))</f>
        <v>#REF!</v>
      </c>
      <c r="AA174" s="148" t="e">
        <f>IF('Crisis Indicator Data'!#REF!="No Data",1,IF(#REF!&lt;&gt;"",1,0))</f>
        <v>#REF!</v>
      </c>
      <c r="AB174" s="148" t="e">
        <f>IF('Crisis Indicator Data'!#REF!="No Data",1,IF(#REF!&lt;&gt;"",1,0))</f>
        <v>#REF!</v>
      </c>
      <c r="AC174" s="148" t="e">
        <f>IF('Crisis Indicator Data'!#REF!="No Data",1,IF(#REF!&lt;&gt;"",1,0))</f>
        <v>#REF!</v>
      </c>
      <c r="AD174" s="148" t="e">
        <f>IF('Crisis Indicator Data'!#REF!="No Data",1,IF(#REF!&lt;&gt;"",1,0))</f>
        <v>#REF!</v>
      </c>
      <c r="AE174" s="148" t="e">
        <f>IF('Crisis Indicator Data'!#REF!="No Data",1,IF(#REF!&lt;&gt;"",1,0))</f>
        <v>#REF!</v>
      </c>
      <c r="AF174" s="148" t="e">
        <f>IF('Crisis Indicator Data'!#REF!="No Data",1,IF(#REF!&lt;&gt;"",1,0))</f>
        <v>#REF!</v>
      </c>
      <c r="AG174" s="148" t="e">
        <f>IF('Crisis Indicator Data'!#REF!="No Data",1,IF(#REF!&lt;&gt;"",1,0))</f>
        <v>#REF!</v>
      </c>
      <c r="AH174" s="148" t="e">
        <f>IF('Crisis Indicator Data'!#REF!="No Data",1,IF(#REF!&lt;&gt;"",1,0))</f>
        <v>#REF!</v>
      </c>
      <c r="AI174" s="148" t="e">
        <f>IF('Crisis Indicator Data'!#REF!="No Data",1,IF(#REF!&lt;&gt;"",1,0))</f>
        <v>#REF!</v>
      </c>
      <c r="AJ174" s="148" t="e">
        <f>IF('Crisis Indicator Data'!#REF!="No Data",1,IF(#REF!&lt;&gt;"",1,0))</f>
        <v>#REF!</v>
      </c>
      <c r="AK174" s="148" t="e">
        <f>IF('Crisis Indicator Data'!#REF!="No Data",1,IF(#REF!&lt;&gt;"",1,0))</f>
        <v>#REF!</v>
      </c>
      <c r="AL174" s="148" t="e">
        <f>IF('Crisis Indicator Data'!#REF!="No Data",1,IF(#REF!&lt;&gt;"",1,0))</f>
        <v>#REF!</v>
      </c>
      <c r="AM174" s="148" t="e">
        <f>IF('Crisis Indicator Data'!#REF!="No Data",1,IF(#REF!&lt;&gt;"",1,0))</f>
        <v>#REF!</v>
      </c>
      <c r="AN174" s="148" t="e">
        <f>IF('Crisis Indicator Data'!#REF!="No Data",1,IF(#REF!&lt;&gt;"",1,0))</f>
        <v>#REF!</v>
      </c>
      <c r="AO174" s="148" t="e">
        <f>IF('Crisis Indicator Data'!#REF!="No Data",1,IF(#REF!&lt;&gt;"",1,0))</f>
        <v>#REF!</v>
      </c>
      <c r="AP174" s="148" t="e">
        <f>IF('Crisis Indicator Data'!#REF!="No Data",1,IF(#REF!&lt;&gt;"",1,0))</f>
        <v>#REF!</v>
      </c>
      <c r="AQ174" s="148" t="e">
        <f>IF('Crisis Indicator Data'!#REF!="No Data",1,IF(#REF!&lt;&gt;"",1,0))</f>
        <v>#REF!</v>
      </c>
      <c r="AR174" s="148" t="e">
        <f>IF('Crisis Indicator Data'!#REF!="No Data",1,IF(#REF!&lt;&gt;"",1,0))</f>
        <v>#REF!</v>
      </c>
      <c r="AS174" s="148" t="e">
        <f>IF('Crisis Indicator Data'!#REF!="No Data",1,IF(#REF!&lt;&gt;"",1,0))</f>
        <v>#REF!</v>
      </c>
      <c r="AT174" s="148" t="e">
        <f>IF('Crisis Indicator Data'!#REF!="No Data",1,IF(#REF!&lt;&gt;"",1,0))</f>
        <v>#REF!</v>
      </c>
      <c r="AU174" s="148" t="e">
        <f>IF('Crisis Indicator Data'!#REF!="No Data",1,IF(#REF!&lt;&gt;"",1,0))</f>
        <v>#REF!</v>
      </c>
      <c r="AV174" s="148" t="e">
        <f>IF('Crisis Indicator Data'!#REF!="No Data",1,IF(#REF!&lt;&gt;"",1,0))</f>
        <v>#REF!</v>
      </c>
      <c r="AW174" s="148" t="e">
        <f>IF('Crisis Indicator Data'!#REF!="No Data",1,IF(#REF!&lt;&gt;"",1,0))</f>
        <v>#REF!</v>
      </c>
      <c r="AX174" s="148" t="e">
        <f>IF('Crisis Indicator Data'!#REF!="No Data",1,IF(#REF!&lt;&gt;"",1,0))</f>
        <v>#REF!</v>
      </c>
      <c r="AY174" s="148" t="e">
        <f>IF('Crisis Indicator Data'!#REF!="No Data",1,IF(#REF!&lt;&gt;"",1,0))</f>
        <v>#REF!</v>
      </c>
      <c r="AZ174" s="148" t="e">
        <f>IF('Crisis Indicator Data'!#REF!="No Data",1,IF(#REF!&lt;&gt;"",1,0))</f>
        <v>#REF!</v>
      </c>
      <c r="BA174" t="e">
        <f t="shared" si="10"/>
        <v>#REF!</v>
      </c>
      <c r="BB174" s="20" t="e">
        <f t="shared" si="11"/>
        <v>#REF!</v>
      </c>
    </row>
    <row r="175" spans="1:54">
      <c r="A175" t="s">
        <v>7023</v>
      </c>
      <c r="B175" s="148" t="e">
        <f>IF('Crisis Indicator Data'!#REF!="No Data",1,IF(#REF!&lt;&gt;"",1,0))</f>
        <v>#REF!</v>
      </c>
      <c r="C175" s="148" t="e">
        <f>IF('Crisis Indicator Data'!#REF!="No Data",1,IF(#REF!&lt;&gt;"",1,0))</f>
        <v>#REF!</v>
      </c>
      <c r="D175" s="148" t="e">
        <f>IF('Crisis Indicator Data'!#REF!="No Data",1,IF(#REF!&lt;&gt;"",1,0))</f>
        <v>#REF!</v>
      </c>
      <c r="E175" s="148" t="e">
        <f>IF('Crisis Indicator Data'!#REF!="No Data",1,IF(#REF!&lt;&gt;"",1,0))</f>
        <v>#REF!</v>
      </c>
      <c r="F175" s="148" t="e">
        <f>IF('Crisis Indicator Data'!#REF!="No Data",1,IF(#REF!&lt;&gt;"",1,0))</f>
        <v>#REF!</v>
      </c>
      <c r="G175" s="148" t="e">
        <f>IF('Crisis Indicator Data'!#REF!="No Data",1,IF(#REF!&lt;&gt;"",1,0))</f>
        <v>#REF!</v>
      </c>
      <c r="H175" s="148" t="e">
        <f>IF('Crisis Indicator Data'!#REF!="No Data",1,IF(#REF!&lt;&gt;"",1,0))</f>
        <v>#REF!</v>
      </c>
      <c r="I175" s="148" t="e">
        <f>IF('Crisis Indicator Data'!#REF!="No Data",1,IF(#REF!&lt;&gt;"",1,0))</f>
        <v>#REF!</v>
      </c>
      <c r="J175" s="148" t="e">
        <f>IF('Crisis Indicator Data'!#REF!="No Data",1,IF(#REF!&lt;&gt;"",1,0))</f>
        <v>#REF!</v>
      </c>
      <c r="K175" s="148" t="e">
        <f>IF('Crisis Indicator Data'!#REF!="No Data",1,IF(#REF!&lt;&gt;"",1,0))</f>
        <v>#REF!</v>
      </c>
      <c r="L175" s="148" t="e">
        <f>IF('Crisis Indicator Data'!#REF!="No Data",1,IF(#REF!&lt;&gt;"",1,0))</f>
        <v>#REF!</v>
      </c>
      <c r="M175" s="148" t="e">
        <f>IF('Crisis Indicator Data'!#REF!="No Data",1,IF(#REF!&lt;&gt;"",1,0))</f>
        <v>#REF!</v>
      </c>
      <c r="N175" s="148" t="e">
        <f>IF('Crisis Indicator Data'!#REF!="No Data",1,IF(#REF!&lt;&gt;"",1,0))</f>
        <v>#REF!</v>
      </c>
      <c r="O175" s="148" t="e">
        <f>IF('Crisis Indicator Data'!#REF!="No Data",1,IF(#REF!&lt;&gt;"",1,0))</f>
        <v>#REF!</v>
      </c>
      <c r="P175" s="148" t="e">
        <f>IF('Crisis Indicator Data'!#REF!="No Data",1,IF(#REF!&lt;&gt;"",1,0))</f>
        <v>#REF!</v>
      </c>
      <c r="Q175" s="148" t="e">
        <f>IF('Crisis Indicator Data'!#REF!="No Data",1,IF(#REF!&lt;&gt;"",1,0))</f>
        <v>#REF!</v>
      </c>
      <c r="R175" s="148" t="e">
        <f>IF('Crisis Indicator Data'!#REF!="No Data",1,IF(#REF!&lt;&gt;"",1,0))</f>
        <v>#REF!</v>
      </c>
      <c r="S175" s="148" t="e">
        <f>IF('Crisis Indicator Data'!#REF!="No Data",1,IF(#REF!&lt;&gt;"",1,0))</f>
        <v>#REF!</v>
      </c>
      <c r="T175" s="148" t="e">
        <f>IF('Crisis Indicator Data'!#REF!="No Data",1,IF(#REF!&lt;&gt;"",1,0))</f>
        <v>#REF!</v>
      </c>
      <c r="U175" s="148" t="e">
        <f>IF('Crisis Indicator Data'!#REF!="No Data",1,IF(#REF!&lt;&gt;"",1,0))</f>
        <v>#REF!</v>
      </c>
      <c r="V175" s="148" t="e">
        <f>IF('Crisis Indicator Data'!#REF!="No Data",1,IF(#REF!&lt;&gt;"",1,0))</f>
        <v>#REF!</v>
      </c>
      <c r="W175" s="148" t="e">
        <f>IF('Crisis Indicator Data'!#REF!="No Data",1,IF(#REF!&lt;&gt;"",1,0))</f>
        <v>#REF!</v>
      </c>
      <c r="X175" s="148" t="e">
        <f>IF('Crisis Indicator Data'!#REF!="No Data",1,IF(#REF!&lt;&gt;"",1,0))</f>
        <v>#REF!</v>
      </c>
      <c r="Y175" s="148" t="e">
        <f>IF('Crisis Indicator Data'!#REF!="No Data",1,IF(#REF!&lt;&gt;"",1,0))</f>
        <v>#REF!</v>
      </c>
      <c r="Z175" s="148" t="e">
        <f>IF('Crisis Indicator Data'!#REF!="No Data",1,IF(#REF!&lt;&gt;"",1,0))</f>
        <v>#REF!</v>
      </c>
      <c r="AA175" s="148" t="e">
        <f>IF('Crisis Indicator Data'!#REF!="No Data",1,IF(#REF!&lt;&gt;"",1,0))</f>
        <v>#REF!</v>
      </c>
      <c r="AB175" s="148" t="e">
        <f>IF('Crisis Indicator Data'!#REF!="No Data",1,IF(#REF!&lt;&gt;"",1,0))</f>
        <v>#REF!</v>
      </c>
      <c r="AC175" s="148" t="e">
        <f>IF('Crisis Indicator Data'!#REF!="No Data",1,IF(#REF!&lt;&gt;"",1,0))</f>
        <v>#REF!</v>
      </c>
      <c r="AD175" s="148" t="e">
        <f>IF('Crisis Indicator Data'!#REF!="No Data",1,IF(#REF!&lt;&gt;"",1,0))</f>
        <v>#REF!</v>
      </c>
      <c r="AE175" s="148" t="e">
        <f>IF('Crisis Indicator Data'!#REF!="No Data",1,IF(#REF!&lt;&gt;"",1,0))</f>
        <v>#REF!</v>
      </c>
      <c r="AF175" s="148" t="e">
        <f>IF('Crisis Indicator Data'!#REF!="No Data",1,IF(#REF!&lt;&gt;"",1,0))</f>
        <v>#REF!</v>
      </c>
      <c r="AG175" s="148" t="e">
        <f>IF('Crisis Indicator Data'!#REF!="No Data",1,IF(#REF!&lt;&gt;"",1,0))</f>
        <v>#REF!</v>
      </c>
      <c r="AH175" s="148" t="e">
        <f>IF('Crisis Indicator Data'!#REF!="No Data",1,IF(#REF!&lt;&gt;"",1,0))</f>
        <v>#REF!</v>
      </c>
      <c r="AI175" s="148" t="e">
        <f>IF('Crisis Indicator Data'!#REF!="No Data",1,IF(#REF!&lt;&gt;"",1,0))</f>
        <v>#REF!</v>
      </c>
      <c r="AJ175" s="148" t="e">
        <f>IF('Crisis Indicator Data'!#REF!="No Data",1,IF(#REF!&lt;&gt;"",1,0))</f>
        <v>#REF!</v>
      </c>
      <c r="AK175" s="148" t="e">
        <f>IF('Crisis Indicator Data'!#REF!="No Data",1,IF(#REF!&lt;&gt;"",1,0))</f>
        <v>#REF!</v>
      </c>
      <c r="AL175" s="148" t="e">
        <f>IF('Crisis Indicator Data'!#REF!="No Data",1,IF(#REF!&lt;&gt;"",1,0))</f>
        <v>#REF!</v>
      </c>
      <c r="AM175" s="148" t="e">
        <f>IF('Crisis Indicator Data'!#REF!="No Data",1,IF(#REF!&lt;&gt;"",1,0))</f>
        <v>#REF!</v>
      </c>
      <c r="AN175" s="148" t="e">
        <f>IF('Crisis Indicator Data'!#REF!="No Data",1,IF(#REF!&lt;&gt;"",1,0))</f>
        <v>#REF!</v>
      </c>
      <c r="AO175" s="148" t="e">
        <f>IF('Crisis Indicator Data'!#REF!="No Data",1,IF(#REF!&lt;&gt;"",1,0))</f>
        <v>#REF!</v>
      </c>
      <c r="AP175" s="148" t="e">
        <f>IF('Crisis Indicator Data'!#REF!="No Data",1,IF(#REF!&lt;&gt;"",1,0))</f>
        <v>#REF!</v>
      </c>
      <c r="AQ175" s="148" t="e">
        <f>IF('Crisis Indicator Data'!#REF!="No Data",1,IF(#REF!&lt;&gt;"",1,0))</f>
        <v>#REF!</v>
      </c>
      <c r="AR175" s="148" t="e">
        <f>IF('Crisis Indicator Data'!#REF!="No Data",1,IF(#REF!&lt;&gt;"",1,0))</f>
        <v>#REF!</v>
      </c>
      <c r="AS175" s="148" t="e">
        <f>IF('Crisis Indicator Data'!#REF!="No Data",1,IF(#REF!&lt;&gt;"",1,0))</f>
        <v>#REF!</v>
      </c>
      <c r="AT175" s="148" t="e">
        <f>IF('Crisis Indicator Data'!#REF!="No Data",1,IF(#REF!&lt;&gt;"",1,0))</f>
        <v>#REF!</v>
      </c>
      <c r="AU175" s="148" t="e">
        <f>IF('Crisis Indicator Data'!#REF!="No Data",1,IF(#REF!&lt;&gt;"",1,0))</f>
        <v>#REF!</v>
      </c>
      <c r="AV175" s="148" t="e">
        <f>IF('Crisis Indicator Data'!#REF!="No Data",1,IF(#REF!&lt;&gt;"",1,0))</f>
        <v>#REF!</v>
      </c>
      <c r="AW175" s="148" t="e">
        <f>IF('Crisis Indicator Data'!#REF!="No Data",1,IF(#REF!&lt;&gt;"",1,0))</f>
        <v>#REF!</v>
      </c>
      <c r="AX175" s="148" t="e">
        <f>IF('Crisis Indicator Data'!#REF!="No Data",1,IF(#REF!&lt;&gt;"",1,0))</f>
        <v>#REF!</v>
      </c>
      <c r="AY175" s="148" t="e">
        <f>IF('Crisis Indicator Data'!#REF!="No Data",1,IF(#REF!&lt;&gt;"",1,0))</f>
        <v>#REF!</v>
      </c>
      <c r="AZ175" s="148" t="e">
        <f>IF('Crisis Indicator Data'!#REF!="No Data",1,IF(#REF!&lt;&gt;"",1,0))</f>
        <v>#REF!</v>
      </c>
      <c r="BA175" t="e">
        <f t="shared" si="10"/>
        <v>#REF!</v>
      </c>
      <c r="BB175" s="20" t="e">
        <f t="shared" si="11"/>
        <v>#REF!</v>
      </c>
    </row>
    <row r="176" spans="1:54">
      <c r="A176" t="s">
        <v>7079</v>
      </c>
      <c r="B176" s="148" t="e">
        <f>IF('Crisis Indicator Data'!#REF!="No Data",1,IF(#REF!&lt;&gt;"",1,0))</f>
        <v>#REF!</v>
      </c>
      <c r="C176" s="148" t="e">
        <f>IF('Crisis Indicator Data'!#REF!="No Data",1,IF(#REF!&lt;&gt;"",1,0))</f>
        <v>#REF!</v>
      </c>
      <c r="D176" s="148" t="e">
        <f>IF('Crisis Indicator Data'!#REF!="No Data",1,IF(#REF!&lt;&gt;"",1,0))</f>
        <v>#REF!</v>
      </c>
      <c r="E176" s="148" t="e">
        <f>IF('Crisis Indicator Data'!#REF!="No Data",1,IF(#REF!&lt;&gt;"",1,0))</f>
        <v>#REF!</v>
      </c>
      <c r="F176" s="148" t="e">
        <f>IF('Crisis Indicator Data'!#REF!="No Data",1,IF(#REF!&lt;&gt;"",1,0))</f>
        <v>#REF!</v>
      </c>
      <c r="G176" s="148" t="e">
        <f>IF('Crisis Indicator Data'!#REF!="No Data",1,IF(#REF!&lt;&gt;"",1,0))</f>
        <v>#REF!</v>
      </c>
      <c r="H176" s="148" t="e">
        <f>IF('Crisis Indicator Data'!#REF!="No Data",1,IF(#REF!&lt;&gt;"",1,0))</f>
        <v>#REF!</v>
      </c>
      <c r="I176" s="148" t="e">
        <f>IF('Crisis Indicator Data'!#REF!="No Data",1,IF(#REF!&lt;&gt;"",1,0))</f>
        <v>#REF!</v>
      </c>
      <c r="J176" s="148" t="e">
        <f>IF('Crisis Indicator Data'!#REF!="No Data",1,IF(#REF!&lt;&gt;"",1,0))</f>
        <v>#REF!</v>
      </c>
      <c r="K176" s="148" t="e">
        <f>IF('Crisis Indicator Data'!#REF!="No Data",1,IF(#REF!&lt;&gt;"",1,0))</f>
        <v>#REF!</v>
      </c>
      <c r="L176" s="148" t="e">
        <f>IF('Crisis Indicator Data'!#REF!="No Data",1,IF(#REF!&lt;&gt;"",1,0))</f>
        <v>#REF!</v>
      </c>
      <c r="M176" s="148" t="e">
        <f>IF('Crisis Indicator Data'!#REF!="No Data",1,IF(#REF!&lt;&gt;"",1,0))</f>
        <v>#REF!</v>
      </c>
      <c r="N176" s="148" t="e">
        <f>IF('Crisis Indicator Data'!#REF!="No Data",1,IF(#REF!&lt;&gt;"",1,0))</f>
        <v>#REF!</v>
      </c>
      <c r="O176" s="148" t="e">
        <f>IF('Crisis Indicator Data'!#REF!="No Data",1,IF(#REF!&lt;&gt;"",1,0))</f>
        <v>#REF!</v>
      </c>
      <c r="P176" s="148" t="e">
        <f>IF('Crisis Indicator Data'!#REF!="No Data",1,IF(#REF!&lt;&gt;"",1,0))</f>
        <v>#REF!</v>
      </c>
      <c r="Q176" s="148" t="e">
        <f>IF('Crisis Indicator Data'!#REF!="No Data",1,IF(#REF!&lt;&gt;"",1,0))</f>
        <v>#REF!</v>
      </c>
      <c r="R176" s="148" t="e">
        <f>IF('Crisis Indicator Data'!#REF!="No Data",1,IF(#REF!&lt;&gt;"",1,0))</f>
        <v>#REF!</v>
      </c>
      <c r="S176" s="148" t="e">
        <f>IF('Crisis Indicator Data'!#REF!="No Data",1,IF(#REF!&lt;&gt;"",1,0))</f>
        <v>#REF!</v>
      </c>
      <c r="T176" s="148" t="e">
        <f>IF('Crisis Indicator Data'!#REF!="No Data",1,IF(#REF!&lt;&gt;"",1,0))</f>
        <v>#REF!</v>
      </c>
      <c r="U176" s="148" t="e">
        <f>IF('Crisis Indicator Data'!#REF!="No Data",1,IF(#REF!&lt;&gt;"",1,0))</f>
        <v>#REF!</v>
      </c>
      <c r="V176" s="148" t="e">
        <f>IF('Crisis Indicator Data'!#REF!="No Data",1,IF(#REF!&lt;&gt;"",1,0))</f>
        <v>#REF!</v>
      </c>
      <c r="W176" s="148" t="e">
        <f>IF('Crisis Indicator Data'!#REF!="No Data",1,IF(#REF!&lt;&gt;"",1,0))</f>
        <v>#REF!</v>
      </c>
      <c r="X176" s="148" t="e">
        <f>IF('Crisis Indicator Data'!#REF!="No Data",1,IF(#REF!&lt;&gt;"",1,0))</f>
        <v>#REF!</v>
      </c>
      <c r="Y176" s="148" t="e">
        <f>IF('Crisis Indicator Data'!#REF!="No Data",1,IF(#REF!&lt;&gt;"",1,0))</f>
        <v>#REF!</v>
      </c>
      <c r="Z176" s="148" t="e">
        <f>IF('Crisis Indicator Data'!#REF!="No Data",1,IF(#REF!&lt;&gt;"",1,0))</f>
        <v>#REF!</v>
      </c>
      <c r="AA176" s="148" t="e">
        <f>IF('Crisis Indicator Data'!#REF!="No Data",1,IF(#REF!&lt;&gt;"",1,0))</f>
        <v>#REF!</v>
      </c>
      <c r="AB176" s="148" t="e">
        <f>IF('Crisis Indicator Data'!#REF!="No Data",1,IF(#REF!&lt;&gt;"",1,0))</f>
        <v>#REF!</v>
      </c>
      <c r="AC176" s="148" t="e">
        <f>IF('Crisis Indicator Data'!#REF!="No Data",1,IF(#REF!&lt;&gt;"",1,0))</f>
        <v>#REF!</v>
      </c>
      <c r="AD176" s="148" t="e">
        <f>IF('Crisis Indicator Data'!#REF!="No Data",1,IF(#REF!&lt;&gt;"",1,0))</f>
        <v>#REF!</v>
      </c>
      <c r="AE176" s="148" t="e">
        <f>IF('Crisis Indicator Data'!#REF!="No Data",1,IF(#REF!&lt;&gt;"",1,0))</f>
        <v>#REF!</v>
      </c>
      <c r="AF176" s="148" t="e">
        <f>IF('Crisis Indicator Data'!#REF!="No Data",1,IF(#REF!&lt;&gt;"",1,0))</f>
        <v>#REF!</v>
      </c>
      <c r="AG176" s="148" t="e">
        <f>IF('Crisis Indicator Data'!#REF!="No Data",1,IF(#REF!&lt;&gt;"",1,0))</f>
        <v>#REF!</v>
      </c>
      <c r="AH176" s="148" t="e">
        <f>IF('Crisis Indicator Data'!#REF!="No Data",1,IF(#REF!&lt;&gt;"",1,0))</f>
        <v>#REF!</v>
      </c>
      <c r="AI176" s="148" t="e">
        <f>IF('Crisis Indicator Data'!#REF!="No Data",1,IF(#REF!&lt;&gt;"",1,0))</f>
        <v>#REF!</v>
      </c>
      <c r="AJ176" s="148" t="e">
        <f>IF('Crisis Indicator Data'!#REF!="No Data",1,IF(#REF!&lt;&gt;"",1,0))</f>
        <v>#REF!</v>
      </c>
      <c r="AK176" s="148" t="e">
        <f>IF('Crisis Indicator Data'!#REF!="No Data",1,IF(#REF!&lt;&gt;"",1,0))</f>
        <v>#REF!</v>
      </c>
      <c r="AL176" s="148" t="e">
        <f>IF('Crisis Indicator Data'!#REF!="No Data",1,IF(#REF!&lt;&gt;"",1,0))</f>
        <v>#REF!</v>
      </c>
      <c r="AM176" s="148" t="e">
        <f>IF('Crisis Indicator Data'!#REF!="No Data",1,IF(#REF!&lt;&gt;"",1,0))</f>
        <v>#REF!</v>
      </c>
      <c r="AN176" s="148" t="e">
        <f>IF('Crisis Indicator Data'!#REF!="No Data",1,IF(#REF!&lt;&gt;"",1,0))</f>
        <v>#REF!</v>
      </c>
      <c r="AO176" s="148" t="e">
        <f>IF('Crisis Indicator Data'!#REF!="No Data",1,IF(#REF!&lt;&gt;"",1,0))</f>
        <v>#REF!</v>
      </c>
      <c r="AP176" s="148" t="e">
        <f>IF('Crisis Indicator Data'!#REF!="No Data",1,IF(#REF!&lt;&gt;"",1,0))</f>
        <v>#REF!</v>
      </c>
      <c r="AQ176" s="148" t="e">
        <f>IF('Crisis Indicator Data'!#REF!="No Data",1,IF(#REF!&lt;&gt;"",1,0))</f>
        <v>#REF!</v>
      </c>
      <c r="AR176" s="148" t="e">
        <f>IF('Crisis Indicator Data'!#REF!="No Data",1,IF(#REF!&lt;&gt;"",1,0))</f>
        <v>#REF!</v>
      </c>
      <c r="AS176" s="148" t="e">
        <f>IF('Crisis Indicator Data'!#REF!="No Data",1,IF(#REF!&lt;&gt;"",1,0))</f>
        <v>#REF!</v>
      </c>
      <c r="AT176" s="148" t="e">
        <f>IF('Crisis Indicator Data'!#REF!="No Data",1,IF(#REF!&lt;&gt;"",1,0))</f>
        <v>#REF!</v>
      </c>
      <c r="AU176" s="148" t="e">
        <f>IF('Crisis Indicator Data'!#REF!="No Data",1,IF(#REF!&lt;&gt;"",1,0))</f>
        <v>#REF!</v>
      </c>
      <c r="AV176" s="148" t="e">
        <f>IF('Crisis Indicator Data'!#REF!="No Data",1,IF(#REF!&lt;&gt;"",1,0))</f>
        <v>#REF!</v>
      </c>
      <c r="AW176" s="148" t="e">
        <f>IF('Crisis Indicator Data'!#REF!="No Data",1,IF(#REF!&lt;&gt;"",1,0))</f>
        <v>#REF!</v>
      </c>
      <c r="AX176" s="148" t="e">
        <f>IF('Crisis Indicator Data'!#REF!="No Data",1,IF(#REF!&lt;&gt;"",1,0))</f>
        <v>#REF!</v>
      </c>
      <c r="AY176" s="148" t="e">
        <f>IF('Crisis Indicator Data'!#REF!="No Data",1,IF(#REF!&lt;&gt;"",1,0))</f>
        <v>#REF!</v>
      </c>
      <c r="AZ176" s="148" t="e">
        <f>IF('Crisis Indicator Data'!#REF!="No Data",1,IF(#REF!&lt;&gt;"",1,0))</f>
        <v>#REF!</v>
      </c>
      <c r="BA176" t="e">
        <f t="shared" si="10"/>
        <v>#REF!</v>
      </c>
      <c r="BB176" s="20" t="e">
        <f t="shared" si="11"/>
        <v>#REF!</v>
      </c>
    </row>
    <row r="177" spans="1:54">
      <c r="A177" t="s">
        <v>7129</v>
      </c>
      <c r="B177" s="148" t="e">
        <f>IF('Crisis Indicator Data'!#REF!="No Data",1,IF(#REF!&lt;&gt;"",1,0))</f>
        <v>#REF!</v>
      </c>
      <c r="C177" s="148" t="e">
        <f>IF('Crisis Indicator Data'!#REF!="No Data",1,IF(#REF!&lt;&gt;"",1,0))</f>
        <v>#REF!</v>
      </c>
      <c r="D177" s="148" t="e">
        <f>IF('Crisis Indicator Data'!#REF!="No Data",1,IF(#REF!&lt;&gt;"",1,0))</f>
        <v>#REF!</v>
      </c>
      <c r="E177" s="148" t="e">
        <f>IF('Crisis Indicator Data'!#REF!="No Data",1,IF(#REF!&lt;&gt;"",1,0))</f>
        <v>#REF!</v>
      </c>
      <c r="F177" s="148" t="e">
        <f>IF('Crisis Indicator Data'!#REF!="No Data",1,IF(#REF!&lt;&gt;"",1,0))</f>
        <v>#REF!</v>
      </c>
      <c r="G177" s="148" t="e">
        <f>IF('Crisis Indicator Data'!#REF!="No Data",1,IF(#REF!&lt;&gt;"",1,0))</f>
        <v>#REF!</v>
      </c>
      <c r="H177" s="148" t="e">
        <f>IF('Crisis Indicator Data'!#REF!="No Data",1,IF(#REF!&lt;&gt;"",1,0))</f>
        <v>#REF!</v>
      </c>
      <c r="I177" s="148" t="e">
        <f>IF('Crisis Indicator Data'!#REF!="No Data",1,IF(#REF!&lt;&gt;"",1,0))</f>
        <v>#REF!</v>
      </c>
      <c r="J177" s="148" t="e">
        <f>IF('Crisis Indicator Data'!#REF!="No Data",1,IF(#REF!&lt;&gt;"",1,0))</f>
        <v>#REF!</v>
      </c>
      <c r="K177" s="148" t="e">
        <f>IF('Crisis Indicator Data'!#REF!="No Data",1,IF(#REF!&lt;&gt;"",1,0))</f>
        <v>#REF!</v>
      </c>
      <c r="L177" s="148" t="e">
        <f>IF('Crisis Indicator Data'!#REF!="No Data",1,IF(#REF!&lt;&gt;"",1,0))</f>
        <v>#REF!</v>
      </c>
      <c r="M177" s="148" t="e">
        <f>IF('Crisis Indicator Data'!#REF!="No Data",1,IF(#REF!&lt;&gt;"",1,0))</f>
        <v>#REF!</v>
      </c>
      <c r="N177" s="148" t="e">
        <f>IF('Crisis Indicator Data'!#REF!="No Data",1,IF(#REF!&lt;&gt;"",1,0))</f>
        <v>#REF!</v>
      </c>
      <c r="O177" s="148" t="e">
        <f>IF('Crisis Indicator Data'!#REF!="No Data",1,IF(#REF!&lt;&gt;"",1,0))</f>
        <v>#REF!</v>
      </c>
      <c r="P177" s="148" t="e">
        <f>IF('Crisis Indicator Data'!#REF!="No Data",1,IF(#REF!&lt;&gt;"",1,0))</f>
        <v>#REF!</v>
      </c>
      <c r="Q177" s="148" t="e">
        <f>IF('Crisis Indicator Data'!#REF!="No Data",1,IF(#REF!&lt;&gt;"",1,0))</f>
        <v>#REF!</v>
      </c>
      <c r="R177" s="148" t="e">
        <f>IF('Crisis Indicator Data'!#REF!="No Data",1,IF(#REF!&lt;&gt;"",1,0))</f>
        <v>#REF!</v>
      </c>
      <c r="S177" s="148" t="e">
        <f>IF('Crisis Indicator Data'!#REF!="No Data",1,IF(#REF!&lt;&gt;"",1,0))</f>
        <v>#REF!</v>
      </c>
      <c r="T177" s="148" t="e">
        <f>IF('Crisis Indicator Data'!#REF!="No Data",1,IF(#REF!&lt;&gt;"",1,0))</f>
        <v>#REF!</v>
      </c>
      <c r="U177" s="148" t="e">
        <f>IF('Crisis Indicator Data'!#REF!="No Data",1,IF(#REF!&lt;&gt;"",1,0))</f>
        <v>#REF!</v>
      </c>
      <c r="V177" s="148" t="e">
        <f>IF('Crisis Indicator Data'!#REF!="No Data",1,IF(#REF!&lt;&gt;"",1,0))</f>
        <v>#REF!</v>
      </c>
      <c r="W177" s="148" t="e">
        <f>IF('Crisis Indicator Data'!#REF!="No Data",1,IF(#REF!&lt;&gt;"",1,0))</f>
        <v>#REF!</v>
      </c>
      <c r="X177" s="148" t="e">
        <f>IF('Crisis Indicator Data'!#REF!="No Data",1,IF(#REF!&lt;&gt;"",1,0))</f>
        <v>#REF!</v>
      </c>
      <c r="Y177" s="148" t="e">
        <f>IF('Crisis Indicator Data'!#REF!="No Data",1,IF(#REF!&lt;&gt;"",1,0))</f>
        <v>#REF!</v>
      </c>
      <c r="Z177" s="148" t="e">
        <f>IF('Crisis Indicator Data'!#REF!="No Data",1,IF(#REF!&lt;&gt;"",1,0))</f>
        <v>#REF!</v>
      </c>
      <c r="AA177" s="148" t="e">
        <f>IF('Crisis Indicator Data'!#REF!="No Data",1,IF(#REF!&lt;&gt;"",1,0))</f>
        <v>#REF!</v>
      </c>
      <c r="AB177" s="148" t="e">
        <f>IF('Crisis Indicator Data'!#REF!="No Data",1,IF(#REF!&lt;&gt;"",1,0))</f>
        <v>#REF!</v>
      </c>
      <c r="AC177" s="148" t="e">
        <f>IF('Crisis Indicator Data'!#REF!="No Data",1,IF(#REF!&lt;&gt;"",1,0))</f>
        <v>#REF!</v>
      </c>
      <c r="AD177" s="148" t="e">
        <f>IF('Crisis Indicator Data'!#REF!="No Data",1,IF(#REF!&lt;&gt;"",1,0))</f>
        <v>#REF!</v>
      </c>
      <c r="AE177" s="148" t="e">
        <f>IF('Crisis Indicator Data'!#REF!="No Data",1,IF(#REF!&lt;&gt;"",1,0))</f>
        <v>#REF!</v>
      </c>
      <c r="AF177" s="148" t="e">
        <f>IF('Crisis Indicator Data'!#REF!="No Data",1,IF(#REF!&lt;&gt;"",1,0))</f>
        <v>#REF!</v>
      </c>
      <c r="AG177" s="148" t="e">
        <f>IF('Crisis Indicator Data'!#REF!="No Data",1,IF(#REF!&lt;&gt;"",1,0))</f>
        <v>#REF!</v>
      </c>
      <c r="AH177" s="148" t="e">
        <f>IF('Crisis Indicator Data'!#REF!="No Data",1,IF(#REF!&lt;&gt;"",1,0))</f>
        <v>#REF!</v>
      </c>
      <c r="AI177" s="148" t="e">
        <f>IF('Crisis Indicator Data'!#REF!="No Data",1,IF(#REF!&lt;&gt;"",1,0))</f>
        <v>#REF!</v>
      </c>
      <c r="AJ177" s="148" t="e">
        <f>IF('Crisis Indicator Data'!#REF!="No Data",1,IF(#REF!&lt;&gt;"",1,0))</f>
        <v>#REF!</v>
      </c>
      <c r="AK177" s="148" t="e">
        <f>IF('Crisis Indicator Data'!#REF!="No Data",1,IF(#REF!&lt;&gt;"",1,0))</f>
        <v>#REF!</v>
      </c>
      <c r="AL177" s="148" t="e">
        <f>IF('Crisis Indicator Data'!#REF!="No Data",1,IF(#REF!&lt;&gt;"",1,0))</f>
        <v>#REF!</v>
      </c>
      <c r="AM177" s="148" t="e">
        <f>IF('Crisis Indicator Data'!#REF!="No Data",1,IF(#REF!&lt;&gt;"",1,0))</f>
        <v>#REF!</v>
      </c>
      <c r="AN177" s="148" t="e">
        <f>IF('Crisis Indicator Data'!#REF!="No Data",1,IF(#REF!&lt;&gt;"",1,0))</f>
        <v>#REF!</v>
      </c>
      <c r="AO177" s="148" t="e">
        <f>IF('Crisis Indicator Data'!#REF!="No Data",1,IF(#REF!&lt;&gt;"",1,0))</f>
        <v>#REF!</v>
      </c>
      <c r="AP177" s="148" t="e">
        <f>IF('Crisis Indicator Data'!#REF!="No Data",1,IF(#REF!&lt;&gt;"",1,0))</f>
        <v>#REF!</v>
      </c>
      <c r="AQ177" s="148" t="e">
        <f>IF('Crisis Indicator Data'!#REF!="No Data",1,IF(#REF!&lt;&gt;"",1,0))</f>
        <v>#REF!</v>
      </c>
      <c r="AR177" s="148" t="e">
        <f>IF('Crisis Indicator Data'!#REF!="No Data",1,IF(#REF!&lt;&gt;"",1,0))</f>
        <v>#REF!</v>
      </c>
      <c r="AS177" s="148" t="e">
        <f>IF('Crisis Indicator Data'!#REF!="No Data",1,IF(#REF!&lt;&gt;"",1,0))</f>
        <v>#REF!</v>
      </c>
      <c r="AT177" s="148" t="e">
        <f>IF('Crisis Indicator Data'!#REF!="No Data",1,IF(#REF!&lt;&gt;"",1,0))</f>
        <v>#REF!</v>
      </c>
      <c r="AU177" s="148" t="e">
        <f>IF('Crisis Indicator Data'!#REF!="No Data",1,IF(#REF!&lt;&gt;"",1,0))</f>
        <v>#REF!</v>
      </c>
      <c r="AV177" s="148" t="e">
        <f>IF('Crisis Indicator Data'!#REF!="No Data",1,IF(#REF!&lt;&gt;"",1,0))</f>
        <v>#REF!</v>
      </c>
      <c r="AW177" s="148" t="e">
        <f>IF('Crisis Indicator Data'!#REF!="No Data",1,IF(#REF!&lt;&gt;"",1,0))</f>
        <v>#REF!</v>
      </c>
      <c r="AX177" s="148" t="e">
        <f>IF('Crisis Indicator Data'!#REF!="No Data",1,IF(#REF!&lt;&gt;"",1,0))</f>
        <v>#REF!</v>
      </c>
      <c r="AY177" s="148" t="e">
        <f>IF('Crisis Indicator Data'!#REF!="No Data",1,IF(#REF!&lt;&gt;"",1,0))</f>
        <v>#REF!</v>
      </c>
      <c r="AZ177" s="148" t="e">
        <f>IF('Crisis Indicator Data'!#REF!="No Data",1,IF(#REF!&lt;&gt;"",1,0))</f>
        <v>#REF!</v>
      </c>
      <c r="BA177" t="e">
        <f t="shared" si="10"/>
        <v>#REF!</v>
      </c>
      <c r="BB177" s="20" t="e">
        <f t="shared" si="11"/>
        <v>#REF!</v>
      </c>
    </row>
    <row r="178" spans="1:54">
      <c r="A178" t="s">
        <v>8249</v>
      </c>
      <c r="B178" s="148" t="e">
        <f>IF('Crisis Indicator Data'!#REF!="No Data",1,IF(#REF!&lt;&gt;"",1,0))</f>
        <v>#REF!</v>
      </c>
      <c r="C178" s="148" t="e">
        <f>IF('Crisis Indicator Data'!#REF!="No Data",1,IF(#REF!&lt;&gt;"",1,0))</f>
        <v>#REF!</v>
      </c>
      <c r="D178" s="148" t="e">
        <f>IF('Crisis Indicator Data'!#REF!="No Data",1,IF(#REF!&lt;&gt;"",1,0))</f>
        <v>#REF!</v>
      </c>
      <c r="E178" s="148" t="e">
        <f>IF('Crisis Indicator Data'!#REF!="No Data",1,IF(#REF!&lt;&gt;"",1,0))</f>
        <v>#REF!</v>
      </c>
      <c r="F178" s="148" t="e">
        <f>IF('Crisis Indicator Data'!#REF!="No Data",1,IF(#REF!&lt;&gt;"",1,0))</f>
        <v>#REF!</v>
      </c>
      <c r="G178" s="148" t="e">
        <f>IF('Crisis Indicator Data'!#REF!="No Data",1,IF(#REF!&lt;&gt;"",1,0))</f>
        <v>#REF!</v>
      </c>
      <c r="H178" s="148" t="e">
        <f>IF('Crisis Indicator Data'!#REF!="No Data",1,IF(#REF!&lt;&gt;"",1,0))</f>
        <v>#REF!</v>
      </c>
      <c r="I178" s="148" t="e">
        <f>IF('Crisis Indicator Data'!#REF!="No Data",1,IF(#REF!&lt;&gt;"",1,0))</f>
        <v>#REF!</v>
      </c>
      <c r="J178" s="148" t="e">
        <f>IF('Crisis Indicator Data'!#REF!="No Data",1,IF(#REF!&lt;&gt;"",1,0))</f>
        <v>#REF!</v>
      </c>
      <c r="K178" s="148" t="e">
        <f>IF('Crisis Indicator Data'!#REF!="No Data",1,IF(#REF!&lt;&gt;"",1,0))</f>
        <v>#REF!</v>
      </c>
      <c r="L178" s="148" t="e">
        <f>IF('Crisis Indicator Data'!#REF!="No Data",1,IF(#REF!&lt;&gt;"",1,0))</f>
        <v>#REF!</v>
      </c>
      <c r="M178" s="148" t="e">
        <f>IF('Crisis Indicator Data'!#REF!="No Data",1,IF(#REF!&lt;&gt;"",1,0))</f>
        <v>#REF!</v>
      </c>
      <c r="N178" s="148" t="e">
        <f>IF('Crisis Indicator Data'!#REF!="No Data",1,IF(#REF!&lt;&gt;"",1,0))</f>
        <v>#REF!</v>
      </c>
      <c r="O178" s="148" t="e">
        <f>IF('Crisis Indicator Data'!#REF!="No Data",1,IF(#REF!&lt;&gt;"",1,0))</f>
        <v>#REF!</v>
      </c>
      <c r="P178" s="148" t="e">
        <f>IF('Crisis Indicator Data'!#REF!="No Data",1,IF(#REF!&lt;&gt;"",1,0))</f>
        <v>#REF!</v>
      </c>
      <c r="Q178" s="148" t="e">
        <f>IF('Crisis Indicator Data'!#REF!="No Data",1,IF(#REF!&lt;&gt;"",1,0))</f>
        <v>#REF!</v>
      </c>
      <c r="R178" s="148" t="e">
        <f>IF('Crisis Indicator Data'!#REF!="No Data",1,IF(#REF!&lt;&gt;"",1,0))</f>
        <v>#REF!</v>
      </c>
      <c r="S178" s="148" t="e">
        <f>IF('Crisis Indicator Data'!#REF!="No Data",1,IF(#REF!&lt;&gt;"",1,0))</f>
        <v>#REF!</v>
      </c>
      <c r="T178" s="148" t="e">
        <f>IF('Crisis Indicator Data'!#REF!="No Data",1,IF(#REF!&lt;&gt;"",1,0))</f>
        <v>#REF!</v>
      </c>
      <c r="U178" s="148" t="e">
        <f>IF('Crisis Indicator Data'!#REF!="No Data",1,IF(#REF!&lt;&gt;"",1,0))</f>
        <v>#REF!</v>
      </c>
      <c r="V178" s="148" t="e">
        <f>IF('Crisis Indicator Data'!#REF!="No Data",1,IF(#REF!&lt;&gt;"",1,0))</f>
        <v>#REF!</v>
      </c>
      <c r="W178" s="148" t="e">
        <f>IF('Crisis Indicator Data'!#REF!="No Data",1,IF(#REF!&lt;&gt;"",1,0))</f>
        <v>#REF!</v>
      </c>
      <c r="X178" s="148" t="e">
        <f>IF('Crisis Indicator Data'!#REF!="No Data",1,IF(#REF!&lt;&gt;"",1,0))</f>
        <v>#REF!</v>
      </c>
      <c r="Y178" s="148" t="e">
        <f>IF('Crisis Indicator Data'!#REF!="No Data",1,IF(#REF!&lt;&gt;"",1,0))</f>
        <v>#REF!</v>
      </c>
      <c r="Z178" s="148" t="e">
        <f>IF('Crisis Indicator Data'!#REF!="No Data",1,IF(#REF!&lt;&gt;"",1,0))</f>
        <v>#REF!</v>
      </c>
      <c r="AA178" s="148" t="e">
        <f>IF('Crisis Indicator Data'!#REF!="No Data",1,IF(#REF!&lt;&gt;"",1,0))</f>
        <v>#REF!</v>
      </c>
      <c r="AB178" s="148" t="e">
        <f>IF('Crisis Indicator Data'!#REF!="No Data",1,IF(#REF!&lt;&gt;"",1,0))</f>
        <v>#REF!</v>
      </c>
      <c r="AC178" s="148" t="e">
        <f>IF('Crisis Indicator Data'!#REF!="No Data",1,IF(#REF!&lt;&gt;"",1,0))</f>
        <v>#REF!</v>
      </c>
      <c r="AD178" s="148" t="e">
        <f>IF('Crisis Indicator Data'!#REF!="No Data",1,IF(#REF!&lt;&gt;"",1,0))</f>
        <v>#REF!</v>
      </c>
      <c r="AE178" s="148" t="e">
        <f>IF('Crisis Indicator Data'!#REF!="No Data",1,IF(#REF!&lt;&gt;"",1,0))</f>
        <v>#REF!</v>
      </c>
      <c r="AF178" s="148" t="e">
        <f>IF('Crisis Indicator Data'!#REF!="No Data",1,IF(#REF!&lt;&gt;"",1,0))</f>
        <v>#REF!</v>
      </c>
      <c r="AG178" s="148" t="e">
        <f>IF('Crisis Indicator Data'!#REF!="No Data",1,IF(#REF!&lt;&gt;"",1,0))</f>
        <v>#REF!</v>
      </c>
      <c r="AH178" s="148" t="e">
        <f>IF('Crisis Indicator Data'!#REF!="No Data",1,IF(#REF!&lt;&gt;"",1,0))</f>
        <v>#REF!</v>
      </c>
      <c r="AI178" s="148" t="e">
        <f>IF('Crisis Indicator Data'!#REF!="No Data",1,IF(#REF!&lt;&gt;"",1,0))</f>
        <v>#REF!</v>
      </c>
      <c r="AJ178" s="148" t="e">
        <f>IF('Crisis Indicator Data'!#REF!="No Data",1,IF(#REF!&lt;&gt;"",1,0))</f>
        <v>#REF!</v>
      </c>
      <c r="AK178" s="148" t="e">
        <f>IF('Crisis Indicator Data'!#REF!="No Data",1,IF(#REF!&lt;&gt;"",1,0))</f>
        <v>#REF!</v>
      </c>
      <c r="AL178" s="148" t="e">
        <f>IF('Crisis Indicator Data'!#REF!="No Data",1,IF(#REF!&lt;&gt;"",1,0))</f>
        <v>#REF!</v>
      </c>
      <c r="AM178" s="148" t="e">
        <f>IF('Crisis Indicator Data'!#REF!="No Data",1,IF(#REF!&lt;&gt;"",1,0))</f>
        <v>#REF!</v>
      </c>
      <c r="AN178" s="148" t="e">
        <f>IF('Crisis Indicator Data'!#REF!="No Data",1,IF(#REF!&lt;&gt;"",1,0))</f>
        <v>#REF!</v>
      </c>
      <c r="AO178" s="148" t="e">
        <f>IF('Crisis Indicator Data'!#REF!="No Data",1,IF(#REF!&lt;&gt;"",1,0))</f>
        <v>#REF!</v>
      </c>
      <c r="AP178" s="148" t="e">
        <f>IF('Crisis Indicator Data'!#REF!="No Data",1,IF(#REF!&lt;&gt;"",1,0))</f>
        <v>#REF!</v>
      </c>
      <c r="AQ178" s="148" t="e">
        <f>IF('Crisis Indicator Data'!#REF!="No Data",1,IF(#REF!&lt;&gt;"",1,0))</f>
        <v>#REF!</v>
      </c>
      <c r="AR178" s="148" t="e">
        <f>IF('Crisis Indicator Data'!#REF!="No Data",1,IF(#REF!&lt;&gt;"",1,0))</f>
        <v>#REF!</v>
      </c>
      <c r="AS178" s="148" t="e">
        <f>IF('Crisis Indicator Data'!#REF!="No Data",1,IF(#REF!&lt;&gt;"",1,0))</f>
        <v>#REF!</v>
      </c>
      <c r="AT178" s="148" t="e">
        <f>IF('Crisis Indicator Data'!#REF!="No Data",1,IF(#REF!&lt;&gt;"",1,0))</f>
        <v>#REF!</v>
      </c>
      <c r="AU178" s="148" t="e">
        <f>IF('Crisis Indicator Data'!#REF!="No Data",1,IF(#REF!&lt;&gt;"",1,0))</f>
        <v>#REF!</v>
      </c>
      <c r="AV178" s="148" t="e">
        <f>IF('Crisis Indicator Data'!#REF!="No Data",1,IF(#REF!&lt;&gt;"",1,0))</f>
        <v>#REF!</v>
      </c>
      <c r="AW178" s="148" t="e">
        <f>IF('Crisis Indicator Data'!#REF!="No Data",1,IF(#REF!&lt;&gt;"",1,0))</f>
        <v>#REF!</v>
      </c>
      <c r="AX178" s="148" t="e">
        <f>IF('Crisis Indicator Data'!#REF!="No Data",1,IF(#REF!&lt;&gt;"",1,0))</f>
        <v>#REF!</v>
      </c>
      <c r="AY178" s="148" t="e">
        <f>IF('Crisis Indicator Data'!#REF!="No Data",1,IF(#REF!&lt;&gt;"",1,0))</f>
        <v>#REF!</v>
      </c>
      <c r="AZ178" s="148" t="e">
        <f>IF('Crisis Indicator Data'!#REF!="No Data",1,IF(#REF!&lt;&gt;"",1,0))</f>
        <v>#REF!</v>
      </c>
      <c r="BA178" t="e">
        <f t="shared" si="10"/>
        <v>#REF!</v>
      </c>
      <c r="BB178" s="20" t="e">
        <f t="shared" si="11"/>
        <v>#REF!</v>
      </c>
    </row>
    <row r="179" spans="1:54">
      <c r="A179" t="s">
        <v>8251</v>
      </c>
      <c r="B179" s="148" t="e">
        <f>IF('Crisis Indicator Data'!#REF!="No Data",1,IF(#REF!&lt;&gt;"",1,0))</f>
        <v>#REF!</v>
      </c>
      <c r="C179" s="148" t="e">
        <f>IF('Crisis Indicator Data'!#REF!="No Data",1,IF(#REF!&lt;&gt;"",1,0))</f>
        <v>#REF!</v>
      </c>
      <c r="D179" s="148" t="e">
        <f>IF('Crisis Indicator Data'!#REF!="No Data",1,IF(#REF!&lt;&gt;"",1,0))</f>
        <v>#REF!</v>
      </c>
      <c r="E179" s="148" t="e">
        <f>IF('Crisis Indicator Data'!#REF!="No Data",1,IF(#REF!&lt;&gt;"",1,0))</f>
        <v>#REF!</v>
      </c>
      <c r="F179" s="148" t="e">
        <f>IF('Crisis Indicator Data'!#REF!="No Data",1,IF(#REF!&lt;&gt;"",1,0))</f>
        <v>#REF!</v>
      </c>
      <c r="G179" s="148" t="e">
        <f>IF('Crisis Indicator Data'!#REF!="No Data",1,IF(#REF!&lt;&gt;"",1,0))</f>
        <v>#REF!</v>
      </c>
      <c r="H179" s="148" t="e">
        <f>IF('Crisis Indicator Data'!#REF!="No Data",1,IF(#REF!&lt;&gt;"",1,0))</f>
        <v>#REF!</v>
      </c>
      <c r="I179" s="148" t="e">
        <f>IF('Crisis Indicator Data'!#REF!="No Data",1,IF(#REF!&lt;&gt;"",1,0))</f>
        <v>#REF!</v>
      </c>
      <c r="J179" s="148" t="e">
        <f>IF('Crisis Indicator Data'!#REF!="No Data",1,IF(#REF!&lt;&gt;"",1,0))</f>
        <v>#REF!</v>
      </c>
      <c r="K179" s="148" t="e">
        <f>IF('Crisis Indicator Data'!#REF!="No Data",1,IF(#REF!&lt;&gt;"",1,0))</f>
        <v>#REF!</v>
      </c>
      <c r="L179" s="148" t="e">
        <f>IF('Crisis Indicator Data'!#REF!="No Data",1,IF(#REF!&lt;&gt;"",1,0))</f>
        <v>#REF!</v>
      </c>
      <c r="M179" s="148" t="e">
        <f>IF('Crisis Indicator Data'!#REF!="No Data",1,IF(#REF!&lt;&gt;"",1,0))</f>
        <v>#REF!</v>
      </c>
      <c r="N179" s="148" t="e">
        <f>IF('Crisis Indicator Data'!#REF!="No Data",1,IF(#REF!&lt;&gt;"",1,0))</f>
        <v>#REF!</v>
      </c>
      <c r="O179" s="148" t="e">
        <f>IF('Crisis Indicator Data'!#REF!="No Data",1,IF(#REF!&lt;&gt;"",1,0))</f>
        <v>#REF!</v>
      </c>
      <c r="P179" s="148" t="e">
        <f>IF('Crisis Indicator Data'!#REF!="No Data",1,IF(#REF!&lt;&gt;"",1,0))</f>
        <v>#REF!</v>
      </c>
      <c r="Q179" s="148" t="e">
        <f>IF('Crisis Indicator Data'!#REF!="No Data",1,IF(#REF!&lt;&gt;"",1,0))</f>
        <v>#REF!</v>
      </c>
      <c r="R179" s="148" t="e">
        <f>IF('Crisis Indicator Data'!#REF!="No Data",1,IF(#REF!&lt;&gt;"",1,0))</f>
        <v>#REF!</v>
      </c>
      <c r="S179" s="148" t="e">
        <f>IF('Crisis Indicator Data'!#REF!="No Data",1,IF(#REF!&lt;&gt;"",1,0))</f>
        <v>#REF!</v>
      </c>
      <c r="T179" s="148" t="e">
        <f>IF('Crisis Indicator Data'!#REF!="No Data",1,IF(#REF!&lt;&gt;"",1,0))</f>
        <v>#REF!</v>
      </c>
      <c r="U179" s="148" t="e">
        <f>IF('Crisis Indicator Data'!#REF!="No Data",1,IF(#REF!&lt;&gt;"",1,0))</f>
        <v>#REF!</v>
      </c>
      <c r="V179" s="148" t="e">
        <f>IF('Crisis Indicator Data'!#REF!="No Data",1,IF(#REF!&lt;&gt;"",1,0))</f>
        <v>#REF!</v>
      </c>
      <c r="W179" s="148" t="e">
        <f>IF('Crisis Indicator Data'!#REF!="No Data",1,IF(#REF!&lt;&gt;"",1,0))</f>
        <v>#REF!</v>
      </c>
      <c r="X179" s="148" t="e">
        <f>IF('Crisis Indicator Data'!#REF!="No Data",1,IF(#REF!&lt;&gt;"",1,0))</f>
        <v>#REF!</v>
      </c>
      <c r="Y179" s="148" t="e">
        <f>IF('Crisis Indicator Data'!#REF!="No Data",1,IF(#REF!&lt;&gt;"",1,0))</f>
        <v>#REF!</v>
      </c>
      <c r="Z179" s="148" t="e">
        <f>IF('Crisis Indicator Data'!#REF!="No Data",1,IF(#REF!&lt;&gt;"",1,0))</f>
        <v>#REF!</v>
      </c>
      <c r="AA179" s="148" t="e">
        <f>IF('Crisis Indicator Data'!#REF!="No Data",1,IF(#REF!&lt;&gt;"",1,0))</f>
        <v>#REF!</v>
      </c>
      <c r="AB179" s="148" t="e">
        <f>IF('Crisis Indicator Data'!#REF!="No Data",1,IF(#REF!&lt;&gt;"",1,0))</f>
        <v>#REF!</v>
      </c>
      <c r="AC179" s="148" t="e">
        <f>IF('Crisis Indicator Data'!#REF!="No Data",1,IF(#REF!&lt;&gt;"",1,0))</f>
        <v>#REF!</v>
      </c>
      <c r="AD179" s="148" t="e">
        <f>IF('Crisis Indicator Data'!#REF!="No Data",1,IF(#REF!&lt;&gt;"",1,0))</f>
        <v>#REF!</v>
      </c>
      <c r="AE179" s="148" t="e">
        <f>IF('Crisis Indicator Data'!#REF!="No Data",1,IF(#REF!&lt;&gt;"",1,0))</f>
        <v>#REF!</v>
      </c>
      <c r="AF179" s="148" t="e">
        <f>IF('Crisis Indicator Data'!#REF!="No Data",1,IF(#REF!&lt;&gt;"",1,0))</f>
        <v>#REF!</v>
      </c>
      <c r="AG179" s="148" t="e">
        <f>IF('Crisis Indicator Data'!#REF!="No Data",1,IF(#REF!&lt;&gt;"",1,0))</f>
        <v>#REF!</v>
      </c>
      <c r="AH179" s="148" t="e">
        <f>IF('Crisis Indicator Data'!#REF!="No Data",1,IF(#REF!&lt;&gt;"",1,0))</f>
        <v>#REF!</v>
      </c>
      <c r="AI179" s="148" t="e">
        <f>IF('Crisis Indicator Data'!#REF!="No Data",1,IF(#REF!&lt;&gt;"",1,0))</f>
        <v>#REF!</v>
      </c>
      <c r="AJ179" s="148" t="e">
        <f>IF('Crisis Indicator Data'!#REF!="No Data",1,IF(#REF!&lt;&gt;"",1,0))</f>
        <v>#REF!</v>
      </c>
      <c r="AK179" s="148" t="e">
        <f>IF('Crisis Indicator Data'!#REF!="No Data",1,IF(#REF!&lt;&gt;"",1,0))</f>
        <v>#REF!</v>
      </c>
      <c r="AL179" s="148" t="e">
        <f>IF('Crisis Indicator Data'!#REF!="No Data",1,IF(#REF!&lt;&gt;"",1,0))</f>
        <v>#REF!</v>
      </c>
      <c r="AM179" s="148" t="e">
        <f>IF('Crisis Indicator Data'!#REF!="No Data",1,IF(#REF!&lt;&gt;"",1,0))</f>
        <v>#REF!</v>
      </c>
      <c r="AN179" s="148" t="e">
        <f>IF('Crisis Indicator Data'!#REF!="No Data",1,IF(#REF!&lt;&gt;"",1,0))</f>
        <v>#REF!</v>
      </c>
      <c r="AO179" s="148" t="e">
        <f>IF('Crisis Indicator Data'!#REF!="No Data",1,IF(#REF!&lt;&gt;"",1,0))</f>
        <v>#REF!</v>
      </c>
      <c r="AP179" s="148" t="e">
        <f>IF('Crisis Indicator Data'!#REF!="No Data",1,IF(#REF!&lt;&gt;"",1,0))</f>
        <v>#REF!</v>
      </c>
      <c r="AQ179" s="148" t="e">
        <f>IF('Crisis Indicator Data'!#REF!="No Data",1,IF(#REF!&lt;&gt;"",1,0))</f>
        <v>#REF!</v>
      </c>
      <c r="AR179" s="148" t="e">
        <f>IF('Crisis Indicator Data'!#REF!="No Data",1,IF(#REF!&lt;&gt;"",1,0))</f>
        <v>#REF!</v>
      </c>
      <c r="AS179" s="148" t="e">
        <f>IF('Crisis Indicator Data'!#REF!="No Data",1,IF(#REF!&lt;&gt;"",1,0))</f>
        <v>#REF!</v>
      </c>
      <c r="AT179" s="148" t="e">
        <f>IF('Crisis Indicator Data'!#REF!="No Data",1,IF(#REF!&lt;&gt;"",1,0))</f>
        <v>#REF!</v>
      </c>
      <c r="AU179" s="148" t="e">
        <f>IF('Crisis Indicator Data'!#REF!="No Data",1,IF(#REF!&lt;&gt;"",1,0))</f>
        <v>#REF!</v>
      </c>
      <c r="AV179" s="148" t="e">
        <f>IF('Crisis Indicator Data'!#REF!="No Data",1,IF(#REF!&lt;&gt;"",1,0))</f>
        <v>#REF!</v>
      </c>
      <c r="AW179" s="148" t="e">
        <f>IF('Crisis Indicator Data'!#REF!="No Data",1,IF(#REF!&lt;&gt;"",1,0))</f>
        <v>#REF!</v>
      </c>
      <c r="AX179" s="148" t="e">
        <f>IF('Crisis Indicator Data'!#REF!="No Data",1,IF(#REF!&lt;&gt;"",1,0))</f>
        <v>#REF!</v>
      </c>
      <c r="AY179" s="148" t="e">
        <f>IF('Crisis Indicator Data'!#REF!="No Data",1,IF(#REF!&lt;&gt;"",1,0))</f>
        <v>#REF!</v>
      </c>
      <c r="AZ179" s="148" t="e">
        <f>IF('Crisis Indicator Data'!#REF!="No Data",1,IF(#REF!&lt;&gt;"",1,0))</f>
        <v>#REF!</v>
      </c>
      <c r="BA179" t="e">
        <f t="shared" si="10"/>
        <v>#REF!</v>
      </c>
      <c r="BB179" s="20" t="e">
        <f t="shared" si="11"/>
        <v>#REF!</v>
      </c>
    </row>
    <row r="180" spans="1:54">
      <c r="A180" t="s">
        <v>7384</v>
      </c>
      <c r="B180" s="148" t="e">
        <f>IF('Crisis Indicator Data'!#REF!="No Data",1,IF(#REF!&lt;&gt;"",1,0))</f>
        <v>#REF!</v>
      </c>
      <c r="C180" s="148" t="e">
        <f>IF('Crisis Indicator Data'!#REF!="No Data",1,IF(#REF!&lt;&gt;"",1,0))</f>
        <v>#REF!</v>
      </c>
      <c r="D180" s="148" t="e">
        <f>IF('Crisis Indicator Data'!#REF!="No Data",1,IF(#REF!&lt;&gt;"",1,0))</f>
        <v>#REF!</v>
      </c>
      <c r="E180" s="148" t="e">
        <f>IF('Crisis Indicator Data'!#REF!="No Data",1,IF(#REF!&lt;&gt;"",1,0))</f>
        <v>#REF!</v>
      </c>
      <c r="F180" s="148" t="e">
        <f>IF('Crisis Indicator Data'!#REF!="No Data",1,IF(#REF!&lt;&gt;"",1,0))</f>
        <v>#REF!</v>
      </c>
      <c r="G180" s="148" t="e">
        <f>IF('Crisis Indicator Data'!#REF!="No Data",1,IF(#REF!&lt;&gt;"",1,0))</f>
        <v>#REF!</v>
      </c>
      <c r="H180" s="148" t="e">
        <f>IF('Crisis Indicator Data'!#REF!="No Data",1,IF(#REF!&lt;&gt;"",1,0))</f>
        <v>#REF!</v>
      </c>
      <c r="I180" s="148" t="e">
        <f>IF('Crisis Indicator Data'!#REF!="No Data",1,IF(#REF!&lt;&gt;"",1,0))</f>
        <v>#REF!</v>
      </c>
      <c r="J180" s="148" t="e">
        <f>IF('Crisis Indicator Data'!#REF!="No Data",1,IF(#REF!&lt;&gt;"",1,0))</f>
        <v>#REF!</v>
      </c>
      <c r="K180" s="148" t="e">
        <f>IF('Crisis Indicator Data'!#REF!="No Data",1,IF(#REF!&lt;&gt;"",1,0))</f>
        <v>#REF!</v>
      </c>
      <c r="L180" s="148" t="e">
        <f>IF('Crisis Indicator Data'!#REF!="No Data",1,IF(#REF!&lt;&gt;"",1,0))</f>
        <v>#REF!</v>
      </c>
      <c r="M180" s="148" t="e">
        <f>IF('Crisis Indicator Data'!#REF!="No Data",1,IF(#REF!&lt;&gt;"",1,0))</f>
        <v>#REF!</v>
      </c>
      <c r="N180" s="148" t="e">
        <f>IF('Crisis Indicator Data'!#REF!="No Data",1,IF(#REF!&lt;&gt;"",1,0))</f>
        <v>#REF!</v>
      </c>
      <c r="O180" s="148" t="e">
        <f>IF('Crisis Indicator Data'!#REF!="No Data",1,IF(#REF!&lt;&gt;"",1,0))</f>
        <v>#REF!</v>
      </c>
      <c r="P180" s="148" t="e">
        <f>IF('Crisis Indicator Data'!#REF!="No Data",1,IF(#REF!&lt;&gt;"",1,0))</f>
        <v>#REF!</v>
      </c>
      <c r="Q180" s="148" t="e">
        <f>IF('Crisis Indicator Data'!#REF!="No Data",1,IF(#REF!&lt;&gt;"",1,0))</f>
        <v>#REF!</v>
      </c>
      <c r="R180" s="148" t="e">
        <f>IF('Crisis Indicator Data'!#REF!="No Data",1,IF(#REF!&lt;&gt;"",1,0))</f>
        <v>#REF!</v>
      </c>
      <c r="S180" s="148" t="e">
        <f>IF('Crisis Indicator Data'!#REF!="No Data",1,IF(#REF!&lt;&gt;"",1,0))</f>
        <v>#REF!</v>
      </c>
      <c r="T180" s="148" t="e">
        <f>IF('Crisis Indicator Data'!#REF!="No Data",1,IF(#REF!&lt;&gt;"",1,0))</f>
        <v>#REF!</v>
      </c>
      <c r="U180" s="148" t="e">
        <f>IF('Crisis Indicator Data'!#REF!="No Data",1,IF(#REF!&lt;&gt;"",1,0))</f>
        <v>#REF!</v>
      </c>
      <c r="V180" s="148" t="e">
        <f>IF('Crisis Indicator Data'!#REF!="No Data",1,IF(#REF!&lt;&gt;"",1,0))</f>
        <v>#REF!</v>
      </c>
      <c r="W180" s="148" t="e">
        <f>IF('Crisis Indicator Data'!#REF!="No Data",1,IF(#REF!&lt;&gt;"",1,0))</f>
        <v>#REF!</v>
      </c>
      <c r="X180" s="148" t="e">
        <f>IF('Crisis Indicator Data'!#REF!="No Data",1,IF(#REF!&lt;&gt;"",1,0))</f>
        <v>#REF!</v>
      </c>
      <c r="Y180" s="148" t="e">
        <f>IF('Crisis Indicator Data'!#REF!="No Data",1,IF(#REF!&lt;&gt;"",1,0))</f>
        <v>#REF!</v>
      </c>
      <c r="Z180" s="148" t="e">
        <f>IF('Crisis Indicator Data'!#REF!="No Data",1,IF(#REF!&lt;&gt;"",1,0))</f>
        <v>#REF!</v>
      </c>
      <c r="AA180" s="148" t="e">
        <f>IF('Crisis Indicator Data'!#REF!="No Data",1,IF(#REF!&lt;&gt;"",1,0))</f>
        <v>#REF!</v>
      </c>
      <c r="AB180" s="148" t="e">
        <f>IF('Crisis Indicator Data'!#REF!="No Data",1,IF(#REF!&lt;&gt;"",1,0))</f>
        <v>#REF!</v>
      </c>
      <c r="AC180" s="148" t="e">
        <f>IF('Crisis Indicator Data'!#REF!="No Data",1,IF(#REF!&lt;&gt;"",1,0))</f>
        <v>#REF!</v>
      </c>
      <c r="AD180" s="148" t="e">
        <f>IF('Crisis Indicator Data'!#REF!="No Data",1,IF(#REF!&lt;&gt;"",1,0))</f>
        <v>#REF!</v>
      </c>
      <c r="AE180" s="148" t="e">
        <f>IF('Crisis Indicator Data'!#REF!="No Data",1,IF(#REF!&lt;&gt;"",1,0))</f>
        <v>#REF!</v>
      </c>
      <c r="AF180" s="148" t="e">
        <f>IF('Crisis Indicator Data'!#REF!="No Data",1,IF(#REF!&lt;&gt;"",1,0))</f>
        <v>#REF!</v>
      </c>
      <c r="AG180" s="148" t="e">
        <f>IF('Crisis Indicator Data'!#REF!="No Data",1,IF(#REF!&lt;&gt;"",1,0))</f>
        <v>#REF!</v>
      </c>
      <c r="AH180" s="148" t="e">
        <f>IF('Crisis Indicator Data'!#REF!="No Data",1,IF(#REF!&lt;&gt;"",1,0))</f>
        <v>#REF!</v>
      </c>
      <c r="AI180" s="148" t="e">
        <f>IF('Crisis Indicator Data'!#REF!="No Data",1,IF(#REF!&lt;&gt;"",1,0))</f>
        <v>#REF!</v>
      </c>
      <c r="AJ180" s="148" t="e">
        <f>IF('Crisis Indicator Data'!#REF!="No Data",1,IF(#REF!&lt;&gt;"",1,0))</f>
        <v>#REF!</v>
      </c>
      <c r="AK180" s="148" t="e">
        <f>IF('Crisis Indicator Data'!#REF!="No Data",1,IF(#REF!&lt;&gt;"",1,0))</f>
        <v>#REF!</v>
      </c>
      <c r="AL180" s="148" t="e">
        <f>IF('Crisis Indicator Data'!#REF!="No Data",1,IF(#REF!&lt;&gt;"",1,0))</f>
        <v>#REF!</v>
      </c>
      <c r="AM180" s="148" t="e">
        <f>IF('Crisis Indicator Data'!#REF!="No Data",1,IF(#REF!&lt;&gt;"",1,0))</f>
        <v>#REF!</v>
      </c>
      <c r="AN180" s="148" t="e">
        <f>IF('Crisis Indicator Data'!#REF!="No Data",1,IF(#REF!&lt;&gt;"",1,0))</f>
        <v>#REF!</v>
      </c>
      <c r="AO180" s="148" t="e">
        <f>IF('Crisis Indicator Data'!#REF!="No Data",1,IF(#REF!&lt;&gt;"",1,0))</f>
        <v>#REF!</v>
      </c>
      <c r="AP180" s="148" t="e">
        <f>IF('Crisis Indicator Data'!#REF!="No Data",1,IF(#REF!&lt;&gt;"",1,0))</f>
        <v>#REF!</v>
      </c>
      <c r="AQ180" s="148" t="e">
        <f>IF('Crisis Indicator Data'!#REF!="No Data",1,IF(#REF!&lt;&gt;"",1,0))</f>
        <v>#REF!</v>
      </c>
      <c r="AR180" s="148" t="e">
        <f>IF('Crisis Indicator Data'!#REF!="No Data",1,IF(#REF!&lt;&gt;"",1,0))</f>
        <v>#REF!</v>
      </c>
      <c r="AS180" s="148" t="e">
        <f>IF('Crisis Indicator Data'!#REF!="No Data",1,IF(#REF!&lt;&gt;"",1,0))</f>
        <v>#REF!</v>
      </c>
      <c r="AT180" s="148" t="e">
        <f>IF('Crisis Indicator Data'!#REF!="No Data",1,IF(#REF!&lt;&gt;"",1,0))</f>
        <v>#REF!</v>
      </c>
      <c r="AU180" s="148" t="e">
        <f>IF('Crisis Indicator Data'!#REF!="No Data",1,IF(#REF!&lt;&gt;"",1,0))</f>
        <v>#REF!</v>
      </c>
      <c r="AV180" s="148" t="e">
        <f>IF('Crisis Indicator Data'!#REF!="No Data",1,IF(#REF!&lt;&gt;"",1,0))</f>
        <v>#REF!</v>
      </c>
      <c r="AW180" s="148" t="e">
        <f>IF('Crisis Indicator Data'!#REF!="No Data",1,IF(#REF!&lt;&gt;"",1,0))</f>
        <v>#REF!</v>
      </c>
      <c r="AX180" s="148" t="e">
        <f>IF('Crisis Indicator Data'!#REF!="No Data",1,IF(#REF!&lt;&gt;"",1,0))</f>
        <v>#REF!</v>
      </c>
      <c r="AY180" s="148" t="e">
        <f>IF('Crisis Indicator Data'!#REF!="No Data",1,IF(#REF!&lt;&gt;"",1,0))</f>
        <v>#REF!</v>
      </c>
      <c r="AZ180" s="148" t="e">
        <f>IF('Crisis Indicator Data'!#REF!="No Data",1,IF(#REF!&lt;&gt;"",1,0))</f>
        <v>#REF!</v>
      </c>
      <c r="BA180" t="e">
        <f t="shared" si="10"/>
        <v>#REF!</v>
      </c>
      <c r="BB180" s="20" t="e">
        <f t="shared" si="11"/>
        <v>#REF!</v>
      </c>
    </row>
    <row r="181" spans="1:54">
      <c r="A181" t="s">
        <v>7485</v>
      </c>
      <c r="B181" s="148" t="e">
        <f>IF('Crisis Indicator Data'!#REF!="No Data",1,IF(#REF!&lt;&gt;"",1,0))</f>
        <v>#REF!</v>
      </c>
      <c r="C181" s="148" t="e">
        <f>IF('Crisis Indicator Data'!#REF!="No Data",1,IF(#REF!&lt;&gt;"",1,0))</f>
        <v>#REF!</v>
      </c>
      <c r="D181" s="148" t="e">
        <f>IF('Crisis Indicator Data'!#REF!="No Data",1,IF(#REF!&lt;&gt;"",1,0))</f>
        <v>#REF!</v>
      </c>
      <c r="E181" s="148" t="e">
        <f>IF('Crisis Indicator Data'!#REF!="No Data",1,IF(#REF!&lt;&gt;"",1,0))</f>
        <v>#REF!</v>
      </c>
      <c r="F181" s="148" t="e">
        <f>IF('Crisis Indicator Data'!#REF!="No Data",1,IF(#REF!&lt;&gt;"",1,0))</f>
        <v>#REF!</v>
      </c>
      <c r="G181" s="148" t="e">
        <f>IF('Crisis Indicator Data'!#REF!="No Data",1,IF(#REF!&lt;&gt;"",1,0))</f>
        <v>#REF!</v>
      </c>
      <c r="H181" s="148" t="e">
        <f>IF('Crisis Indicator Data'!#REF!="No Data",1,IF(#REF!&lt;&gt;"",1,0))</f>
        <v>#REF!</v>
      </c>
      <c r="I181" s="148" t="e">
        <f>IF('Crisis Indicator Data'!#REF!="No Data",1,IF(#REF!&lt;&gt;"",1,0))</f>
        <v>#REF!</v>
      </c>
      <c r="J181" s="148" t="e">
        <f>IF('Crisis Indicator Data'!#REF!="No Data",1,IF(#REF!&lt;&gt;"",1,0))</f>
        <v>#REF!</v>
      </c>
      <c r="K181" s="148" t="e">
        <f>IF('Crisis Indicator Data'!#REF!="No Data",1,IF(#REF!&lt;&gt;"",1,0))</f>
        <v>#REF!</v>
      </c>
      <c r="L181" s="148" t="e">
        <f>IF('Crisis Indicator Data'!#REF!="No Data",1,IF(#REF!&lt;&gt;"",1,0))</f>
        <v>#REF!</v>
      </c>
      <c r="M181" s="148" t="e">
        <f>IF('Crisis Indicator Data'!#REF!="No Data",1,IF(#REF!&lt;&gt;"",1,0))</f>
        <v>#REF!</v>
      </c>
      <c r="N181" s="148" t="e">
        <f>IF('Crisis Indicator Data'!#REF!="No Data",1,IF(#REF!&lt;&gt;"",1,0))</f>
        <v>#REF!</v>
      </c>
      <c r="O181" s="148" t="e">
        <f>IF('Crisis Indicator Data'!#REF!="No Data",1,IF(#REF!&lt;&gt;"",1,0))</f>
        <v>#REF!</v>
      </c>
      <c r="P181" s="148" t="e">
        <f>IF('Crisis Indicator Data'!#REF!="No Data",1,IF(#REF!&lt;&gt;"",1,0))</f>
        <v>#REF!</v>
      </c>
      <c r="Q181" s="148" t="e">
        <f>IF('Crisis Indicator Data'!#REF!="No Data",1,IF(#REF!&lt;&gt;"",1,0))</f>
        <v>#REF!</v>
      </c>
      <c r="R181" s="148" t="e">
        <f>IF('Crisis Indicator Data'!#REF!="No Data",1,IF(#REF!&lt;&gt;"",1,0))</f>
        <v>#REF!</v>
      </c>
      <c r="S181" s="148" t="e">
        <f>IF('Crisis Indicator Data'!#REF!="No Data",1,IF(#REF!&lt;&gt;"",1,0))</f>
        <v>#REF!</v>
      </c>
      <c r="T181" s="148" t="e">
        <f>IF('Crisis Indicator Data'!#REF!="No Data",1,IF(#REF!&lt;&gt;"",1,0))</f>
        <v>#REF!</v>
      </c>
      <c r="U181" s="148" t="e">
        <f>IF('Crisis Indicator Data'!#REF!="No Data",1,IF(#REF!&lt;&gt;"",1,0))</f>
        <v>#REF!</v>
      </c>
      <c r="V181" s="148" t="e">
        <f>IF('Crisis Indicator Data'!#REF!="No Data",1,IF(#REF!&lt;&gt;"",1,0))</f>
        <v>#REF!</v>
      </c>
      <c r="W181" s="148" t="e">
        <f>IF('Crisis Indicator Data'!#REF!="No Data",1,IF(#REF!&lt;&gt;"",1,0))</f>
        <v>#REF!</v>
      </c>
      <c r="X181" s="148" t="e">
        <f>IF('Crisis Indicator Data'!#REF!="No Data",1,IF(#REF!&lt;&gt;"",1,0))</f>
        <v>#REF!</v>
      </c>
      <c r="Y181" s="148" t="e">
        <f>IF('Crisis Indicator Data'!#REF!="No Data",1,IF(#REF!&lt;&gt;"",1,0))</f>
        <v>#REF!</v>
      </c>
      <c r="Z181" s="148" t="e">
        <f>IF('Crisis Indicator Data'!#REF!="No Data",1,IF(#REF!&lt;&gt;"",1,0))</f>
        <v>#REF!</v>
      </c>
      <c r="AA181" s="148" t="e">
        <f>IF('Crisis Indicator Data'!#REF!="No Data",1,IF(#REF!&lt;&gt;"",1,0))</f>
        <v>#REF!</v>
      </c>
      <c r="AB181" s="148" t="e">
        <f>IF('Crisis Indicator Data'!#REF!="No Data",1,IF(#REF!&lt;&gt;"",1,0))</f>
        <v>#REF!</v>
      </c>
      <c r="AC181" s="148" t="e">
        <f>IF('Crisis Indicator Data'!#REF!="No Data",1,IF(#REF!&lt;&gt;"",1,0))</f>
        <v>#REF!</v>
      </c>
      <c r="AD181" s="148" t="e">
        <f>IF('Crisis Indicator Data'!#REF!="No Data",1,IF(#REF!&lt;&gt;"",1,0))</f>
        <v>#REF!</v>
      </c>
      <c r="AE181" s="148" t="e">
        <f>IF('Crisis Indicator Data'!#REF!="No Data",1,IF(#REF!&lt;&gt;"",1,0))</f>
        <v>#REF!</v>
      </c>
      <c r="AF181" s="148" t="e">
        <f>IF('Crisis Indicator Data'!#REF!="No Data",1,IF(#REF!&lt;&gt;"",1,0))</f>
        <v>#REF!</v>
      </c>
      <c r="AG181" s="148" t="e">
        <f>IF('Crisis Indicator Data'!#REF!="No Data",1,IF(#REF!&lt;&gt;"",1,0))</f>
        <v>#REF!</v>
      </c>
      <c r="AH181" s="148" t="e">
        <f>IF('Crisis Indicator Data'!#REF!="No Data",1,IF(#REF!&lt;&gt;"",1,0))</f>
        <v>#REF!</v>
      </c>
      <c r="AI181" s="148" t="e">
        <f>IF('Crisis Indicator Data'!#REF!="No Data",1,IF(#REF!&lt;&gt;"",1,0))</f>
        <v>#REF!</v>
      </c>
      <c r="AJ181" s="148" t="e">
        <f>IF('Crisis Indicator Data'!#REF!="No Data",1,IF(#REF!&lt;&gt;"",1,0))</f>
        <v>#REF!</v>
      </c>
      <c r="AK181" s="148" t="e">
        <f>IF('Crisis Indicator Data'!#REF!="No Data",1,IF(#REF!&lt;&gt;"",1,0))</f>
        <v>#REF!</v>
      </c>
      <c r="AL181" s="148" t="e">
        <f>IF('Crisis Indicator Data'!#REF!="No Data",1,IF(#REF!&lt;&gt;"",1,0))</f>
        <v>#REF!</v>
      </c>
      <c r="AM181" s="148" t="e">
        <f>IF('Crisis Indicator Data'!#REF!="No Data",1,IF(#REF!&lt;&gt;"",1,0))</f>
        <v>#REF!</v>
      </c>
      <c r="AN181" s="148" t="e">
        <f>IF('Crisis Indicator Data'!#REF!="No Data",1,IF(#REF!&lt;&gt;"",1,0))</f>
        <v>#REF!</v>
      </c>
      <c r="AO181" s="148" t="e">
        <f>IF('Crisis Indicator Data'!#REF!="No Data",1,IF(#REF!&lt;&gt;"",1,0))</f>
        <v>#REF!</v>
      </c>
      <c r="AP181" s="148" t="e">
        <f>IF('Crisis Indicator Data'!#REF!="No Data",1,IF(#REF!&lt;&gt;"",1,0))</f>
        <v>#REF!</v>
      </c>
      <c r="AQ181" s="148" t="e">
        <f>IF('Crisis Indicator Data'!#REF!="No Data",1,IF(#REF!&lt;&gt;"",1,0))</f>
        <v>#REF!</v>
      </c>
      <c r="AR181" s="148" t="e">
        <f>IF('Crisis Indicator Data'!#REF!="No Data",1,IF(#REF!&lt;&gt;"",1,0))</f>
        <v>#REF!</v>
      </c>
      <c r="AS181" s="148" t="e">
        <f>IF('Crisis Indicator Data'!#REF!="No Data",1,IF(#REF!&lt;&gt;"",1,0))</f>
        <v>#REF!</v>
      </c>
      <c r="AT181" s="148" t="e">
        <f>IF('Crisis Indicator Data'!#REF!="No Data",1,IF(#REF!&lt;&gt;"",1,0))</f>
        <v>#REF!</v>
      </c>
      <c r="AU181" s="148" t="e">
        <f>IF('Crisis Indicator Data'!#REF!="No Data",1,IF(#REF!&lt;&gt;"",1,0))</f>
        <v>#REF!</v>
      </c>
      <c r="AV181" s="148" t="e">
        <f>IF('Crisis Indicator Data'!#REF!="No Data",1,IF(#REF!&lt;&gt;"",1,0))</f>
        <v>#REF!</v>
      </c>
      <c r="AW181" s="148" t="e">
        <f>IF('Crisis Indicator Data'!#REF!="No Data",1,IF(#REF!&lt;&gt;"",1,0))</f>
        <v>#REF!</v>
      </c>
      <c r="AX181" s="148" t="e">
        <f>IF('Crisis Indicator Data'!#REF!="No Data",1,IF(#REF!&lt;&gt;"",1,0))</f>
        <v>#REF!</v>
      </c>
      <c r="AY181" s="148" t="e">
        <f>IF('Crisis Indicator Data'!#REF!="No Data",1,IF(#REF!&lt;&gt;"",1,0))</f>
        <v>#REF!</v>
      </c>
      <c r="AZ181" s="148" t="e">
        <f>IF('Crisis Indicator Data'!#REF!="No Data",1,IF(#REF!&lt;&gt;"",1,0))</f>
        <v>#REF!</v>
      </c>
      <c r="BA181" t="e">
        <f t="shared" si="10"/>
        <v>#REF!</v>
      </c>
      <c r="BB181" s="20" t="e">
        <f t="shared" si="11"/>
        <v>#REF!</v>
      </c>
    </row>
    <row r="182" spans="1:54">
      <c r="A182" t="s">
        <v>8253</v>
      </c>
      <c r="B182" s="148" t="e">
        <f>IF('Crisis Indicator Data'!#REF!="No Data",1,IF(#REF!&lt;&gt;"",1,0))</f>
        <v>#REF!</v>
      </c>
      <c r="C182" s="148" t="e">
        <f>IF('Crisis Indicator Data'!#REF!="No Data",1,IF(#REF!&lt;&gt;"",1,0))</f>
        <v>#REF!</v>
      </c>
      <c r="D182" s="148" t="e">
        <f>IF('Crisis Indicator Data'!#REF!="No Data",1,IF(#REF!&lt;&gt;"",1,0))</f>
        <v>#REF!</v>
      </c>
      <c r="E182" s="148" t="e">
        <f>IF('Crisis Indicator Data'!#REF!="No Data",1,IF(#REF!&lt;&gt;"",1,0))</f>
        <v>#REF!</v>
      </c>
      <c r="F182" s="148" t="e">
        <f>IF('Crisis Indicator Data'!#REF!="No Data",1,IF(#REF!&lt;&gt;"",1,0))</f>
        <v>#REF!</v>
      </c>
      <c r="G182" s="148" t="e">
        <f>IF('Crisis Indicator Data'!#REF!="No Data",1,IF(#REF!&lt;&gt;"",1,0))</f>
        <v>#REF!</v>
      </c>
      <c r="H182" s="148" t="e">
        <f>IF('Crisis Indicator Data'!#REF!="No Data",1,IF(#REF!&lt;&gt;"",1,0))</f>
        <v>#REF!</v>
      </c>
      <c r="I182" s="148" t="e">
        <f>IF('Crisis Indicator Data'!#REF!="No Data",1,IF(#REF!&lt;&gt;"",1,0))</f>
        <v>#REF!</v>
      </c>
      <c r="J182" s="148" t="e">
        <f>IF('Crisis Indicator Data'!#REF!="No Data",1,IF(#REF!&lt;&gt;"",1,0))</f>
        <v>#REF!</v>
      </c>
      <c r="K182" s="148" t="e">
        <f>IF('Crisis Indicator Data'!#REF!="No Data",1,IF(#REF!&lt;&gt;"",1,0))</f>
        <v>#REF!</v>
      </c>
      <c r="L182" s="148" t="e">
        <f>IF('Crisis Indicator Data'!#REF!="No Data",1,IF(#REF!&lt;&gt;"",1,0))</f>
        <v>#REF!</v>
      </c>
      <c r="M182" s="148" t="e">
        <f>IF('Crisis Indicator Data'!#REF!="No Data",1,IF(#REF!&lt;&gt;"",1,0))</f>
        <v>#REF!</v>
      </c>
      <c r="N182" s="148" t="e">
        <f>IF('Crisis Indicator Data'!#REF!="No Data",1,IF(#REF!&lt;&gt;"",1,0))</f>
        <v>#REF!</v>
      </c>
      <c r="O182" s="148" t="e">
        <f>IF('Crisis Indicator Data'!#REF!="No Data",1,IF(#REF!&lt;&gt;"",1,0))</f>
        <v>#REF!</v>
      </c>
      <c r="P182" s="148" t="e">
        <f>IF('Crisis Indicator Data'!#REF!="No Data",1,IF(#REF!&lt;&gt;"",1,0))</f>
        <v>#REF!</v>
      </c>
      <c r="Q182" s="148" t="e">
        <f>IF('Crisis Indicator Data'!#REF!="No Data",1,IF(#REF!&lt;&gt;"",1,0))</f>
        <v>#REF!</v>
      </c>
      <c r="R182" s="148" t="e">
        <f>IF('Crisis Indicator Data'!#REF!="No Data",1,IF(#REF!&lt;&gt;"",1,0))</f>
        <v>#REF!</v>
      </c>
      <c r="S182" s="148" t="e">
        <f>IF('Crisis Indicator Data'!#REF!="No Data",1,IF(#REF!&lt;&gt;"",1,0))</f>
        <v>#REF!</v>
      </c>
      <c r="T182" s="148" t="e">
        <f>IF('Crisis Indicator Data'!#REF!="No Data",1,IF(#REF!&lt;&gt;"",1,0))</f>
        <v>#REF!</v>
      </c>
      <c r="U182" s="148" t="e">
        <f>IF('Crisis Indicator Data'!#REF!="No Data",1,IF(#REF!&lt;&gt;"",1,0))</f>
        <v>#REF!</v>
      </c>
      <c r="V182" s="148" t="e">
        <f>IF('Crisis Indicator Data'!#REF!="No Data",1,IF(#REF!&lt;&gt;"",1,0))</f>
        <v>#REF!</v>
      </c>
      <c r="W182" s="148" t="e">
        <f>IF('Crisis Indicator Data'!#REF!="No Data",1,IF(#REF!&lt;&gt;"",1,0))</f>
        <v>#REF!</v>
      </c>
      <c r="X182" s="148" t="e">
        <f>IF('Crisis Indicator Data'!#REF!="No Data",1,IF(#REF!&lt;&gt;"",1,0))</f>
        <v>#REF!</v>
      </c>
      <c r="Y182" s="148" t="e">
        <f>IF('Crisis Indicator Data'!#REF!="No Data",1,IF(#REF!&lt;&gt;"",1,0))</f>
        <v>#REF!</v>
      </c>
      <c r="Z182" s="148" t="e">
        <f>IF('Crisis Indicator Data'!#REF!="No Data",1,IF(#REF!&lt;&gt;"",1,0))</f>
        <v>#REF!</v>
      </c>
      <c r="AA182" s="148" t="e">
        <f>IF('Crisis Indicator Data'!#REF!="No Data",1,IF(#REF!&lt;&gt;"",1,0))</f>
        <v>#REF!</v>
      </c>
      <c r="AB182" s="148" t="e">
        <f>IF('Crisis Indicator Data'!#REF!="No Data",1,IF(#REF!&lt;&gt;"",1,0))</f>
        <v>#REF!</v>
      </c>
      <c r="AC182" s="148" t="e">
        <f>IF('Crisis Indicator Data'!#REF!="No Data",1,IF(#REF!&lt;&gt;"",1,0))</f>
        <v>#REF!</v>
      </c>
      <c r="AD182" s="148" t="e">
        <f>IF('Crisis Indicator Data'!#REF!="No Data",1,IF(#REF!&lt;&gt;"",1,0))</f>
        <v>#REF!</v>
      </c>
      <c r="AE182" s="148" t="e">
        <f>IF('Crisis Indicator Data'!#REF!="No Data",1,IF(#REF!&lt;&gt;"",1,0))</f>
        <v>#REF!</v>
      </c>
      <c r="AF182" s="148" t="e">
        <f>IF('Crisis Indicator Data'!#REF!="No Data",1,IF(#REF!&lt;&gt;"",1,0))</f>
        <v>#REF!</v>
      </c>
      <c r="AG182" s="148" t="e">
        <f>IF('Crisis Indicator Data'!#REF!="No Data",1,IF(#REF!&lt;&gt;"",1,0))</f>
        <v>#REF!</v>
      </c>
      <c r="AH182" s="148" t="e">
        <f>IF('Crisis Indicator Data'!#REF!="No Data",1,IF(#REF!&lt;&gt;"",1,0))</f>
        <v>#REF!</v>
      </c>
      <c r="AI182" s="148" t="e">
        <f>IF('Crisis Indicator Data'!#REF!="No Data",1,IF(#REF!&lt;&gt;"",1,0))</f>
        <v>#REF!</v>
      </c>
      <c r="AJ182" s="148" t="e">
        <f>IF('Crisis Indicator Data'!#REF!="No Data",1,IF(#REF!&lt;&gt;"",1,0))</f>
        <v>#REF!</v>
      </c>
      <c r="AK182" s="148" t="e">
        <f>IF('Crisis Indicator Data'!#REF!="No Data",1,IF(#REF!&lt;&gt;"",1,0))</f>
        <v>#REF!</v>
      </c>
      <c r="AL182" s="148" t="e">
        <f>IF('Crisis Indicator Data'!#REF!="No Data",1,IF(#REF!&lt;&gt;"",1,0))</f>
        <v>#REF!</v>
      </c>
      <c r="AM182" s="148" t="e">
        <f>IF('Crisis Indicator Data'!#REF!="No Data",1,IF(#REF!&lt;&gt;"",1,0))</f>
        <v>#REF!</v>
      </c>
      <c r="AN182" s="148" t="e">
        <f>IF('Crisis Indicator Data'!#REF!="No Data",1,IF(#REF!&lt;&gt;"",1,0))</f>
        <v>#REF!</v>
      </c>
      <c r="AO182" s="148" t="e">
        <f>IF('Crisis Indicator Data'!#REF!="No Data",1,IF(#REF!&lt;&gt;"",1,0))</f>
        <v>#REF!</v>
      </c>
      <c r="AP182" s="148" t="e">
        <f>IF('Crisis Indicator Data'!#REF!="No Data",1,IF(#REF!&lt;&gt;"",1,0))</f>
        <v>#REF!</v>
      </c>
      <c r="AQ182" s="148" t="e">
        <f>IF('Crisis Indicator Data'!#REF!="No Data",1,IF(#REF!&lt;&gt;"",1,0))</f>
        <v>#REF!</v>
      </c>
      <c r="AR182" s="148" t="e">
        <f>IF('Crisis Indicator Data'!#REF!="No Data",1,IF(#REF!&lt;&gt;"",1,0))</f>
        <v>#REF!</v>
      </c>
      <c r="AS182" s="148" t="e">
        <f>IF('Crisis Indicator Data'!#REF!="No Data",1,IF(#REF!&lt;&gt;"",1,0))</f>
        <v>#REF!</v>
      </c>
      <c r="AT182" s="148" t="e">
        <f>IF('Crisis Indicator Data'!#REF!="No Data",1,IF(#REF!&lt;&gt;"",1,0))</f>
        <v>#REF!</v>
      </c>
      <c r="AU182" s="148" t="e">
        <f>IF('Crisis Indicator Data'!#REF!="No Data",1,IF(#REF!&lt;&gt;"",1,0))</f>
        <v>#REF!</v>
      </c>
      <c r="AV182" s="148" t="e">
        <f>IF('Crisis Indicator Data'!#REF!="No Data",1,IF(#REF!&lt;&gt;"",1,0))</f>
        <v>#REF!</v>
      </c>
      <c r="AW182" s="148" t="e">
        <f>IF('Crisis Indicator Data'!#REF!="No Data",1,IF(#REF!&lt;&gt;"",1,0))</f>
        <v>#REF!</v>
      </c>
      <c r="AX182" s="148" t="e">
        <f>IF('Crisis Indicator Data'!#REF!="No Data",1,IF(#REF!&lt;&gt;"",1,0))</f>
        <v>#REF!</v>
      </c>
      <c r="AY182" s="148" t="e">
        <f>IF('Crisis Indicator Data'!#REF!="No Data",1,IF(#REF!&lt;&gt;"",1,0))</f>
        <v>#REF!</v>
      </c>
      <c r="AZ182" s="148" t="e">
        <f>IF('Crisis Indicator Data'!#REF!="No Data",1,IF(#REF!&lt;&gt;"",1,0))</f>
        <v>#REF!</v>
      </c>
      <c r="BA182" t="e">
        <f t="shared" si="10"/>
        <v>#REF!</v>
      </c>
      <c r="BB182" s="20" t="e">
        <f t="shared" si="11"/>
        <v>#REF!</v>
      </c>
    </row>
    <row r="183" spans="1:54">
      <c r="A183" t="s">
        <v>8255</v>
      </c>
      <c r="B183" s="148" t="e">
        <f>IF('Crisis Indicator Data'!#REF!="No Data",1,IF(#REF!&lt;&gt;"",1,0))</f>
        <v>#REF!</v>
      </c>
      <c r="C183" s="148" t="e">
        <f>IF('Crisis Indicator Data'!#REF!="No Data",1,IF(#REF!&lt;&gt;"",1,0))</f>
        <v>#REF!</v>
      </c>
      <c r="D183" s="148" t="e">
        <f>IF('Crisis Indicator Data'!#REF!="No Data",1,IF(#REF!&lt;&gt;"",1,0))</f>
        <v>#REF!</v>
      </c>
      <c r="E183" s="148" t="e">
        <f>IF('Crisis Indicator Data'!#REF!="No Data",1,IF(#REF!&lt;&gt;"",1,0))</f>
        <v>#REF!</v>
      </c>
      <c r="F183" s="148" t="e">
        <f>IF('Crisis Indicator Data'!#REF!="No Data",1,IF(#REF!&lt;&gt;"",1,0))</f>
        <v>#REF!</v>
      </c>
      <c r="G183" s="148" t="e">
        <f>IF('Crisis Indicator Data'!#REF!="No Data",1,IF(#REF!&lt;&gt;"",1,0))</f>
        <v>#REF!</v>
      </c>
      <c r="H183" s="148" t="e">
        <f>IF('Crisis Indicator Data'!#REF!="No Data",1,IF(#REF!&lt;&gt;"",1,0))</f>
        <v>#REF!</v>
      </c>
      <c r="I183" s="148" t="e">
        <f>IF('Crisis Indicator Data'!#REF!="No Data",1,IF(#REF!&lt;&gt;"",1,0))</f>
        <v>#REF!</v>
      </c>
      <c r="J183" s="148" t="e">
        <f>IF('Crisis Indicator Data'!#REF!="No Data",1,IF(#REF!&lt;&gt;"",1,0))</f>
        <v>#REF!</v>
      </c>
      <c r="K183" s="148" t="e">
        <f>IF('Crisis Indicator Data'!#REF!="No Data",1,IF(#REF!&lt;&gt;"",1,0))</f>
        <v>#REF!</v>
      </c>
      <c r="L183" s="148" t="e">
        <f>IF('Crisis Indicator Data'!#REF!="No Data",1,IF(#REF!&lt;&gt;"",1,0))</f>
        <v>#REF!</v>
      </c>
      <c r="M183" s="148" t="e">
        <f>IF('Crisis Indicator Data'!#REF!="No Data",1,IF(#REF!&lt;&gt;"",1,0))</f>
        <v>#REF!</v>
      </c>
      <c r="N183" s="148" t="e">
        <f>IF('Crisis Indicator Data'!#REF!="No Data",1,IF(#REF!&lt;&gt;"",1,0))</f>
        <v>#REF!</v>
      </c>
      <c r="O183" s="148" t="e">
        <f>IF('Crisis Indicator Data'!#REF!="No Data",1,IF(#REF!&lt;&gt;"",1,0))</f>
        <v>#REF!</v>
      </c>
      <c r="P183" s="148" t="e">
        <f>IF('Crisis Indicator Data'!#REF!="No Data",1,IF(#REF!&lt;&gt;"",1,0))</f>
        <v>#REF!</v>
      </c>
      <c r="Q183" s="148" t="e">
        <f>IF('Crisis Indicator Data'!#REF!="No Data",1,IF(#REF!&lt;&gt;"",1,0))</f>
        <v>#REF!</v>
      </c>
      <c r="R183" s="148" t="e">
        <f>IF('Crisis Indicator Data'!#REF!="No Data",1,IF(#REF!&lt;&gt;"",1,0))</f>
        <v>#REF!</v>
      </c>
      <c r="S183" s="148" t="e">
        <f>IF('Crisis Indicator Data'!#REF!="No Data",1,IF(#REF!&lt;&gt;"",1,0))</f>
        <v>#REF!</v>
      </c>
      <c r="T183" s="148" t="e">
        <f>IF('Crisis Indicator Data'!#REF!="No Data",1,IF(#REF!&lt;&gt;"",1,0))</f>
        <v>#REF!</v>
      </c>
      <c r="U183" s="148" t="e">
        <f>IF('Crisis Indicator Data'!#REF!="No Data",1,IF(#REF!&lt;&gt;"",1,0))</f>
        <v>#REF!</v>
      </c>
      <c r="V183" s="148" t="e">
        <f>IF('Crisis Indicator Data'!#REF!="No Data",1,IF(#REF!&lt;&gt;"",1,0))</f>
        <v>#REF!</v>
      </c>
      <c r="W183" s="148" t="e">
        <f>IF('Crisis Indicator Data'!#REF!="No Data",1,IF(#REF!&lt;&gt;"",1,0))</f>
        <v>#REF!</v>
      </c>
      <c r="X183" s="148" t="e">
        <f>IF('Crisis Indicator Data'!#REF!="No Data",1,IF(#REF!&lt;&gt;"",1,0))</f>
        <v>#REF!</v>
      </c>
      <c r="Y183" s="148" t="e">
        <f>IF('Crisis Indicator Data'!#REF!="No Data",1,IF(#REF!&lt;&gt;"",1,0))</f>
        <v>#REF!</v>
      </c>
      <c r="Z183" s="148" t="e">
        <f>IF('Crisis Indicator Data'!#REF!="No Data",1,IF(#REF!&lt;&gt;"",1,0))</f>
        <v>#REF!</v>
      </c>
      <c r="AA183" s="148" t="e">
        <f>IF('Crisis Indicator Data'!#REF!="No Data",1,IF(#REF!&lt;&gt;"",1,0))</f>
        <v>#REF!</v>
      </c>
      <c r="AB183" s="148" t="e">
        <f>IF('Crisis Indicator Data'!#REF!="No Data",1,IF(#REF!&lt;&gt;"",1,0))</f>
        <v>#REF!</v>
      </c>
      <c r="AC183" s="148" t="e">
        <f>IF('Crisis Indicator Data'!#REF!="No Data",1,IF(#REF!&lt;&gt;"",1,0))</f>
        <v>#REF!</v>
      </c>
      <c r="AD183" s="148" t="e">
        <f>IF('Crisis Indicator Data'!#REF!="No Data",1,IF(#REF!&lt;&gt;"",1,0))</f>
        <v>#REF!</v>
      </c>
      <c r="AE183" s="148" t="e">
        <f>IF('Crisis Indicator Data'!#REF!="No Data",1,IF(#REF!&lt;&gt;"",1,0))</f>
        <v>#REF!</v>
      </c>
      <c r="AF183" s="148" t="e">
        <f>IF('Crisis Indicator Data'!#REF!="No Data",1,IF(#REF!&lt;&gt;"",1,0))</f>
        <v>#REF!</v>
      </c>
      <c r="AG183" s="148" t="e">
        <f>IF('Crisis Indicator Data'!#REF!="No Data",1,IF(#REF!&lt;&gt;"",1,0))</f>
        <v>#REF!</v>
      </c>
      <c r="AH183" s="148" t="e">
        <f>IF('Crisis Indicator Data'!#REF!="No Data",1,IF(#REF!&lt;&gt;"",1,0))</f>
        <v>#REF!</v>
      </c>
      <c r="AI183" s="148" t="e">
        <f>IF('Crisis Indicator Data'!#REF!="No Data",1,IF(#REF!&lt;&gt;"",1,0))</f>
        <v>#REF!</v>
      </c>
      <c r="AJ183" s="148" t="e">
        <f>IF('Crisis Indicator Data'!#REF!="No Data",1,IF(#REF!&lt;&gt;"",1,0))</f>
        <v>#REF!</v>
      </c>
      <c r="AK183" s="148" t="e">
        <f>IF('Crisis Indicator Data'!#REF!="No Data",1,IF(#REF!&lt;&gt;"",1,0))</f>
        <v>#REF!</v>
      </c>
      <c r="AL183" s="148" t="e">
        <f>IF('Crisis Indicator Data'!#REF!="No Data",1,IF(#REF!&lt;&gt;"",1,0))</f>
        <v>#REF!</v>
      </c>
      <c r="AM183" s="148" t="e">
        <f>IF('Crisis Indicator Data'!#REF!="No Data",1,IF(#REF!&lt;&gt;"",1,0))</f>
        <v>#REF!</v>
      </c>
      <c r="AN183" s="148" t="e">
        <f>IF('Crisis Indicator Data'!#REF!="No Data",1,IF(#REF!&lt;&gt;"",1,0))</f>
        <v>#REF!</v>
      </c>
      <c r="AO183" s="148" t="e">
        <f>IF('Crisis Indicator Data'!#REF!="No Data",1,IF(#REF!&lt;&gt;"",1,0))</f>
        <v>#REF!</v>
      </c>
      <c r="AP183" s="148" t="e">
        <f>IF('Crisis Indicator Data'!#REF!="No Data",1,IF(#REF!&lt;&gt;"",1,0))</f>
        <v>#REF!</v>
      </c>
      <c r="AQ183" s="148" t="e">
        <f>IF('Crisis Indicator Data'!#REF!="No Data",1,IF(#REF!&lt;&gt;"",1,0))</f>
        <v>#REF!</v>
      </c>
      <c r="AR183" s="148" t="e">
        <f>IF('Crisis Indicator Data'!#REF!="No Data",1,IF(#REF!&lt;&gt;"",1,0))</f>
        <v>#REF!</v>
      </c>
      <c r="AS183" s="148" t="e">
        <f>IF('Crisis Indicator Data'!#REF!="No Data",1,IF(#REF!&lt;&gt;"",1,0))</f>
        <v>#REF!</v>
      </c>
      <c r="AT183" s="148" t="e">
        <f>IF('Crisis Indicator Data'!#REF!="No Data",1,IF(#REF!&lt;&gt;"",1,0))</f>
        <v>#REF!</v>
      </c>
      <c r="AU183" s="148" t="e">
        <f>IF('Crisis Indicator Data'!#REF!="No Data",1,IF(#REF!&lt;&gt;"",1,0))</f>
        <v>#REF!</v>
      </c>
      <c r="AV183" s="148" t="e">
        <f>IF('Crisis Indicator Data'!#REF!="No Data",1,IF(#REF!&lt;&gt;"",1,0))</f>
        <v>#REF!</v>
      </c>
      <c r="AW183" s="148" t="e">
        <f>IF('Crisis Indicator Data'!#REF!="No Data",1,IF(#REF!&lt;&gt;"",1,0))</f>
        <v>#REF!</v>
      </c>
      <c r="AX183" s="148" t="e">
        <f>IF('Crisis Indicator Data'!#REF!="No Data",1,IF(#REF!&lt;&gt;"",1,0))</f>
        <v>#REF!</v>
      </c>
      <c r="AY183" s="148" t="e">
        <f>IF('Crisis Indicator Data'!#REF!="No Data",1,IF(#REF!&lt;&gt;"",1,0))</f>
        <v>#REF!</v>
      </c>
      <c r="AZ183" s="148" t="e">
        <f>IF('Crisis Indicator Data'!#REF!="No Data",1,IF(#REF!&lt;&gt;"",1,0))</f>
        <v>#REF!</v>
      </c>
      <c r="BA183" t="e">
        <f t="shared" si="10"/>
        <v>#REF!</v>
      </c>
      <c r="BB183" s="20" t="e">
        <f t="shared" si="11"/>
        <v>#REF!</v>
      </c>
    </row>
    <row r="184" spans="1:54">
      <c r="A184" t="s">
        <v>8257</v>
      </c>
      <c r="B184" s="148" t="e">
        <f>IF('Crisis Indicator Data'!#REF!="No Data",1,IF(#REF!&lt;&gt;"",1,0))</f>
        <v>#REF!</v>
      </c>
      <c r="C184" s="148" t="e">
        <f>IF('Crisis Indicator Data'!#REF!="No Data",1,IF(#REF!&lt;&gt;"",1,0))</f>
        <v>#REF!</v>
      </c>
      <c r="D184" s="148" t="e">
        <f>IF('Crisis Indicator Data'!#REF!="No Data",1,IF(#REF!&lt;&gt;"",1,0))</f>
        <v>#REF!</v>
      </c>
      <c r="E184" s="148" t="e">
        <f>IF('Crisis Indicator Data'!#REF!="No Data",1,IF(#REF!&lt;&gt;"",1,0))</f>
        <v>#REF!</v>
      </c>
      <c r="F184" s="148" t="e">
        <f>IF('Crisis Indicator Data'!#REF!="No Data",1,IF(#REF!&lt;&gt;"",1,0))</f>
        <v>#REF!</v>
      </c>
      <c r="G184" s="148" t="e">
        <f>IF('Crisis Indicator Data'!#REF!="No Data",1,IF(#REF!&lt;&gt;"",1,0))</f>
        <v>#REF!</v>
      </c>
      <c r="H184" s="148" t="e">
        <f>IF('Crisis Indicator Data'!#REF!="No Data",1,IF(#REF!&lt;&gt;"",1,0))</f>
        <v>#REF!</v>
      </c>
      <c r="I184" s="148" t="e">
        <f>IF('Crisis Indicator Data'!#REF!="No Data",1,IF(#REF!&lt;&gt;"",1,0))</f>
        <v>#REF!</v>
      </c>
      <c r="J184" s="148" t="e">
        <f>IF('Crisis Indicator Data'!#REF!="No Data",1,IF(#REF!&lt;&gt;"",1,0))</f>
        <v>#REF!</v>
      </c>
      <c r="K184" s="148" t="e">
        <f>IF('Crisis Indicator Data'!#REF!="No Data",1,IF(#REF!&lt;&gt;"",1,0))</f>
        <v>#REF!</v>
      </c>
      <c r="L184" s="148" t="e">
        <f>IF('Crisis Indicator Data'!#REF!="No Data",1,IF(#REF!&lt;&gt;"",1,0))</f>
        <v>#REF!</v>
      </c>
      <c r="M184" s="148" t="e">
        <f>IF('Crisis Indicator Data'!#REF!="No Data",1,IF(#REF!&lt;&gt;"",1,0))</f>
        <v>#REF!</v>
      </c>
      <c r="N184" s="148" t="e">
        <f>IF('Crisis Indicator Data'!#REF!="No Data",1,IF(#REF!&lt;&gt;"",1,0))</f>
        <v>#REF!</v>
      </c>
      <c r="O184" s="148" t="e">
        <f>IF('Crisis Indicator Data'!#REF!="No Data",1,IF(#REF!&lt;&gt;"",1,0))</f>
        <v>#REF!</v>
      </c>
      <c r="P184" s="148" t="e">
        <f>IF('Crisis Indicator Data'!#REF!="No Data",1,IF(#REF!&lt;&gt;"",1,0))</f>
        <v>#REF!</v>
      </c>
      <c r="Q184" s="148" t="e">
        <f>IF('Crisis Indicator Data'!#REF!="No Data",1,IF(#REF!&lt;&gt;"",1,0))</f>
        <v>#REF!</v>
      </c>
      <c r="R184" s="148" t="e">
        <f>IF('Crisis Indicator Data'!#REF!="No Data",1,IF(#REF!&lt;&gt;"",1,0))</f>
        <v>#REF!</v>
      </c>
      <c r="S184" s="148" t="e">
        <f>IF('Crisis Indicator Data'!#REF!="No Data",1,IF(#REF!&lt;&gt;"",1,0))</f>
        <v>#REF!</v>
      </c>
      <c r="T184" s="148" t="e">
        <f>IF('Crisis Indicator Data'!#REF!="No Data",1,IF(#REF!&lt;&gt;"",1,0))</f>
        <v>#REF!</v>
      </c>
      <c r="U184" s="148" t="e">
        <f>IF('Crisis Indicator Data'!#REF!="No Data",1,IF(#REF!&lt;&gt;"",1,0))</f>
        <v>#REF!</v>
      </c>
      <c r="V184" s="148" t="e">
        <f>IF('Crisis Indicator Data'!#REF!="No Data",1,IF(#REF!&lt;&gt;"",1,0))</f>
        <v>#REF!</v>
      </c>
      <c r="W184" s="148" t="e">
        <f>IF('Crisis Indicator Data'!#REF!="No Data",1,IF(#REF!&lt;&gt;"",1,0))</f>
        <v>#REF!</v>
      </c>
      <c r="X184" s="148" t="e">
        <f>IF('Crisis Indicator Data'!#REF!="No Data",1,IF(#REF!&lt;&gt;"",1,0))</f>
        <v>#REF!</v>
      </c>
      <c r="Y184" s="148" t="e">
        <f>IF('Crisis Indicator Data'!#REF!="No Data",1,IF(#REF!&lt;&gt;"",1,0))</f>
        <v>#REF!</v>
      </c>
      <c r="Z184" s="148" t="e">
        <f>IF('Crisis Indicator Data'!#REF!="No Data",1,IF(#REF!&lt;&gt;"",1,0))</f>
        <v>#REF!</v>
      </c>
      <c r="AA184" s="148" t="e">
        <f>IF('Crisis Indicator Data'!#REF!="No Data",1,IF(#REF!&lt;&gt;"",1,0))</f>
        <v>#REF!</v>
      </c>
      <c r="AB184" s="148" t="e">
        <f>IF('Crisis Indicator Data'!#REF!="No Data",1,IF(#REF!&lt;&gt;"",1,0))</f>
        <v>#REF!</v>
      </c>
      <c r="AC184" s="148" t="e">
        <f>IF('Crisis Indicator Data'!#REF!="No Data",1,IF(#REF!&lt;&gt;"",1,0))</f>
        <v>#REF!</v>
      </c>
      <c r="AD184" s="148" t="e">
        <f>IF('Crisis Indicator Data'!#REF!="No Data",1,IF(#REF!&lt;&gt;"",1,0))</f>
        <v>#REF!</v>
      </c>
      <c r="AE184" s="148" t="e">
        <f>IF('Crisis Indicator Data'!#REF!="No Data",1,IF(#REF!&lt;&gt;"",1,0))</f>
        <v>#REF!</v>
      </c>
      <c r="AF184" s="148" t="e">
        <f>IF('Crisis Indicator Data'!#REF!="No Data",1,IF(#REF!&lt;&gt;"",1,0))</f>
        <v>#REF!</v>
      </c>
      <c r="AG184" s="148" t="e">
        <f>IF('Crisis Indicator Data'!#REF!="No Data",1,IF(#REF!&lt;&gt;"",1,0))</f>
        <v>#REF!</v>
      </c>
      <c r="AH184" s="148" t="e">
        <f>IF('Crisis Indicator Data'!#REF!="No Data",1,IF(#REF!&lt;&gt;"",1,0))</f>
        <v>#REF!</v>
      </c>
      <c r="AI184" s="148" t="e">
        <f>IF('Crisis Indicator Data'!#REF!="No Data",1,IF(#REF!&lt;&gt;"",1,0))</f>
        <v>#REF!</v>
      </c>
      <c r="AJ184" s="148" t="e">
        <f>IF('Crisis Indicator Data'!#REF!="No Data",1,IF(#REF!&lt;&gt;"",1,0))</f>
        <v>#REF!</v>
      </c>
      <c r="AK184" s="148" t="e">
        <f>IF('Crisis Indicator Data'!#REF!="No Data",1,IF(#REF!&lt;&gt;"",1,0))</f>
        <v>#REF!</v>
      </c>
      <c r="AL184" s="148" t="e">
        <f>IF('Crisis Indicator Data'!#REF!="No Data",1,IF(#REF!&lt;&gt;"",1,0))</f>
        <v>#REF!</v>
      </c>
      <c r="AM184" s="148" t="e">
        <f>IF('Crisis Indicator Data'!#REF!="No Data",1,IF(#REF!&lt;&gt;"",1,0))</f>
        <v>#REF!</v>
      </c>
      <c r="AN184" s="148" t="e">
        <f>IF('Crisis Indicator Data'!#REF!="No Data",1,IF(#REF!&lt;&gt;"",1,0))</f>
        <v>#REF!</v>
      </c>
      <c r="AO184" s="148" t="e">
        <f>IF('Crisis Indicator Data'!#REF!="No Data",1,IF(#REF!&lt;&gt;"",1,0))</f>
        <v>#REF!</v>
      </c>
      <c r="AP184" s="148" t="e">
        <f>IF('Crisis Indicator Data'!#REF!="No Data",1,IF(#REF!&lt;&gt;"",1,0))</f>
        <v>#REF!</v>
      </c>
      <c r="AQ184" s="148" t="e">
        <f>IF('Crisis Indicator Data'!#REF!="No Data",1,IF(#REF!&lt;&gt;"",1,0))</f>
        <v>#REF!</v>
      </c>
      <c r="AR184" s="148" t="e">
        <f>IF('Crisis Indicator Data'!#REF!="No Data",1,IF(#REF!&lt;&gt;"",1,0))</f>
        <v>#REF!</v>
      </c>
      <c r="AS184" s="148" t="e">
        <f>IF('Crisis Indicator Data'!#REF!="No Data",1,IF(#REF!&lt;&gt;"",1,0))</f>
        <v>#REF!</v>
      </c>
      <c r="AT184" s="148" t="e">
        <f>IF('Crisis Indicator Data'!#REF!="No Data",1,IF(#REF!&lt;&gt;"",1,0))</f>
        <v>#REF!</v>
      </c>
      <c r="AU184" s="148" t="e">
        <f>IF('Crisis Indicator Data'!#REF!="No Data",1,IF(#REF!&lt;&gt;"",1,0))</f>
        <v>#REF!</v>
      </c>
      <c r="AV184" s="148" t="e">
        <f>IF('Crisis Indicator Data'!#REF!="No Data",1,IF(#REF!&lt;&gt;"",1,0))</f>
        <v>#REF!</v>
      </c>
      <c r="AW184" s="148" t="e">
        <f>IF('Crisis Indicator Data'!#REF!="No Data",1,IF(#REF!&lt;&gt;"",1,0))</f>
        <v>#REF!</v>
      </c>
      <c r="AX184" s="148" t="e">
        <f>IF('Crisis Indicator Data'!#REF!="No Data",1,IF(#REF!&lt;&gt;"",1,0))</f>
        <v>#REF!</v>
      </c>
      <c r="AY184" s="148" t="e">
        <f>IF('Crisis Indicator Data'!#REF!="No Data",1,IF(#REF!&lt;&gt;"",1,0))</f>
        <v>#REF!</v>
      </c>
      <c r="AZ184" s="148" t="e">
        <f>IF('Crisis Indicator Data'!#REF!="No Data",1,IF(#REF!&lt;&gt;"",1,0))</f>
        <v>#REF!</v>
      </c>
      <c r="BA184" t="e">
        <f t="shared" si="10"/>
        <v>#REF!</v>
      </c>
      <c r="BB184" s="20" t="e">
        <f t="shared" si="11"/>
        <v>#REF!</v>
      </c>
    </row>
    <row r="185" spans="1:54">
      <c r="A185" t="s">
        <v>8259</v>
      </c>
      <c r="B185" s="148" t="e">
        <f>IF('Crisis Indicator Data'!#REF!="No Data",1,IF(#REF!&lt;&gt;"",1,0))</f>
        <v>#REF!</v>
      </c>
      <c r="C185" s="148" t="e">
        <f>IF('Crisis Indicator Data'!#REF!="No Data",1,IF(#REF!&lt;&gt;"",1,0))</f>
        <v>#REF!</v>
      </c>
      <c r="D185" s="148" t="e">
        <f>IF('Crisis Indicator Data'!#REF!="No Data",1,IF(#REF!&lt;&gt;"",1,0))</f>
        <v>#REF!</v>
      </c>
      <c r="E185" s="148" t="e">
        <f>IF('Crisis Indicator Data'!#REF!="No Data",1,IF(#REF!&lt;&gt;"",1,0))</f>
        <v>#REF!</v>
      </c>
      <c r="F185" s="148" t="e">
        <f>IF('Crisis Indicator Data'!#REF!="No Data",1,IF(#REF!&lt;&gt;"",1,0))</f>
        <v>#REF!</v>
      </c>
      <c r="G185" s="148" t="e">
        <f>IF('Crisis Indicator Data'!#REF!="No Data",1,IF(#REF!&lt;&gt;"",1,0))</f>
        <v>#REF!</v>
      </c>
      <c r="H185" s="148" t="e">
        <f>IF('Crisis Indicator Data'!#REF!="No Data",1,IF(#REF!&lt;&gt;"",1,0))</f>
        <v>#REF!</v>
      </c>
      <c r="I185" s="148" t="e">
        <f>IF('Crisis Indicator Data'!#REF!="No Data",1,IF(#REF!&lt;&gt;"",1,0))</f>
        <v>#REF!</v>
      </c>
      <c r="J185" s="148" t="e">
        <f>IF('Crisis Indicator Data'!#REF!="No Data",1,IF(#REF!&lt;&gt;"",1,0))</f>
        <v>#REF!</v>
      </c>
      <c r="K185" s="148" t="e">
        <f>IF('Crisis Indicator Data'!#REF!="No Data",1,IF(#REF!&lt;&gt;"",1,0))</f>
        <v>#REF!</v>
      </c>
      <c r="L185" s="148" t="e">
        <f>IF('Crisis Indicator Data'!#REF!="No Data",1,IF(#REF!&lt;&gt;"",1,0))</f>
        <v>#REF!</v>
      </c>
      <c r="M185" s="148" t="e">
        <f>IF('Crisis Indicator Data'!#REF!="No Data",1,IF(#REF!&lt;&gt;"",1,0))</f>
        <v>#REF!</v>
      </c>
      <c r="N185" s="148" t="e">
        <f>IF('Crisis Indicator Data'!#REF!="No Data",1,IF(#REF!&lt;&gt;"",1,0))</f>
        <v>#REF!</v>
      </c>
      <c r="O185" s="148" t="e">
        <f>IF('Crisis Indicator Data'!#REF!="No Data",1,IF(#REF!&lt;&gt;"",1,0))</f>
        <v>#REF!</v>
      </c>
      <c r="P185" s="148" t="e">
        <f>IF('Crisis Indicator Data'!#REF!="No Data",1,IF(#REF!&lt;&gt;"",1,0))</f>
        <v>#REF!</v>
      </c>
      <c r="Q185" s="148" t="e">
        <f>IF('Crisis Indicator Data'!#REF!="No Data",1,IF(#REF!&lt;&gt;"",1,0))</f>
        <v>#REF!</v>
      </c>
      <c r="R185" s="148" t="e">
        <f>IF('Crisis Indicator Data'!#REF!="No Data",1,IF(#REF!&lt;&gt;"",1,0))</f>
        <v>#REF!</v>
      </c>
      <c r="S185" s="148" t="e">
        <f>IF('Crisis Indicator Data'!#REF!="No Data",1,IF(#REF!&lt;&gt;"",1,0))</f>
        <v>#REF!</v>
      </c>
      <c r="T185" s="148" t="e">
        <f>IF('Crisis Indicator Data'!#REF!="No Data",1,IF(#REF!&lt;&gt;"",1,0))</f>
        <v>#REF!</v>
      </c>
      <c r="U185" s="148" t="e">
        <f>IF('Crisis Indicator Data'!#REF!="No Data",1,IF(#REF!&lt;&gt;"",1,0))</f>
        <v>#REF!</v>
      </c>
      <c r="V185" s="148" t="e">
        <f>IF('Crisis Indicator Data'!#REF!="No Data",1,IF(#REF!&lt;&gt;"",1,0))</f>
        <v>#REF!</v>
      </c>
      <c r="W185" s="148" t="e">
        <f>IF('Crisis Indicator Data'!#REF!="No Data",1,IF(#REF!&lt;&gt;"",1,0))</f>
        <v>#REF!</v>
      </c>
      <c r="X185" s="148" t="e">
        <f>IF('Crisis Indicator Data'!#REF!="No Data",1,IF(#REF!&lt;&gt;"",1,0))</f>
        <v>#REF!</v>
      </c>
      <c r="Y185" s="148" t="e">
        <f>IF('Crisis Indicator Data'!#REF!="No Data",1,IF(#REF!&lt;&gt;"",1,0))</f>
        <v>#REF!</v>
      </c>
      <c r="Z185" s="148" t="e">
        <f>IF('Crisis Indicator Data'!#REF!="No Data",1,IF(#REF!&lt;&gt;"",1,0))</f>
        <v>#REF!</v>
      </c>
      <c r="AA185" s="148" t="e">
        <f>IF('Crisis Indicator Data'!#REF!="No Data",1,IF(#REF!&lt;&gt;"",1,0))</f>
        <v>#REF!</v>
      </c>
      <c r="AB185" s="148" t="e">
        <f>IF('Crisis Indicator Data'!#REF!="No Data",1,IF(#REF!&lt;&gt;"",1,0))</f>
        <v>#REF!</v>
      </c>
      <c r="AC185" s="148" t="e">
        <f>IF('Crisis Indicator Data'!#REF!="No Data",1,IF(#REF!&lt;&gt;"",1,0))</f>
        <v>#REF!</v>
      </c>
      <c r="AD185" s="148" t="e">
        <f>IF('Crisis Indicator Data'!#REF!="No Data",1,IF(#REF!&lt;&gt;"",1,0))</f>
        <v>#REF!</v>
      </c>
      <c r="AE185" s="148" t="e">
        <f>IF('Crisis Indicator Data'!#REF!="No Data",1,IF(#REF!&lt;&gt;"",1,0))</f>
        <v>#REF!</v>
      </c>
      <c r="AF185" s="148" t="e">
        <f>IF('Crisis Indicator Data'!#REF!="No Data",1,IF(#REF!&lt;&gt;"",1,0))</f>
        <v>#REF!</v>
      </c>
      <c r="AG185" s="148" t="e">
        <f>IF('Crisis Indicator Data'!#REF!="No Data",1,IF(#REF!&lt;&gt;"",1,0))</f>
        <v>#REF!</v>
      </c>
      <c r="AH185" s="148" t="e">
        <f>IF('Crisis Indicator Data'!#REF!="No Data",1,IF(#REF!&lt;&gt;"",1,0))</f>
        <v>#REF!</v>
      </c>
      <c r="AI185" s="148" t="e">
        <f>IF('Crisis Indicator Data'!#REF!="No Data",1,IF(#REF!&lt;&gt;"",1,0))</f>
        <v>#REF!</v>
      </c>
      <c r="AJ185" s="148" t="e">
        <f>IF('Crisis Indicator Data'!#REF!="No Data",1,IF(#REF!&lt;&gt;"",1,0))</f>
        <v>#REF!</v>
      </c>
      <c r="AK185" s="148" t="e">
        <f>IF('Crisis Indicator Data'!#REF!="No Data",1,IF(#REF!&lt;&gt;"",1,0))</f>
        <v>#REF!</v>
      </c>
      <c r="AL185" s="148" t="e">
        <f>IF('Crisis Indicator Data'!#REF!="No Data",1,IF(#REF!&lt;&gt;"",1,0))</f>
        <v>#REF!</v>
      </c>
      <c r="AM185" s="148" t="e">
        <f>IF('Crisis Indicator Data'!#REF!="No Data",1,IF(#REF!&lt;&gt;"",1,0))</f>
        <v>#REF!</v>
      </c>
      <c r="AN185" s="148" t="e">
        <f>IF('Crisis Indicator Data'!#REF!="No Data",1,IF(#REF!&lt;&gt;"",1,0))</f>
        <v>#REF!</v>
      </c>
      <c r="AO185" s="148" t="e">
        <f>IF('Crisis Indicator Data'!#REF!="No Data",1,IF(#REF!&lt;&gt;"",1,0))</f>
        <v>#REF!</v>
      </c>
      <c r="AP185" s="148" t="e">
        <f>IF('Crisis Indicator Data'!#REF!="No Data",1,IF(#REF!&lt;&gt;"",1,0))</f>
        <v>#REF!</v>
      </c>
      <c r="AQ185" s="148" t="e">
        <f>IF('Crisis Indicator Data'!#REF!="No Data",1,IF(#REF!&lt;&gt;"",1,0))</f>
        <v>#REF!</v>
      </c>
      <c r="AR185" s="148" t="e">
        <f>IF('Crisis Indicator Data'!#REF!="No Data",1,IF(#REF!&lt;&gt;"",1,0))</f>
        <v>#REF!</v>
      </c>
      <c r="AS185" s="148" t="e">
        <f>IF('Crisis Indicator Data'!#REF!="No Data",1,IF(#REF!&lt;&gt;"",1,0))</f>
        <v>#REF!</v>
      </c>
      <c r="AT185" s="148" t="e">
        <f>IF('Crisis Indicator Data'!#REF!="No Data",1,IF(#REF!&lt;&gt;"",1,0))</f>
        <v>#REF!</v>
      </c>
      <c r="AU185" s="148" t="e">
        <f>IF('Crisis Indicator Data'!#REF!="No Data",1,IF(#REF!&lt;&gt;"",1,0))</f>
        <v>#REF!</v>
      </c>
      <c r="AV185" s="148" t="e">
        <f>IF('Crisis Indicator Data'!#REF!="No Data",1,IF(#REF!&lt;&gt;"",1,0))</f>
        <v>#REF!</v>
      </c>
      <c r="AW185" s="148" t="e">
        <f>IF('Crisis Indicator Data'!#REF!="No Data",1,IF(#REF!&lt;&gt;"",1,0))</f>
        <v>#REF!</v>
      </c>
      <c r="AX185" s="148" t="e">
        <f>IF('Crisis Indicator Data'!#REF!="No Data",1,IF(#REF!&lt;&gt;"",1,0))</f>
        <v>#REF!</v>
      </c>
      <c r="AY185" s="148" t="e">
        <f>IF('Crisis Indicator Data'!#REF!="No Data",1,IF(#REF!&lt;&gt;"",1,0))</f>
        <v>#REF!</v>
      </c>
      <c r="AZ185" s="148" t="e">
        <f>IF('Crisis Indicator Data'!#REF!="No Data",1,IF(#REF!&lt;&gt;"",1,0))</f>
        <v>#REF!</v>
      </c>
      <c r="BA185" t="e">
        <f t="shared" si="10"/>
        <v>#REF!</v>
      </c>
      <c r="BB185" s="20" t="e">
        <f t="shared" si="11"/>
        <v>#REF!</v>
      </c>
    </row>
    <row r="186" spans="1:54">
      <c r="A186" t="s">
        <v>8261</v>
      </c>
      <c r="B186" s="148" t="e">
        <f>IF('Crisis Indicator Data'!#REF!="No Data",1,IF(#REF!&lt;&gt;"",1,0))</f>
        <v>#REF!</v>
      </c>
      <c r="C186" s="148" t="e">
        <f>IF('Crisis Indicator Data'!#REF!="No Data",1,IF(#REF!&lt;&gt;"",1,0))</f>
        <v>#REF!</v>
      </c>
      <c r="D186" s="148" t="e">
        <f>IF('Crisis Indicator Data'!#REF!="No Data",1,IF(#REF!&lt;&gt;"",1,0))</f>
        <v>#REF!</v>
      </c>
      <c r="E186" s="148" t="e">
        <f>IF('Crisis Indicator Data'!#REF!="No Data",1,IF(#REF!&lt;&gt;"",1,0))</f>
        <v>#REF!</v>
      </c>
      <c r="F186" s="148" t="e">
        <f>IF('Crisis Indicator Data'!#REF!="No Data",1,IF(#REF!&lt;&gt;"",1,0))</f>
        <v>#REF!</v>
      </c>
      <c r="G186" s="148" t="e">
        <f>IF('Crisis Indicator Data'!#REF!="No Data",1,IF(#REF!&lt;&gt;"",1,0))</f>
        <v>#REF!</v>
      </c>
      <c r="H186" s="148" t="e">
        <f>IF('Crisis Indicator Data'!#REF!="No Data",1,IF(#REF!&lt;&gt;"",1,0))</f>
        <v>#REF!</v>
      </c>
      <c r="I186" s="148" t="e">
        <f>IF('Crisis Indicator Data'!#REF!="No Data",1,IF(#REF!&lt;&gt;"",1,0))</f>
        <v>#REF!</v>
      </c>
      <c r="J186" s="148" t="e">
        <f>IF('Crisis Indicator Data'!#REF!="No Data",1,IF(#REF!&lt;&gt;"",1,0))</f>
        <v>#REF!</v>
      </c>
      <c r="K186" s="148" t="e">
        <f>IF('Crisis Indicator Data'!#REF!="No Data",1,IF(#REF!&lt;&gt;"",1,0))</f>
        <v>#REF!</v>
      </c>
      <c r="L186" s="148" t="e">
        <f>IF('Crisis Indicator Data'!#REF!="No Data",1,IF(#REF!&lt;&gt;"",1,0))</f>
        <v>#REF!</v>
      </c>
      <c r="M186" s="148" t="e">
        <f>IF('Crisis Indicator Data'!#REF!="No Data",1,IF(#REF!&lt;&gt;"",1,0))</f>
        <v>#REF!</v>
      </c>
      <c r="N186" s="148" t="e">
        <f>IF('Crisis Indicator Data'!#REF!="No Data",1,IF(#REF!&lt;&gt;"",1,0))</f>
        <v>#REF!</v>
      </c>
      <c r="O186" s="148" t="e">
        <f>IF('Crisis Indicator Data'!#REF!="No Data",1,IF(#REF!&lt;&gt;"",1,0))</f>
        <v>#REF!</v>
      </c>
      <c r="P186" s="148" t="e">
        <f>IF('Crisis Indicator Data'!#REF!="No Data",1,IF(#REF!&lt;&gt;"",1,0))</f>
        <v>#REF!</v>
      </c>
      <c r="Q186" s="148" t="e">
        <f>IF('Crisis Indicator Data'!#REF!="No Data",1,IF(#REF!&lt;&gt;"",1,0))</f>
        <v>#REF!</v>
      </c>
      <c r="R186" s="148" t="e">
        <f>IF('Crisis Indicator Data'!#REF!="No Data",1,IF(#REF!&lt;&gt;"",1,0))</f>
        <v>#REF!</v>
      </c>
      <c r="S186" s="148" t="e">
        <f>IF('Crisis Indicator Data'!#REF!="No Data",1,IF(#REF!&lt;&gt;"",1,0))</f>
        <v>#REF!</v>
      </c>
      <c r="T186" s="148" t="e">
        <f>IF('Crisis Indicator Data'!#REF!="No Data",1,IF(#REF!&lt;&gt;"",1,0))</f>
        <v>#REF!</v>
      </c>
      <c r="U186" s="148" t="e">
        <f>IF('Crisis Indicator Data'!#REF!="No Data",1,IF(#REF!&lt;&gt;"",1,0))</f>
        <v>#REF!</v>
      </c>
      <c r="V186" s="148" t="e">
        <f>IF('Crisis Indicator Data'!#REF!="No Data",1,IF(#REF!&lt;&gt;"",1,0))</f>
        <v>#REF!</v>
      </c>
      <c r="W186" s="148" t="e">
        <f>IF('Crisis Indicator Data'!#REF!="No Data",1,IF(#REF!&lt;&gt;"",1,0))</f>
        <v>#REF!</v>
      </c>
      <c r="X186" s="148" t="e">
        <f>IF('Crisis Indicator Data'!#REF!="No Data",1,IF(#REF!&lt;&gt;"",1,0))</f>
        <v>#REF!</v>
      </c>
      <c r="Y186" s="148" t="e">
        <f>IF('Crisis Indicator Data'!#REF!="No Data",1,IF(#REF!&lt;&gt;"",1,0))</f>
        <v>#REF!</v>
      </c>
      <c r="Z186" s="148" t="e">
        <f>IF('Crisis Indicator Data'!#REF!="No Data",1,IF(#REF!&lt;&gt;"",1,0))</f>
        <v>#REF!</v>
      </c>
      <c r="AA186" s="148" t="e">
        <f>IF('Crisis Indicator Data'!#REF!="No Data",1,IF(#REF!&lt;&gt;"",1,0))</f>
        <v>#REF!</v>
      </c>
      <c r="AB186" s="148" t="e">
        <f>IF('Crisis Indicator Data'!#REF!="No Data",1,IF(#REF!&lt;&gt;"",1,0))</f>
        <v>#REF!</v>
      </c>
      <c r="AC186" s="148" t="e">
        <f>IF('Crisis Indicator Data'!#REF!="No Data",1,IF(#REF!&lt;&gt;"",1,0))</f>
        <v>#REF!</v>
      </c>
      <c r="AD186" s="148" t="e">
        <f>IF('Crisis Indicator Data'!#REF!="No Data",1,IF(#REF!&lt;&gt;"",1,0))</f>
        <v>#REF!</v>
      </c>
      <c r="AE186" s="148" t="e">
        <f>IF('Crisis Indicator Data'!#REF!="No Data",1,IF(#REF!&lt;&gt;"",1,0))</f>
        <v>#REF!</v>
      </c>
      <c r="AF186" s="148" t="e">
        <f>IF('Crisis Indicator Data'!#REF!="No Data",1,IF(#REF!&lt;&gt;"",1,0))</f>
        <v>#REF!</v>
      </c>
      <c r="AG186" s="148" t="e">
        <f>IF('Crisis Indicator Data'!#REF!="No Data",1,IF(#REF!&lt;&gt;"",1,0))</f>
        <v>#REF!</v>
      </c>
      <c r="AH186" s="148" t="e">
        <f>IF('Crisis Indicator Data'!#REF!="No Data",1,IF(#REF!&lt;&gt;"",1,0))</f>
        <v>#REF!</v>
      </c>
      <c r="AI186" s="148" t="e">
        <f>IF('Crisis Indicator Data'!#REF!="No Data",1,IF(#REF!&lt;&gt;"",1,0))</f>
        <v>#REF!</v>
      </c>
      <c r="AJ186" s="148" t="e">
        <f>IF('Crisis Indicator Data'!#REF!="No Data",1,IF(#REF!&lt;&gt;"",1,0))</f>
        <v>#REF!</v>
      </c>
      <c r="AK186" s="148" t="e">
        <f>IF('Crisis Indicator Data'!#REF!="No Data",1,IF(#REF!&lt;&gt;"",1,0))</f>
        <v>#REF!</v>
      </c>
      <c r="AL186" s="148" t="e">
        <f>IF('Crisis Indicator Data'!#REF!="No Data",1,IF(#REF!&lt;&gt;"",1,0))</f>
        <v>#REF!</v>
      </c>
      <c r="AM186" s="148" t="e">
        <f>IF('Crisis Indicator Data'!#REF!="No Data",1,IF(#REF!&lt;&gt;"",1,0))</f>
        <v>#REF!</v>
      </c>
      <c r="AN186" s="148" t="e">
        <f>IF('Crisis Indicator Data'!#REF!="No Data",1,IF(#REF!&lt;&gt;"",1,0))</f>
        <v>#REF!</v>
      </c>
      <c r="AO186" s="148" t="e">
        <f>IF('Crisis Indicator Data'!#REF!="No Data",1,IF(#REF!&lt;&gt;"",1,0))</f>
        <v>#REF!</v>
      </c>
      <c r="AP186" s="148" t="e">
        <f>IF('Crisis Indicator Data'!#REF!="No Data",1,IF(#REF!&lt;&gt;"",1,0))</f>
        <v>#REF!</v>
      </c>
      <c r="AQ186" s="148" t="e">
        <f>IF('Crisis Indicator Data'!#REF!="No Data",1,IF(#REF!&lt;&gt;"",1,0))</f>
        <v>#REF!</v>
      </c>
      <c r="AR186" s="148" t="e">
        <f>IF('Crisis Indicator Data'!#REF!="No Data",1,IF(#REF!&lt;&gt;"",1,0))</f>
        <v>#REF!</v>
      </c>
      <c r="AS186" s="148" t="e">
        <f>IF('Crisis Indicator Data'!#REF!="No Data",1,IF(#REF!&lt;&gt;"",1,0))</f>
        <v>#REF!</v>
      </c>
      <c r="AT186" s="148" t="e">
        <f>IF('Crisis Indicator Data'!#REF!="No Data",1,IF(#REF!&lt;&gt;"",1,0))</f>
        <v>#REF!</v>
      </c>
      <c r="AU186" s="148" t="e">
        <f>IF('Crisis Indicator Data'!#REF!="No Data",1,IF(#REF!&lt;&gt;"",1,0))</f>
        <v>#REF!</v>
      </c>
      <c r="AV186" s="148" t="e">
        <f>IF('Crisis Indicator Data'!#REF!="No Data",1,IF(#REF!&lt;&gt;"",1,0))</f>
        <v>#REF!</v>
      </c>
      <c r="AW186" s="148" t="e">
        <f>IF('Crisis Indicator Data'!#REF!="No Data",1,IF(#REF!&lt;&gt;"",1,0))</f>
        <v>#REF!</v>
      </c>
      <c r="AX186" s="148" t="e">
        <f>IF('Crisis Indicator Data'!#REF!="No Data",1,IF(#REF!&lt;&gt;"",1,0))</f>
        <v>#REF!</v>
      </c>
      <c r="AY186" s="148" t="e">
        <f>IF('Crisis Indicator Data'!#REF!="No Data",1,IF(#REF!&lt;&gt;"",1,0))</f>
        <v>#REF!</v>
      </c>
      <c r="AZ186" s="148" t="e">
        <f>IF('Crisis Indicator Data'!#REF!="No Data",1,IF(#REF!&lt;&gt;"",1,0))</f>
        <v>#REF!</v>
      </c>
      <c r="BA186" t="e">
        <f t="shared" si="10"/>
        <v>#REF!</v>
      </c>
      <c r="BB186" s="20" t="e">
        <f t="shared" si="11"/>
        <v>#REF!</v>
      </c>
    </row>
    <row r="187" spans="1:54">
      <c r="A187" t="s">
        <v>7708</v>
      </c>
      <c r="B187" s="148" t="e">
        <f>IF('Crisis Indicator Data'!#REF!="No Data",1,IF(#REF!&lt;&gt;"",1,0))</f>
        <v>#REF!</v>
      </c>
      <c r="C187" s="148" t="e">
        <f>IF('Crisis Indicator Data'!#REF!="No Data",1,IF(#REF!&lt;&gt;"",1,0))</f>
        <v>#REF!</v>
      </c>
      <c r="D187" s="148" t="e">
        <f>IF('Crisis Indicator Data'!#REF!="No Data",1,IF(#REF!&lt;&gt;"",1,0))</f>
        <v>#REF!</v>
      </c>
      <c r="E187" s="148" t="e">
        <f>IF('Crisis Indicator Data'!#REF!="No Data",1,IF(#REF!&lt;&gt;"",1,0))</f>
        <v>#REF!</v>
      </c>
      <c r="F187" s="148" t="e">
        <f>IF('Crisis Indicator Data'!#REF!="No Data",1,IF(#REF!&lt;&gt;"",1,0))</f>
        <v>#REF!</v>
      </c>
      <c r="G187" s="148" t="e">
        <f>IF('Crisis Indicator Data'!#REF!="No Data",1,IF(#REF!&lt;&gt;"",1,0))</f>
        <v>#REF!</v>
      </c>
      <c r="H187" s="148" t="e">
        <f>IF('Crisis Indicator Data'!#REF!="No Data",1,IF(#REF!&lt;&gt;"",1,0))</f>
        <v>#REF!</v>
      </c>
      <c r="I187" s="148" t="e">
        <f>IF('Crisis Indicator Data'!#REF!="No Data",1,IF(#REF!&lt;&gt;"",1,0))</f>
        <v>#REF!</v>
      </c>
      <c r="J187" s="148" t="e">
        <f>IF('Crisis Indicator Data'!#REF!="No Data",1,IF(#REF!&lt;&gt;"",1,0))</f>
        <v>#REF!</v>
      </c>
      <c r="K187" s="148" t="e">
        <f>IF('Crisis Indicator Data'!#REF!="No Data",1,IF(#REF!&lt;&gt;"",1,0))</f>
        <v>#REF!</v>
      </c>
      <c r="L187" s="148" t="e">
        <f>IF('Crisis Indicator Data'!#REF!="No Data",1,IF(#REF!&lt;&gt;"",1,0))</f>
        <v>#REF!</v>
      </c>
      <c r="M187" s="148" t="e">
        <f>IF('Crisis Indicator Data'!#REF!="No Data",1,IF(#REF!&lt;&gt;"",1,0))</f>
        <v>#REF!</v>
      </c>
      <c r="N187" s="148" t="e">
        <f>IF('Crisis Indicator Data'!#REF!="No Data",1,IF(#REF!&lt;&gt;"",1,0))</f>
        <v>#REF!</v>
      </c>
      <c r="O187" s="148" t="e">
        <f>IF('Crisis Indicator Data'!#REF!="No Data",1,IF(#REF!&lt;&gt;"",1,0))</f>
        <v>#REF!</v>
      </c>
      <c r="P187" s="148" t="e">
        <f>IF('Crisis Indicator Data'!#REF!="No Data",1,IF(#REF!&lt;&gt;"",1,0))</f>
        <v>#REF!</v>
      </c>
      <c r="Q187" s="148" t="e">
        <f>IF('Crisis Indicator Data'!#REF!="No Data",1,IF(#REF!&lt;&gt;"",1,0))</f>
        <v>#REF!</v>
      </c>
      <c r="R187" s="148" t="e">
        <f>IF('Crisis Indicator Data'!#REF!="No Data",1,IF(#REF!&lt;&gt;"",1,0))</f>
        <v>#REF!</v>
      </c>
      <c r="S187" s="148" t="e">
        <f>IF('Crisis Indicator Data'!#REF!="No Data",1,IF(#REF!&lt;&gt;"",1,0))</f>
        <v>#REF!</v>
      </c>
      <c r="T187" s="148" t="e">
        <f>IF('Crisis Indicator Data'!#REF!="No Data",1,IF(#REF!&lt;&gt;"",1,0))</f>
        <v>#REF!</v>
      </c>
      <c r="U187" s="148" t="e">
        <f>IF('Crisis Indicator Data'!#REF!="No Data",1,IF(#REF!&lt;&gt;"",1,0))</f>
        <v>#REF!</v>
      </c>
      <c r="V187" s="148" t="e">
        <f>IF('Crisis Indicator Data'!#REF!="No Data",1,IF(#REF!&lt;&gt;"",1,0))</f>
        <v>#REF!</v>
      </c>
      <c r="W187" s="148" t="e">
        <f>IF('Crisis Indicator Data'!#REF!="No Data",1,IF(#REF!&lt;&gt;"",1,0))</f>
        <v>#REF!</v>
      </c>
      <c r="X187" s="148" t="e">
        <f>IF('Crisis Indicator Data'!#REF!="No Data",1,IF(#REF!&lt;&gt;"",1,0))</f>
        <v>#REF!</v>
      </c>
      <c r="Y187" s="148" t="e">
        <f>IF('Crisis Indicator Data'!#REF!="No Data",1,IF(#REF!&lt;&gt;"",1,0))</f>
        <v>#REF!</v>
      </c>
      <c r="Z187" s="148" t="e">
        <f>IF('Crisis Indicator Data'!#REF!="No Data",1,IF(#REF!&lt;&gt;"",1,0))</f>
        <v>#REF!</v>
      </c>
      <c r="AA187" s="148" t="e">
        <f>IF('Crisis Indicator Data'!#REF!="No Data",1,IF(#REF!&lt;&gt;"",1,0))</f>
        <v>#REF!</v>
      </c>
      <c r="AB187" s="148" t="e">
        <f>IF('Crisis Indicator Data'!#REF!="No Data",1,IF(#REF!&lt;&gt;"",1,0))</f>
        <v>#REF!</v>
      </c>
      <c r="AC187" s="148" t="e">
        <f>IF('Crisis Indicator Data'!#REF!="No Data",1,IF(#REF!&lt;&gt;"",1,0))</f>
        <v>#REF!</v>
      </c>
      <c r="AD187" s="148" t="e">
        <f>IF('Crisis Indicator Data'!#REF!="No Data",1,IF(#REF!&lt;&gt;"",1,0))</f>
        <v>#REF!</v>
      </c>
      <c r="AE187" s="148" t="e">
        <f>IF('Crisis Indicator Data'!#REF!="No Data",1,IF(#REF!&lt;&gt;"",1,0))</f>
        <v>#REF!</v>
      </c>
      <c r="AF187" s="148" t="e">
        <f>IF('Crisis Indicator Data'!#REF!="No Data",1,IF(#REF!&lt;&gt;"",1,0))</f>
        <v>#REF!</v>
      </c>
      <c r="AG187" s="148" t="e">
        <f>IF('Crisis Indicator Data'!#REF!="No Data",1,IF(#REF!&lt;&gt;"",1,0))</f>
        <v>#REF!</v>
      </c>
      <c r="AH187" s="148" t="e">
        <f>IF('Crisis Indicator Data'!#REF!="No Data",1,IF(#REF!&lt;&gt;"",1,0))</f>
        <v>#REF!</v>
      </c>
      <c r="AI187" s="148" t="e">
        <f>IF('Crisis Indicator Data'!#REF!="No Data",1,IF(#REF!&lt;&gt;"",1,0))</f>
        <v>#REF!</v>
      </c>
      <c r="AJ187" s="148" t="e">
        <f>IF('Crisis Indicator Data'!#REF!="No Data",1,IF(#REF!&lt;&gt;"",1,0))</f>
        <v>#REF!</v>
      </c>
      <c r="AK187" s="148" t="e">
        <f>IF('Crisis Indicator Data'!#REF!="No Data",1,IF(#REF!&lt;&gt;"",1,0))</f>
        <v>#REF!</v>
      </c>
      <c r="AL187" s="148" t="e">
        <f>IF('Crisis Indicator Data'!#REF!="No Data",1,IF(#REF!&lt;&gt;"",1,0))</f>
        <v>#REF!</v>
      </c>
      <c r="AM187" s="148" t="e">
        <f>IF('Crisis Indicator Data'!#REF!="No Data",1,IF(#REF!&lt;&gt;"",1,0))</f>
        <v>#REF!</v>
      </c>
      <c r="AN187" s="148" t="e">
        <f>IF('Crisis Indicator Data'!#REF!="No Data",1,IF(#REF!&lt;&gt;"",1,0))</f>
        <v>#REF!</v>
      </c>
      <c r="AO187" s="148" t="e">
        <f>IF('Crisis Indicator Data'!#REF!="No Data",1,IF(#REF!&lt;&gt;"",1,0))</f>
        <v>#REF!</v>
      </c>
      <c r="AP187" s="148" t="e">
        <f>IF('Crisis Indicator Data'!#REF!="No Data",1,IF(#REF!&lt;&gt;"",1,0))</f>
        <v>#REF!</v>
      </c>
      <c r="AQ187" s="148" t="e">
        <f>IF('Crisis Indicator Data'!#REF!="No Data",1,IF(#REF!&lt;&gt;"",1,0))</f>
        <v>#REF!</v>
      </c>
      <c r="AR187" s="148" t="e">
        <f>IF('Crisis Indicator Data'!#REF!="No Data",1,IF(#REF!&lt;&gt;"",1,0))</f>
        <v>#REF!</v>
      </c>
      <c r="AS187" s="148" t="e">
        <f>IF('Crisis Indicator Data'!#REF!="No Data",1,IF(#REF!&lt;&gt;"",1,0))</f>
        <v>#REF!</v>
      </c>
      <c r="AT187" s="148" t="e">
        <f>IF('Crisis Indicator Data'!#REF!="No Data",1,IF(#REF!&lt;&gt;"",1,0))</f>
        <v>#REF!</v>
      </c>
      <c r="AU187" s="148" t="e">
        <f>IF('Crisis Indicator Data'!#REF!="No Data",1,IF(#REF!&lt;&gt;"",1,0))</f>
        <v>#REF!</v>
      </c>
      <c r="AV187" s="148" t="e">
        <f>IF('Crisis Indicator Data'!#REF!="No Data",1,IF(#REF!&lt;&gt;"",1,0))</f>
        <v>#REF!</v>
      </c>
      <c r="AW187" s="148" t="e">
        <f>IF('Crisis Indicator Data'!#REF!="No Data",1,IF(#REF!&lt;&gt;"",1,0))</f>
        <v>#REF!</v>
      </c>
      <c r="AX187" s="148" t="e">
        <f>IF('Crisis Indicator Data'!#REF!="No Data",1,IF(#REF!&lt;&gt;"",1,0))</f>
        <v>#REF!</v>
      </c>
      <c r="AY187" s="148" t="e">
        <f>IF('Crisis Indicator Data'!#REF!="No Data",1,IF(#REF!&lt;&gt;"",1,0))</f>
        <v>#REF!</v>
      </c>
      <c r="AZ187" s="148" t="e">
        <f>IF('Crisis Indicator Data'!#REF!="No Data",1,IF(#REF!&lt;&gt;"",1,0))</f>
        <v>#REF!</v>
      </c>
      <c r="BA187" t="e">
        <f t="shared" si="10"/>
        <v>#REF!</v>
      </c>
      <c r="BB187" s="20" t="e">
        <f t="shared" si="11"/>
        <v>#REF!</v>
      </c>
    </row>
    <row r="188" spans="1:54">
      <c r="A188" t="s">
        <v>7593</v>
      </c>
      <c r="B188" s="148" t="e">
        <f>IF('Crisis Indicator Data'!#REF!="No Data",1,IF(#REF!&lt;&gt;"",1,0))</f>
        <v>#REF!</v>
      </c>
      <c r="C188" s="148" t="e">
        <f>IF('Crisis Indicator Data'!#REF!="No Data",1,IF(#REF!&lt;&gt;"",1,0))</f>
        <v>#REF!</v>
      </c>
      <c r="D188" s="148" t="e">
        <f>IF('Crisis Indicator Data'!#REF!="No Data",1,IF(#REF!&lt;&gt;"",1,0))</f>
        <v>#REF!</v>
      </c>
      <c r="E188" s="148" t="e">
        <f>IF('Crisis Indicator Data'!#REF!="No Data",1,IF(#REF!&lt;&gt;"",1,0))</f>
        <v>#REF!</v>
      </c>
      <c r="F188" s="148" t="e">
        <f>IF('Crisis Indicator Data'!#REF!="No Data",1,IF(#REF!&lt;&gt;"",1,0))</f>
        <v>#REF!</v>
      </c>
      <c r="G188" s="148" t="e">
        <f>IF('Crisis Indicator Data'!#REF!="No Data",1,IF(#REF!&lt;&gt;"",1,0))</f>
        <v>#REF!</v>
      </c>
      <c r="H188" s="148" t="e">
        <f>IF('Crisis Indicator Data'!#REF!="No Data",1,IF(#REF!&lt;&gt;"",1,0))</f>
        <v>#REF!</v>
      </c>
      <c r="I188" s="148" t="e">
        <f>IF('Crisis Indicator Data'!#REF!="No Data",1,IF(#REF!&lt;&gt;"",1,0))</f>
        <v>#REF!</v>
      </c>
      <c r="J188" s="148" t="e">
        <f>IF('Crisis Indicator Data'!#REF!="No Data",1,IF(#REF!&lt;&gt;"",1,0))</f>
        <v>#REF!</v>
      </c>
      <c r="K188" s="148" t="e">
        <f>IF('Crisis Indicator Data'!#REF!="No Data",1,IF(#REF!&lt;&gt;"",1,0))</f>
        <v>#REF!</v>
      </c>
      <c r="L188" s="148" t="e">
        <f>IF('Crisis Indicator Data'!#REF!="No Data",1,IF(#REF!&lt;&gt;"",1,0))</f>
        <v>#REF!</v>
      </c>
      <c r="M188" s="148" t="e">
        <f>IF('Crisis Indicator Data'!#REF!="No Data",1,IF(#REF!&lt;&gt;"",1,0))</f>
        <v>#REF!</v>
      </c>
      <c r="N188" s="148" t="e">
        <f>IF('Crisis Indicator Data'!#REF!="No Data",1,IF(#REF!&lt;&gt;"",1,0))</f>
        <v>#REF!</v>
      </c>
      <c r="O188" s="148" t="e">
        <f>IF('Crisis Indicator Data'!#REF!="No Data",1,IF(#REF!&lt;&gt;"",1,0))</f>
        <v>#REF!</v>
      </c>
      <c r="P188" s="148" t="e">
        <f>IF('Crisis Indicator Data'!#REF!="No Data",1,IF(#REF!&lt;&gt;"",1,0))</f>
        <v>#REF!</v>
      </c>
      <c r="Q188" s="148" t="e">
        <f>IF('Crisis Indicator Data'!#REF!="No Data",1,IF(#REF!&lt;&gt;"",1,0))</f>
        <v>#REF!</v>
      </c>
      <c r="R188" s="148" t="e">
        <f>IF('Crisis Indicator Data'!#REF!="No Data",1,IF(#REF!&lt;&gt;"",1,0))</f>
        <v>#REF!</v>
      </c>
      <c r="S188" s="148" t="e">
        <f>IF('Crisis Indicator Data'!#REF!="No Data",1,IF(#REF!&lt;&gt;"",1,0))</f>
        <v>#REF!</v>
      </c>
      <c r="T188" s="148" t="e">
        <f>IF('Crisis Indicator Data'!#REF!="No Data",1,IF(#REF!&lt;&gt;"",1,0))</f>
        <v>#REF!</v>
      </c>
      <c r="U188" s="148" t="e">
        <f>IF('Crisis Indicator Data'!#REF!="No Data",1,IF(#REF!&lt;&gt;"",1,0))</f>
        <v>#REF!</v>
      </c>
      <c r="V188" s="148" t="e">
        <f>IF('Crisis Indicator Data'!#REF!="No Data",1,IF(#REF!&lt;&gt;"",1,0))</f>
        <v>#REF!</v>
      </c>
      <c r="W188" s="148" t="e">
        <f>IF('Crisis Indicator Data'!#REF!="No Data",1,IF(#REF!&lt;&gt;"",1,0))</f>
        <v>#REF!</v>
      </c>
      <c r="X188" s="148" t="e">
        <f>IF('Crisis Indicator Data'!#REF!="No Data",1,IF(#REF!&lt;&gt;"",1,0))</f>
        <v>#REF!</v>
      </c>
      <c r="Y188" s="148" t="e">
        <f>IF('Crisis Indicator Data'!#REF!="No Data",1,IF(#REF!&lt;&gt;"",1,0))</f>
        <v>#REF!</v>
      </c>
      <c r="Z188" s="148" t="e">
        <f>IF('Crisis Indicator Data'!#REF!="No Data",1,IF(#REF!&lt;&gt;"",1,0))</f>
        <v>#REF!</v>
      </c>
      <c r="AA188" s="148" t="e">
        <f>IF('Crisis Indicator Data'!#REF!="No Data",1,IF(#REF!&lt;&gt;"",1,0))</f>
        <v>#REF!</v>
      </c>
      <c r="AB188" s="148" t="e">
        <f>IF('Crisis Indicator Data'!#REF!="No Data",1,IF(#REF!&lt;&gt;"",1,0))</f>
        <v>#REF!</v>
      </c>
      <c r="AC188" s="148" t="e">
        <f>IF('Crisis Indicator Data'!#REF!="No Data",1,IF(#REF!&lt;&gt;"",1,0))</f>
        <v>#REF!</v>
      </c>
      <c r="AD188" s="148" t="e">
        <f>IF('Crisis Indicator Data'!#REF!="No Data",1,IF(#REF!&lt;&gt;"",1,0))</f>
        <v>#REF!</v>
      </c>
      <c r="AE188" s="148" t="e">
        <f>IF('Crisis Indicator Data'!#REF!="No Data",1,IF(#REF!&lt;&gt;"",1,0))</f>
        <v>#REF!</v>
      </c>
      <c r="AF188" s="148" t="e">
        <f>IF('Crisis Indicator Data'!#REF!="No Data",1,IF(#REF!&lt;&gt;"",1,0))</f>
        <v>#REF!</v>
      </c>
      <c r="AG188" s="148" t="e">
        <f>IF('Crisis Indicator Data'!#REF!="No Data",1,IF(#REF!&lt;&gt;"",1,0))</f>
        <v>#REF!</v>
      </c>
      <c r="AH188" s="148" t="e">
        <f>IF('Crisis Indicator Data'!#REF!="No Data",1,IF(#REF!&lt;&gt;"",1,0))</f>
        <v>#REF!</v>
      </c>
      <c r="AI188" s="148" t="e">
        <f>IF('Crisis Indicator Data'!#REF!="No Data",1,IF(#REF!&lt;&gt;"",1,0))</f>
        <v>#REF!</v>
      </c>
      <c r="AJ188" s="148" t="e">
        <f>IF('Crisis Indicator Data'!#REF!="No Data",1,IF(#REF!&lt;&gt;"",1,0))</f>
        <v>#REF!</v>
      </c>
      <c r="AK188" s="148" t="e">
        <f>IF('Crisis Indicator Data'!#REF!="No Data",1,IF(#REF!&lt;&gt;"",1,0))</f>
        <v>#REF!</v>
      </c>
      <c r="AL188" s="148" t="e">
        <f>IF('Crisis Indicator Data'!#REF!="No Data",1,IF(#REF!&lt;&gt;"",1,0))</f>
        <v>#REF!</v>
      </c>
      <c r="AM188" s="148" t="e">
        <f>IF('Crisis Indicator Data'!#REF!="No Data",1,IF(#REF!&lt;&gt;"",1,0))</f>
        <v>#REF!</v>
      </c>
      <c r="AN188" s="148" t="e">
        <f>IF('Crisis Indicator Data'!#REF!="No Data",1,IF(#REF!&lt;&gt;"",1,0))</f>
        <v>#REF!</v>
      </c>
      <c r="AO188" s="148" t="e">
        <f>IF('Crisis Indicator Data'!#REF!="No Data",1,IF(#REF!&lt;&gt;"",1,0))</f>
        <v>#REF!</v>
      </c>
      <c r="AP188" s="148" t="e">
        <f>IF('Crisis Indicator Data'!#REF!="No Data",1,IF(#REF!&lt;&gt;"",1,0))</f>
        <v>#REF!</v>
      </c>
      <c r="AQ188" s="148" t="e">
        <f>IF('Crisis Indicator Data'!#REF!="No Data",1,IF(#REF!&lt;&gt;"",1,0))</f>
        <v>#REF!</v>
      </c>
      <c r="AR188" s="148" t="e">
        <f>IF('Crisis Indicator Data'!#REF!="No Data",1,IF(#REF!&lt;&gt;"",1,0))</f>
        <v>#REF!</v>
      </c>
      <c r="AS188" s="148" t="e">
        <f>IF('Crisis Indicator Data'!#REF!="No Data",1,IF(#REF!&lt;&gt;"",1,0))</f>
        <v>#REF!</v>
      </c>
      <c r="AT188" s="148" t="e">
        <f>IF('Crisis Indicator Data'!#REF!="No Data",1,IF(#REF!&lt;&gt;"",1,0))</f>
        <v>#REF!</v>
      </c>
      <c r="AU188" s="148" t="e">
        <f>IF('Crisis Indicator Data'!#REF!="No Data",1,IF(#REF!&lt;&gt;"",1,0))</f>
        <v>#REF!</v>
      </c>
      <c r="AV188" s="148" t="e">
        <f>IF('Crisis Indicator Data'!#REF!="No Data",1,IF(#REF!&lt;&gt;"",1,0))</f>
        <v>#REF!</v>
      </c>
      <c r="AW188" s="148" t="e">
        <f>IF('Crisis Indicator Data'!#REF!="No Data",1,IF(#REF!&lt;&gt;"",1,0))</f>
        <v>#REF!</v>
      </c>
      <c r="AX188" s="148" t="e">
        <f>IF('Crisis Indicator Data'!#REF!="No Data",1,IF(#REF!&lt;&gt;"",1,0))</f>
        <v>#REF!</v>
      </c>
      <c r="AY188" s="148" t="e">
        <f>IF('Crisis Indicator Data'!#REF!="No Data",1,IF(#REF!&lt;&gt;"",1,0))</f>
        <v>#REF!</v>
      </c>
      <c r="AZ188" s="148" t="e">
        <f>IF('Crisis Indicator Data'!#REF!="No Data",1,IF(#REF!&lt;&gt;"",1,0))</f>
        <v>#REF!</v>
      </c>
      <c r="BA188" t="e">
        <f t="shared" si="10"/>
        <v>#REF!</v>
      </c>
      <c r="BB188" s="20" t="e">
        <f t="shared" si="11"/>
        <v>#REF!</v>
      </c>
    </row>
    <row r="189" spans="1:54">
      <c r="A189" t="s">
        <v>7655</v>
      </c>
      <c r="B189" s="148" t="e">
        <f>IF('Crisis Indicator Data'!#REF!="No Data",1,IF(#REF!&lt;&gt;"",1,0))</f>
        <v>#REF!</v>
      </c>
      <c r="C189" s="148" t="e">
        <f>IF('Crisis Indicator Data'!#REF!="No Data",1,IF(#REF!&lt;&gt;"",1,0))</f>
        <v>#REF!</v>
      </c>
      <c r="D189" s="148" t="e">
        <f>IF('Crisis Indicator Data'!#REF!="No Data",1,IF(#REF!&lt;&gt;"",1,0))</f>
        <v>#REF!</v>
      </c>
      <c r="E189" s="148" t="e">
        <f>IF('Crisis Indicator Data'!#REF!="No Data",1,IF(#REF!&lt;&gt;"",1,0))</f>
        <v>#REF!</v>
      </c>
      <c r="F189" s="148" t="e">
        <f>IF('Crisis Indicator Data'!#REF!="No Data",1,IF(#REF!&lt;&gt;"",1,0))</f>
        <v>#REF!</v>
      </c>
      <c r="G189" s="148" t="e">
        <f>IF('Crisis Indicator Data'!#REF!="No Data",1,IF(#REF!&lt;&gt;"",1,0))</f>
        <v>#REF!</v>
      </c>
      <c r="H189" s="148" t="e">
        <f>IF('Crisis Indicator Data'!#REF!="No Data",1,IF(#REF!&lt;&gt;"",1,0))</f>
        <v>#REF!</v>
      </c>
      <c r="I189" s="148" t="e">
        <f>IF('Crisis Indicator Data'!#REF!="No Data",1,IF(#REF!&lt;&gt;"",1,0))</f>
        <v>#REF!</v>
      </c>
      <c r="J189" s="148" t="e">
        <f>IF('Crisis Indicator Data'!#REF!="No Data",1,IF(#REF!&lt;&gt;"",1,0))</f>
        <v>#REF!</v>
      </c>
      <c r="K189" s="148" t="e">
        <f>IF('Crisis Indicator Data'!#REF!="No Data",1,IF(#REF!&lt;&gt;"",1,0))</f>
        <v>#REF!</v>
      </c>
      <c r="L189" s="148" t="e">
        <f>IF('Crisis Indicator Data'!#REF!="No Data",1,IF(#REF!&lt;&gt;"",1,0))</f>
        <v>#REF!</v>
      </c>
      <c r="M189" s="148" t="e">
        <f>IF('Crisis Indicator Data'!#REF!="No Data",1,IF(#REF!&lt;&gt;"",1,0))</f>
        <v>#REF!</v>
      </c>
      <c r="N189" s="148" t="e">
        <f>IF('Crisis Indicator Data'!#REF!="No Data",1,IF(#REF!&lt;&gt;"",1,0))</f>
        <v>#REF!</v>
      </c>
      <c r="O189" s="148" t="e">
        <f>IF('Crisis Indicator Data'!#REF!="No Data",1,IF(#REF!&lt;&gt;"",1,0))</f>
        <v>#REF!</v>
      </c>
      <c r="P189" s="148" t="e">
        <f>IF('Crisis Indicator Data'!#REF!="No Data",1,IF(#REF!&lt;&gt;"",1,0))</f>
        <v>#REF!</v>
      </c>
      <c r="Q189" s="148" t="e">
        <f>IF('Crisis Indicator Data'!#REF!="No Data",1,IF(#REF!&lt;&gt;"",1,0))</f>
        <v>#REF!</v>
      </c>
      <c r="R189" s="148" t="e">
        <f>IF('Crisis Indicator Data'!#REF!="No Data",1,IF(#REF!&lt;&gt;"",1,0))</f>
        <v>#REF!</v>
      </c>
      <c r="S189" s="148" t="e">
        <f>IF('Crisis Indicator Data'!#REF!="No Data",1,IF(#REF!&lt;&gt;"",1,0))</f>
        <v>#REF!</v>
      </c>
      <c r="T189" s="148" t="e">
        <f>IF('Crisis Indicator Data'!#REF!="No Data",1,IF(#REF!&lt;&gt;"",1,0))</f>
        <v>#REF!</v>
      </c>
      <c r="U189" s="148" t="e">
        <f>IF('Crisis Indicator Data'!#REF!="No Data",1,IF(#REF!&lt;&gt;"",1,0))</f>
        <v>#REF!</v>
      </c>
      <c r="V189" s="148" t="e">
        <f>IF('Crisis Indicator Data'!#REF!="No Data",1,IF(#REF!&lt;&gt;"",1,0))</f>
        <v>#REF!</v>
      </c>
      <c r="W189" s="148" t="e">
        <f>IF('Crisis Indicator Data'!#REF!="No Data",1,IF(#REF!&lt;&gt;"",1,0))</f>
        <v>#REF!</v>
      </c>
      <c r="X189" s="148" t="e">
        <f>IF('Crisis Indicator Data'!#REF!="No Data",1,IF(#REF!&lt;&gt;"",1,0))</f>
        <v>#REF!</v>
      </c>
      <c r="Y189" s="148" t="e">
        <f>IF('Crisis Indicator Data'!#REF!="No Data",1,IF(#REF!&lt;&gt;"",1,0))</f>
        <v>#REF!</v>
      </c>
      <c r="Z189" s="148" t="e">
        <f>IF('Crisis Indicator Data'!#REF!="No Data",1,IF(#REF!&lt;&gt;"",1,0))</f>
        <v>#REF!</v>
      </c>
      <c r="AA189" s="148" t="e">
        <f>IF('Crisis Indicator Data'!#REF!="No Data",1,IF(#REF!&lt;&gt;"",1,0))</f>
        <v>#REF!</v>
      </c>
      <c r="AB189" s="148" t="e">
        <f>IF('Crisis Indicator Data'!#REF!="No Data",1,IF(#REF!&lt;&gt;"",1,0))</f>
        <v>#REF!</v>
      </c>
      <c r="AC189" s="148" t="e">
        <f>IF('Crisis Indicator Data'!#REF!="No Data",1,IF(#REF!&lt;&gt;"",1,0))</f>
        <v>#REF!</v>
      </c>
      <c r="AD189" s="148" t="e">
        <f>IF('Crisis Indicator Data'!#REF!="No Data",1,IF(#REF!&lt;&gt;"",1,0))</f>
        <v>#REF!</v>
      </c>
      <c r="AE189" s="148" t="e">
        <f>IF('Crisis Indicator Data'!#REF!="No Data",1,IF(#REF!&lt;&gt;"",1,0))</f>
        <v>#REF!</v>
      </c>
      <c r="AF189" s="148" t="e">
        <f>IF('Crisis Indicator Data'!#REF!="No Data",1,IF(#REF!&lt;&gt;"",1,0))</f>
        <v>#REF!</v>
      </c>
      <c r="AG189" s="148" t="e">
        <f>IF('Crisis Indicator Data'!#REF!="No Data",1,IF(#REF!&lt;&gt;"",1,0))</f>
        <v>#REF!</v>
      </c>
      <c r="AH189" s="148" t="e">
        <f>IF('Crisis Indicator Data'!#REF!="No Data",1,IF(#REF!&lt;&gt;"",1,0))</f>
        <v>#REF!</v>
      </c>
      <c r="AI189" s="148" t="e">
        <f>IF('Crisis Indicator Data'!#REF!="No Data",1,IF(#REF!&lt;&gt;"",1,0))</f>
        <v>#REF!</v>
      </c>
      <c r="AJ189" s="148" t="e">
        <f>IF('Crisis Indicator Data'!#REF!="No Data",1,IF(#REF!&lt;&gt;"",1,0))</f>
        <v>#REF!</v>
      </c>
      <c r="AK189" s="148" t="e">
        <f>IF('Crisis Indicator Data'!#REF!="No Data",1,IF(#REF!&lt;&gt;"",1,0))</f>
        <v>#REF!</v>
      </c>
      <c r="AL189" s="148" t="e">
        <f>IF('Crisis Indicator Data'!#REF!="No Data",1,IF(#REF!&lt;&gt;"",1,0))</f>
        <v>#REF!</v>
      </c>
      <c r="AM189" s="148" t="e">
        <f>IF('Crisis Indicator Data'!#REF!="No Data",1,IF(#REF!&lt;&gt;"",1,0))</f>
        <v>#REF!</v>
      </c>
      <c r="AN189" s="148" t="e">
        <f>IF('Crisis Indicator Data'!#REF!="No Data",1,IF(#REF!&lt;&gt;"",1,0))</f>
        <v>#REF!</v>
      </c>
      <c r="AO189" s="148" t="e">
        <f>IF('Crisis Indicator Data'!#REF!="No Data",1,IF(#REF!&lt;&gt;"",1,0))</f>
        <v>#REF!</v>
      </c>
      <c r="AP189" s="148" t="e">
        <f>IF('Crisis Indicator Data'!#REF!="No Data",1,IF(#REF!&lt;&gt;"",1,0))</f>
        <v>#REF!</v>
      </c>
      <c r="AQ189" s="148" t="e">
        <f>IF('Crisis Indicator Data'!#REF!="No Data",1,IF(#REF!&lt;&gt;"",1,0))</f>
        <v>#REF!</v>
      </c>
      <c r="AR189" s="148" t="e">
        <f>IF('Crisis Indicator Data'!#REF!="No Data",1,IF(#REF!&lt;&gt;"",1,0))</f>
        <v>#REF!</v>
      </c>
      <c r="AS189" s="148" t="e">
        <f>IF('Crisis Indicator Data'!#REF!="No Data",1,IF(#REF!&lt;&gt;"",1,0))</f>
        <v>#REF!</v>
      </c>
      <c r="AT189" s="148" t="e">
        <f>IF('Crisis Indicator Data'!#REF!="No Data",1,IF(#REF!&lt;&gt;"",1,0))</f>
        <v>#REF!</v>
      </c>
      <c r="AU189" s="148" t="e">
        <f>IF('Crisis Indicator Data'!#REF!="No Data",1,IF(#REF!&lt;&gt;"",1,0))</f>
        <v>#REF!</v>
      </c>
      <c r="AV189" s="148" t="e">
        <f>IF('Crisis Indicator Data'!#REF!="No Data",1,IF(#REF!&lt;&gt;"",1,0))</f>
        <v>#REF!</v>
      </c>
      <c r="AW189" s="148" t="e">
        <f>IF('Crisis Indicator Data'!#REF!="No Data",1,IF(#REF!&lt;&gt;"",1,0))</f>
        <v>#REF!</v>
      </c>
      <c r="AX189" s="148" t="e">
        <f>IF('Crisis Indicator Data'!#REF!="No Data",1,IF(#REF!&lt;&gt;"",1,0))</f>
        <v>#REF!</v>
      </c>
      <c r="AY189" s="148" t="e">
        <f>IF('Crisis Indicator Data'!#REF!="No Data",1,IF(#REF!&lt;&gt;"",1,0))</f>
        <v>#REF!</v>
      </c>
      <c r="AZ189" s="148" t="e">
        <f>IF('Crisis Indicator Data'!#REF!="No Data",1,IF(#REF!&lt;&gt;"",1,0))</f>
        <v>#REF!</v>
      </c>
      <c r="BA189" t="e">
        <f t="shared" si="10"/>
        <v>#REF!</v>
      </c>
      <c r="BB189" s="20" t="e">
        <f t="shared" si="11"/>
        <v>#REF!</v>
      </c>
    </row>
    <row r="190" spans="1:54">
      <c r="A190" t="s">
        <v>7768</v>
      </c>
      <c r="B190" s="148" t="e">
        <f>IF('Crisis Indicator Data'!#REF!="No Data",1,IF(#REF!&lt;&gt;"",1,0))</f>
        <v>#REF!</v>
      </c>
      <c r="C190" s="148" t="e">
        <f>IF('Crisis Indicator Data'!#REF!="No Data",1,IF(#REF!&lt;&gt;"",1,0))</f>
        <v>#REF!</v>
      </c>
      <c r="D190" s="148" t="e">
        <f>IF('Crisis Indicator Data'!#REF!="No Data",1,IF(#REF!&lt;&gt;"",1,0))</f>
        <v>#REF!</v>
      </c>
      <c r="E190" s="148" t="e">
        <f>IF('Crisis Indicator Data'!#REF!="No Data",1,IF(#REF!&lt;&gt;"",1,0))</f>
        <v>#REF!</v>
      </c>
      <c r="F190" s="148" t="e">
        <f>IF('Crisis Indicator Data'!#REF!="No Data",1,IF(#REF!&lt;&gt;"",1,0))</f>
        <v>#REF!</v>
      </c>
      <c r="G190" s="148" t="e">
        <f>IF('Crisis Indicator Data'!#REF!="No Data",1,IF(#REF!&lt;&gt;"",1,0))</f>
        <v>#REF!</v>
      </c>
      <c r="H190" s="148" t="e">
        <f>IF('Crisis Indicator Data'!#REF!="No Data",1,IF(#REF!&lt;&gt;"",1,0))</f>
        <v>#REF!</v>
      </c>
      <c r="I190" s="148" t="e">
        <f>IF('Crisis Indicator Data'!#REF!="No Data",1,IF(#REF!&lt;&gt;"",1,0))</f>
        <v>#REF!</v>
      </c>
      <c r="J190" s="148" t="e">
        <f>IF('Crisis Indicator Data'!#REF!="No Data",1,IF(#REF!&lt;&gt;"",1,0))</f>
        <v>#REF!</v>
      </c>
      <c r="K190" s="148" t="e">
        <f>IF('Crisis Indicator Data'!#REF!="No Data",1,IF(#REF!&lt;&gt;"",1,0))</f>
        <v>#REF!</v>
      </c>
      <c r="L190" s="148" t="e">
        <f>IF('Crisis Indicator Data'!#REF!="No Data",1,IF(#REF!&lt;&gt;"",1,0))</f>
        <v>#REF!</v>
      </c>
      <c r="M190" s="148" t="e">
        <f>IF('Crisis Indicator Data'!#REF!="No Data",1,IF(#REF!&lt;&gt;"",1,0))</f>
        <v>#REF!</v>
      </c>
      <c r="N190" s="148" t="e">
        <f>IF('Crisis Indicator Data'!#REF!="No Data",1,IF(#REF!&lt;&gt;"",1,0))</f>
        <v>#REF!</v>
      </c>
      <c r="O190" s="148" t="e">
        <f>IF('Crisis Indicator Data'!#REF!="No Data",1,IF(#REF!&lt;&gt;"",1,0))</f>
        <v>#REF!</v>
      </c>
      <c r="P190" s="148" t="e">
        <f>IF('Crisis Indicator Data'!#REF!="No Data",1,IF(#REF!&lt;&gt;"",1,0))</f>
        <v>#REF!</v>
      </c>
      <c r="Q190" s="148" t="e">
        <f>IF('Crisis Indicator Data'!#REF!="No Data",1,IF(#REF!&lt;&gt;"",1,0))</f>
        <v>#REF!</v>
      </c>
      <c r="R190" s="148" t="e">
        <f>IF('Crisis Indicator Data'!#REF!="No Data",1,IF(#REF!&lt;&gt;"",1,0))</f>
        <v>#REF!</v>
      </c>
      <c r="S190" s="148" t="e">
        <f>IF('Crisis Indicator Data'!#REF!="No Data",1,IF(#REF!&lt;&gt;"",1,0))</f>
        <v>#REF!</v>
      </c>
      <c r="T190" s="148" t="e">
        <f>IF('Crisis Indicator Data'!#REF!="No Data",1,IF(#REF!&lt;&gt;"",1,0))</f>
        <v>#REF!</v>
      </c>
      <c r="U190" s="148" t="e">
        <f>IF('Crisis Indicator Data'!#REF!="No Data",1,IF(#REF!&lt;&gt;"",1,0))</f>
        <v>#REF!</v>
      </c>
      <c r="V190" s="148" t="e">
        <f>IF('Crisis Indicator Data'!#REF!="No Data",1,IF(#REF!&lt;&gt;"",1,0))</f>
        <v>#REF!</v>
      </c>
      <c r="W190" s="148" t="e">
        <f>IF('Crisis Indicator Data'!#REF!="No Data",1,IF(#REF!&lt;&gt;"",1,0))</f>
        <v>#REF!</v>
      </c>
      <c r="X190" s="148" t="e">
        <f>IF('Crisis Indicator Data'!#REF!="No Data",1,IF(#REF!&lt;&gt;"",1,0))</f>
        <v>#REF!</v>
      </c>
      <c r="Y190" s="148" t="e">
        <f>IF('Crisis Indicator Data'!#REF!="No Data",1,IF(#REF!&lt;&gt;"",1,0))</f>
        <v>#REF!</v>
      </c>
      <c r="Z190" s="148" t="e">
        <f>IF('Crisis Indicator Data'!#REF!="No Data",1,IF(#REF!&lt;&gt;"",1,0))</f>
        <v>#REF!</v>
      </c>
      <c r="AA190" s="148" t="e">
        <f>IF('Crisis Indicator Data'!#REF!="No Data",1,IF(#REF!&lt;&gt;"",1,0))</f>
        <v>#REF!</v>
      </c>
      <c r="AB190" s="148" t="e">
        <f>IF('Crisis Indicator Data'!#REF!="No Data",1,IF(#REF!&lt;&gt;"",1,0))</f>
        <v>#REF!</v>
      </c>
      <c r="AC190" s="148" t="e">
        <f>IF('Crisis Indicator Data'!#REF!="No Data",1,IF(#REF!&lt;&gt;"",1,0))</f>
        <v>#REF!</v>
      </c>
      <c r="AD190" s="148" t="e">
        <f>IF('Crisis Indicator Data'!#REF!="No Data",1,IF(#REF!&lt;&gt;"",1,0))</f>
        <v>#REF!</v>
      </c>
      <c r="AE190" s="148" t="e">
        <f>IF('Crisis Indicator Data'!#REF!="No Data",1,IF(#REF!&lt;&gt;"",1,0))</f>
        <v>#REF!</v>
      </c>
      <c r="AF190" s="148" t="e">
        <f>IF('Crisis Indicator Data'!#REF!="No Data",1,IF(#REF!&lt;&gt;"",1,0))</f>
        <v>#REF!</v>
      </c>
      <c r="AG190" s="148" t="e">
        <f>IF('Crisis Indicator Data'!#REF!="No Data",1,IF(#REF!&lt;&gt;"",1,0))</f>
        <v>#REF!</v>
      </c>
      <c r="AH190" s="148" t="e">
        <f>IF('Crisis Indicator Data'!#REF!="No Data",1,IF(#REF!&lt;&gt;"",1,0))</f>
        <v>#REF!</v>
      </c>
      <c r="AI190" s="148" t="e">
        <f>IF('Crisis Indicator Data'!#REF!="No Data",1,IF(#REF!&lt;&gt;"",1,0))</f>
        <v>#REF!</v>
      </c>
      <c r="AJ190" s="148" t="e">
        <f>IF('Crisis Indicator Data'!#REF!="No Data",1,IF(#REF!&lt;&gt;"",1,0))</f>
        <v>#REF!</v>
      </c>
      <c r="AK190" s="148" t="e">
        <f>IF('Crisis Indicator Data'!#REF!="No Data",1,IF(#REF!&lt;&gt;"",1,0))</f>
        <v>#REF!</v>
      </c>
      <c r="AL190" s="148" t="e">
        <f>IF('Crisis Indicator Data'!#REF!="No Data",1,IF(#REF!&lt;&gt;"",1,0))</f>
        <v>#REF!</v>
      </c>
      <c r="AM190" s="148" t="e">
        <f>IF('Crisis Indicator Data'!#REF!="No Data",1,IF(#REF!&lt;&gt;"",1,0))</f>
        <v>#REF!</v>
      </c>
      <c r="AN190" s="148" t="e">
        <f>IF('Crisis Indicator Data'!#REF!="No Data",1,IF(#REF!&lt;&gt;"",1,0))</f>
        <v>#REF!</v>
      </c>
      <c r="AO190" s="148" t="e">
        <f>IF('Crisis Indicator Data'!#REF!="No Data",1,IF(#REF!&lt;&gt;"",1,0))</f>
        <v>#REF!</v>
      </c>
      <c r="AP190" s="148" t="e">
        <f>IF('Crisis Indicator Data'!#REF!="No Data",1,IF(#REF!&lt;&gt;"",1,0))</f>
        <v>#REF!</v>
      </c>
      <c r="AQ190" s="148" t="e">
        <f>IF('Crisis Indicator Data'!#REF!="No Data",1,IF(#REF!&lt;&gt;"",1,0))</f>
        <v>#REF!</v>
      </c>
      <c r="AR190" s="148" t="e">
        <f>IF('Crisis Indicator Data'!#REF!="No Data",1,IF(#REF!&lt;&gt;"",1,0))</f>
        <v>#REF!</v>
      </c>
      <c r="AS190" s="148" t="e">
        <f>IF('Crisis Indicator Data'!#REF!="No Data",1,IF(#REF!&lt;&gt;"",1,0))</f>
        <v>#REF!</v>
      </c>
      <c r="AT190" s="148" t="e">
        <f>IF('Crisis Indicator Data'!#REF!="No Data",1,IF(#REF!&lt;&gt;"",1,0))</f>
        <v>#REF!</v>
      </c>
      <c r="AU190" s="148" t="e">
        <f>IF('Crisis Indicator Data'!#REF!="No Data",1,IF(#REF!&lt;&gt;"",1,0))</f>
        <v>#REF!</v>
      </c>
      <c r="AV190" s="148" t="e">
        <f>IF('Crisis Indicator Data'!#REF!="No Data",1,IF(#REF!&lt;&gt;"",1,0))</f>
        <v>#REF!</v>
      </c>
      <c r="AW190" s="148" t="e">
        <f>IF('Crisis Indicator Data'!#REF!="No Data",1,IF(#REF!&lt;&gt;"",1,0))</f>
        <v>#REF!</v>
      </c>
      <c r="AX190" s="148" t="e">
        <f>IF('Crisis Indicator Data'!#REF!="No Data",1,IF(#REF!&lt;&gt;"",1,0))</f>
        <v>#REF!</v>
      </c>
      <c r="AY190" s="148" t="e">
        <f>IF('Crisis Indicator Data'!#REF!="No Data",1,IF(#REF!&lt;&gt;"",1,0))</f>
        <v>#REF!</v>
      </c>
      <c r="AZ190" s="148" t="e">
        <f>IF('Crisis Indicator Data'!#REF!="No Data",1,IF(#REF!&lt;&gt;"",1,0))</f>
        <v>#REF!</v>
      </c>
      <c r="BA190" t="e">
        <f t="shared" si="10"/>
        <v>#REF!</v>
      </c>
      <c r="BB190" s="20" t="e">
        <f t="shared" si="11"/>
        <v>#REF!</v>
      </c>
    </row>
    <row r="191" spans="1:54">
      <c r="A191" t="s">
        <v>7888</v>
      </c>
      <c r="B191" s="148" t="e">
        <f>IF('Crisis Indicator Data'!#REF!="No Data",1,IF(#REF!&lt;&gt;"",1,0))</f>
        <v>#REF!</v>
      </c>
      <c r="C191" s="148" t="e">
        <f>IF('Crisis Indicator Data'!#REF!="No Data",1,IF(#REF!&lt;&gt;"",1,0))</f>
        <v>#REF!</v>
      </c>
      <c r="D191" s="148" t="e">
        <f>IF('Crisis Indicator Data'!#REF!="No Data",1,IF(#REF!&lt;&gt;"",1,0))</f>
        <v>#REF!</v>
      </c>
      <c r="E191" s="148" t="e">
        <f>IF('Crisis Indicator Data'!#REF!="No Data",1,IF(#REF!&lt;&gt;"",1,0))</f>
        <v>#REF!</v>
      </c>
      <c r="F191" s="148" t="e">
        <f>IF('Crisis Indicator Data'!#REF!="No Data",1,IF(#REF!&lt;&gt;"",1,0))</f>
        <v>#REF!</v>
      </c>
      <c r="G191" s="148" t="e">
        <f>IF('Crisis Indicator Data'!#REF!="No Data",1,IF(#REF!&lt;&gt;"",1,0))</f>
        <v>#REF!</v>
      </c>
      <c r="H191" s="148" t="e">
        <f>IF('Crisis Indicator Data'!#REF!="No Data",1,IF(#REF!&lt;&gt;"",1,0))</f>
        <v>#REF!</v>
      </c>
      <c r="I191" s="148" t="e">
        <f>IF('Crisis Indicator Data'!#REF!="No Data",1,IF(#REF!&lt;&gt;"",1,0))</f>
        <v>#REF!</v>
      </c>
      <c r="J191" s="148" t="e">
        <f>IF('Crisis Indicator Data'!#REF!="No Data",1,IF(#REF!&lt;&gt;"",1,0))</f>
        <v>#REF!</v>
      </c>
      <c r="K191" s="148" t="e">
        <f>IF('Crisis Indicator Data'!#REF!="No Data",1,IF(#REF!&lt;&gt;"",1,0))</f>
        <v>#REF!</v>
      </c>
      <c r="L191" s="148" t="e">
        <f>IF('Crisis Indicator Data'!#REF!="No Data",1,IF(#REF!&lt;&gt;"",1,0))</f>
        <v>#REF!</v>
      </c>
      <c r="M191" s="148" t="e">
        <f>IF('Crisis Indicator Data'!#REF!="No Data",1,IF(#REF!&lt;&gt;"",1,0))</f>
        <v>#REF!</v>
      </c>
      <c r="N191" s="148" t="e">
        <f>IF('Crisis Indicator Data'!#REF!="No Data",1,IF(#REF!&lt;&gt;"",1,0))</f>
        <v>#REF!</v>
      </c>
      <c r="O191" s="148" t="e">
        <f>IF('Crisis Indicator Data'!#REF!="No Data",1,IF(#REF!&lt;&gt;"",1,0))</f>
        <v>#REF!</v>
      </c>
      <c r="P191" s="148" t="e">
        <f>IF('Crisis Indicator Data'!#REF!="No Data",1,IF(#REF!&lt;&gt;"",1,0))</f>
        <v>#REF!</v>
      </c>
      <c r="Q191" s="148" t="e">
        <f>IF('Crisis Indicator Data'!#REF!="No Data",1,IF(#REF!&lt;&gt;"",1,0))</f>
        <v>#REF!</v>
      </c>
      <c r="R191" s="148" t="e">
        <f>IF('Crisis Indicator Data'!#REF!="No Data",1,IF(#REF!&lt;&gt;"",1,0))</f>
        <v>#REF!</v>
      </c>
      <c r="S191" s="148" t="e">
        <f>IF('Crisis Indicator Data'!#REF!="No Data",1,IF(#REF!&lt;&gt;"",1,0))</f>
        <v>#REF!</v>
      </c>
      <c r="T191" s="148" t="e">
        <f>IF('Crisis Indicator Data'!#REF!="No Data",1,IF(#REF!&lt;&gt;"",1,0))</f>
        <v>#REF!</v>
      </c>
      <c r="U191" s="148" t="e">
        <f>IF('Crisis Indicator Data'!#REF!="No Data",1,IF(#REF!&lt;&gt;"",1,0))</f>
        <v>#REF!</v>
      </c>
      <c r="V191" s="148" t="e">
        <f>IF('Crisis Indicator Data'!#REF!="No Data",1,IF(#REF!&lt;&gt;"",1,0))</f>
        <v>#REF!</v>
      </c>
      <c r="W191" s="148" t="e">
        <f>IF('Crisis Indicator Data'!#REF!="No Data",1,IF(#REF!&lt;&gt;"",1,0))</f>
        <v>#REF!</v>
      </c>
      <c r="X191" s="148" t="e">
        <f>IF('Crisis Indicator Data'!#REF!="No Data",1,IF(#REF!&lt;&gt;"",1,0))</f>
        <v>#REF!</v>
      </c>
      <c r="Y191" s="148" t="e">
        <f>IF('Crisis Indicator Data'!#REF!="No Data",1,IF(#REF!&lt;&gt;"",1,0))</f>
        <v>#REF!</v>
      </c>
      <c r="Z191" s="148" t="e">
        <f>IF('Crisis Indicator Data'!#REF!="No Data",1,IF(#REF!&lt;&gt;"",1,0))</f>
        <v>#REF!</v>
      </c>
      <c r="AA191" s="148" t="e">
        <f>IF('Crisis Indicator Data'!#REF!="No Data",1,IF(#REF!&lt;&gt;"",1,0))</f>
        <v>#REF!</v>
      </c>
      <c r="AB191" s="148" t="e">
        <f>IF('Crisis Indicator Data'!#REF!="No Data",1,IF(#REF!&lt;&gt;"",1,0))</f>
        <v>#REF!</v>
      </c>
      <c r="AC191" s="148" t="e">
        <f>IF('Crisis Indicator Data'!#REF!="No Data",1,IF(#REF!&lt;&gt;"",1,0))</f>
        <v>#REF!</v>
      </c>
      <c r="AD191" s="148" t="e">
        <f>IF('Crisis Indicator Data'!#REF!="No Data",1,IF(#REF!&lt;&gt;"",1,0))</f>
        <v>#REF!</v>
      </c>
      <c r="AE191" s="148" t="e">
        <f>IF('Crisis Indicator Data'!#REF!="No Data",1,IF(#REF!&lt;&gt;"",1,0))</f>
        <v>#REF!</v>
      </c>
      <c r="AF191" s="148" t="e">
        <f>IF('Crisis Indicator Data'!#REF!="No Data",1,IF(#REF!&lt;&gt;"",1,0))</f>
        <v>#REF!</v>
      </c>
      <c r="AG191" s="148" t="e">
        <f>IF('Crisis Indicator Data'!#REF!="No Data",1,IF(#REF!&lt;&gt;"",1,0))</f>
        <v>#REF!</v>
      </c>
      <c r="AH191" s="148" t="e">
        <f>IF('Crisis Indicator Data'!#REF!="No Data",1,IF(#REF!&lt;&gt;"",1,0))</f>
        <v>#REF!</v>
      </c>
      <c r="AI191" s="148" t="e">
        <f>IF('Crisis Indicator Data'!#REF!="No Data",1,IF(#REF!&lt;&gt;"",1,0))</f>
        <v>#REF!</v>
      </c>
      <c r="AJ191" s="148" t="e">
        <f>IF('Crisis Indicator Data'!#REF!="No Data",1,IF(#REF!&lt;&gt;"",1,0))</f>
        <v>#REF!</v>
      </c>
      <c r="AK191" s="148" t="e">
        <f>IF('Crisis Indicator Data'!#REF!="No Data",1,IF(#REF!&lt;&gt;"",1,0))</f>
        <v>#REF!</v>
      </c>
      <c r="AL191" s="148" t="e">
        <f>IF('Crisis Indicator Data'!#REF!="No Data",1,IF(#REF!&lt;&gt;"",1,0))</f>
        <v>#REF!</v>
      </c>
      <c r="AM191" s="148" t="e">
        <f>IF('Crisis Indicator Data'!#REF!="No Data",1,IF(#REF!&lt;&gt;"",1,0))</f>
        <v>#REF!</v>
      </c>
      <c r="AN191" s="148" t="e">
        <f>IF('Crisis Indicator Data'!#REF!="No Data",1,IF(#REF!&lt;&gt;"",1,0))</f>
        <v>#REF!</v>
      </c>
      <c r="AO191" s="148" t="e">
        <f>IF('Crisis Indicator Data'!#REF!="No Data",1,IF(#REF!&lt;&gt;"",1,0))</f>
        <v>#REF!</v>
      </c>
      <c r="AP191" s="148" t="e">
        <f>IF('Crisis Indicator Data'!#REF!="No Data",1,IF(#REF!&lt;&gt;"",1,0))</f>
        <v>#REF!</v>
      </c>
      <c r="AQ191" s="148" t="e">
        <f>IF('Crisis Indicator Data'!#REF!="No Data",1,IF(#REF!&lt;&gt;"",1,0))</f>
        <v>#REF!</v>
      </c>
      <c r="AR191" s="148" t="e">
        <f>IF('Crisis Indicator Data'!#REF!="No Data",1,IF(#REF!&lt;&gt;"",1,0))</f>
        <v>#REF!</v>
      </c>
      <c r="AS191" s="148" t="e">
        <f>IF('Crisis Indicator Data'!#REF!="No Data",1,IF(#REF!&lt;&gt;"",1,0))</f>
        <v>#REF!</v>
      </c>
      <c r="AT191" s="148" t="e">
        <f>IF('Crisis Indicator Data'!#REF!="No Data",1,IF(#REF!&lt;&gt;"",1,0))</f>
        <v>#REF!</v>
      </c>
      <c r="AU191" s="148" t="e">
        <f>IF('Crisis Indicator Data'!#REF!="No Data",1,IF(#REF!&lt;&gt;"",1,0))</f>
        <v>#REF!</v>
      </c>
      <c r="AV191" s="148" t="e">
        <f>IF('Crisis Indicator Data'!#REF!="No Data",1,IF(#REF!&lt;&gt;"",1,0))</f>
        <v>#REF!</v>
      </c>
      <c r="AW191" s="148" t="e">
        <f>IF('Crisis Indicator Data'!#REF!="No Data",1,IF(#REF!&lt;&gt;"",1,0))</f>
        <v>#REF!</v>
      </c>
      <c r="AX191" s="148" t="e">
        <f>IF('Crisis Indicator Data'!#REF!="No Data",1,IF(#REF!&lt;&gt;"",1,0))</f>
        <v>#REF!</v>
      </c>
      <c r="AY191" s="148" t="e">
        <f>IF('Crisis Indicator Data'!#REF!="No Data",1,IF(#REF!&lt;&gt;"",1,0))</f>
        <v>#REF!</v>
      </c>
      <c r="AZ191" s="148" t="e">
        <f>IF('Crisis Indicator Data'!#REF!="No Data",1,IF(#REF!&lt;&gt;"",1,0))</f>
        <v>#REF!</v>
      </c>
      <c r="BA191" t="e">
        <f t="shared" si="10"/>
        <v>#REF!</v>
      </c>
      <c r="BB191" s="20" t="e">
        <f t="shared" si="11"/>
        <v>#REF!</v>
      </c>
    </row>
    <row r="192" spans="1:54">
      <c r="A192" t="s">
        <v>7937</v>
      </c>
      <c r="B192" s="148" t="e">
        <f>IF('Crisis Indicator Data'!#REF!="No Data",1,IF(#REF!&lt;&gt;"",1,0))</f>
        <v>#REF!</v>
      </c>
      <c r="C192" s="148" t="e">
        <f>IF('Crisis Indicator Data'!#REF!="No Data",1,IF(#REF!&lt;&gt;"",1,0))</f>
        <v>#REF!</v>
      </c>
      <c r="D192" s="148" t="e">
        <f>IF('Crisis Indicator Data'!#REF!="No Data",1,IF(#REF!&lt;&gt;"",1,0))</f>
        <v>#REF!</v>
      </c>
      <c r="E192" s="148" t="e">
        <f>IF('Crisis Indicator Data'!#REF!="No Data",1,IF(#REF!&lt;&gt;"",1,0))</f>
        <v>#REF!</v>
      </c>
      <c r="F192" s="148" t="e">
        <f>IF('Crisis Indicator Data'!#REF!="No Data",1,IF(#REF!&lt;&gt;"",1,0))</f>
        <v>#REF!</v>
      </c>
      <c r="G192" s="148" t="e">
        <f>IF('Crisis Indicator Data'!#REF!="No Data",1,IF(#REF!&lt;&gt;"",1,0))</f>
        <v>#REF!</v>
      </c>
      <c r="H192" s="148" t="e">
        <f>IF('Crisis Indicator Data'!#REF!="No Data",1,IF(#REF!&lt;&gt;"",1,0))</f>
        <v>#REF!</v>
      </c>
      <c r="I192" s="148" t="e">
        <f>IF('Crisis Indicator Data'!#REF!="No Data",1,IF(#REF!&lt;&gt;"",1,0))</f>
        <v>#REF!</v>
      </c>
      <c r="J192" s="148" t="e">
        <f>IF('Crisis Indicator Data'!#REF!="No Data",1,IF(#REF!&lt;&gt;"",1,0))</f>
        <v>#REF!</v>
      </c>
      <c r="K192" s="148" t="e">
        <f>IF('Crisis Indicator Data'!#REF!="No Data",1,IF(#REF!&lt;&gt;"",1,0))</f>
        <v>#REF!</v>
      </c>
      <c r="L192" s="148" t="e">
        <f>IF('Crisis Indicator Data'!#REF!="No Data",1,IF(#REF!&lt;&gt;"",1,0))</f>
        <v>#REF!</v>
      </c>
      <c r="M192" s="148" t="e">
        <f>IF('Crisis Indicator Data'!#REF!="No Data",1,IF(#REF!&lt;&gt;"",1,0))</f>
        <v>#REF!</v>
      </c>
      <c r="N192" s="148" t="e">
        <f>IF('Crisis Indicator Data'!#REF!="No Data",1,IF(#REF!&lt;&gt;"",1,0))</f>
        <v>#REF!</v>
      </c>
      <c r="O192" s="148" t="e">
        <f>IF('Crisis Indicator Data'!#REF!="No Data",1,IF(#REF!&lt;&gt;"",1,0))</f>
        <v>#REF!</v>
      </c>
      <c r="P192" s="148" t="e">
        <f>IF('Crisis Indicator Data'!#REF!="No Data",1,IF(#REF!&lt;&gt;"",1,0))</f>
        <v>#REF!</v>
      </c>
      <c r="Q192" s="148" t="e">
        <f>IF('Crisis Indicator Data'!#REF!="No Data",1,IF(#REF!&lt;&gt;"",1,0))</f>
        <v>#REF!</v>
      </c>
      <c r="R192" s="148" t="e">
        <f>IF('Crisis Indicator Data'!#REF!="No Data",1,IF(#REF!&lt;&gt;"",1,0))</f>
        <v>#REF!</v>
      </c>
      <c r="S192" s="148" t="e">
        <f>IF('Crisis Indicator Data'!#REF!="No Data",1,IF(#REF!&lt;&gt;"",1,0))</f>
        <v>#REF!</v>
      </c>
      <c r="T192" s="148" t="e">
        <f>IF('Crisis Indicator Data'!#REF!="No Data",1,IF(#REF!&lt;&gt;"",1,0))</f>
        <v>#REF!</v>
      </c>
      <c r="U192" s="148" t="e">
        <f>IF('Crisis Indicator Data'!#REF!="No Data",1,IF(#REF!&lt;&gt;"",1,0))</f>
        <v>#REF!</v>
      </c>
      <c r="V192" s="148" t="e">
        <f>IF('Crisis Indicator Data'!#REF!="No Data",1,IF(#REF!&lt;&gt;"",1,0))</f>
        <v>#REF!</v>
      </c>
      <c r="W192" s="148" t="e">
        <f>IF('Crisis Indicator Data'!#REF!="No Data",1,IF(#REF!&lt;&gt;"",1,0))</f>
        <v>#REF!</v>
      </c>
      <c r="X192" s="148" t="e">
        <f>IF('Crisis Indicator Data'!#REF!="No Data",1,IF(#REF!&lt;&gt;"",1,0))</f>
        <v>#REF!</v>
      </c>
      <c r="Y192" s="148" t="e">
        <f>IF('Crisis Indicator Data'!#REF!="No Data",1,IF(#REF!&lt;&gt;"",1,0))</f>
        <v>#REF!</v>
      </c>
      <c r="Z192" s="148" t="e">
        <f>IF('Crisis Indicator Data'!#REF!="No Data",1,IF(#REF!&lt;&gt;"",1,0))</f>
        <v>#REF!</v>
      </c>
      <c r="AA192" s="148" t="e">
        <f>IF('Crisis Indicator Data'!#REF!="No Data",1,IF(#REF!&lt;&gt;"",1,0))</f>
        <v>#REF!</v>
      </c>
      <c r="AB192" s="148" t="e">
        <f>IF('Crisis Indicator Data'!#REF!="No Data",1,IF(#REF!&lt;&gt;"",1,0))</f>
        <v>#REF!</v>
      </c>
      <c r="AC192" s="148" t="e">
        <f>IF('Crisis Indicator Data'!#REF!="No Data",1,IF(#REF!&lt;&gt;"",1,0))</f>
        <v>#REF!</v>
      </c>
      <c r="AD192" s="148" t="e">
        <f>IF('Crisis Indicator Data'!#REF!="No Data",1,IF(#REF!&lt;&gt;"",1,0))</f>
        <v>#REF!</v>
      </c>
      <c r="AE192" s="148" t="e">
        <f>IF('Crisis Indicator Data'!#REF!="No Data",1,IF(#REF!&lt;&gt;"",1,0))</f>
        <v>#REF!</v>
      </c>
      <c r="AF192" s="148" t="e">
        <f>IF('Crisis Indicator Data'!#REF!="No Data",1,IF(#REF!&lt;&gt;"",1,0))</f>
        <v>#REF!</v>
      </c>
      <c r="AG192" s="148" t="e">
        <f>IF('Crisis Indicator Data'!#REF!="No Data",1,IF(#REF!&lt;&gt;"",1,0))</f>
        <v>#REF!</v>
      </c>
      <c r="AH192" s="148" t="e">
        <f>IF('Crisis Indicator Data'!#REF!="No Data",1,IF(#REF!&lt;&gt;"",1,0))</f>
        <v>#REF!</v>
      </c>
      <c r="AI192" s="148" t="e">
        <f>IF('Crisis Indicator Data'!#REF!="No Data",1,IF(#REF!&lt;&gt;"",1,0))</f>
        <v>#REF!</v>
      </c>
      <c r="AJ192" s="148" t="e">
        <f>IF('Crisis Indicator Data'!#REF!="No Data",1,IF(#REF!&lt;&gt;"",1,0))</f>
        <v>#REF!</v>
      </c>
      <c r="AK192" s="148" t="e">
        <f>IF('Crisis Indicator Data'!#REF!="No Data",1,IF(#REF!&lt;&gt;"",1,0))</f>
        <v>#REF!</v>
      </c>
      <c r="AL192" s="148" t="e">
        <f>IF('Crisis Indicator Data'!#REF!="No Data",1,IF(#REF!&lt;&gt;"",1,0))</f>
        <v>#REF!</v>
      </c>
      <c r="AM192" s="148" t="e">
        <f>IF('Crisis Indicator Data'!#REF!="No Data",1,IF(#REF!&lt;&gt;"",1,0))</f>
        <v>#REF!</v>
      </c>
      <c r="AN192" s="148" t="e">
        <f>IF('Crisis Indicator Data'!#REF!="No Data",1,IF(#REF!&lt;&gt;"",1,0))</f>
        <v>#REF!</v>
      </c>
      <c r="AO192" s="148" t="e">
        <f>IF('Crisis Indicator Data'!#REF!="No Data",1,IF(#REF!&lt;&gt;"",1,0))</f>
        <v>#REF!</v>
      </c>
      <c r="AP192" s="148" t="e">
        <f>IF('Crisis Indicator Data'!#REF!="No Data",1,IF(#REF!&lt;&gt;"",1,0))</f>
        <v>#REF!</v>
      </c>
      <c r="AQ192" s="148" t="e">
        <f>IF('Crisis Indicator Data'!#REF!="No Data",1,IF(#REF!&lt;&gt;"",1,0))</f>
        <v>#REF!</v>
      </c>
      <c r="AR192" s="148" t="e">
        <f>IF('Crisis Indicator Data'!#REF!="No Data",1,IF(#REF!&lt;&gt;"",1,0))</f>
        <v>#REF!</v>
      </c>
      <c r="AS192" s="148" t="e">
        <f>IF('Crisis Indicator Data'!#REF!="No Data",1,IF(#REF!&lt;&gt;"",1,0))</f>
        <v>#REF!</v>
      </c>
      <c r="AT192" s="148" t="e">
        <f>IF('Crisis Indicator Data'!#REF!="No Data",1,IF(#REF!&lt;&gt;"",1,0))</f>
        <v>#REF!</v>
      </c>
      <c r="AU192" s="148" t="e">
        <f>IF('Crisis Indicator Data'!#REF!="No Data",1,IF(#REF!&lt;&gt;"",1,0))</f>
        <v>#REF!</v>
      </c>
      <c r="AV192" s="148" t="e">
        <f>IF('Crisis Indicator Data'!#REF!="No Data",1,IF(#REF!&lt;&gt;"",1,0))</f>
        <v>#REF!</v>
      </c>
      <c r="AW192" s="148" t="e">
        <f>IF('Crisis Indicator Data'!#REF!="No Data",1,IF(#REF!&lt;&gt;"",1,0))</f>
        <v>#REF!</v>
      </c>
      <c r="AX192" s="148" t="e">
        <f>IF('Crisis Indicator Data'!#REF!="No Data",1,IF(#REF!&lt;&gt;"",1,0))</f>
        <v>#REF!</v>
      </c>
      <c r="AY192" s="148" t="e">
        <f>IF('Crisis Indicator Data'!#REF!="No Data",1,IF(#REF!&lt;&gt;"",1,0))</f>
        <v>#REF!</v>
      </c>
      <c r="AZ192" s="148" t="e">
        <f>IF('Crisis Indicator Data'!#REF!="No Data",1,IF(#REF!&lt;&gt;"",1,0))</f>
        <v>#REF!</v>
      </c>
      <c r="BA192" t="e">
        <f t="shared" si="10"/>
        <v>#REF!</v>
      </c>
      <c r="BB192" s="20"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33"/>
  <sheetViews>
    <sheetView tabSelected="1" topLeftCell="B2" zoomScale="80" zoomScaleNormal="80" workbookViewId="0">
      <selection activeCell="P139" sqref="P139"/>
    </sheetView>
    <sheetView topLeftCell="A105" workbookViewId="1">
      <selection activeCell="U133" sqref="U133"/>
    </sheetView>
  </sheetViews>
  <sheetFormatPr defaultColWidth="8.5703125" defaultRowHeight="14.45"/>
  <cols>
    <col min="1" max="1" width="43.5703125" bestFit="1" customWidth="1"/>
    <col min="2" max="2" width="10" customWidth="1"/>
    <col min="3" max="3" width="17.5703125" customWidth="1"/>
    <col min="4" max="4" width="8.5703125" customWidth="1"/>
    <col min="5" max="5" width="27.42578125" bestFit="1" customWidth="1"/>
    <col min="6" max="7" width="8.5703125" customWidth="1"/>
    <col min="8" max="8" width="9.5703125" customWidth="1"/>
    <col min="9" max="9" width="13.5703125" customWidth="1"/>
    <col min="10" max="10" width="10.42578125" customWidth="1"/>
    <col min="11" max="19" width="8.5703125" customWidth="1"/>
    <col min="20" max="20" width="9.5703125" customWidth="1"/>
    <col min="21" max="21" width="11.42578125" bestFit="1" customWidth="1"/>
    <col min="22" max="22" width="8.5703125" customWidth="1"/>
  </cols>
  <sheetData>
    <row r="1" spans="1:21" ht="22.7" customHeight="1">
      <c r="A1" s="81" t="str">
        <f>"INFORM Severity Index - all crises. Release: "&amp;About!$A$5&amp;""</f>
        <v>INFORM Severity Index - all crises. Release: April 2021</v>
      </c>
      <c r="B1" s="39"/>
      <c r="C1" s="39"/>
      <c r="D1" s="39"/>
      <c r="E1" s="39"/>
      <c r="F1" s="39"/>
      <c r="G1" s="39"/>
      <c r="H1" s="39"/>
      <c r="I1" s="39"/>
      <c r="J1" s="39"/>
      <c r="K1" s="39"/>
      <c r="L1" s="39"/>
      <c r="M1" s="39"/>
      <c r="N1" s="39"/>
      <c r="O1" s="39"/>
      <c r="P1" s="39"/>
      <c r="Q1" s="39"/>
      <c r="R1" s="39"/>
      <c r="S1" s="39"/>
      <c r="T1" s="39"/>
      <c r="U1" s="39"/>
    </row>
    <row r="2" spans="1:21" ht="96" customHeight="1" thickBot="1">
      <c r="A2" s="10" t="s">
        <v>16</v>
      </c>
      <c r="B2" s="10" t="s">
        <v>18</v>
      </c>
      <c r="C2" s="10" t="s">
        <v>19</v>
      </c>
      <c r="D2" s="5" t="s">
        <v>20</v>
      </c>
      <c r="E2" s="10" t="s">
        <v>21</v>
      </c>
      <c r="F2" s="56" t="s">
        <v>22</v>
      </c>
      <c r="G2" s="57" t="s">
        <v>23</v>
      </c>
      <c r="H2" s="56" t="s">
        <v>23</v>
      </c>
      <c r="I2" s="192" t="s">
        <v>24</v>
      </c>
      <c r="J2" s="192" t="s">
        <v>25</v>
      </c>
      <c r="K2" s="59" t="s">
        <v>26</v>
      </c>
      <c r="L2" s="58" t="s">
        <v>72</v>
      </c>
      <c r="M2" s="58" t="s">
        <v>73</v>
      </c>
      <c r="N2" s="40" t="s">
        <v>29</v>
      </c>
      <c r="O2" s="60" t="s">
        <v>30</v>
      </c>
      <c r="P2" s="60" t="s">
        <v>31</v>
      </c>
      <c r="Q2" s="61" t="s">
        <v>32</v>
      </c>
      <c r="R2" s="62" t="s">
        <v>33</v>
      </c>
      <c r="S2" s="62" t="s">
        <v>34</v>
      </c>
      <c r="T2" s="43" t="s">
        <v>35</v>
      </c>
      <c r="U2" s="193" t="s">
        <v>36</v>
      </c>
    </row>
    <row r="3" spans="1:21" ht="16.899999999999999" hidden="1" customHeight="1" thickTop="1">
      <c r="A3" s="37" t="s">
        <v>37</v>
      </c>
      <c r="B3" s="37"/>
      <c r="C3" s="37"/>
      <c r="D3" s="37"/>
      <c r="E3" s="37"/>
      <c r="F3" s="243"/>
      <c r="G3" s="243"/>
      <c r="H3" s="243"/>
      <c r="I3" s="243"/>
      <c r="J3" s="243"/>
      <c r="K3" s="244"/>
      <c r="L3" s="245"/>
      <c r="M3" s="245"/>
      <c r="N3" s="244"/>
      <c r="O3" s="243"/>
      <c r="P3" s="243"/>
      <c r="Q3" s="244"/>
      <c r="R3" s="245"/>
      <c r="S3" s="245"/>
      <c r="T3" s="206"/>
      <c r="U3" s="74"/>
    </row>
    <row r="4" spans="1:21" ht="16.899999999999999" customHeight="1" thickTop="1">
      <c r="A4" s="198" t="s">
        <v>38</v>
      </c>
      <c r="B4" s="198"/>
      <c r="C4" s="198"/>
      <c r="D4" s="199" t="s">
        <v>38</v>
      </c>
      <c r="E4" s="198"/>
      <c r="F4" s="200" t="s">
        <v>39</v>
      </c>
      <c r="G4" s="200" t="s">
        <v>39</v>
      </c>
      <c r="H4" s="200" t="s">
        <v>40</v>
      </c>
      <c r="I4" s="200" t="s">
        <v>41</v>
      </c>
      <c r="J4" s="200" t="s">
        <v>40</v>
      </c>
      <c r="K4" s="200" t="s">
        <v>39</v>
      </c>
      <c r="L4" s="200" t="s">
        <v>39</v>
      </c>
      <c r="M4" s="200" t="s">
        <v>39</v>
      </c>
      <c r="N4" s="200" t="s">
        <v>39</v>
      </c>
      <c r="O4" s="200" t="s">
        <v>39</v>
      </c>
      <c r="P4" s="200" t="s">
        <v>39</v>
      </c>
      <c r="Q4" s="200" t="s">
        <v>39</v>
      </c>
      <c r="R4" s="200" t="s">
        <v>39</v>
      </c>
      <c r="S4" s="200" t="s">
        <v>39</v>
      </c>
      <c r="T4" s="206"/>
      <c r="U4" s="74"/>
    </row>
    <row r="5" spans="1:21">
      <c r="A5" s="83" t="str">
        <f t="array" ref="A5">IFERROR(INDEX(Lists!$B$2:$B$153,SMALL(IF(Lists!$I$2:$I$153="Individual",ROW(Lists!$B$2:$B$153)),ROW(1:1))-1,1),"")</f>
        <v>Complex crisis in Afghanistan</v>
      </c>
      <c r="B5" s="84" t="str">
        <f>VLOOKUP(A5,Lists!$B$2:$G$153,2,FALSE)</f>
        <v>AFG001</v>
      </c>
      <c r="C5" s="84" t="str">
        <f>VLOOKUP(B5,'INFORM Severity - hidden'!$C$5:$D$160,2,FALSE)</f>
        <v>Afghanistan</v>
      </c>
      <c r="D5" s="84" t="str">
        <f>VLOOKUP(A5,Lists!$B$2:$G$153,3,FALSE)</f>
        <v>AFG</v>
      </c>
      <c r="E5" s="85" t="str">
        <f>VLOOKUP(A5,Lists!$B$2:$G$153,5,FALSE)</f>
        <v>Complex crisis</v>
      </c>
      <c r="F5" s="161">
        <f t="shared" ref="F5:F36" si="0">IF(OR(N5="x",K5="x"),"x",ROUND((5-GEOMEAN(((5-K5)/5*4+1),((5-N5)/5*4+1),((5-N5)/5*4+1)))/4*3.5+Q5*0.3,1))</f>
        <v>4.5999999999999996</v>
      </c>
      <c r="G5" s="82">
        <f t="shared" ref="G5:G36" si="1">IF(F5="x","x",ROUNDUP(F5,0))</f>
        <v>5</v>
      </c>
      <c r="H5" s="82" t="str">
        <f t="shared" ref="H5:H36" si="2">IF(N5="x","x",IF(K5="x","x",(IF(G5=5,"Very High",IF(G5=4,"High",IF(G5=3,"Medium",IF(G5=2,"Low","Very Low")))))))</f>
        <v>Very High</v>
      </c>
      <c r="I5" s="162" t="str">
        <f>INDEX(Trends!$D$3:$D$405,MATCH(B5,Trends!$C$3:$C$405,0))</f>
        <v>Stable</v>
      </c>
      <c r="J5" s="82" t="str">
        <f>VLOOKUP($B5,Reliability!$A$3:$I$170,9,FALSE)</f>
        <v>High</v>
      </c>
      <c r="K5" s="163">
        <f t="shared" ref="K5:K36" si="3">IF(OR(M5="x",L5="x"),"x",ROUND((5-GEOMEAN(((5-L5)/5*4+1),((5-M5)/5*4+1),((5-M5)/5*4+1)))/4*5,1))</f>
        <v>5</v>
      </c>
      <c r="L5" s="163">
        <f>VLOOKUP($B5,'Impact of the crisis'!$C$6:$N$170,12,FALSE)</f>
        <v>4.9000000000000004</v>
      </c>
      <c r="M5" s="163">
        <f>VLOOKUP($B5,'Impact of the crisis'!$C$6:$AB$170,26,FALSE)</f>
        <v>5</v>
      </c>
      <c r="N5" s="163">
        <f>VLOOKUP($B5,'Conditions of people affected'!$C$6:$R$170,16,FALSE)</f>
        <v>4.5</v>
      </c>
      <c r="O5" s="163">
        <f>VLOOKUP($B5,'Conditions of people affected'!$C$6:$R$170,9,FALSE)</f>
        <v>5</v>
      </c>
      <c r="P5" s="163">
        <f>VLOOKUP($B5,'Conditions of people affected'!$C$6:$R$170,15,FALSE)</f>
        <v>4</v>
      </c>
      <c r="Q5" s="163">
        <f t="shared" ref="Q5:Q36" si="4">IF(OR(S5="x",R5="x"),R5,ROUND((5-GEOMEAN(((5-R5)/5*4+1),((5-S5)/5*4+1)))/4*5,1))</f>
        <v>4.3</v>
      </c>
      <c r="R5" s="163">
        <f>VLOOKUP($B5,'Complexity of the crisis'!$C$6:$AN$170,22,FALSE)</f>
        <v>4</v>
      </c>
      <c r="S5" s="163">
        <f>VLOOKUP($B5,'Complexity of the crisis'!$C$6:$AN$170,38,FALSE)</f>
        <v>4.5</v>
      </c>
      <c r="T5" s="86" t="str">
        <f>VLOOKUP(B5,Lists!$C$3:$E$163,3,FALSE)</f>
        <v>Asia</v>
      </c>
      <c r="U5" s="87" t="str">
        <f>VLOOKUP(B5,'INFORM Severity - hidden'!$C$5:$V$170,20,FALSE)</f>
        <v>2021-04-28</v>
      </c>
    </row>
    <row r="6" spans="1:21">
      <c r="A6" s="83" t="str">
        <f t="array" ref="A6">IFERROR(INDEX(Lists!$B$2:$B$153,SMALL(IF(Lists!$I$2:$I$153="Individual",ROW(Lists!$B$2:$B$153)),ROW(2:2))-1,1),"")</f>
        <v>Nagorno-Karabakh Conflict in Armenia</v>
      </c>
      <c r="B6" s="84" t="str">
        <f>VLOOKUP(A6,Lists!$B$2:$G$153,2,FALSE)</f>
        <v>ARM002</v>
      </c>
      <c r="C6" s="84" t="str">
        <f>VLOOKUP(B6,'INFORM Severity - hidden'!$C$5:$D$160,2,FALSE)</f>
        <v>Armenia</v>
      </c>
      <c r="D6" s="84" t="str">
        <f>VLOOKUP(A6,Lists!$B$2:$G$153,3,FALSE)</f>
        <v>ARM</v>
      </c>
      <c r="E6" s="85" t="str">
        <f>VLOOKUP(A6,Lists!$B$2:$G$153,5,FALSE)</f>
        <v>Conflict</v>
      </c>
      <c r="F6" s="161">
        <f t="shared" si="0"/>
        <v>1.7</v>
      </c>
      <c r="G6" s="82">
        <f t="shared" si="1"/>
        <v>2</v>
      </c>
      <c r="H6" s="82" t="str">
        <f t="shared" si="2"/>
        <v>Low</v>
      </c>
      <c r="I6" s="162" t="str">
        <f>INDEX(Trends!$D$3:$D$405,MATCH(B6,Trends!$C$3:$C$405,0))</f>
        <v>Stable</v>
      </c>
      <c r="J6" s="82" t="str">
        <f>VLOOKUP($B6,Reliability!$A$3:$I$170,9,FALSE)</f>
        <v>Very High</v>
      </c>
      <c r="K6" s="163">
        <f t="shared" si="3"/>
        <v>2.2999999999999998</v>
      </c>
      <c r="L6" s="163">
        <f>VLOOKUP($B6,'Impact of the crisis'!$C$6:$N$170,12,FALSE)</f>
        <v>3.5</v>
      </c>
      <c r="M6" s="163">
        <f>VLOOKUP($B6,'Impact of the crisis'!$C$6:$AB$170,26,FALSE)</f>
        <v>1.6</v>
      </c>
      <c r="N6" s="163">
        <f>VLOOKUP($B6,'Conditions of people affected'!$C$6:$R$170,16,FALSE)</f>
        <v>1.2</v>
      </c>
      <c r="O6" s="163">
        <f>VLOOKUP($B6,'Conditions of people affected'!$C$6:$R$170,9,FALSE)</f>
        <v>1.4</v>
      </c>
      <c r="P6" s="163">
        <f>VLOOKUP($B6,'Conditions of people affected'!$C$6:$R$170,15,FALSE)</f>
        <v>1</v>
      </c>
      <c r="Q6" s="163">
        <f t="shared" si="4"/>
        <v>1.8</v>
      </c>
      <c r="R6" s="163">
        <f>VLOOKUP($B6,'Complexity of the crisis'!$C$6:$AN$170,22,FALSE)</f>
        <v>2</v>
      </c>
      <c r="S6" s="163">
        <f>VLOOKUP($B6,'Complexity of the crisis'!$C$6:$AN$170,38,FALSE)</f>
        <v>1.5</v>
      </c>
      <c r="T6" s="86" t="str">
        <f>VLOOKUP(B6,Lists!$C$3:$E$163,3,FALSE)</f>
        <v>Middle east</v>
      </c>
      <c r="U6" s="87" t="str">
        <f>VLOOKUP(B6,'INFORM Severity - hidden'!$C$5:$V$170,20,FALSE)</f>
        <v>2021-04-26</v>
      </c>
    </row>
    <row r="7" spans="1:21">
      <c r="A7" s="83" t="str">
        <f t="array" ref="A7">IFERROR(INDEX(Lists!$B$2:$B$153,SMALL(IF(Lists!$I$2:$I$153="Individual",ROW(Lists!$B$2:$B$153)),ROW(3:3))-1,1),"")</f>
        <v>Nagorno-Karabakh conflict in Azerbaijan</v>
      </c>
      <c r="B7" s="84" t="str">
        <f>VLOOKUP(A7,Lists!$B$2:$G$153,2,FALSE)</f>
        <v>AZE002</v>
      </c>
      <c r="C7" s="84" t="str">
        <f>VLOOKUP(B7,'INFORM Severity - hidden'!$C$5:$D$160,2,FALSE)</f>
        <v>Azerbaijan</v>
      </c>
      <c r="D7" s="84" t="str">
        <f>VLOOKUP(A7,Lists!$B$2:$G$153,3,FALSE)</f>
        <v>AZE</v>
      </c>
      <c r="E7" s="85" t="str">
        <f>VLOOKUP(A7,Lists!$B$2:$G$153,5,FALSE)</f>
        <v>Conflict</v>
      </c>
      <c r="F7" s="161" t="str">
        <f t="shared" si="0"/>
        <v>x</v>
      </c>
      <c r="G7" s="82" t="str">
        <f t="shared" si="1"/>
        <v>x</v>
      </c>
      <c r="H7" s="82" t="str">
        <f t="shared" si="2"/>
        <v>x</v>
      </c>
      <c r="I7" s="162" t="str">
        <f>INDEX(Trends!$D$3:$D$405,MATCH(B7,Trends!$C$3:$C$405,0))</f>
        <v>-</v>
      </c>
      <c r="J7" s="82" t="str">
        <f>VLOOKUP($B7,Reliability!$A$3:$I$170,9,FALSE)</f>
        <v>Medium</v>
      </c>
      <c r="K7" s="163">
        <f t="shared" si="3"/>
        <v>3.1</v>
      </c>
      <c r="L7" s="163">
        <f>VLOOKUP($B7,'Impact of the crisis'!$C$6:$N$170,12,FALSE)</f>
        <v>2.5</v>
      </c>
      <c r="M7" s="163">
        <f>VLOOKUP($B7,'Impact of the crisis'!$C$6:$AB$170,26,FALSE)</f>
        <v>3.4</v>
      </c>
      <c r="N7" s="163" t="str">
        <f>VLOOKUP($B7,'Conditions of people affected'!$C$6:$R$170,16,FALSE)</f>
        <v>x</v>
      </c>
      <c r="O7" s="163" t="str">
        <f>VLOOKUP($B7,'Conditions of people affected'!$C$6:$R$170,9,FALSE)</f>
        <v>x</v>
      </c>
      <c r="P7" s="163" t="str">
        <f>VLOOKUP($B7,'Conditions of people affected'!$C$6:$R$170,15,FALSE)</f>
        <v>x</v>
      </c>
      <c r="Q7" s="163">
        <f t="shared" si="4"/>
        <v>3</v>
      </c>
      <c r="R7" s="163">
        <f>VLOOKUP($B7,'Complexity of the crisis'!$C$6:$AN$170,22,FALSE)</f>
        <v>2.9</v>
      </c>
      <c r="S7" s="163">
        <f>VLOOKUP($B7,'Complexity of the crisis'!$C$6:$AN$170,38,FALSE)</f>
        <v>3</v>
      </c>
      <c r="T7" s="86" t="str">
        <f>VLOOKUP(B7,Lists!$C$3:$E$163,3,FALSE)</f>
        <v>Middle east</v>
      </c>
      <c r="U7" s="87" t="str">
        <f>VLOOKUP(B7,'INFORM Severity - hidden'!$C$5:$V$170,20,FALSE)</f>
        <v>2021-03-14</v>
      </c>
    </row>
    <row r="8" spans="1:21">
      <c r="A8" s="83" t="str">
        <f t="array" ref="A8">IFERROR(INDEX(Lists!$B$2:$B$153,SMALL(IF(Lists!$I$2:$I$153="Individual",ROW(Lists!$B$2:$B$153)),ROW(4:4))-1,1),"")</f>
        <v>Complex in Burundi</v>
      </c>
      <c r="B8" s="84" t="str">
        <f>VLOOKUP(A8,Lists!$B$2:$G$153,2,FALSE)</f>
        <v>BDI001</v>
      </c>
      <c r="C8" s="84" t="str">
        <f>VLOOKUP(B8,'INFORM Severity - hidden'!$C$5:$D$160,2,FALSE)</f>
        <v>Burundi</v>
      </c>
      <c r="D8" s="84" t="str">
        <f>VLOOKUP(A8,Lists!$B$2:$G$153,3,FALSE)</f>
        <v>BDI</v>
      </c>
      <c r="E8" s="85" t="str">
        <f>VLOOKUP(A8,Lists!$B$2:$G$153,5,FALSE)</f>
        <v>Complex crisis</v>
      </c>
      <c r="F8" s="161">
        <f t="shared" si="0"/>
        <v>3.8</v>
      </c>
      <c r="G8" s="82">
        <f t="shared" si="1"/>
        <v>4</v>
      </c>
      <c r="H8" s="82" t="str">
        <f t="shared" si="2"/>
        <v>High</v>
      </c>
      <c r="I8" s="162" t="str">
        <f>INDEX(Trends!$D$3:$D$405,MATCH(B8,Trends!$C$3:$C$405,0))</f>
        <v>Increasing</v>
      </c>
      <c r="J8" s="82" t="str">
        <f>VLOOKUP($B8,Reliability!$A$3:$I$170,9,FALSE)</f>
        <v>High</v>
      </c>
      <c r="K8" s="163">
        <f t="shared" si="3"/>
        <v>3.9</v>
      </c>
      <c r="L8" s="163">
        <f>VLOOKUP($B8,'Impact of the crisis'!$C$6:$N$170,12,FALSE)</f>
        <v>4</v>
      </c>
      <c r="M8" s="163">
        <f>VLOOKUP($B8,'Impact of the crisis'!$C$6:$AB$170,26,FALSE)</f>
        <v>3.8</v>
      </c>
      <c r="N8" s="163">
        <f>VLOOKUP($B8,'Conditions of people affected'!$C$6:$R$170,16,FALSE)</f>
        <v>4</v>
      </c>
      <c r="O8" s="163">
        <f>VLOOKUP($B8,'Conditions of people affected'!$C$6:$R$170,9,FALSE)</f>
        <v>4</v>
      </c>
      <c r="P8" s="163">
        <f>VLOOKUP($B8,'Conditions of people affected'!$C$6:$R$170,15,FALSE)</f>
        <v>4</v>
      </c>
      <c r="Q8" s="163">
        <f t="shared" si="4"/>
        <v>3.3</v>
      </c>
      <c r="R8" s="163">
        <f>VLOOKUP($B8,'Complexity of the crisis'!$C$6:$AN$170,22,FALSE)</f>
        <v>3.1</v>
      </c>
      <c r="S8" s="163">
        <f>VLOOKUP($B8,'Complexity of the crisis'!$C$6:$AN$170,38,FALSE)</f>
        <v>3.5</v>
      </c>
      <c r="T8" s="86" t="str">
        <f>VLOOKUP(B8,Lists!$C$3:$E$163,3,FALSE)</f>
        <v>Africa</v>
      </c>
      <c r="U8" s="87" t="str">
        <f>VLOOKUP(B8,'INFORM Severity - hidden'!$C$5:$V$170,20,FALSE)</f>
        <v>2021-03-24</v>
      </c>
    </row>
    <row r="9" spans="1:21">
      <c r="A9" s="83" t="str">
        <f t="array" ref="A9">IFERROR(INDEX(Lists!$B$2:$B$153,SMALL(IF(Lists!$I$2:$I$153="Individual",ROW(Lists!$B$2:$B$153)),ROW(5:5))-1,1),"")</f>
        <v>Conflict in Burkina Faso</v>
      </c>
      <c r="B9" s="84" t="str">
        <f>VLOOKUP(A9,Lists!$B$2:$G$153,2,FALSE)</f>
        <v>BFA002</v>
      </c>
      <c r="C9" s="84" t="str">
        <f>VLOOKUP(B9,'INFORM Severity - hidden'!$C$5:$D$160,2,FALSE)</f>
        <v>Burkina Faso</v>
      </c>
      <c r="D9" s="84" t="str">
        <f>VLOOKUP(A9,Lists!$B$2:$G$153,3,FALSE)</f>
        <v>BFA</v>
      </c>
      <c r="E9" s="85" t="str">
        <f>VLOOKUP(A9,Lists!$B$2:$G$153,5,FALSE)</f>
        <v>Conflict</v>
      </c>
      <c r="F9" s="161">
        <f t="shared" si="0"/>
        <v>3.9</v>
      </c>
      <c r="G9" s="82">
        <f t="shared" si="1"/>
        <v>4</v>
      </c>
      <c r="H9" s="82" t="str">
        <f t="shared" si="2"/>
        <v>High</v>
      </c>
      <c r="I9" s="162" t="str">
        <f>INDEX(Trends!$D$3:$D$405,MATCH(B9,Trends!$C$3:$C$405,0))</f>
        <v>Stable</v>
      </c>
      <c r="J9" s="82" t="str">
        <f>VLOOKUP($B9,Reliability!$A$3:$I$170,9,FALSE)</f>
        <v>High</v>
      </c>
      <c r="K9" s="163">
        <f t="shared" si="3"/>
        <v>3.8</v>
      </c>
      <c r="L9" s="163">
        <f>VLOOKUP($B9,'Impact of the crisis'!$C$6:$N$170,12,FALSE)</f>
        <v>2.9</v>
      </c>
      <c r="M9" s="163">
        <f>VLOOKUP($B9,'Impact of the crisis'!$C$6:$AB$170,26,FALSE)</f>
        <v>4.0999999999999996</v>
      </c>
      <c r="N9" s="163">
        <f>VLOOKUP($B9,'Conditions of people affected'!$C$6:$R$170,16,FALSE)</f>
        <v>4.45</v>
      </c>
      <c r="O9" s="163">
        <f>VLOOKUP($B9,'Conditions of people affected'!$C$6:$R$170,9,FALSE)</f>
        <v>3.9</v>
      </c>
      <c r="P9" s="163">
        <f>VLOOKUP($B9,'Conditions of people affected'!$C$6:$R$170,15,FALSE)</f>
        <v>5</v>
      </c>
      <c r="Q9" s="163">
        <f t="shared" si="4"/>
        <v>3.1</v>
      </c>
      <c r="R9" s="163">
        <f>VLOOKUP($B9,'Complexity of the crisis'!$C$6:$AN$170,22,FALSE)</f>
        <v>2.7</v>
      </c>
      <c r="S9" s="163">
        <f>VLOOKUP($B9,'Complexity of the crisis'!$C$6:$AN$170,38,FALSE)</f>
        <v>3.5</v>
      </c>
      <c r="T9" s="86" t="str">
        <f>VLOOKUP(B9,Lists!$C$3:$E$163,3,FALSE)</f>
        <v>Africa</v>
      </c>
      <c r="U9" s="87" t="str">
        <f>VLOOKUP(B9,'INFORM Severity - hidden'!$C$5:$V$170,20,FALSE)</f>
        <v>2021-03-23</v>
      </c>
    </row>
    <row r="10" spans="1:21">
      <c r="A10" s="83" t="str">
        <f t="array" ref="A10">IFERROR(INDEX(Lists!$B$2:$B$153,SMALL(IF(Lists!$I$2:$I$153="Individual",ROW(Lists!$B$2:$B$153)),ROW(6:6))-1,1),"")</f>
        <v>Rohingya refugee crisis</v>
      </c>
      <c r="B10" s="84" t="str">
        <f>VLOOKUP(A10,Lists!$B$2:$G$153,2,FALSE)</f>
        <v>BGD002</v>
      </c>
      <c r="C10" s="84" t="str">
        <f>VLOOKUP(B10,'INFORM Severity - hidden'!$C$5:$D$160,2,FALSE)</f>
        <v>Bangladesh</v>
      </c>
      <c r="D10" s="84" t="str">
        <f>VLOOKUP(A10,Lists!$B$2:$G$153,3,FALSE)</f>
        <v>BGD</v>
      </c>
      <c r="E10" s="85" t="str">
        <f>VLOOKUP(A10,Lists!$B$2:$G$153,5,FALSE)</f>
        <v>International displacement</v>
      </c>
      <c r="F10" s="161">
        <f t="shared" si="0"/>
        <v>3.2</v>
      </c>
      <c r="G10" s="82">
        <f t="shared" si="1"/>
        <v>4</v>
      </c>
      <c r="H10" s="82" t="str">
        <f t="shared" si="2"/>
        <v>High</v>
      </c>
      <c r="I10" s="162" t="str">
        <f>INDEX(Trends!$D$3:$D$405,MATCH(B10,Trends!$C$3:$C$405,0))</f>
        <v>Decreasing</v>
      </c>
      <c r="J10" s="82" t="str">
        <f>VLOOKUP($B10,Reliability!$A$3:$I$170,9,FALSE)</f>
        <v>High</v>
      </c>
      <c r="K10" s="163">
        <f t="shared" si="3"/>
        <v>2.7</v>
      </c>
      <c r="L10" s="163">
        <f>VLOOKUP($B10,'Impact of the crisis'!$C$6:$N$170,12,FALSE)</f>
        <v>0.1</v>
      </c>
      <c r="M10" s="163">
        <f>VLOOKUP($B10,'Impact of the crisis'!$C$6:$AB$170,26,FALSE)</f>
        <v>3.6</v>
      </c>
      <c r="N10" s="163">
        <f>VLOOKUP($B10,'Conditions of people affected'!$C$6:$R$170,16,FALSE)</f>
        <v>3.6</v>
      </c>
      <c r="O10" s="163">
        <f>VLOOKUP($B10,'Conditions of people affected'!$C$6:$R$170,9,FALSE)</f>
        <v>3.2</v>
      </c>
      <c r="P10" s="163">
        <f>VLOOKUP($B10,'Conditions of people affected'!$C$6:$R$170,15,FALSE)</f>
        <v>4</v>
      </c>
      <c r="Q10" s="163">
        <f t="shared" si="4"/>
        <v>3</v>
      </c>
      <c r="R10" s="163">
        <f>VLOOKUP($B10,'Complexity of the crisis'!$C$6:$AN$170,22,FALSE)</f>
        <v>2.5</v>
      </c>
      <c r="S10" s="163">
        <f>VLOOKUP($B10,'Complexity of the crisis'!$C$6:$AN$170,38,FALSE)</f>
        <v>3.5</v>
      </c>
      <c r="T10" s="86" t="str">
        <f>VLOOKUP(B10,Lists!$C$3:$E$163,3,FALSE)</f>
        <v>Asia</v>
      </c>
      <c r="U10" s="87" t="str">
        <f>VLOOKUP(B10,'INFORM Severity - hidden'!$C$5:$V$170,20,FALSE)</f>
        <v>2021-03-23</v>
      </c>
    </row>
    <row r="11" spans="1:21">
      <c r="A11" s="83" t="str">
        <f t="array" ref="A11">IFERROR(INDEX(Lists!$B$2:$B$153,SMALL(IF(Lists!$I$2:$I$153="Individual",ROW(Lists!$B$2:$B$153)),ROW(7:7))-1,1),"")</f>
        <v>Venezuela displacement in Brazil</v>
      </c>
      <c r="B11" s="84" t="str">
        <f>VLOOKUP(A11,Lists!$B$2:$G$153,2,FALSE)</f>
        <v>BRA002</v>
      </c>
      <c r="C11" s="84" t="str">
        <f>VLOOKUP(B11,'INFORM Severity - hidden'!$C$5:$D$160,2,FALSE)</f>
        <v>Brazil</v>
      </c>
      <c r="D11" s="84" t="str">
        <f>VLOOKUP(A11,Lists!$B$2:$G$153,3,FALSE)</f>
        <v>BRA</v>
      </c>
      <c r="E11" s="85" t="str">
        <f>VLOOKUP(A11,Lists!$B$2:$G$153,5,FALSE)</f>
        <v>International displacement</v>
      </c>
      <c r="F11" s="161">
        <f t="shared" si="0"/>
        <v>2.4</v>
      </c>
      <c r="G11" s="82">
        <f t="shared" si="1"/>
        <v>3</v>
      </c>
      <c r="H11" s="82" t="str">
        <f t="shared" si="2"/>
        <v>Medium</v>
      </c>
      <c r="I11" s="162" t="str">
        <f>INDEX(Trends!$D$3:$D$405,MATCH(B11,Trends!$C$3:$C$405,0))</f>
        <v>Increasing</v>
      </c>
      <c r="J11" s="82" t="str">
        <f>VLOOKUP($B11,Reliability!$A$3:$I$170,9,FALSE)</f>
        <v>Medium</v>
      </c>
      <c r="K11" s="163">
        <f t="shared" si="3"/>
        <v>2.2999999999999998</v>
      </c>
      <c r="L11" s="163">
        <f>VLOOKUP($B11,'Impact of the crisis'!$C$6:$N$170,12,FALSE)</f>
        <v>1.2</v>
      </c>
      <c r="M11" s="163">
        <f>VLOOKUP($B11,'Impact of the crisis'!$C$6:$AB$170,26,FALSE)</f>
        <v>2.8</v>
      </c>
      <c r="N11" s="163">
        <f>VLOOKUP($B11,'Conditions of people affected'!$C$6:$R$170,16,FALSE)</f>
        <v>2.9</v>
      </c>
      <c r="O11" s="163">
        <f>VLOOKUP($B11,'Conditions of people affected'!$C$6:$R$170,9,FALSE)</f>
        <v>2.8</v>
      </c>
      <c r="P11" s="163">
        <f>VLOOKUP($B11,'Conditions of people affected'!$C$6:$R$170,15,FALSE)</f>
        <v>3</v>
      </c>
      <c r="Q11" s="163">
        <f t="shared" si="4"/>
        <v>1.6</v>
      </c>
      <c r="R11" s="163">
        <f>VLOOKUP($B11,'Complexity of the crisis'!$C$6:$AN$170,22,FALSE)</f>
        <v>2.2000000000000002</v>
      </c>
      <c r="S11" s="163">
        <f>VLOOKUP($B11,'Complexity of the crisis'!$C$6:$AN$170,38,FALSE)</f>
        <v>1</v>
      </c>
      <c r="T11" s="86" t="str">
        <f>VLOOKUP(B11,Lists!$C$3:$E$163,3,FALSE)</f>
        <v>Americas</v>
      </c>
      <c r="U11" s="87" t="str">
        <f>VLOOKUP(B11,'INFORM Severity - hidden'!$C$5:$V$170,20,FALSE)</f>
        <v>2021-01-29</v>
      </c>
    </row>
    <row r="12" spans="1:21">
      <c r="A12" s="83" t="str">
        <f t="array" ref="A12">IFERROR(INDEX(Lists!$B$2:$B$153,SMALL(IF(Lists!$I$2:$I$153="Individual",ROW(Lists!$B$2:$B$153)),ROW(8:8))-1,1),"")</f>
        <v>Complex crisis in CAR</v>
      </c>
      <c r="B12" s="84" t="str">
        <f>VLOOKUP(A12,Lists!$B$2:$G$153,2,FALSE)</f>
        <v>CAF001</v>
      </c>
      <c r="C12" s="84" t="str">
        <f>VLOOKUP(B12,'INFORM Severity - hidden'!$C$5:$D$160,2,FALSE)</f>
        <v>CAR</v>
      </c>
      <c r="D12" s="84" t="str">
        <f>VLOOKUP(A12,Lists!$B$2:$G$153,3,FALSE)</f>
        <v>CAF</v>
      </c>
      <c r="E12" s="85" t="str">
        <f>VLOOKUP(A12,Lists!$B$2:$G$153,5,FALSE)</f>
        <v>Complex crisis</v>
      </c>
      <c r="F12" s="161">
        <f t="shared" si="0"/>
        <v>4.0999999999999996</v>
      </c>
      <c r="G12" s="82">
        <f t="shared" si="1"/>
        <v>5</v>
      </c>
      <c r="H12" s="82" t="str">
        <f t="shared" si="2"/>
        <v>Very High</v>
      </c>
      <c r="I12" s="162" t="str">
        <f>INDEX(Trends!$D$3:$D$405,MATCH(B12,Trends!$C$3:$C$405,0))</f>
        <v>Increasing</v>
      </c>
      <c r="J12" s="82" t="str">
        <f>VLOOKUP($B12,Reliability!$A$3:$I$170,9,FALSE)</f>
        <v>High</v>
      </c>
      <c r="K12" s="163">
        <f t="shared" si="3"/>
        <v>4.3</v>
      </c>
      <c r="L12" s="163">
        <f>VLOOKUP($B12,'Impact of the crisis'!$C$6:$N$170,12,FALSE)</f>
        <v>4.3</v>
      </c>
      <c r="M12" s="163">
        <f>VLOOKUP($B12,'Impact of the crisis'!$C$6:$AB$170,26,FALSE)</f>
        <v>4.3</v>
      </c>
      <c r="N12" s="163">
        <f>VLOOKUP($B12,'Conditions of people affected'!$C$6:$R$170,16,FALSE)</f>
        <v>4.05</v>
      </c>
      <c r="O12" s="163">
        <f>VLOOKUP($B12,'Conditions of people affected'!$C$6:$R$170,9,FALSE)</f>
        <v>4.0999999999999996</v>
      </c>
      <c r="P12" s="163">
        <f>VLOOKUP($B12,'Conditions of people affected'!$C$6:$R$170,15,FALSE)</f>
        <v>4</v>
      </c>
      <c r="Q12" s="163">
        <f t="shared" si="4"/>
        <v>3.9</v>
      </c>
      <c r="R12" s="163">
        <f>VLOOKUP($B12,'Complexity of the crisis'!$C$6:$AN$170,22,FALSE)</f>
        <v>3.8</v>
      </c>
      <c r="S12" s="163">
        <f>VLOOKUP($B12,'Complexity of the crisis'!$C$6:$AN$170,38,FALSE)</f>
        <v>4</v>
      </c>
      <c r="T12" s="86" t="str">
        <f>VLOOKUP(B12,Lists!$C$3:$E$163,3,FALSE)</f>
        <v>Africa</v>
      </c>
      <c r="U12" s="87" t="str">
        <f>VLOOKUP(B12,'INFORM Severity - hidden'!$C$5:$V$170,20,FALSE)</f>
        <v>2021-03-26</v>
      </c>
    </row>
    <row r="13" spans="1:21">
      <c r="A13" s="83" t="str">
        <f t="array" ref="A13">IFERROR(INDEX(Lists!$B$2:$B$153,SMALL(IF(Lists!$I$2:$I$153="Individual",ROW(Lists!$B$2:$B$153)),ROW(9:9))-1,1),"")</f>
        <v>Boko Haram in Cameroon</v>
      </c>
      <c r="B13" s="84" t="str">
        <f>VLOOKUP(A13,Lists!$B$2:$G$153,2,FALSE)</f>
        <v>CMR002</v>
      </c>
      <c r="C13" s="84" t="str">
        <f>VLOOKUP(B13,'INFORM Severity - hidden'!$C$5:$D$160,2,FALSE)</f>
        <v>Cameroon</v>
      </c>
      <c r="D13" s="84" t="str">
        <f>VLOOKUP(A13,Lists!$B$2:$G$153,3,FALSE)</f>
        <v>CMR</v>
      </c>
      <c r="E13" s="85" t="str">
        <f>VLOOKUP(A13,Lists!$B$2:$G$153,5,FALSE)</f>
        <v>Conflict</v>
      </c>
      <c r="F13" s="161">
        <f t="shared" si="0"/>
        <v>3.2</v>
      </c>
      <c r="G13" s="82">
        <f t="shared" si="1"/>
        <v>4</v>
      </c>
      <c r="H13" s="82" t="str">
        <f t="shared" si="2"/>
        <v>High</v>
      </c>
      <c r="I13" s="162" t="str">
        <f>INDEX(Trends!$D$3:$D$405,MATCH(B13,Trends!$C$3:$C$405,0))</f>
        <v>Stable</v>
      </c>
      <c r="J13" s="82" t="str">
        <f>VLOOKUP($B13,Reliability!$A$3:$I$170,9,FALSE)</f>
        <v>High</v>
      </c>
      <c r="K13" s="163">
        <f t="shared" si="3"/>
        <v>3.1</v>
      </c>
      <c r="L13" s="163">
        <f>VLOOKUP($B13,'Impact of the crisis'!$C$6:$N$170,12,FALSE)</f>
        <v>1.5</v>
      </c>
      <c r="M13" s="163">
        <f>VLOOKUP($B13,'Impact of the crisis'!$C$6:$AB$170,26,FALSE)</f>
        <v>3.7</v>
      </c>
      <c r="N13" s="163">
        <f>VLOOKUP($B13,'Conditions of people affected'!$C$6:$R$170,16,FALSE)</f>
        <v>3</v>
      </c>
      <c r="O13" s="163">
        <f>VLOOKUP($B13,'Conditions of people affected'!$C$6:$R$170,9,FALSE)</f>
        <v>3</v>
      </c>
      <c r="P13" s="163">
        <f>VLOOKUP($B13,'Conditions of people affected'!$C$6:$R$170,15,FALSE)</f>
        <v>3</v>
      </c>
      <c r="Q13" s="163">
        <f t="shared" si="4"/>
        <v>3.5</v>
      </c>
      <c r="R13" s="163">
        <f>VLOOKUP($B13,'Complexity of the crisis'!$C$6:$AN$170,22,FALSE)</f>
        <v>3.5</v>
      </c>
      <c r="S13" s="163">
        <f>VLOOKUP($B13,'Complexity of the crisis'!$C$6:$AN$170,38,FALSE)</f>
        <v>3.5</v>
      </c>
      <c r="T13" s="86" t="str">
        <f>VLOOKUP(B13,Lists!$C$3:$E$163,3,FALSE)</f>
        <v>Africa</v>
      </c>
      <c r="U13" s="87" t="str">
        <f>VLOOKUP(B13,'INFORM Severity - hidden'!$C$5:$V$170,20,FALSE)</f>
        <v>2021-03-26</v>
      </c>
    </row>
    <row r="14" spans="1:21">
      <c r="A14" s="83" t="str">
        <f t="array" ref="A14">IFERROR(INDEX(Lists!$B$2:$B$153,SMALL(IF(Lists!$I$2:$I$153="Individual",ROW(Lists!$B$2:$B$153)),ROW(10:10))-1,1),"")</f>
        <v>Anglophone Crisis in Cameroon</v>
      </c>
      <c r="B14" s="84" t="str">
        <f>VLOOKUP(A14,Lists!$B$2:$G$153,2,FALSE)</f>
        <v>CMR003</v>
      </c>
      <c r="C14" s="84" t="str">
        <f>VLOOKUP(B14,'INFORM Severity - hidden'!$C$5:$D$160,2,FALSE)</f>
        <v>Cameroon</v>
      </c>
      <c r="D14" s="84" t="str">
        <f>VLOOKUP(A14,Lists!$B$2:$G$153,3,FALSE)</f>
        <v>CMR</v>
      </c>
      <c r="E14" s="85" t="str">
        <f>VLOOKUP(A14,Lists!$B$2:$G$153,5,FALSE)</f>
        <v>Conflict</v>
      </c>
      <c r="F14" s="161">
        <f t="shared" si="0"/>
        <v>3.4</v>
      </c>
      <c r="G14" s="82">
        <f t="shared" si="1"/>
        <v>4</v>
      </c>
      <c r="H14" s="82" t="str">
        <f t="shared" si="2"/>
        <v>High</v>
      </c>
      <c r="I14" s="162" t="str">
        <f>INDEX(Trends!$D$3:$D$405,MATCH(B14,Trends!$C$3:$C$405,0))</f>
        <v>Stable</v>
      </c>
      <c r="J14" s="82" t="str">
        <f>VLOOKUP($B14,Reliability!$A$3:$I$170,9,FALSE)</f>
        <v>High</v>
      </c>
      <c r="K14" s="163">
        <f t="shared" si="3"/>
        <v>3.2</v>
      </c>
      <c r="L14" s="163">
        <f>VLOOKUP($B14,'Impact of the crisis'!$C$6:$N$170,12,FALSE)</f>
        <v>1.7</v>
      </c>
      <c r="M14" s="163">
        <f>VLOOKUP($B14,'Impact of the crisis'!$C$6:$AB$170,26,FALSE)</f>
        <v>3.8</v>
      </c>
      <c r="N14" s="163">
        <f>VLOOKUP($B14,'Conditions of people affected'!$C$6:$R$170,16,FALSE)</f>
        <v>3.15</v>
      </c>
      <c r="O14" s="163">
        <f>VLOOKUP($B14,'Conditions of people affected'!$C$6:$R$170,9,FALSE)</f>
        <v>3.3</v>
      </c>
      <c r="P14" s="163">
        <f>VLOOKUP($B14,'Conditions of people affected'!$C$6:$R$170,15,FALSE)</f>
        <v>3</v>
      </c>
      <c r="Q14" s="163">
        <f t="shared" si="4"/>
        <v>3.8</v>
      </c>
      <c r="R14" s="163">
        <f>VLOOKUP($B14,'Complexity of the crisis'!$C$6:$AN$170,22,FALSE)</f>
        <v>3.5</v>
      </c>
      <c r="S14" s="163">
        <f>VLOOKUP($B14,'Complexity of the crisis'!$C$6:$AN$170,38,FALSE)</f>
        <v>4</v>
      </c>
      <c r="T14" s="86" t="str">
        <f>VLOOKUP(B14,Lists!$C$3:$E$163,3,FALSE)</f>
        <v>Africa</v>
      </c>
      <c r="U14" s="87" t="str">
        <f>VLOOKUP(B14,'INFORM Severity - hidden'!$C$5:$V$170,20,FALSE)</f>
        <v>2021-03-26</v>
      </c>
    </row>
    <row r="15" spans="1:21">
      <c r="A15" s="83" t="str">
        <f t="array" ref="A15">IFERROR(INDEX(Lists!$B$2:$B$153,SMALL(IF(Lists!$I$2:$I$153="Individual",ROW(Lists!$B$2:$B$153)),ROW(11:11))-1,1),"")</f>
        <v>CAR refugees in Cameroon</v>
      </c>
      <c r="B15" s="84" t="str">
        <f>VLOOKUP(A15,Lists!$B$2:$G$153,2,FALSE)</f>
        <v>CMR004</v>
      </c>
      <c r="C15" s="84" t="str">
        <f>VLOOKUP(B15,'INFORM Severity - hidden'!$C$5:$D$160,2,FALSE)</f>
        <v>Cameroon</v>
      </c>
      <c r="D15" s="84" t="str">
        <f>VLOOKUP(A15,Lists!$B$2:$G$153,3,FALSE)</f>
        <v>CMR</v>
      </c>
      <c r="E15" s="85" t="str">
        <f>VLOOKUP(A15,Lists!$B$2:$G$153,5,FALSE)</f>
        <v>International displacement</v>
      </c>
      <c r="F15" s="161">
        <f t="shared" si="0"/>
        <v>2.8</v>
      </c>
      <c r="G15" s="82">
        <f t="shared" si="1"/>
        <v>3</v>
      </c>
      <c r="H15" s="82" t="str">
        <f t="shared" si="2"/>
        <v>Medium</v>
      </c>
      <c r="I15" s="162" t="str">
        <f>INDEX(Trends!$D$3:$D$405,MATCH(B15,Trends!$C$3:$C$405,0))</f>
        <v>Increasing</v>
      </c>
      <c r="J15" s="82" t="str">
        <f>VLOOKUP($B15,Reliability!$A$3:$I$170,9,FALSE)</f>
        <v>Medium</v>
      </c>
      <c r="K15" s="163">
        <f t="shared" si="3"/>
        <v>2.8</v>
      </c>
      <c r="L15" s="163">
        <f>VLOOKUP($B15,'Impact of the crisis'!$C$6:$N$170,12,FALSE)</f>
        <v>1.7</v>
      </c>
      <c r="M15" s="163">
        <f>VLOOKUP($B15,'Impact of the crisis'!$C$6:$AB$170,26,FALSE)</f>
        <v>3.2</v>
      </c>
      <c r="N15" s="163">
        <f>VLOOKUP($B15,'Conditions of people affected'!$C$6:$R$170,16,FALSE)</f>
        <v>2.75</v>
      </c>
      <c r="O15" s="163">
        <f>VLOOKUP($B15,'Conditions of people affected'!$C$6:$R$170,9,FALSE)</f>
        <v>2.5</v>
      </c>
      <c r="P15" s="163">
        <f>VLOOKUP($B15,'Conditions of people affected'!$C$6:$R$170,15,FALSE)</f>
        <v>3</v>
      </c>
      <c r="Q15" s="163">
        <f t="shared" si="4"/>
        <v>3</v>
      </c>
      <c r="R15" s="163">
        <f>VLOOKUP($B15,'Complexity of the crisis'!$C$6:$AN$170,22,FALSE)</f>
        <v>3.5</v>
      </c>
      <c r="S15" s="163">
        <f>VLOOKUP($B15,'Complexity of the crisis'!$C$6:$AN$170,38,FALSE)</f>
        <v>2.5</v>
      </c>
      <c r="T15" s="86" t="str">
        <f>VLOOKUP(B15,Lists!$C$3:$E$163,3,FALSE)</f>
        <v>Africa</v>
      </c>
      <c r="U15" s="87" t="str">
        <f>VLOOKUP(B15,'INFORM Severity - hidden'!$C$5:$V$170,20,FALSE)</f>
        <v>2021-03-26</v>
      </c>
    </row>
    <row r="16" spans="1:21">
      <c r="A16" s="83" t="str">
        <f t="array" ref="A16">IFERROR(INDEX(Lists!$B$2:$B$153,SMALL(IF(Lists!$I$2:$I$153="Individual",ROW(Lists!$B$2:$B$153)),ROW(12:12))-1,1),"")</f>
        <v>Complex crisis in DRC</v>
      </c>
      <c r="B16" s="84" t="str">
        <f>VLOOKUP(A16,Lists!$B$2:$G$153,2,FALSE)</f>
        <v>COD001</v>
      </c>
      <c r="C16" s="84" t="str">
        <f>VLOOKUP(B16,'INFORM Severity - hidden'!$C$5:$D$160,2,FALSE)</f>
        <v>DRC</v>
      </c>
      <c r="D16" s="84" t="str">
        <f>VLOOKUP(A16,Lists!$B$2:$G$153,3,FALSE)</f>
        <v>COD</v>
      </c>
      <c r="E16" s="85" t="str">
        <f>VLOOKUP(A16,Lists!$B$2:$G$153,5,FALSE)</f>
        <v>Complex crisis</v>
      </c>
      <c r="F16" s="161">
        <f t="shared" si="0"/>
        <v>4.5</v>
      </c>
      <c r="G16" s="82">
        <f t="shared" si="1"/>
        <v>5</v>
      </c>
      <c r="H16" s="82" t="str">
        <f t="shared" si="2"/>
        <v>Very High</v>
      </c>
      <c r="I16" s="162" t="str">
        <f>INDEX(Trends!$D$3:$D$405,MATCH(B16,Trends!$C$3:$C$405,0))</f>
        <v>Stable</v>
      </c>
      <c r="J16" s="82" t="str">
        <f>VLOOKUP($B16,Reliability!$A$3:$I$170,9,FALSE)</f>
        <v>High</v>
      </c>
      <c r="K16" s="163">
        <f t="shared" si="3"/>
        <v>4.5</v>
      </c>
      <c r="L16" s="163">
        <f>VLOOKUP($B16,'Impact of the crisis'!$C$6:$N$170,12,FALSE)</f>
        <v>5</v>
      </c>
      <c r="M16" s="163">
        <f>VLOOKUP($B16,'Impact of the crisis'!$C$6:$AB$170,26,FALSE)</f>
        <v>4.0999999999999996</v>
      </c>
      <c r="N16" s="163">
        <f>VLOOKUP($B16,'Conditions of people affected'!$C$6:$R$170,16,FALSE)</f>
        <v>4.5</v>
      </c>
      <c r="O16" s="163">
        <f>VLOOKUP($B16,'Conditions of people affected'!$C$6:$R$170,9,FALSE)</f>
        <v>5</v>
      </c>
      <c r="P16" s="163">
        <f>VLOOKUP($B16,'Conditions of people affected'!$C$6:$R$170,15,FALSE)</f>
        <v>4</v>
      </c>
      <c r="Q16" s="163">
        <f t="shared" si="4"/>
        <v>4.4000000000000004</v>
      </c>
      <c r="R16" s="163">
        <f>VLOOKUP($B16,'Complexity of the crisis'!$C$6:$AN$170,22,FALSE)</f>
        <v>4.3</v>
      </c>
      <c r="S16" s="163">
        <f>VLOOKUP($B16,'Complexity of the crisis'!$C$6:$AN$170,38,FALSE)</f>
        <v>4.5</v>
      </c>
      <c r="T16" s="86" t="str">
        <f>VLOOKUP(B16,Lists!$C$3:$E$163,3,FALSE)</f>
        <v>Africa</v>
      </c>
      <c r="U16" s="87" t="str">
        <f>VLOOKUP(B16,'INFORM Severity - hidden'!$C$5:$V$170,20,FALSE)</f>
        <v>2021-03-26</v>
      </c>
    </row>
    <row r="17" spans="1:21">
      <c r="A17" s="83" t="str">
        <f t="array" ref="A17">IFERROR(INDEX(Lists!$B$2:$B$153,SMALL(IF(Lists!$I$2:$I$153="Individual",ROW(Lists!$B$2:$B$153)),ROW(13:13))-1,1),"")</f>
        <v>Complex crisis in Congo</v>
      </c>
      <c r="B17" s="84" t="str">
        <f>VLOOKUP(A17,Lists!$B$2:$G$153,2,FALSE)</f>
        <v>COG001</v>
      </c>
      <c r="C17" s="84" t="str">
        <f>VLOOKUP(B17,'INFORM Severity - hidden'!$C$5:$D$160,2,FALSE)</f>
        <v>Congo</v>
      </c>
      <c r="D17" s="84" t="str">
        <f>VLOOKUP(A17,Lists!$B$2:$G$153,3,FALSE)</f>
        <v>COG</v>
      </c>
      <c r="E17" s="85" t="str">
        <f>VLOOKUP(A17,Lists!$B$2:$G$153,5,FALSE)</f>
        <v>Complex crisis</v>
      </c>
      <c r="F17" s="161">
        <f t="shared" si="0"/>
        <v>3.2</v>
      </c>
      <c r="G17" s="82">
        <f t="shared" si="1"/>
        <v>4</v>
      </c>
      <c r="H17" s="82" t="str">
        <f t="shared" si="2"/>
        <v>High</v>
      </c>
      <c r="I17" s="162" t="str">
        <f>INDEX(Trends!$D$3:$D$405,MATCH(B17,Trends!$C$3:$C$405,0))</f>
        <v>Stable</v>
      </c>
      <c r="J17" s="82" t="str">
        <f>VLOOKUP($B17,Reliability!$A$3:$I$170,9,FALSE)</f>
        <v>Medium</v>
      </c>
      <c r="K17" s="163">
        <f t="shared" si="3"/>
        <v>3.6</v>
      </c>
      <c r="L17" s="163">
        <f>VLOOKUP($B17,'Impact of the crisis'!$C$6:$N$170,12,FALSE)</f>
        <v>4.2</v>
      </c>
      <c r="M17" s="163">
        <f>VLOOKUP($B17,'Impact of the crisis'!$C$6:$AB$170,26,FALSE)</f>
        <v>3.3</v>
      </c>
      <c r="N17" s="163">
        <f>VLOOKUP($B17,'Conditions of people affected'!$C$6:$R$170,16,FALSE)</f>
        <v>3.25</v>
      </c>
      <c r="O17" s="163">
        <f>VLOOKUP($B17,'Conditions of people affected'!$C$6:$R$170,9,FALSE)</f>
        <v>3.5</v>
      </c>
      <c r="P17" s="163">
        <f>VLOOKUP($B17,'Conditions of people affected'!$C$6:$R$170,15,FALSE)</f>
        <v>3</v>
      </c>
      <c r="Q17" s="163">
        <f t="shared" si="4"/>
        <v>2.7</v>
      </c>
      <c r="R17" s="163">
        <f>VLOOKUP($B17,'Complexity of the crisis'!$C$6:$AN$170,22,FALSE)</f>
        <v>2.8</v>
      </c>
      <c r="S17" s="163">
        <f>VLOOKUP($B17,'Complexity of the crisis'!$C$6:$AN$170,38,FALSE)</f>
        <v>2.5</v>
      </c>
      <c r="T17" s="86" t="str">
        <f>VLOOKUP(B17,Lists!$C$3:$E$163,3,FALSE)</f>
        <v>Africa</v>
      </c>
      <c r="U17" s="87" t="str">
        <f>VLOOKUP(B17,'INFORM Severity - hidden'!$C$5:$V$170,20,FALSE)</f>
        <v>2021-01-07</v>
      </c>
    </row>
    <row r="18" spans="1:21">
      <c r="A18" s="83" t="str">
        <f t="array" ref="A18">IFERROR(INDEX(Lists!$B$2:$B$153,SMALL(IF(Lists!$I$2:$I$153="Individual",ROW(Lists!$B$2:$B$153)),ROW(14:14))-1,1),"")</f>
        <v>Complex crisis in Colombia</v>
      </c>
      <c r="B18" s="84" t="str">
        <f>VLOOKUP(A18,Lists!$B$2:$G$153,2,FALSE)</f>
        <v>COL001</v>
      </c>
      <c r="C18" s="84" t="str">
        <f>VLOOKUP(B18,'INFORM Severity - hidden'!$C$5:$D$160,2,FALSE)</f>
        <v>Colombia</v>
      </c>
      <c r="D18" s="84" t="str">
        <f>VLOOKUP(A18,Lists!$B$2:$G$153,3,FALSE)</f>
        <v>COL</v>
      </c>
      <c r="E18" s="85" t="str">
        <f>VLOOKUP(A18,Lists!$B$2:$G$153,5,FALSE)</f>
        <v>Complex crisis</v>
      </c>
      <c r="F18" s="161">
        <f t="shared" si="0"/>
        <v>3.9</v>
      </c>
      <c r="G18" s="82">
        <f t="shared" si="1"/>
        <v>4</v>
      </c>
      <c r="H18" s="82" t="str">
        <f t="shared" si="2"/>
        <v>High</v>
      </c>
      <c r="I18" s="162" t="str">
        <f>INDEX(Trends!$D$3:$D$405,MATCH(B18,Trends!$C$3:$C$405,0))</f>
        <v>Decreasing</v>
      </c>
      <c r="J18" s="82" t="str">
        <f>VLOOKUP($B18,Reliability!$A$3:$I$170,9,FALSE)</f>
        <v>Medium</v>
      </c>
      <c r="K18" s="163">
        <f t="shared" si="3"/>
        <v>4.2</v>
      </c>
      <c r="L18" s="163">
        <f>VLOOKUP($B18,'Impact of the crisis'!$C$6:$N$170,12,FALSE)</f>
        <v>5</v>
      </c>
      <c r="M18" s="163">
        <f>VLOOKUP($B18,'Impact of the crisis'!$C$6:$AB$170,26,FALSE)</f>
        <v>3.6</v>
      </c>
      <c r="N18" s="163">
        <f>VLOOKUP($B18,'Conditions of people affected'!$C$6:$R$170,16,FALSE)</f>
        <v>3.95</v>
      </c>
      <c r="O18" s="163">
        <f>VLOOKUP($B18,'Conditions of people affected'!$C$6:$R$170,9,FALSE)</f>
        <v>4.9000000000000004</v>
      </c>
      <c r="P18" s="163">
        <f>VLOOKUP($B18,'Conditions of people affected'!$C$6:$R$170,15,FALSE)</f>
        <v>3</v>
      </c>
      <c r="Q18" s="163">
        <f t="shared" si="4"/>
        <v>3.5</v>
      </c>
      <c r="R18" s="163">
        <f>VLOOKUP($B18,'Complexity of the crisis'!$C$6:$AN$170,22,FALSE)</f>
        <v>2.9</v>
      </c>
      <c r="S18" s="163">
        <f>VLOOKUP($B18,'Complexity of the crisis'!$C$6:$AN$170,38,FALSE)</f>
        <v>4</v>
      </c>
      <c r="T18" s="86" t="str">
        <f>VLOOKUP(B18,Lists!$C$3:$E$163,3,FALSE)</f>
        <v>Americas</v>
      </c>
      <c r="U18" s="87" t="str">
        <f>VLOOKUP(B18,'INFORM Severity - hidden'!$C$5:$V$170,20,FALSE)</f>
        <v>2021-01-28</v>
      </c>
    </row>
    <row r="19" spans="1:21">
      <c r="A19" s="83" t="str">
        <f t="array" ref="A19">IFERROR(INDEX(Lists!$B$2:$B$153,SMALL(IF(Lists!$I$2:$I$153="Individual",ROW(Lists!$B$2:$B$153)),ROW(15:15))-1,1),"")</f>
        <v>Venezuela displacement in Colombia</v>
      </c>
      <c r="B19" s="84" t="str">
        <f>VLOOKUP(A19,Lists!$B$2:$G$153,2,FALSE)</f>
        <v>COL002</v>
      </c>
      <c r="C19" s="84" t="str">
        <f>VLOOKUP(B19,'INFORM Severity - hidden'!$C$5:$D$160,2,FALSE)</f>
        <v>Colombia</v>
      </c>
      <c r="D19" s="84" t="str">
        <f>VLOOKUP(A19,Lists!$B$2:$G$153,3,FALSE)</f>
        <v>COL</v>
      </c>
      <c r="E19" s="85" t="str">
        <f>VLOOKUP(A19,Lists!$B$2:$G$153,5,FALSE)</f>
        <v>International displacement</v>
      </c>
      <c r="F19" s="161">
        <f t="shared" si="0"/>
        <v>3.4</v>
      </c>
      <c r="G19" s="82">
        <f t="shared" si="1"/>
        <v>4</v>
      </c>
      <c r="H19" s="82" t="str">
        <f t="shared" si="2"/>
        <v>High</v>
      </c>
      <c r="I19" s="162" t="str">
        <f>INDEX(Trends!$D$3:$D$405,MATCH(B19,Trends!$C$3:$C$405,0))</f>
        <v>Stable</v>
      </c>
      <c r="J19" s="82" t="str">
        <f>VLOOKUP($B19,Reliability!$A$3:$I$170,9,FALSE)</f>
        <v>Medium</v>
      </c>
      <c r="K19" s="163">
        <f t="shared" si="3"/>
        <v>3.6</v>
      </c>
      <c r="L19" s="163">
        <f>VLOOKUP($B19,'Impact of the crisis'!$C$6:$N$170,12,FALSE)</f>
        <v>2.7</v>
      </c>
      <c r="M19" s="163">
        <f>VLOOKUP($B19,'Impact of the crisis'!$C$6:$AB$170,26,FALSE)</f>
        <v>4</v>
      </c>
      <c r="N19" s="163">
        <f>VLOOKUP($B19,'Conditions of people affected'!$C$6:$R$170,16,FALSE)</f>
        <v>3.65</v>
      </c>
      <c r="O19" s="163">
        <f>VLOOKUP($B19,'Conditions of people affected'!$C$6:$R$170,9,FALSE)</f>
        <v>4.3</v>
      </c>
      <c r="P19" s="163">
        <f>VLOOKUP($B19,'Conditions of people affected'!$C$6:$R$170,15,FALSE)</f>
        <v>3</v>
      </c>
      <c r="Q19" s="163">
        <f t="shared" si="4"/>
        <v>3</v>
      </c>
      <c r="R19" s="163">
        <f>VLOOKUP($B19,'Complexity of the crisis'!$C$6:$AN$170,22,FALSE)</f>
        <v>2.9</v>
      </c>
      <c r="S19" s="163">
        <f>VLOOKUP($B19,'Complexity of the crisis'!$C$6:$AN$170,38,FALSE)</f>
        <v>3</v>
      </c>
      <c r="T19" s="86" t="str">
        <f>VLOOKUP(B19,Lists!$C$3:$E$163,3,FALSE)</f>
        <v>Americas</v>
      </c>
      <c r="U19" s="87" t="str">
        <f>VLOOKUP(B19,'INFORM Severity - hidden'!$C$5:$V$170,20,FALSE)</f>
        <v>2021-01-28</v>
      </c>
    </row>
    <row r="20" spans="1:21">
      <c r="A20" s="83" t="str">
        <f t="array" ref="A20">IFERROR(INDEX(Lists!$B$2:$B$153,SMALL(IF(Lists!$I$2:$I$153="Individual",ROW(Lists!$B$2:$B$153)),ROW(16:16))-1,1),"")</f>
        <v>Hurricane Eta and Iota in Colombia</v>
      </c>
      <c r="B20" s="84" t="str">
        <f>VLOOKUP(A20,Lists!$B$2:$G$153,2,FALSE)</f>
        <v>COL003</v>
      </c>
      <c r="C20" s="84" t="str">
        <f>VLOOKUP(B20,'INFORM Severity - hidden'!$C$5:$D$160,2,FALSE)</f>
        <v>Colombia</v>
      </c>
      <c r="D20" s="84" t="str">
        <f>VLOOKUP(A20,Lists!$B$2:$G$153,3,FALSE)</f>
        <v>COL</v>
      </c>
      <c r="E20" s="85" t="str">
        <f>VLOOKUP(A20,Lists!$B$2:$G$153,5,FALSE)</f>
        <v>Tropical cyclone</v>
      </c>
      <c r="F20" s="161">
        <f t="shared" si="0"/>
        <v>2.1</v>
      </c>
      <c r="G20" s="82">
        <f t="shared" si="1"/>
        <v>3</v>
      </c>
      <c r="H20" s="82" t="str">
        <f t="shared" si="2"/>
        <v>Medium</v>
      </c>
      <c r="I20" s="162" t="str">
        <f>INDEX(Trends!$D$3:$D$405,MATCH(B20,Trends!$C$3:$C$405,0))</f>
        <v>Stable</v>
      </c>
      <c r="J20" s="82" t="str">
        <f>VLOOKUP($B20,Reliability!$A$3:$I$170,9,FALSE)</f>
        <v>Medium</v>
      </c>
      <c r="K20" s="163">
        <f t="shared" si="3"/>
        <v>2.5</v>
      </c>
      <c r="L20" s="163">
        <f>VLOOKUP($B20,'Impact of the crisis'!$C$6:$N$170,12,FALSE)</f>
        <v>3.3</v>
      </c>
      <c r="M20" s="163">
        <f>VLOOKUP($B20,'Impact of the crisis'!$C$6:$AB$170,26,FALSE)</f>
        <v>2.1</v>
      </c>
      <c r="N20" s="163">
        <f>VLOOKUP($B20,'Conditions of people affected'!$C$6:$R$170,16,FALSE)</f>
        <v>1.2</v>
      </c>
      <c r="O20" s="163">
        <f>VLOOKUP($B20,'Conditions of people affected'!$C$6:$R$170,9,FALSE)</f>
        <v>1.4</v>
      </c>
      <c r="P20" s="163">
        <f>VLOOKUP($B20,'Conditions of people affected'!$C$6:$R$170,15,FALSE)</f>
        <v>1</v>
      </c>
      <c r="Q20" s="163">
        <f t="shared" si="4"/>
        <v>3</v>
      </c>
      <c r="R20" s="163">
        <f>VLOOKUP($B20,'Complexity of the crisis'!$C$6:$AN$170,22,FALSE)</f>
        <v>2.9</v>
      </c>
      <c r="S20" s="163">
        <f>VLOOKUP($B20,'Complexity of the crisis'!$C$6:$AN$170,38,FALSE)</f>
        <v>3</v>
      </c>
      <c r="T20" s="86" t="str">
        <f>VLOOKUP(B20,Lists!$C$3:$E$163,3,FALSE)</f>
        <v>Americas</v>
      </c>
      <c r="U20" s="87" t="str">
        <f>VLOOKUP(B20,'INFORM Severity - hidden'!$C$5:$V$170,20,FALSE)</f>
        <v>2021-01-28</v>
      </c>
    </row>
    <row r="21" spans="1:21">
      <c r="A21" s="83" t="str">
        <f t="array" ref="A21">IFERROR(INDEX(Lists!$B$2:$B$153,SMALL(IF(Lists!$I$2:$I$153="Individual",ROW(Lists!$B$2:$B$153)),ROW(17:17))-1,1),"")</f>
        <v>Nicaraguan refugees in Costa Rica</v>
      </c>
      <c r="B21" s="84" t="str">
        <f>VLOOKUP(A21,Lists!$B$2:$G$153,2,FALSE)</f>
        <v>CRI002</v>
      </c>
      <c r="C21" s="84" t="str">
        <f>VLOOKUP(B21,'INFORM Severity - hidden'!$C$5:$D$160,2,FALSE)</f>
        <v>Costa Rica</v>
      </c>
      <c r="D21" s="84" t="str">
        <f>VLOOKUP(A21,Lists!$B$2:$G$153,3,FALSE)</f>
        <v>CRI</v>
      </c>
      <c r="E21" s="85" t="str">
        <f>VLOOKUP(A21,Lists!$B$2:$G$153,5,FALSE)</f>
        <v>International displacement</v>
      </c>
      <c r="F21" s="161">
        <f t="shared" si="0"/>
        <v>1.1000000000000001</v>
      </c>
      <c r="G21" s="82">
        <f t="shared" si="1"/>
        <v>2</v>
      </c>
      <c r="H21" s="82" t="str">
        <f t="shared" si="2"/>
        <v>Low</v>
      </c>
      <c r="I21" s="162" t="str">
        <f>INDEX(Trends!$D$3:$D$405,MATCH(B21,Trends!$C$3:$C$405,0))</f>
        <v>Stable</v>
      </c>
      <c r="J21" s="82" t="str">
        <f>VLOOKUP($B21,Reliability!$A$3:$I$170,9,FALSE)</f>
        <v>Medium</v>
      </c>
      <c r="K21" s="163">
        <f t="shared" si="3"/>
        <v>1.3</v>
      </c>
      <c r="L21" s="163">
        <f>VLOOKUP($B21,'Impact of the crisis'!$C$6:$N$170,12,FALSE)</f>
        <v>1</v>
      </c>
      <c r="M21" s="163">
        <f>VLOOKUP($B21,'Impact of the crisis'!$C$6:$AB$170,26,FALSE)</f>
        <v>1.5</v>
      </c>
      <c r="N21" s="163">
        <f>VLOOKUP($B21,'Conditions of people affected'!$C$6:$R$170,16,FALSE)</f>
        <v>1.05</v>
      </c>
      <c r="O21" s="163">
        <f>VLOOKUP($B21,'Conditions of people affected'!$C$6:$R$170,9,FALSE)</f>
        <v>1.1000000000000001</v>
      </c>
      <c r="P21" s="163">
        <f>VLOOKUP($B21,'Conditions of people affected'!$C$6:$R$170,15,FALSE)</f>
        <v>1</v>
      </c>
      <c r="Q21" s="163">
        <f t="shared" si="4"/>
        <v>1</v>
      </c>
      <c r="R21" s="163">
        <f>VLOOKUP($B21,'Complexity of the crisis'!$C$6:$AN$170,22,FALSE)</f>
        <v>0.9</v>
      </c>
      <c r="S21" s="163">
        <f>VLOOKUP($B21,'Complexity of the crisis'!$C$6:$AN$170,38,FALSE)</f>
        <v>1</v>
      </c>
      <c r="T21" s="86" t="str">
        <f>VLOOKUP(B21,Lists!$C$3:$E$163,3,FALSE)</f>
        <v>Americas</v>
      </c>
      <c r="U21" s="87" t="str">
        <f>VLOOKUP(B21,'INFORM Severity - hidden'!$C$5:$V$170,20,FALSE)</f>
        <v>2021-01-28</v>
      </c>
    </row>
    <row r="22" spans="1:21">
      <c r="A22" s="83" t="str">
        <f t="array" ref="A22">IFERROR(INDEX(Lists!$B$2:$B$153,SMALL(IF(Lists!$I$2:$I$153="Individual",ROW(Lists!$B$2:$B$153)),ROW(18:18))-1,1),"")</f>
        <v>Mixed migration in Djibouti</v>
      </c>
      <c r="B22" s="84" t="str">
        <f>VLOOKUP(A22,Lists!$B$2:$G$153,2,FALSE)</f>
        <v>DJI002</v>
      </c>
      <c r="C22" s="84" t="str">
        <f>VLOOKUP(B22,'INFORM Severity - hidden'!$C$5:$D$160,2,FALSE)</f>
        <v>Djibouti</v>
      </c>
      <c r="D22" s="84" t="str">
        <f>VLOOKUP(A22,Lists!$B$2:$G$153,3,FALSE)</f>
        <v>DJI</v>
      </c>
      <c r="E22" s="85" t="str">
        <f>VLOOKUP(A22,Lists!$B$2:$G$153,5,FALSE)</f>
        <v>International displacement</v>
      </c>
      <c r="F22" s="161">
        <f t="shared" si="0"/>
        <v>1.7</v>
      </c>
      <c r="G22" s="82">
        <f t="shared" si="1"/>
        <v>2</v>
      </c>
      <c r="H22" s="82" t="str">
        <f t="shared" si="2"/>
        <v>Low</v>
      </c>
      <c r="I22" s="162" t="str">
        <f>INDEX(Trends!$D$3:$D$405,MATCH(B22,Trends!$C$3:$C$405,0))</f>
        <v>Stable</v>
      </c>
      <c r="J22" s="82" t="str">
        <f>VLOOKUP($B22,Reliability!$A$3:$I$170,9,FALSE)</f>
        <v>Medium</v>
      </c>
      <c r="K22" s="163">
        <f t="shared" si="3"/>
        <v>2.6</v>
      </c>
      <c r="L22" s="163">
        <f>VLOOKUP($B22,'Impact of the crisis'!$C$6:$N$170,12,FALSE)</f>
        <v>3.1</v>
      </c>
      <c r="M22" s="163">
        <f>VLOOKUP($B22,'Impact of the crisis'!$C$6:$AB$170,26,FALSE)</f>
        <v>2.2999999999999998</v>
      </c>
      <c r="N22" s="163">
        <f>VLOOKUP($B22,'Conditions of people affected'!$C$6:$R$170,16,FALSE)</f>
        <v>0.9</v>
      </c>
      <c r="O22" s="163">
        <f>VLOOKUP($B22,'Conditions of people affected'!$C$6:$R$170,9,FALSE)</f>
        <v>0.8</v>
      </c>
      <c r="P22" s="163">
        <f>VLOOKUP($B22,'Conditions of people affected'!$C$6:$R$170,15,FALSE)</f>
        <v>1</v>
      </c>
      <c r="Q22" s="163">
        <f t="shared" si="4"/>
        <v>2.2000000000000002</v>
      </c>
      <c r="R22" s="163">
        <f>VLOOKUP($B22,'Complexity of the crisis'!$C$6:$AN$170,22,FALSE)</f>
        <v>2.8</v>
      </c>
      <c r="S22" s="163">
        <f>VLOOKUP($B22,'Complexity of the crisis'!$C$6:$AN$170,38,FALSE)</f>
        <v>1.5</v>
      </c>
      <c r="T22" s="86" t="str">
        <f>VLOOKUP(B22,Lists!$C$3:$E$163,3,FALSE)</f>
        <v>Africa</v>
      </c>
      <c r="U22" s="87" t="str">
        <f>VLOOKUP(B22,'INFORM Severity - hidden'!$C$5:$V$170,20,FALSE)</f>
        <v>2021-02-11</v>
      </c>
    </row>
    <row r="23" spans="1:21">
      <c r="A23" s="83" t="str">
        <f t="array" ref="A23">IFERROR(INDEX(Lists!$B$2:$B$153,SMALL(IF(Lists!$I$2:$I$153="Individual",ROW(Lists!$B$2:$B$153)),ROW(19:19))-1,1),"")</f>
        <v>Drought in Djibouti</v>
      </c>
      <c r="B23" s="84" t="str">
        <f>VLOOKUP(A23,Lists!$B$2:$G$153,2,FALSE)</f>
        <v>DJI003</v>
      </c>
      <c r="C23" s="84" t="str">
        <f>VLOOKUP(B23,'INFORM Severity - hidden'!$C$5:$D$160,2,FALSE)</f>
        <v>Djibouti</v>
      </c>
      <c r="D23" s="84" t="str">
        <f>VLOOKUP(A23,Lists!$B$2:$G$153,3,FALSE)</f>
        <v>DJI</v>
      </c>
      <c r="E23" s="85" t="str">
        <f>VLOOKUP(A23,Lists!$B$2:$G$153,5,FALSE)</f>
        <v>Drought</v>
      </c>
      <c r="F23" s="161">
        <f t="shared" si="0"/>
        <v>2.7</v>
      </c>
      <c r="G23" s="82">
        <f t="shared" si="1"/>
        <v>3</v>
      </c>
      <c r="H23" s="82" t="str">
        <f t="shared" si="2"/>
        <v>Medium</v>
      </c>
      <c r="I23" s="162" t="str">
        <f>INDEX(Trends!$D$3:$D$405,MATCH(B23,Trends!$C$3:$C$405,0))</f>
        <v>Decreasing</v>
      </c>
      <c r="J23" s="82" t="str">
        <f>VLOOKUP($B23,Reliability!$A$3:$I$170,9,FALSE)</f>
        <v>Medium</v>
      </c>
      <c r="K23" s="163">
        <f t="shared" si="3"/>
        <v>2.7</v>
      </c>
      <c r="L23" s="163">
        <f>VLOOKUP($B23,'Impact of the crisis'!$C$6:$N$170,12,FALSE)</f>
        <v>3.1</v>
      </c>
      <c r="M23" s="163">
        <f>VLOOKUP($B23,'Impact of the crisis'!$C$6:$AB$170,26,FALSE)</f>
        <v>2.5</v>
      </c>
      <c r="N23" s="163">
        <f>VLOOKUP($B23,'Conditions of people affected'!$C$6:$R$170,16,FALSE)</f>
        <v>2.5499999999999998</v>
      </c>
      <c r="O23" s="163">
        <f>VLOOKUP($B23,'Conditions of people affected'!$C$6:$R$170,9,FALSE)</f>
        <v>2.1</v>
      </c>
      <c r="P23" s="163">
        <f>VLOOKUP($B23,'Conditions of people affected'!$C$6:$R$170,15,FALSE)</f>
        <v>3</v>
      </c>
      <c r="Q23" s="163">
        <f t="shared" si="4"/>
        <v>2.9</v>
      </c>
      <c r="R23" s="163">
        <f>VLOOKUP($B23,'Complexity of the crisis'!$C$6:$AN$170,22,FALSE)</f>
        <v>2.8</v>
      </c>
      <c r="S23" s="163">
        <f>VLOOKUP($B23,'Complexity of the crisis'!$C$6:$AN$170,38,FALSE)</f>
        <v>3</v>
      </c>
      <c r="T23" s="86" t="str">
        <f>VLOOKUP(B23,Lists!$C$3:$E$163,3,FALSE)</f>
        <v>Africa</v>
      </c>
      <c r="U23" s="87" t="str">
        <f>VLOOKUP(B23,'INFORM Severity - hidden'!$C$5:$V$170,20,FALSE)</f>
        <v>2021-02-11</v>
      </c>
    </row>
    <row r="24" spans="1:21">
      <c r="A24" s="83" t="str">
        <f t="array" ref="A24">IFERROR(INDEX(Lists!$B$2:$B$153,SMALL(IF(Lists!$I$2:$I$153="Individual",ROW(Lists!$B$2:$B$153)),ROW(20:20))-1,1),"")</f>
        <v>Mixed migration flows in Algeria</v>
      </c>
      <c r="B24" s="84" t="str">
        <f>VLOOKUP(A24,Lists!$B$2:$G$153,2,FALSE)</f>
        <v>DZA002</v>
      </c>
      <c r="C24" s="84" t="str">
        <f>VLOOKUP(B24,'INFORM Severity - hidden'!$C$5:$D$160,2,FALSE)</f>
        <v>Algeria</v>
      </c>
      <c r="D24" s="84" t="str">
        <f>VLOOKUP(A24,Lists!$B$2:$G$153,3,FALSE)</f>
        <v>DZA</v>
      </c>
      <c r="E24" s="85" t="str">
        <f>VLOOKUP(A24,Lists!$B$2:$G$153,5,FALSE)</f>
        <v>International displacement</v>
      </c>
      <c r="F24" s="161" t="str">
        <f t="shared" si="0"/>
        <v>x</v>
      </c>
      <c r="G24" s="82" t="str">
        <f t="shared" si="1"/>
        <v>x</v>
      </c>
      <c r="H24" s="82" t="str">
        <f t="shared" si="2"/>
        <v>x</v>
      </c>
      <c r="I24" s="162" t="str">
        <f>INDEX(Trends!$D$3:$D$405,MATCH(B24,Trends!$C$3:$C$405,0))</f>
        <v>-</v>
      </c>
      <c r="J24" s="82" t="str">
        <f>VLOOKUP($B24,Reliability!$A$3:$I$170,9,FALSE)</f>
        <v>Very Low</v>
      </c>
      <c r="K24" s="163">
        <f t="shared" si="3"/>
        <v>4.4000000000000004</v>
      </c>
      <c r="L24" s="163">
        <f>VLOOKUP($B24,'Impact of the crisis'!$C$6:$N$170,12,FALSE)</f>
        <v>5</v>
      </c>
      <c r="M24" s="163">
        <f>VLOOKUP($B24,'Impact of the crisis'!$C$6:$AB$170,26,FALSE)</f>
        <v>4</v>
      </c>
      <c r="N24" s="163" t="str">
        <f>VLOOKUP($B24,'Conditions of people affected'!$C$6:$R$170,16,FALSE)</f>
        <v>x</v>
      </c>
      <c r="O24" s="163" t="str">
        <f>VLOOKUP($B24,'Conditions of people affected'!$C$6:$R$170,9,FALSE)</f>
        <v>x</v>
      </c>
      <c r="P24" s="163" t="str">
        <f>VLOOKUP($B24,'Conditions of people affected'!$C$6:$R$170,15,FALSE)</f>
        <v>x</v>
      </c>
      <c r="Q24" s="163">
        <f t="shared" si="4"/>
        <v>2.5</v>
      </c>
      <c r="R24" s="163">
        <f>VLOOKUP($B24,'Complexity of the crisis'!$C$6:$AN$170,22,FALSE)</f>
        <v>3</v>
      </c>
      <c r="S24" s="163">
        <f>VLOOKUP($B24,'Complexity of the crisis'!$C$6:$AN$170,38,FALSE)</f>
        <v>2</v>
      </c>
      <c r="T24" s="86" t="str">
        <f>VLOOKUP(B24,Lists!$C$3:$E$163,3,FALSE)</f>
        <v>Africa</v>
      </c>
      <c r="U24" s="87" t="str">
        <f>VLOOKUP(B24,'INFORM Severity - hidden'!$C$5:$V$170,20,FALSE)</f>
        <v>2020-11-27</v>
      </c>
    </row>
    <row r="25" spans="1:21">
      <c r="A25" s="83" t="str">
        <f t="array" ref="A25">IFERROR(INDEX(Lists!$B$2:$B$153,SMALL(IF(Lists!$I$2:$I$153="Individual",ROW(Lists!$B$2:$B$153)),ROW(21:21))-1,1),"")</f>
        <v>Sahrawi refugees in Algeria</v>
      </c>
      <c r="B25" s="84" t="str">
        <f>VLOOKUP(A25,Lists!$B$2:$G$153,2,FALSE)</f>
        <v>DZA003</v>
      </c>
      <c r="C25" s="84" t="str">
        <f>VLOOKUP(B25,'INFORM Severity - hidden'!$C$5:$D$160,2,FALSE)</f>
        <v>Algeria</v>
      </c>
      <c r="D25" s="84" t="str">
        <f>VLOOKUP(A25,Lists!$B$2:$G$153,3,FALSE)</f>
        <v>DZA</v>
      </c>
      <c r="E25" s="85" t="str">
        <f>VLOOKUP(A25,Lists!$B$2:$G$153,5,FALSE)</f>
        <v>International displacement</v>
      </c>
      <c r="F25" s="161">
        <f t="shared" si="0"/>
        <v>2.2999999999999998</v>
      </c>
      <c r="G25" s="82">
        <f t="shared" si="1"/>
        <v>3</v>
      </c>
      <c r="H25" s="82" t="str">
        <f t="shared" si="2"/>
        <v>Medium</v>
      </c>
      <c r="I25" s="162" t="str">
        <f>INDEX(Trends!$D$3:$D$405,MATCH(B25,Trends!$C$3:$C$405,0))</f>
        <v>Stable</v>
      </c>
      <c r="J25" s="82" t="str">
        <f>VLOOKUP($B25,Reliability!$A$3:$I$170,9,FALSE)</f>
        <v>Medium</v>
      </c>
      <c r="K25" s="163">
        <f t="shared" si="3"/>
        <v>2.2000000000000002</v>
      </c>
      <c r="L25" s="163">
        <f>VLOOKUP($B25,'Impact of the crisis'!$C$6:$N$170,12,FALSE)</f>
        <v>1.1000000000000001</v>
      </c>
      <c r="M25" s="163">
        <f>VLOOKUP($B25,'Impact of the crisis'!$C$6:$AB$170,26,FALSE)</f>
        <v>2.6</v>
      </c>
      <c r="N25" s="163">
        <f>VLOOKUP($B25,'Conditions of people affected'!$C$6:$R$170,16,FALSE)</f>
        <v>2.2999999999999998</v>
      </c>
      <c r="O25" s="163">
        <f>VLOOKUP($B25,'Conditions of people affected'!$C$6:$R$170,9,FALSE)</f>
        <v>1.6</v>
      </c>
      <c r="P25" s="163">
        <f>VLOOKUP($B25,'Conditions of people affected'!$C$6:$R$170,15,FALSE)</f>
        <v>3</v>
      </c>
      <c r="Q25" s="163">
        <f t="shared" si="4"/>
        <v>2.2999999999999998</v>
      </c>
      <c r="R25" s="163">
        <f>VLOOKUP($B25,'Complexity of the crisis'!$C$6:$AN$170,22,FALSE)</f>
        <v>3</v>
      </c>
      <c r="S25" s="163">
        <f>VLOOKUP($B25,'Complexity of the crisis'!$C$6:$AN$170,38,FALSE)</f>
        <v>1.5</v>
      </c>
      <c r="T25" s="86" t="str">
        <f>VLOOKUP(B25,Lists!$C$3:$E$163,3,FALSE)</f>
        <v>Africa</v>
      </c>
      <c r="U25" s="87" t="str">
        <f>VLOOKUP(B25,'INFORM Severity - hidden'!$C$5:$V$170,20,FALSE)</f>
        <v>2020-11-27</v>
      </c>
    </row>
    <row r="26" spans="1:21">
      <c r="A26" s="83" t="str">
        <f t="array" ref="A26">IFERROR(INDEX(Lists!$B$2:$B$153,SMALL(IF(Lists!$I$2:$I$153="Individual",ROW(Lists!$B$2:$B$153)),ROW(22:22))-1,1),"")</f>
        <v>Venezuela displacement in Ecuador</v>
      </c>
      <c r="B26" s="84" t="str">
        <f>VLOOKUP(A26,Lists!$B$2:$G$153,2,FALSE)</f>
        <v>ECU002</v>
      </c>
      <c r="C26" s="84" t="str">
        <f>VLOOKUP(B26,'INFORM Severity - hidden'!$C$5:$D$160,2,FALSE)</f>
        <v>Ecuador</v>
      </c>
      <c r="D26" s="84" t="str">
        <f>VLOOKUP(A26,Lists!$B$2:$G$153,3,FALSE)</f>
        <v>ECU</v>
      </c>
      <c r="E26" s="85" t="str">
        <f>VLOOKUP(A26,Lists!$B$2:$G$153,5,FALSE)</f>
        <v>International displacement</v>
      </c>
      <c r="F26" s="161">
        <f t="shared" si="0"/>
        <v>2.2999999999999998</v>
      </c>
      <c r="G26" s="82">
        <f t="shared" si="1"/>
        <v>3</v>
      </c>
      <c r="H26" s="82" t="str">
        <f t="shared" si="2"/>
        <v>Medium</v>
      </c>
      <c r="I26" s="162" t="str">
        <f>INDEX(Trends!$D$3:$D$405,MATCH(B26,Trends!$C$3:$C$405,0))</f>
        <v>Decreasing</v>
      </c>
      <c r="J26" s="82" t="str">
        <f>VLOOKUP($B26,Reliability!$A$3:$I$170,9,FALSE)</f>
        <v>Medium</v>
      </c>
      <c r="K26" s="163">
        <f t="shared" si="3"/>
        <v>1.9</v>
      </c>
      <c r="L26" s="163">
        <f>VLOOKUP($B26,'Impact of the crisis'!$C$6:$N$170,12,FALSE)</f>
        <v>1.4</v>
      </c>
      <c r="M26" s="163">
        <f>VLOOKUP($B26,'Impact of the crisis'!$C$6:$AB$170,26,FALSE)</f>
        <v>2.2000000000000002</v>
      </c>
      <c r="N26" s="163">
        <f>VLOOKUP($B26,'Conditions of people affected'!$C$6:$R$170,16,FALSE)</f>
        <v>2.85</v>
      </c>
      <c r="O26" s="163">
        <f>VLOOKUP($B26,'Conditions of people affected'!$C$6:$R$170,9,FALSE)</f>
        <v>2.7</v>
      </c>
      <c r="P26" s="163">
        <f>VLOOKUP($B26,'Conditions of people affected'!$C$6:$R$170,15,FALSE)</f>
        <v>3</v>
      </c>
      <c r="Q26" s="163">
        <f t="shared" si="4"/>
        <v>1.8</v>
      </c>
      <c r="R26" s="163">
        <f>VLOOKUP($B26,'Complexity of the crisis'!$C$6:$AN$170,22,FALSE)</f>
        <v>2.1</v>
      </c>
      <c r="S26" s="163">
        <f>VLOOKUP($B26,'Complexity of the crisis'!$C$6:$AN$170,38,FALSE)</f>
        <v>1.5</v>
      </c>
      <c r="T26" s="86" t="str">
        <f>VLOOKUP(B26,Lists!$C$3:$E$163,3,FALSE)</f>
        <v>Americas</v>
      </c>
      <c r="U26" s="87" t="str">
        <f>VLOOKUP(B26,'INFORM Severity - hidden'!$C$5:$V$170,20,FALSE)</f>
        <v>2021-01-29</v>
      </c>
    </row>
    <row r="27" spans="1:21">
      <c r="A27" s="83" t="str">
        <f t="array" ref="A27">IFERROR(INDEX(Lists!$B$2:$B$153,SMALL(IF(Lists!$I$2:$I$153="Individual",ROW(Lists!$B$2:$B$153)),ROW(23:23))-1,1),"")</f>
        <v>Refugee Crisis in Egypt</v>
      </c>
      <c r="B27" s="84" t="str">
        <f>VLOOKUP(A27,Lists!$B$2:$G$153,2,FALSE)</f>
        <v>EGY002</v>
      </c>
      <c r="C27" s="84" t="str">
        <f>VLOOKUP(B27,'INFORM Severity - hidden'!$C$5:$D$160,2,FALSE)</f>
        <v>Egypt</v>
      </c>
      <c r="D27" s="84" t="str">
        <f>VLOOKUP(A27,Lists!$B$2:$G$153,3,FALSE)</f>
        <v>EGY</v>
      </c>
      <c r="E27" s="85" t="str">
        <f>VLOOKUP(A27,Lists!$B$2:$G$153,5,FALSE)</f>
        <v>International displacement</v>
      </c>
      <c r="F27" s="161">
        <f t="shared" si="0"/>
        <v>2.4</v>
      </c>
      <c r="G27" s="82">
        <f t="shared" si="1"/>
        <v>3</v>
      </c>
      <c r="H27" s="82" t="str">
        <f t="shared" si="2"/>
        <v>Medium</v>
      </c>
      <c r="I27" s="162" t="str">
        <f>INDEX(Trends!$D$3:$D$405,MATCH(B27,Trends!$C$3:$C$405,0))</f>
        <v>Increasing</v>
      </c>
      <c r="J27" s="82" t="str">
        <f>VLOOKUP($B27,Reliability!$A$3:$I$170,9,FALSE)</f>
        <v>High</v>
      </c>
      <c r="K27" s="163">
        <f t="shared" si="3"/>
        <v>2.2999999999999998</v>
      </c>
      <c r="L27" s="163">
        <f>VLOOKUP($B27,'Impact of the crisis'!$C$6:$N$170,12,FALSE)</f>
        <v>2.4</v>
      </c>
      <c r="M27" s="163">
        <f>VLOOKUP($B27,'Impact of the crisis'!$C$6:$AB$170,26,FALSE)</f>
        <v>2.2999999999999998</v>
      </c>
      <c r="N27" s="163">
        <f>VLOOKUP($B27,'Conditions of people affected'!$C$6:$R$170,16,FALSE)</f>
        <v>2.4</v>
      </c>
      <c r="O27" s="163">
        <f>VLOOKUP($B27,'Conditions of people affected'!$C$6:$R$170,9,FALSE)</f>
        <v>2.8</v>
      </c>
      <c r="P27" s="163">
        <f>VLOOKUP($B27,'Conditions of people affected'!$C$6:$R$170,15,FALSE)</f>
        <v>2</v>
      </c>
      <c r="Q27" s="163">
        <f t="shared" si="4"/>
        <v>2.6</v>
      </c>
      <c r="R27" s="163">
        <f>VLOOKUP($B27,'Complexity of the crisis'!$C$6:$AN$170,22,FALSE)</f>
        <v>3.2</v>
      </c>
      <c r="S27" s="163">
        <f>VLOOKUP($B27,'Complexity of the crisis'!$C$6:$AN$170,38,FALSE)</f>
        <v>2</v>
      </c>
      <c r="T27" s="86" t="str">
        <f>VLOOKUP(B27,Lists!$C$3:$E$163,3,FALSE)</f>
        <v>Africa</v>
      </c>
      <c r="U27" s="87" t="str">
        <f>VLOOKUP(B27,'INFORM Severity - hidden'!$C$5:$V$170,20,FALSE)</f>
        <v>2021-04-29</v>
      </c>
    </row>
    <row r="28" spans="1:21">
      <c r="A28" s="83" t="str">
        <f t="array" ref="A28">IFERROR(INDEX(Lists!$B$2:$B$153,SMALL(IF(Lists!$I$2:$I$153="Individual",ROW(Lists!$B$2:$B$153)),ROW(24:24))-1,1),"")</f>
        <v>Complex crisis in Eritrea</v>
      </c>
      <c r="B28" s="84" t="str">
        <f>VLOOKUP(A28,Lists!$B$2:$G$153,2,FALSE)</f>
        <v>ERI001</v>
      </c>
      <c r="C28" s="84" t="str">
        <f>VLOOKUP(B28,'INFORM Severity - hidden'!$C$5:$D$160,2,FALSE)</f>
        <v>Eritrea</v>
      </c>
      <c r="D28" s="84" t="str">
        <f>VLOOKUP(A28,Lists!$B$2:$G$153,3,FALSE)</f>
        <v>ERI</v>
      </c>
      <c r="E28" s="85" t="str">
        <f>VLOOKUP(A28,Lists!$B$2:$G$153,5,FALSE)</f>
        <v>Complex crisis</v>
      </c>
      <c r="F28" s="161">
        <f t="shared" si="0"/>
        <v>3.7</v>
      </c>
      <c r="G28" s="82">
        <f t="shared" si="1"/>
        <v>4</v>
      </c>
      <c r="H28" s="82" t="str">
        <f t="shared" si="2"/>
        <v>High</v>
      </c>
      <c r="I28" s="162" t="str">
        <f>INDEX(Trends!$D$3:$D$405,MATCH(B28,Trends!$C$3:$C$405,0))</f>
        <v>Stable</v>
      </c>
      <c r="J28" s="82" t="str">
        <f>VLOOKUP($B28,Reliability!$A$3:$I$170,9,FALSE)</f>
        <v>Medium</v>
      </c>
      <c r="K28" s="163">
        <f t="shared" si="3"/>
        <v>3.4</v>
      </c>
      <c r="L28" s="163">
        <f>VLOOKUP($B28,'Impact of the crisis'!$C$6:$N$170,12,FALSE)</f>
        <v>3.8</v>
      </c>
      <c r="M28" s="163">
        <f>VLOOKUP($B28,'Impact of the crisis'!$C$6:$AB$170,26,FALSE)</f>
        <v>3.1</v>
      </c>
      <c r="N28" s="163">
        <f>VLOOKUP($B28,'Conditions of people affected'!$C$6:$R$170,16,FALSE)</f>
        <v>3.5</v>
      </c>
      <c r="O28" s="163">
        <f>VLOOKUP($B28,'Conditions of people affected'!$C$6:$R$170,9,FALSE)</f>
        <v>4</v>
      </c>
      <c r="P28" s="163">
        <f>VLOOKUP($B28,'Conditions of people affected'!$C$6:$R$170,15,FALSE)</f>
        <v>3</v>
      </c>
      <c r="Q28" s="163">
        <f t="shared" si="4"/>
        <v>4.0999999999999996</v>
      </c>
      <c r="R28" s="163">
        <f>VLOOKUP($B28,'Complexity of the crisis'!$C$6:$AN$170,22,FALSE)</f>
        <v>2.6</v>
      </c>
      <c r="S28" s="163">
        <f>VLOOKUP($B28,'Complexity of the crisis'!$C$6:$AN$170,38,FALSE)</f>
        <v>5</v>
      </c>
      <c r="T28" s="86" t="str">
        <f>VLOOKUP(B28,Lists!$C$3:$E$163,3,FALSE)</f>
        <v>Africa</v>
      </c>
      <c r="U28" s="87" t="str">
        <f>VLOOKUP(B28,'INFORM Severity - hidden'!$C$5:$V$170,20,FALSE)</f>
        <v>2021-01-29</v>
      </c>
    </row>
    <row r="29" spans="1:21">
      <c r="A29" s="83" t="str">
        <f t="array" ref="A29">IFERROR(INDEX(Lists!$B$2:$B$153,SMALL(IF(Lists!$I$2:$I$153="Individual",ROW(Lists!$B$2:$B$153)),ROW(25:25))-1,1),"")</f>
        <v>Mixed migration flows in spain</v>
      </c>
      <c r="B29" s="84" t="str">
        <f>VLOOKUP(A29,Lists!$B$2:$G$153,2,FALSE)</f>
        <v>ESP002</v>
      </c>
      <c r="C29" s="84" t="str">
        <f>VLOOKUP(B29,'INFORM Severity - hidden'!$C$5:$D$160,2,FALSE)</f>
        <v>Spain</v>
      </c>
      <c r="D29" s="84" t="str">
        <f>VLOOKUP(A29,Lists!$B$2:$G$153,3,FALSE)</f>
        <v>ESP</v>
      </c>
      <c r="E29" s="85" t="str">
        <f>VLOOKUP(A29,Lists!$B$2:$G$153,5,FALSE)</f>
        <v>International displacement</v>
      </c>
      <c r="F29" s="161">
        <f t="shared" si="0"/>
        <v>1.5</v>
      </c>
      <c r="G29" s="82">
        <f t="shared" si="1"/>
        <v>2</v>
      </c>
      <c r="H29" s="82" t="str">
        <f t="shared" si="2"/>
        <v>Low</v>
      </c>
      <c r="I29" s="162" t="str">
        <f>INDEX(Trends!$D$3:$D$405,MATCH(B29,Trends!$C$3:$C$405,0))</f>
        <v>Stable</v>
      </c>
      <c r="J29" s="82" t="str">
        <f>VLOOKUP($B29,Reliability!$A$3:$I$170,9,FALSE)</f>
        <v>Medium</v>
      </c>
      <c r="K29" s="163">
        <f t="shared" si="3"/>
        <v>2.4</v>
      </c>
      <c r="L29" s="163">
        <f>VLOOKUP($B29,'Impact of the crisis'!$C$6:$N$170,12,FALSE)</f>
        <v>2.2000000000000002</v>
      </c>
      <c r="M29" s="163">
        <f>VLOOKUP($B29,'Impact of the crisis'!$C$6:$AB$170,26,FALSE)</f>
        <v>2.5</v>
      </c>
      <c r="N29" s="163">
        <f>VLOOKUP($B29,'Conditions of people affected'!$C$6:$R$170,16,FALSE)</f>
        <v>1</v>
      </c>
      <c r="O29" s="163">
        <f>VLOOKUP($B29,'Conditions of people affected'!$C$6:$R$170,9,FALSE)</f>
        <v>1</v>
      </c>
      <c r="P29" s="163">
        <f>VLOOKUP($B29,'Conditions of people affected'!$C$6:$R$170,15,FALSE)</f>
        <v>1</v>
      </c>
      <c r="Q29" s="163">
        <f t="shared" si="4"/>
        <v>1.5</v>
      </c>
      <c r="R29" s="163">
        <f>VLOOKUP($B29,'Complexity of the crisis'!$C$6:$AN$170,22,FALSE)</f>
        <v>2</v>
      </c>
      <c r="S29" s="163">
        <f>VLOOKUP($B29,'Complexity of the crisis'!$C$6:$AN$170,38,FALSE)</f>
        <v>1</v>
      </c>
      <c r="T29" s="86" t="str">
        <f>VLOOKUP(B29,Lists!$C$3:$E$163,3,FALSE)</f>
        <v>Europe</v>
      </c>
      <c r="U29" s="87" t="str">
        <f>VLOOKUP(B29,'INFORM Severity - hidden'!$C$5:$V$170,20,FALSE)</f>
        <v>2021-01-28</v>
      </c>
    </row>
    <row r="30" spans="1:21">
      <c r="A30" s="83" t="str">
        <f t="array" ref="A30">IFERROR(INDEX(Lists!$B$2:$B$153,SMALL(IF(Lists!$I$2:$I$153="Individual",ROW(Lists!$B$2:$B$153)),ROW(26:26))-1,1),"")</f>
        <v>Complex crisis in Ethiopia</v>
      </c>
      <c r="B30" s="84" t="str">
        <f>VLOOKUP(A30,Lists!$B$2:$G$153,2,FALSE)</f>
        <v>ETH001</v>
      </c>
      <c r="C30" s="84" t="str">
        <f>VLOOKUP(B30,'INFORM Severity - hidden'!$C$5:$D$160,2,FALSE)</f>
        <v>Ethiopia</v>
      </c>
      <c r="D30" s="84" t="str">
        <f>VLOOKUP(A30,Lists!$B$2:$G$153,3,FALSE)</f>
        <v>ETH</v>
      </c>
      <c r="E30" s="85" t="str">
        <f>VLOOKUP(A30,Lists!$B$2:$G$153,5,FALSE)</f>
        <v>Complex crisis</v>
      </c>
      <c r="F30" s="161">
        <f t="shared" si="0"/>
        <v>4.5</v>
      </c>
      <c r="G30" s="82">
        <f t="shared" si="1"/>
        <v>5</v>
      </c>
      <c r="H30" s="82" t="str">
        <f t="shared" si="2"/>
        <v>Very High</v>
      </c>
      <c r="I30" s="162" t="str">
        <f>INDEX(Trends!$D$3:$D$405,MATCH(B30,Trends!$C$3:$C$405,0))</f>
        <v>Increasing</v>
      </c>
      <c r="J30" s="82" t="str">
        <f>VLOOKUP($B30,Reliability!$A$3:$I$170,9,FALSE)</f>
        <v>High</v>
      </c>
      <c r="K30" s="163">
        <f t="shared" si="3"/>
        <v>4.5999999999999996</v>
      </c>
      <c r="L30" s="163">
        <f>VLOOKUP($B30,'Impact of the crisis'!$C$6:$N$170,12,FALSE)</f>
        <v>5</v>
      </c>
      <c r="M30" s="163">
        <f>VLOOKUP($B30,'Impact of the crisis'!$C$6:$AB$170,26,FALSE)</f>
        <v>4.3</v>
      </c>
      <c r="N30" s="163">
        <f>VLOOKUP($B30,'Conditions of people affected'!$C$6:$R$170,16,FALSE)</f>
        <v>5</v>
      </c>
      <c r="O30" s="163">
        <f>VLOOKUP($B30,'Conditions of people affected'!$C$6:$R$170,9,FALSE)</f>
        <v>5</v>
      </c>
      <c r="P30" s="163">
        <f>VLOOKUP($B30,'Conditions of people affected'!$C$6:$R$170,15,FALSE)</f>
        <v>5</v>
      </c>
      <c r="Q30" s="163">
        <f t="shared" si="4"/>
        <v>3.7</v>
      </c>
      <c r="R30" s="163">
        <f>VLOOKUP($B30,'Complexity of the crisis'!$C$6:$AN$170,22,FALSE)</f>
        <v>3.4</v>
      </c>
      <c r="S30" s="163">
        <f>VLOOKUP($B30,'Complexity of the crisis'!$C$6:$AN$170,38,FALSE)</f>
        <v>4</v>
      </c>
      <c r="T30" s="86" t="str">
        <f>VLOOKUP(B30,Lists!$C$3:$E$163,3,FALSE)</f>
        <v>Africa</v>
      </c>
      <c r="U30" s="87" t="str">
        <f>VLOOKUP(B30,'INFORM Severity - hidden'!$C$5:$V$170,20,FALSE)</f>
        <v>2021-03-24</v>
      </c>
    </row>
    <row r="31" spans="1:21">
      <c r="A31" s="83" t="str">
        <f t="array" ref="A31">IFERROR(INDEX(Lists!$B$2:$B$153,SMALL(IF(Lists!$I$2:$I$153="Individual",ROW(Lists!$B$2:$B$153)),ROW(27:27))-1,1),"")</f>
        <v>Flood Crisis in Ethiopia</v>
      </c>
      <c r="B31" s="84" t="str">
        <f>VLOOKUP(A31,Lists!$B$2:$G$153,2,FALSE)</f>
        <v>ETH002</v>
      </c>
      <c r="C31" s="84" t="str">
        <f>VLOOKUP(B31,'INFORM Severity - hidden'!$C$5:$D$160,2,FALSE)</f>
        <v>Ethiopia</v>
      </c>
      <c r="D31" s="84" t="str">
        <f>VLOOKUP(A31,Lists!$B$2:$G$153,3,FALSE)</f>
        <v>ETH</v>
      </c>
      <c r="E31" s="85" t="str">
        <f>VLOOKUP(A31,Lists!$B$2:$G$153,5,FALSE)</f>
        <v>Flood</v>
      </c>
      <c r="F31" s="161">
        <f t="shared" si="0"/>
        <v>2.4</v>
      </c>
      <c r="G31" s="82">
        <f t="shared" si="1"/>
        <v>3</v>
      </c>
      <c r="H31" s="82" t="str">
        <f t="shared" si="2"/>
        <v>Medium</v>
      </c>
      <c r="I31" s="162" t="str">
        <f>INDEX(Trends!$D$3:$D$405,MATCH(B31,Trends!$C$3:$C$405,0))</f>
        <v>Stable</v>
      </c>
      <c r="J31" s="82" t="str">
        <f>VLOOKUP($B31,Reliability!$A$3:$I$170,9,FALSE)</f>
        <v>High</v>
      </c>
      <c r="K31" s="163">
        <f t="shared" si="3"/>
        <v>3</v>
      </c>
      <c r="L31" s="163">
        <f>VLOOKUP($B31,'Impact of the crisis'!$C$6:$N$170,12,FALSE)</f>
        <v>4.0999999999999996</v>
      </c>
      <c r="M31" s="163">
        <f>VLOOKUP($B31,'Impact of the crisis'!$C$6:$AB$170,26,FALSE)</f>
        <v>2.2999999999999998</v>
      </c>
      <c r="N31" s="163">
        <f>VLOOKUP($B31,'Conditions of people affected'!$C$6:$R$170,16,FALSE)</f>
        <v>1.85</v>
      </c>
      <c r="O31" s="163">
        <f>VLOOKUP($B31,'Conditions of people affected'!$C$6:$R$170,9,FALSE)</f>
        <v>2.7</v>
      </c>
      <c r="P31" s="163">
        <f>VLOOKUP($B31,'Conditions of people affected'!$C$6:$R$170,15,FALSE)</f>
        <v>1</v>
      </c>
      <c r="Q31" s="163">
        <f t="shared" si="4"/>
        <v>2.8</v>
      </c>
      <c r="R31" s="163">
        <f>VLOOKUP($B31,'Complexity of the crisis'!$C$6:$AN$170,22,FALSE)</f>
        <v>3.4</v>
      </c>
      <c r="S31" s="163">
        <f>VLOOKUP($B31,'Complexity of the crisis'!$C$6:$AN$170,38,FALSE)</f>
        <v>2</v>
      </c>
      <c r="T31" s="86" t="str">
        <f>VLOOKUP(B31,Lists!$C$3:$E$163,3,FALSE)</f>
        <v>Africa</v>
      </c>
      <c r="U31" s="87" t="str">
        <f>VLOOKUP(B31,'INFORM Severity - hidden'!$C$5:$V$170,20,FALSE)</f>
        <v>2020-11-30</v>
      </c>
    </row>
    <row r="32" spans="1:21">
      <c r="A32" s="83" t="str">
        <f t="array" ref="A32">IFERROR(INDEX(Lists!$B$2:$B$153,SMALL(IF(Lists!$I$2:$I$153="Individual",ROW(Lists!$B$2:$B$153)),ROW(28:28))-1,1),"")</f>
        <v>International Displacement</v>
      </c>
      <c r="B32" s="84" t="str">
        <f>VLOOKUP(A32,Lists!$B$2:$G$153,2,FALSE)</f>
        <v>ETH003</v>
      </c>
      <c r="C32" s="84" t="str">
        <f>VLOOKUP(B32,'INFORM Severity - hidden'!$C$5:$D$160,2,FALSE)</f>
        <v>Ethiopia</v>
      </c>
      <c r="D32" s="84" t="str">
        <f>VLOOKUP(A32,Lists!$B$2:$G$153,3,FALSE)</f>
        <v>ETH</v>
      </c>
      <c r="E32" s="85" t="str">
        <f>VLOOKUP(A32,Lists!$B$2:$G$153,5,FALSE)</f>
        <v>International displacement</v>
      </c>
      <c r="F32" s="161">
        <f t="shared" si="0"/>
        <v>2.9</v>
      </c>
      <c r="G32" s="82">
        <f t="shared" si="1"/>
        <v>3</v>
      </c>
      <c r="H32" s="82" t="str">
        <f t="shared" si="2"/>
        <v>Medium</v>
      </c>
      <c r="I32" s="162" t="str">
        <f>INDEX(Trends!$D$3:$D$405,MATCH(B32,Trends!$C$3:$C$405,0))</f>
        <v>Increasing</v>
      </c>
      <c r="J32" s="82" t="str">
        <f>VLOOKUP($B32,Reliability!$A$3:$I$170,9,FALSE)</f>
        <v>Medium</v>
      </c>
      <c r="K32" s="163">
        <f t="shared" si="3"/>
        <v>3.8</v>
      </c>
      <c r="L32" s="163">
        <f>VLOOKUP($B32,'Impact of the crisis'!$C$6:$N$170,12,FALSE)</f>
        <v>4.5</v>
      </c>
      <c r="M32" s="163">
        <f>VLOOKUP($B32,'Impact of the crisis'!$C$6:$AB$170,26,FALSE)</f>
        <v>3.3</v>
      </c>
      <c r="N32" s="163">
        <f>VLOOKUP($B32,'Conditions of people affected'!$C$6:$R$170,16,FALSE)</f>
        <v>2.0499999999999998</v>
      </c>
      <c r="O32" s="163">
        <f>VLOOKUP($B32,'Conditions of people affected'!$C$6:$R$170,9,FALSE)</f>
        <v>3.1</v>
      </c>
      <c r="P32" s="163">
        <f>VLOOKUP($B32,'Conditions of people affected'!$C$6:$R$170,15,FALSE)</f>
        <v>1</v>
      </c>
      <c r="Q32" s="163">
        <f t="shared" si="4"/>
        <v>3.2</v>
      </c>
      <c r="R32" s="163">
        <f>VLOOKUP($B32,'Complexity of the crisis'!$C$6:$AN$170,22,FALSE)</f>
        <v>3.4</v>
      </c>
      <c r="S32" s="163">
        <f>VLOOKUP($B32,'Complexity of the crisis'!$C$6:$AN$170,38,FALSE)</f>
        <v>3</v>
      </c>
      <c r="T32" s="86" t="str">
        <f>VLOOKUP(B32,Lists!$C$3:$E$163,3,FALSE)</f>
        <v>Africa</v>
      </c>
      <c r="U32" s="87" t="str">
        <f>VLOOKUP(B32,'INFORM Severity - hidden'!$C$5:$V$170,20,FALSE)</f>
        <v>2020-11-30</v>
      </c>
    </row>
    <row r="33" spans="1:21">
      <c r="A33" s="83" t="str">
        <f t="array" ref="A33">IFERROR(INDEX(Lists!$B$2:$B$153,SMALL(IF(Lists!$I$2:$I$153="Individual",ROW(Lists!$B$2:$B$153)),ROW(29:29))-1,1),"")</f>
        <v>Crisis in Tigray</v>
      </c>
      <c r="B33" s="84" t="str">
        <f>VLOOKUP(A33,Lists!$B$2:$G$153,2,FALSE)</f>
        <v>ETH004</v>
      </c>
      <c r="C33" s="84" t="str">
        <f>VLOOKUP(B33,'INFORM Severity - hidden'!$C$5:$D$160,2,FALSE)</f>
        <v>Ethiopia</v>
      </c>
      <c r="D33" s="84" t="str">
        <f>VLOOKUP(A33,Lists!$B$2:$G$153,3,FALSE)</f>
        <v>ETH</v>
      </c>
      <c r="E33" s="85" t="str">
        <f>VLOOKUP(A33,Lists!$B$2:$G$153,5,FALSE)</f>
        <v>Conflict</v>
      </c>
      <c r="F33" s="161">
        <f t="shared" si="0"/>
        <v>3.6</v>
      </c>
      <c r="G33" s="82">
        <f t="shared" si="1"/>
        <v>4</v>
      </c>
      <c r="H33" s="82" t="str">
        <f t="shared" si="2"/>
        <v>High</v>
      </c>
      <c r="I33" s="162" t="str">
        <f>INDEX(Trends!$D$3:$D$405,MATCH(B33,Trends!$C$3:$C$405,0))</f>
        <v>Decreasing</v>
      </c>
      <c r="J33" s="82" t="str">
        <f>VLOOKUP($B33,Reliability!$A$3:$I$170,9,FALSE)</f>
        <v>High</v>
      </c>
      <c r="K33" s="163">
        <f t="shared" si="3"/>
        <v>3.1</v>
      </c>
      <c r="L33" s="163">
        <f>VLOOKUP($B33,'Impact of the crisis'!$C$6:$N$170,12,FALSE)</f>
        <v>1.4</v>
      </c>
      <c r="M33" s="163">
        <f>VLOOKUP($B33,'Impact of the crisis'!$C$6:$AB$170,26,FALSE)</f>
        <v>3.7</v>
      </c>
      <c r="N33" s="163">
        <f>VLOOKUP($B33,'Conditions of people affected'!$C$6:$R$170,16,FALSE)</f>
        <v>3.75</v>
      </c>
      <c r="O33" s="163">
        <f>VLOOKUP($B33,'Conditions of people affected'!$C$6:$R$170,9,FALSE)</f>
        <v>4.5</v>
      </c>
      <c r="P33" s="163">
        <f>VLOOKUP($B33,'Conditions of people affected'!$C$6:$R$170,15,FALSE)</f>
        <v>3</v>
      </c>
      <c r="Q33" s="163">
        <f t="shared" si="4"/>
        <v>3.7</v>
      </c>
      <c r="R33" s="163">
        <f>VLOOKUP($B33,'Complexity of the crisis'!$C$6:$AN$170,22,FALSE)</f>
        <v>3.4</v>
      </c>
      <c r="S33" s="163">
        <f>VLOOKUP($B33,'Complexity of the crisis'!$C$6:$AN$170,38,FALSE)</f>
        <v>4</v>
      </c>
      <c r="T33" s="86" t="str">
        <f>VLOOKUP(B33,Lists!$C$3:$E$163,3,FALSE)</f>
        <v>Africa</v>
      </c>
      <c r="U33" s="87" t="str">
        <f>VLOOKUP(B33,'INFORM Severity - hidden'!$C$5:$V$170,20,FALSE)</f>
        <v>2021-02-22</v>
      </c>
    </row>
    <row r="34" spans="1:21">
      <c r="A34" s="83" t="str">
        <f t="array" ref="A34">IFERROR(INDEX(Lists!$B$2:$B$153,SMALL(IF(Lists!$I$2:$I$153="Individual",ROW(Lists!$B$2:$B$153)),ROW(30:30))-1,1),"")</f>
        <v>Tropical cyclone Yasa in Fiji</v>
      </c>
      <c r="B34" s="84" t="str">
        <f>VLOOKUP(A34,Lists!$B$2:$G$153,2,FALSE)</f>
        <v>FJI002</v>
      </c>
      <c r="C34" s="84" t="str">
        <f>VLOOKUP(B34,'INFORM Severity - hidden'!$C$5:$D$160,2,FALSE)</f>
        <v>Fiji</v>
      </c>
      <c r="D34" s="84" t="str">
        <f>VLOOKUP(A34,Lists!$B$2:$G$153,3,FALSE)</f>
        <v>FJI</v>
      </c>
      <c r="E34" s="85" t="str">
        <f>VLOOKUP(A34,Lists!$B$2:$G$153,5,FALSE)</f>
        <v>Tropical cyclone</v>
      </c>
      <c r="F34" s="161">
        <f t="shared" si="0"/>
        <v>1.4</v>
      </c>
      <c r="G34" s="82">
        <f t="shared" si="1"/>
        <v>2</v>
      </c>
      <c r="H34" s="82" t="str">
        <f t="shared" si="2"/>
        <v>Low</v>
      </c>
      <c r="I34" s="162" t="str">
        <f>INDEX(Trends!$D$3:$D$405,MATCH(B34,Trends!$C$3:$C$405,0))</f>
        <v>Stable</v>
      </c>
      <c r="J34" s="82" t="str">
        <f>VLOOKUP($B34,Reliability!$A$3:$I$170,9,FALSE)</f>
        <v>High</v>
      </c>
      <c r="K34" s="163">
        <f t="shared" si="3"/>
        <v>1.7</v>
      </c>
      <c r="L34" s="163">
        <f>VLOOKUP($B34,'Impact of the crisis'!$C$6:$N$170,12,FALSE)</f>
        <v>3.1</v>
      </c>
      <c r="M34" s="163">
        <f>VLOOKUP($B34,'Impact of the crisis'!$C$6:$AB$170,26,FALSE)</f>
        <v>0.8</v>
      </c>
      <c r="N34" s="163">
        <f>VLOOKUP($B34,'Conditions of people affected'!$C$6:$R$170,16,FALSE)</f>
        <v>1.1000000000000001</v>
      </c>
      <c r="O34" s="163">
        <f>VLOOKUP($B34,'Conditions of people affected'!$C$6:$R$170,9,FALSE)</f>
        <v>0.2</v>
      </c>
      <c r="P34" s="163">
        <f>VLOOKUP($B34,'Conditions of people affected'!$C$6:$R$170,15,FALSE)</f>
        <v>2</v>
      </c>
      <c r="Q34" s="163">
        <f t="shared" si="4"/>
        <v>1.7</v>
      </c>
      <c r="R34" s="163">
        <f>VLOOKUP($B34,'Complexity of the crisis'!$C$6:$AN$170,22,FALSE)</f>
        <v>1.9</v>
      </c>
      <c r="S34" s="163">
        <f>VLOOKUP($B34,'Complexity of the crisis'!$C$6:$AN$170,38,FALSE)</f>
        <v>1.5</v>
      </c>
      <c r="T34" s="86" t="str">
        <f>VLOOKUP(B34,Lists!$C$3:$E$163,3,FALSE)</f>
        <v>Pacific</v>
      </c>
      <c r="U34" s="87" t="str">
        <f>VLOOKUP(B34,'INFORM Severity - hidden'!$C$5:$V$170,20,FALSE)</f>
        <v>2021-01-29</v>
      </c>
    </row>
    <row r="35" spans="1:21">
      <c r="A35" s="83" t="str">
        <f t="array" ref="A35">IFERROR(INDEX(Lists!$B$2:$B$153,SMALL(IF(Lists!$I$2:$I$153="Individual",ROW(Lists!$B$2:$B$153)),ROW(31:31))-1,1),"")</f>
        <v>Mixed migration flows in Greece</v>
      </c>
      <c r="B35" s="84" t="str">
        <f>VLOOKUP(A35,Lists!$B$2:$G$153,2,FALSE)</f>
        <v>GRC002</v>
      </c>
      <c r="C35" s="84" t="str">
        <f>VLOOKUP(B35,'INFORM Severity - hidden'!$C$5:$D$160,2,FALSE)</f>
        <v>Greece</v>
      </c>
      <c r="D35" s="84" t="str">
        <f>VLOOKUP(A35,Lists!$B$2:$G$153,3,FALSE)</f>
        <v>GRC</v>
      </c>
      <c r="E35" s="85" t="str">
        <f>VLOOKUP(A35,Lists!$B$2:$G$153,5,FALSE)</f>
        <v>International displacement</v>
      </c>
      <c r="F35" s="161">
        <f t="shared" si="0"/>
        <v>1.5</v>
      </c>
      <c r="G35" s="82">
        <f t="shared" si="1"/>
        <v>2</v>
      </c>
      <c r="H35" s="82" t="str">
        <f t="shared" si="2"/>
        <v>Low</v>
      </c>
      <c r="I35" s="162" t="str">
        <f>INDEX(Trends!$D$3:$D$405,MATCH(B35,Trends!$C$3:$C$405,0))</f>
        <v>Decreasing</v>
      </c>
      <c r="J35" s="82" t="str">
        <f>VLOOKUP($B35,Reliability!$A$3:$I$170,9,FALSE)</f>
        <v>High</v>
      </c>
      <c r="K35" s="163">
        <f t="shared" si="3"/>
        <v>2</v>
      </c>
      <c r="L35" s="163">
        <f>VLOOKUP($B35,'Impact of the crisis'!$C$6:$N$170,12,FALSE)</f>
        <v>0.3</v>
      </c>
      <c r="M35" s="163">
        <f>VLOOKUP($B35,'Impact of the crisis'!$C$6:$AB$170,26,FALSE)</f>
        <v>2.7</v>
      </c>
      <c r="N35" s="163">
        <f>VLOOKUP($B35,'Conditions of people affected'!$C$6:$R$170,16,FALSE)</f>
        <v>1.2</v>
      </c>
      <c r="O35" s="163">
        <f>VLOOKUP($B35,'Conditions of people affected'!$C$6:$R$170,9,FALSE)</f>
        <v>0.4</v>
      </c>
      <c r="P35" s="163">
        <f>VLOOKUP($B35,'Conditions of people affected'!$C$6:$R$170,15,FALSE)</f>
        <v>2</v>
      </c>
      <c r="Q35" s="163">
        <f t="shared" si="4"/>
        <v>1.7</v>
      </c>
      <c r="R35" s="163">
        <f>VLOOKUP($B35,'Complexity of the crisis'!$C$6:$AN$170,22,FALSE)</f>
        <v>1.8</v>
      </c>
      <c r="S35" s="163">
        <f>VLOOKUP($B35,'Complexity of the crisis'!$C$6:$AN$170,38,FALSE)</f>
        <v>1.5</v>
      </c>
      <c r="T35" s="86" t="str">
        <f>VLOOKUP(B35,Lists!$C$3:$E$163,3,FALSE)</f>
        <v>Europe</v>
      </c>
      <c r="U35" s="87" t="str">
        <f>VLOOKUP(B35,'INFORM Severity - hidden'!$C$5:$V$170,20,FALSE)</f>
        <v>2021-04-28</v>
      </c>
    </row>
    <row r="36" spans="1:21">
      <c r="A36" s="83" t="str">
        <f t="array" ref="A36">IFERROR(INDEX(Lists!$B$2:$B$153,SMALL(IF(Lists!$I$2:$I$153="Individual",ROW(Lists!$B$2:$B$153)),ROW(32:32))-1,1),"")</f>
        <v>Complex crisis in Guatemala</v>
      </c>
      <c r="B36" s="84" t="str">
        <f>VLOOKUP(A36,Lists!$B$2:$G$153,2,FALSE)</f>
        <v>GTM001</v>
      </c>
      <c r="C36" s="84" t="str">
        <f>VLOOKUP(B36,'INFORM Severity - hidden'!$C$5:$D$160,2,FALSE)</f>
        <v>Guatemala</v>
      </c>
      <c r="D36" s="84" t="str">
        <f>VLOOKUP(A36,Lists!$B$2:$G$153,3,FALSE)</f>
        <v>GTM</v>
      </c>
      <c r="E36" s="85" t="str">
        <f>VLOOKUP(A36,Lists!$B$2:$G$153,5,FALSE)</f>
        <v>Complex crisis</v>
      </c>
      <c r="F36" s="161">
        <f t="shared" si="0"/>
        <v>3.4</v>
      </c>
      <c r="G36" s="82">
        <f t="shared" si="1"/>
        <v>4</v>
      </c>
      <c r="H36" s="82" t="str">
        <f t="shared" si="2"/>
        <v>High</v>
      </c>
      <c r="I36" s="162" t="str">
        <f>INDEX(Trends!$D$3:$D$405,MATCH(B36,Trends!$C$3:$C$405,0))</f>
        <v>Stable</v>
      </c>
      <c r="J36" s="82" t="str">
        <f>VLOOKUP($B36,Reliability!$A$3:$I$170,9,FALSE)</f>
        <v>High</v>
      </c>
      <c r="K36" s="163">
        <f t="shared" si="3"/>
        <v>3.7</v>
      </c>
      <c r="L36" s="163">
        <f>VLOOKUP($B36,'Impact of the crisis'!$C$6:$N$170,12,FALSE)</f>
        <v>4.3</v>
      </c>
      <c r="M36" s="163">
        <f>VLOOKUP($B36,'Impact of the crisis'!$C$6:$AB$170,26,FALSE)</f>
        <v>3.4</v>
      </c>
      <c r="N36" s="163">
        <f>VLOOKUP($B36,'Conditions of people affected'!$C$6:$R$170,16,FALSE)</f>
        <v>3.6</v>
      </c>
      <c r="O36" s="163">
        <f>VLOOKUP($B36,'Conditions of people affected'!$C$6:$R$170,9,FALSE)</f>
        <v>4.2</v>
      </c>
      <c r="P36" s="163">
        <f>VLOOKUP($B36,'Conditions of people affected'!$C$6:$R$170,15,FALSE)</f>
        <v>3</v>
      </c>
      <c r="Q36" s="163">
        <f t="shared" si="4"/>
        <v>2.9</v>
      </c>
      <c r="R36" s="163">
        <f>VLOOKUP($B36,'Complexity of the crisis'!$C$6:$AN$170,22,FALSE)</f>
        <v>3.3</v>
      </c>
      <c r="S36" s="163">
        <f>VLOOKUP($B36,'Complexity of the crisis'!$C$6:$AN$170,38,FALSE)</f>
        <v>2.5</v>
      </c>
      <c r="T36" s="86" t="str">
        <f>VLOOKUP(B36,Lists!$C$3:$E$163,3,FALSE)</f>
        <v>Americas</v>
      </c>
      <c r="U36" s="87" t="str">
        <f>VLOOKUP(B36,'INFORM Severity - hidden'!$C$5:$V$170,20,FALSE)</f>
        <v>2021-01-28</v>
      </c>
    </row>
    <row r="37" spans="1:21">
      <c r="A37" s="83" t="str">
        <f t="array" ref="A37">IFERROR(INDEX(Lists!$B$2:$B$153,SMALL(IF(Lists!$I$2:$I$153="Individual",ROW(Lists!$B$2:$B$153)),ROW(33:33))-1,1),"")</f>
        <v>Hurricane Eta and Iota in Guatemala</v>
      </c>
      <c r="B37" s="84" t="str">
        <f>VLOOKUP(A37,Lists!$B$2:$G$153,2,FALSE)</f>
        <v>GTM003</v>
      </c>
      <c r="C37" s="84" t="str">
        <f>VLOOKUP(B37,'INFORM Severity - hidden'!$C$5:$D$160,2,FALSE)</f>
        <v>Guatemala</v>
      </c>
      <c r="D37" s="84" t="str">
        <f>VLOOKUP(A37,Lists!$B$2:$G$153,3,FALSE)</f>
        <v>GTM</v>
      </c>
      <c r="E37" s="85" t="str">
        <f>VLOOKUP(A37,Lists!$B$2:$G$153,5,FALSE)</f>
        <v>Tropical cyclone</v>
      </c>
      <c r="F37" s="161">
        <f t="shared" ref="F37:F68" si="5">IF(OR(N37="x",K37="x"),"x",ROUND((5-GEOMEAN(((5-K37)/5*4+1),((5-N37)/5*4+1),((5-N37)/5*4+1)))/4*3.5+Q37*0.3,1))</f>
        <v>3.1</v>
      </c>
      <c r="G37" s="82">
        <f t="shared" ref="G37:G68" si="6">IF(F37="x","x",ROUNDUP(F37,0))</f>
        <v>4</v>
      </c>
      <c r="H37" s="82" t="str">
        <f t="shared" ref="H37:H68" si="7">IF(N37="x","x",IF(K37="x","x",(IF(G37=5,"Very High",IF(G37=4,"High",IF(G37=3,"Medium",IF(G37=2,"Low","Very Low")))))))</f>
        <v>High</v>
      </c>
      <c r="I37" s="162" t="str">
        <f>INDEX(Trends!$D$3:$D$405,MATCH(B37,Trends!$C$3:$C$405,0))</f>
        <v>Increasing</v>
      </c>
      <c r="J37" s="82" t="str">
        <f>VLOOKUP($B37,Reliability!$A$3:$I$170,9,FALSE)</f>
        <v>High</v>
      </c>
      <c r="K37" s="163">
        <f t="shared" ref="K37:K68" si="8">IF(OR(M37="x",L37="x"),"x",ROUND((5-GEOMEAN(((5-L37)/5*4+1),((5-M37)/5*4+1),((5-M37)/5*4+1)))/4*5,1))</f>
        <v>2.9</v>
      </c>
      <c r="L37" s="163">
        <f>VLOOKUP($B37,'Impact of the crisis'!$C$6:$N$170,12,FALSE)</f>
        <v>3.6</v>
      </c>
      <c r="M37" s="163">
        <f>VLOOKUP($B37,'Impact of the crisis'!$C$6:$AB$170,26,FALSE)</f>
        <v>2.4</v>
      </c>
      <c r="N37" s="163">
        <f>VLOOKUP($B37,'Conditions of people affected'!$C$6:$R$170,16,FALSE)</f>
        <v>3.4</v>
      </c>
      <c r="O37" s="163">
        <f>VLOOKUP($B37,'Conditions of people affected'!$C$6:$R$170,9,FALSE)</f>
        <v>3.8</v>
      </c>
      <c r="P37" s="163">
        <f>VLOOKUP($B37,'Conditions of people affected'!$C$6:$R$170,15,FALSE)</f>
        <v>3</v>
      </c>
      <c r="Q37" s="163">
        <f t="shared" ref="Q37:Q68" si="9">IF(OR(S37="x",R37="x"),R37,ROUND((5-GEOMEAN(((5-R37)/5*4+1),((5-S37)/5*4+1)))/4*5,1))</f>
        <v>2.7</v>
      </c>
      <c r="R37" s="163">
        <f>VLOOKUP($B37,'Complexity of the crisis'!$C$6:$AN$170,22,FALSE)</f>
        <v>3.3</v>
      </c>
      <c r="S37" s="163">
        <f>VLOOKUP($B37,'Complexity of the crisis'!$C$6:$AN$170,38,FALSE)</f>
        <v>2</v>
      </c>
      <c r="T37" s="86" t="str">
        <f>VLOOKUP(B37,Lists!$C$3:$E$163,3,FALSE)</f>
        <v>Americas</v>
      </c>
      <c r="U37" s="87" t="str">
        <f>VLOOKUP(B37,'INFORM Severity - hidden'!$C$5:$V$170,20,FALSE)</f>
        <v>2021-01-28</v>
      </c>
    </row>
    <row r="38" spans="1:21">
      <c r="A38" s="83" t="str">
        <f t="array" ref="A38">IFERROR(INDEX(Lists!$B$2:$B$153,SMALL(IF(Lists!$I$2:$I$153="Individual",ROW(Lists!$B$2:$B$153)),ROW(34:34))-1,1),"")</f>
        <v>Complex crisis in Honduras</v>
      </c>
      <c r="B38" s="84" t="str">
        <f>VLOOKUP(A38,Lists!$B$2:$G$153,2,FALSE)</f>
        <v>HND001</v>
      </c>
      <c r="C38" s="84" t="str">
        <f>VLOOKUP(B38,'INFORM Severity - hidden'!$C$5:$D$160,2,FALSE)</f>
        <v>Honduras</v>
      </c>
      <c r="D38" s="84" t="str">
        <f>VLOOKUP(A38,Lists!$B$2:$G$153,3,FALSE)</f>
        <v>HND</v>
      </c>
      <c r="E38" s="85" t="str">
        <f>VLOOKUP(A38,Lists!$B$2:$G$153,5,FALSE)</f>
        <v>Complex crisis</v>
      </c>
      <c r="F38" s="161">
        <f t="shared" si="5"/>
        <v>3.2</v>
      </c>
      <c r="G38" s="82">
        <f t="shared" si="6"/>
        <v>4</v>
      </c>
      <c r="H38" s="82" t="str">
        <f t="shared" si="7"/>
        <v>High</v>
      </c>
      <c r="I38" s="162" t="str">
        <f>INDEX(Trends!$D$3:$D$405,MATCH(B38,Trends!$C$3:$C$405,0))</f>
        <v>Stable</v>
      </c>
      <c r="J38" s="82" t="str">
        <f>VLOOKUP($B38,Reliability!$A$3:$I$170,9,FALSE)</f>
        <v>High</v>
      </c>
      <c r="K38" s="163">
        <f t="shared" si="8"/>
        <v>3.7</v>
      </c>
      <c r="L38" s="163">
        <f>VLOOKUP($B38,'Impact of the crisis'!$C$6:$N$170,12,FALSE)</f>
        <v>4.2</v>
      </c>
      <c r="M38" s="163">
        <f>VLOOKUP($B38,'Impact of the crisis'!$C$6:$AB$170,26,FALSE)</f>
        <v>3.4</v>
      </c>
      <c r="N38" s="163">
        <f>VLOOKUP($B38,'Conditions of people affected'!$C$6:$R$170,16,FALSE)</f>
        <v>3.25</v>
      </c>
      <c r="O38" s="163">
        <f>VLOOKUP($B38,'Conditions of people affected'!$C$6:$R$170,9,FALSE)</f>
        <v>3.5</v>
      </c>
      <c r="P38" s="163">
        <f>VLOOKUP($B38,'Conditions of people affected'!$C$6:$R$170,15,FALSE)</f>
        <v>3</v>
      </c>
      <c r="Q38" s="163">
        <f t="shared" si="9"/>
        <v>2.8</v>
      </c>
      <c r="R38" s="163">
        <f>VLOOKUP($B38,'Complexity of the crisis'!$C$6:$AN$170,22,FALSE)</f>
        <v>3.1</v>
      </c>
      <c r="S38" s="163">
        <f>VLOOKUP($B38,'Complexity of the crisis'!$C$6:$AN$170,38,FALSE)</f>
        <v>2.5</v>
      </c>
      <c r="T38" s="86" t="str">
        <f>VLOOKUP(B38,Lists!$C$3:$E$163,3,FALSE)</f>
        <v>Americas</v>
      </c>
      <c r="U38" s="87" t="str">
        <f>VLOOKUP(B38,'INFORM Severity - hidden'!$C$5:$V$170,20,FALSE)</f>
        <v>2021-01-28</v>
      </c>
    </row>
    <row r="39" spans="1:21">
      <c r="A39" s="83" t="str">
        <f t="array" ref="A39">IFERROR(INDEX(Lists!$B$2:$B$153,SMALL(IF(Lists!$I$2:$I$153="Individual",ROW(Lists!$B$2:$B$153)),ROW(35:35))-1,1),"")</f>
        <v>Hurricane Eta and Iota in Honduras</v>
      </c>
      <c r="B39" s="84" t="str">
        <f>VLOOKUP(A39,Lists!$B$2:$G$153,2,FALSE)</f>
        <v>HND002</v>
      </c>
      <c r="C39" s="84" t="str">
        <f>VLOOKUP(B39,'INFORM Severity - hidden'!$C$5:$D$160,2,FALSE)</f>
        <v>Honduras</v>
      </c>
      <c r="D39" s="84" t="str">
        <f>VLOOKUP(A39,Lists!$B$2:$G$153,3,FALSE)</f>
        <v>HND</v>
      </c>
      <c r="E39" s="85" t="str">
        <f>VLOOKUP(A39,Lists!$B$2:$G$153,5,FALSE)</f>
        <v>Tropical cyclone</v>
      </c>
      <c r="F39" s="161">
        <f t="shared" si="5"/>
        <v>3.3</v>
      </c>
      <c r="G39" s="82">
        <f t="shared" si="6"/>
        <v>4</v>
      </c>
      <c r="H39" s="82" t="str">
        <f t="shared" si="7"/>
        <v>High</v>
      </c>
      <c r="I39" s="162" t="str">
        <f>INDEX(Trends!$D$3:$D$405,MATCH(B39,Trends!$C$3:$C$405,0))</f>
        <v>Increasing</v>
      </c>
      <c r="J39" s="82" t="str">
        <f>VLOOKUP($B39,Reliability!$A$3:$I$170,9,FALSE)</f>
        <v>High</v>
      </c>
      <c r="K39" s="163">
        <f t="shared" si="8"/>
        <v>3.2</v>
      </c>
      <c r="L39" s="163">
        <f>VLOOKUP($B39,'Impact of the crisis'!$C$6:$N$170,12,FALSE)</f>
        <v>3.9</v>
      </c>
      <c r="M39" s="163">
        <f>VLOOKUP($B39,'Impact of the crisis'!$C$6:$AB$170,26,FALSE)</f>
        <v>2.7</v>
      </c>
      <c r="N39" s="163">
        <f>VLOOKUP($B39,'Conditions of people affected'!$C$6:$R$170,16,FALSE)</f>
        <v>3.55</v>
      </c>
      <c r="O39" s="163">
        <f>VLOOKUP($B39,'Conditions of people affected'!$C$6:$R$170,9,FALSE)</f>
        <v>4.0999999999999996</v>
      </c>
      <c r="P39" s="163">
        <f>VLOOKUP($B39,'Conditions of people affected'!$C$6:$R$170,15,FALSE)</f>
        <v>3</v>
      </c>
      <c r="Q39" s="163">
        <f t="shared" si="9"/>
        <v>3.1</v>
      </c>
      <c r="R39" s="163">
        <f>VLOOKUP($B39,'Complexity of the crisis'!$C$6:$AN$170,22,FALSE)</f>
        <v>3.1</v>
      </c>
      <c r="S39" s="163">
        <f>VLOOKUP($B39,'Complexity of the crisis'!$C$6:$AN$170,38,FALSE)</f>
        <v>3</v>
      </c>
      <c r="T39" s="86" t="str">
        <f>VLOOKUP(B39,Lists!$C$3:$E$163,3,FALSE)</f>
        <v>Americas</v>
      </c>
      <c r="U39" s="87" t="str">
        <f>VLOOKUP(B39,'INFORM Severity - hidden'!$C$5:$V$170,20,FALSE)</f>
        <v>2021-01-28</v>
      </c>
    </row>
    <row r="40" spans="1:21">
      <c r="A40" s="83" t="str">
        <f t="array" ref="A40">IFERROR(INDEX(Lists!$B$2:$B$153,SMALL(IF(Lists!$I$2:$I$153="Individual",ROW(Lists!$B$2:$B$153)),ROW(36:36))-1,1),"")</f>
        <v>Complex crisis in Haiti</v>
      </c>
      <c r="B40" s="84" t="str">
        <f>VLOOKUP(A40,Lists!$B$2:$G$153,2,FALSE)</f>
        <v>HTI001</v>
      </c>
      <c r="C40" s="84" t="str">
        <f>VLOOKUP(B40,'INFORM Severity - hidden'!$C$5:$D$160,2,FALSE)</f>
        <v>Haiti</v>
      </c>
      <c r="D40" s="84" t="str">
        <f>VLOOKUP(A40,Lists!$B$2:$G$153,3,FALSE)</f>
        <v>HTI</v>
      </c>
      <c r="E40" s="85" t="str">
        <f>VLOOKUP(A40,Lists!$B$2:$G$153,5,FALSE)</f>
        <v>Complex crisis</v>
      </c>
      <c r="F40" s="161">
        <f t="shared" si="5"/>
        <v>3.8</v>
      </c>
      <c r="G40" s="82">
        <f t="shared" si="6"/>
        <v>4</v>
      </c>
      <c r="H40" s="82" t="str">
        <f t="shared" si="7"/>
        <v>High</v>
      </c>
      <c r="I40" s="162" t="str">
        <f>INDEX(Trends!$D$3:$D$405,MATCH(B40,Trends!$C$3:$C$405,0))</f>
        <v>Increasing</v>
      </c>
      <c r="J40" s="82" t="str">
        <f>VLOOKUP($B40,Reliability!$A$3:$I$170,9,FALSE)</f>
        <v>High</v>
      </c>
      <c r="K40" s="163">
        <f t="shared" si="8"/>
        <v>3.2</v>
      </c>
      <c r="L40" s="163">
        <f>VLOOKUP($B40,'Impact of the crisis'!$C$6:$N$170,12,FALSE)</f>
        <v>4</v>
      </c>
      <c r="M40" s="163">
        <f>VLOOKUP($B40,'Impact of the crisis'!$C$6:$AB$170,26,FALSE)</f>
        <v>2.7</v>
      </c>
      <c r="N40" s="163">
        <f>VLOOKUP($B40,'Conditions of people affected'!$C$6:$R$170,16,FALSE)</f>
        <v>4.7</v>
      </c>
      <c r="O40" s="163">
        <f>VLOOKUP($B40,'Conditions of people affected'!$C$6:$R$170,9,FALSE)</f>
        <v>4.4000000000000004</v>
      </c>
      <c r="P40" s="163">
        <f>VLOOKUP($B40,'Conditions of people affected'!$C$6:$R$170,15,FALSE)</f>
        <v>5</v>
      </c>
      <c r="Q40" s="163">
        <f t="shared" si="9"/>
        <v>2.5</v>
      </c>
      <c r="R40" s="163">
        <f>VLOOKUP($B40,'Complexity of the crisis'!$C$6:$AN$170,22,FALSE)</f>
        <v>2.9</v>
      </c>
      <c r="S40" s="163">
        <f>VLOOKUP($B40,'Complexity of the crisis'!$C$6:$AN$170,38,FALSE)</f>
        <v>2</v>
      </c>
      <c r="T40" s="86" t="str">
        <f>VLOOKUP(B40,Lists!$C$3:$E$163,3,FALSE)</f>
        <v>Americas</v>
      </c>
      <c r="U40" s="87" t="str">
        <f>VLOOKUP(B40,'INFORM Severity - hidden'!$C$5:$V$170,20,FALSE)</f>
        <v>2021-03-28</v>
      </c>
    </row>
    <row r="41" spans="1:21">
      <c r="A41" s="83" t="str">
        <f t="array" ref="A41">IFERROR(INDEX(Lists!$B$2:$B$153,SMALL(IF(Lists!$I$2:$I$153="Individual",ROW(Lists!$B$2:$B$153)),ROW(37:37))-1,1),"")</f>
        <v>Papua Conflict</v>
      </c>
      <c r="B41" s="84" t="str">
        <f>VLOOKUP(A41,Lists!$B$2:$G$153,2,FALSE)</f>
        <v>IDN002</v>
      </c>
      <c r="C41" s="84" t="str">
        <f>VLOOKUP(B41,'INFORM Severity - hidden'!$C$5:$D$160,2,FALSE)</f>
        <v>Indonesia</v>
      </c>
      <c r="D41" s="84" t="str">
        <f>VLOOKUP(A41,Lists!$B$2:$G$153,3,FALSE)</f>
        <v>IDN</v>
      </c>
      <c r="E41" s="85" t="str">
        <f>VLOOKUP(A41,Lists!$B$2:$G$153,5,FALSE)</f>
        <v>Conflict</v>
      </c>
      <c r="F41" s="161" t="str">
        <f t="shared" si="5"/>
        <v>x</v>
      </c>
      <c r="G41" s="82" t="str">
        <f t="shared" si="6"/>
        <v>x</v>
      </c>
      <c r="H41" s="82" t="str">
        <f t="shared" si="7"/>
        <v>x</v>
      </c>
      <c r="I41" s="162" t="str">
        <f>INDEX(Trends!$D$3:$D$405,MATCH(B41,Trends!$C$3:$C$405,0))</f>
        <v>-</v>
      </c>
      <c r="J41" s="82" t="str">
        <f>VLOOKUP($B41,Reliability!$A$3:$I$170,9,FALSE)</f>
        <v>Very Low</v>
      </c>
      <c r="K41" s="163">
        <f t="shared" si="8"/>
        <v>2.7</v>
      </c>
      <c r="L41" s="163">
        <f>VLOOKUP($B41,'Impact of the crisis'!$C$6:$N$170,12,FALSE)</f>
        <v>1.9</v>
      </c>
      <c r="M41" s="163">
        <f>VLOOKUP($B41,'Impact of the crisis'!$C$6:$AB$170,26,FALSE)</f>
        <v>3</v>
      </c>
      <c r="N41" s="163" t="str">
        <f>VLOOKUP($B41,'Conditions of people affected'!$C$6:$R$170,16,FALSE)</f>
        <v>x</v>
      </c>
      <c r="O41" s="163" t="str">
        <f>VLOOKUP($B41,'Conditions of people affected'!$C$6:$R$170,9,FALSE)</f>
        <v>x</v>
      </c>
      <c r="P41" s="163" t="str">
        <f>VLOOKUP($B41,'Conditions of people affected'!$C$6:$R$170,15,FALSE)</f>
        <v>x</v>
      </c>
      <c r="Q41" s="163">
        <f t="shared" si="9"/>
        <v>2.9</v>
      </c>
      <c r="R41" s="163">
        <f>VLOOKUP($B41,'Complexity of the crisis'!$C$6:$AN$170,22,FALSE)</f>
        <v>2.8</v>
      </c>
      <c r="S41" s="163">
        <f>VLOOKUP($B41,'Complexity of the crisis'!$C$6:$AN$170,38,FALSE)</f>
        <v>3</v>
      </c>
      <c r="T41" s="86" t="str">
        <f>VLOOKUP(B41,Lists!$C$3:$E$163,3,FALSE)</f>
        <v>Asia</v>
      </c>
      <c r="U41" s="87" t="str">
        <f>VLOOKUP(B41,'INFORM Severity - hidden'!$C$5:$V$170,20,FALSE)</f>
        <v>2021-03-23</v>
      </c>
    </row>
    <row r="42" spans="1:21">
      <c r="A42" s="83" t="str">
        <f t="array" ref="A42">IFERROR(INDEX(Lists!$B$2:$B$153,SMALL(IF(Lists!$I$2:$I$153="Individual",ROW(Lists!$B$2:$B$153)),ROW(38:38))-1,1),"")</f>
        <v>Sulawesi Earthquake</v>
      </c>
      <c r="B42" s="84" t="str">
        <f>VLOOKUP(A42,Lists!$B$2:$G$153,2,FALSE)</f>
        <v>IDN006</v>
      </c>
      <c r="C42" s="84" t="str">
        <f>VLOOKUP(B42,'INFORM Severity - hidden'!$C$5:$D$160,2,FALSE)</f>
        <v>Indonesia</v>
      </c>
      <c r="D42" s="84" t="str">
        <f>VLOOKUP(A42,Lists!$B$2:$G$153,3,FALSE)</f>
        <v>IDN</v>
      </c>
      <c r="E42" s="85" t="str">
        <f>VLOOKUP(A42,Lists!$B$2:$G$153,5,FALSE)</f>
        <v>Earthquake</v>
      </c>
      <c r="F42" s="161">
        <f t="shared" si="5"/>
        <v>2.1</v>
      </c>
      <c r="G42" s="82">
        <f t="shared" si="6"/>
        <v>3</v>
      </c>
      <c r="H42" s="82" t="str">
        <f t="shared" si="7"/>
        <v>Medium</v>
      </c>
      <c r="I42" s="162" t="str">
        <f>INDEX(Trends!$D$3:$D$405,MATCH(B42,Trends!$C$3:$C$405,0))</f>
        <v>Stable</v>
      </c>
      <c r="J42" s="82" t="str">
        <f>VLOOKUP($B42,Reliability!$A$3:$I$170,9,FALSE)</f>
        <v>High</v>
      </c>
      <c r="K42" s="163">
        <f t="shared" si="8"/>
        <v>2.1</v>
      </c>
      <c r="L42" s="163">
        <f>VLOOKUP($B42,'Impact of the crisis'!$C$6:$N$170,12,FALSE)</f>
        <v>0.4</v>
      </c>
      <c r="M42" s="163">
        <f>VLOOKUP($B42,'Impact of the crisis'!$C$6:$AB$170,26,FALSE)</f>
        <v>2.7</v>
      </c>
      <c r="N42" s="163">
        <f>VLOOKUP($B42,'Conditions of people affected'!$C$6:$R$170,16,FALSE)</f>
        <v>2.2999999999999998</v>
      </c>
      <c r="O42" s="163">
        <f>VLOOKUP($B42,'Conditions of people affected'!$C$6:$R$170,9,FALSE)</f>
        <v>1.6</v>
      </c>
      <c r="P42" s="163">
        <f>VLOOKUP($B42,'Conditions of people affected'!$C$6:$R$170,15,FALSE)</f>
        <v>3</v>
      </c>
      <c r="Q42" s="163">
        <f t="shared" si="9"/>
        <v>1.8</v>
      </c>
      <c r="R42" s="163">
        <f>VLOOKUP($B42,'Complexity of the crisis'!$C$6:$AN$170,22,FALSE)</f>
        <v>2.8</v>
      </c>
      <c r="S42" s="163">
        <f>VLOOKUP($B42,'Complexity of the crisis'!$C$6:$AN$170,38,FALSE)</f>
        <v>0.5</v>
      </c>
      <c r="T42" s="86" t="str">
        <f>VLOOKUP(B42,Lists!$C$3:$E$163,3,FALSE)</f>
        <v>Asia</v>
      </c>
      <c r="U42" s="87" t="str">
        <f>VLOOKUP(B42,'INFORM Severity - hidden'!$C$5:$V$170,20,FALSE)</f>
        <v>2021-03-23</v>
      </c>
    </row>
    <row r="43" spans="1:21">
      <c r="A43" s="83" t="str">
        <f t="array" ref="A43">IFERROR(INDEX(Lists!$B$2:$B$153,SMALL(IF(Lists!$I$2:$I$153="Individual",ROW(Lists!$B$2:$B$153)),ROW(39:39))-1,1),"")</f>
        <v>Conflict in Jammu and Kashmir</v>
      </c>
      <c r="B43" s="84" t="str">
        <f>VLOOKUP(A43,Lists!$B$2:$G$153,2,FALSE)</f>
        <v>IND002</v>
      </c>
      <c r="C43" s="84" t="str">
        <f>VLOOKUP(B43,'INFORM Severity - hidden'!$C$5:$D$160,2,FALSE)</f>
        <v>India</v>
      </c>
      <c r="D43" s="84" t="str">
        <f>VLOOKUP(A43,Lists!$B$2:$G$153,3,FALSE)</f>
        <v>IND</v>
      </c>
      <c r="E43" s="85" t="str">
        <f>VLOOKUP(A43,Lists!$B$2:$G$153,5,FALSE)</f>
        <v>Conflict</v>
      </c>
      <c r="F43" s="161" t="str">
        <f t="shared" si="5"/>
        <v>x</v>
      </c>
      <c r="G43" s="82" t="str">
        <f t="shared" si="6"/>
        <v>x</v>
      </c>
      <c r="H43" s="82" t="str">
        <f t="shared" si="7"/>
        <v>x</v>
      </c>
      <c r="I43" s="162" t="str">
        <f>INDEX(Trends!$D$3:$D$405,MATCH(B43,Trends!$C$3:$C$405,0))</f>
        <v>-</v>
      </c>
      <c r="J43" s="82" t="str">
        <f>VLOOKUP($B43,Reliability!$A$3:$I$170,9,FALSE)</f>
        <v>Low</v>
      </c>
      <c r="K43" s="163">
        <f t="shared" si="8"/>
        <v>2.6</v>
      </c>
      <c r="L43" s="163">
        <f>VLOOKUP($B43,'Impact of the crisis'!$C$6:$N$170,12,FALSE)</f>
        <v>2</v>
      </c>
      <c r="M43" s="163">
        <f>VLOOKUP($B43,'Impact of the crisis'!$C$6:$AB$170,26,FALSE)</f>
        <v>2.9</v>
      </c>
      <c r="N43" s="163" t="str">
        <f>VLOOKUP($B43,'Conditions of people affected'!$C$6:$R$170,16,FALSE)</f>
        <v>x</v>
      </c>
      <c r="O43" s="163" t="str">
        <f>VLOOKUP($B43,'Conditions of people affected'!$C$6:$R$170,9,FALSE)</f>
        <v>x</v>
      </c>
      <c r="P43" s="163" t="str">
        <f>VLOOKUP($B43,'Conditions of people affected'!$C$6:$R$170,15,FALSE)</f>
        <v>x</v>
      </c>
      <c r="Q43" s="163">
        <f t="shared" si="9"/>
        <v>2.8</v>
      </c>
      <c r="R43" s="163">
        <f>VLOOKUP($B43,'Complexity of the crisis'!$C$6:$AN$170,22,FALSE)</f>
        <v>2.6</v>
      </c>
      <c r="S43" s="163">
        <f>VLOOKUP($B43,'Complexity of the crisis'!$C$6:$AN$170,38,FALSE)</f>
        <v>3</v>
      </c>
      <c r="T43" s="86" t="str">
        <f>VLOOKUP(B43,Lists!$C$3:$E$163,3,FALSE)</f>
        <v>Asia</v>
      </c>
      <c r="U43" s="87" t="str">
        <f>VLOOKUP(B43,'INFORM Severity - hidden'!$C$5:$V$170,20,FALSE)</f>
        <v>2021-03-23</v>
      </c>
    </row>
    <row r="44" spans="1:21">
      <c r="A44" s="83" t="str">
        <f t="array" ref="A44">IFERROR(INDEX(Lists!$B$2:$B$153,SMALL(IF(Lists!$I$2:$I$153="Individual",ROW(Lists!$B$2:$B$153)),ROW(40:40))-1,1),"")</f>
        <v>Afghan Refugees in Iran</v>
      </c>
      <c r="B44" s="84" t="str">
        <f>VLOOKUP(A44,Lists!$B$2:$G$153,2,FALSE)</f>
        <v>IRN004</v>
      </c>
      <c r="C44" s="84" t="str">
        <f>VLOOKUP(B44,'INFORM Severity - hidden'!$C$5:$D$160,2,FALSE)</f>
        <v>Iran</v>
      </c>
      <c r="D44" s="84" t="str">
        <f>VLOOKUP(A44,Lists!$B$2:$G$153,3,FALSE)</f>
        <v>IRN</v>
      </c>
      <c r="E44" s="85" t="str">
        <f>VLOOKUP(A44,Lists!$B$2:$G$153,5,FALSE)</f>
        <v>International displacement</v>
      </c>
      <c r="F44" s="161">
        <f t="shared" si="5"/>
        <v>3.4</v>
      </c>
      <c r="G44" s="82">
        <f t="shared" si="6"/>
        <v>4</v>
      </c>
      <c r="H44" s="82" t="str">
        <f t="shared" si="7"/>
        <v>High</v>
      </c>
      <c r="I44" s="162" t="str">
        <f>INDEX(Trends!$D$3:$D$405,MATCH(B44,Trends!$C$3:$C$405,0))</f>
        <v>Stable</v>
      </c>
      <c r="J44" s="82" t="str">
        <f>VLOOKUP($B44,Reliability!$A$3:$I$170,9,FALSE)</f>
        <v>High</v>
      </c>
      <c r="K44" s="163">
        <f t="shared" si="8"/>
        <v>2.8</v>
      </c>
      <c r="L44" s="163">
        <f>VLOOKUP($B44,'Impact of the crisis'!$C$6:$N$170,12,FALSE)</f>
        <v>2.7</v>
      </c>
      <c r="M44" s="163">
        <f>VLOOKUP($B44,'Impact of the crisis'!$C$6:$AB$170,26,FALSE)</f>
        <v>2.8</v>
      </c>
      <c r="N44" s="163">
        <f>VLOOKUP($B44,'Conditions of people affected'!$C$6:$R$170,16,FALSE)</f>
        <v>4.05</v>
      </c>
      <c r="O44" s="163">
        <f>VLOOKUP($B44,'Conditions of people affected'!$C$6:$R$170,9,FALSE)</f>
        <v>4.0999999999999996</v>
      </c>
      <c r="P44" s="163">
        <f>VLOOKUP($B44,'Conditions of people affected'!$C$6:$R$170,15,FALSE)</f>
        <v>4</v>
      </c>
      <c r="Q44" s="163">
        <f t="shared" si="9"/>
        <v>2.7</v>
      </c>
      <c r="R44" s="163">
        <f>VLOOKUP($B44,'Complexity of the crisis'!$C$6:$AN$170,22,FALSE)</f>
        <v>2.8</v>
      </c>
      <c r="S44" s="163">
        <f>VLOOKUP($B44,'Complexity of the crisis'!$C$6:$AN$170,38,FALSE)</f>
        <v>2.5</v>
      </c>
      <c r="T44" s="86" t="str">
        <f>VLOOKUP(B44,Lists!$C$3:$E$163,3,FALSE)</f>
        <v>Middle east</v>
      </c>
      <c r="U44" s="87" t="str">
        <f>VLOOKUP(B44,'INFORM Severity - hidden'!$C$5:$V$170,20,FALSE)</f>
        <v>2021-03-15</v>
      </c>
    </row>
    <row r="45" spans="1:21">
      <c r="A45" s="83" t="str">
        <f t="array" ref="A45">IFERROR(INDEX(Lists!$B$2:$B$153,SMALL(IF(Lists!$I$2:$I$153="Individual",ROW(Lists!$B$2:$B$153)),ROW(41:41))-1,1),"")</f>
        <v>Conflict  in Iraq</v>
      </c>
      <c r="B45" s="84" t="str">
        <f>VLOOKUP(A45,Lists!$B$2:$G$153,2,FALSE)</f>
        <v>IRQ002</v>
      </c>
      <c r="C45" s="84" t="str">
        <f>VLOOKUP(B45,'INFORM Severity - hidden'!$C$5:$D$160,2,FALSE)</f>
        <v>Iraq</v>
      </c>
      <c r="D45" s="84" t="str">
        <f>VLOOKUP(A45,Lists!$B$2:$G$153,3,FALSE)</f>
        <v>IRQ</v>
      </c>
      <c r="E45" s="85" t="str">
        <f>VLOOKUP(A45,Lists!$B$2:$G$153,5,FALSE)</f>
        <v>Conflict</v>
      </c>
      <c r="F45" s="161">
        <f t="shared" si="5"/>
        <v>4.4000000000000004</v>
      </c>
      <c r="G45" s="82">
        <f t="shared" si="6"/>
        <v>5</v>
      </c>
      <c r="H45" s="82" t="str">
        <f t="shared" si="7"/>
        <v>Very High</v>
      </c>
      <c r="I45" s="162" t="str">
        <f>INDEX(Trends!$D$3:$D$405,MATCH(B45,Trends!$C$3:$C$405,0))</f>
        <v>Increasing</v>
      </c>
      <c r="J45" s="82" t="str">
        <f>VLOOKUP($B45,Reliability!$A$3:$I$170,9,FALSE)</f>
        <v>Very High</v>
      </c>
      <c r="K45" s="163">
        <f t="shared" si="8"/>
        <v>4.3</v>
      </c>
      <c r="L45" s="163">
        <f>VLOOKUP($B45,'Impact of the crisis'!$C$6:$N$170,12,FALSE)</f>
        <v>3.6</v>
      </c>
      <c r="M45" s="163">
        <f>VLOOKUP($B45,'Impact of the crisis'!$C$6:$AB$170,26,FALSE)</f>
        <v>4.5999999999999996</v>
      </c>
      <c r="N45" s="163">
        <f>VLOOKUP($B45,'Conditions of people affected'!$C$6:$R$170,16,FALSE)</f>
        <v>4.7</v>
      </c>
      <c r="O45" s="163">
        <f>VLOOKUP($B45,'Conditions of people affected'!$C$6:$R$170,9,FALSE)</f>
        <v>4.4000000000000004</v>
      </c>
      <c r="P45" s="163">
        <f>VLOOKUP($B45,'Conditions of people affected'!$C$6:$R$170,15,FALSE)</f>
        <v>5</v>
      </c>
      <c r="Q45" s="163">
        <f t="shared" si="9"/>
        <v>4</v>
      </c>
      <c r="R45" s="163">
        <f>VLOOKUP($B45,'Complexity of the crisis'!$C$6:$AN$170,22,FALSE)</f>
        <v>3.4</v>
      </c>
      <c r="S45" s="163">
        <f>VLOOKUP($B45,'Complexity of the crisis'!$C$6:$AN$170,38,FALSE)</f>
        <v>4.5</v>
      </c>
      <c r="T45" s="86" t="str">
        <f>VLOOKUP(B45,Lists!$C$3:$E$163,3,FALSE)</f>
        <v>Middle east</v>
      </c>
      <c r="U45" s="87" t="str">
        <f>VLOOKUP(B45,'INFORM Severity - hidden'!$C$5:$V$170,20,FALSE)</f>
        <v>2021-04-28</v>
      </c>
    </row>
    <row r="46" spans="1:21">
      <c r="A46" s="83" t="str">
        <f t="array" ref="A46">IFERROR(INDEX(Lists!$B$2:$B$153,SMALL(IF(Lists!$I$2:$I$153="Individual",ROW(Lists!$B$2:$B$153)),ROW(42:42))-1,1),"")</f>
        <v>Syrian and Palestinian refugees in iraq</v>
      </c>
      <c r="B46" s="84" t="str">
        <f>VLOOKUP(A46,Lists!$B$2:$G$153,2,FALSE)</f>
        <v>IRQ003</v>
      </c>
      <c r="C46" s="84" t="str">
        <f>VLOOKUP(B46,'INFORM Severity - hidden'!$C$5:$D$160,2,FALSE)</f>
        <v>Iraq</v>
      </c>
      <c r="D46" s="84" t="str">
        <f>VLOOKUP(A46,Lists!$B$2:$G$153,3,FALSE)</f>
        <v>IRQ</v>
      </c>
      <c r="E46" s="85" t="str">
        <f>VLOOKUP(A46,Lists!$B$2:$G$153,5,FALSE)</f>
        <v>International displacement</v>
      </c>
      <c r="F46" s="161">
        <f t="shared" si="5"/>
        <v>2.8</v>
      </c>
      <c r="G46" s="82">
        <f t="shared" si="6"/>
        <v>3</v>
      </c>
      <c r="H46" s="82" t="str">
        <f t="shared" si="7"/>
        <v>Medium</v>
      </c>
      <c r="I46" s="162" t="str">
        <f>INDEX(Trends!$D$3:$D$405,MATCH(B46,Trends!$C$3:$C$405,0))</f>
        <v>Stable</v>
      </c>
      <c r="J46" s="82" t="str">
        <f>VLOOKUP($B46,Reliability!$A$3:$I$170,9,FALSE)</f>
        <v>High</v>
      </c>
      <c r="K46" s="163">
        <f t="shared" si="8"/>
        <v>1.8</v>
      </c>
      <c r="L46" s="163">
        <f>VLOOKUP($B46,'Impact of the crisis'!$C$6:$N$170,12,FALSE)</f>
        <v>1.5</v>
      </c>
      <c r="M46" s="163">
        <f>VLOOKUP($B46,'Impact of the crisis'!$C$6:$AB$170,26,FALSE)</f>
        <v>2</v>
      </c>
      <c r="N46" s="163">
        <f>VLOOKUP($B46,'Conditions of people affected'!$C$6:$R$170,16,FALSE)</f>
        <v>2.9</v>
      </c>
      <c r="O46" s="163">
        <f>VLOOKUP($B46,'Conditions of people affected'!$C$6:$R$170,9,FALSE)</f>
        <v>2.8</v>
      </c>
      <c r="P46" s="163">
        <f>VLOOKUP($B46,'Conditions of people affected'!$C$6:$R$170,15,FALSE)</f>
        <v>3</v>
      </c>
      <c r="Q46" s="163">
        <f t="shared" si="9"/>
        <v>3.5</v>
      </c>
      <c r="R46" s="163">
        <f>VLOOKUP($B46,'Complexity of the crisis'!$C$6:$AN$170,22,FALSE)</f>
        <v>3.4</v>
      </c>
      <c r="S46" s="163">
        <f>VLOOKUP($B46,'Complexity of the crisis'!$C$6:$AN$170,38,FALSE)</f>
        <v>3.5</v>
      </c>
      <c r="T46" s="86" t="str">
        <f>VLOOKUP(B46,Lists!$C$3:$E$163,3,FALSE)</f>
        <v>Middle east</v>
      </c>
      <c r="U46" s="87" t="str">
        <f>VLOOKUP(B46,'INFORM Severity - hidden'!$C$5:$V$170,20,FALSE)</f>
        <v>2021-04-28</v>
      </c>
    </row>
    <row r="47" spans="1:21">
      <c r="A47" s="83" t="str">
        <f t="array" ref="A47">IFERROR(INDEX(Lists!$B$2:$B$153,SMALL(IF(Lists!$I$2:$I$153="Individual",ROW(Lists!$B$2:$B$153)),ROW(43:43))-1,1),"")</f>
        <v>Mixed migration flows in Italy</v>
      </c>
      <c r="B47" s="84" t="str">
        <f>VLOOKUP(A47,Lists!$B$2:$G$153,2,FALSE)</f>
        <v>ITA002</v>
      </c>
      <c r="C47" s="84" t="str">
        <f>VLOOKUP(B47,'INFORM Severity - hidden'!$C$5:$D$160,2,FALSE)</f>
        <v>Italy</v>
      </c>
      <c r="D47" s="84" t="str">
        <f>VLOOKUP(A47,Lists!$B$2:$G$153,3,FALSE)</f>
        <v>ITA</v>
      </c>
      <c r="E47" s="85" t="str">
        <f>VLOOKUP(A47,Lists!$B$2:$G$153,5,FALSE)</f>
        <v>International displacement</v>
      </c>
      <c r="F47" s="161" t="str">
        <f t="shared" si="5"/>
        <v>x</v>
      </c>
      <c r="G47" s="82" t="str">
        <f t="shared" si="6"/>
        <v>x</v>
      </c>
      <c r="H47" s="82" t="str">
        <f t="shared" si="7"/>
        <v>x</v>
      </c>
      <c r="I47" s="162" t="str">
        <f>INDEX(Trends!$D$3:$D$405,MATCH(B47,Trends!$C$3:$C$405,0))</f>
        <v>-</v>
      </c>
      <c r="J47" s="82" t="str">
        <f>VLOOKUP($B47,Reliability!$A$3:$I$170,9,FALSE)</f>
        <v>Low</v>
      </c>
      <c r="K47" s="163">
        <f t="shared" si="8"/>
        <v>2.9</v>
      </c>
      <c r="L47" s="163">
        <f>VLOOKUP($B47,'Impact of the crisis'!$C$6:$N$170,12,FALSE)</f>
        <v>1.7</v>
      </c>
      <c r="M47" s="163">
        <f>VLOOKUP($B47,'Impact of the crisis'!$C$6:$AB$170,26,FALSE)</f>
        <v>3.4</v>
      </c>
      <c r="N47" s="163" t="str">
        <f>VLOOKUP($B47,'Conditions of people affected'!$C$6:$R$170,16,FALSE)</f>
        <v>x</v>
      </c>
      <c r="O47" s="163" t="str">
        <f>VLOOKUP($B47,'Conditions of people affected'!$C$6:$R$170,9,FALSE)</f>
        <v>x</v>
      </c>
      <c r="P47" s="163" t="str">
        <f>VLOOKUP($B47,'Conditions of people affected'!$C$6:$R$170,15,FALSE)</f>
        <v>x</v>
      </c>
      <c r="Q47" s="163">
        <f t="shared" si="9"/>
        <v>1.5</v>
      </c>
      <c r="R47" s="163">
        <f>VLOOKUP($B47,'Complexity of the crisis'!$C$6:$AN$170,22,FALSE)</f>
        <v>1.4</v>
      </c>
      <c r="S47" s="163">
        <f>VLOOKUP($B47,'Complexity of the crisis'!$C$6:$AN$170,38,FALSE)</f>
        <v>1.5</v>
      </c>
      <c r="T47" s="86" t="str">
        <f>VLOOKUP(B47,Lists!$C$3:$E$163,3,FALSE)</f>
        <v>Europe</v>
      </c>
      <c r="U47" s="87" t="str">
        <f>VLOOKUP(B47,'INFORM Severity - hidden'!$C$5:$V$170,20,FALSE)</f>
        <v>2019-04-17</v>
      </c>
    </row>
    <row r="48" spans="1:21">
      <c r="A48" s="83" t="str">
        <f t="array" ref="A48">IFERROR(INDEX(Lists!$B$2:$B$153,SMALL(IF(Lists!$I$2:$I$153="Individual",ROW(Lists!$B$2:$B$153)),ROW(44:44))-1,1),"")</f>
        <v>Syrian refugees in Jordan</v>
      </c>
      <c r="B48" s="84" t="str">
        <f>VLOOKUP(A48,Lists!$B$2:$G$153,2,FALSE)</f>
        <v>JOR002</v>
      </c>
      <c r="C48" s="84" t="str">
        <f>VLOOKUP(B48,'INFORM Severity - hidden'!$C$5:$D$160,2,FALSE)</f>
        <v>Jordan</v>
      </c>
      <c r="D48" s="84" t="str">
        <f>VLOOKUP(A48,Lists!$B$2:$G$153,3,FALSE)</f>
        <v>JOR</v>
      </c>
      <c r="E48" s="85" t="str">
        <f>VLOOKUP(A48,Lists!$B$2:$G$153,5,FALSE)</f>
        <v>International displacement</v>
      </c>
      <c r="F48" s="161">
        <f t="shared" si="5"/>
        <v>3.2</v>
      </c>
      <c r="G48" s="82">
        <f t="shared" si="6"/>
        <v>4</v>
      </c>
      <c r="H48" s="82" t="str">
        <f t="shared" si="7"/>
        <v>High</v>
      </c>
      <c r="I48" s="162" t="str">
        <f>INDEX(Trends!$D$3:$D$405,MATCH(B48,Trends!$C$3:$C$405,0))</f>
        <v>Increasing</v>
      </c>
      <c r="J48" s="82" t="str">
        <f>VLOOKUP($B48,Reliability!$A$3:$I$170,9,FALSE)</f>
        <v>High</v>
      </c>
      <c r="K48" s="163">
        <f t="shared" si="8"/>
        <v>2.8</v>
      </c>
      <c r="L48" s="163">
        <f>VLOOKUP($B48,'Impact of the crisis'!$C$6:$N$170,12,FALSE)</f>
        <v>3</v>
      </c>
      <c r="M48" s="163">
        <f>VLOOKUP($B48,'Impact of the crisis'!$C$6:$AB$170,26,FALSE)</f>
        <v>2.7</v>
      </c>
      <c r="N48" s="163">
        <f>VLOOKUP($B48,'Conditions of people affected'!$C$6:$R$170,16,FALSE)</f>
        <v>3.75</v>
      </c>
      <c r="O48" s="163">
        <f>VLOOKUP($B48,'Conditions of people affected'!$C$6:$R$170,9,FALSE)</f>
        <v>3.5</v>
      </c>
      <c r="P48" s="163">
        <f>VLOOKUP($B48,'Conditions of people affected'!$C$6:$R$170,15,FALSE)</f>
        <v>4</v>
      </c>
      <c r="Q48" s="163">
        <f t="shared" si="9"/>
        <v>2.5</v>
      </c>
      <c r="R48" s="163">
        <f>VLOOKUP($B48,'Complexity of the crisis'!$C$6:$AN$170,22,FALSE)</f>
        <v>2.5</v>
      </c>
      <c r="S48" s="163">
        <f>VLOOKUP($B48,'Complexity of the crisis'!$C$6:$AN$170,38,FALSE)</f>
        <v>2.5</v>
      </c>
      <c r="T48" s="86" t="str">
        <f>VLOOKUP(B48,Lists!$C$3:$E$163,3,FALSE)</f>
        <v>Middle east</v>
      </c>
      <c r="U48" s="87" t="str">
        <f>VLOOKUP(B48,'INFORM Severity - hidden'!$C$5:$V$170,20,FALSE)</f>
        <v>2021-04-28</v>
      </c>
    </row>
    <row r="49" spans="1:21">
      <c r="A49" s="83" t="str">
        <f t="array" ref="A49">IFERROR(INDEX(Lists!$B$2:$B$153,SMALL(IF(Lists!$I$2:$I$153="Individual",ROW(Lists!$B$2:$B$153)),ROW(45:45))-1,1),"")</f>
        <v>Refugee situation in Kenya</v>
      </c>
      <c r="B49" s="84" t="str">
        <f>VLOOKUP(A49,Lists!$B$2:$G$153,2,FALSE)</f>
        <v>KEN002</v>
      </c>
      <c r="C49" s="84" t="str">
        <f>VLOOKUP(B49,'INFORM Severity - hidden'!$C$5:$D$160,2,FALSE)</f>
        <v>Kenya</v>
      </c>
      <c r="D49" s="84" t="str">
        <f>VLOOKUP(A49,Lists!$B$2:$G$153,3,FALSE)</f>
        <v>KEN</v>
      </c>
      <c r="E49" s="85" t="str">
        <f>VLOOKUP(A49,Lists!$B$2:$G$153,5,FALSE)</f>
        <v>International displacement</v>
      </c>
      <c r="F49" s="161">
        <f t="shared" si="5"/>
        <v>2.7</v>
      </c>
      <c r="G49" s="82">
        <f t="shared" si="6"/>
        <v>3</v>
      </c>
      <c r="H49" s="82" t="str">
        <f t="shared" si="7"/>
        <v>Medium</v>
      </c>
      <c r="I49" s="162" t="str">
        <f>INDEX(Trends!$D$3:$D$405,MATCH(B49,Trends!$C$3:$C$405,0))</f>
        <v>Stable</v>
      </c>
      <c r="J49" s="82" t="str">
        <f>VLOOKUP($B49,Reliability!$A$3:$I$170,9,FALSE)</f>
        <v>Medium</v>
      </c>
      <c r="K49" s="163">
        <f t="shared" si="8"/>
        <v>2.9</v>
      </c>
      <c r="L49" s="163">
        <f>VLOOKUP($B49,'Impact of the crisis'!$C$6:$N$170,12,FALSE)</f>
        <v>1.9</v>
      </c>
      <c r="M49" s="163">
        <f>VLOOKUP($B49,'Impact of the crisis'!$C$6:$AB$170,26,FALSE)</f>
        <v>3.3</v>
      </c>
      <c r="N49" s="163">
        <f>VLOOKUP($B49,'Conditions of people affected'!$C$6:$R$170,16,FALSE)</f>
        <v>2.95</v>
      </c>
      <c r="O49" s="163">
        <f>VLOOKUP($B49,'Conditions of people affected'!$C$6:$R$170,9,FALSE)</f>
        <v>2.9</v>
      </c>
      <c r="P49" s="163">
        <f>VLOOKUP($B49,'Conditions of people affected'!$C$6:$R$170,15,FALSE)</f>
        <v>3</v>
      </c>
      <c r="Q49" s="163">
        <f t="shared" si="9"/>
        <v>2.1</v>
      </c>
      <c r="R49" s="163">
        <f>VLOOKUP($B49,'Complexity of the crisis'!$C$6:$AN$170,22,FALSE)</f>
        <v>2.9</v>
      </c>
      <c r="S49" s="163">
        <f>VLOOKUP($B49,'Complexity of the crisis'!$C$6:$AN$170,38,FALSE)</f>
        <v>1</v>
      </c>
      <c r="T49" s="86" t="str">
        <f>VLOOKUP(B49,Lists!$C$3:$E$163,3,FALSE)</f>
        <v>Africa</v>
      </c>
      <c r="U49" s="87" t="str">
        <f>VLOOKUP(B49,'INFORM Severity - hidden'!$C$5:$V$170,20,FALSE)</f>
        <v>2021-02-26</v>
      </c>
    </row>
    <row r="50" spans="1:21">
      <c r="A50" s="83" t="str">
        <f t="array" ref="A50">IFERROR(INDEX(Lists!$B$2:$B$153,SMALL(IF(Lists!$I$2:$I$153="Individual",ROW(Lists!$B$2:$B$153)),ROW(46:46))-1,1),"")</f>
        <v>Syrian refugees in Lebanon</v>
      </c>
      <c r="B50" s="84" t="str">
        <f>VLOOKUP(A50,Lists!$B$2:$G$153,2,FALSE)</f>
        <v>LBN002</v>
      </c>
      <c r="C50" s="84" t="str">
        <f>VLOOKUP(B50,'INFORM Severity - hidden'!$C$5:$D$160,2,FALSE)</f>
        <v>Lebanon</v>
      </c>
      <c r="D50" s="84" t="str">
        <f>VLOOKUP(A50,Lists!$B$2:$G$153,3,FALSE)</f>
        <v>LBN</v>
      </c>
      <c r="E50" s="85" t="str">
        <f>VLOOKUP(A50,Lists!$B$2:$G$153,5,FALSE)</f>
        <v>International displacement</v>
      </c>
      <c r="F50" s="161">
        <f t="shared" si="5"/>
        <v>3.5</v>
      </c>
      <c r="G50" s="82">
        <f t="shared" si="6"/>
        <v>4</v>
      </c>
      <c r="H50" s="82" t="str">
        <f t="shared" si="7"/>
        <v>High</v>
      </c>
      <c r="I50" s="162" t="str">
        <f>INDEX(Trends!$D$3:$D$405,MATCH(B50,Trends!$C$3:$C$405,0))</f>
        <v>Increasing</v>
      </c>
      <c r="J50" s="82" t="str">
        <f>VLOOKUP($B50,Reliability!$A$3:$I$170,9,FALSE)</f>
        <v>High</v>
      </c>
      <c r="K50" s="163">
        <f t="shared" si="8"/>
        <v>3.3</v>
      </c>
      <c r="L50" s="163">
        <f>VLOOKUP($B50,'Impact of the crisis'!$C$6:$N$170,12,FALSE)</f>
        <v>3.6</v>
      </c>
      <c r="M50" s="163">
        <f>VLOOKUP($B50,'Impact of the crisis'!$C$6:$AB$170,26,FALSE)</f>
        <v>3.2</v>
      </c>
      <c r="N50" s="163">
        <f>VLOOKUP($B50,'Conditions of people affected'!$C$6:$R$170,16,FALSE)</f>
        <v>4.0999999999999996</v>
      </c>
      <c r="O50" s="163">
        <f>VLOOKUP($B50,'Conditions of people affected'!$C$6:$R$170,9,FALSE)</f>
        <v>4.2</v>
      </c>
      <c r="P50" s="163">
        <f>VLOOKUP($B50,'Conditions of people affected'!$C$6:$R$170,15,FALSE)</f>
        <v>4</v>
      </c>
      <c r="Q50" s="163">
        <f t="shared" si="9"/>
        <v>2.7</v>
      </c>
      <c r="R50" s="163">
        <f>VLOOKUP($B50,'Complexity of the crisis'!$C$6:$AN$170,22,FALSE)</f>
        <v>2.8</v>
      </c>
      <c r="S50" s="163">
        <f>VLOOKUP($B50,'Complexity of the crisis'!$C$6:$AN$170,38,FALSE)</f>
        <v>2.5</v>
      </c>
      <c r="T50" s="86" t="str">
        <f>VLOOKUP(B50,Lists!$C$3:$E$163,3,FALSE)</f>
        <v>Middle east</v>
      </c>
      <c r="U50" s="87" t="str">
        <f>VLOOKUP(B50,'INFORM Severity - hidden'!$C$5:$V$170,20,FALSE)</f>
        <v>2021-04-28</v>
      </c>
    </row>
    <row r="51" spans="1:21">
      <c r="A51" s="83" t="str">
        <f t="array" ref="A51">IFERROR(INDEX(Lists!$B$2:$B$153,SMALL(IF(Lists!$I$2:$I$153="Individual",ROW(Lists!$B$2:$B$153)),ROW(47:47))-1,1),"")</f>
        <v>Socioeconomic crisis in Lebanon</v>
      </c>
      <c r="B51" s="84" t="str">
        <f>VLOOKUP(A51,Lists!$B$2:$G$153,2,FALSE)</f>
        <v>LBN004</v>
      </c>
      <c r="C51" s="84" t="str">
        <f>VLOOKUP(B51,'INFORM Severity - hidden'!$C$5:$D$160,2,FALSE)</f>
        <v>Lebanon</v>
      </c>
      <c r="D51" s="84" t="str">
        <f>VLOOKUP(A51,Lists!$B$2:$G$153,3,FALSE)</f>
        <v>LBN</v>
      </c>
      <c r="E51" s="85" t="str">
        <f>VLOOKUP(A51,Lists!$B$2:$G$153,5,FALSE)</f>
        <v>Political and economic crisis</v>
      </c>
      <c r="F51" s="161">
        <f t="shared" si="5"/>
        <v>3.7</v>
      </c>
      <c r="G51" s="82">
        <f t="shared" si="6"/>
        <v>4</v>
      </c>
      <c r="H51" s="82" t="str">
        <f t="shared" si="7"/>
        <v>High</v>
      </c>
      <c r="I51" s="162" t="str">
        <f>INDEX(Trends!$D$3:$D$405,MATCH(B51,Trends!$C$3:$C$405,0))</f>
        <v>Increasing</v>
      </c>
      <c r="J51" s="82" t="str">
        <f>VLOOKUP($B51,Reliability!$A$3:$I$170,9,FALSE)</f>
        <v>High</v>
      </c>
      <c r="K51" s="163">
        <f t="shared" si="8"/>
        <v>3.3</v>
      </c>
      <c r="L51" s="163">
        <f>VLOOKUP($B51,'Impact of the crisis'!$C$6:$N$170,12,FALSE)</f>
        <v>3.6</v>
      </c>
      <c r="M51" s="163">
        <f>VLOOKUP($B51,'Impact of the crisis'!$C$6:$AB$170,26,FALSE)</f>
        <v>3.1</v>
      </c>
      <c r="N51" s="163">
        <f>VLOOKUP($B51,'Conditions of people affected'!$C$6:$R$170,16,FALSE)</f>
        <v>4.25</v>
      </c>
      <c r="O51" s="163">
        <f>VLOOKUP($B51,'Conditions of people affected'!$C$6:$R$170,9,FALSE)</f>
        <v>4.5</v>
      </c>
      <c r="P51" s="163">
        <f>VLOOKUP($B51,'Conditions of people affected'!$C$6:$R$170,15,FALSE)</f>
        <v>4</v>
      </c>
      <c r="Q51" s="163">
        <f t="shared" si="9"/>
        <v>2.9</v>
      </c>
      <c r="R51" s="163">
        <f>VLOOKUP($B51,'Complexity of the crisis'!$C$6:$AN$170,22,FALSE)</f>
        <v>2.8</v>
      </c>
      <c r="S51" s="163">
        <f>VLOOKUP($B51,'Complexity of the crisis'!$C$6:$AN$170,38,FALSE)</f>
        <v>3</v>
      </c>
      <c r="T51" s="86" t="str">
        <f>VLOOKUP(B51,Lists!$C$3:$E$163,3,FALSE)</f>
        <v>Middle east</v>
      </c>
      <c r="U51" s="87" t="str">
        <f>VLOOKUP(B51,'INFORM Severity - hidden'!$C$5:$V$170,20,FALSE)</f>
        <v>2021-04-28</v>
      </c>
    </row>
    <row r="52" spans="1:21">
      <c r="A52" s="83" t="str">
        <f t="array" ref="A52">IFERROR(INDEX(Lists!$B$2:$B$153,SMALL(IF(Lists!$I$2:$I$153="Individual",ROW(Lists!$B$2:$B$153)),ROW(48:48))-1,1),"")</f>
        <v>Mixed migration flows in Libya</v>
      </c>
      <c r="B52" s="84" t="str">
        <f>VLOOKUP(A52,Lists!$B$2:$G$153,2,FALSE)</f>
        <v>LBY002</v>
      </c>
      <c r="C52" s="84" t="str">
        <f>VLOOKUP(B52,'INFORM Severity - hidden'!$C$5:$D$160,2,FALSE)</f>
        <v>Libya</v>
      </c>
      <c r="D52" s="84" t="str">
        <f>VLOOKUP(A52,Lists!$B$2:$G$153,3,FALSE)</f>
        <v>LBY</v>
      </c>
      <c r="E52" s="85" t="str">
        <f>VLOOKUP(A52,Lists!$B$2:$G$153,5,FALSE)</f>
        <v>International displacement</v>
      </c>
      <c r="F52" s="161">
        <f t="shared" si="5"/>
        <v>2.6</v>
      </c>
      <c r="G52" s="82">
        <f t="shared" si="6"/>
        <v>3</v>
      </c>
      <c r="H52" s="82" t="str">
        <f t="shared" si="7"/>
        <v>Medium</v>
      </c>
      <c r="I52" s="162" t="str">
        <f>INDEX(Trends!$D$3:$D$405,MATCH(B52,Trends!$C$3:$C$405,0))</f>
        <v>Decreasing</v>
      </c>
      <c r="J52" s="82" t="str">
        <f>VLOOKUP($B52,Reliability!$A$3:$I$170,9,FALSE)</f>
        <v>Very High</v>
      </c>
      <c r="K52" s="163">
        <f t="shared" si="8"/>
        <v>3.8</v>
      </c>
      <c r="L52" s="163">
        <f>VLOOKUP($B52,'Impact of the crisis'!$C$6:$N$170,12,FALSE)</f>
        <v>4.5999999999999996</v>
      </c>
      <c r="M52" s="163">
        <f>VLOOKUP($B52,'Impact of the crisis'!$C$6:$AB$170,26,FALSE)</f>
        <v>3.3</v>
      </c>
      <c r="N52" s="163">
        <f>VLOOKUP($B52,'Conditions of people affected'!$C$6:$R$170,16,FALSE)</f>
        <v>1.2</v>
      </c>
      <c r="O52" s="163">
        <f>VLOOKUP($B52,'Conditions of people affected'!$C$6:$R$170,9,FALSE)</f>
        <v>1.4</v>
      </c>
      <c r="P52" s="163">
        <f>VLOOKUP($B52,'Conditions of people affected'!$C$6:$R$170,15,FALSE)</f>
        <v>1</v>
      </c>
      <c r="Q52" s="163">
        <f t="shared" si="9"/>
        <v>3.3</v>
      </c>
      <c r="R52" s="163">
        <f>VLOOKUP($B52,'Complexity of the crisis'!$C$6:$AN$170,22,FALSE)</f>
        <v>3.6</v>
      </c>
      <c r="S52" s="163">
        <f>VLOOKUP($B52,'Complexity of the crisis'!$C$6:$AN$170,38,FALSE)</f>
        <v>3</v>
      </c>
      <c r="T52" s="86" t="str">
        <f>VLOOKUP(B52,Lists!$C$3:$E$163,3,FALSE)</f>
        <v>Africa</v>
      </c>
      <c r="U52" s="87" t="str">
        <f>VLOOKUP(B52,'INFORM Severity - hidden'!$C$5:$V$170,20,FALSE)</f>
        <v>2021-04-28</v>
      </c>
    </row>
    <row r="53" spans="1:21">
      <c r="A53" s="83" t="str">
        <f t="array" ref="A53">IFERROR(INDEX(Lists!$B$2:$B$153,SMALL(IF(Lists!$I$2:$I$153="Individual",ROW(Lists!$B$2:$B$153)),ROW(49:49))-1,1),"")</f>
        <v>Drought in Lesotho</v>
      </c>
      <c r="B53" s="84" t="str">
        <f>VLOOKUP(A53,Lists!$B$2:$G$153,2,FALSE)</f>
        <v>LSO002</v>
      </c>
      <c r="C53" s="84" t="str">
        <f>VLOOKUP(B53,'INFORM Severity - hidden'!$C$5:$D$160,2,FALSE)</f>
        <v>Lesotho</v>
      </c>
      <c r="D53" s="84" t="str">
        <f>VLOOKUP(A53,Lists!$B$2:$G$153,3,FALSE)</f>
        <v>LSO</v>
      </c>
      <c r="E53" s="85" t="str">
        <f>VLOOKUP(A53,Lists!$B$2:$G$153,5,FALSE)</f>
        <v>Drought</v>
      </c>
      <c r="F53" s="161">
        <f t="shared" si="5"/>
        <v>2.5</v>
      </c>
      <c r="G53" s="82">
        <f t="shared" si="6"/>
        <v>3</v>
      </c>
      <c r="H53" s="82" t="str">
        <f t="shared" si="7"/>
        <v>Medium</v>
      </c>
      <c r="I53" s="162" t="str">
        <f>INDEX(Trends!$D$3:$D$405,MATCH(B53,Trends!$C$3:$C$405,0))</f>
        <v>Stable</v>
      </c>
      <c r="J53" s="82" t="str">
        <f>VLOOKUP($B53,Reliability!$A$3:$I$170,9,FALSE)</f>
        <v>Medium</v>
      </c>
      <c r="K53" s="163">
        <f t="shared" si="8"/>
        <v>2.2000000000000002</v>
      </c>
      <c r="L53" s="163">
        <f>VLOOKUP($B53,'Impact of the crisis'!$C$6:$N$170,12,FALSE)</f>
        <v>3</v>
      </c>
      <c r="M53" s="163">
        <f>VLOOKUP($B53,'Impact of the crisis'!$C$6:$AB$170,26,FALSE)</f>
        <v>1.8</v>
      </c>
      <c r="N53" s="163">
        <f>VLOOKUP($B53,'Conditions of people affected'!$C$6:$R$170,16,FALSE)</f>
        <v>3.45</v>
      </c>
      <c r="O53" s="163">
        <f>VLOOKUP($B53,'Conditions of people affected'!$C$6:$R$170,9,FALSE)</f>
        <v>2.9</v>
      </c>
      <c r="P53" s="163">
        <f>VLOOKUP($B53,'Conditions of people affected'!$C$6:$R$170,15,FALSE)</f>
        <v>4</v>
      </c>
      <c r="Q53" s="163">
        <f t="shared" si="9"/>
        <v>1.2</v>
      </c>
      <c r="R53" s="163">
        <f>VLOOKUP($B53,'Complexity of the crisis'!$C$6:$AN$170,22,FALSE)</f>
        <v>1.4</v>
      </c>
      <c r="S53" s="163">
        <f>VLOOKUP($B53,'Complexity of the crisis'!$C$6:$AN$170,38,FALSE)</f>
        <v>1</v>
      </c>
      <c r="T53" s="86" t="str">
        <f>VLOOKUP(B53,Lists!$C$3:$E$163,3,FALSE)</f>
        <v>Africa</v>
      </c>
      <c r="U53" s="87" t="str">
        <f>VLOOKUP(B53,'INFORM Severity - hidden'!$C$5:$V$170,20,FALSE)</f>
        <v>2020-11-26</v>
      </c>
    </row>
    <row r="54" spans="1:21">
      <c r="A54" s="83" t="str">
        <f t="array" ref="A54">IFERROR(INDEX(Lists!$B$2:$B$153,SMALL(IF(Lists!$I$2:$I$153="Individual",ROW(Lists!$B$2:$B$153)),ROW(50:50))-1,1),"")</f>
        <v>Mixed migration flows in Morocco</v>
      </c>
      <c r="B54" s="84" t="str">
        <f>VLOOKUP(A54,Lists!$B$2:$G$153,2,FALSE)</f>
        <v>MAR002</v>
      </c>
      <c r="C54" s="84" t="str">
        <f>VLOOKUP(B54,'INFORM Severity - hidden'!$C$5:$D$160,2,FALSE)</f>
        <v>Morocco</v>
      </c>
      <c r="D54" s="84" t="str">
        <f>VLOOKUP(A54,Lists!$B$2:$G$153,3,FALSE)</f>
        <v>MAR</v>
      </c>
      <c r="E54" s="85" t="str">
        <f>VLOOKUP(A54,Lists!$B$2:$G$153,5,FALSE)</f>
        <v>International displacement</v>
      </c>
      <c r="F54" s="161" t="str">
        <f t="shared" si="5"/>
        <v>x</v>
      </c>
      <c r="G54" s="82" t="str">
        <f t="shared" si="6"/>
        <v>x</v>
      </c>
      <c r="H54" s="82" t="str">
        <f t="shared" si="7"/>
        <v>x</v>
      </c>
      <c r="I54" s="162" t="str">
        <f>INDEX(Trends!$D$3:$D$405,MATCH(B54,Trends!$C$3:$C$405,0))</f>
        <v>-</v>
      </c>
      <c r="J54" s="82" t="str">
        <f>VLOOKUP($B54,Reliability!$A$3:$I$170,9,FALSE)</f>
        <v>Very Low</v>
      </c>
      <c r="K54" s="163">
        <f t="shared" si="8"/>
        <v>3.9</v>
      </c>
      <c r="L54" s="163">
        <f>VLOOKUP($B54,'Impact of the crisis'!$C$6:$N$170,12,FALSE)</f>
        <v>4.8</v>
      </c>
      <c r="M54" s="163">
        <f>VLOOKUP($B54,'Impact of the crisis'!$C$6:$AB$170,26,FALSE)</f>
        <v>3.2</v>
      </c>
      <c r="N54" s="163" t="str">
        <f>VLOOKUP($B54,'Conditions of people affected'!$C$6:$R$170,16,FALSE)</f>
        <v>x</v>
      </c>
      <c r="O54" s="163" t="str">
        <f>VLOOKUP($B54,'Conditions of people affected'!$C$6:$R$170,9,FALSE)</f>
        <v>x</v>
      </c>
      <c r="P54" s="163" t="str">
        <f>VLOOKUP($B54,'Conditions of people affected'!$C$6:$R$170,15,FALSE)</f>
        <v>x</v>
      </c>
      <c r="Q54" s="163">
        <f t="shared" si="9"/>
        <v>2.2000000000000002</v>
      </c>
      <c r="R54" s="163">
        <f>VLOOKUP($B54,'Complexity of the crisis'!$C$6:$AN$170,22,FALSE)</f>
        <v>3.1</v>
      </c>
      <c r="S54" s="163">
        <f>VLOOKUP($B54,'Complexity of the crisis'!$C$6:$AN$170,38,FALSE)</f>
        <v>1</v>
      </c>
      <c r="T54" s="86" t="str">
        <f>VLOOKUP(B54,Lists!$C$3:$E$163,3,FALSE)</f>
        <v>Africa</v>
      </c>
      <c r="U54" s="87" t="str">
        <f>VLOOKUP(B54,'INFORM Severity - hidden'!$C$5:$V$170,20,FALSE)</f>
        <v>2021-03-31</v>
      </c>
    </row>
    <row r="55" spans="1:21">
      <c r="A55" s="83" t="str">
        <f t="array" ref="A55">IFERROR(INDEX(Lists!$B$2:$B$153,SMALL(IF(Lists!$I$2:$I$153="Individual",ROW(Lists!$B$2:$B$153)),ROW(51:51))-1,1),"")</f>
        <v>Drought in Madagascar</v>
      </c>
      <c r="B55" s="84" t="str">
        <f>VLOOKUP(A55,Lists!$B$2:$G$153,2,FALSE)</f>
        <v>MDG002</v>
      </c>
      <c r="C55" s="84" t="str">
        <f>VLOOKUP(B55,'INFORM Severity - hidden'!$C$5:$D$160,2,FALSE)</f>
        <v>Madagascar</v>
      </c>
      <c r="D55" s="84" t="str">
        <f>VLOOKUP(A55,Lists!$B$2:$G$153,3,FALSE)</f>
        <v>MDG</v>
      </c>
      <c r="E55" s="85" t="str">
        <f>VLOOKUP(A55,Lists!$B$2:$G$153,5,FALSE)</f>
        <v>Drought</v>
      </c>
      <c r="F55" s="161">
        <f t="shared" si="5"/>
        <v>3</v>
      </c>
      <c r="G55" s="82">
        <f t="shared" si="6"/>
        <v>3</v>
      </c>
      <c r="H55" s="82" t="str">
        <f t="shared" si="7"/>
        <v>Medium</v>
      </c>
      <c r="I55" s="162" t="str">
        <f>INDEX(Trends!$D$3:$D$405,MATCH(B55,Trends!$C$3:$C$405,0))</f>
        <v>Increasing</v>
      </c>
      <c r="J55" s="82" t="str">
        <f>VLOOKUP($B55,Reliability!$A$3:$I$170,9,FALSE)</f>
        <v>High</v>
      </c>
      <c r="K55" s="163">
        <f t="shared" si="8"/>
        <v>3</v>
      </c>
      <c r="L55" s="163">
        <f>VLOOKUP($B55,'Impact of the crisis'!$C$6:$N$170,12,FALSE)</f>
        <v>1.6</v>
      </c>
      <c r="M55" s="163">
        <f>VLOOKUP($B55,'Impact of the crisis'!$C$6:$AB$170,26,FALSE)</f>
        <v>3.55</v>
      </c>
      <c r="N55" s="163">
        <f>VLOOKUP($B55,'Conditions of people affected'!$C$6:$R$170,16,FALSE)</f>
        <v>3.8</v>
      </c>
      <c r="O55" s="163">
        <f>VLOOKUP($B55,'Conditions of people affected'!$C$6:$R$170,9,FALSE)</f>
        <v>3.6</v>
      </c>
      <c r="P55" s="163">
        <f>VLOOKUP($B55,'Conditions of people affected'!$C$6:$R$170,15,FALSE)</f>
        <v>4</v>
      </c>
      <c r="Q55" s="163">
        <f t="shared" si="9"/>
        <v>1.7</v>
      </c>
      <c r="R55" s="163">
        <f>VLOOKUP($B55,'Complexity of the crisis'!$C$6:$AN$170,22,FALSE)</f>
        <v>2.2999999999999998</v>
      </c>
      <c r="S55" s="163">
        <f>VLOOKUP($B55,'Complexity of the crisis'!$C$6:$AN$170,38,FALSE)</f>
        <v>1</v>
      </c>
      <c r="T55" s="86" t="str">
        <f>VLOOKUP(B55,Lists!$C$3:$E$163,3,FALSE)</f>
        <v>Africa</v>
      </c>
      <c r="U55" s="87" t="str">
        <f>VLOOKUP(B55,'INFORM Severity - hidden'!$C$5:$V$170,20,FALSE)</f>
        <v>2021-01-29</v>
      </c>
    </row>
    <row r="56" spans="1:21">
      <c r="A56" s="83" t="str">
        <f t="array" ref="A56">IFERROR(INDEX(Lists!$B$2:$B$153,SMALL(IF(Lists!$I$2:$I$153="Individual",ROW(Lists!$B$2:$B$153)),ROW(52:52))-1,1),"")</f>
        <v>Criminal Violence in Mexico</v>
      </c>
      <c r="B56" s="84" t="str">
        <f>VLOOKUP(A56,Lists!$B$2:$G$153,2,FALSE)</f>
        <v>MEX002</v>
      </c>
      <c r="C56" s="84" t="str">
        <f>VLOOKUP(B56,'INFORM Severity - hidden'!$C$5:$D$160,2,FALSE)</f>
        <v>Mexico</v>
      </c>
      <c r="D56" s="84" t="str">
        <f>VLOOKUP(A56,Lists!$B$2:$G$153,3,FALSE)</f>
        <v>MEX</v>
      </c>
      <c r="E56" s="85" t="str">
        <f>VLOOKUP(A56,Lists!$B$2:$G$153,5,FALSE)</f>
        <v>Other type of violence</v>
      </c>
      <c r="F56" s="161" t="str">
        <f t="shared" si="5"/>
        <v>x</v>
      </c>
      <c r="G56" s="82" t="str">
        <f t="shared" si="6"/>
        <v>x</v>
      </c>
      <c r="H56" s="82" t="str">
        <f t="shared" si="7"/>
        <v>x</v>
      </c>
      <c r="I56" s="162" t="str">
        <f>INDEX(Trends!$D$3:$D$405,MATCH(B56,Trends!$C$3:$C$405,0))</f>
        <v>-</v>
      </c>
      <c r="J56" s="82" t="str">
        <f>VLOOKUP($B56,Reliability!$A$3:$I$170,9,FALSE)</f>
        <v>Very Low</v>
      </c>
      <c r="K56" s="163">
        <f t="shared" si="8"/>
        <v>4.2</v>
      </c>
      <c r="L56" s="163">
        <f>VLOOKUP($B56,'Impact of the crisis'!$C$6:$N$170,12,FALSE)</f>
        <v>3.9</v>
      </c>
      <c r="M56" s="163">
        <f>VLOOKUP($B56,'Impact of the crisis'!$C$6:$AB$170,26,FALSE)</f>
        <v>4.4000000000000004</v>
      </c>
      <c r="N56" s="163" t="str">
        <f>VLOOKUP($B56,'Conditions of people affected'!$C$6:$R$170,16,FALSE)</f>
        <v>x</v>
      </c>
      <c r="O56" s="163" t="str">
        <f>VLOOKUP($B56,'Conditions of people affected'!$C$6:$R$170,9,FALSE)</f>
        <v>x</v>
      </c>
      <c r="P56" s="163" t="str">
        <f>VLOOKUP($B56,'Conditions of people affected'!$C$6:$R$170,15,FALSE)</f>
        <v>x</v>
      </c>
      <c r="Q56" s="163">
        <f t="shared" si="9"/>
        <v>2.9</v>
      </c>
      <c r="R56" s="163">
        <f>VLOOKUP($B56,'Complexity of the crisis'!$C$6:$AN$170,22,FALSE)</f>
        <v>3.2</v>
      </c>
      <c r="S56" s="163">
        <f>VLOOKUP($B56,'Complexity of the crisis'!$C$6:$AN$170,38,FALSE)</f>
        <v>2.5</v>
      </c>
      <c r="T56" s="86" t="str">
        <f>VLOOKUP(B56,Lists!$C$3:$E$163,3,FALSE)</f>
        <v>Americas</v>
      </c>
      <c r="U56" s="87" t="str">
        <f>VLOOKUP(B56,'INFORM Severity - hidden'!$C$5:$V$170,20,FALSE)</f>
        <v>2021-01-28</v>
      </c>
    </row>
    <row r="57" spans="1:21">
      <c r="A57" s="83" t="str">
        <f t="array" ref="A57">IFERROR(INDEX(Lists!$B$2:$B$153,SMALL(IF(Lists!$I$2:$I$153="Individual",ROW(Lists!$B$2:$B$153)),ROW(53:53))-1,1),"")</f>
        <v>Mixed Migration in Mexico</v>
      </c>
      <c r="B57" s="84" t="str">
        <f>VLOOKUP(A57,Lists!$B$2:$G$153,2,FALSE)</f>
        <v>MEX003</v>
      </c>
      <c r="C57" s="84" t="str">
        <f>VLOOKUP(B57,'INFORM Severity - hidden'!$C$5:$D$160,2,FALSE)</f>
        <v>Mexico</v>
      </c>
      <c r="D57" s="84" t="str">
        <f>VLOOKUP(A57,Lists!$B$2:$G$153,3,FALSE)</f>
        <v>MEX</v>
      </c>
      <c r="E57" s="85" t="str">
        <f>VLOOKUP(A57,Lists!$B$2:$G$153,5,FALSE)</f>
        <v>International displacement</v>
      </c>
      <c r="F57" s="161" t="str">
        <f t="shared" si="5"/>
        <v>x</v>
      </c>
      <c r="G57" s="82" t="str">
        <f t="shared" si="6"/>
        <v>x</v>
      </c>
      <c r="H57" s="82" t="str">
        <f t="shared" si="7"/>
        <v>x</v>
      </c>
      <c r="I57" s="162" t="str">
        <f>INDEX(Trends!$D$3:$D$405,MATCH(B57,Trends!$C$3:$C$405,0))</f>
        <v>-</v>
      </c>
      <c r="J57" s="82" t="str">
        <f>VLOOKUP($B57,Reliability!$A$3:$I$170,9,FALSE)</f>
        <v>Low</v>
      </c>
      <c r="K57" s="163">
        <f t="shared" si="8"/>
        <v>3.5</v>
      </c>
      <c r="L57" s="163">
        <f>VLOOKUP($B57,'Impact of the crisis'!$C$6:$N$170,12,FALSE)</f>
        <v>4.2</v>
      </c>
      <c r="M57" s="163">
        <f>VLOOKUP($B57,'Impact of the crisis'!$C$6:$AB$170,26,FALSE)</f>
        <v>3</v>
      </c>
      <c r="N57" s="163" t="str">
        <f>VLOOKUP($B57,'Conditions of people affected'!$C$6:$R$170,16,FALSE)</f>
        <v>x</v>
      </c>
      <c r="O57" s="163" t="str">
        <f>VLOOKUP($B57,'Conditions of people affected'!$C$6:$R$170,9,FALSE)</f>
        <v>x</v>
      </c>
      <c r="P57" s="163" t="str">
        <f>VLOOKUP($B57,'Conditions of people affected'!$C$6:$R$170,15,FALSE)</f>
        <v>x</v>
      </c>
      <c r="Q57" s="163">
        <f t="shared" si="9"/>
        <v>2.9</v>
      </c>
      <c r="R57" s="163">
        <f>VLOOKUP($B57,'Complexity of the crisis'!$C$6:$AN$170,22,FALSE)</f>
        <v>3.2</v>
      </c>
      <c r="S57" s="163">
        <f>VLOOKUP($B57,'Complexity of the crisis'!$C$6:$AN$170,38,FALSE)</f>
        <v>2.5</v>
      </c>
      <c r="T57" s="86" t="str">
        <f>VLOOKUP(B57,Lists!$C$3:$E$163,3,FALSE)</f>
        <v>Americas</v>
      </c>
      <c r="U57" s="87" t="str">
        <f>VLOOKUP(B57,'INFORM Severity - hidden'!$C$5:$V$170,20,FALSE)</f>
        <v>2021-01-28</v>
      </c>
    </row>
    <row r="58" spans="1:21">
      <c r="A58" s="83" t="str">
        <f t="array" ref="A58">IFERROR(INDEX(Lists!$B$2:$B$153,SMALL(IF(Lists!$I$2:$I$153="Individual",ROW(Lists!$B$2:$B$153)),ROW(54:54))-1,1),"")</f>
        <v>Complex crisis in Mali</v>
      </c>
      <c r="B58" s="84" t="str">
        <f>VLOOKUP(A58,Lists!$B$2:$G$153,2,FALSE)</f>
        <v>MLI001</v>
      </c>
      <c r="C58" s="84" t="str">
        <f>VLOOKUP(B58,'INFORM Severity - hidden'!$C$5:$D$160,2,FALSE)</f>
        <v>Mali</v>
      </c>
      <c r="D58" s="84" t="str">
        <f>VLOOKUP(A58,Lists!$B$2:$G$153,3,FALSE)</f>
        <v>MLI</v>
      </c>
      <c r="E58" s="85" t="str">
        <f>VLOOKUP(A58,Lists!$B$2:$G$153,5,FALSE)</f>
        <v>Complex crisis</v>
      </c>
      <c r="F58" s="161">
        <f t="shared" si="5"/>
        <v>4.0999999999999996</v>
      </c>
      <c r="G58" s="82">
        <f t="shared" si="6"/>
        <v>5</v>
      </c>
      <c r="H58" s="82" t="str">
        <f t="shared" si="7"/>
        <v>Very High</v>
      </c>
      <c r="I58" s="162" t="str">
        <f>INDEX(Trends!$D$3:$D$405,MATCH(B58,Trends!$C$3:$C$405,0))</f>
        <v>Increasing</v>
      </c>
      <c r="J58" s="82" t="str">
        <f>VLOOKUP($B58,Reliability!$A$3:$I$170,9,FALSE)</f>
        <v>High</v>
      </c>
      <c r="K58" s="163">
        <f t="shared" si="8"/>
        <v>4.0999999999999996</v>
      </c>
      <c r="L58" s="163">
        <f>VLOOKUP($B58,'Impact of the crisis'!$C$6:$N$170,12,FALSE)</f>
        <v>4.9000000000000004</v>
      </c>
      <c r="M58" s="163">
        <f>VLOOKUP($B58,'Impact of the crisis'!$C$6:$AB$170,26,FALSE)</f>
        <v>3.6</v>
      </c>
      <c r="N58" s="163">
        <f>VLOOKUP($B58,'Conditions of people affected'!$C$6:$R$170,16,FALSE)</f>
        <v>4.3</v>
      </c>
      <c r="O58" s="163">
        <f>VLOOKUP($B58,'Conditions of people affected'!$C$6:$R$170,9,FALSE)</f>
        <v>4.5999999999999996</v>
      </c>
      <c r="P58" s="163">
        <f>VLOOKUP($B58,'Conditions of people affected'!$C$6:$R$170,15,FALSE)</f>
        <v>4</v>
      </c>
      <c r="Q58" s="163">
        <f t="shared" si="9"/>
        <v>3.9</v>
      </c>
      <c r="R58" s="163">
        <f>VLOOKUP($B58,'Complexity of the crisis'!$C$6:$AN$170,22,FALSE)</f>
        <v>3.1</v>
      </c>
      <c r="S58" s="163">
        <f>VLOOKUP($B58,'Complexity of the crisis'!$C$6:$AN$170,38,FALSE)</f>
        <v>4.5</v>
      </c>
      <c r="T58" s="86" t="str">
        <f>VLOOKUP(B58,Lists!$C$3:$E$163,3,FALSE)</f>
        <v>Africa</v>
      </c>
      <c r="U58" s="87" t="str">
        <f>VLOOKUP(B58,'INFORM Severity - hidden'!$C$5:$V$170,20,FALSE)</f>
        <v>2021-03-26</v>
      </c>
    </row>
    <row r="59" spans="1:21">
      <c r="A59" s="83" t="str">
        <f t="array" ref="A59">IFERROR(INDEX(Lists!$B$2:$B$153,SMALL(IF(Lists!$I$2:$I$153="Individual",ROW(Lists!$B$2:$B$153)),ROW(55:55))-1,1),"")</f>
        <v>Rakhine Conflict</v>
      </c>
      <c r="B59" s="84" t="str">
        <f>VLOOKUP(A59,Lists!$B$2:$G$153,2,FALSE)</f>
        <v>MMR002</v>
      </c>
      <c r="C59" s="84" t="str">
        <f>VLOOKUP(B59,'INFORM Severity - hidden'!$C$5:$D$160,2,FALSE)</f>
        <v>Myanmar</v>
      </c>
      <c r="D59" s="84" t="str">
        <f>VLOOKUP(A59,Lists!$B$2:$G$153,3,FALSE)</f>
        <v>MMR</v>
      </c>
      <c r="E59" s="85" t="str">
        <f>VLOOKUP(A59,Lists!$B$2:$G$153,5,FALSE)</f>
        <v>Conflict</v>
      </c>
      <c r="F59" s="161">
        <f t="shared" si="5"/>
        <v>3.5</v>
      </c>
      <c r="G59" s="82">
        <f t="shared" si="6"/>
        <v>4</v>
      </c>
      <c r="H59" s="82" t="str">
        <f t="shared" si="7"/>
        <v>High</v>
      </c>
      <c r="I59" s="162" t="str">
        <f>INDEX(Trends!$D$3:$D$405,MATCH(B59,Trends!$C$3:$C$405,0))</f>
        <v>Stable</v>
      </c>
      <c r="J59" s="82" t="str">
        <f>VLOOKUP($B59,Reliability!$A$3:$I$170,9,FALSE)</f>
        <v>High</v>
      </c>
      <c r="K59" s="163">
        <f t="shared" si="8"/>
        <v>2.8</v>
      </c>
      <c r="L59" s="163">
        <f>VLOOKUP($B59,'Impact of the crisis'!$C$6:$N$170,12,FALSE)</f>
        <v>1.3</v>
      </c>
      <c r="M59" s="163">
        <f>VLOOKUP($B59,'Impact of the crisis'!$C$6:$AB$170,26,FALSE)</f>
        <v>3.4</v>
      </c>
      <c r="N59" s="163">
        <f>VLOOKUP($B59,'Conditions of people affected'!$C$6:$R$170,16,FALSE)</f>
        <v>3.6</v>
      </c>
      <c r="O59" s="163">
        <f>VLOOKUP($B59,'Conditions of people affected'!$C$6:$R$170,9,FALSE)</f>
        <v>3.2</v>
      </c>
      <c r="P59" s="163">
        <f>VLOOKUP($B59,'Conditions of people affected'!$C$6:$R$170,15,FALSE)</f>
        <v>4</v>
      </c>
      <c r="Q59" s="163">
        <f t="shared" si="9"/>
        <v>3.7</v>
      </c>
      <c r="R59" s="163">
        <f>VLOOKUP($B59,'Complexity of the crisis'!$C$6:$AN$170,22,FALSE)</f>
        <v>3.4</v>
      </c>
      <c r="S59" s="163">
        <f>VLOOKUP($B59,'Complexity of the crisis'!$C$6:$AN$170,38,FALSE)</f>
        <v>4</v>
      </c>
      <c r="T59" s="86" t="str">
        <f>VLOOKUP(B59,Lists!$C$3:$E$163,3,FALSE)</f>
        <v>Asia</v>
      </c>
      <c r="U59" s="87" t="str">
        <f>VLOOKUP(B59,'INFORM Severity - hidden'!$C$5:$V$170,20,FALSE)</f>
        <v>2021-03-23</v>
      </c>
    </row>
    <row r="60" spans="1:21">
      <c r="A60" s="83" t="str">
        <f t="array" ref="A60">IFERROR(INDEX(Lists!$B$2:$B$153,SMALL(IF(Lists!$I$2:$I$153="Individual",ROW(Lists!$B$2:$B$153)),ROW(56:56))-1,1),"")</f>
        <v>Kachin and Shan Conflict</v>
      </c>
      <c r="B60" s="84" t="str">
        <f>VLOOKUP(A60,Lists!$B$2:$G$153,2,FALSE)</f>
        <v>MMR003</v>
      </c>
      <c r="C60" s="84" t="str">
        <f>VLOOKUP(B60,'INFORM Severity - hidden'!$C$5:$D$160,2,FALSE)</f>
        <v>Myanmar</v>
      </c>
      <c r="D60" s="84" t="str">
        <f>VLOOKUP(A60,Lists!$B$2:$G$153,3,FALSE)</f>
        <v>MMR</v>
      </c>
      <c r="E60" s="85" t="str">
        <f>VLOOKUP(A60,Lists!$B$2:$G$153,5,FALSE)</f>
        <v>Conflict</v>
      </c>
      <c r="F60" s="161">
        <f t="shared" si="5"/>
        <v>3.1</v>
      </c>
      <c r="G60" s="82">
        <f t="shared" si="6"/>
        <v>4</v>
      </c>
      <c r="H60" s="82" t="str">
        <f t="shared" si="7"/>
        <v>High</v>
      </c>
      <c r="I60" s="162" t="str">
        <f>INDEX(Trends!$D$3:$D$405,MATCH(B60,Trends!$C$3:$C$405,0))</f>
        <v>Increasing</v>
      </c>
      <c r="J60" s="82" t="str">
        <f>VLOOKUP($B60,Reliability!$A$3:$I$170,9,FALSE)</f>
        <v>High</v>
      </c>
      <c r="K60" s="163">
        <f t="shared" si="8"/>
        <v>2.5</v>
      </c>
      <c r="L60" s="163">
        <f>VLOOKUP($B60,'Impact of the crisis'!$C$6:$N$170,12,FALSE)</f>
        <v>2.2999999999999998</v>
      </c>
      <c r="M60" s="163">
        <f>VLOOKUP($B60,'Impact of the crisis'!$C$6:$AB$170,26,FALSE)</f>
        <v>2.6</v>
      </c>
      <c r="N60" s="163">
        <f>VLOOKUP($B60,'Conditions of people affected'!$C$6:$R$170,16,FALSE)</f>
        <v>3.1</v>
      </c>
      <c r="O60" s="163">
        <f>VLOOKUP($B60,'Conditions of people affected'!$C$6:$R$170,9,FALSE)</f>
        <v>3.2</v>
      </c>
      <c r="P60" s="163">
        <f>VLOOKUP($B60,'Conditions of people affected'!$C$6:$R$170,15,FALSE)</f>
        <v>3</v>
      </c>
      <c r="Q60" s="163">
        <f t="shared" si="9"/>
        <v>3.5</v>
      </c>
      <c r="R60" s="163">
        <f>VLOOKUP($B60,'Complexity of the crisis'!$C$6:$AN$170,22,FALSE)</f>
        <v>3.4</v>
      </c>
      <c r="S60" s="163">
        <f>VLOOKUP($B60,'Complexity of the crisis'!$C$6:$AN$170,38,FALSE)</f>
        <v>3.5</v>
      </c>
      <c r="T60" s="86" t="str">
        <f>VLOOKUP(B60,Lists!$C$3:$E$163,3,FALSE)</f>
        <v>Asia</v>
      </c>
      <c r="U60" s="87" t="str">
        <f>VLOOKUP(B60,'INFORM Severity - hidden'!$C$5:$V$170,20,FALSE)</f>
        <v>2021-03-23</v>
      </c>
    </row>
    <row r="61" spans="1:21">
      <c r="A61" s="83" t="str">
        <f t="array" ref="A61">IFERROR(INDEX(Lists!$B$2:$B$153,SMALL(IF(Lists!$I$2:$I$153="Individual",ROW(Lists!$B$2:$B$153)),ROW(57:57))-1,1),"")</f>
        <v>Complex crisis in Mozambique</v>
      </c>
      <c r="B61" s="84" t="str">
        <f>VLOOKUP(A61,Lists!$B$2:$G$153,2,FALSE)</f>
        <v>MOZ001</v>
      </c>
      <c r="C61" s="84" t="str">
        <f>VLOOKUP(B61,'INFORM Severity - hidden'!$C$5:$D$160,2,FALSE)</f>
        <v>Mozambique</v>
      </c>
      <c r="D61" s="84" t="str">
        <f>VLOOKUP(A61,Lists!$B$2:$G$153,3,FALSE)</f>
        <v>MOZ</v>
      </c>
      <c r="E61" s="85" t="str">
        <f>VLOOKUP(A61,Lists!$B$2:$G$153,5,FALSE)</f>
        <v>Complex crisis</v>
      </c>
      <c r="F61" s="161">
        <f t="shared" si="5"/>
        <v>3.6</v>
      </c>
      <c r="G61" s="82">
        <f t="shared" si="6"/>
        <v>4</v>
      </c>
      <c r="H61" s="82" t="str">
        <f t="shared" si="7"/>
        <v>High</v>
      </c>
      <c r="I61" s="162" t="str">
        <f>INDEX(Trends!$D$3:$D$405,MATCH(B61,Trends!$C$3:$C$405,0))</f>
        <v>Increasing</v>
      </c>
      <c r="J61" s="82" t="str">
        <f>VLOOKUP($B61,Reliability!$A$3:$I$170,9,FALSE)</f>
        <v>High</v>
      </c>
      <c r="K61" s="163">
        <f t="shared" si="8"/>
        <v>4</v>
      </c>
      <c r="L61" s="163">
        <f>VLOOKUP($B61,'Impact of the crisis'!$C$6:$N$170,12,FALSE)</f>
        <v>4.5</v>
      </c>
      <c r="M61" s="163">
        <f>VLOOKUP($B61,'Impact of the crisis'!$C$6:$AB$170,26,FALSE)</f>
        <v>3.7</v>
      </c>
      <c r="N61" s="163">
        <f>VLOOKUP($B61,'Conditions of people affected'!$C$6:$R$170,16,FALSE)</f>
        <v>3.5</v>
      </c>
      <c r="O61" s="163">
        <f>VLOOKUP($B61,'Conditions of people affected'!$C$6:$R$170,9,FALSE)</f>
        <v>4</v>
      </c>
      <c r="P61" s="163">
        <f>VLOOKUP($B61,'Conditions of people affected'!$C$6:$R$170,15,FALSE)</f>
        <v>3</v>
      </c>
      <c r="Q61" s="163">
        <f t="shared" si="9"/>
        <v>3.3</v>
      </c>
      <c r="R61" s="163">
        <f>VLOOKUP($B61,'Complexity of the crisis'!$C$6:$AN$170,22,FALSE)</f>
        <v>3.5</v>
      </c>
      <c r="S61" s="163">
        <f>VLOOKUP($B61,'Complexity of the crisis'!$C$6:$AN$170,38,FALSE)</f>
        <v>3</v>
      </c>
      <c r="T61" s="86" t="str">
        <f>VLOOKUP(B61,Lists!$C$3:$E$163,3,FALSE)</f>
        <v>Africa</v>
      </c>
      <c r="U61" s="87" t="str">
        <f>VLOOKUP(B61,'INFORM Severity - hidden'!$C$5:$V$170,20,FALSE)</f>
        <v>2021-02-26</v>
      </c>
    </row>
    <row r="62" spans="1:21">
      <c r="A62" s="83" t="str">
        <f t="array" ref="A62">IFERROR(INDEX(Lists!$B$2:$B$153,SMALL(IF(Lists!$I$2:$I$153="Individual",ROW(Lists!$B$2:$B$153)),ROW(58:58))-1,1),"")</f>
        <v>Cabo Delgado Islamist Insurgency</v>
      </c>
      <c r="B62" s="84" t="str">
        <f>VLOOKUP(A62,Lists!$B$2:$G$153,2,FALSE)</f>
        <v>MOZ004</v>
      </c>
      <c r="C62" s="84" t="str">
        <f>VLOOKUP(B62,'INFORM Severity - hidden'!$C$5:$D$160,2,FALSE)</f>
        <v>Mozambique</v>
      </c>
      <c r="D62" s="84" t="str">
        <f>VLOOKUP(A62,Lists!$B$2:$G$153,3,FALSE)</f>
        <v>MOZ</v>
      </c>
      <c r="E62" s="85" t="str">
        <f>VLOOKUP(A62,Lists!$B$2:$G$153,5,FALSE)</f>
        <v>Other type of violence</v>
      </c>
      <c r="F62" s="161">
        <f t="shared" si="5"/>
        <v>3.4</v>
      </c>
      <c r="G62" s="82">
        <f t="shared" si="6"/>
        <v>4</v>
      </c>
      <c r="H62" s="82" t="str">
        <f t="shared" si="7"/>
        <v>High</v>
      </c>
      <c r="I62" s="162" t="str">
        <f>INDEX(Trends!$D$3:$D$405,MATCH(B62,Trends!$C$3:$C$405,0))</f>
        <v>Increasing</v>
      </c>
      <c r="J62" s="82" t="str">
        <f>VLOOKUP($B62,Reliability!$A$3:$I$170,9,FALSE)</f>
        <v>High</v>
      </c>
      <c r="K62" s="163">
        <f t="shared" si="8"/>
        <v>3.5</v>
      </c>
      <c r="L62" s="163">
        <f>VLOOKUP($B62,'Impact of the crisis'!$C$6:$N$170,12,FALSE)</f>
        <v>2.2999999999999998</v>
      </c>
      <c r="M62" s="163">
        <f>VLOOKUP($B62,'Impact of the crisis'!$C$6:$AB$170,26,FALSE)</f>
        <v>3.9</v>
      </c>
      <c r="N62" s="163">
        <f>VLOOKUP($B62,'Conditions of people affected'!$C$6:$R$170,16,FALSE)</f>
        <v>3.35</v>
      </c>
      <c r="O62" s="163">
        <f>VLOOKUP($B62,'Conditions of people affected'!$C$6:$R$170,9,FALSE)</f>
        <v>3.7</v>
      </c>
      <c r="P62" s="163">
        <f>VLOOKUP($B62,'Conditions of people affected'!$C$6:$R$170,15,FALSE)</f>
        <v>3</v>
      </c>
      <c r="Q62" s="163">
        <f t="shared" si="9"/>
        <v>3.5</v>
      </c>
      <c r="R62" s="163">
        <f>VLOOKUP($B62,'Complexity of the crisis'!$C$6:$AN$170,22,FALSE)</f>
        <v>3.5</v>
      </c>
      <c r="S62" s="163">
        <f>VLOOKUP($B62,'Complexity of the crisis'!$C$6:$AN$170,38,FALSE)</f>
        <v>3.5</v>
      </c>
      <c r="T62" s="86" t="str">
        <f>VLOOKUP(B62,Lists!$C$3:$E$163,3,FALSE)</f>
        <v>Africa</v>
      </c>
      <c r="U62" s="87" t="str">
        <f>VLOOKUP(B62,'INFORM Severity - hidden'!$C$5:$V$170,20,FALSE)</f>
        <v>2021-02-26</v>
      </c>
    </row>
    <row r="63" spans="1:21">
      <c r="A63" s="83" t="str">
        <f t="array" ref="A63">IFERROR(INDEX(Lists!$B$2:$B$153,SMALL(IF(Lists!$I$2:$I$153="Individual",ROW(Lists!$B$2:$B$153)),ROW(59:59))-1,1),"")</f>
        <v>Food Security Crisis in Mozambique</v>
      </c>
      <c r="B63" s="84" t="str">
        <f>VLOOKUP(A63,Lists!$B$2:$G$153,2,FALSE)</f>
        <v>MOZ006</v>
      </c>
      <c r="C63" s="84" t="str">
        <f>VLOOKUP(B63,'INFORM Severity - hidden'!$C$5:$D$160,2,FALSE)</f>
        <v>Mozambique</v>
      </c>
      <c r="D63" s="84" t="str">
        <f>VLOOKUP(A63,Lists!$B$2:$G$153,3,FALSE)</f>
        <v>MOZ</v>
      </c>
      <c r="E63" s="85" t="str">
        <f>VLOOKUP(A63,Lists!$B$2:$G$153,5,FALSE)</f>
        <v>Food Security</v>
      </c>
      <c r="F63" s="161">
        <f t="shared" si="5"/>
        <v>3.3</v>
      </c>
      <c r="G63" s="82">
        <f t="shared" si="6"/>
        <v>4</v>
      </c>
      <c r="H63" s="82" t="str">
        <f t="shared" si="7"/>
        <v>High</v>
      </c>
      <c r="I63" s="162" t="str">
        <f>INDEX(Trends!$D$3:$D$405,MATCH(B63,Trends!$C$3:$C$405,0))</f>
        <v>Increasing</v>
      </c>
      <c r="J63" s="82" t="str">
        <f>VLOOKUP($B63,Reliability!$A$3:$I$170,9,FALSE)</f>
        <v>Medium</v>
      </c>
      <c r="K63" s="163">
        <f t="shared" si="8"/>
        <v>3.4</v>
      </c>
      <c r="L63" s="163">
        <f>VLOOKUP($B63,'Impact of the crisis'!$C$6:$N$170,12,FALSE)</f>
        <v>4.4000000000000004</v>
      </c>
      <c r="M63" s="163">
        <f>VLOOKUP($B63,'Impact of the crisis'!$C$6:$AB$170,26,FALSE)</f>
        <v>2.8</v>
      </c>
      <c r="N63" s="163">
        <f>VLOOKUP($B63,'Conditions of people affected'!$C$6:$R$170,16,FALSE)</f>
        <v>3.55</v>
      </c>
      <c r="O63" s="163">
        <f>VLOOKUP($B63,'Conditions of people affected'!$C$6:$R$170,9,FALSE)</f>
        <v>4.0999999999999996</v>
      </c>
      <c r="P63" s="163">
        <f>VLOOKUP($B63,'Conditions of people affected'!$C$6:$R$170,15,FALSE)</f>
        <v>3</v>
      </c>
      <c r="Q63" s="163">
        <f t="shared" si="9"/>
        <v>2.8</v>
      </c>
      <c r="R63" s="163">
        <f>VLOOKUP($B63,'Complexity of the crisis'!$C$6:$AN$170,22,FALSE)</f>
        <v>3.5</v>
      </c>
      <c r="S63" s="163">
        <f>VLOOKUP($B63,'Complexity of the crisis'!$C$6:$AN$170,38,FALSE)</f>
        <v>2</v>
      </c>
      <c r="T63" s="86" t="str">
        <f>VLOOKUP(B63,Lists!$C$3:$E$163,3,FALSE)</f>
        <v>Africa</v>
      </c>
      <c r="U63" s="87" t="str">
        <f>VLOOKUP(B63,'INFORM Severity - hidden'!$C$5:$V$170,20,FALSE)</f>
        <v>2021-02-26</v>
      </c>
    </row>
    <row r="64" spans="1:21">
      <c r="A64" s="83" t="str">
        <f t="array" ref="A64">IFERROR(INDEX(Lists!$B$2:$B$153,SMALL(IF(Lists!$I$2:$I$153="Individual",ROW(Lists!$B$2:$B$153)),ROW(60:60))-1,1),"")</f>
        <v>Tropical Cyclone Eloise in Mozambique</v>
      </c>
      <c r="B64" s="84" t="str">
        <f>VLOOKUP(A64,Lists!$B$2:$G$153,2,FALSE)</f>
        <v>MOZ007</v>
      </c>
      <c r="C64" s="84" t="str">
        <f>VLOOKUP(B64,'INFORM Severity - hidden'!$C$5:$D$160,2,FALSE)</f>
        <v>Mozambique</v>
      </c>
      <c r="D64" s="84" t="str">
        <f>VLOOKUP(A64,Lists!$B$2:$G$153,3,FALSE)</f>
        <v>MOZ</v>
      </c>
      <c r="E64" s="85" t="str">
        <f>VLOOKUP(A64,Lists!$B$2:$G$153,5,FALSE)</f>
        <v>Tropical cyclone</v>
      </c>
      <c r="F64" s="161">
        <f t="shared" si="5"/>
        <v>2.2000000000000002</v>
      </c>
      <c r="G64" s="82">
        <f t="shared" si="6"/>
        <v>3</v>
      </c>
      <c r="H64" s="82" t="str">
        <f t="shared" si="7"/>
        <v>Medium</v>
      </c>
      <c r="I64" s="162" t="str">
        <f>INDEX(Trends!$D$3:$D$405,MATCH(B64,Trends!$C$3:$C$405,0))</f>
        <v>-</v>
      </c>
      <c r="J64" s="82" t="str">
        <f>VLOOKUP($B64,Reliability!$A$3:$I$170,9,FALSE)</f>
        <v>High</v>
      </c>
      <c r="K64" s="163">
        <f t="shared" si="8"/>
        <v>2.2000000000000002</v>
      </c>
      <c r="L64" s="163">
        <f>VLOOKUP($B64,'Impact of the crisis'!$C$6:$N$170,12,FALSE)</f>
        <v>3.1</v>
      </c>
      <c r="M64" s="163">
        <f>VLOOKUP($B64,'Impact of the crisis'!$C$6:$AB$170,26,FALSE)</f>
        <v>1.6</v>
      </c>
      <c r="N64" s="163">
        <f>VLOOKUP($B64,'Conditions of people affected'!$C$6:$R$170,16,FALSE)</f>
        <v>1.7</v>
      </c>
      <c r="O64" s="163">
        <f>VLOOKUP($B64,'Conditions of people affected'!$C$6:$R$170,9,FALSE)</f>
        <v>2.4</v>
      </c>
      <c r="P64" s="163">
        <f>VLOOKUP($B64,'Conditions of people affected'!$C$6:$R$170,15,FALSE)</f>
        <v>1</v>
      </c>
      <c r="Q64" s="163">
        <f t="shared" si="9"/>
        <v>3</v>
      </c>
      <c r="R64" s="163">
        <f>VLOOKUP($B64,'Complexity of the crisis'!$C$6:$AN$170,22,FALSE)</f>
        <v>3.5</v>
      </c>
      <c r="S64" s="163">
        <f>VLOOKUP($B64,'Complexity of the crisis'!$C$6:$AN$170,38,FALSE)</f>
        <v>2.5</v>
      </c>
      <c r="T64" s="86" t="str">
        <f>VLOOKUP(B64,Lists!$C$3:$E$163,3,FALSE)</f>
        <v>Africa</v>
      </c>
      <c r="U64" s="87" t="str">
        <f>VLOOKUP(B64,'INFORM Severity - hidden'!$C$5:$V$170,20,FALSE)</f>
        <v>2021-02-26</v>
      </c>
    </row>
    <row r="65" spans="1:21">
      <c r="A65" s="83" t="str">
        <f t="array" ref="A65">IFERROR(INDEX(Lists!$B$2:$B$153,SMALL(IF(Lists!$I$2:$I$153="Individual",ROW(Lists!$B$2:$B$153)),ROW(61:61))-1,1),"")</f>
        <v>Refugees from Mali in Mauritania</v>
      </c>
      <c r="B65" s="84" t="str">
        <f>VLOOKUP(A65,Lists!$B$2:$G$153,2,FALSE)</f>
        <v>MRT002</v>
      </c>
      <c r="C65" s="84" t="str">
        <f>VLOOKUP(B65,'INFORM Severity - hidden'!$C$5:$D$160,2,FALSE)</f>
        <v>Mauritania</v>
      </c>
      <c r="D65" s="84" t="str">
        <f>VLOOKUP(A65,Lists!$B$2:$G$153,3,FALSE)</f>
        <v>MRT</v>
      </c>
      <c r="E65" s="85" t="str">
        <f>VLOOKUP(A65,Lists!$B$2:$G$153,5,FALSE)</f>
        <v>International displacement</v>
      </c>
      <c r="F65" s="161">
        <f t="shared" si="5"/>
        <v>2.2000000000000002</v>
      </c>
      <c r="G65" s="82">
        <f t="shared" si="6"/>
        <v>3</v>
      </c>
      <c r="H65" s="82" t="str">
        <f t="shared" si="7"/>
        <v>Medium</v>
      </c>
      <c r="I65" s="162" t="str">
        <f>INDEX(Trends!$D$3:$D$405,MATCH(B65,Trends!$C$3:$C$405,0))</f>
        <v>Stable</v>
      </c>
      <c r="J65" s="82" t="str">
        <f>VLOOKUP($B65,Reliability!$A$3:$I$170,9,FALSE)</f>
        <v>Medium</v>
      </c>
      <c r="K65" s="163">
        <f t="shared" si="8"/>
        <v>2.4</v>
      </c>
      <c r="L65" s="163">
        <f>VLOOKUP($B65,'Impact of the crisis'!$C$6:$N$170,12,FALSE)</f>
        <v>0</v>
      </c>
      <c r="M65" s="163">
        <f>VLOOKUP($B65,'Impact of the crisis'!$C$6:$AB$170,26,FALSE)</f>
        <v>3.2</v>
      </c>
      <c r="N65" s="163">
        <f>VLOOKUP($B65,'Conditions of people affected'!$C$6:$R$170,16,FALSE)</f>
        <v>2.15</v>
      </c>
      <c r="O65" s="163">
        <f>VLOOKUP($B65,'Conditions of people affected'!$C$6:$R$170,9,FALSE)</f>
        <v>1.3</v>
      </c>
      <c r="P65" s="163">
        <f>VLOOKUP($B65,'Conditions of people affected'!$C$6:$R$170,15,FALSE)</f>
        <v>3</v>
      </c>
      <c r="Q65" s="163">
        <f t="shared" si="9"/>
        <v>2.1</v>
      </c>
      <c r="R65" s="163">
        <f>VLOOKUP($B65,'Complexity of the crisis'!$C$6:$AN$170,22,FALSE)</f>
        <v>2.6</v>
      </c>
      <c r="S65" s="163">
        <f>VLOOKUP($B65,'Complexity of the crisis'!$C$6:$AN$170,38,FALSE)</f>
        <v>1.5</v>
      </c>
      <c r="T65" s="86" t="str">
        <f>VLOOKUP(B65,Lists!$C$3:$E$163,3,FALSE)</f>
        <v>Africa</v>
      </c>
      <c r="U65" s="87" t="str">
        <f>VLOOKUP(B65,'INFORM Severity - hidden'!$C$5:$V$170,20,FALSE)</f>
        <v>2021-02-11</v>
      </c>
    </row>
    <row r="66" spans="1:21">
      <c r="A66" s="83" t="str">
        <f t="array" ref="A66">IFERROR(INDEX(Lists!$B$2:$B$153,SMALL(IF(Lists!$I$2:$I$153="Individual",ROW(Lists!$B$2:$B$153)),ROW(62:62))-1,1),"")</f>
        <v>Food Security in Mauritania</v>
      </c>
      <c r="B66" s="84" t="str">
        <f>VLOOKUP(A66,Lists!$B$2:$G$153,2,FALSE)</f>
        <v>MRT003</v>
      </c>
      <c r="C66" s="84" t="str">
        <f>VLOOKUP(B66,'INFORM Severity - hidden'!$C$5:$D$160,2,FALSE)</f>
        <v>Mauritania</v>
      </c>
      <c r="D66" s="84" t="str">
        <f>VLOOKUP(A66,Lists!$B$2:$G$153,3,FALSE)</f>
        <v>MRT</v>
      </c>
      <c r="E66" s="85" t="str">
        <f>VLOOKUP(A66,Lists!$B$2:$G$153,5,FALSE)</f>
        <v>Drought</v>
      </c>
      <c r="F66" s="161">
        <f t="shared" si="5"/>
        <v>2.8</v>
      </c>
      <c r="G66" s="82">
        <f t="shared" si="6"/>
        <v>3</v>
      </c>
      <c r="H66" s="82" t="str">
        <f t="shared" si="7"/>
        <v>Medium</v>
      </c>
      <c r="I66" s="162" t="str">
        <f>INDEX(Trends!$D$3:$D$405,MATCH(B66,Trends!$C$3:$C$405,0))</f>
        <v>Stable</v>
      </c>
      <c r="J66" s="82" t="str">
        <f>VLOOKUP($B66,Reliability!$A$3:$I$170,9,FALSE)</f>
        <v>Low</v>
      </c>
      <c r="K66" s="163">
        <f t="shared" si="8"/>
        <v>3.2</v>
      </c>
      <c r="L66" s="163">
        <f>VLOOKUP($B66,'Impact of the crisis'!$C$6:$N$170,12,FALSE)</f>
        <v>4.4000000000000004</v>
      </c>
      <c r="M66" s="163">
        <f>VLOOKUP($B66,'Impact of the crisis'!$C$6:$AB$170,26,FALSE)</f>
        <v>2.2999999999999998</v>
      </c>
      <c r="N66" s="163">
        <f>VLOOKUP($B66,'Conditions of people affected'!$C$6:$R$170,16,FALSE)</f>
        <v>2.9</v>
      </c>
      <c r="O66" s="163">
        <f>VLOOKUP($B66,'Conditions of people affected'!$C$6:$R$170,9,FALSE)</f>
        <v>2.8</v>
      </c>
      <c r="P66" s="163">
        <f>VLOOKUP($B66,'Conditions of people affected'!$C$6:$R$170,15,FALSE)</f>
        <v>3</v>
      </c>
      <c r="Q66" s="163">
        <f t="shared" si="9"/>
        <v>2.2999999999999998</v>
      </c>
      <c r="R66" s="163">
        <f>VLOOKUP($B66,'Complexity of the crisis'!$C$6:$AN$170,22,FALSE)</f>
        <v>2.6</v>
      </c>
      <c r="S66" s="163">
        <f>VLOOKUP($B66,'Complexity of the crisis'!$C$6:$AN$170,38,FALSE)</f>
        <v>2</v>
      </c>
      <c r="T66" s="86" t="str">
        <f>VLOOKUP(B66,Lists!$C$3:$E$163,3,FALSE)</f>
        <v>Africa</v>
      </c>
      <c r="U66" s="87" t="str">
        <f>VLOOKUP(B66,'INFORM Severity - hidden'!$C$5:$V$170,20,FALSE)</f>
        <v>2021-02-11</v>
      </c>
    </row>
    <row r="67" spans="1:21">
      <c r="A67" s="83" t="str">
        <f t="array" ref="A67">IFERROR(INDEX(Lists!$B$2:$B$153,SMALL(IF(Lists!$I$2:$I$153="Individual",ROW(Lists!$B$2:$B$153)),ROW(63:63))-1,1),"")</f>
        <v>Complex crisis in Malawi</v>
      </c>
      <c r="B67" s="84" t="str">
        <f>VLOOKUP(A67,Lists!$B$2:$G$153,2,FALSE)</f>
        <v>MWI002</v>
      </c>
      <c r="C67" s="84" t="str">
        <f>VLOOKUP(B67,'INFORM Severity - hidden'!$C$5:$D$160,2,FALSE)</f>
        <v>Malawi</v>
      </c>
      <c r="D67" s="84" t="str">
        <f>VLOOKUP(A67,Lists!$B$2:$G$153,3,FALSE)</f>
        <v>MWI</v>
      </c>
      <c r="E67" s="85" t="str">
        <f>VLOOKUP(A67,Lists!$B$2:$G$153,5,FALSE)</f>
        <v>Complex crisis</v>
      </c>
      <c r="F67" s="161">
        <f t="shared" si="5"/>
        <v>2.8</v>
      </c>
      <c r="G67" s="82">
        <f t="shared" si="6"/>
        <v>3</v>
      </c>
      <c r="H67" s="82" t="str">
        <f t="shared" si="7"/>
        <v>Medium</v>
      </c>
      <c r="I67" s="162" t="str">
        <f>INDEX(Trends!$D$3:$D$405,MATCH(B67,Trends!$C$3:$C$405,0))</f>
        <v>Stable</v>
      </c>
      <c r="J67" s="82" t="str">
        <f>VLOOKUP($B67,Reliability!$A$3:$I$170,9,FALSE)</f>
        <v>Medium</v>
      </c>
      <c r="K67" s="163">
        <f t="shared" si="8"/>
        <v>3.1</v>
      </c>
      <c r="L67" s="163">
        <f>VLOOKUP($B67,'Impact of the crisis'!$C$6:$N$170,12,FALSE)</f>
        <v>4.3</v>
      </c>
      <c r="M67" s="163">
        <f>VLOOKUP($B67,'Impact of the crisis'!$C$6:$AB$170,26,FALSE)</f>
        <v>2.2000000000000002</v>
      </c>
      <c r="N67" s="163">
        <f>VLOOKUP($B67,'Conditions of people affected'!$C$6:$R$170,16,FALSE)</f>
        <v>3.5</v>
      </c>
      <c r="O67" s="163">
        <f>VLOOKUP($B67,'Conditions of people affected'!$C$6:$R$170,9,FALSE)</f>
        <v>4</v>
      </c>
      <c r="P67" s="163">
        <f>VLOOKUP($B67,'Conditions of people affected'!$C$6:$R$170,15,FALSE)</f>
        <v>3</v>
      </c>
      <c r="Q67" s="163">
        <f t="shared" si="9"/>
        <v>1.5</v>
      </c>
      <c r="R67" s="163">
        <f>VLOOKUP($B67,'Complexity of the crisis'!$C$6:$AN$170,22,FALSE)</f>
        <v>2</v>
      </c>
      <c r="S67" s="163">
        <f>VLOOKUP($B67,'Complexity of the crisis'!$C$6:$AN$170,38,FALSE)</f>
        <v>1</v>
      </c>
      <c r="T67" s="86" t="str">
        <f>VLOOKUP(B67,Lists!$C$3:$E$163,3,FALSE)</f>
        <v>Africa</v>
      </c>
      <c r="U67" s="87" t="str">
        <f>VLOOKUP(B67,'INFORM Severity - hidden'!$C$5:$V$170,20,FALSE)</f>
        <v>2021-01-29</v>
      </c>
    </row>
    <row r="68" spans="1:21">
      <c r="A68" s="83" t="str">
        <f t="array" ref="A68">IFERROR(INDEX(Lists!$B$2:$B$153,SMALL(IF(Lists!$I$2:$I$153="Individual",ROW(Lists!$B$2:$B$153)),ROW(64:64))-1,1),"")</f>
        <v>International Refugees in Malaysia</v>
      </c>
      <c r="B68" s="84" t="str">
        <f>VLOOKUP(A68,Lists!$B$2:$G$153,2,FALSE)</f>
        <v>MYS001</v>
      </c>
      <c r="C68" s="84" t="str">
        <f>VLOOKUP(B68,'INFORM Severity - hidden'!$C$5:$D$160,2,FALSE)</f>
        <v>Malaysia</v>
      </c>
      <c r="D68" s="84" t="str">
        <f>VLOOKUP(A68,Lists!$B$2:$G$153,3,FALSE)</f>
        <v>MYS</v>
      </c>
      <c r="E68" s="85" t="str">
        <f>VLOOKUP(A68,Lists!$B$2:$G$153,5,FALSE)</f>
        <v>International displacement</v>
      </c>
      <c r="F68" s="161">
        <f t="shared" si="5"/>
        <v>1.6</v>
      </c>
      <c r="G68" s="82">
        <f t="shared" si="6"/>
        <v>2</v>
      </c>
      <c r="H68" s="82" t="str">
        <f t="shared" si="7"/>
        <v>Low</v>
      </c>
      <c r="I68" s="162" t="str">
        <f>INDEX(Trends!$D$3:$D$405,MATCH(B68,Trends!$C$3:$C$405,0))</f>
        <v>-</v>
      </c>
      <c r="J68" s="82" t="str">
        <f>VLOOKUP($B68,Reliability!$A$3:$I$170,9,FALSE)</f>
        <v>Very High</v>
      </c>
      <c r="K68" s="163">
        <f t="shared" si="8"/>
        <v>1.5</v>
      </c>
      <c r="L68" s="163">
        <f>VLOOKUP($B68,'Impact of the crisis'!$C$6:$N$170,12,FALSE)</f>
        <v>1</v>
      </c>
      <c r="M68" s="163">
        <f>VLOOKUP($B68,'Impact of the crisis'!$C$6:$AB$170,26,FALSE)</f>
        <v>1.8</v>
      </c>
      <c r="N68" s="163">
        <f>VLOOKUP($B68,'Conditions of people affected'!$C$6:$R$170,16,FALSE)</f>
        <v>1.55</v>
      </c>
      <c r="O68" s="163">
        <f>VLOOKUP($B68,'Conditions of people affected'!$C$6:$R$170,9,FALSE)</f>
        <v>2.1</v>
      </c>
      <c r="P68" s="163">
        <f>VLOOKUP($B68,'Conditions of people affected'!$C$6:$R$170,15,FALSE)</f>
        <v>1</v>
      </c>
      <c r="Q68" s="163">
        <f t="shared" si="9"/>
        <v>1.9</v>
      </c>
      <c r="R68" s="163">
        <f>VLOOKUP($B68,'Complexity of the crisis'!$C$6:$AN$170,22,FALSE)</f>
        <v>1.7</v>
      </c>
      <c r="S68" s="163">
        <f>VLOOKUP($B68,'Complexity of the crisis'!$C$6:$AN$170,38,FALSE)</f>
        <v>2</v>
      </c>
      <c r="T68" s="86" t="str">
        <f>VLOOKUP(B68,Lists!$C$3:$E$163,3,FALSE)</f>
        <v>Asia</v>
      </c>
      <c r="U68" s="87" t="str">
        <f>VLOOKUP(B68,'INFORM Severity - hidden'!$C$5:$V$170,20,FALSE)</f>
        <v>2021-03-29</v>
      </c>
    </row>
    <row r="69" spans="1:21">
      <c r="A69" s="83" t="str">
        <f t="array" ref="A69">IFERROR(INDEX(Lists!$B$2:$B$153,SMALL(IF(Lists!$I$2:$I$153="Individual",ROW(Lists!$B$2:$B$153)),ROW(65:65))-1,1),"")</f>
        <v>Food Security Crisis in Namibia</v>
      </c>
      <c r="B69" s="84" t="str">
        <f>VLOOKUP(A69,Lists!$B$2:$G$153,2,FALSE)</f>
        <v>NAM002</v>
      </c>
      <c r="C69" s="84" t="str">
        <f>VLOOKUP(B69,'INFORM Severity - hidden'!$C$5:$D$160,2,FALSE)</f>
        <v>Namibia</v>
      </c>
      <c r="D69" s="84" t="str">
        <f>VLOOKUP(A69,Lists!$B$2:$G$153,3,FALSE)</f>
        <v>NAM</v>
      </c>
      <c r="E69" s="85" t="str">
        <f>VLOOKUP(A69,Lists!$B$2:$G$153,5,FALSE)</f>
        <v>Food Security</v>
      </c>
      <c r="F69" s="161">
        <f t="shared" ref="F69:F100" si="10">IF(OR(N69="x",K69="x"),"x",ROUND((5-GEOMEAN(((5-K69)/5*4+1),((5-N69)/5*4+1),((5-N69)/5*4+1)))/4*3.5+Q69*0.3,1))</f>
        <v>2.1</v>
      </c>
      <c r="G69" s="82">
        <f t="shared" ref="G69:G100" si="11">IF(F69="x","x",ROUNDUP(F69,0))</f>
        <v>3</v>
      </c>
      <c r="H69" s="82" t="str">
        <f t="shared" ref="H69:H100" si="12">IF(N69="x","x",IF(K69="x","x",(IF(G69=5,"Very High",IF(G69=4,"High",IF(G69=3,"Medium",IF(G69=2,"Low","Very Low")))))))</f>
        <v>Medium</v>
      </c>
      <c r="I69" s="162" t="str">
        <f>INDEX(Trends!$D$3:$D$405,MATCH(B69,Trends!$C$3:$C$405,0))</f>
        <v>Stable</v>
      </c>
      <c r="J69" s="82" t="str">
        <f>VLOOKUP($B69,Reliability!$A$3:$I$170,9,FALSE)</f>
        <v>Low</v>
      </c>
      <c r="K69" s="163">
        <f t="shared" ref="K69:K100" si="13">IF(OR(M69="x",L69="x"),"x",ROUND((5-GEOMEAN(((5-L69)/5*4+1),((5-M69)/5*4+1),((5-M69)/5*4+1)))/4*5,1))</f>
        <v>1.5</v>
      </c>
      <c r="L69" s="163">
        <f>VLOOKUP($B69,'Impact of the crisis'!$C$6:$N$170,12,FALSE)</f>
        <v>1.6</v>
      </c>
      <c r="M69" s="163">
        <f>VLOOKUP($B69,'Impact of the crisis'!$C$6:$AB$170,26,FALSE)</f>
        <v>1.4</v>
      </c>
      <c r="N69" s="163">
        <f>VLOOKUP($B69,'Conditions of people affected'!$C$6:$R$170,16,FALSE)</f>
        <v>2.85</v>
      </c>
      <c r="O69" s="163">
        <f>VLOOKUP($B69,'Conditions of people affected'!$C$6:$R$170,9,FALSE)</f>
        <v>2.7</v>
      </c>
      <c r="P69" s="163">
        <f>VLOOKUP($B69,'Conditions of people affected'!$C$6:$R$170,15,FALSE)</f>
        <v>3</v>
      </c>
      <c r="Q69" s="163">
        <f t="shared" ref="Q69:Q100" si="14">IF(OR(S69="x",R69="x"),R69,ROUND((5-GEOMEAN(((5-R69)/5*4+1),((5-S69)/5*4+1)))/4*5,1))</f>
        <v>1.3</v>
      </c>
      <c r="R69" s="163">
        <f>VLOOKUP($B69,'Complexity of the crisis'!$C$6:$AN$170,22,FALSE)</f>
        <v>1.5</v>
      </c>
      <c r="S69" s="163">
        <f>VLOOKUP($B69,'Complexity of the crisis'!$C$6:$AN$170,38,FALSE)</f>
        <v>1</v>
      </c>
      <c r="T69" s="86" t="str">
        <f>VLOOKUP(B69,Lists!$C$3:$E$163,3,FALSE)</f>
        <v>Africa</v>
      </c>
      <c r="U69" s="87" t="str">
        <f>VLOOKUP(B69,'INFORM Severity - hidden'!$C$5:$V$170,20,FALSE)</f>
        <v>2020-11-26</v>
      </c>
    </row>
    <row r="70" spans="1:21">
      <c r="A70" s="83" t="str">
        <f t="array" ref="A70">IFERROR(INDEX(Lists!$B$2:$B$153,SMALL(IF(Lists!$I$2:$I$153="Individual",ROW(Lists!$B$2:$B$153)),ROW(66:66))-1,1),"")</f>
        <v>Boko Haram in Niger</v>
      </c>
      <c r="B70" s="84" t="str">
        <f>VLOOKUP(A70,Lists!$B$2:$G$153,2,FALSE)</f>
        <v>NER002</v>
      </c>
      <c r="C70" s="84" t="str">
        <f>VLOOKUP(B70,'INFORM Severity - hidden'!$C$5:$D$160,2,FALSE)</f>
        <v>Niger</v>
      </c>
      <c r="D70" s="84" t="str">
        <f>VLOOKUP(A70,Lists!$B$2:$G$153,3,FALSE)</f>
        <v>NER</v>
      </c>
      <c r="E70" s="85" t="str">
        <f>VLOOKUP(A70,Lists!$B$2:$G$153,5,FALSE)</f>
        <v>Conflict</v>
      </c>
      <c r="F70" s="161">
        <f t="shared" si="10"/>
        <v>2.9</v>
      </c>
      <c r="G70" s="82">
        <f t="shared" si="11"/>
        <v>3</v>
      </c>
      <c r="H70" s="82" t="str">
        <f t="shared" si="12"/>
        <v>Medium</v>
      </c>
      <c r="I70" s="162" t="str">
        <f>INDEX(Trends!$D$3:$D$405,MATCH(B70,Trends!$C$3:$C$405,0))</f>
        <v>Decreasing</v>
      </c>
      <c r="J70" s="82" t="str">
        <f>VLOOKUP($B70,Reliability!$A$3:$I$170,9,FALSE)</f>
        <v>High</v>
      </c>
      <c r="K70" s="163">
        <f t="shared" si="13"/>
        <v>2.6</v>
      </c>
      <c r="L70" s="163">
        <f>VLOOKUP($B70,'Impact of the crisis'!$C$6:$N$170,12,FALSE)</f>
        <v>1.2</v>
      </c>
      <c r="M70" s="163">
        <f>VLOOKUP($B70,'Impact of the crisis'!$C$6:$AB$170,26,FALSE)</f>
        <v>3.1</v>
      </c>
      <c r="N70" s="163">
        <f>VLOOKUP($B70,'Conditions of people affected'!$C$6:$R$170,16,FALSE)</f>
        <v>2.7</v>
      </c>
      <c r="O70" s="163">
        <f>VLOOKUP($B70,'Conditions of people affected'!$C$6:$R$170,9,FALSE)</f>
        <v>2.4</v>
      </c>
      <c r="P70" s="163">
        <f>VLOOKUP($B70,'Conditions of people affected'!$C$6:$R$170,15,FALSE)</f>
        <v>3</v>
      </c>
      <c r="Q70" s="163">
        <f t="shared" si="14"/>
        <v>3.4</v>
      </c>
      <c r="R70" s="163">
        <f>VLOOKUP($B70,'Complexity of the crisis'!$C$6:$AN$170,22,FALSE)</f>
        <v>2.6</v>
      </c>
      <c r="S70" s="163">
        <f>VLOOKUP($B70,'Complexity of the crisis'!$C$6:$AN$170,38,FALSE)</f>
        <v>4</v>
      </c>
      <c r="T70" s="86" t="str">
        <f>VLOOKUP(B70,Lists!$C$3:$E$163,3,FALSE)</f>
        <v>Africa</v>
      </c>
      <c r="U70" s="87" t="str">
        <f>VLOOKUP(B70,'INFORM Severity - hidden'!$C$5:$V$170,20,FALSE)</f>
        <v>2021-03-26</v>
      </c>
    </row>
    <row r="71" spans="1:21">
      <c r="A71" s="83" t="str">
        <f t="array" ref="A71">IFERROR(INDEX(Lists!$B$2:$B$153,SMALL(IF(Lists!$I$2:$I$153="Individual",ROW(Lists!$B$2:$B$153)),ROW(67:67))-1,1),"")</f>
        <v>Mali/Burkina Faso conflict</v>
      </c>
      <c r="B71" s="84" t="str">
        <f>VLOOKUP(A71,Lists!$B$2:$G$153,2,FALSE)</f>
        <v>NER003</v>
      </c>
      <c r="C71" s="84" t="str">
        <f>VLOOKUP(B71,'INFORM Severity - hidden'!$C$5:$D$160,2,FALSE)</f>
        <v>Niger</v>
      </c>
      <c r="D71" s="84" t="str">
        <f>VLOOKUP(A71,Lists!$B$2:$G$153,3,FALSE)</f>
        <v>NER</v>
      </c>
      <c r="E71" s="85" t="str">
        <f>VLOOKUP(A71,Lists!$B$2:$G$153,5,FALSE)</f>
        <v>Conflict</v>
      </c>
      <c r="F71" s="161">
        <f t="shared" si="10"/>
        <v>3.2</v>
      </c>
      <c r="G71" s="82">
        <f t="shared" si="11"/>
        <v>4</v>
      </c>
      <c r="H71" s="82" t="str">
        <f t="shared" si="12"/>
        <v>High</v>
      </c>
      <c r="I71" s="162" t="str">
        <f>INDEX(Trends!$D$3:$D$405,MATCH(B71,Trends!$C$3:$C$405,0))</f>
        <v>Stable</v>
      </c>
      <c r="J71" s="82" t="str">
        <f>VLOOKUP($B71,Reliability!$A$3:$I$170,9,FALSE)</f>
        <v>High</v>
      </c>
      <c r="K71" s="163">
        <f t="shared" si="13"/>
        <v>3</v>
      </c>
      <c r="L71" s="163">
        <f>VLOOKUP($B71,'Impact of the crisis'!$C$6:$N$170,12,FALSE)</f>
        <v>2.4</v>
      </c>
      <c r="M71" s="163">
        <f>VLOOKUP($B71,'Impact of the crisis'!$C$6:$AB$170,26,FALSE)</f>
        <v>3.2</v>
      </c>
      <c r="N71" s="163">
        <f>VLOOKUP($B71,'Conditions of people affected'!$C$6:$R$170,16,FALSE)</f>
        <v>3.25</v>
      </c>
      <c r="O71" s="163">
        <f>VLOOKUP($B71,'Conditions of people affected'!$C$6:$R$170,9,FALSE)</f>
        <v>3.5</v>
      </c>
      <c r="P71" s="163">
        <f>VLOOKUP($B71,'Conditions of people affected'!$C$6:$R$170,15,FALSE)</f>
        <v>3</v>
      </c>
      <c r="Q71" s="163">
        <f t="shared" si="14"/>
        <v>3.4</v>
      </c>
      <c r="R71" s="163">
        <f>VLOOKUP($B71,'Complexity of the crisis'!$C$6:$AN$170,22,FALSE)</f>
        <v>2.6</v>
      </c>
      <c r="S71" s="163">
        <f>VLOOKUP($B71,'Complexity of the crisis'!$C$6:$AN$170,38,FALSE)</f>
        <v>4</v>
      </c>
      <c r="T71" s="86" t="str">
        <f>VLOOKUP(B71,Lists!$C$3:$E$163,3,FALSE)</f>
        <v>Africa</v>
      </c>
      <c r="U71" s="87" t="str">
        <f>VLOOKUP(B71,'INFORM Severity - hidden'!$C$5:$V$170,20,FALSE)</f>
        <v>2021-03-26</v>
      </c>
    </row>
    <row r="72" spans="1:21">
      <c r="A72" s="83" t="str">
        <f t="array" ref="A72">IFERROR(INDEX(Lists!$B$2:$B$153,SMALL(IF(Lists!$I$2:$I$153="Individual",ROW(Lists!$B$2:$B$153)),ROW(68:68))-1,1),"")</f>
        <v>Nigerian Refugees</v>
      </c>
      <c r="B72" s="84" t="str">
        <f>VLOOKUP(A72,Lists!$B$2:$G$153,2,FALSE)</f>
        <v>NER004</v>
      </c>
      <c r="C72" s="84" t="str">
        <f>VLOOKUP(B72,'INFORM Severity - hidden'!$C$5:$D$160,2,FALSE)</f>
        <v>Niger</v>
      </c>
      <c r="D72" s="84" t="str">
        <f>VLOOKUP(A72,Lists!$B$2:$G$153,3,FALSE)</f>
        <v>NER</v>
      </c>
      <c r="E72" s="85" t="str">
        <f>VLOOKUP(A72,Lists!$B$2:$G$153,5,FALSE)</f>
        <v>International displacement</v>
      </c>
      <c r="F72" s="161">
        <f t="shared" si="10"/>
        <v>2.6</v>
      </c>
      <c r="G72" s="82">
        <f t="shared" si="11"/>
        <v>3</v>
      </c>
      <c r="H72" s="82" t="str">
        <f t="shared" si="12"/>
        <v>Medium</v>
      </c>
      <c r="I72" s="162" t="str">
        <f>INDEX(Trends!$D$3:$D$405,MATCH(B72,Trends!$C$3:$C$405,0))</f>
        <v>Increasing</v>
      </c>
      <c r="J72" s="82" t="str">
        <f>VLOOKUP($B72,Reliability!$A$3:$I$170,9,FALSE)</f>
        <v>High</v>
      </c>
      <c r="K72" s="163">
        <f t="shared" si="13"/>
        <v>2</v>
      </c>
      <c r="L72" s="163">
        <f>VLOOKUP($B72,'Impact of the crisis'!$C$6:$N$170,12,FALSE)</f>
        <v>0.6</v>
      </c>
      <c r="M72" s="163">
        <f>VLOOKUP($B72,'Impact of the crisis'!$C$6:$AB$170,26,FALSE)</f>
        <v>2.6</v>
      </c>
      <c r="N72" s="163">
        <f>VLOOKUP($B72,'Conditions of people affected'!$C$6:$R$170,16,FALSE)</f>
        <v>3.05</v>
      </c>
      <c r="O72" s="163">
        <f>VLOOKUP($B72,'Conditions of people affected'!$C$6:$R$170,9,FALSE)</f>
        <v>3.1</v>
      </c>
      <c r="P72" s="163">
        <f>VLOOKUP($B72,'Conditions of people affected'!$C$6:$R$170,15,FALSE)</f>
        <v>3</v>
      </c>
      <c r="Q72" s="163">
        <f t="shared" si="14"/>
        <v>2.2999999999999998</v>
      </c>
      <c r="R72" s="163">
        <f>VLOOKUP($B72,'Complexity of the crisis'!$C$6:$AN$170,22,FALSE)</f>
        <v>2.6</v>
      </c>
      <c r="S72" s="163">
        <f>VLOOKUP($B72,'Complexity of the crisis'!$C$6:$AN$170,38,FALSE)</f>
        <v>2</v>
      </c>
      <c r="T72" s="86" t="str">
        <f>VLOOKUP(B72,Lists!$C$3:$E$163,3,FALSE)</f>
        <v>Africa</v>
      </c>
      <c r="U72" s="87" t="str">
        <f>VLOOKUP(B72,'INFORM Severity - hidden'!$C$5:$V$170,20,FALSE)</f>
        <v>2021-03-26</v>
      </c>
    </row>
    <row r="73" spans="1:21">
      <c r="A73" s="83" t="str">
        <f t="array" ref="A73">IFERROR(INDEX(Lists!$B$2:$B$153,SMALL(IF(Lists!$I$2:$I$153="Individual",ROW(Lists!$B$2:$B$153)),ROW(69:69))-1,1),"")</f>
        <v>Complex crisis in Nigeria</v>
      </c>
      <c r="B73" s="84" t="str">
        <f>VLOOKUP(A73,Lists!$B$2:$G$153,2,FALSE)</f>
        <v>NGA001</v>
      </c>
      <c r="C73" s="84" t="str">
        <f>VLOOKUP(B73,'INFORM Severity - hidden'!$C$5:$D$160,2,FALSE)</f>
        <v>Nigeria</v>
      </c>
      <c r="D73" s="84" t="str">
        <f>VLOOKUP(A73,Lists!$B$2:$G$153,3,FALSE)</f>
        <v>NGA</v>
      </c>
      <c r="E73" s="85" t="str">
        <f>VLOOKUP(A73,Lists!$B$2:$G$153,5,FALSE)</f>
        <v>Complex crisis</v>
      </c>
      <c r="F73" s="161">
        <f t="shared" si="10"/>
        <v>4.0999999999999996</v>
      </c>
      <c r="G73" s="82">
        <f t="shared" si="11"/>
        <v>5</v>
      </c>
      <c r="H73" s="82" t="str">
        <f t="shared" si="12"/>
        <v>Very High</v>
      </c>
      <c r="I73" s="162" t="str">
        <f>INDEX(Trends!$D$3:$D$405,MATCH(B73,Trends!$C$3:$C$405,0))</f>
        <v>Increasing</v>
      </c>
      <c r="J73" s="82" t="str">
        <f>VLOOKUP($B73,Reliability!$A$3:$I$170,9,FALSE)</f>
        <v>High</v>
      </c>
      <c r="K73" s="163">
        <f t="shared" si="13"/>
        <v>4.0999999999999996</v>
      </c>
      <c r="L73" s="163">
        <f>VLOOKUP($B73,'Impact of the crisis'!$C$6:$N$170,12,FALSE)</f>
        <v>4.3</v>
      </c>
      <c r="M73" s="163">
        <f>VLOOKUP($B73,'Impact of the crisis'!$C$6:$AB$170,26,FALSE)</f>
        <v>4</v>
      </c>
      <c r="N73" s="163">
        <f>VLOOKUP($B73,'Conditions of people affected'!$C$6:$R$170,16,FALSE)</f>
        <v>4</v>
      </c>
      <c r="O73" s="163">
        <f>VLOOKUP($B73,'Conditions of people affected'!$C$6:$R$170,9,FALSE)</f>
        <v>5</v>
      </c>
      <c r="P73" s="163">
        <f>VLOOKUP($B73,'Conditions of people affected'!$C$6:$R$170,15,FALSE)</f>
        <v>3</v>
      </c>
      <c r="Q73" s="163">
        <f t="shared" si="14"/>
        <v>4.0999999999999996</v>
      </c>
      <c r="R73" s="163">
        <f>VLOOKUP($B73,'Complexity of the crisis'!$C$6:$AN$170,22,FALSE)</f>
        <v>3.5</v>
      </c>
      <c r="S73" s="163">
        <f>VLOOKUP($B73,'Complexity of the crisis'!$C$6:$AN$170,38,FALSE)</f>
        <v>4.5</v>
      </c>
      <c r="T73" s="86" t="str">
        <f>VLOOKUP(B73,Lists!$C$3:$E$163,3,FALSE)</f>
        <v>Africa</v>
      </c>
      <c r="U73" s="87" t="str">
        <f>VLOOKUP(B73,'INFORM Severity - hidden'!$C$5:$V$170,20,FALSE)</f>
        <v>2021-03-26</v>
      </c>
    </row>
    <row r="74" spans="1:21">
      <c r="A74" s="83" t="str">
        <f t="array" ref="A74">IFERROR(INDEX(Lists!$B$2:$B$153,SMALL(IF(Lists!$I$2:$I$153="Individual",ROW(Lists!$B$2:$B$153)),ROW(70:70))-1,1),"")</f>
        <v>Middle belt conflict</v>
      </c>
      <c r="B74" s="84" t="str">
        <f>VLOOKUP(A74,Lists!$B$2:$G$153,2,FALSE)</f>
        <v>NGA003</v>
      </c>
      <c r="C74" s="84" t="str">
        <f>VLOOKUP(B74,'INFORM Severity - hidden'!$C$5:$D$160,2,FALSE)</f>
        <v>Nigeria</v>
      </c>
      <c r="D74" s="84" t="str">
        <f>VLOOKUP(A74,Lists!$B$2:$G$153,3,FALSE)</f>
        <v>NGA</v>
      </c>
      <c r="E74" s="85" t="str">
        <f>VLOOKUP(A74,Lists!$B$2:$G$153,5,FALSE)</f>
        <v>Conflict</v>
      </c>
      <c r="F74" s="161">
        <f t="shared" si="10"/>
        <v>2.5</v>
      </c>
      <c r="G74" s="82">
        <f t="shared" si="11"/>
        <v>3</v>
      </c>
      <c r="H74" s="82" t="str">
        <f t="shared" si="12"/>
        <v>Medium</v>
      </c>
      <c r="I74" s="162" t="str">
        <f>INDEX(Trends!$D$3:$D$405,MATCH(B74,Trends!$C$3:$C$405,0))</f>
        <v>Stable</v>
      </c>
      <c r="J74" s="82" t="str">
        <f>VLOOKUP($B74,Reliability!$A$3:$I$170,9,FALSE)</f>
        <v>High</v>
      </c>
      <c r="K74" s="163">
        <f t="shared" si="13"/>
        <v>2.8</v>
      </c>
      <c r="L74" s="163">
        <f>VLOOKUP($B74,'Impact of the crisis'!$C$6:$N$170,12,FALSE)</f>
        <v>2.2000000000000002</v>
      </c>
      <c r="M74" s="163">
        <f>VLOOKUP($B74,'Impact of the crisis'!$C$6:$AB$170,26,FALSE)</f>
        <v>3</v>
      </c>
      <c r="N74" s="163">
        <f>VLOOKUP($B74,'Conditions of people affected'!$C$6:$R$170,16,FALSE)</f>
        <v>1.85</v>
      </c>
      <c r="O74" s="163">
        <f>VLOOKUP($B74,'Conditions of people affected'!$C$6:$R$170,9,FALSE)</f>
        <v>2.7</v>
      </c>
      <c r="P74" s="163">
        <f>VLOOKUP($B74,'Conditions of people affected'!$C$6:$R$170,15,FALSE)</f>
        <v>1</v>
      </c>
      <c r="Q74" s="163">
        <f t="shared" si="14"/>
        <v>3.3</v>
      </c>
      <c r="R74" s="163">
        <f>VLOOKUP($B74,'Complexity of the crisis'!$C$6:$AN$170,22,FALSE)</f>
        <v>3.5</v>
      </c>
      <c r="S74" s="163">
        <f>VLOOKUP($B74,'Complexity of the crisis'!$C$6:$AN$170,38,FALSE)</f>
        <v>3</v>
      </c>
      <c r="T74" s="86" t="str">
        <f>VLOOKUP(B74,Lists!$C$3:$E$163,3,FALSE)</f>
        <v>Africa</v>
      </c>
      <c r="U74" s="87" t="str">
        <f>VLOOKUP(B74,'INFORM Severity - hidden'!$C$5:$V$170,20,FALSE)</f>
        <v>2021-03-26</v>
      </c>
    </row>
    <row r="75" spans="1:21">
      <c r="A75" s="83" t="str">
        <f t="array" ref="A75">IFERROR(INDEX(Lists!$B$2:$B$153,SMALL(IF(Lists!$I$2:$I$153="Individual",ROW(Lists!$B$2:$B$153)),ROW(71:71))-1,1),"")</f>
        <v>Boko Haram crisis in Nigeria</v>
      </c>
      <c r="B75" s="84" t="str">
        <f>VLOOKUP(A75,Lists!$B$2:$G$153,2,FALSE)</f>
        <v>NGA004</v>
      </c>
      <c r="C75" s="84" t="str">
        <f>VLOOKUP(B75,'INFORM Severity - hidden'!$C$5:$D$160,2,FALSE)</f>
        <v>Nigeria</v>
      </c>
      <c r="D75" s="84" t="str">
        <f>VLOOKUP(A75,Lists!$B$2:$G$153,3,FALSE)</f>
        <v>NGA</v>
      </c>
      <c r="E75" s="85" t="str">
        <f>VLOOKUP(A75,Lists!$B$2:$G$153,5,FALSE)</f>
        <v>Conflict</v>
      </c>
      <c r="F75" s="161">
        <f t="shared" si="10"/>
        <v>4.0999999999999996</v>
      </c>
      <c r="G75" s="82">
        <f t="shared" si="11"/>
        <v>5</v>
      </c>
      <c r="H75" s="82" t="str">
        <f t="shared" si="12"/>
        <v>Very High</v>
      </c>
      <c r="I75" s="162" t="str">
        <f>INDEX(Trends!$D$3:$D$405,MATCH(B75,Trends!$C$3:$C$405,0))</f>
        <v>Stable</v>
      </c>
      <c r="J75" s="82" t="str">
        <f>VLOOKUP($B75,Reliability!$A$3:$I$170,9,FALSE)</f>
        <v>Medium</v>
      </c>
      <c r="K75" s="163">
        <f t="shared" si="13"/>
        <v>3.9</v>
      </c>
      <c r="L75" s="163">
        <f>VLOOKUP($B75,'Impact of the crisis'!$C$6:$N$170,12,FALSE)</f>
        <v>2.1</v>
      </c>
      <c r="M75" s="163">
        <f>VLOOKUP($B75,'Impact of the crisis'!$C$6:$AB$170,26,FALSE)</f>
        <v>4.5</v>
      </c>
      <c r="N75" s="163">
        <f>VLOOKUP($B75,'Conditions of people affected'!$C$6:$R$170,16,FALSE)</f>
        <v>4.4000000000000004</v>
      </c>
      <c r="O75" s="163">
        <f>VLOOKUP($B75,'Conditions of people affected'!$C$6:$R$170,9,FALSE)</f>
        <v>4.8</v>
      </c>
      <c r="P75" s="163">
        <f>VLOOKUP($B75,'Conditions of people affected'!$C$6:$R$170,15,FALSE)</f>
        <v>4</v>
      </c>
      <c r="Q75" s="163">
        <f t="shared" si="14"/>
        <v>3.8</v>
      </c>
      <c r="R75" s="163">
        <f>VLOOKUP($B75,'Complexity of the crisis'!$C$6:$AN$170,22,FALSE)</f>
        <v>3.5</v>
      </c>
      <c r="S75" s="163">
        <f>VLOOKUP($B75,'Complexity of the crisis'!$C$6:$AN$170,38,FALSE)</f>
        <v>4</v>
      </c>
      <c r="T75" s="86" t="str">
        <f>VLOOKUP(B75,Lists!$C$3:$E$163,3,FALSE)</f>
        <v>Africa</v>
      </c>
      <c r="U75" s="87" t="str">
        <f>VLOOKUP(B75,'INFORM Severity - hidden'!$C$5:$V$170,20,FALSE)</f>
        <v>2021-03-26</v>
      </c>
    </row>
    <row r="76" spans="1:21">
      <c r="A76" s="83" t="str">
        <f t="array" ref="A76">IFERROR(INDEX(Lists!$B$2:$B$153,SMALL(IF(Lists!$I$2:$I$153="Individual",ROW(Lists!$B$2:$B$153)),ROW(72:72))-1,1),"")</f>
        <v>Northwest Banditry</v>
      </c>
      <c r="B76" s="84" t="str">
        <f>VLOOKUP(A76,Lists!$B$2:$G$153,2,FALSE)</f>
        <v>NGA007</v>
      </c>
      <c r="C76" s="84" t="str">
        <f>VLOOKUP(B76,'INFORM Severity - hidden'!$C$5:$D$160,2,FALSE)</f>
        <v>Nigeria</v>
      </c>
      <c r="D76" s="84" t="str">
        <f>VLOOKUP(A76,Lists!$B$2:$G$153,3,FALSE)</f>
        <v>NGA</v>
      </c>
      <c r="E76" s="85" t="str">
        <f>VLOOKUP(A76,Lists!$B$2:$G$153,5,FALSE)</f>
        <v>Other type of violence</v>
      </c>
      <c r="F76" s="161">
        <f t="shared" si="10"/>
        <v>2.7</v>
      </c>
      <c r="G76" s="82">
        <f t="shared" si="11"/>
        <v>3</v>
      </c>
      <c r="H76" s="82" t="str">
        <f t="shared" si="12"/>
        <v>Medium</v>
      </c>
      <c r="I76" s="162" t="str">
        <f>INDEX(Trends!$D$3:$D$405,MATCH(B76,Trends!$C$3:$C$405,0))</f>
        <v>Increasing</v>
      </c>
      <c r="J76" s="82" t="str">
        <f>VLOOKUP($B76,Reliability!$A$3:$I$170,9,FALSE)</f>
        <v>High</v>
      </c>
      <c r="K76" s="163">
        <f t="shared" si="13"/>
        <v>3.1</v>
      </c>
      <c r="L76" s="163">
        <f>VLOOKUP($B76,'Impact of the crisis'!$C$6:$N$170,12,FALSE)</f>
        <v>2.7</v>
      </c>
      <c r="M76" s="163">
        <f>VLOOKUP($B76,'Impact of the crisis'!$C$6:$AB$170,26,FALSE)</f>
        <v>3.3</v>
      </c>
      <c r="N76" s="163">
        <f>VLOOKUP($B76,'Conditions of people affected'!$C$6:$R$170,16,FALSE)</f>
        <v>1.85</v>
      </c>
      <c r="O76" s="163">
        <f>VLOOKUP($B76,'Conditions of people affected'!$C$6:$R$170,9,FALSE)</f>
        <v>2.7</v>
      </c>
      <c r="P76" s="163">
        <f>VLOOKUP($B76,'Conditions of people affected'!$C$6:$R$170,15,FALSE)</f>
        <v>1</v>
      </c>
      <c r="Q76" s="163">
        <f t="shared" si="14"/>
        <v>3.5</v>
      </c>
      <c r="R76" s="163">
        <f>VLOOKUP($B76,'Complexity of the crisis'!$C$6:$AN$170,22,FALSE)</f>
        <v>3.5</v>
      </c>
      <c r="S76" s="163">
        <f>VLOOKUP($B76,'Complexity of the crisis'!$C$6:$AN$170,38,FALSE)</f>
        <v>3.5</v>
      </c>
      <c r="T76" s="86" t="str">
        <f>VLOOKUP(B76,Lists!$C$3:$E$163,3,FALSE)</f>
        <v>Africa</v>
      </c>
      <c r="U76" s="87" t="str">
        <f>VLOOKUP(B76,'INFORM Severity - hidden'!$C$5:$V$170,20,FALSE)</f>
        <v>2021-03-26</v>
      </c>
    </row>
    <row r="77" spans="1:21">
      <c r="A77" s="83" t="str">
        <f t="array" ref="A77">IFERROR(INDEX(Lists!$B$2:$B$153,SMALL(IF(Lists!$I$2:$I$153="Individual",ROW(Lists!$B$2:$B$153)),ROW(73:73))-1,1),"")</f>
        <v>Cameroonian Refugees in Nigeria</v>
      </c>
      <c r="B77" s="84" t="str">
        <f>VLOOKUP(A77,Lists!$B$2:$G$153,2,FALSE)</f>
        <v>NGA008</v>
      </c>
      <c r="C77" s="84" t="str">
        <f>VLOOKUP(B77,'INFORM Severity - hidden'!$C$5:$D$160,2,FALSE)</f>
        <v>Nigeria</v>
      </c>
      <c r="D77" s="84" t="str">
        <f>VLOOKUP(A77,Lists!$B$2:$G$153,3,FALSE)</f>
        <v>NGA</v>
      </c>
      <c r="E77" s="85" t="str">
        <f>VLOOKUP(A77,Lists!$B$2:$G$153,5,FALSE)</f>
        <v>International displacement</v>
      </c>
      <c r="F77" s="161">
        <f t="shared" si="10"/>
        <v>2.1</v>
      </c>
      <c r="G77" s="82">
        <f t="shared" si="11"/>
        <v>3</v>
      </c>
      <c r="H77" s="82" t="str">
        <f t="shared" si="12"/>
        <v>Medium</v>
      </c>
      <c r="I77" s="162" t="str">
        <f>INDEX(Trends!$D$3:$D$405,MATCH(B77,Trends!$C$3:$C$405,0))</f>
        <v>Stable</v>
      </c>
      <c r="J77" s="82" t="str">
        <f>VLOOKUP($B77,Reliability!$A$3:$I$170,9,FALSE)</f>
        <v>Medium</v>
      </c>
      <c r="K77" s="163">
        <f t="shared" si="13"/>
        <v>2.2999999999999998</v>
      </c>
      <c r="L77" s="163">
        <f>VLOOKUP($B77,'Impact of the crisis'!$C$6:$N$170,12,FALSE)</f>
        <v>2.1</v>
      </c>
      <c r="M77" s="163">
        <f>VLOOKUP($B77,'Impact of the crisis'!$C$6:$AB$170,26,FALSE)</f>
        <v>2.4</v>
      </c>
      <c r="N77" s="163">
        <f>VLOOKUP($B77,'Conditions of people affected'!$C$6:$R$170,16,FALSE)</f>
        <v>1.1499999999999999</v>
      </c>
      <c r="O77" s="163">
        <f>VLOOKUP($B77,'Conditions of people affected'!$C$6:$R$170,9,FALSE)</f>
        <v>1.3</v>
      </c>
      <c r="P77" s="163">
        <f>VLOOKUP($B77,'Conditions of people affected'!$C$6:$R$170,15,FALSE)</f>
        <v>1</v>
      </c>
      <c r="Q77" s="163">
        <f t="shared" si="14"/>
        <v>3.3</v>
      </c>
      <c r="R77" s="163">
        <f>VLOOKUP($B77,'Complexity of the crisis'!$C$6:$AN$170,22,FALSE)</f>
        <v>3.5</v>
      </c>
      <c r="S77" s="163">
        <f>VLOOKUP($B77,'Complexity of the crisis'!$C$6:$AN$170,38,FALSE)</f>
        <v>3</v>
      </c>
      <c r="T77" s="86" t="str">
        <f>VLOOKUP(B77,Lists!$C$3:$E$163,3,FALSE)</f>
        <v>Africa</v>
      </c>
      <c r="U77" s="87" t="str">
        <f>VLOOKUP(B77,'INFORM Severity - hidden'!$C$5:$V$170,20,FALSE)</f>
        <v>2021-01-29</v>
      </c>
    </row>
    <row r="78" spans="1:21">
      <c r="A78" s="83" t="str">
        <f t="array" ref="A78">IFERROR(INDEX(Lists!$B$2:$B$153,SMALL(IF(Lists!$I$2:$I$153="Individual",ROW(Lists!$B$2:$B$153)),ROW(74:74))-1,1),"")</f>
        <v>Socioeconomic crisis in Nicaragua</v>
      </c>
      <c r="B78" s="84" t="str">
        <f>VLOOKUP(A78,Lists!$B$2:$G$153,2,FALSE)</f>
        <v>NIC001</v>
      </c>
      <c r="C78" s="84" t="str">
        <f>VLOOKUP(B78,'INFORM Severity - hidden'!$C$5:$D$160,2,FALSE)</f>
        <v>Nicaragua</v>
      </c>
      <c r="D78" s="84" t="str">
        <f>VLOOKUP(A78,Lists!$B$2:$G$153,3,FALSE)</f>
        <v>NIC</v>
      </c>
      <c r="E78" s="85" t="str">
        <f>VLOOKUP(A78,Lists!$B$2:$G$153,5,FALSE)</f>
        <v>Political and economic crisis</v>
      </c>
      <c r="F78" s="161" t="str">
        <f t="shared" si="10"/>
        <v>x</v>
      </c>
      <c r="G78" s="82" t="str">
        <f t="shared" si="11"/>
        <v>x</v>
      </c>
      <c r="H78" s="82" t="str">
        <f t="shared" si="12"/>
        <v>x</v>
      </c>
      <c r="I78" s="162" t="str">
        <f>INDEX(Trends!$D$3:$D$405,MATCH(B78,Trends!$C$3:$C$405,0))</f>
        <v>-</v>
      </c>
      <c r="J78" s="82" t="str">
        <f>VLOOKUP($B78,Reliability!$A$3:$I$170,9,FALSE)</f>
        <v>Low</v>
      </c>
      <c r="K78" s="163">
        <f t="shared" si="13"/>
        <v>2.9</v>
      </c>
      <c r="L78" s="163">
        <f>VLOOKUP($B78,'Impact of the crisis'!$C$6:$N$170,12,FALSE)</f>
        <v>4.0999999999999996</v>
      </c>
      <c r="M78" s="163">
        <f>VLOOKUP($B78,'Impact of the crisis'!$C$6:$AB$170,26,FALSE)</f>
        <v>2</v>
      </c>
      <c r="N78" s="163" t="str">
        <f>VLOOKUP($B78,'Conditions of people affected'!$C$6:$R$170,16,FALSE)</f>
        <v>x</v>
      </c>
      <c r="O78" s="163" t="str">
        <f>VLOOKUP($B78,'Conditions of people affected'!$C$6:$R$170,9,FALSE)</f>
        <v>x</v>
      </c>
      <c r="P78" s="163" t="str">
        <f>VLOOKUP($B78,'Conditions of people affected'!$C$6:$R$170,15,FALSE)</f>
        <v>x</v>
      </c>
      <c r="Q78" s="163">
        <f t="shared" si="14"/>
        <v>2.2999999999999998</v>
      </c>
      <c r="R78" s="163">
        <f>VLOOKUP($B78,'Complexity of the crisis'!$C$6:$AN$170,22,FALSE)</f>
        <v>2.9</v>
      </c>
      <c r="S78" s="163">
        <f>VLOOKUP($B78,'Complexity of the crisis'!$C$6:$AN$170,38,FALSE)</f>
        <v>1.5</v>
      </c>
      <c r="T78" s="86" t="str">
        <f>VLOOKUP(B78,Lists!$C$3:$E$163,3,FALSE)</f>
        <v>Americas</v>
      </c>
      <c r="U78" s="87" t="str">
        <f>VLOOKUP(B78,'INFORM Severity - hidden'!$C$5:$V$170,20,FALSE)</f>
        <v>2021-01-28</v>
      </c>
    </row>
    <row r="79" spans="1:21">
      <c r="A79" s="83" t="str">
        <f t="array" ref="A79">IFERROR(INDEX(Lists!$B$2:$B$153,SMALL(IF(Lists!$I$2:$I$153="Individual",ROW(Lists!$B$2:$B$153)),ROW(75:75))-1,1),"")</f>
        <v>Hurricane Eta and Iota in Nicaragua</v>
      </c>
      <c r="B79" s="84" t="str">
        <f>VLOOKUP(A79,Lists!$B$2:$G$153,2,FALSE)</f>
        <v>NIC002</v>
      </c>
      <c r="C79" s="84" t="str">
        <f>VLOOKUP(B79,'INFORM Severity - hidden'!$C$5:$D$160,2,FALSE)</f>
        <v>Nicaragua</v>
      </c>
      <c r="D79" s="84" t="str">
        <f>VLOOKUP(A79,Lists!$B$2:$G$153,3,FALSE)</f>
        <v>NIC</v>
      </c>
      <c r="E79" s="85" t="str">
        <f>VLOOKUP(A79,Lists!$B$2:$G$153,5,FALSE)</f>
        <v>Tropical cyclone</v>
      </c>
      <c r="F79" s="161">
        <f t="shared" si="10"/>
        <v>2.2000000000000002</v>
      </c>
      <c r="G79" s="82">
        <f t="shared" si="11"/>
        <v>3</v>
      </c>
      <c r="H79" s="82" t="str">
        <f t="shared" si="12"/>
        <v>Medium</v>
      </c>
      <c r="I79" s="162" t="str">
        <f>INDEX(Trends!$D$3:$D$405,MATCH(B79,Trends!$C$3:$C$405,0))</f>
        <v>Stable</v>
      </c>
      <c r="J79" s="82" t="str">
        <f>VLOOKUP($B79,Reliability!$A$3:$I$170,9,FALSE)</f>
        <v>High</v>
      </c>
      <c r="K79" s="163">
        <f t="shared" si="13"/>
        <v>2.6</v>
      </c>
      <c r="L79" s="163">
        <f>VLOOKUP($B79,'Impact of the crisis'!$C$6:$N$170,12,FALSE)</f>
        <v>2.7</v>
      </c>
      <c r="M79" s="163">
        <f>VLOOKUP($B79,'Impact of the crisis'!$C$6:$AB$170,26,FALSE)</f>
        <v>2.5</v>
      </c>
      <c r="N79" s="163">
        <f>VLOOKUP($B79,'Conditions of people affected'!$C$6:$R$170,16,FALSE)</f>
        <v>1.7</v>
      </c>
      <c r="O79" s="163">
        <f>VLOOKUP($B79,'Conditions of people affected'!$C$6:$R$170,9,FALSE)</f>
        <v>1.4</v>
      </c>
      <c r="P79" s="163">
        <f>VLOOKUP($B79,'Conditions of people affected'!$C$6:$R$170,15,FALSE)</f>
        <v>2</v>
      </c>
      <c r="Q79" s="163">
        <f t="shared" si="14"/>
        <v>2.7</v>
      </c>
      <c r="R79" s="163">
        <f>VLOOKUP($B79,'Complexity of the crisis'!$C$6:$AN$170,22,FALSE)</f>
        <v>2.9</v>
      </c>
      <c r="S79" s="163">
        <f>VLOOKUP($B79,'Complexity of the crisis'!$C$6:$AN$170,38,FALSE)</f>
        <v>2.5</v>
      </c>
      <c r="T79" s="86" t="str">
        <f>VLOOKUP(B79,Lists!$C$3:$E$163,3,FALSE)</f>
        <v>Americas</v>
      </c>
      <c r="U79" s="87" t="str">
        <f>VLOOKUP(B79,'INFORM Severity - hidden'!$C$5:$V$170,20,FALSE)</f>
        <v>2021-01-28</v>
      </c>
    </row>
    <row r="80" spans="1:21">
      <c r="A80" s="83" t="str">
        <f t="array" ref="A80">IFERROR(INDEX(Lists!$B$2:$B$153,SMALL(IF(Lists!$I$2:$I$153="Individual",ROW(Lists!$B$2:$B$153)),ROW(76:76))-1,1),"")</f>
        <v>Complex crisis in Pakistan</v>
      </c>
      <c r="B80" s="84" t="str">
        <f>VLOOKUP(A80,Lists!$B$2:$G$153,2,FALSE)</f>
        <v>PAK001</v>
      </c>
      <c r="C80" s="84" t="str">
        <f>VLOOKUP(B80,'INFORM Severity - hidden'!$C$5:$D$160,2,FALSE)</f>
        <v>Pakistan</v>
      </c>
      <c r="D80" s="84" t="str">
        <f>VLOOKUP(A80,Lists!$B$2:$G$153,3,FALSE)</f>
        <v>PAK</v>
      </c>
      <c r="E80" s="85" t="str">
        <f>VLOOKUP(A80,Lists!$B$2:$G$153,5,FALSE)</f>
        <v>Complex crisis</v>
      </c>
      <c r="F80" s="161">
        <f t="shared" si="10"/>
        <v>3.4</v>
      </c>
      <c r="G80" s="82">
        <f t="shared" si="11"/>
        <v>4</v>
      </c>
      <c r="H80" s="82" t="str">
        <f t="shared" si="12"/>
        <v>High</v>
      </c>
      <c r="I80" s="162" t="str">
        <f>INDEX(Trends!$D$3:$D$405,MATCH(B80,Trends!$C$3:$C$405,0))</f>
        <v>Stable</v>
      </c>
      <c r="J80" s="82" t="str">
        <f>VLOOKUP($B80,Reliability!$A$3:$I$170,9,FALSE)</f>
        <v>High</v>
      </c>
      <c r="K80" s="163">
        <f t="shared" si="13"/>
        <v>3.7</v>
      </c>
      <c r="L80" s="163">
        <f>VLOOKUP($B80,'Impact of the crisis'!$C$6:$N$170,12,FALSE)</f>
        <v>5</v>
      </c>
      <c r="M80" s="163">
        <f>VLOOKUP($B80,'Impact of the crisis'!$C$6:$AB$170,26,FALSE)</f>
        <v>2.6</v>
      </c>
      <c r="N80" s="163">
        <f>VLOOKUP($B80,'Conditions of people affected'!$C$6:$R$170,16,FALSE)</f>
        <v>3.05</v>
      </c>
      <c r="O80" s="163">
        <f>VLOOKUP($B80,'Conditions of people affected'!$C$6:$R$170,9,FALSE)</f>
        <v>4.0999999999999996</v>
      </c>
      <c r="P80" s="163">
        <f>VLOOKUP($B80,'Conditions of people affected'!$C$6:$R$170,15,FALSE)</f>
        <v>2</v>
      </c>
      <c r="Q80" s="163">
        <f t="shared" si="14"/>
        <v>3.6</v>
      </c>
      <c r="R80" s="163">
        <f>VLOOKUP($B80,'Complexity of the crisis'!$C$6:$AN$170,22,FALSE)</f>
        <v>3.2</v>
      </c>
      <c r="S80" s="163">
        <f>VLOOKUP($B80,'Complexity of the crisis'!$C$6:$AN$170,38,FALSE)</f>
        <v>4</v>
      </c>
      <c r="T80" s="86" t="str">
        <f>VLOOKUP(B80,Lists!$C$3:$E$163,3,FALSE)</f>
        <v>Asia</v>
      </c>
      <c r="U80" s="87" t="str">
        <f>VLOOKUP(B80,'INFORM Severity - hidden'!$C$5:$V$170,20,FALSE)</f>
        <v>2021-04-28</v>
      </c>
    </row>
    <row r="81" spans="1:21">
      <c r="A81" s="83" t="str">
        <f t="array" ref="A81">IFERROR(INDEX(Lists!$B$2:$B$153,SMALL(IF(Lists!$I$2:$I$153="Individual",ROW(Lists!$B$2:$B$153)),ROW(77:77))-1,1),"")</f>
        <v>Kashmir conflict in Pakistan</v>
      </c>
      <c r="B81" s="84" t="str">
        <f>VLOOKUP(A81,Lists!$B$2:$G$153,2,FALSE)</f>
        <v>PAK004</v>
      </c>
      <c r="C81" s="84" t="str">
        <f>VLOOKUP(B81,'INFORM Severity - hidden'!$C$5:$D$160,2,FALSE)</f>
        <v>Pakistan</v>
      </c>
      <c r="D81" s="84" t="str">
        <f>VLOOKUP(A81,Lists!$B$2:$G$153,3,FALSE)</f>
        <v>PAK</v>
      </c>
      <c r="E81" s="85" t="str">
        <f>VLOOKUP(A81,Lists!$B$2:$G$153,5,FALSE)</f>
        <v>Conflict</v>
      </c>
      <c r="F81" s="161" t="str">
        <f t="shared" si="10"/>
        <v>x</v>
      </c>
      <c r="G81" s="82" t="str">
        <f t="shared" si="11"/>
        <v>x</v>
      </c>
      <c r="H81" s="82" t="str">
        <f t="shared" si="12"/>
        <v>x</v>
      </c>
      <c r="I81" s="162" t="str">
        <f>INDEX(Trends!$D$3:$D$405,MATCH(B81,Trends!$C$3:$C$405,0))</f>
        <v>-</v>
      </c>
      <c r="J81" s="82" t="str">
        <f>VLOOKUP($B81,Reliability!$A$3:$I$170,9,FALSE)</f>
        <v>Low</v>
      </c>
      <c r="K81" s="163">
        <f t="shared" si="13"/>
        <v>2.2999999999999998</v>
      </c>
      <c r="L81" s="163">
        <f>VLOOKUP($B81,'Impact of the crisis'!$C$6:$N$170,12,FALSE)</f>
        <v>1.1000000000000001</v>
      </c>
      <c r="M81" s="163">
        <f>VLOOKUP($B81,'Impact of the crisis'!$C$6:$AB$170,26,FALSE)</f>
        <v>2.8</v>
      </c>
      <c r="N81" s="163" t="str">
        <f>VLOOKUP($B81,'Conditions of people affected'!$C$6:$R$170,16,FALSE)</f>
        <v>x</v>
      </c>
      <c r="O81" s="163" t="str">
        <f>VLOOKUP($B81,'Conditions of people affected'!$C$6:$R$170,9,FALSE)</f>
        <v>x</v>
      </c>
      <c r="P81" s="163" t="str">
        <f>VLOOKUP($B81,'Conditions of people affected'!$C$6:$R$170,15,FALSE)</f>
        <v>x</v>
      </c>
      <c r="Q81" s="163">
        <f t="shared" si="14"/>
        <v>3.1</v>
      </c>
      <c r="R81" s="163">
        <f>VLOOKUP($B81,'Complexity of the crisis'!$C$6:$AN$170,22,FALSE)</f>
        <v>3.2</v>
      </c>
      <c r="S81" s="163">
        <f>VLOOKUP($B81,'Complexity of the crisis'!$C$6:$AN$170,38,FALSE)</f>
        <v>3</v>
      </c>
      <c r="T81" s="86" t="str">
        <f>VLOOKUP(B81,Lists!$C$3:$E$163,3,FALSE)</f>
        <v>Asia</v>
      </c>
      <c r="U81" s="87" t="str">
        <f>VLOOKUP(B81,'INFORM Severity - hidden'!$C$5:$V$170,20,FALSE)</f>
        <v>2021-04-28</v>
      </c>
    </row>
    <row r="82" spans="1:21">
      <c r="A82" s="83" t="str">
        <f t="array" ref="A82">IFERROR(INDEX(Lists!$B$2:$B$153,SMALL(IF(Lists!$I$2:$I$153="Individual",ROW(Lists!$B$2:$B$153)),ROW(78:78))-1,1),"")</f>
        <v>Venezuela displacement in Peru</v>
      </c>
      <c r="B82" s="84" t="str">
        <f>VLOOKUP(A82,Lists!$B$2:$G$153,2,FALSE)</f>
        <v>PER002</v>
      </c>
      <c r="C82" s="84" t="str">
        <f>VLOOKUP(B82,'INFORM Severity - hidden'!$C$5:$D$160,2,FALSE)</f>
        <v>Peru</v>
      </c>
      <c r="D82" s="84" t="str">
        <f>VLOOKUP(A82,Lists!$B$2:$G$153,3,FALSE)</f>
        <v>PER</v>
      </c>
      <c r="E82" s="85" t="str">
        <f>VLOOKUP(A82,Lists!$B$2:$G$153,5,FALSE)</f>
        <v>International displacement</v>
      </c>
      <c r="F82" s="161">
        <f t="shared" si="10"/>
        <v>2.7</v>
      </c>
      <c r="G82" s="82">
        <f t="shared" si="11"/>
        <v>3</v>
      </c>
      <c r="H82" s="82" t="str">
        <f t="shared" si="12"/>
        <v>Medium</v>
      </c>
      <c r="I82" s="162" t="str">
        <f>INDEX(Trends!$D$3:$D$405,MATCH(B82,Trends!$C$3:$C$405,0))</f>
        <v>Stable</v>
      </c>
      <c r="J82" s="82" t="str">
        <f>VLOOKUP($B82,Reliability!$A$3:$I$170,9,FALSE)</f>
        <v>Medium</v>
      </c>
      <c r="K82" s="163">
        <f t="shared" si="13"/>
        <v>2.6</v>
      </c>
      <c r="L82" s="163">
        <f>VLOOKUP($B82,'Impact of the crisis'!$C$6:$N$170,12,FALSE)</f>
        <v>2.8</v>
      </c>
      <c r="M82" s="163">
        <f>VLOOKUP($B82,'Impact of the crisis'!$C$6:$AB$170,26,FALSE)</f>
        <v>2.5</v>
      </c>
      <c r="N82" s="163">
        <f>VLOOKUP($B82,'Conditions of people affected'!$C$6:$R$170,16,FALSE)</f>
        <v>3.25</v>
      </c>
      <c r="O82" s="163">
        <f>VLOOKUP($B82,'Conditions of people affected'!$C$6:$R$170,9,FALSE)</f>
        <v>3.5</v>
      </c>
      <c r="P82" s="163">
        <f>VLOOKUP($B82,'Conditions of people affected'!$C$6:$R$170,15,FALSE)</f>
        <v>3</v>
      </c>
      <c r="Q82" s="163">
        <f t="shared" si="14"/>
        <v>1.9</v>
      </c>
      <c r="R82" s="163">
        <f>VLOOKUP($B82,'Complexity of the crisis'!$C$6:$AN$170,22,FALSE)</f>
        <v>2.2999999999999998</v>
      </c>
      <c r="S82" s="163">
        <f>VLOOKUP($B82,'Complexity of the crisis'!$C$6:$AN$170,38,FALSE)</f>
        <v>1.5</v>
      </c>
      <c r="T82" s="86" t="str">
        <f>VLOOKUP(B82,Lists!$C$3:$E$163,3,FALSE)</f>
        <v>Americas</v>
      </c>
      <c r="U82" s="87" t="str">
        <f>VLOOKUP(B82,'INFORM Severity - hidden'!$C$5:$V$170,20,FALSE)</f>
        <v>2021-01-29</v>
      </c>
    </row>
    <row r="83" spans="1:21">
      <c r="A83" s="83" t="str">
        <f t="array" ref="A83">IFERROR(INDEX(Lists!$B$2:$B$153,SMALL(IF(Lists!$I$2:$I$153="Individual",ROW(Lists!$B$2:$B$153)),ROW(79:79))-1,1),"")</f>
        <v>Mindanao conflict</v>
      </c>
      <c r="B83" s="84" t="str">
        <f>VLOOKUP(A83,Lists!$B$2:$G$153,2,FALSE)</f>
        <v>PHL003</v>
      </c>
      <c r="C83" s="84" t="str">
        <f>VLOOKUP(B83,'INFORM Severity - hidden'!$C$5:$D$160,2,FALSE)</f>
        <v>Philippines</v>
      </c>
      <c r="D83" s="84" t="str">
        <f>VLOOKUP(A83,Lists!$B$2:$G$153,3,FALSE)</f>
        <v>PHL</v>
      </c>
      <c r="E83" s="85" t="str">
        <f>VLOOKUP(A83,Lists!$B$2:$G$153,5,FALSE)</f>
        <v>Conflict</v>
      </c>
      <c r="F83" s="161">
        <f t="shared" si="10"/>
        <v>2.4</v>
      </c>
      <c r="G83" s="82">
        <f t="shared" si="11"/>
        <v>3</v>
      </c>
      <c r="H83" s="82" t="str">
        <f t="shared" si="12"/>
        <v>Medium</v>
      </c>
      <c r="I83" s="162" t="str">
        <f>INDEX(Trends!$D$3:$D$405,MATCH(B83,Trends!$C$3:$C$405,0))</f>
        <v>Increasing</v>
      </c>
      <c r="J83" s="82" t="str">
        <f>VLOOKUP($B83,Reliability!$A$3:$I$170,9,FALSE)</f>
        <v>High</v>
      </c>
      <c r="K83" s="163">
        <f t="shared" si="13"/>
        <v>2.9</v>
      </c>
      <c r="L83" s="163">
        <f>VLOOKUP($B83,'Impact of the crisis'!$C$6:$N$170,12,FALSE)</f>
        <v>2.9</v>
      </c>
      <c r="M83" s="163">
        <f>VLOOKUP($B83,'Impact of the crisis'!$C$6:$AB$170,26,FALSE)</f>
        <v>2.9</v>
      </c>
      <c r="N83" s="163">
        <f>VLOOKUP($B83,'Conditions of people affected'!$C$6:$R$170,16,FALSE)</f>
        <v>1.65</v>
      </c>
      <c r="O83" s="163">
        <f>VLOOKUP($B83,'Conditions of people affected'!$C$6:$R$170,9,FALSE)</f>
        <v>2.2999999999999998</v>
      </c>
      <c r="P83" s="163">
        <f>VLOOKUP($B83,'Conditions of people affected'!$C$6:$R$170,15,FALSE)</f>
        <v>1</v>
      </c>
      <c r="Q83" s="163">
        <f t="shared" si="14"/>
        <v>3</v>
      </c>
      <c r="R83" s="163">
        <f>VLOOKUP($B83,'Complexity of the crisis'!$C$6:$AN$170,22,FALSE)</f>
        <v>2.9</v>
      </c>
      <c r="S83" s="163">
        <f>VLOOKUP($B83,'Complexity of the crisis'!$C$6:$AN$170,38,FALSE)</f>
        <v>3</v>
      </c>
      <c r="T83" s="86" t="str">
        <f>VLOOKUP(B83,Lists!$C$3:$E$163,3,FALSE)</f>
        <v>Asia</v>
      </c>
      <c r="U83" s="87" t="str">
        <f>VLOOKUP(B83,'INFORM Severity - hidden'!$C$5:$V$170,20,FALSE)</f>
        <v>2021-03-23</v>
      </c>
    </row>
    <row r="84" spans="1:21">
      <c r="A84" s="83" t="str">
        <f t="array" ref="A84">IFERROR(INDEX(Lists!$B$2:$B$153,SMALL(IF(Lists!$I$2:$I$153="Individual",ROW(Lists!$B$2:$B$153)),ROW(80:80))-1,1),"")</f>
        <v>Mindanao Earthquake</v>
      </c>
      <c r="B84" s="84" t="str">
        <f>VLOOKUP(A84,Lists!$B$2:$G$153,2,FALSE)</f>
        <v>PHL004</v>
      </c>
      <c r="C84" s="84" t="str">
        <f>VLOOKUP(B84,'INFORM Severity - hidden'!$C$5:$D$160,2,FALSE)</f>
        <v>Philippines</v>
      </c>
      <c r="D84" s="84" t="str">
        <f>VLOOKUP(A84,Lists!$B$2:$G$153,3,FALSE)</f>
        <v>PHL</v>
      </c>
      <c r="E84" s="85" t="str">
        <f>VLOOKUP(A84,Lists!$B$2:$G$153,5,FALSE)</f>
        <v>Earthquake</v>
      </c>
      <c r="F84" s="161">
        <f t="shared" si="10"/>
        <v>1.8</v>
      </c>
      <c r="G84" s="82">
        <f t="shared" si="11"/>
        <v>2</v>
      </c>
      <c r="H84" s="82" t="str">
        <f t="shared" si="12"/>
        <v>Low</v>
      </c>
      <c r="I84" s="162" t="str">
        <f>INDEX(Trends!$D$3:$D$405,MATCH(B84,Trends!$C$3:$C$405,0))</f>
        <v>Stable</v>
      </c>
      <c r="J84" s="82" t="str">
        <f>VLOOKUP($B84,Reliability!$A$3:$I$170,9,FALSE)</f>
        <v>High</v>
      </c>
      <c r="K84" s="163">
        <f t="shared" si="13"/>
        <v>1.9</v>
      </c>
      <c r="L84" s="163">
        <f>VLOOKUP($B84,'Impact of the crisis'!$C$6:$N$170,12,FALSE)</f>
        <v>2.5</v>
      </c>
      <c r="M84" s="163">
        <f>VLOOKUP($B84,'Impact of the crisis'!$C$6:$AB$170,26,FALSE)</f>
        <v>1.5</v>
      </c>
      <c r="N84" s="163">
        <f>VLOOKUP($B84,'Conditions of people affected'!$C$6:$R$170,16,FALSE)</f>
        <v>1.25</v>
      </c>
      <c r="O84" s="163">
        <f>VLOOKUP($B84,'Conditions of people affected'!$C$6:$R$170,9,FALSE)</f>
        <v>1.5</v>
      </c>
      <c r="P84" s="163">
        <f>VLOOKUP($B84,'Conditions of people affected'!$C$6:$R$170,15,FALSE)</f>
        <v>1</v>
      </c>
      <c r="Q84" s="163">
        <f t="shared" si="14"/>
        <v>2.7</v>
      </c>
      <c r="R84" s="163">
        <f>VLOOKUP($B84,'Complexity of the crisis'!$C$6:$AN$170,22,FALSE)</f>
        <v>2.9</v>
      </c>
      <c r="S84" s="163">
        <f>VLOOKUP($B84,'Complexity of the crisis'!$C$6:$AN$170,38,FALSE)</f>
        <v>2.5</v>
      </c>
      <c r="T84" s="86" t="str">
        <f>VLOOKUP(B84,Lists!$C$3:$E$163,3,FALSE)</f>
        <v>Asia</v>
      </c>
      <c r="U84" s="87" t="str">
        <f>VLOOKUP(B84,'INFORM Severity - hidden'!$C$5:$V$170,20,FALSE)</f>
        <v>2021-03-23</v>
      </c>
    </row>
    <row r="85" spans="1:21">
      <c r="A85" s="83" t="str">
        <f t="array" ref="A85">IFERROR(INDEX(Lists!$B$2:$B$153,SMALL(IF(Lists!$I$2:$I$153="Individual",ROW(Lists!$B$2:$B$153)),ROW(81:81))-1,1),"")</f>
        <v>Typhoon Goni (Rolly) and Typhoon Vamco (Ulysses)</v>
      </c>
      <c r="B85" s="84" t="str">
        <f>VLOOKUP(A85,Lists!$B$2:$G$153,2,FALSE)</f>
        <v>PHL009</v>
      </c>
      <c r="C85" s="84" t="str">
        <f>VLOOKUP(B85,'INFORM Severity - hidden'!$C$5:$D$160,2,FALSE)</f>
        <v>Philippines</v>
      </c>
      <c r="D85" s="84" t="str">
        <f>VLOOKUP(A85,Lists!$B$2:$G$153,3,FALSE)</f>
        <v>PHL</v>
      </c>
      <c r="E85" s="85" t="str">
        <f>VLOOKUP(A85,Lists!$B$2:$G$153,5,FALSE)</f>
        <v>Tropical cyclone</v>
      </c>
      <c r="F85" s="161">
        <f t="shared" si="10"/>
        <v>2.5</v>
      </c>
      <c r="G85" s="82">
        <f t="shared" si="11"/>
        <v>3</v>
      </c>
      <c r="H85" s="82" t="str">
        <f t="shared" si="12"/>
        <v>Medium</v>
      </c>
      <c r="I85" s="162" t="str">
        <f>INDEX(Trends!$D$3:$D$405,MATCH(B85,Trends!$C$3:$C$405,0))</f>
        <v>Stable</v>
      </c>
      <c r="J85" s="82" t="str">
        <f>VLOOKUP($B85,Reliability!$A$3:$I$170,9,FALSE)</f>
        <v>High</v>
      </c>
      <c r="K85" s="163">
        <f t="shared" si="13"/>
        <v>2.5</v>
      </c>
      <c r="L85" s="163">
        <f>VLOOKUP($B85,'Impact of the crisis'!$C$6:$N$170,12,FALSE)</f>
        <v>3.5</v>
      </c>
      <c r="M85" s="163">
        <f>VLOOKUP($B85,'Impact of the crisis'!$C$6:$AB$170,26,FALSE)</f>
        <v>1.9</v>
      </c>
      <c r="N85" s="163">
        <f>VLOOKUP($B85,'Conditions of people affected'!$C$6:$R$170,16,FALSE)</f>
        <v>2.65</v>
      </c>
      <c r="O85" s="163">
        <f>VLOOKUP($B85,'Conditions of people affected'!$C$6:$R$170,9,FALSE)</f>
        <v>3.3</v>
      </c>
      <c r="P85" s="163">
        <f>VLOOKUP($B85,'Conditions of people affected'!$C$6:$R$170,15,FALSE)</f>
        <v>2</v>
      </c>
      <c r="Q85" s="163">
        <f t="shared" si="14"/>
        <v>2.2999999999999998</v>
      </c>
      <c r="R85" s="163">
        <f>VLOOKUP($B85,'Complexity of the crisis'!$C$6:$AN$170,22,FALSE)</f>
        <v>2.9</v>
      </c>
      <c r="S85" s="163">
        <f>VLOOKUP($B85,'Complexity of the crisis'!$C$6:$AN$170,38,FALSE)</f>
        <v>1.5</v>
      </c>
      <c r="T85" s="86" t="str">
        <f>VLOOKUP(B85,Lists!$C$3:$E$163,3,FALSE)</f>
        <v>Asia</v>
      </c>
      <c r="U85" s="87" t="str">
        <f>VLOOKUP(B85,'INFORM Severity - hidden'!$C$5:$V$170,20,FALSE)</f>
        <v>2021-03-23</v>
      </c>
    </row>
    <row r="86" spans="1:21">
      <c r="A86" s="83" t="str">
        <f t="array" ref="A86">IFERROR(INDEX(Lists!$B$2:$B$153,SMALL(IF(Lists!$I$2:$I$153="Individual",ROW(Lists!$B$2:$B$153)),ROW(82:82))-1,1),"")</f>
        <v>Complex crisis in DPRK</v>
      </c>
      <c r="B86" s="84" t="str">
        <f>VLOOKUP(A86,Lists!$B$2:$G$153,2,FALSE)</f>
        <v>PRK001</v>
      </c>
      <c r="C86" s="84" t="str">
        <f>VLOOKUP(B86,'INFORM Severity - hidden'!$C$5:$D$160,2,FALSE)</f>
        <v>DPRK</v>
      </c>
      <c r="D86" s="84" t="str">
        <f>VLOOKUP(A86,Lists!$B$2:$G$153,3,FALSE)</f>
        <v>PRK</v>
      </c>
      <c r="E86" s="85" t="str">
        <f>VLOOKUP(A86,Lists!$B$2:$G$153,5,FALSE)</f>
        <v>Complex crisis</v>
      </c>
      <c r="F86" s="161">
        <f t="shared" si="10"/>
        <v>3.8</v>
      </c>
      <c r="G86" s="82">
        <f t="shared" si="11"/>
        <v>4</v>
      </c>
      <c r="H86" s="82" t="str">
        <f t="shared" si="12"/>
        <v>High</v>
      </c>
      <c r="I86" s="162" t="str">
        <f>INDEX(Trends!$D$3:$D$405,MATCH(B86,Trends!$C$3:$C$405,0))</f>
        <v>Increasing</v>
      </c>
      <c r="J86" s="82" t="str">
        <f>VLOOKUP($B86,Reliability!$A$3:$I$170,9,FALSE)</f>
        <v>Medium</v>
      </c>
      <c r="K86" s="163">
        <f t="shared" si="13"/>
        <v>3.9</v>
      </c>
      <c r="L86" s="163">
        <f>VLOOKUP($B86,'Impact of the crisis'!$C$6:$N$170,12,FALSE)</f>
        <v>4.5999999999999996</v>
      </c>
      <c r="M86" s="163">
        <f>VLOOKUP($B86,'Impact of the crisis'!$C$6:$AB$170,26,FALSE)</f>
        <v>3.5</v>
      </c>
      <c r="N86" s="163">
        <f>VLOOKUP($B86,'Conditions of people affected'!$C$6:$R$170,16,FALSE)</f>
        <v>4.5</v>
      </c>
      <c r="O86" s="163">
        <f>VLOOKUP($B86,'Conditions of people affected'!$C$6:$R$170,9,FALSE)</f>
        <v>5</v>
      </c>
      <c r="P86" s="163">
        <f>VLOOKUP($B86,'Conditions of people affected'!$C$6:$R$170,15,FALSE)</f>
        <v>4</v>
      </c>
      <c r="Q86" s="163">
        <f t="shared" si="14"/>
        <v>2.5</v>
      </c>
      <c r="R86" s="163">
        <f>VLOOKUP($B86,'Complexity of the crisis'!$C$6:$AN$170,22,FALSE)</f>
        <v>2.9</v>
      </c>
      <c r="S86" s="163">
        <f>VLOOKUP($B86,'Complexity of the crisis'!$C$6:$AN$170,38,FALSE)</f>
        <v>2</v>
      </c>
      <c r="T86" s="86" t="str">
        <f>VLOOKUP(B86,Lists!$C$3:$E$163,3,FALSE)</f>
        <v>Asia</v>
      </c>
      <c r="U86" s="87" t="str">
        <f>VLOOKUP(B86,'INFORM Severity - hidden'!$C$5:$V$170,20,FALSE)</f>
        <v>2021-03-23</v>
      </c>
    </row>
    <row r="87" spans="1:21">
      <c r="A87" s="83" t="str">
        <f t="array" ref="A87">IFERROR(INDEX(Lists!$B$2:$B$153,SMALL(IF(Lists!$I$2:$I$153="Individual",ROW(Lists!$B$2:$B$153)),ROW(83:83))-1,1),"")</f>
        <v>Conflict in Palestine</v>
      </c>
      <c r="B87" s="84" t="str">
        <f>VLOOKUP(A87,Lists!$B$2:$G$153,2,FALSE)</f>
        <v>PSE002</v>
      </c>
      <c r="C87" s="84" t="str">
        <f>VLOOKUP(B87,'INFORM Severity - hidden'!$C$5:$D$160,2,FALSE)</f>
        <v>Palestine</v>
      </c>
      <c r="D87" s="84" t="str">
        <f>VLOOKUP(A87,Lists!$B$2:$G$153,3,FALSE)</f>
        <v>PSE</v>
      </c>
      <c r="E87" s="85" t="str">
        <f>VLOOKUP(A87,Lists!$B$2:$G$153,5,FALSE)</f>
        <v>Conflict</v>
      </c>
      <c r="F87" s="161">
        <f t="shared" si="10"/>
        <v>4</v>
      </c>
      <c r="G87" s="82">
        <f t="shared" si="11"/>
        <v>4</v>
      </c>
      <c r="H87" s="82" t="str">
        <f t="shared" si="12"/>
        <v>High</v>
      </c>
      <c r="I87" s="162" t="str">
        <f>INDEX(Trends!$D$3:$D$405,MATCH(B87,Trends!$C$3:$C$405,0))</f>
        <v>Increasing</v>
      </c>
      <c r="J87" s="82" t="str">
        <f>VLOOKUP($B87,Reliability!$A$3:$I$170,9,FALSE)</f>
        <v>Very High</v>
      </c>
      <c r="K87" s="163">
        <f t="shared" si="13"/>
        <v>3.8</v>
      </c>
      <c r="L87" s="163">
        <f>VLOOKUP($B87,'Impact of the crisis'!$C$6:$N$170,12,FALSE)</f>
        <v>3.4</v>
      </c>
      <c r="M87" s="163">
        <f>VLOOKUP($B87,'Impact of the crisis'!$C$6:$AB$170,26,FALSE)</f>
        <v>4</v>
      </c>
      <c r="N87" s="163">
        <f>VLOOKUP($B87,'Conditions of people affected'!$C$6:$R$170,16,FALSE)</f>
        <v>4.5</v>
      </c>
      <c r="O87" s="163">
        <f>VLOOKUP($B87,'Conditions of people affected'!$C$6:$R$170,9,FALSE)</f>
        <v>4</v>
      </c>
      <c r="P87" s="163">
        <f>VLOOKUP($B87,'Conditions of people affected'!$C$6:$R$170,15,FALSE)</f>
        <v>5</v>
      </c>
      <c r="Q87" s="163">
        <f t="shared" si="14"/>
        <v>3.2</v>
      </c>
      <c r="R87" s="163">
        <f>VLOOKUP($B87,'Complexity of the crisis'!$C$6:$AN$170,22,FALSE)</f>
        <v>2.2000000000000002</v>
      </c>
      <c r="S87" s="163">
        <f>VLOOKUP($B87,'Complexity of the crisis'!$C$6:$AN$170,38,FALSE)</f>
        <v>4</v>
      </c>
      <c r="T87" s="86" t="str">
        <f>VLOOKUP(B87,Lists!$C$3:$E$163,3,FALSE)</f>
        <v>Middle east</v>
      </c>
      <c r="U87" s="87" t="str">
        <f>VLOOKUP(B87,'INFORM Severity - hidden'!$C$5:$V$170,20,FALSE)</f>
        <v>2021-04-28</v>
      </c>
    </row>
    <row r="88" spans="1:21">
      <c r="A88" s="83" t="str">
        <f t="array" ref="A88">IFERROR(INDEX(Lists!$B$2:$B$153,SMALL(IF(Lists!$I$2:$I$153="Individual",ROW(Lists!$B$2:$B$153)),ROW(84:84))-1,1),"")</f>
        <v>Regional Boko Haram Crisis</v>
      </c>
      <c r="B88" s="84" t="str">
        <f>VLOOKUP(A88,Lists!$B$2:$G$153,2,FALSE)</f>
        <v>REG001</v>
      </c>
      <c r="C88" s="84" t="str">
        <f>VLOOKUP(B88,'INFORM Severity - hidden'!$C$5:$D$160,2,FALSE)</f>
        <v>Nigeria,Niger,Chad,Cameroon</v>
      </c>
      <c r="D88" s="84" t="str">
        <f>VLOOKUP(A88,Lists!$B$2:$G$153,3,FALSE)</f>
        <v>NGA,NER,TCD,CMR</v>
      </c>
      <c r="E88" s="85" t="str">
        <f>VLOOKUP(A88,Lists!$B$2:$G$153,5,FALSE)</f>
        <v>Regional crisis</v>
      </c>
      <c r="F88" s="161">
        <f t="shared" si="10"/>
        <v>4.2</v>
      </c>
      <c r="G88" s="82">
        <f t="shared" si="11"/>
        <v>5</v>
      </c>
      <c r="H88" s="82" t="str">
        <f t="shared" si="12"/>
        <v>Very High</v>
      </c>
      <c r="I88" s="162" t="str">
        <f>INDEX(Trends!$D$3:$D$405,MATCH(B88,Trends!$C$3:$C$405,0))</f>
        <v>Increasing</v>
      </c>
      <c r="J88" s="82" t="str">
        <f>VLOOKUP($B88,Reliability!$A$3:$I$170,9,FALSE)</f>
        <v>High</v>
      </c>
      <c r="K88" s="163">
        <f t="shared" si="13"/>
        <v>4</v>
      </c>
      <c r="L88" s="163">
        <f>VLOOKUP($B88,'Impact of the crisis'!$C$6:$N$170,12,FALSE)</f>
        <v>2.2999999999999998</v>
      </c>
      <c r="M88" s="163">
        <f>VLOOKUP($B88,'Impact of the crisis'!$C$6:$AB$170,26,FALSE)</f>
        <v>4.5</v>
      </c>
      <c r="N88" s="163">
        <f>VLOOKUP($B88,'Conditions of people affected'!$C$6:$R$170,16,FALSE)</f>
        <v>4.45</v>
      </c>
      <c r="O88" s="163">
        <f>VLOOKUP($B88,'Conditions of people affected'!$C$6:$R$170,9,FALSE)</f>
        <v>4.9000000000000004</v>
      </c>
      <c r="P88" s="163">
        <f>VLOOKUP($B88,'Conditions of people affected'!$C$6:$R$170,15,FALSE)</f>
        <v>4</v>
      </c>
      <c r="Q88" s="163">
        <f t="shared" si="14"/>
        <v>3.8</v>
      </c>
      <c r="R88" s="163">
        <f>VLOOKUP($B88,'Complexity of the crisis'!$C$6:$AN$170,22,FALSE)</f>
        <v>3.5</v>
      </c>
      <c r="S88" s="163">
        <f>VLOOKUP($B88,'Complexity of the crisis'!$C$6:$AN$170,38,FALSE)</f>
        <v>4</v>
      </c>
      <c r="T88" s="86" t="str">
        <f>VLOOKUP(B88,Lists!$C$3:$E$163,3,FALSE)</f>
        <v>Africa,Africa,Africa,Africa</v>
      </c>
      <c r="U88" s="87" t="str">
        <f>VLOOKUP(B88,'INFORM Severity - hidden'!$C$5:$V$170,20,FALSE)</f>
        <v>2021-03-26</v>
      </c>
    </row>
    <row r="89" spans="1:21">
      <c r="A89" s="83" t="str">
        <f t="array" ref="A89">IFERROR(INDEX(Lists!$B$2:$B$153,SMALL(IF(Lists!$I$2:$I$153="Individual",ROW(Lists!$B$2:$B$153)),ROW(85:85))-1,1),"")</f>
        <v>Venezuela Regional Crisis</v>
      </c>
      <c r="B89" s="84" t="str">
        <f>VLOOKUP(A89,Lists!$B$2:$G$153,2,FALSE)</f>
        <v>REG002</v>
      </c>
      <c r="C89" s="84" t="str">
        <f>VLOOKUP(B89,'INFORM Severity - hidden'!$C$5:$D$160,2,FALSE)</f>
        <v>Venezuela,Brazil,Colombia,Ecuador,Peru,Trinidad and Tobago</v>
      </c>
      <c r="D89" s="84" t="str">
        <f>VLOOKUP(A89,Lists!$B$2:$G$153,3,FALSE)</f>
        <v>VEN,BRA,COL,ECU,PER,TTO</v>
      </c>
      <c r="E89" s="85" t="str">
        <f>VLOOKUP(A89,Lists!$B$2:$G$153,5,FALSE)</f>
        <v>Regional crisis</v>
      </c>
      <c r="F89" s="161">
        <f t="shared" si="10"/>
        <v>3.6</v>
      </c>
      <c r="G89" s="82">
        <f t="shared" si="11"/>
        <v>4</v>
      </c>
      <c r="H89" s="82" t="str">
        <f t="shared" si="12"/>
        <v>High</v>
      </c>
      <c r="I89" s="162" t="str">
        <f>INDEX(Trends!$D$3:$D$405,MATCH(B89,Trends!$C$3:$C$405,0))</f>
        <v>Stable</v>
      </c>
      <c r="J89" s="82" t="str">
        <f>VLOOKUP($B89,Reliability!$A$3:$I$170,9,FALSE)</f>
        <v>Low</v>
      </c>
      <c r="K89" s="163">
        <f t="shared" si="13"/>
        <v>4.0999999999999996</v>
      </c>
      <c r="L89" s="163">
        <f>VLOOKUP($B89,'Impact of the crisis'!$C$6:$N$170,12,FALSE)</f>
        <v>2.9</v>
      </c>
      <c r="M89" s="163">
        <f>VLOOKUP($B89,'Impact of the crisis'!$C$6:$AB$170,26,FALSE)</f>
        <v>4.5</v>
      </c>
      <c r="N89" s="163">
        <f>VLOOKUP($B89,'Conditions of people affected'!$C$6:$R$170,16,FALSE)</f>
        <v>4</v>
      </c>
      <c r="O89" s="163">
        <f>VLOOKUP($B89,'Conditions of people affected'!$C$6:$R$170,9,FALSE)</f>
        <v>5</v>
      </c>
      <c r="P89" s="163">
        <f>VLOOKUP($B89,'Conditions of people affected'!$C$6:$R$170,15,FALSE)</f>
        <v>3</v>
      </c>
      <c r="Q89" s="163">
        <f t="shared" si="14"/>
        <v>2.6</v>
      </c>
      <c r="R89" s="163">
        <f>VLOOKUP($B89,'Complexity of the crisis'!$C$6:$AN$170,22,FALSE)</f>
        <v>2.6</v>
      </c>
      <c r="S89" s="163">
        <f>VLOOKUP($B89,'Complexity of the crisis'!$C$6:$AN$170,38,FALSE)</f>
        <v>2.5</v>
      </c>
      <c r="T89" s="86" t="str">
        <f>VLOOKUP(B89,Lists!$C$3:$E$163,3,FALSE)</f>
        <v>Americas,Americas,Americas,Americas,Americas,Americas</v>
      </c>
      <c r="U89" s="87" t="str">
        <f>VLOOKUP(B89,'INFORM Severity - hidden'!$C$5:$V$170,20,FALSE)</f>
        <v>2021-01-28</v>
      </c>
    </row>
    <row r="90" spans="1:21">
      <c r="A90" s="83" t="str">
        <f t="array" ref="A90">IFERROR(INDEX(Lists!$B$2:$B$153,SMALL(IF(Lists!$I$2:$I$153="Individual",ROW(Lists!$B$2:$B$153)),ROW(86:86))-1,1),"")</f>
        <v>Regional Kashmir conflict</v>
      </c>
      <c r="B90" s="84" t="str">
        <f>VLOOKUP(A90,Lists!$B$2:$G$153,2,FALSE)</f>
        <v>REG003</v>
      </c>
      <c r="C90" s="84" t="str">
        <f>VLOOKUP(B90,'INFORM Severity - hidden'!$C$5:$D$160,2,FALSE)</f>
        <v>India,Pakistan</v>
      </c>
      <c r="D90" s="84" t="str">
        <f>VLOOKUP(A90,Lists!$B$2:$G$153,3,FALSE)</f>
        <v>IND,PAK</v>
      </c>
      <c r="E90" s="85" t="str">
        <f>VLOOKUP(A90,Lists!$B$2:$G$153,5,FALSE)</f>
        <v>Regional crisis</v>
      </c>
      <c r="F90" s="161" t="str">
        <f t="shared" si="10"/>
        <v>x</v>
      </c>
      <c r="G90" s="82" t="str">
        <f t="shared" si="11"/>
        <v>x</v>
      </c>
      <c r="H90" s="82" t="str">
        <f t="shared" si="12"/>
        <v>x</v>
      </c>
      <c r="I90" s="162" t="str">
        <f>INDEX(Trends!$D$3:$D$405,MATCH(B90,Trends!$C$3:$C$405,0))</f>
        <v>-</v>
      </c>
      <c r="J90" s="82" t="str">
        <f>VLOOKUP($B90,Reliability!$A$3:$I$170,9,FALSE)</f>
        <v>Very Low</v>
      </c>
      <c r="K90" s="163">
        <f t="shared" si="13"/>
        <v>3.5</v>
      </c>
      <c r="L90" s="163">
        <f>VLOOKUP($B90,'Impact of the crisis'!$C$6:$N$170,12,FALSE)</f>
        <v>2.1</v>
      </c>
      <c r="M90" s="163">
        <f>VLOOKUP($B90,'Impact of the crisis'!$C$6:$AB$170,26,FALSE)</f>
        <v>4</v>
      </c>
      <c r="N90" s="163" t="str">
        <f>VLOOKUP($B90,'Conditions of people affected'!$C$6:$R$170,16,FALSE)</f>
        <v>x</v>
      </c>
      <c r="O90" s="163" t="str">
        <f>VLOOKUP($B90,'Conditions of people affected'!$C$6:$R$170,9,FALSE)</f>
        <v>x</v>
      </c>
      <c r="P90" s="163" t="str">
        <f>VLOOKUP($B90,'Conditions of people affected'!$C$6:$R$170,15,FALSE)</f>
        <v>x</v>
      </c>
      <c r="Q90" s="163">
        <f t="shared" si="14"/>
        <v>2.9</v>
      </c>
      <c r="R90" s="163">
        <f>VLOOKUP($B90,'Complexity of the crisis'!$C$6:$AN$170,22,FALSE)</f>
        <v>2.8</v>
      </c>
      <c r="S90" s="163">
        <f>VLOOKUP($B90,'Complexity of the crisis'!$C$6:$AN$170,38,FALSE)</f>
        <v>3</v>
      </c>
      <c r="T90" s="86" t="str">
        <f>VLOOKUP(B90,Lists!$C$3:$E$163,3,FALSE)</f>
        <v>Asia,Asia</v>
      </c>
      <c r="U90" s="87" t="str">
        <f>VLOOKUP(B90,'INFORM Severity - hidden'!$C$5:$V$170,20,FALSE)</f>
        <v>2021-03-23</v>
      </c>
    </row>
    <row r="91" spans="1:21">
      <c r="A91" s="83" t="str">
        <f t="array" ref="A91">IFERROR(INDEX(Lists!$B$2:$B$153,SMALL(IF(Lists!$I$2:$I$153="Individual",ROW(Lists!$B$2:$B$153)),ROW(87:87))-1,1),"")</f>
        <v>Syrian Regional Crisis</v>
      </c>
      <c r="B91" s="84" t="str">
        <f>VLOOKUP(A91,Lists!$B$2:$G$153,2,FALSE)</f>
        <v>REG004</v>
      </c>
      <c r="C91" s="84" t="str">
        <f>VLOOKUP(B91,'INFORM Severity - hidden'!$C$5:$D$160,2,FALSE)</f>
        <v>Syria,Turkey,Iraq,Egypt,Jordan,Lebanon</v>
      </c>
      <c r="D91" s="84" t="str">
        <f>VLOOKUP(A91,Lists!$B$2:$G$153,3,FALSE)</f>
        <v>SYR,TUR,IRQ,EGY,JOR,LBN</v>
      </c>
      <c r="E91" s="85" t="str">
        <f>VLOOKUP(A91,Lists!$B$2:$G$153,5,FALSE)</f>
        <v>Regional crisis</v>
      </c>
      <c r="F91" s="161">
        <f t="shared" si="10"/>
        <v>4.5</v>
      </c>
      <c r="G91" s="82">
        <f t="shared" si="11"/>
        <v>5</v>
      </c>
      <c r="H91" s="82" t="str">
        <f t="shared" si="12"/>
        <v>Very High</v>
      </c>
      <c r="I91" s="162" t="str">
        <f>INDEX(Trends!$D$3:$D$405,MATCH(B91,Trends!$C$3:$C$405,0))</f>
        <v>Increasing</v>
      </c>
      <c r="J91" s="82" t="str">
        <f>VLOOKUP($B91,Reliability!$A$3:$I$170,9,FALSE)</f>
        <v>High</v>
      </c>
      <c r="K91" s="163">
        <f t="shared" si="13"/>
        <v>4</v>
      </c>
      <c r="L91" s="163">
        <f>VLOOKUP($B91,'Impact of the crisis'!$C$6:$N$170,12,FALSE)</f>
        <v>3.1</v>
      </c>
      <c r="M91" s="163">
        <f>VLOOKUP($B91,'Impact of the crisis'!$C$6:$AB$170,26,FALSE)</f>
        <v>4.3</v>
      </c>
      <c r="N91" s="163">
        <f>VLOOKUP($B91,'Conditions of people affected'!$C$6:$R$170,16,FALSE)</f>
        <v>5</v>
      </c>
      <c r="O91" s="163">
        <f>VLOOKUP($B91,'Conditions of people affected'!$C$6:$R$170,9,FALSE)</f>
        <v>5</v>
      </c>
      <c r="P91" s="163">
        <f>VLOOKUP($B91,'Conditions of people affected'!$C$6:$R$170,15,FALSE)</f>
        <v>5</v>
      </c>
      <c r="Q91" s="163">
        <f t="shared" si="14"/>
        <v>4.0999999999999996</v>
      </c>
      <c r="R91" s="163">
        <f>VLOOKUP($B91,'Complexity of the crisis'!$C$6:$AN$170,22,FALSE)</f>
        <v>3.6</v>
      </c>
      <c r="S91" s="163">
        <f>VLOOKUP($B91,'Complexity of the crisis'!$C$6:$AN$170,38,FALSE)</f>
        <v>4.5</v>
      </c>
      <c r="T91" s="86" t="str">
        <f>VLOOKUP(B91,Lists!$C$3:$E$163,3,FALSE)</f>
        <v>Middle east,Middle east,Middle east,Africa,Middle east,Middle east</v>
      </c>
      <c r="U91" s="87" t="str">
        <f>VLOOKUP(B91,'INFORM Severity - hidden'!$C$5:$V$170,20,FALSE)</f>
        <v>2021-04-28</v>
      </c>
    </row>
    <row r="92" spans="1:21">
      <c r="A92" s="83" t="str">
        <f t="array" ref="A92">IFERROR(INDEX(Lists!$B$2:$B$153,SMALL(IF(Lists!$I$2:$I$153="Individual",ROW(Lists!$B$2:$B$153)),ROW(88:88))-1,1),"")</f>
        <v xml:space="preserve">Eastern Mediterranean Route </v>
      </c>
      <c r="B92" s="84" t="str">
        <f>VLOOKUP(A92,Lists!$B$2:$G$153,2,FALSE)</f>
        <v>REG006</v>
      </c>
      <c r="C92" s="84" t="str">
        <f>VLOOKUP(B92,'INFORM Severity - hidden'!$C$5:$D$160,2,FALSE)</f>
        <v>Turkey,Greece</v>
      </c>
      <c r="D92" s="84" t="str">
        <f>VLOOKUP(A92,Lists!$B$2:$G$153,3,FALSE)</f>
        <v>TUR,GRC</v>
      </c>
      <c r="E92" s="85" t="str">
        <f>VLOOKUP(A92,Lists!$B$2:$G$153,5,FALSE)</f>
        <v>Regional crisis</v>
      </c>
      <c r="F92" s="161" t="str">
        <f t="shared" si="10"/>
        <v>x</v>
      </c>
      <c r="G92" s="82" t="str">
        <f t="shared" si="11"/>
        <v>x</v>
      </c>
      <c r="H92" s="82" t="str">
        <f t="shared" si="12"/>
        <v>x</v>
      </c>
      <c r="I92" s="162" t="str">
        <f>INDEX(Trends!$D$3:$D$405,MATCH(B92,Trends!$C$3:$C$405,0))</f>
        <v>-</v>
      </c>
      <c r="J92" s="82" t="str">
        <f>VLOOKUP($B92,Reliability!$A$3:$I$170,9,FALSE)</f>
        <v>Very Low</v>
      </c>
      <c r="K92" s="163" t="str">
        <f t="shared" si="13"/>
        <v>x</v>
      </c>
      <c r="L92" s="163" t="str">
        <f>VLOOKUP($B92,'Impact of the crisis'!$C$6:$N$170,12,FALSE)</f>
        <v>x</v>
      </c>
      <c r="M92" s="163">
        <f>VLOOKUP($B92,'Impact of the crisis'!$C$6:$AB$170,26,FALSE)</f>
        <v>2.4</v>
      </c>
      <c r="N92" s="163" t="str">
        <f>VLOOKUP($B92,'Conditions of people affected'!$C$6:$R$170,16,FALSE)</f>
        <v>x</v>
      </c>
      <c r="O92" s="163" t="str">
        <f>VLOOKUP($B92,'Conditions of people affected'!$C$6:$R$170,9,FALSE)</f>
        <v>x</v>
      </c>
      <c r="P92" s="163" t="str">
        <f>VLOOKUP($B92,'Conditions of people affected'!$C$6:$R$170,15,FALSE)</f>
        <v>x</v>
      </c>
      <c r="Q92" s="163">
        <f t="shared" si="14"/>
        <v>2.5</v>
      </c>
      <c r="R92" s="163">
        <f>VLOOKUP($B92,'Complexity of the crisis'!$C$6:$AN$170,22,FALSE)</f>
        <v>2.5</v>
      </c>
      <c r="S92" s="163">
        <f>VLOOKUP($B92,'Complexity of the crisis'!$C$6:$AN$170,38,FALSE)</f>
        <v>2.5</v>
      </c>
      <c r="T92" s="86" t="str">
        <f>VLOOKUP(B92,Lists!$C$3:$E$163,3,FALSE)</f>
        <v>Middle east,Europe</v>
      </c>
      <c r="U92" s="87" t="str">
        <f>VLOOKUP(B92,'INFORM Severity - hidden'!$C$5:$V$170,20,FALSE)</f>
        <v>2021-04-28</v>
      </c>
    </row>
    <row r="93" spans="1:21">
      <c r="A93" s="83" t="str">
        <f t="array" ref="A93">IFERROR(INDEX(Lists!$B$2:$B$153,SMALL(IF(Lists!$I$2:$I$153="Individual",ROW(Lists!$B$2:$B$153)),ROW(89:89))-1,1),"")</f>
        <v>Central Mediterranean Route</v>
      </c>
      <c r="B93" s="84" t="str">
        <f>VLOOKUP(A93,Lists!$B$2:$G$153,2,FALSE)</f>
        <v>REG007</v>
      </c>
      <c r="C93" s="84" t="str">
        <f>VLOOKUP(B93,'INFORM Severity - hidden'!$C$5:$D$160,2,FALSE)</f>
        <v>Algeria,Tunisia,Libya,Italy</v>
      </c>
      <c r="D93" s="84" t="str">
        <f>VLOOKUP(A93,Lists!$B$2:$G$153,3,FALSE)</f>
        <v>DZA,TUN,LBY,ITA</v>
      </c>
      <c r="E93" s="85" t="str">
        <f>VLOOKUP(A93,Lists!$B$2:$G$153,5,FALSE)</f>
        <v>Regional crisis</v>
      </c>
      <c r="F93" s="161" t="str">
        <f t="shared" si="10"/>
        <v>x</v>
      </c>
      <c r="G93" s="82" t="str">
        <f t="shared" si="11"/>
        <v>x</v>
      </c>
      <c r="H93" s="82" t="str">
        <f t="shared" si="12"/>
        <v>x</v>
      </c>
      <c r="I93" s="162" t="str">
        <f>INDEX(Trends!$D$3:$D$405,MATCH(B93,Trends!$C$3:$C$405,0))</f>
        <v>-</v>
      </c>
      <c r="J93" s="82" t="str">
        <f>VLOOKUP($B93,Reliability!$A$3:$I$170,9,FALSE)</f>
        <v>Very Low</v>
      </c>
      <c r="K93" s="163" t="str">
        <f t="shared" si="13"/>
        <v>x</v>
      </c>
      <c r="L93" s="163" t="str">
        <f>VLOOKUP($B93,'Impact of the crisis'!$C$6:$N$170,12,FALSE)</f>
        <v>x</v>
      </c>
      <c r="M93" s="163">
        <f>VLOOKUP($B93,'Impact of the crisis'!$C$6:$AB$170,26,FALSE)</f>
        <v>4</v>
      </c>
      <c r="N93" s="163" t="str">
        <f>VLOOKUP($B93,'Conditions of people affected'!$C$6:$R$170,16,FALSE)</f>
        <v>x</v>
      </c>
      <c r="O93" s="163" t="str">
        <f>VLOOKUP($B93,'Conditions of people affected'!$C$6:$R$170,9,FALSE)</f>
        <v>x</v>
      </c>
      <c r="P93" s="163" t="str">
        <f>VLOOKUP($B93,'Conditions of people affected'!$C$6:$R$170,15,FALSE)</f>
        <v>x</v>
      </c>
      <c r="Q93" s="163">
        <f t="shared" si="14"/>
        <v>3.1</v>
      </c>
      <c r="R93" s="163">
        <f>VLOOKUP($B93,'Complexity of the crisis'!$C$6:$AN$170,22,FALSE)</f>
        <v>2.6</v>
      </c>
      <c r="S93" s="163">
        <f>VLOOKUP($B93,'Complexity of the crisis'!$C$6:$AN$170,38,FALSE)</f>
        <v>3.5</v>
      </c>
      <c r="T93" s="86" t="str">
        <f>VLOOKUP(B93,Lists!$C$3:$E$163,3,FALSE)</f>
        <v>Africa,Africa,Africa,Europe</v>
      </c>
      <c r="U93" s="87" t="str">
        <f>VLOOKUP(B93,'INFORM Severity - hidden'!$C$5:$V$170,20,FALSE)</f>
        <v>2021-03-31</v>
      </c>
    </row>
    <row r="94" spans="1:21">
      <c r="A94" s="83" t="str">
        <f t="array" ref="A94">IFERROR(INDEX(Lists!$B$2:$B$153,SMALL(IF(Lists!$I$2:$I$153="Individual",ROW(Lists!$B$2:$B$153)),ROW(90:90))-1,1),"")</f>
        <v>Western Mediterranean Route</v>
      </c>
      <c r="B94" s="84" t="str">
        <f>VLOOKUP(A94,Lists!$B$2:$G$153,2,FALSE)</f>
        <v>REG008</v>
      </c>
      <c r="C94" s="84" t="str">
        <f>VLOOKUP(B94,'INFORM Severity - hidden'!$C$5:$D$160,2,FALSE)</f>
        <v>Algeria,Morocco,Spain</v>
      </c>
      <c r="D94" s="84" t="str">
        <f>VLOOKUP(A94,Lists!$B$2:$G$153,3,FALSE)</f>
        <v>DZA,MAR,ESP</v>
      </c>
      <c r="E94" s="85" t="str">
        <f>VLOOKUP(A94,Lists!$B$2:$G$153,5,FALSE)</f>
        <v>Regional crisis</v>
      </c>
      <c r="F94" s="161" t="str">
        <f t="shared" si="10"/>
        <v>x</v>
      </c>
      <c r="G94" s="82" t="str">
        <f t="shared" si="11"/>
        <v>x</v>
      </c>
      <c r="H94" s="82" t="str">
        <f t="shared" si="12"/>
        <v>x</v>
      </c>
      <c r="I94" s="162" t="str">
        <f>INDEX(Trends!$D$3:$D$405,MATCH(B94,Trends!$C$3:$C$405,0))</f>
        <v>-</v>
      </c>
      <c r="J94" s="82" t="str">
        <f>VLOOKUP($B94,Reliability!$A$3:$I$170,9,FALSE)</f>
        <v>Very Low</v>
      </c>
      <c r="K94" s="163" t="str">
        <f t="shared" si="13"/>
        <v>x</v>
      </c>
      <c r="L94" s="163" t="str">
        <f>VLOOKUP($B94,'Impact of the crisis'!$C$6:$N$170,12,FALSE)</f>
        <v>x</v>
      </c>
      <c r="M94" s="163">
        <f>VLOOKUP($B94,'Impact of the crisis'!$C$6:$AB$170,26,FALSE)</f>
        <v>3.2</v>
      </c>
      <c r="N94" s="163" t="str">
        <f>VLOOKUP($B94,'Conditions of people affected'!$C$6:$R$170,16,FALSE)</f>
        <v>x</v>
      </c>
      <c r="O94" s="163" t="str">
        <f>VLOOKUP($B94,'Conditions of people affected'!$C$6:$R$170,9,FALSE)</f>
        <v>x</v>
      </c>
      <c r="P94" s="163" t="str">
        <f>VLOOKUP($B94,'Conditions of people affected'!$C$6:$R$170,15,FALSE)</f>
        <v>x</v>
      </c>
      <c r="Q94" s="163">
        <f t="shared" si="14"/>
        <v>2.4</v>
      </c>
      <c r="R94" s="163">
        <f>VLOOKUP($B94,'Complexity of the crisis'!$C$6:$AN$170,22,FALSE)</f>
        <v>2.7</v>
      </c>
      <c r="S94" s="163">
        <f>VLOOKUP($B94,'Complexity of the crisis'!$C$6:$AN$170,38,FALSE)</f>
        <v>2</v>
      </c>
      <c r="T94" s="86" t="str">
        <f>VLOOKUP(B94,Lists!$C$3:$E$163,3,FALSE)</f>
        <v>Africa,Africa,Europe</v>
      </c>
      <c r="U94" s="87" t="str">
        <f>VLOOKUP(B94,'INFORM Severity - hidden'!$C$5:$V$170,20,FALSE)</f>
        <v>2021-03-31</v>
      </c>
    </row>
    <row r="95" spans="1:21">
      <c r="A95" s="83" t="str">
        <f t="array" ref="A95">IFERROR(INDEX(Lists!$B$2:$B$153,SMALL(IF(Lists!$I$2:$I$153="Individual",ROW(Lists!$B$2:$B$153)),ROW(91:91))-1,1),"")</f>
        <v>Rohingya Regional Crisis</v>
      </c>
      <c r="B95" s="84" t="str">
        <f>VLOOKUP(A95,Lists!$B$2:$G$153,2,FALSE)</f>
        <v>REG011</v>
      </c>
      <c r="C95" s="84" t="str">
        <f>VLOOKUP(B95,'INFORM Severity - hidden'!$C$5:$D$160,2,FALSE)</f>
        <v>Bangladesh,Myanmar</v>
      </c>
      <c r="D95" s="84" t="str">
        <f>VLOOKUP(A95,Lists!$B$2:$G$153,3,FALSE)</f>
        <v>BGD,MMR</v>
      </c>
      <c r="E95" s="85" t="str">
        <f>VLOOKUP(A95,Lists!$B$2:$G$153,5,FALSE)</f>
        <v>Regional crisis</v>
      </c>
      <c r="F95" s="161">
        <f t="shared" si="10"/>
        <v>3.6</v>
      </c>
      <c r="G95" s="82">
        <f t="shared" si="11"/>
        <v>4</v>
      </c>
      <c r="H95" s="82" t="str">
        <f t="shared" si="12"/>
        <v>High</v>
      </c>
      <c r="I95" s="162" t="str">
        <f>INDEX(Trends!$D$3:$D$405,MATCH(B95,Trends!$C$3:$C$405,0))</f>
        <v>Stable</v>
      </c>
      <c r="J95" s="82" t="str">
        <f>VLOOKUP($B95,Reliability!$A$3:$I$170,9,FALSE)</f>
        <v>Very High</v>
      </c>
      <c r="K95" s="163">
        <f t="shared" si="13"/>
        <v>3.1</v>
      </c>
      <c r="L95" s="163">
        <f>VLOOKUP($B95,'Impact of the crisis'!$C$6:$N$170,12,FALSE)</f>
        <v>1.4</v>
      </c>
      <c r="M95" s="163">
        <f>VLOOKUP($B95,'Impact of the crisis'!$C$6:$AB$170,26,FALSE)</f>
        <v>3.7</v>
      </c>
      <c r="N95" s="163">
        <f>VLOOKUP($B95,'Conditions of people affected'!$C$6:$R$170,16,FALSE)</f>
        <v>3.85</v>
      </c>
      <c r="O95" s="163">
        <f>VLOOKUP($B95,'Conditions of people affected'!$C$6:$R$170,9,FALSE)</f>
        <v>3.7</v>
      </c>
      <c r="P95" s="163">
        <f>VLOOKUP($B95,'Conditions of people affected'!$C$6:$R$170,15,FALSE)</f>
        <v>4</v>
      </c>
      <c r="Q95" s="163">
        <f t="shared" si="14"/>
        <v>3.5</v>
      </c>
      <c r="R95" s="163">
        <f>VLOOKUP($B95,'Complexity of the crisis'!$C$6:$AN$170,22,FALSE)</f>
        <v>3</v>
      </c>
      <c r="S95" s="163">
        <f>VLOOKUP($B95,'Complexity of the crisis'!$C$6:$AN$170,38,FALSE)</f>
        <v>4</v>
      </c>
      <c r="T95" s="86" t="str">
        <f>VLOOKUP(B95,Lists!$C$3:$E$163,3,FALSE)</f>
        <v>Asia,Asia</v>
      </c>
      <c r="U95" s="87" t="str">
        <f>VLOOKUP(B95,'INFORM Severity - hidden'!$C$5:$V$170,20,FALSE)</f>
        <v>2021-03-23</v>
      </c>
    </row>
    <row r="96" spans="1:21">
      <c r="A96" s="83" t="str">
        <f t="array" ref="A96">IFERROR(INDEX(Lists!$B$2:$B$153,SMALL(IF(Lists!$I$2:$I$153="Individual",ROW(Lists!$B$2:$B$153)),ROW(92:92))-1,1),"")</f>
        <v>Southern Africa Regional Food Security Crisis</v>
      </c>
      <c r="B96" s="84" t="str">
        <f>VLOOKUP(A96,Lists!$B$2:$G$153,2,FALSE)</f>
        <v>REG012</v>
      </c>
      <c r="C96" s="84" t="str">
        <f>VLOOKUP(B96,'INFORM Severity - hidden'!$C$5:$D$160,2,FALSE)</f>
        <v>Lesotho,Madagascar,Malawi,Mozambique,Namibia,Eswatini,Zambia,Zimbabwe</v>
      </c>
      <c r="D96" s="84" t="str">
        <f>VLOOKUP(A96,Lists!$B$2:$G$153,3,FALSE)</f>
        <v>LSO,MDG,MWI,MOZ,NAM,SWZ,ZMB,ZWE</v>
      </c>
      <c r="E96" s="85" t="str">
        <f>VLOOKUP(A96,Lists!$B$2:$G$153,5,FALSE)</f>
        <v>Regional crisis</v>
      </c>
      <c r="F96" s="161">
        <f t="shared" si="10"/>
        <v>3.6</v>
      </c>
      <c r="G96" s="82">
        <f t="shared" si="11"/>
        <v>4</v>
      </c>
      <c r="H96" s="82" t="str">
        <f t="shared" si="12"/>
        <v>High</v>
      </c>
      <c r="I96" s="162" t="str">
        <f>INDEX(Trends!$D$3:$D$405,MATCH(B96,Trends!$C$3:$C$405,0))</f>
        <v>Increasing</v>
      </c>
      <c r="J96" s="82" t="str">
        <f>VLOOKUP($B96,Reliability!$A$3:$I$170,9,FALSE)</f>
        <v>High</v>
      </c>
      <c r="K96" s="163">
        <f t="shared" si="13"/>
        <v>3.2</v>
      </c>
      <c r="L96" s="163">
        <f>VLOOKUP($B96,'Impact of the crisis'!$C$6:$N$170,12,FALSE)</f>
        <v>3.8</v>
      </c>
      <c r="M96" s="163">
        <f>VLOOKUP($B96,'Impact of the crisis'!$C$6:$AB$170,26,FALSE)</f>
        <v>2.9</v>
      </c>
      <c r="N96" s="163">
        <f>VLOOKUP($B96,'Conditions of people affected'!$C$6:$R$170,16,FALSE)</f>
        <v>4</v>
      </c>
      <c r="O96" s="163">
        <f>VLOOKUP($B96,'Conditions of people affected'!$C$6:$R$170,9,FALSE)</f>
        <v>5</v>
      </c>
      <c r="P96" s="163">
        <f>VLOOKUP($B96,'Conditions of people affected'!$C$6:$R$170,15,FALSE)</f>
        <v>3</v>
      </c>
      <c r="Q96" s="163">
        <f t="shared" si="14"/>
        <v>3.1</v>
      </c>
      <c r="R96" s="163">
        <f>VLOOKUP($B96,'Complexity of the crisis'!$C$6:$AN$170,22,FALSE)</f>
        <v>2.7</v>
      </c>
      <c r="S96" s="163">
        <f>VLOOKUP($B96,'Complexity of the crisis'!$C$6:$AN$170,38,FALSE)</f>
        <v>3.5</v>
      </c>
      <c r="T96" s="86" t="str">
        <f>VLOOKUP(B96,Lists!$C$3:$E$163,3,FALSE)</f>
        <v>Africa,Africa,Africa,Africa,Africa,Africa,Africa,Africa</v>
      </c>
      <c r="U96" s="87" t="str">
        <f>VLOOKUP(B96,'INFORM Severity - hidden'!$C$5:$V$170,20,FALSE)</f>
        <v>2021-03-26</v>
      </c>
    </row>
    <row r="97" spans="1:21">
      <c r="A97" s="83" t="str">
        <f t="array" ref="A97">IFERROR(INDEX(Lists!$B$2:$B$153,SMALL(IF(Lists!$I$2:$I$153="Individual",ROW(Lists!$B$2:$B$153)),ROW(93:93))-1,1),"")</f>
        <v>Nagorno-Karabakh Conflict</v>
      </c>
      <c r="B97" s="84" t="str">
        <f>VLOOKUP(A97,Lists!$B$2:$G$153,2,FALSE)</f>
        <v>REG013</v>
      </c>
      <c r="C97" s="84" t="str">
        <f>VLOOKUP(B97,'INFORM Severity - hidden'!$C$5:$D$160,2,FALSE)</f>
        <v>Armenia,Azerbaijan</v>
      </c>
      <c r="D97" s="84" t="str">
        <f>VLOOKUP(A97,Lists!$B$2:$G$153,3,FALSE)</f>
        <v>ARM,AZE</v>
      </c>
      <c r="E97" s="85" t="str">
        <f>VLOOKUP(A97,Lists!$B$2:$G$153,5,FALSE)</f>
        <v>Regional crisis</v>
      </c>
      <c r="F97" s="161" t="str">
        <f t="shared" si="10"/>
        <v>x</v>
      </c>
      <c r="G97" s="82" t="str">
        <f t="shared" si="11"/>
        <v>x</v>
      </c>
      <c r="H97" s="82" t="str">
        <f t="shared" si="12"/>
        <v>x</v>
      </c>
      <c r="I97" s="162" t="str">
        <f>INDEX(Trends!$D$3:$D$405,MATCH(B97,Trends!$C$3:$C$405,0))</f>
        <v>-</v>
      </c>
      <c r="J97" s="82" t="str">
        <f>VLOOKUP($B97,Reliability!$A$3:$I$170,9,FALSE)</f>
        <v>Medium</v>
      </c>
      <c r="K97" s="163">
        <f t="shared" si="13"/>
        <v>2.7</v>
      </c>
      <c r="L97" s="163">
        <f>VLOOKUP($B97,'Impact of the crisis'!$C$6:$N$170,12,FALSE)</f>
        <v>2.6</v>
      </c>
      <c r="M97" s="163">
        <f>VLOOKUP($B97,'Impact of the crisis'!$C$6:$AB$170,26,FALSE)</f>
        <v>2.7</v>
      </c>
      <c r="N97" s="163" t="str">
        <f>VLOOKUP($B97,'Conditions of people affected'!$C$6:$R$170,16,FALSE)</f>
        <v>x</v>
      </c>
      <c r="O97" s="163" t="str">
        <f>VLOOKUP($B97,'Conditions of people affected'!$C$6:$R$170,9,FALSE)</f>
        <v>x</v>
      </c>
      <c r="P97" s="163" t="str">
        <f>VLOOKUP($B97,'Conditions of people affected'!$C$6:$R$170,15,FALSE)</f>
        <v>x</v>
      </c>
      <c r="Q97" s="163">
        <f t="shared" si="14"/>
        <v>2.8</v>
      </c>
      <c r="R97" s="163">
        <f>VLOOKUP($B97,'Complexity of the crisis'!$C$6:$AN$170,22,FALSE)</f>
        <v>2.6</v>
      </c>
      <c r="S97" s="163">
        <f>VLOOKUP($B97,'Complexity of the crisis'!$C$6:$AN$170,38,FALSE)</f>
        <v>3</v>
      </c>
      <c r="T97" s="86" t="str">
        <f>VLOOKUP(B97,Lists!$C$3:$E$163,3,FALSE)</f>
        <v>Middle east,Middle east</v>
      </c>
      <c r="U97" s="87" t="str">
        <f>VLOOKUP(B97,'INFORM Severity - hidden'!$C$5:$V$170,20,FALSE)</f>
        <v>2021-01-27</v>
      </c>
    </row>
    <row r="98" spans="1:21">
      <c r="A98" s="83" t="str">
        <f t="array" ref="A98">IFERROR(INDEX(Lists!$B$2:$B$153,SMALL(IF(Lists!$I$2:$I$153="Individual",ROW(Lists!$B$2:$B$153)),ROW(94:94))-1,1),"")</f>
        <v>Burundi and DRC refugees in Rwanda</v>
      </c>
      <c r="B98" s="84" t="str">
        <f>VLOOKUP(A98,Lists!$B$2:$G$153,2,FALSE)</f>
        <v>RWA002</v>
      </c>
      <c r="C98" s="84" t="str">
        <f>VLOOKUP(B98,'INFORM Severity - hidden'!$C$5:$D$160,2,FALSE)</f>
        <v>Rwanda</v>
      </c>
      <c r="D98" s="84" t="str">
        <f>VLOOKUP(A98,Lists!$B$2:$G$153,3,FALSE)</f>
        <v>RWA</v>
      </c>
      <c r="E98" s="85" t="str">
        <f>VLOOKUP(A98,Lists!$B$2:$G$153,5,FALSE)</f>
        <v>International displacement</v>
      </c>
      <c r="F98" s="161">
        <f t="shared" si="10"/>
        <v>1.9</v>
      </c>
      <c r="G98" s="82">
        <f t="shared" si="11"/>
        <v>2</v>
      </c>
      <c r="H98" s="82" t="str">
        <f t="shared" si="12"/>
        <v>Low</v>
      </c>
      <c r="I98" s="162" t="str">
        <f>INDEX(Trends!$D$3:$D$405,MATCH(B98,Trends!$C$3:$C$405,0))</f>
        <v>Decreasing</v>
      </c>
      <c r="J98" s="82" t="str">
        <f>VLOOKUP($B98,Reliability!$A$3:$I$170,9,FALSE)</f>
        <v>Medium</v>
      </c>
      <c r="K98" s="163">
        <f t="shared" si="13"/>
        <v>2.6</v>
      </c>
      <c r="L98" s="163">
        <f>VLOOKUP($B98,'Impact of the crisis'!$C$6:$N$170,12,FALSE)</f>
        <v>2.1</v>
      </c>
      <c r="M98" s="163">
        <f>VLOOKUP($B98,'Impact of the crisis'!$C$6:$AB$170,26,FALSE)</f>
        <v>2.8</v>
      </c>
      <c r="N98" s="163">
        <f>VLOOKUP($B98,'Conditions of people affected'!$C$6:$R$170,16,FALSE)</f>
        <v>1.45</v>
      </c>
      <c r="O98" s="163">
        <f>VLOOKUP($B98,'Conditions of people affected'!$C$6:$R$170,9,FALSE)</f>
        <v>1.9</v>
      </c>
      <c r="P98" s="163">
        <f>VLOOKUP($B98,'Conditions of people affected'!$C$6:$R$170,15,FALSE)</f>
        <v>1</v>
      </c>
      <c r="Q98" s="163">
        <f t="shared" si="14"/>
        <v>2.1</v>
      </c>
      <c r="R98" s="163">
        <f>VLOOKUP($B98,'Complexity of the crisis'!$C$6:$AN$170,22,FALSE)</f>
        <v>2.6</v>
      </c>
      <c r="S98" s="163">
        <f>VLOOKUP($B98,'Complexity of the crisis'!$C$6:$AN$170,38,FALSE)</f>
        <v>1.5</v>
      </c>
      <c r="T98" s="86" t="str">
        <f>VLOOKUP(B98,Lists!$C$3:$E$163,3,FALSE)</f>
        <v>Africa</v>
      </c>
      <c r="U98" s="87" t="str">
        <f>VLOOKUP(B98,'INFORM Severity - hidden'!$C$5:$V$170,20,FALSE)</f>
        <v>2021-01-29</v>
      </c>
    </row>
    <row r="99" spans="1:21">
      <c r="A99" s="83" t="str">
        <f t="array" ref="A99">IFERROR(INDEX(Lists!$B$2:$B$153,SMALL(IF(Lists!$I$2:$I$153="Individual",ROW(Lists!$B$2:$B$153)),ROW(95:95))-1,1),"")</f>
        <v>Refugees in Sudan</v>
      </c>
      <c r="B99" s="84" t="str">
        <f>VLOOKUP(A99,Lists!$B$2:$G$153,2,FALSE)</f>
        <v>SDN005</v>
      </c>
      <c r="C99" s="84" t="str">
        <f>VLOOKUP(B99,'INFORM Severity - hidden'!$C$5:$D$160,2,FALSE)</f>
        <v>Sudan</v>
      </c>
      <c r="D99" s="84" t="str">
        <f>VLOOKUP(A99,Lists!$B$2:$G$153,3,FALSE)</f>
        <v>SDN</v>
      </c>
      <c r="E99" s="85" t="str">
        <f>VLOOKUP(A99,Lists!$B$2:$G$153,5,FALSE)</f>
        <v>International displacement</v>
      </c>
      <c r="F99" s="161">
        <f t="shared" si="10"/>
        <v>3.8</v>
      </c>
      <c r="G99" s="82">
        <f t="shared" si="11"/>
        <v>4</v>
      </c>
      <c r="H99" s="82" t="str">
        <f t="shared" si="12"/>
        <v>High</v>
      </c>
      <c r="I99" s="162" t="str">
        <f>INDEX(Trends!$D$3:$D$405,MATCH(B99,Trends!$C$3:$C$405,0))</f>
        <v>Decreasing</v>
      </c>
      <c r="J99" s="82" t="str">
        <f>VLOOKUP($B99,Reliability!$A$3:$I$170,9,FALSE)</f>
        <v>High</v>
      </c>
      <c r="K99" s="163">
        <f t="shared" si="13"/>
        <v>4.0999999999999996</v>
      </c>
      <c r="L99" s="163">
        <f>VLOOKUP($B99,'Impact of the crisis'!$C$6:$N$170,12,FALSE)</f>
        <v>1.8</v>
      </c>
      <c r="M99" s="163">
        <f>VLOOKUP($B99,'Impact of the crisis'!$C$6:$AB$170,26,FALSE)</f>
        <v>4.8</v>
      </c>
      <c r="N99" s="163">
        <f>VLOOKUP($B99,'Conditions of people affected'!$C$6:$R$170,16,FALSE)</f>
        <v>3.7</v>
      </c>
      <c r="O99" s="163">
        <f>VLOOKUP($B99,'Conditions of people affected'!$C$6:$R$170,9,FALSE)</f>
        <v>3.4</v>
      </c>
      <c r="P99" s="163">
        <f>VLOOKUP($B99,'Conditions of people affected'!$C$6:$R$170,15,FALSE)</f>
        <v>4</v>
      </c>
      <c r="Q99" s="163">
        <f t="shared" si="14"/>
        <v>3.7</v>
      </c>
      <c r="R99" s="163">
        <f>VLOOKUP($B99,'Complexity of the crisis'!$C$6:$AN$170,22,FALSE)</f>
        <v>3.3</v>
      </c>
      <c r="S99" s="163">
        <f>VLOOKUP($B99,'Complexity of the crisis'!$C$6:$AN$170,38,FALSE)</f>
        <v>4</v>
      </c>
      <c r="T99" s="86" t="str">
        <f>VLOOKUP(B99,Lists!$C$3:$E$163,3,FALSE)</f>
        <v>Africa</v>
      </c>
      <c r="U99" s="87" t="str">
        <f>VLOOKUP(B99,'INFORM Severity - hidden'!$C$5:$V$170,20,FALSE)</f>
        <v>2021-04-30</v>
      </c>
    </row>
    <row r="100" spans="1:21">
      <c r="A100" s="83" t="str">
        <f t="array" ref="A100">IFERROR(INDEX(Lists!$B$2:$B$153,SMALL(IF(Lists!$I$2:$I$153="Individual",ROW(Lists!$B$2:$B$153)),ROW(96:96))-1,1),"")</f>
        <v xml:space="preserve">Floods in Sudan </v>
      </c>
      <c r="B100" s="84" t="str">
        <f>VLOOKUP(A100,Lists!$B$2:$G$153,2,FALSE)</f>
        <v>SDN006</v>
      </c>
      <c r="C100" s="84" t="str">
        <f>VLOOKUP(B100,'INFORM Severity - hidden'!$C$5:$D$160,2,FALSE)</f>
        <v>Sudan</v>
      </c>
      <c r="D100" s="84" t="str">
        <f>VLOOKUP(A100,Lists!$B$2:$G$153,3,FALSE)</f>
        <v>SDN</v>
      </c>
      <c r="E100" s="85" t="str">
        <f>VLOOKUP(A100,Lists!$B$2:$G$153,5,FALSE)</f>
        <v>Flood</v>
      </c>
      <c r="F100" s="161">
        <f t="shared" si="10"/>
        <v>2.5</v>
      </c>
      <c r="G100" s="82">
        <f t="shared" si="11"/>
        <v>3</v>
      </c>
      <c r="H100" s="82" t="str">
        <f t="shared" si="12"/>
        <v>Medium</v>
      </c>
      <c r="I100" s="162" t="str">
        <f>INDEX(Trends!$D$3:$D$405,MATCH(B100,Trends!$C$3:$C$405,0))</f>
        <v>Stable</v>
      </c>
      <c r="J100" s="82" t="str">
        <f>VLOOKUP($B100,Reliability!$A$3:$I$170,9,FALSE)</f>
        <v>Medium</v>
      </c>
      <c r="K100" s="163">
        <f t="shared" si="13"/>
        <v>3.8</v>
      </c>
      <c r="L100" s="163">
        <f>VLOOKUP($B100,'Impact of the crisis'!$C$6:$N$170,12,FALSE)</f>
        <v>4.8</v>
      </c>
      <c r="M100" s="163">
        <f>VLOOKUP($B100,'Impact of the crisis'!$C$6:$AB$170,26,FALSE)</f>
        <v>3.1</v>
      </c>
      <c r="N100" s="163">
        <f>VLOOKUP($B100,'Conditions of people affected'!$C$6:$R$170,16,FALSE)</f>
        <v>1.1000000000000001</v>
      </c>
      <c r="O100" s="163">
        <f>VLOOKUP($B100,'Conditions of people affected'!$C$6:$R$170,9,FALSE)</f>
        <v>1.2</v>
      </c>
      <c r="P100" s="163">
        <f>VLOOKUP($B100,'Conditions of people affected'!$C$6:$R$170,15,FALSE)</f>
        <v>1</v>
      </c>
      <c r="Q100" s="163">
        <f t="shared" si="14"/>
        <v>3.2</v>
      </c>
      <c r="R100" s="163">
        <f>VLOOKUP($B100,'Complexity of the crisis'!$C$6:$AN$170,22,FALSE)</f>
        <v>3.3</v>
      </c>
      <c r="S100" s="163">
        <f>VLOOKUP($B100,'Complexity of the crisis'!$C$6:$AN$170,38,FALSE)</f>
        <v>3</v>
      </c>
      <c r="T100" s="86" t="str">
        <f>VLOOKUP(B100,Lists!$C$3:$E$163,3,FALSE)</f>
        <v>Africa</v>
      </c>
      <c r="U100" s="87" t="str">
        <f>VLOOKUP(B100,'INFORM Severity - hidden'!$C$5:$V$170,20,FALSE)</f>
        <v>2021-01-28</v>
      </c>
    </row>
    <row r="101" spans="1:21">
      <c r="A101" s="83" t="str">
        <f t="array" ref="A101">IFERROR(INDEX(Lists!$B$2:$B$153,SMALL(IF(Lists!$I$2:$I$153="Individual",ROW(Lists!$B$2:$B$153)),ROW(97:97))-1,1),"")</f>
        <v>Refugees from Ethiopia</v>
      </c>
      <c r="B101" s="84" t="str">
        <f>VLOOKUP(A101,Lists!$B$2:$G$153,2,FALSE)</f>
        <v>SDN007</v>
      </c>
      <c r="C101" s="84" t="str">
        <f>VLOOKUP(B101,'INFORM Severity - hidden'!$C$5:$D$160,2,FALSE)</f>
        <v>Sudan</v>
      </c>
      <c r="D101" s="84" t="str">
        <f>VLOOKUP(A101,Lists!$B$2:$G$153,3,FALSE)</f>
        <v>SDN</v>
      </c>
      <c r="E101" s="85" t="str">
        <f>VLOOKUP(A101,Lists!$B$2:$G$153,5,FALSE)</f>
        <v>International displacement</v>
      </c>
      <c r="F101" s="161">
        <f t="shared" ref="F101:F131" si="15">IF(OR(N101="x",K101="x"),"x",ROUND((5-GEOMEAN(((5-K101)/5*4+1),((5-N101)/5*4+1),((5-N101)/5*4+1)))/4*3.5+Q101*0.3,1))</f>
        <v>2.4</v>
      </c>
      <c r="G101" s="82">
        <f t="shared" ref="G101:G133" si="16">IF(F101="x","x",ROUNDUP(F101,0))</f>
        <v>3</v>
      </c>
      <c r="H101" s="82" t="str">
        <f t="shared" ref="H101:H131" si="17">IF(N101="x","x",IF(K101="x","x",(IF(G101=5,"Very High",IF(G101=4,"High",IF(G101=3,"Medium",IF(G101=2,"Low","Very Low")))))))</f>
        <v>Medium</v>
      </c>
      <c r="I101" s="162" t="str">
        <f>INDEX(Trends!$D$3:$D$405,MATCH(B101,Trends!$C$3:$C$405,0))</f>
        <v>Decreasing</v>
      </c>
      <c r="J101" s="82" t="str">
        <f>VLOOKUP($B101,Reliability!$A$3:$I$170,9,FALSE)</f>
        <v>High</v>
      </c>
      <c r="K101" s="163">
        <f t="shared" ref="K101:K131" si="18">IF(OR(M101="x",L101="x"),"x",ROUND((5-GEOMEAN(((5-L101)/5*4+1),((5-M101)/5*4+1),((5-M101)/5*4+1)))/4*5,1))</f>
        <v>3</v>
      </c>
      <c r="L101" s="163">
        <f>VLOOKUP($B101,'Impact of the crisis'!$C$6:$N$170,12,FALSE)</f>
        <v>2.7</v>
      </c>
      <c r="M101" s="163">
        <f>VLOOKUP($B101,'Impact of the crisis'!$C$6:$AB$170,26,FALSE)</f>
        <v>3.2</v>
      </c>
      <c r="N101" s="163">
        <f>VLOOKUP($B101,'Conditions of people affected'!$C$6:$R$170,16,FALSE)</f>
        <v>1.65</v>
      </c>
      <c r="O101" s="163">
        <f>VLOOKUP($B101,'Conditions of people affected'!$C$6:$R$170,9,FALSE)</f>
        <v>1.3</v>
      </c>
      <c r="P101" s="163">
        <f>VLOOKUP($B101,'Conditions of people affected'!$C$6:$R$170,15,FALSE)</f>
        <v>2</v>
      </c>
      <c r="Q101" s="163">
        <f t="shared" ref="Q101:Q131" si="19">IF(OR(S101="x",R101="x"),R101,ROUND((5-GEOMEAN(((5-R101)/5*4+1),((5-S101)/5*4+1)))/4*5,1))</f>
        <v>2.9</v>
      </c>
      <c r="R101" s="163">
        <f>VLOOKUP($B101,'Complexity of the crisis'!$C$6:$AN$170,22,FALSE)</f>
        <v>3.3</v>
      </c>
      <c r="S101" s="163">
        <f>VLOOKUP($B101,'Complexity of the crisis'!$C$6:$AN$170,38,FALSE)</f>
        <v>2.5</v>
      </c>
      <c r="T101" s="86" t="str">
        <f>VLOOKUP(B101,Lists!$C$3:$E$163,3,FALSE)</f>
        <v>Africa</v>
      </c>
      <c r="U101" s="87" t="str">
        <f>VLOOKUP(B101,'INFORM Severity - hidden'!$C$5:$V$170,20,FALSE)</f>
        <v>2021-04-30</v>
      </c>
    </row>
    <row r="102" spans="1:21">
      <c r="A102" s="83" t="str">
        <f t="array" ref="A102">IFERROR(INDEX(Lists!$B$2:$B$153,SMALL(IF(Lists!$I$2:$I$153="Individual",ROW(Lists!$B$2:$B$153)),ROW(98:98))-1,1),"")</f>
        <v>Violence West-Darfur</v>
      </c>
      <c r="B102" s="84" t="str">
        <f>VLOOKUP(A102,Lists!$B$2:$G$153,2,FALSE)</f>
        <v>SDN008</v>
      </c>
      <c r="C102" s="84" t="str">
        <f>VLOOKUP(B102,'INFORM Severity - hidden'!$C$5:$D$160,2,FALSE)</f>
        <v>Sudan</v>
      </c>
      <c r="D102" s="84" t="str">
        <f>VLOOKUP(A102,Lists!$B$2:$G$153,3,FALSE)</f>
        <v>SDN</v>
      </c>
      <c r="E102" s="85" t="str">
        <f>VLOOKUP(A102,Lists!$B$2:$G$153,5,FALSE)</f>
        <v>Other type of violence</v>
      </c>
      <c r="F102" s="161">
        <f t="shared" si="15"/>
        <v>2.8</v>
      </c>
      <c r="G102" s="82">
        <f t="shared" si="16"/>
        <v>3</v>
      </c>
      <c r="H102" s="82" t="str">
        <f t="shared" si="17"/>
        <v>Medium</v>
      </c>
      <c r="I102" s="162" t="str">
        <f>INDEX(Trends!$D$3:$D$405,MATCH(B102,Trends!$C$3:$C$405,0))</f>
        <v>-</v>
      </c>
      <c r="J102" s="82" t="str">
        <f>VLOOKUP($B102,Reliability!$A$3:$I$170,9,FALSE)</f>
        <v>High</v>
      </c>
      <c r="K102" s="163">
        <f t="shared" si="18"/>
        <v>3.3</v>
      </c>
      <c r="L102" s="163">
        <f>VLOOKUP($B102,'Impact of the crisis'!$C$6:$N$170,12,FALSE)</f>
        <v>1.1000000000000001</v>
      </c>
      <c r="M102" s="163">
        <f>VLOOKUP($B102,'Impact of the crisis'!$C$6:$AB$170,26,FALSE)</f>
        <v>4</v>
      </c>
      <c r="N102" s="163">
        <f>VLOOKUP($B102,'Conditions of people affected'!$C$6:$R$170,16,FALSE)</f>
        <v>2.5</v>
      </c>
      <c r="O102" s="163">
        <f>VLOOKUP($B102,'Conditions of people affected'!$C$6:$R$170,9,FALSE)</f>
        <v>2</v>
      </c>
      <c r="P102" s="163">
        <f>VLOOKUP($B102,'Conditions of people affected'!$C$6:$R$170,15,FALSE)</f>
        <v>3</v>
      </c>
      <c r="Q102" s="163">
        <f t="shared" si="19"/>
        <v>2.7</v>
      </c>
      <c r="R102" s="163">
        <f>VLOOKUP($B102,'Complexity of the crisis'!$C$6:$AN$170,22,FALSE)</f>
        <v>3.3</v>
      </c>
      <c r="S102" s="163">
        <f>VLOOKUP($B102,'Complexity of the crisis'!$C$6:$AN$170,38,FALSE)</f>
        <v>2</v>
      </c>
      <c r="T102" s="86" t="str">
        <f>VLOOKUP(B102,Lists!$C$3:$E$163,3,FALSE)</f>
        <v>Africa</v>
      </c>
      <c r="U102" s="87" t="str">
        <f>VLOOKUP(B102,'INFORM Severity - hidden'!$C$5:$V$170,20,FALSE)</f>
        <v>2021-04-30</v>
      </c>
    </row>
    <row r="103" spans="1:21">
      <c r="A103" s="83" t="str">
        <f t="array" ref="A103">IFERROR(INDEX(Lists!$B$2:$B$153,SMALL(IF(Lists!$I$2:$I$153="Individual",ROW(Lists!$B$2:$B$153)),ROW(99:99))-1,1),"")</f>
        <v>Drought in Senegal</v>
      </c>
      <c r="B103" s="84" t="str">
        <f>VLOOKUP(A103,Lists!$B$2:$G$153,2,FALSE)</f>
        <v>SEN002</v>
      </c>
      <c r="C103" s="84" t="str">
        <f>VLOOKUP(B103,'INFORM Severity - hidden'!$C$5:$D$160,2,FALSE)</f>
        <v>Senegal</v>
      </c>
      <c r="D103" s="84" t="str">
        <f>VLOOKUP(A103,Lists!$B$2:$G$153,3,FALSE)</f>
        <v>SEN</v>
      </c>
      <c r="E103" s="85" t="str">
        <f>VLOOKUP(A103,Lists!$B$2:$G$153,5,FALSE)</f>
        <v>Drought</v>
      </c>
      <c r="F103" s="161">
        <f t="shared" si="15"/>
        <v>2.4</v>
      </c>
      <c r="G103" s="82">
        <f t="shared" si="16"/>
        <v>3</v>
      </c>
      <c r="H103" s="82" t="str">
        <f t="shared" si="17"/>
        <v>Medium</v>
      </c>
      <c r="I103" s="162" t="str">
        <f>INDEX(Trends!$D$3:$D$405,MATCH(B103,Trends!$C$3:$C$405,0))</f>
        <v>Stable</v>
      </c>
      <c r="J103" s="82" t="str">
        <f>VLOOKUP($B103,Reliability!$A$3:$I$170,9,FALSE)</f>
        <v>Medium</v>
      </c>
      <c r="K103" s="163">
        <f t="shared" si="18"/>
        <v>2.7</v>
      </c>
      <c r="L103" s="163">
        <f>VLOOKUP($B103,'Impact of the crisis'!$C$6:$N$170,12,FALSE)</f>
        <v>4.5</v>
      </c>
      <c r="M103" s="163">
        <f>VLOOKUP($B103,'Impact of the crisis'!$C$6:$AB$170,26,FALSE)</f>
        <v>1.2</v>
      </c>
      <c r="N103" s="163">
        <f>VLOOKUP($B103,'Conditions of people affected'!$C$6:$R$170,16,FALSE)</f>
        <v>2.4</v>
      </c>
      <c r="O103" s="163">
        <f>VLOOKUP($B103,'Conditions of people affected'!$C$6:$R$170,9,FALSE)</f>
        <v>2.8</v>
      </c>
      <c r="P103" s="163">
        <f>VLOOKUP($B103,'Conditions of people affected'!$C$6:$R$170,15,FALSE)</f>
        <v>2</v>
      </c>
      <c r="Q103" s="163">
        <f t="shared" si="19"/>
        <v>2.2000000000000002</v>
      </c>
      <c r="R103" s="163">
        <f>VLOOKUP($B103,'Complexity of the crisis'!$C$6:$AN$170,22,FALSE)</f>
        <v>1.8</v>
      </c>
      <c r="S103" s="163">
        <f>VLOOKUP($B103,'Complexity of the crisis'!$C$6:$AN$170,38,FALSE)</f>
        <v>2.5</v>
      </c>
      <c r="T103" s="86" t="str">
        <f>VLOOKUP(B103,Lists!$C$3:$E$163,3,FALSE)</f>
        <v>Africa</v>
      </c>
      <c r="U103" s="87" t="str">
        <f>VLOOKUP(B103,'INFORM Severity - hidden'!$C$5:$V$170,20,FALSE)</f>
        <v>2021-01-29</v>
      </c>
    </row>
    <row r="104" spans="1:21">
      <c r="A104" s="83" t="str">
        <f t="array" ref="A104">IFERROR(INDEX(Lists!$B$2:$B$153,SMALL(IF(Lists!$I$2:$I$153="Individual",ROW(Lists!$B$2:$B$153)),ROW(100:100))-1,1),"")</f>
        <v>Complex crisis in El Salvador</v>
      </c>
      <c r="B104" s="84" t="str">
        <f>VLOOKUP(A104,Lists!$B$2:$G$153,2,FALSE)</f>
        <v>SLV001</v>
      </c>
      <c r="C104" s="84" t="str">
        <f>VLOOKUP(B104,'INFORM Severity - hidden'!$C$5:$D$160,2,FALSE)</f>
        <v>El Salvador</v>
      </c>
      <c r="D104" s="84" t="str">
        <f>VLOOKUP(A104,Lists!$B$2:$G$153,3,FALSE)</f>
        <v>SLV</v>
      </c>
      <c r="E104" s="85" t="str">
        <f>VLOOKUP(A104,Lists!$B$2:$G$153,5,FALSE)</f>
        <v>Complex crisis</v>
      </c>
      <c r="F104" s="161">
        <f t="shared" si="15"/>
        <v>3</v>
      </c>
      <c r="G104" s="82">
        <f t="shared" si="16"/>
        <v>3</v>
      </c>
      <c r="H104" s="82" t="str">
        <f t="shared" si="17"/>
        <v>Medium</v>
      </c>
      <c r="I104" s="162" t="str">
        <f>INDEX(Trends!$D$3:$D$405,MATCH(B104,Trends!$C$3:$C$405,0))</f>
        <v>Stable</v>
      </c>
      <c r="J104" s="82" t="str">
        <f>VLOOKUP($B104,Reliability!$A$3:$I$170,9,FALSE)</f>
        <v>High</v>
      </c>
      <c r="K104" s="163">
        <f t="shared" si="18"/>
        <v>3.6</v>
      </c>
      <c r="L104" s="163">
        <f>VLOOKUP($B104,'Impact of the crisis'!$C$6:$N$170,12,FALSE)</f>
        <v>3.8</v>
      </c>
      <c r="M104" s="163">
        <f>VLOOKUP($B104,'Impact of the crisis'!$C$6:$AB$170,26,FALSE)</f>
        <v>3.5</v>
      </c>
      <c r="N104" s="163">
        <f>VLOOKUP($B104,'Conditions of people affected'!$C$6:$R$170,16,FALSE)</f>
        <v>3</v>
      </c>
      <c r="O104" s="163">
        <f>VLOOKUP($B104,'Conditions of people affected'!$C$6:$R$170,9,FALSE)</f>
        <v>3</v>
      </c>
      <c r="P104" s="163">
        <f>VLOOKUP($B104,'Conditions of people affected'!$C$6:$R$170,15,FALSE)</f>
        <v>3</v>
      </c>
      <c r="Q104" s="163">
        <f t="shared" si="19"/>
        <v>2.5</v>
      </c>
      <c r="R104" s="163">
        <f>VLOOKUP($B104,'Complexity of the crisis'!$C$6:$AN$170,22,FALSE)</f>
        <v>2.4</v>
      </c>
      <c r="S104" s="163">
        <f>VLOOKUP($B104,'Complexity of the crisis'!$C$6:$AN$170,38,FALSE)</f>
        <v>2.5</v>
      </c>
      <c r="T104" s="86" t="str">
        <f>VLOOKUP(B104,Lists!$C$3:$E$163,3,FALSE)</f>
        <v>Americas</v>
      </c>
      <c r="U104" s="87" t="str">
        <f>VLOOKUP(B104,'INFORM Severity - hidden'!$C$5:$V$170,20,FALSE)</f>
        <v>2021-01-28</v>
      </c>
    </row>
    <row r="105" spans="1:21">
      <c r="A105" s="83" t="str">
        <f t="array" ref="A105">IFERROR(INDEX(Lists!$B$2:$B$153,SMALL(IF(Lists!$I$2:$I$153="Individual",ROW(Lists!$B$2:$B$153)),ROW(101:101))-1,1),"")</f>
        <v>Complex crisis in Somalia</v>
      </c>
      <c r="B105" s="84" t="str">
        <f>VLOOKUP(A105,Lists!$B$2:$G$153,2,FALSE)</f>
        <v>SOM001</v>
      </c>
      <c r="C105" s="84" t="str">
        <f>VLOOKUP(B105,'INFORM Severity - hidden'!$C$5:$D$160,2,FALSE)</f>
        <v>Somalia</v>
      </c>
      <c r="D105" s="84" t="str">
        <f>VLOOKUP(A105,Lists!$B$2:$G$153,3,FALSE)</f>
        <v>SOM</v>
      </c>
      <c r="E105" s="85" t="str">
        <f>VLOOKUP(A105,Lists!$B$2:$G$153,5,FALSE)</f>
        <v>Complex crisis</v>
      </c>
      <c r="F105" s="161">
        <f t="shared" si="15"/>
        <v>4.4000000000000004</v>
      </c>
      <c r="G105" s="82">
        <f t="shared" si="16"/>
        <v>5</v>
      </c>
      <c r="H105" s="82" t="str">
        <f t="shared" si="17"/>
        <v>Very High</v>
      </c>
      <c r="I105" s="162" t="str">
        <f>INDEX(Trends!$D$3:$D$405,MATCH(B105,Trends!$C$3:$C$405,0))</f>
        <v>Increasing</v>
      </c>
      <c r="J105" s="82" t="str">
        <f>VLOOKUP($B105,Reliability!$A$3:$I$170,9,FALSE)</f>
        <v>High</v>
      </c>
      <c r="K105" s="163">
        <f t="shared" si="18"/>
        <v>4.7</v>
      </c>
      <c r="L105" s="163">
        <f>VLOOKUP($B105,'Impact of the crisis'!$C$6:$N$170,12,FALSE)</f>
        <v>4.5999999999999996</v>
      </c>
      <c r="M105" s="163">
        <f>VLOOKUP($B105,'Impact of the crisis'!$C$6:$AB$170,26,FALSE)</f>
        <v>4.8</v>
      </c>
      <c r="N105" s="163">
        <f>VLOOKUP($B105,'Conditions of people affected'!$C$6:$R$170,16,FALSE)</f>
        <v>4.3</v>
      </c>
      <c r="O105" s="163">
        <f>VLOOKUP($B105,'Conditions of people affected'!$C$6:$R$170,9,FALSE)</f>
        <v>4.5999999999999996</v>
      </c>
      <c r="P105" s="163">
        <f>VLOOKUP($B105,'Conditions of people affected'!$C$6:$R$170,15,FALSE)</f>
        <v>4</v>
      </c>
      <c r="Q105" s="163">
        <f t="shared" si="19"/>
        <v>4.2</v>
      </c>
      <c r="R105" s="163">
        <f>VLOOKUP($B105,'Complexity of the crisis'!$C$6:$AN$170,22,FALSE)</f>
        <v>3.9</v>
      </c>
      <c r="S105" s="163">
        <f>VLOOKUP($B105,'Complexity of the crisis'!$C$6:$AN$170,38,FALSE)</f>
        <v>4.5</v>
      </c>
      <c r="T105" s="86" t="str">
        <f>VLOOKUP(B105,Lists!$C$3:$E$163,3,FALSE)</f>
        <v>Africa</v>
      </c>
      <c r="U105" s="87" t="str">
        <f>VLOOKUP(B105,'INFORM Severity - hidden'!$C$5:$V$170,20,FALSE)</f>
        <v>2021-03-24</v>
      </c>
    </row>
    <row r="106" spans="1:21">
      <c r="A106" s="83" t="str">
        <f t="array" ref="A106">IFERROR(INDEX(Lists!$B$2:$B$153,SMALL(IF(Lists!$I$2:$I$153="Individual",ROW(Lists!$B$2:$B$153)),ROW(102:102))-1,1),"")</f>
        <v>Mixed Migration Flows in Somalia</v>
      </c>
      <c r="B106" s="84" t="str">
        <f>VLOOKUP(A106,Lists!$B$2:$G$153,2,FALSE)</f>
        <v>SOM002</v>
      </c>
      <c r="C106" s="84" t="str">
        <f>VLOOKUP(B106,'INFORM Severity - hidden'!$C$5:$D$160,2,FALSE)</f>
        <v>Somalia</v>
      </c>
      <c r="D106" s="84" t="str">
        <f>VLOOKUP(A106,Lists!$B$2:$G$153,3,FALSE)</f>
        <v>SOM</v>
      </c>
      <c r="E106" s="85" t="str">
        <f>VLOOKUP(A106,Lists!$B$2:$G$153,5,FALSE)</f>
        <v>International displacement</v>
      </c>
      <c r="F106" s="161">
        <f t="shared" si="15"/>
        <v>1.9</v>
      </c>
      <c r="G106" s="82">
        <f t="shared" si="16"/>
        <v>2</v>
      </c>
      <c r="H106" s="82" t="str">
        <f t="shared" si="17"/>
        <v>Low</v>
      </c>
      <c r="I106" s="162" t="str">
        <f>INDEX(Trends!$D$3:$D$405,MATCH(B106,Trends!$C$3:$C$405,0))</f>
        <v>Stable</v>
      </c>
      <c r="J106" s="82" t="str">
        <f>VLOOKUP($B106,Reliability!$A$3:$I$170,9,FALSE)</f>
        <v>Medium</v>
      </c>
      <c r="K106" s="163">
        <f t="shared" si="18"/>
        <v>1.8</v>
      </c>
      <c r="L106" s="163">
        <f>VLOOKUP($B106,'Impact of the crisis'!$C$6:$N$170,12,FALSE)</f>
        <v>0.8</v>
      </c>
      <c r="M106" s="163">
        <f>VLOOKUP($B106,'Impact of the crisis'!$C$6:$AB$170,26,FALSE)</f>
        <v>2.2000000000000002</v>
      </c>
      <c r="N106" s="163">
        <f>VLOOKUP($B106,'Conditions of people affected'!$C$6:$R$170,16,FALSE)</f>
        <v>0.95</v>
      </c>
      <c r="O106" s="163">
        <f>VLOOKUP($B106,'Conditions of people affected'!$C$6:$R$170,9,FALSE)</f>
        <v>0.9</v>
      </c>
      <c r="P106" s="163">
        <f>VLOOKUP($B106,'Conditions of people affected'!$C$6:$R$170,15,FALSE)</f>
        <v>1</v>
      </c>
      <c r="Q106" s="163">
        <f t="shared" si="19"/>
        <v>3.5</v>
      </c>
      <c r="R106" s="163">
        <f>VLOOKUP($B106,'Complexity of the crisis'!$C$6:$AN$170,22,FALSE)</f>
        <v>3.9</v>
      </c>
      <c r="S106" s="163">
        <f>VLOOKUP($B106,'Complexity of the crisis'!$C$6:$AN$170,38,FALSE)</f>
        <v>3</v>
      </c>
      <c r="T106" s="86" t="str">
        <f>VLOOKUP(B106,Lists!$C$3:$E$163,3,FALSE)</f>
        <v>Africa</v>
      </c>
      <c r="U106" s="87" t="str">
        <f>VLOOKUP(B106,'INFORM Severity - hidden'!$C$5:$V$170,20,FALSE)</f>
        <v>2020-08-21</v>
      </c>
    </row>
    <row r="107" spans="1:21">
      <c r="A107" s="83" t="str">
        <f t="array" ref="A107">IFERROR(INDEX(Lists!$B$2:$B$153,SMALL(IF(Lists!$I$2:$I$153="Individual",ROW(Lists!$B$2:$B$153)),ROW(103:103))-1,1),"")</f>
        <v>Floods in Somalia</v>
      </c>
      <c r="B107" s="84" t="str">
        <f>VLOOKUP(A107,Lists!$B$2:$G$153,2,FALSE)</f>
        <v>SOM004</v>
      </c>
      <c r="C107" s="84" t="str">
        <f>VLOOKUP(B107,'INFORM Severity - hidden'!$C$5:$D$160,2,FALSE)</f>
        <v>Somalia</v>
      </c>
      <c r="D107" s="84" t="str">
        <f>VLOOKUP(A107,Lists!$B$2:$G$153,3,FALSE)</f>
        <v>SOM</v>
      </c>
      <c r="E107" s="85" t="str">
        <f>VLOOKUP(A107,Lists!$B$2:$G$153,5,FALSE)</f>
        <v>Flood</v>
      </c>
      <c r="F107" s="161">
        <f t="shared" si="15"/>
        <v>3.2</v>
      </c>
      <c r="G107" s="82">
        <f t="shared" si="16"/>
        <v>4</v>
      </c>
      <c r="H107" s="82" t="str">
        <f t="shared" si="17"/>
        <v>High</v>
      </c>
      <c r="I107" s="162" t="str">
        <f>INDEX(Trends!$D$3:$D$405,MATCH(B107,Trends!$C$3:$C$405,0))</f>
        <v>Stable</v>
      </c>
      <c r="J107" s="82" t="str">
        <f>VLOOKUP($B107,Reliability!$A$3:$I$170,9,FALSE)</f>
        <v>Medium</v>
      </c>
      <c r="K107" s="163">
        <f t="shared" si="18"/>
        <v>2.9</v>
      </c>
      <c r="L107" s="163">
        <f>VLOOKUP($B107,'Impact of the crisis'!$C$6:$N$170,12,FALSE)</f>
        <v>3.4</v>
      </c>
      <c r="M107" s="163">
        <f>VLOOKUP($B107,'Impact of the crisis'!$C$6:$AB$170,26,FALSE)</f>
        <v>2.6</v>
      </c>
      <c r="N107" s="163">
        <f>VLOOKUP($B107,'Conditions of people affected'!$C$6:$R$170,16,FALSE)</f>
        <v>3</v>
      </c>
      <c r="O107" s="163">
        <f>VLOOKUP($B107,'Conditions of people affected'!$C$6:$R$170,9,FALSE)</f>
        <v>3</v>
      </c>
      <c r="P107" s="163">
        <f>VLOOKUP($B107,'Conditions of people affected'!$C$6:$R$170,15,FALSE)</f>
        <v>3</v>
      </c>
      <c r="Q107" s="163">
        <f t="shared" si="19"/>
        <v>3.7</v>
      </c>
      <c r="R107" s="163">
        <f>VLOOKUP($B107,'Complexity of the crisis'!$C$6:$AN$170,22,FALSE)</f>
        <v>3.9</v>
      </c>
      <c r="S107" s="163">
        <f>VLOOKUP($B107,'Complexity of the crisis'!$C$6:$AN$170,38,FALSE)</f>
        <v>3.5</v>
      </c>
      <c r="T107" s="86" t="str">
        <f>VLOOKUP(B107,Lists!$C$3:$E$163,3,FALSE)</f>
        <v>Africa</v>
      </c>
      <c r="U107" s="87" t="str">
        <f>VLOOKUP(B107,'INFORM Severity - hidden'!$C$5:$V$170,20,FALSE)</f>
        <v>2020-08-21</v>
      </c>
    </row>
    <row r="108" spans="1:21">
      <c r="A108" s="83" t="str">
        <f t="array" ref="A108">IFERROR(INDEX(Lists!$B$2:$B$153,SMALL(IF(Lists!$I$2:$I$153="Individual",ROW(Lists!$B$2:$B$153)),ROW(104:104))-1,1),"")</f>
        <v>Complex crisis in South Sudan</v>
      </c>
      <c r="B108" s="84" t="str">
        <f>VLOOKUP(A108,Lists!$B$2:$G$153,2,FALSE)</f>
        <v>SSD001</v>
      </c>
      <c r="C108" s="84" t="str">
        <f>VLOOKUP(B108,'INFORM Severity - hidden'!$C$5:$D$160,2,FALSE)</f>
        <v>South Sudan</v>
      </c>
      <c r="D108" s="84" t="str">
        <f>VLOOKUP(A108,Lists!$B$2:$G$153,3,FALSE)</f>
        <v>SSD</v>
      </c>
      <c r="E108" s="85" t="str">
        <f>VLOOKUP(A108,Lists!$B$2:$G$153,5,FALSE)</f>
        <v>Complex crisis</v>
      </c>
      <c r="F108" s="161">
        <f t="shared" si="15"/>
        <v>4.3</v>
      </c>
      <c r="G108" s="82">
        <f t="shared" si="16"/>
        <v>5</v>
      </c>
      <c r="H108" s="82" t="str">
        <f t="shared" si="17"/>
        <v>Very High</v>
      </c>
      <c r="I108" s="162" t="str">
        <f>INDEX(Trends!$D$3:$D$405,MATCH(B108,Trends!$C$3:$C$405,0))</f>
        <v>Increasing</v>
      </c>
      <c r="J108" s="82" t="str">
        <f>VLOOKUP($B108,Reliability!$A$3:$I$170,9,FALSE)</f>
        <v>High</v>
      </c>
      <c r="K108" s="163">
        <f t="shared" si="18"/>
        <v>4.7</v>
      </c>
      <c r="L108" s="163">
        <f>VLOOKUP($B108,'Impact of the crisis'!$C$6:$N$170,12,FALSE)</f>
        <v>4.5999999999999996</v>
      </c>
      <c r="M108" s="163">
        <f>VLOOKUP($B108,'Impact of the crisis'!$C$6:$AB$170,26,FALSE)</f>
        <v>4.7</v>
      </c>
      <c r="N108" s="163">
        <f>VLOOKUP($B108,'Conditions of people affected'!$C$6:$R$170,16,FALSE)</f>
        <v>4.45</v>
      </c>
      <c r="O108" s="163">
        <f>VLOOKUP($B108,'Conditions of people affected'!$C$6:$R$170,9,FALSE)</f>
        <v>4.9000000000000004</v>
      </c>
      <c r="P108" s="163">
        <f>VLOOKUP($B108,'Conditions of people affected'!$C$6:$R$170,15,FALSE)</f>
        <v>4</v>
      </c>
      <c r="Q108" s="163">
        <f t="shared" si="19"/>
        <v>3.6</v>
      </c>
      <c r="R108" s="163">
        <f>VLOOKUP($B108,'Complexity of the crisis'!$C$6:$AN$170,22,FALSE)</f>
        <v>3.7</v>
      </c>
      <c r="S108" s="163">
        <f>VLOOKUP($B108,'Complexity of the crisis'!$C$6:$AN$170,38,FALSE)</f>
        <v>3.5</v>
      </c>
      <c r="T108" s="86" t="str">
        <f>VLOOKUP(B108,Lists!$C$3:$E$163,3,FALSE)</f>
        <v>Africa</v>
      </c>
      <c r="U108" s="87" t="str">
        <f>VLOOKUP(B108,'INFORM Severity - hidden'!$C$5:$V$170,20,FALSE)</f>
        <v>2021-02-22</v>
      </c>
    </row>
    <row r="109" spans="1:21">
      <c r="A109" s="83" t="str">
        <f t="array" ref="A109">IFERROR(INDEX(Lists!$B$2:$B$153,SMALL(IF(Lists!$I$2:$I$153="Individual",ROW(Lists!$B$2:$B$153)),ROW(105:105))-1,1),"")</f>
        <v>Food Security Crisis in Eswatini</v>
      </c>
      <c r="B109" s="84" t="str">
        <f>VLOOKUP(A109,Lists!$B$2:$G$153,2,FALSE)</f>
        <v>SWZ001</v>
      </c>
      <c r="C109" s="84" t="str">
        <f>VLOOKUP(B109,'INFORM Severity - hidden'!$C$5:$D$160,2,FALSE)</f>
        <v>Eswatini</v>
      </c>
      <c r="D109" s="84" t="str">
        <f>VLOOKUP(A109,Lists!$B$2:$G$153,3,FALSE)</f>
        <v>SWZ</v>
      </c>
      <c r="E109" s="85" t="str">
        <f>VLOOKUP(A109,Lists!$B$2:$G$153,5,FALSE)</f>
        <v>Food Security</v>
      </c>
      <c r="F109" s="161">
        <f t="shared" si="15"/>
        <v>2.7</v>
      </c>
      <c r="G109" s="82">
        <f t="shared" si="16"/>
        <v>3</v>
      </c>
      <c r="H109" s="82" t="str">
        <f t="shared" si="17"/>
        <v>Medium</v>
      </c>
      <c r="I109" s="162" t="str">
        <f>INDEX(Trends!$D$3:$D$405,MATCH(B109,Trends!$C$3:$C$405,0))</f>
        <v>Stable</v>
      </c>
      <c r="J109" s="82" t="str">
        <f>VLOOKUP($B109,Reliability!$A$3:$I$170,9,FALSE)</f>
        <v>Low</v>
      </c>
      <c r="K109" s="163">
        <f t="shared" si="18"/>
        <v>2.2000000000000002</v>
      </c>
      <c r="L109" s="163">
        <f>VLOOKUP($B109,'Impact of the crisis'!$C$6:$N$170,12,FALSE)</f>
        <v>3.1</v>
      </c>
      <c r="M109" s="163">
        <f>VLOOKUP($B109,'Impact of the crisis'!$C$6:$AB$170,26,FALSE)</f>
        <v>1.6</v>
      </c>
      <c r="N109" s="163">
        <f>VLOOKUP($B109,'Conditions of people affected'!$C$6:$R$170,16,FALSE)</f>
        <v>3.3</v>
      </c>
      <c r="O109" s="163">
        <f>VLOOKUP($B109,'Conditions of people affected'!$C$6:$R$170,9,FALSE)</f>
        <v>2.6</v>
      </c>
      <c r="P109" s="163">
        <f>VLOOKUP($B109,'Conditions of people affected'!$C$6:$R$170,15,FALSE)</f>
        <v>4</v>
      </c>
      <c r="Q109" s="163">
        <f t="shared" si="19"/>
        <v>2.1</v>
      </c>
      <c r="R109" s="163">
        <f>VLOOKUP($B109,'Complexity of the crisis'!$C$6:$AN$170,22,FALSE)</f>
        <v>3</v>
      </c>
      <c r="S109" s="163">
        <f>VLOOKUP($B109,'Complexity of the crisis'!$C$6:$AN$170,38,FALSE)</f>
        <v>1</v>
      </c>
      <c r="T109" s="86" t="str">
        <f>VLOOKUP(B109,Lists!$C$3:$E$163,3,FALSE)</f>
        <v>Africa</v>
      </c>
      <c r="U109" s="87" t="str">
        <f>VLOOKUP(B109,'INFORM Severity - hidden'!$C$5:$V$170,20,FALSE)</f>
        <v>2021-02-25</v>
      </c>
    </row>
    <row r="110" spans="1:21">
      <c r="A110" s="83" t="str">
        <f t="array" ref="A110">IFERROR(INDEX(Lists!$B$2:$B$153,SMALL(IF(Lists!$I$2:$I$153="Individual",ROW(Lists!$B$2:$B$153)),ROW(106:106))-1,1),"")</f>
        <v>Syrian conflict</v>
      </c>
      <c r="B110" s="84" t="str">
        <f>VLOOKUP(A110,Lists!$B$2:$G$153,2,FALSE)</f>
        <v>SYR001</v>
      </c>
      <c r="C110" s="84" t="str">
        <f>VLOOKUP(B110,'INFORM Severity - hidden'!$C$5:$D$160,2,FALSE)</f>
        <v>Syria</v>
      </c>
      <c r="D110" s="84" t="str">
        <f>VLOOKUP(A110,Lists!$B$2:$G$153,3,FALSE)</f>
        <v>SYR</v>
      </c>
      <c r="E110" s="85" t="str">
        <f>VLOOKUP(A110,Lists!$B$2:$G$153,5,FALSE)</f>
        <v>Complex crisis</v>
      </c>
      <c r="F110" s="161">
        <f t="shared" si="15"/>
        <v>4.9000000000000004</v>
      </c>
      <c r="G110" s="82">
        <f t="shared" si="16"/>
        <v>5</v>
      </c>
      <c r="H110" s="82" t="str">
        <f t="shared" si="17"/>
        <v>Very High</v>
      </c>
      <c r="I110" s="162" t="str">
        <f>INDEX(Trends!$D$3:$D$405,MATCH(B110,Trends!$C$3:$C$405,0))</f>
        <v>Increasing</v>
      </c>
      <c r="J110" s="82" t="str">
        <f>VLOOKUP($B110,Reliability!$A$3:$I$170,9,FALSE)</f>
        <v>Very High</v>
      </c>
      <c r="K110" s="163">
        <f t="shared" si="18"/>
        <v>4.8</v>
      </c>
      <c r="L110" s="163">
        <f>VLOOKUP($B110,'Impact of the crisis'!$C$6:$N$170,12,FALSE)</f>
        <v>4.5</v>
      </c>
      <c r="M110" s="163">
        <f>VLOOKUP($B110,'Impact of the crisis'!$C$6:$AB$170,26,FALSE)</f>
        <v>4.9000000000000004</v>
      </c>
      <c r="N110" s="163">
        <f>VLOOKUP($B110,'Conditions of people affected'!$C$6:$R$170,16,FALSE)</f>
        <v>5</v>
      </c>
      <c r="O110" s="163">
        <f>VLOOKUP($B110,'Conditions of people affected'!$C$6:$R$170,9,FALSE)</f>
        <v>5</v>
      </c>
      <c r="P110" s="163">
        <f>VLOOKUP($B110,'Conditions of people affected'!$C$6:$R$170,15,FALSE)</f>
        <v>5</v>
      </c>
      <c r="Q110" s="163">
        <f t="shared" si="19"/>
        <v>4.8</v>
      </c>
      <c r="R110" s="163">
        <f>VLOOKUP($B110,'Complexity of the crisis'!$C$6:$AN$170,22,FALSE)</f>
        <v>4.5</v>
      </c>
      <c r="S110" s="163">
        <f>VLOOKUP($B110,'Complexity of the crisis'!$C$6:$AN$170,38,FALSE)</f>
        <v>5</v>
      </c>
      <c r="T110" s="86" t="str">
        <f>VLOOKUP(B110,Lists!$C$3:$E$163,3,FALSE)</f>
        <v>Middle east</v>
      </c>
      <c r="U110" s="87" t="str">
        <f>VLOOKUP(B110,'INFORM Severity - hidden'!$C$5:$V$170,20,FALSE)</f>
        <v>2021-04-28</v>
      </c>
    </row>
    <row r="111" spans="1:21">
      <c r="A111" s="83" t="str">
        <f t="array" ref="A111">IFERROR(INDEX(Lists!$B$2:$B$153,SMALL(IF(Lists!$I$2:$I$153="Individual",ROW(Lists!$B$2:$B$153)),ROW(107:107))-1,1),"")</f>
        <v>Boko Haram in Chad</v>
      </c>
      <c r="B111" s="84" t="str">
        <f>VLOOKUP(A111,Lists!$B$2:$G$153,2,FALSE)</f>
        <v>TCD003</v>
      </c>
      <c r="C111" s="84" t="str">
        <f>VLOOKUP(B111,'INFORM Severity - hidden'!$C$5:$D$160,2,FALSE)</f>
        <v>Chad</v>
      </c>
      <c r="D111" s="84" t="str">
        <f>VLOOKUP(A111,Lists!$B$2:$G$153,3,FALSE)</f>
        <v>TCD</v>
      </c>
      <c r="E111" s="85" t="str">
        <f>VLOOKUP(A111,Lists!$B$2:$G$153,5,FALSE)</f>
        <v>Conflict</v>
      </c>
      <c r="F111" s="161">
        <f t="shared" si="15"/>
        <v>3.6</v>
      </c>
      <c r="G111" s="82">
        <f t="shared" si="16"/>
        <v>4</v>
      </c>
      <c r="H111" s="82" t="str">
        <f t="shared" si="17"/>
        <v>High</v>
      </c>
      <c r="I111" s="162" t="str">
        <f>INDEX(Trends!$D$3:$D$405,MATCH(B111,Trends!$C$3:$C$405,0))</f>
        <v>Stable</v>
      </c>
      <c r="J111" s="82" t="str">
        <f>VLOOKUP($B111,Reliability!$A$3:$I$170,9,FALSE)</f>
        <v>Medium</v>
      </c>
      <c r="K111" s="163">
        <f t="shared" si="18"/>
        <v>3.1</v>
      </c>
      <c r="L111" s="163">
        <f>VLOOKUP($B111,'Impact of the crisis'!$C$6:$N$170,12,FALSE)</f>
        <v>0.6</v>
      </c>
      <c r="M111" s="163">
        <f>VLOOKUP($B111,'Impact of the crisis'!$C$6:$AB$170,26,FALSE)</f>
        <v>3.9</v>
      </c>
      <c r="N111" s="163">
        <f>VLOOKUP($B111,'Conditions of people affected'!$C$6:$R$170,16,FALSE)</f>
        <v>3.8</v>
      </c>
      <c r="O111" s="163">
        <f>VLOOKUP($B111,'Conditions of people affected'!$C$6:$R$170,9,FALSE)</f>
        <v>2.6</v>
      </c>
      <c r="P111" s="163">
        <f>VLOOKUP($B111,'Conditions of people affected'!$C$6:$R$170,15,FALSE)</f>
        <v>5</v>
      </c>
      <c r="Q111" s="163">
        <f t="shared" si="19"/>
        <v>3.7</v>
      </c>
      <c r="R111" s="163">
        <f>VLOOKUP($B111,'Complexity of the crisis'!$C$6:$AN$170,22,FALSE)</f>
        <v>3.4</v>
      </c>
      <c r="S111" s="163">
        <f>VLOOKUP($B111,'Complexity of the crisis'!$C$6:$AN$170,38,FALSE)</f>
        <v>4</v>
      </c>
      <c r="T111" s="86" t="str">
        <f>VLOOKUP(B111,Lists!$C$3:$E$163,3,FALSE)</f>
        <v>Africa</v>
      </c>
      <c r="U111" s="87" t="str">
        <f>VLOOKUP(B111,'INFORM Severity - hidden'!$C$5:$V$170,20,FALSE)</f>
        <v>2021-03-26</v>
      </c>
    </row>
    <row r="112" spans="1:21">
      <c r="A112" s="83" t="str">
        <f t="array" ref="A112">IFERROR(INDEX(Lists!$B$2:$B$153,SMALL(IF(Lists!$I$2:$I$153="Individual",ROW(Lists!$B$2:$B$153)),ROW(108:108))-1,1),"")</f>
        <v>CAR refugees in Chad</v>
      </c>
      <c r="B112" s="84" t="str">
        <f>VLOOKUP(A112,Lists!$B$2:$G$153,2,FALSE)</f>
        <v>TCD004</v>
      </c>
      <c r="C112" s="84" t="str">
        <f>VLOOKUP(B112,'INFORM Severity - hidden'!$C$5:$D$160,2,FALSE)</f>
        <v>Chad</v>
      </c>
      <c r="D112" s="84" t="str">
        <f>VLOOKUP(A112,Lists!$B$2:$G$153,3,FALSE)</f>
        <v>TCD</v>
      </c>
      <c r="E112" s="85" t="str">
        <f>VLOOKUP(A112,Lists!$B$2:$G$153,5,FALSE)</f>
        <v>International displacement</v>
      </c>
      <c r="F112" s="161">
        <f t="shared" si="15"/>
        <v>3.3</v>
      </c>
      <c r="G112" s="82">
        <f t="shared" si="16"/>
        <v>4</v>
      </c>
      <c r="H112" s="82" t="str">
        <f t="shared" si="17"/>
        <v>High</v>
      </c>
      <c r="I112" s="162" t="str">
        <f>INDEX(Trends!$D$3:$D$405,MATCH(B112,Trends!$C$3:$C$405,0))</f>
        <v>Stable</v>
      </c>
      <c r="J112" s="82" t="str">
        <f>VLOOKUP($B112,Reliability!$A$3:$I$170,9,FALSE)</f>
        <v>Medium</v>
      </c>
      <c r="K112" s="163">
        <f t="shared" si="18"/>
        <v>2.8</v>
      </c>
      <c r="L112" s="163">
        <f>VLOOKUP($B112,'Impact of the crisis'!$C$6:$N$170,12,FALSE)</f>
        <v>1.9</v>
      </c>
      <c r="M112" s="163">
        <f>VLOOKUP($B112,'Impact of the crisis'!$C$6:$AB$170,26,FALSE)</f>
        <v>3.2</v>
      </c>
      <c r="N112" s="163">
        <f>VLOOKUP($B112,'Conditions of people affected'!$C$6:$R$170,16,FALSE)</f>
        <v>3.65</v>
      </c>
      <c r="O112" s="163">
        <f>VLOOKUP($B112,'Conditions of people affected'!$C$6:$R$170,9,FALSE)</f>
        <v>3.3</v>
      </c>
      <c r="P112" s="163">
        <f>VLOOKUP($B112,'Conditions of people affected'!$C$6:$R$170,15,FALSE)</f>
        <v>4</v>
      </c>
      <c r="Q112" s="163">
        <f t="shared" si="19"/>
        <v>3.2</v>
      </c>
      <c r="R112" s="163">
        <f>VLOOKUP($B112,'Complexity of the crisis'!$C$6:$AN$170,22,FALSE)</f>
        <v>3.4</v>
      </c>
      <c r="S112" s="163">
        <f>VLOOKUP($B112,'Complexity of the crisis'!$C$6:$AN$170,38,FALSE)</f>
        <v>3</v>
      </c>
      <c r="T112" s="86" t="str">
        <f>VLOOKUP(B112,Lists!$C$3:$E$163,3,FALSE)</f>
        <v>Africa</v>
      </c>
      <c r="U112" s="87" t="str">
        <f>VLOOKUP(B112,'INFORM Severity - hidden'!$C$5:$V$170,20,FALSE)</f>
        <v>2021-03-26</v>
      </c>
    </row>
    <row r="113" spans="1:21">
      <c r="A113" s="83" t="str">
        <f t="array" ref="A113">IFERROR(INDEX(Lists!$B$2:$B$153,SMALL(IF(Lists!$I$2:$I$153="Individual",ROW(Lists!$B$2:$B$153)),ROW(109:109))-1,1),"")</f>
        <v>Darfur refugees in Chad</v>
      </c>
      <c r="B113" s="84" t="str">
        <f>VLOOKUP(A113,Lists!$B$2:$G$153,2,FALSE)</f>
        <v>TCD005</v>
      </c>
      <c r="C113" s="84" t="str">
        <f>VLOOKUP(B113,'INFORM Severity - hidden'!$C$5:$D$160,2,FALSE)</f>
        <v>Chad</v>
      </c>
      <c r="D113" s="84" t="str">
        <f>VLOOKUP(A113,Lists!$B$2:$G$153,3,FALSE)</f>
        <v>TCD</v>
      </c>
      <c r="E113" s="85" t="str">
        <f>VLOOKUP(A113,Lists!$B$2:$G$153,5,FALSE)</f>
        <v>International displacement</v>
      </c>
      <c r="F113" s="161">
        <f t="shared" si="15"/>
        <v>3.2</v>
      </c>
      <c r="G113" s="82">
        <f t="shared" si="16"/>
        <v>4</v>
      </c>
      <c r="H113" s="82" t="str">
        <f t="shared" si="17"/>
        <v>High</v>
      </c>
      <c r="I113" s="162" t="str">
        <f>INDEX(Trends!$D$3:$D$405,MATCH(B113,Trends!$C$3:$C$405,0))</f>
        <v>Stable</v>
      </c>
      <c r="J113" s="82" t="str">
        <f>VLOOKUP($B113,Reliability!$A$3:$I$170,9,FALSE)</f>
        <v>Medium</v>
      </c>
      <c r="K113" s="163">
        <f t="shared" si="18"/>
        <v>2.5</v>
      </c>
      <c r="L113" s="163">
        <f>VLOOKUP($B113,'Impact of the crisis'!$C$6:$N$170,12,FALSE)</f>
        <v>1.7</v>
      </c>
      <c r="M113" s="163">
        <f>VLOOKUP($B113,'Impact of the crisis'!$C$6:$AB$170,26,FALSE)</f>
        <v>2.9</v>
      </c>
      <c r="N113" s="163">
        <f>VLOOKUP($B113,'Conditions of people affected'!$C$6:$R$170,16,FALSE)</f>
        <v>3.7</v>
      </c>
      <c r="O113" s="163">
        <f>VLOOKUP($B113,'Conditions of people affected'!$C$6:$R$170,9,FALSE)</f>
        <v>3.4</v>
      </c>
      <c r="P113" s="163">
        <f>VLOOKUP($B113,'Conditions of people affected'!$C$6:$R$170,15,FALSE)</f>
        <v>4</v>
      </c>
      <c r="Q113" s="163">
        <f t="shared" si="19"/>
        <v>3</v>
      </c>
      <c r="R113" s="163">
        <f>VLOOKUP($B113,'Complexity of the crisis'!$C$6:$AN$170,22,FALSE)</f>
        <v>3.4</v>
      </c>
      <c r="S113" s="163">
        <f>VLOOKUP($B113,'Complexity of the crisis'!$C$6:$AN$170,38,FALSE)</f>
        <v>2.5</v>
      </c>
      <c r="T113" s="86" t="str">
        <f>VLOOKUP(B113,Lists!$C$3:$E$163,3,FALSE)</f>
        <v>Africa</v>
      </c>
      <c r="U113" s="87" t="str">
        <f>VLOOKUP(B113,'INFORM Severity - hidden'!$C$5:$V$170,20,FALSE)</f>
        <v>2021-03-26</v>
      </c>
    </row>
    <row r="114" spans="1:21">
      <c r="A114" s="83" t="str">
        <f t="array" ref="A114">IFERROR(INDEX(Lists!$B$2:$B$153,SMALL(IF(Lists!$I$2:$I$153="Individual",ROW(Lists!$B$2:$B$153)),ROW(110:110))-1,1),"")</f>
        <v>Tibesti Conflict in Chad</v>
      </c>
      <c r="B114" s="84" t="str">
        <f>VLOOKUP(A114,Lists!$B$2:$G$153,2,FALSE)</f>
        <v>TCD006</v>
      </c>
      <c r="C114" s="84" t="str">
        <f>VLOOKUP(B114,'INFORM Severity - hidden'!$C$5:$D$160,2,FALSE)</f>
        <v>Chad</v>
      </c>
      <c r="D114" s="84" t="str">
        <f>VLOOKUP(A114,Lists!$B$2:$G$153,3,FALSE)</f>
        <v>TCD</v>
      </c>
      <c r="E114" s="85" t="str">
        <f>VLOOKUP(A114,Lists!$B$2:$G$153,5,FALSE)</f>
        <v>Conflict</v>
      </c>
      <c r="F114" s="161">
        <f t="shared" si="15"/>
        <v>2.5</v>
      </c>
      <c r="G114" s="82">
        <f t="shared" si="16"/>
        <v>3</v>
      </c>
      <c r="H114" s="82" t="str">
        <f t="shared" si="17"/>
        <v>Medium</v>
      </c>
      <c r="I114" s="162" t="str">
        <f>INDEX(Trends!$D$3:$D$405,MATCH(B114,Trends!$C$3:$C$405,0))</f>
        <v>Stable</v>
      </c>
      <c r="J114" s="82" t="str">
        <f>VLOOKUP($B114,Reliability!$A$3:$I$170,9,FALSE)</f>
        <v>Medium</v>
      </c>
      <c r="K114" s="163">
        <f t="shared" si="18"/>
        <v>2.4</v>
      </c>
      <c r="L114" s="163">
        <f>VLOOKUP($B114,'Impact of the crisis'!$C$6:$N$170,12,FALSE)</f>
        <v>1.3</v>
      </c>
      <c r="M114" s="163">
        <f>VLOOKUP($B114,'Impact of the crisis'!$C$6:$AB$170,26,FALSE)</f>
        <v>2.8</v>
      </c>
      <c r="N114" s="163">
        <f>VLOOKUP($B114,'Conditions of people affected'!$C$6:$R$170,16,FALSE)</f>
        <v>2.2000000000000002</v>
      </c>
      <c r="O114" s="163">
        <f>VLOOKUP($B114,'Conditions of people affected'!$C$6:$R$170,9,FALSE)</f>
        <v>0.4</v>
      </c>
      <c r="P114" s="163">
        <f>VLOOKUP($B114,'Conditions of people affected'!$C$6:$R$170,15,FALSE)</f>
        <v>4</v>
      </c>
      <c r="Q114" s="163">
        <f t="shared" si="19"/>
        <v>3</v>
      </c>
      <c r="R114" s="163">
        <f>VLOOKUP($B114,'Complexity of the crisis'!$C$6:$AN$170,22,FALSE)</f>
        <v>3.4</v>
      </c>
      <c r="S114" s="163">
        <f>VLOOKUP($B114,'Complexity of the crisis'!$C$6:$AN$170,38,FALSE)</f>
        <v>2.5</v>
      </c>
      <c r="T114" s="86" t="str">
        <f>VLOOKUP(B114,Lists!$C$3:$E$163,3,FALSE)</f>
        <v>Africa</v>
      </c>
      <c r="U114" s="87" t="str">
        <f>VLOOKUP(B114,'INFORM Severity - hidden'!$C$5:$V$170,20,FALSE)</f>
        <v>2021-03-26</v>
      </c>
    </row>
    <row r="115" spans="1:21">
      <c r="A115" s="83" t="str">
        <f t="array" ref="A115">IFERROR(INDEX(Lists!$B$2:$B$153,SMALL(IF(Lists!$I$2:$I$153="Individual",ROW(Lists!$B$2:$B$153)),ROW(111:111))-1,1),"")</f>
        <v xml:space="preserve">Conflict in southern Thailand </v>
      </c>
      <c r="B115" s="84" t="str">
        <f>VLOOKUP(A115,Lists!$B$2:$G$153,2,FALSE)</f>
        <v>THA002</v>
      </c>
      <c r="C115" s="84" t="str">
        <f>VLOOKUP(B115,'INFORM Severity - hidden'!$C$5:$D$160,2,FALSE)</f>
        <v>Thailand</v>
      </c>
      <c r="D115" s="84" t="str">
        <f>VLOOKUP(A115,Lists!$B$2:$G$153,3,FALSE)</f>
        <v>THA</v>
      </c>
      <c r="E115" s="85" t="str">
        <f>VLOOKUP(A115,Lists!$B$2:$G$153,5,FALSE)</f>
        <v>Conflict</v>
      </c>
      <c r="F115" s="161" t="str">
        <f t="shared" si="15"/>
        <v>x</v>
      </c>
      <c r="G115" s="82" t="str">
        <f t="shared" si="16"/>
        <v>x</v>
      </c>
      <c r="H115" s="82" t="str">
        <f t="shared" si="17"/>
        <v>x</v>
      </c>
      <c r="I115" s="162" t="str">
        <f>INDEX(Trends!$D$3:$D$405,MATCH(B115,Trends!$C$3:$C$405,0))</f>
        <v>-</v>
      </c>
      <c r="J115" s="82" t="str">
        <f>VLOOKUP($B115,Reliability!$A$3:$I$170,9,FALSE)</f>
        <v>Very Low</v>
      </c>
      <c r="K115" s="163">
        <f t="shared" si="18"/>
        <v>2.6</v>
      </c>
      <c r="L115" s="163">
        <f>VLOOKUP($B115,'Impact of the crisis'!$C$6:$N$170,12,FALSE)</f>
        <v>1.1000000000000001</v>
      </c>
      <c r="M115" s="163">
        <f>VLOOKUP($B115,'Impact of the crisis'!$C$6:$AB$170,26,FALSE)</f>
        <v>3.2</v>
      </c>
      <c r="N115" s="163" t="str">
        <f>VLOOKUP($B115,'Conditions of people affected'!$C$6:$R$170,16,FALSE)</f>
        <v>x</v>
      </c>
      <c r="O115" s="163" t="str">
        <f>VLOOKUP($B115,'Conditions of people affected'!$C$6:$R$170,9,FALSE)</f>
        <v>x</v>
      </c>
      <c r="P115" s="163" t="str">
        <f>VLOOKUP($B115,'Conditions of people affected'!$C$6:$R$170,15,FALSE)</f>
        <v>x</v>
      </c>
      <c r="Q115" s="163">
        <f t="shared" si="19"/>
        <v>2.1</v>
      </c>
      <c r="R115" s="163">
        <f>VLOOKUP($B115,'Complexity of the crisis'!$C$6:$AN$170,22,FALSE)</f>
        <v>2.6</v>
      </c>
      <c r="S115" s="163">
        <f>VLOOKUP($B115,'Complexity of the crisis'!$C$6:$AN$170,38,FALSE)</f>
        <v>1.5</v>
      </c>
      <c r="T115" s="86" t="str">
        <f>VLOOKUP(B115,Lists!$C$3:$E$163,3,FALSE)</f>
        <v>Asia</v>
      </c>
      <c r="U115" s="87" t="str">
        <f>VLOOKUP(B115,'INFORM Severity - hidden'!$C$5:$V$170,20,FALSE)</f>
        <v>2021-02-23</v>
      </c>
    </row>
    <row r="116" spans="1:21">
      <c r="A116" s="83" t="str">
        <f t="array" ref="A116">IFERROR(INDEX(Lists!$B$2:$B$153,SMALL(IF(Lists!$I$2:$I$153="Individual",ROW(Lists!$B$2:$B$153)),ROW(112:112))-1,1),"")</f>
        <v>Myanmar refugees in Thailand</v>
      </c>
      <c r="B116" s="84" t="str">
        <f>VLOOKUP(A116,Lists!$B$2:$G$153,2,FALSE)</f>
        <v>THA003</v>
      </c>
      <c r="C116" s="84" t="str">
        <f>VLOOKUP(B116,'INFORM Severity - hidden'!$C$5:$D$160,2,FALSE)</f>
        <v>Thailand</v>
      </c>
      <c r="D116" s="84" t="str">
        <f>VLOOKUP(A116,Lists!$B$2:$G$153,3,FALSE)</f>
        <v>THA</v>
      </c>
      <c r="E116" s="85" t="str">
        <f>VLOOKUP(A116,Lists!$B$2:$G$153,5,FALSE)</f>
        <v>International displacement</v>
      </c>
      <c r="F116" s="161">
        <f t="shared" si="15"/>
        <v>2.2999999999999998</v>
      </c>
      <c r="G116" s="82">
        <f t="shared" si="16"/>
        <v>3</v>
      </c>
      <c r="H116" s="82" t="str">
        <f t="shared" si="17"/>
        <v>Medium</v>
      </c>
      <c r="I116" s="162" t="str">
        <f>INDEX(Trends!$D$3:$D$405,MATCH(B116,Trends!$C$3:$C$405,0))</f>
        <v>Stable</v>
      </c>
      <c r="J116" s="82" t="str">
        <f>VLOOKUP($B116,Reliability!$A$3:$I$170,9,FALSE)</f>
        <v>Medium</v>
      </c>
      <c r="K116" s="163">
        <f t="shared" si="18"/>
        <v>2.5</v>
      </c>
      <c r="L116" s="163">
        <f>VLOOKUP($B116,'Impact of the crisis'!$C$6:$N$170,12,FALSE)</f>
        <v>0</v>
      </c>
      <c r="M116" s="163">
        <f>VLOOKUP($B116,'Impact of the crisis'!$C$6:$AB$170,26,FALSE)</f>
        <v>3.4</v>
      </c>
      <c r="N116" s="163">
        <f>VLOOKUP($B116,'Conditions of people affected'!$C$6:$R$170,16,FALSE)</f>
        <v>2.2999999999999998</v>
      </c>
      <c r="O116" s="163">
        <f>VLOOKUP($B116,'Conditions of people affected'!$C$6:$R$170,9,FALSE)</f>
        <v>1.6</v>
      </c>
      <c r="P116" s="163">
        <f>VLOOKUP($B116,'Conditions of people affected'!$C$6:$R$170,15,FALSE)</f>
        <v>3</v>
      </c>
      <c r="Q116" s="163">
        <f t="shared" si="19"/>
        <v>2.1</v>
      </c>
      <c r="R116" s="163">
        <f>VLOOKUP($B116,'Complexity of the crisis'!$C$6:$AN$170,22,FALSE)</f>
        <v>2.6</v>
      </c>
      <c r="S116" s="163">
        <f>VLOOKUP($B116,'Complexity of the crisis'!$C$6:$AN$170,38,FALSE)</f>
        <v>1.5</v>
      </c>
      <c r="T116" s="86" t="str">
        <f>VLOOKUP(B116,Lists!$C$3:$E$163,3,FALSE)</f>
        <v>Asia</v>
      </c>
      <c r="U116" s="87" t="str">
        <f>VLOOKUP(B116,'INFORM Severity - hidden'!$C$5:$V$170,20,FALSE)</f>
        <v>2021-02-23</v>
      </c>
    </row>
    <row r="117" spans="1:21">
      <c r="A117" s="83" t="str">
        <f t="array" ref="A117">IFERROR(INDEX(Lists!$B$2:$B$153,SMALL(IF(Lists!$I$2:$I$153="Individual",ROW(Lists!$B$2:$B$153)),ROW(113:113))-1,1),"")</f>
        <v>Tropical Cyclone Seroja</v>
      </c>
      <c r="B117" s="84" t="str">
        <f>VLOOKUP(A117,Lists!$B$2:$G$153,2,FALSE)</f>
        <v>TLS002</v>
      </c>
      <c r="C117" s="84" t="str">
        <f>VLOOKUP(B117,'INFORM Severity - hidden'!$C$5:$D$160,2,FALSE)</f>
        <v>Timor Leste</v>
      </c>
      <c r="D117" s="84" t="str">
        <f>VLOOKUP(A117,Lists!$B$2:$G$153,3,FALSE)</f>
        <v>TLS</v>
      </c>
      <c r="E117" s="85" t="str">
        <f>VLOOKUP(A117,Lists!$B$2:$G$153,5,FALSE)</f>
        <v>Tropical cyclone</v>
      </c>
      <c r="F117" s="161">
        <f t="shared" si="15"/>
        <v>1.4</v>
      </c>
      <c r="G117" s="82">
        <f t="shared" si="16"/>
        <v>2</v>
      </c>
      <c r="H117" s="82" t="str">
        <f t="shared" si="17"/>
        <v>Low</v>
      </c>
      <c r="I117" s="162" t="str">
        <f>INDEX(Trends!$D$3:$D$405,MATCH(B117,Trends!$C$3:$C$405,0))</f>
        <v>-</v>
      </c>
      <c r="J117" s="82" t="str">
        <f>VLOOKUP($B117,Reliability!$A$3:$I$170,9,FALSE)</f>
        <v>Very High</v>
      </c>
      <c r="K117" s="163">
        <f t="shared" si="18"/>
        <v>2.5</v>
      </c>
      <c r="L117" s="163">
        <f>VLOOKUP($B117,'Impact of the crisis'!$C$6:$N$170,12,FALSE)</f>
        <v>3.1</v>
      </c>
      <c r="M117" s="163">
        <f>VLOOKUP($B117,'Impact of the crisis'!$C$6:$AB$170,26,FALSE)</f>
        <v>2.1</v>
      </c>
      <c r="N117" s="163">
        <f>VLOOKUP($B117,'Conditions of people affected'!$C$6:$R$170,16,FALSE)</f>
        <v>0.5</v>
      </c>
      <c r="O117" s="163">
        <f>VLOOKUP($B117,'Conditions of people affected'!$C$6:$R$170,9,FALSE)</f>
        <v>0</v>
      </c>
      <c r="P117" s="163">
        <f>VLOOKUP($B117,'Conditions of people affected'!$C$6:$R$170,15,FALSE)</f>
        <v>1</v>
      </c>
      <c r="Q117" s="163">
        <f t="shared" si="19"/>
        <v>1.7</v>
      </c>
      <c r="R117" s="163">
        <f>VLOOKUP($B117,'Complexity of the crisis'!$C$6:$AN$170,22,FALSE)</f>
        <v>1.3</v>
      </c>
      <c r="S117" s="163">
        <f>VLOOKUP($B117,'Complexity of the crisis'!$C$6:$AN$170,38,FALSE)</f>
        <v>2</v>
      </c>
      <c r="T117" s="86" t="str">
        <f>VLOOKUP(B117,Lists!$C$3:$E$163,3,FALSE)</f>
        <v>Asia</v>
      </c>
      <c r="U117" s="87" t="str">
        <f>VLOOKUP(B117,'INFORM Severity - hidden'!$C$5:$V$170,20,FALSE)</f>
        <v>2021-04-28</v>
      </c>
    </row>
    <row r="118" spans="1:21">
      <c r="A118" s="83" t="str">
        <f t="array" ref="A118">IFERROR(INDEX(Lists!$B$2:$B$153,SMALL(IF(Lists!$I$2:$I$153="Individual",ROW(Lists!$B$2:$B$153)),ROW(114:114))-1,1),"")</f>
        <v>Venezuelan refugees in Trinidad and Tobago</v>
      </c>
      <c r="B118" s="84" t="str">
        <f>VLOOKUP(A118,Lists!$B$2:$G$153,2,FALSE)</f>
        <v>TTO002</v>
      </c>
      <c r="C118" s="84" t="str">
        <f>VLOOKUP(B118,'INFORM Severity - hidden'!$C$5:$D$160,2,FALSE)</f>
        <v>Trinidad and Tobago</v>
      </c>
      <c r="D118" s="84" t="str">
        <f>VLOOKUP(A118,Lists!$B$2:$G$153,3,FALSE)</f>
        <v>TTO</v>
      </c>
      <c r="E118" s="85" t="str">
        <f>VLOOKUP(A118,Lists!$B$2:$G$153,5,FALSE)</f>
        <v>International displacement</v>
      </c>
      <c r="F118" s="161">
        <f t="shared" si="15"/>
        <v>1.8</v>
      </c>
      <c r="G118" s="82">
        <f t="shared" si="16"/>
        <v>2</v>
      </c>
      <c r="H118" s="82" t="str">
        <f t="shared" si="17"/>
        <v>Low</v>
      </c>
      <c r="I118" s="162" t="str">
        <f>INDEX(Trends!$D$3:$D$405,MATCH(B118,Trends!$C$3:$C$405,0))</f>
        <v>Stable</v>
      </c>
      <c r="J118" s="82" t="str">
        <f>VLOOKUP($B118,Reliability!$A$3:$I$170,9,FALSE)</f>
        <v>Medium</v>
      </c>
      <c r="K118" s="163">
        <f t="shared" si="18"/>
        <v>2.6</v>
      </c>
      <c r="L118" s="163">
        <f>VLOOKUP($B118,'Impact of the crisis'!$C$6:$N$170,12,FALSE)</f>
        <v>2.9</v>
      </c>
      <c r="M118" s="163">
        <f>VLOOKUP($B118,'Impact of the crisis'!$C$6:$AB$170,26,FALSE)</f>
        <v>2.4</v>
      </c>
      <c r="N118" s="163">
        <f>VLOOKUP($B118,'Conditions of people affected'!$C$6:$R$170,16,FALSE)</f>
        <v>1.1499999999999999</v>
      </c>
      <c r="O118" s="163">
        <f>VLOOKUP($B118,'Conditions of people affected'!$C$6:$R$170,9,FALSE)</f>
        <v>1.3</v>
      </c>
      <c r="P118" s="163">
        <f>VLOOKUP($B118,'Conditions of people affected'!$C$6:$R$170,15,FALSE)</f>
        <v>1</v>
      </c>
      <c r="Q118" s="163">
        <f t="shared" si="19"/>
        <v>2</v>
      </c>
      <c r="R118" s="163">
        <f>VLOOKUP($B118,'Complexity of the crisis'!$C$6:$AN$170,22,FALSE)</f>
        <v>1.9</v>
      </c>
      <c r="S118" s="163">
        <f>VLOOKUP($B118,'Complexity of the crisis'!$C$6:$AN$170,38,FALSE)</f>
        <v>2</v>
      </c>
      <c r="T118" s="86" t="str">
        <f>VLOOKUP(B118,Lists!$C$3:$E$163,3,FALSE)</f>
        <v>Americas</v>
      </c>
      <c r="U118" s="87" t="str">
        <f>VLOOKUP(B118,'INFORM Severity - hidden'!$C$5:$V$170,20,FALSE)</f>
        <v>2020-11-29</v>
      </c>
    </row>
    <row r="119" spans="1:21">
      <c r="A119" s="83" t="str">
        <f t="array" ref="A119">IFERROR(INDEX(Lists!$B$2:$B$153,SMALL(IF(Lists!$I$2:$I$153="Individual",ROW(Lists!$B$2:$B$153)),ROW(115:115))-1,1),"")</f>
        <v>Mixed migration flows in Tunisia</v>
      </c>
      <c r="B119" s="84" t="str">
        <f>VLOOKUP(A119,Lists!$B$2:$G$153,2,FALSE)</f>
        <v>TUN002</v>
      </c>
      <c r="C119" s="84" t="str">
        <f>VLOOKUP(B119,'INFORM Severity - hidden'!$C$5:$D$160,2,FALSE)</f>
        <v>Tunisia</v>
      </c>
      <c r="D119" s="84" t="str">
        <f>VLOOKUP(A119,Lists!$B$2:$G$153,3,FALSE)</f>
        <v>TUN</v>
      </c>
      <c r="E119" s="85" t="str">
        <f>VLOOKUP(A119,Lists!$B$2:$G$153,5,FALSE)</f>
        <v>International displacement</v>
      </c>
      <c r="F119" s="161" t="str">
        <f t="shared" si="15"/>
        <v>x</v>
      </c>
      <c r="G119" s="82" t="str">
        <f t="shared" si="16"/>
        <v>x</v>
      </c>
      <c r="H119" s="82" t="str">
        <f t="shared" si="17"/>
        <v>x</v>
      </c>
      <c r="I119" s="162" t="str">
        <f>INDEX(Trends!$D$3:$D$405,MATCH(B119,Trends!$C$3:$C$405,0))</f>
        <v>-</v>
      </c>
      <c r="J119" s="82" t="str">
        <f>VLOOKUP($B119,Reliability!$A$3:$I$170,9,FALSE)</f>
        <v>Low</v>
      </c>
      <c r="K119" s="163">
        <f t="shared" si="18"/>
        <v>4</v>
      </c>
      <c r="L119" s="163">
        <f>VLOOKUP($B119,'Impact of the crisis'!$C$6:$N$170,12,FALSE)</f>
        <v>4.3</v>
      </c>
      <c r="M119" s="163">
        <f>VLOOKUP($B119,'Impact of the crisis'!$C$6:$AB$170,26,FALSE)</f>
        <v>3.9</v>
      </c>
      <c r="N119" s="163" t="str">
        <f>VLOOKUP($B119,'Conditions of people affected'!$C$6:$R$170,16,FALSE)</f>
        <v>x</v>
      </c>
      <c r="O119" s="163" t="str">
        <f>VLOOKUP($B119,'Conditions of people affected'!$C$6:$R$170,9,FALSE)</f>
        <v>x</v>
      </c>
      <c r="P119" s="163" t="str">
        <f>VLOOKUP($B119,'Conditions of people affected'!$C$6:$R$170,15,FALSE)</f>
        <v>x</v>
      </c>
      <c r="Q119" s="163">
        <f t="shared" si="19"/>
        <v>1.7</v>
      </c>
      <c r="R119" s="163">
        <f>VLOOKUP($B119,'Complexity of the crisis'!$C$6:$AN$170,22,FALSE)</f>
        <v>2.2999999999999998</v>
      </c>
      <c r="S119" s="163">
        <f>VLOOKUP($B119,'Complexity of the crisis'!$C$6:$AN$170,38,FALSE)</f>
        <v>1</v>
      </c>
      <c r="T119" s="86" t="str">
        <f>VLOOKUP(B119,Lists!$C$3:$E$163,3,FALSE)</f>
        <v>Africa</v>
      </c>
      <c r="U119" s="87" t="str">
        <f>VLOOKUP(B119,'INFORM Severity - hidden'!$C$5:$V$170,20,FALSE)</f>
        <v>2020-11-27</v>
      </c>
    </row>
    <row r="120" spans="1:21">
      <c r="A120" s="83" t="str">
        <f t="array" ref="A120">IFERROR(INDEX(Lists!$B$2:$B$153,SMALL(IF(Lists!$I$2:$I$153="Individual",ROW(Lists!$B$2:$B$153)),ROW(116:116))-1,1),"")</f>
        <v>Syrian Refugees in Turkey</v>
      </c>
      <c r="B120" s="84" t="str">
        <f>VLOOKUP(A120,Lists!$B$2:$G$153,2,FALSE)</f>
        <v>TUR002</v>
      </c>
      <c r="C120" s="84" t="str">
        <f>VLOOKUP(B120,'INFORM Severity - hidden'!$C$5:$D$160,2,FALSE)</f>
        <v>Turkey</v>
      </c>
      <c r="D120" s="84" t="str">
        <f>VLOOKUP(A120,Lists!$B$2:$G$153,3,FALSE)</f>
        <v>TUR</v>
      </c>
      <c r="E120" s="85" t="str">
        <f>VLOOKUP(A120,Lists!$B$2:$G$153,5,FALSE)</f>
        <v>International displacement</v>
      </c>
      <c r="F120" s="161">
        <f t="shared" si="15"/>
        <v>3.3</v>
      </c>
      <c r="G120" s="82">
        <f t="shared" si="16"/>
        <v>4</v>
      </c>
      <c r="H120" s="82" t="str">
        <f t="shared" si="17"/>
        <v>High</v>
      </c>
      <c r="I120" s="162" t="str">
        <f>INDEX(Trends!$D$3:$D$405,MATCH(B120,Trends!$C$3:$C$405,0))</f>
        <v>Stable</v>
      </c>
      <c r="J120" s="82" t="str">
        <f>VLOOKUP($B120,Reliability!$A$3:$I$170,9,FALSE)</f>
        <v>High</v>
      </c>
      <c r="K120" s="163">
        <f t="shared" si="18"/>
        <v>3.7</v>
      </c>
      <c r="L120" s="163">
        <f>VLOOKUP($B120,'Impact of the crisis'!$C$6:$N$170,12,FALSE)</f>
        <v>2.9</v>
      </c>
      <c r="M120" s="163">
        <f>VLOOKUP($B120,'Impact of the crisis'!$C$6:$AB$170,26,FALSE)</f>
        <v>4</v>
      </c>
      <c r="N120" s="163">
        <f>VLOOKUP($B120,'Conditions of people affected'!$C$6:$R$170,16,FALSE)</f>
        <v>3.4</v>
      </c>
      <c r="O120" s="163">
        <f>VLOOKUP($B120,'Conditions of people affected'!$C$6:$R$170,9,FALSE)</f>
        <v>3.8</v>
      </c>
      <c r="P120" s="163">
        <f>VLOOKUP($B120,'Conditions of people affected'!$C$6:$R$170,15,FALSE)</f>
        <v>3</v>
      </c>
      <c r="Q120" s="163">
        <f t="shared" si="19"/>
        <v>2.9</v>
      </c>
      <c r="R120" s="163">
        <f>VLOOKUP($B120,'Complexity of the crisis'!$C$6:$AN$170,22,FALSE)</f>
        <v>3.3</v>
      </c>
      <c r="S120" s="163">
        <f>VLOOKUP($B120,'Complexity of the crisis'!$C$6:$AN$170,38,FALSE)</f>
        <v>2.5</v>
      </c>
      <c r="T120" s="86" t="str">
        <f>VLOOKUP(B120,Lists!$C$3:$E$163,3,FALSE)</f>
        <v>Middle east</v>
      </c>
      <c r="U120" s="87" t="str">
        <f>VLOOKUP(B120,'INFORM Severity - hidden'!$C$5:$V$170,20,FALSE)</f>
        <v>2021-04-28</v>
      </c>
    </row>
    <row r="121" spans="1:21">
      <c r="A121" s="83" t="str">
        <f t="array" ref="A121">IFERROR(INDEX(Lists!$B$2:$B$153,SMALL(IF(Lists!$I$2:$I$153="Individual",ROW(Lists!$B$2:$B$153)),ROW(117:117))-1,1),"")</f>
        <v>Mixed Migration Flows in Turkey</v>
      </c>
      <c r="B121" s="84" t="str">
        <f>VLOOKUP(A121,Lists!$B$2:$G$153,2,FALSE)</f>
        <v>TUR003</v>
      </c>
      <c r="C121" s="84" t="str">
        <f>VLOOKUP(B121,'INFORM Severity - hidden'!$C$5:$D$160,2,FALSE)</f>
        <v>Turkey</v>
      </c>
      <c r="D121" s="84" t="str">
        <f>VLOOKUP(A121,Lists!$B$2:$G$153,3,FALSE)</f>
        <v>TUR</v>
      </c>
      <c r="E121" s="85" t="str">
        <f>VLOOKUP(A121,Lists!$B$2:$G$153,5,FALSE)</f>
        <v>International displacement</v>
      </c>
      <c r="F121" s="161">
        <f t="shared" si="15"/>
        <v>3.2</v>
      </c>
      <c r="G121" s="82">
        <f t="shared" si="16"/>
        <v>4</v>
      </c>
      <c r="H121" s="82" t="str">
        <f t="shared" si="17"/>
        <v>High</v>
      </c>
      <c r="I121" s="162" t="str">
        <f>INDEX(Trends!$D$3:$D$405,MATCH(B121,Trends!$C$3:$C$405,0))</f>
        <v>Stable</v>
      </c>
      <c r="J121" s="82" t="str">
        <f>VLOOKUP($B121,Reliability!$A$3:$I$170,9,FALSE)</f>
        <v>High</v>
      </c>
      <c r="K121" s="163">
        <f t="shared" si="18"/>
        <v>3.1</v>
      </c>
      <c r="L121" s="163">
        <f>VLOOKUP($B121,'Impact of the crisis'!$C$6:$N$170,12,FALSE)</f>
        <v>3.1</v>
      </c>
      <c r="M121" s="163">
        <f>VLOOKUP($B121,'Impact of the crisis'!$C$6:$AB$170,26,FALSE)</f>
        <v>3.1</v>
      </c>
      <c r="N121" s="163">
        <f>VLOOKUP($B121,'Conditions of people affected'!$C$6:$R$170,16,FALSE)</f>
        <v>3.45</v>
      </c>
      <c r="O121" s="163">
        <f>VLOOKUP($B121,'Conditions of people affected'!$C$6:$R$170,9,FALSE)</f>
        <v>3.9</v>
      </c>
      <c r="P121" s="163">
        <f>VLOOKUP($B121,'Conditions of people affected'!$C$6:$R$170,15,FALSE)</f>
        <v>3</v>
      </c>
      <c r="Q121" s="163">
        <f t="shared" si="19"/>
        <v>2.9</v>
      </c>
      <c r="R121" s="163">
        <f>VLOOKUP($B121,'Complexity of the crisis'!$C$6:$AN$170,22,FALSE)</f>
        <v>3.3</v>
      </c>
      <c r="S121" s="163">
        <f>VLOOKUP($B121,'Complexity of the crisis'!$C$6:$AN$170,38,FALSE)</f>
        <v>2.5</v>
      </c>
      <c r="T121" s="86" t="str">
        <f>VLOOKUP(B121,Lists!$C$3:$E$163,3,FALSE)</f>
        <v>Middle east</v>
      </c>
      <c r="U121" s="87" t="str">
        <f>VLOOKUP(B121,'INFORM Severity - hidden'!$C$5:$V$170,20,FALSE)</f>
        <v>2021-04-28</v>
      </c>
    </row>
    <row r="122" spans="1:21">
      <c r="A122" s="83" t="str">
        <f t="array" ref="A122">IFERROR(INDEX(Lists!$B$2:$B$153,SMALL(IF(Lists!$I$2:$I$153="Individual",ROW(Lists!$B$2:$B$153)),ROW(118:118))-1,1),"")</f>
        <v>Kurdish Conflict</v>
      </c>
      <c r="B122" s="84" t="str">
        <f>VLOOKUP(A122,Lists!$B$2:$G$153,2,FALSE)</f>
        <v>TUR004</v>
      </c>
      <c r="C122" s="84" t="str">
        <f>VLOOKUP(B122,'INFORM Severity - hidden'!$C$5:$D$160,2,FALSE)</f>
        <v>Turkey</v>
      </c>
      <c r="D122" s="84" t="str">
        <f>VLOOKUP(A122,Lists!$B$2:$G$153,3,FALSE)</f>
        <v>TUR</v>
      </c>
      <c r="E122" s="85" t="str">
        <f>VLOOKUP(A122,Lists!$B$2:$G$153,5,FALSE)</f>
        <v>Conflict</v>
      </c>
      <c r="F122" s="161" t="str">
        <f t="shared" si="15"/>
        <v>x</v>
      </c>
      <c r="G122" s="82" t="str">
        <f t="shared" si="16"/>
        <v>x</v>
      </c>
      <c r="H122" s="82" t="str">
        <f t="shared" si="17"/>
        <v>x</v>
      </c>
      <c r="I122" s="162" t="str">
        <f>INDEX(Trends!$D$3:$D$405,MATCH(B122,Trends!$C$3:$C$405,0))</f>
        <v>-</v>
      </c>
      <c r="J122" s="82" t="str">
        <f>VLOOKUP($B122,Reliability!$A$3:$I$170,9,FALSE)</f>
        <v>Medium</v>
      </c>
      <c r="K122" s="163">
        <f t="shared" si="18"/>
        <v>2.7</v>
      </c>
      <c r="L122" s="163">
        <f>VLOOKUP($B122,'Impact of the crisis'!$C$6:$N$170,12,FALSE)</f>
        <v>2.4</v>
      </c>
      <c r="M122" s="163">
        <f>VLOOKUP($B122,'Impact of the crisis'!$C$6:$AB$170,26,FALSE)</f>
        <v>2.8</v>
      </c>
      <c r="N122" s="163" t="str">
        <f>VLOOKUP($B122,'Conditions of people affected'!$C$6:$R$170,16,FALSE)</f>
        <v>x</v>
      </c>
      <c r="O122" s="163" t="str">
        <f>VLOOKUP($B122,'Conditions of people affected'!$C$6:$R$170,9,FALSE)</f>
        <v>x</v>
      </c>
      <c r="P122" s="163" t="str">
        <f>VLOOKUP($B122,'Conditions of people affected'!$C$6:$R$170,15,FALSE)</f>
        <v>x</v>
      </c>
      <c r="Q122" s="163">
        <f t="shared" si="19"/>
        <v>3.2</v>
      </c>
      <c r="R122" s="163">
        <f>VLOOKUP($B122,'Complexity of the crisis'!$C$6:$AN$170,22,FALSE)</f>
        <v>3.3</v>
      </c>
      <c r="S122" s="163">
        <f>VLOOKUP($B122,'Complexity of the crisis'!$C$6:$AN$170,38,FALSE)</f>
        <v>3</v>
      </c>
      <c r="T122" s="86" t="str">
        <f>VLOOKUP(B122,Lists!$C$3:$E$163,3,FALSE)</f>
        <v>Middle east</v>
      </c>
      <c r="U122" s="87" t="str">
        <f>VLOOKUP(B122,'INFORM Severity - hidden'!$C$5:$V$170,20,FALSE)</f>
        <v>2021-04-28</v>
      </c>
    </row>
    <row r="123" spans="1:21">
      <c r="A123" s="83" t="str">
        <f t="array" ref="A123">IFERROR(INDEX(Lists!$B$2:$B$153,SMALL(IF(Lists!$I$2:$I$153="Individual",ROW(Lists!$B$2:$B$153)),ROW(119:119))-1,1),"")</f>
        <v>International Displacement in Tanzania</v>
      </c>
      <c r="B123" s="84" t="str">
        <f>VLOOKUP(A123,Lists!$B$2:$G$153,2,FALSE)</f>
        <v>TZA002</v>
      </c>
      <c r="C123" s="84" t="str">
        <f>VLOOKUP(B123,'INFORM Severity - hidden'!$C$5:$D$160,2,FALSE)</f>
        <v>Tanzania</v>
      </c>
      <c r="D123" s="84" t="str">
        <f>VLOOKUP(A123,Lists!$B$2:$G$153,3,FALSE)</f>
        <v>TZA</v>
      </c>
      <c r="E123" s="85" t="str">
        <f>VLOOKUP(A123,Lists!$B$2:$G$153,5,FALSE)</f>
        <v>International displacement</v>
      </c>
      <c r="F123" s="161">
        <f t="shared" si="15"/>
        <v>1.7</v>
      </c>
      <c r="G123" s="82">
        <f t="shared" si="16"/>
        <v>2</v>
      </c>
      <c r="H123" s="82" t="str">
        <f t="shared" si="17"/>
        <v>Low</v>
      </c>
      <c r="I123" s="162" t="str">
        <f>INDEX(Trends!$D$3:$D$405,MATCH(B123,Trends!$C$3:$C$405,0))</f>
        <v>Stable</v>
      </c>
      <c r="J123" s="82" t="str">
        <f>VLOOKUP($B123,Reliability!$A$3:$I$170,9,FALSE)</f>
        <v>High</v>
      </c>
      <c r="K123" s="163">
        <f t="shared" si="18"/>
        <v>2</v>
      </c>
      <c r="L123" s="163">
        <f>VLOOKUP($B123,'Impact of the crisis'!$C$6:$N$170,12,FALSE)</f>
        <v>2.2999999999999998</v>
      </c>
      <c r="M123" s="163">
        <f>VLOOKUP($B123,'Impact of the crisis'!$C$6:$AB$170,26,FALSE)</f>
        <v>1.9</v>
      </c>
      <c r="N123" s="163">
        <f>VLOOKUP($B123,'Conditions of people affected'!$C$6:$R$170,16,FALSE)</f>
        <v>1.7</v>
      </c>
      <c r="O123" s="163">
        <f>VLOOKUP($B123,'Conditions of people affected'!$C$6:$R$170,9,FALSE)</f>
        <v>2.4</v>
      </c>
      <c r="P123" s="163">
        <f>VLOOKUP($B123,'Conditions of people affected'!$C$6:$R$170,15,FALSE)</f>
        <v>1</v>
      </c>
      <c r="Q123" s="163">
        <f t="shared" si="19"/>
        <v>1.6</v>
      </c>
      <c r="R123" s="163">
        <f>VLOOKUP($B123,'Complexity of the crisis'!$C$6:$AN$170,22,FALSE)</f>
        <v>1.7</v>
      </c>
      <c r="S123" s="163">
        <f>VLOOKUP($B123,'Complexity of the crisis'!$C$6:$AN$170,38,FALSE)</f>
        <v>1.5</v>
      </c>
      <c r="T123" s="86" t="str">
        <f>VLOOKUP(B123,Lists!$C$3:$E$163,3,FALSE)</f>
        <v>Africa</v>
      </c>
      <c r="U123" s="87" t="str">
        <f>VLOOKUP(B123,'INFORM Severity - hidden'!$C$5:$V$170,20,FALSE)</f>
        <v>2021-01-29</v>
      </c>
    </row>
    <row r="124" spans="1:21">
      <c r="A124" s="83" t="str">
        <f t="array" ref="A124">IFERROR(INDEX(Lists!$B$2:$B$153,SMALL(IF(Lists!$I$2:$I$153="Individual",ROW(Lists!$B$2:$B$153)),ROW(120:120))-1,1),"")</f>
        <v>International Displacement in Uganda</v>
      </c>
      <c r="B124" s="84" t="str">
        <f>VLOOKUP(A124,Lists!$B$2:$G$153,2,FALSE)</f>
        <v>UGA005</v>
      </c>
      <c r="C124" s="84" t="str">
        <f>VLOOKUP(B124,'INFORM Severity - hidden'!$C$5:$D$160,2,FALSE)</f>
        <v>Uganda</v>
      </c>
      <c r="D124" s="84" t="str">
        <f>VLOOKUP(A124,Lists!$B$2:$G$153,3,FALSE)</f>
        <v>UGA</v>
      </c>
      <c r="E124" s="85" t="str">
        <f>VLOOKUP(A124,Lists!$B$2:$G$153,5,FALSE)</f>
        <v>International displacement</v>
      </c>
      <c r="F124" s="161">
        <f t="shared" si="15"/>
        <v>3</v>
      </c>
      <c r="G124" s="82">
        <f t="shared" si="16"/>
        <v>3</v>
      </c>
      <c r="H124" s="82" t="str">
        <f t="shared" si="17"/>
        <v>Medium</v>
      </c>
      <c r="I124" s="162" t="str">
        <f>INDEX(Trends!$D$3:$D$405,MATCH(B124,Trends!$C$3:$C$405,0))</f>
        <v>Stable</v>
      </c>
      <c r="J124" s="82" t="str">
        <f>VLOOKUP($B124,Reliability!$A$3:$I$170,9,FALSE)</f>
        <v>Medium</v>
      </c>
      <c r="K124" s="163">
        <f t="shared" si="18"/>
        <v>3.3</v>
      </c>
      <c r="L124" s="163">
        <f>VLOOKUP($B124,'Impact of the crisis'!$C$6:$N$170,12,FALSE)</f>
        <v>2.1</v>
      </c>
      <c r="M124" s="163">
        <f>VLOOKUP($B124,'Impact of the crisis'!$C$6:$AB$170,26,FALSE)</f>
        <v>3.7</v>
      </c>
      <c r="N124" s="163">
        <f>VLOOKUP($B124,'Conditions of people affected'!$C$6:$R$170,16,FALSE)</f>
        <v>3.3</v>
      </c>
      <c r="O124" s="163">
        <f>VLOOKUP($B124,'Conditions of people affected'!$C$6:$R$170,9,FALSE)</f>
        <v>3.6</v>
      </c>
      <c r="P124" s="163">
        <f>VLOOKUP($B124,'Conditions of people affected'!$C$6:$R$170,15,FALSE)</f>
        <v>3</v>
      </c>
      <c r="Q124" s="163">
        <f t="shared" si="19"/>
        <v>2.2999999999999998</v>
      </c>
      <c r="R124" s="163">
        <f>VLOOKUP($B124,'Complexity of the crisis'!$C$6:$AN$170,22,FALSE)</f>
        <v>3</v>
      </c>
      <c r="S124" s="163">
        <f>VLOOKUP($B124,'Complexity of the crisis'!$C$6:$AN$170,38,FALSE)</f>
        <v>1.5</v>
      </c>
      <c r="T124" s="86" t="str">
        <f>VLOOKUP(B124,Lists!$C$3:$E$163,3,FALSE)</f>
        <v>Africa</v>
      </c>
      <c r="U124" s="87" t="str">
        <f>VLOOKUP(B124,'INFORM Severity - hidden'!$C$5:$V$170,20,FALSE)</f>
        <v>2020-11-29</v>
      </c>
    </row>
    <row r="125" spans="1:21">
      <c r="A125" s="83" t="str">
        <f t="array" ref="A125">IFERROR(INDEX(Lists!$B$2:$B$153,SMALL(IF(Lists!$I$2:$I$153="Individual",ROW(Lists!$B$2:$B$153)),ROW(121:121))-1,1),"")</f>
        <v>Conflict in Ukraine</v>
      </c>
      <c r="B125" s="84" t="str">
        <f>VLOOKUP(A125,Lists!$B$2:$G$153,2,FALSE)</f>
        <v>UKR002</v>
      </c>
      <c r="C125" s="84" t="str">
        <f>VLOOKUP(B125,'INFORM Severity - hidden'!$C$5:$D$160,2,FALSE)</f>
        <v>Ukraine</v>
      </c>
      <c r="D125" s="84" t="str">
        <f>VLOOKUP(A125,Lists!$B$2:$G$153,3,FALSE)</f>
        <v>UKR</v>
      </c>
      <c r="E125" s="85" t="str">
        <f>VLOOKUP(A125,Lists!$B$2:$G$153,5,FALSE)</f>
        <v>Conflict</v>
      </c>
      <c r="F125" s="161">
        <f t="shared" si="15"/>
        <v>3.5</v>
      </c>
      <c r="G125" s="82">
        <f t="shared" si="16"/>
        <v>4</v>
      </c>
      <c r="H125" s="82" t="str">
        <f t="shared" si="17"/>
        <v>High</v>
      </c>
      <c r="I125" s="162" t="str">
        <f>INDEX(Trends!$D$3:$D$405,MATCH(B125,Trends!$C$3:$C$405,0))</f>
        <v>Stable</v>
      </c>
      <c r="J125" s="82" t="str">
        <f>VLOOKUP($B125,Reliability!$A$3:$I$170,9,FALSE)</f>
        <v>High</v>
      </c>
      <c r="K125" s="163">
        <f t="shared" si="18"/>
        <v>3.2</v>
      </c>
      <c r="L125" s="163">
        <f>VLOOKUP($B125,'Impact of the crisis'!$C$6:$N$170,12,FALSE)</f>
        <v>1.7</v>
      </c>
      <c r="M125" s="163">
        <f>VLOOKUP($B125,'Impact of the crisis'!$C$6:$AB$170,26,FALSE)</f>
        <v>3.7</v>
      </c>
      <c r="N125" s="163">
        <f>VLOOKUP($B125,'Conditions of people affected'!$C$6:$R$170,16,FALSE)</f>
        <v>4.0999999999999996</v>
      </c>
      <c r="O125" s="163">
        <f>VLOOKUP($B125,'Conditions of people affected'!$C$6:$R$170,9,FALSE)</f>
        <v>4.2</v>
      </c>
      <c r="P125" s="163">
        <f>VLOOKUP($B125,'Conditions of people affected'!$C$6:$R$170,15,FALSE)</f>
        <v>4</v>
      </c>
      <c r="Q125" s="163">
        <f t="shared" si="19"/>
        <v>2.7</v>
      </c>
      <c r="R125" s="163">
        <f>VLOOKUP($B125,'Complexity of the crisis'!$C$6:$AN$170,22,FALSE)</f>
        <v>2.2999999999999998</v>
      </c>
      <c r="S125" s="163">
        <f>VLOOKUP($B125,'Complexity of the crisis'!$C$6:$AN$170,38,FALSE)</f>
        <v>3</v>
      </c>
      <c r="T125" s="86" t="str">
        <f>VLOOKUP(B125,Lists!$C$3:$E$163,3,FALSE)</f>
        <v>Europe</v>
      </c>
      <c r="U125" s="87" t="str">
        <f>VLOOKUP(B125,'INFORM Severity - hidden'!$C$5:$V$170,20,FALSE)</f>
        <v>2021-03-31</v>
      </c>
    </row>
    <row r="126" spans="1:21">
      <c r="A126" s="83" t="str">
        <f t="array" ref="A126">IFERROR(INDEX(Lists!$B$2:$B$153,SMALL(IF(Lists!$I$2:$I$153="Individual",ROW(Lists!$B$2:$B$153)),ROW(122:122))-1,1),"")</f>
        <v>La Soufrière Volcano Eruption</v>
      </c>
      <c r="B126" s="84" t="str">
        <f>VLOOKUP(A126,Lists!$B$2:$G$153,2,FALSE)</f>
        <v>VCT002</v>
      </c>
      <c r="C126" s="84" t="str">
        <f>VLOOKUP(B126,'INFORM Severity - hidden'!$C$5:$D$160,2,FALSE)</f>
        <v>St. Vincent and the Grenadines</v>
      </c>
      <c r="D126" s="84" t="str">
        <f>VLOOKUP(A126,Lists!$B$2:$G$153,3,FALSE)</f>
        <v>VCT</v>
      </c>
      <c r="E126" s="85" t="str">
        <f>VLOOKUP(A126,Lists!$B$2:$G$153,5,FALSE)</f>
        <v>Volcano</v>
      </c>
      <c r="F126" s="161">
        <f t="shared" si="15"/>
        <v>1.5</v>
      </c>
      <c r="G126" s="82">
        <f t="shared" si="16"/>
        <v>2</v>
      </c>
      <c r="H126" s="82" t="str">
        <f t="shared" si="17"/>
        <v>Low</v>
      </c>
      <c r="I126" s="162" t="str">
        <f>INDEX(Trends!$D$3:$D$405,MATCH(B126,Trends!$C$3:$C$405,0))</f>
        <v>-</v>
      </c>
      <c r="J126" s="82" t="str">
        <f>VLOOKUP($B126,Reliability!$A$3:$I$170,9,FALSE)</f>
        <v>Very High</v>
      </c>
      <c r="K126" s="163">
        <f t="shared" si="18"/>
        <v>1.5</v>
      </c>
      <c r="L126" s="163">
        <f>VLOOKUP($B126,'Impact of the crisis'!$C$6:$N$170,12,FALSE)</f>
        <v>1.1000000000000001</v>
      </c>
      <c r="M126" s="163">
        <f>VLOOKUP($B126,'Impact of the crisis'!$C$6:$AB$170,26,FALSE)</f>
        <v>1.7</v>
      </c>
      <c r="N126" s="163">
        <f>VLOOKUP($B126,'Conditions of people affected'!$C$6:$R$170,16,FALSE)</f>
        <v>1.6</v>
      </c>
      <c r="O126" s="163">
        <f>VLOOKUP($B126,'Conditions of people affected'!$C$6:$R$170,9,FALSE)</f>
        <v>0.2</v>
      </c>
      <c r="P126" s="163">
        <f>VLOOKUP($B126,'Conditions of people affected'!$C$6:$R$170,15,FALSE)</f>
        <v>3</v>
      </c>
      <c r="Q126" s="163">
        <f t="shared" si="19"/>
        <v>1.4</v>
      </c>
      <c r="R126" s="163">
        <f>VLOOKUP($B126,'Complexity of the crisis'!$C$6:$AN$170,22,FALSE)</f>
        <v>0.7</v>
      </c>
      <c r="S126" s="163">
        <f>VLOOKUP($B126,'Complexity of the crisis'!$C$6:$AN$170,38,FALSE)</f>
        <v>2</v>
      </c>
      <c r="T126" s="86" t="str">
        <f>VLOOKUP(B126,Lists!$C$3:$E$163,3,FALSE)</f>
        <v>Americas</v>
      </c>
      <c r="U126" s="87" t="str">
        <f>VLOOKUP(B126,'INFORM Severity - hidden'!$C$5:$V$170,20,FALSE)</f>
        <v>2021-04-28</v>
      </c>
    </row>
    <row r="127" spans="1:21">
      <c r="A127" s="83" t="str">
        <f t="array" ref="A127">IFERROR(INDEX(Lists!$B$2:$B$153,SMALL(IF(Lists!$I$2:$I$153="Individual",ROW(Lists!$B$2:$B$153)),ROW(123:123))-1,1),"")</f>
        <v>Complex crisis in Venezuela</v>
      </c>
      <c r="B127" s="84" t="str">
        <f>VLOOKUP(A127,Lists!$B$2:$G$153,2,FALSE)</f>
        <v>VEN001</v>
      </c>
      <c r="C127" s="84" t="str">
        <f>VLOOKUP(B127,'INFORM Severity - hidden'!$C$5:$D$160,2,FALSE)</f>
        <v>Venezuela</v>
      </c>
      <c r="D127" s="84" t="str">
        <f>VLOOKUP(A127,Lists!$B$2:$G$153,3,FALSE)</f>
        <v>VEN</v>
      </c>
      <c r="E127" s="85" t="str">
        <f>VLOOKUP(A127,Lists!$B$2:$G$153,5,FALSE)</f>
        <v>Complex crisis</v>
      </c>
      <c r="F127" s="161">
        <f t="shared" si="15"/>
        <v>4.0999999999999996</v>
      </c>
      <c r="G127" s="82">
        <f t="shared" si="16"/>
        <v>5</v>
      </c>
      <c r="H127" s="82" t="str">
        <f t="shared" si="17"/>
        <v>Very High</v>
      </c>
      <c r="I127" s="162" t="str">
        <f>INDEX(Trends!$D$3:$D$405,MATCH(B127,Trends!$C$3:$C$405,0))</f>
        <v>Stable</v>
      </c>
      <c r="J127" s="82" t="str">
        <f>VLOOKUP($B127,Reliability!$A$3:$I$170,9,FALSE)</f>
        <v>Medium</v>
      </c>
      <c r="K127" s="163">
        <f t="shared" si="18"/>
        <v>5</v>
      </c>
      <c r="L127" s="163">
        <f>VLOOKUP($B127,'Impact of the crisis'!$C$6:$N$170,12,FALSE)</f>
        <v>4.9000000000000004</v>
      </c>
      <c r="M127" s="163">
        <f>VLOOKUP($B127,'Impact of the crisis'!$C$6:$AB$170,26,FALSE)</f>
        <v>5</v>
      </c>
      <c r="N127" s="163">
        <f>VLOOKUP($B127,'Conditions of people affected'!$C$6:$R$170,16,FALSE)</f>
        <v>4</v>
      </c>
      <c r="O127" s="163">
        <f>VLOOKUP($B127,'Conditions of people affected'!$C$6:$R$170,9,FALSE)</f>
        <v>5</v>
      </c>
      <c r="P127" s="163">
        <f>VLOOKUP($B127,'Conditions of people affected'!$C$6:$R$170,15,FALSE)</f>
        <v>3</v>
      </c>
      <c r="Q127" s="163">
        <f t="shared" si="19"/>
        <v>3.3</v>
      </c>
      <c r="R127" s="163">
        <f>VLOOKUP($B127,'Complexity of the crisis'!$C$6:$AN$170,22,FALSE)</f>
        <v>3.6</v>
      </c>
      <c r="S127" s="163">
        <f>VLOOKUP($B127,'Complexity of the crisis'!$C$6:$AN$170,38,FALSE)</f>
        <v>3</v>
      </c>
      <c r="T127" s="86" t="str">
        <f>VLOOKUP(B127,Lists!$C$3:$E$163,3,FALSE)</f>
        <v>Americas</v>
      </c>
      <c r="U127" s="87" t="str">
        <f>VLOOKUP(B127,'INFORM Severity - hidden'!$C$5:$V$170,20,FALSE)</f>
        <v>2021-01-28</v>
      </c>
    </row>
    <row r="128" spans="1:21">
      <c r="A128" s="83" t="str">
        <f t="array" ref="A128">IFERROR(INDEX(Lists!$B$2:$B$153,SMALL(IF(Lists!$I$2:$I$153="Individual",ROW(Lists!$B$2:$B$153)),ROW(124:124))-1,1),"")</f>
        <v>Floods in central Vietnam</v>
      </c>
      <c r="B128" s="84" t="str">
        <f>VLOOKUP(A128,Lists!$B$2:$G$153,2,FALSE)</f>
        <v>VNM002</v>
      </c>
      <c r="C128" s="84" t="str">
        <f>VLOOKUP(B128,'INFORM Severity - hidden'!$C$5:$D$160,2,FALSE)</f>
        <v>Vietnam</v>
      </c>
      <c r="D128" s="84" t="str">
        <f>VLOOKUP(A128,Lists!$B$2:$G$153,3,FALSE)</f>
        <v>VNM</v>
      </c>
      <c r="E128" s="85" t="str">
        <f>VLOOKUP(A128,Lists!$B$2:$G$153,5,FALSE)</f>
        <v>Flood</v>
      </c>
      <c r="F128" s="161">
        <f t="shared" si="15"/>
        <v>2.9</v>
      </c>
      <c r="G128" s="82">
        <f t="shared" si="16"/>
        <v>3</v>
      </c>
      <c r="H128" s="82" t="str">
        <f t="shared" si="17"/>
        <v>Medium</v>
      </c>
      <c r="I128" s="162" t="str">
        <f>INDEX(Trends!$D$3:$D$405,MATCH(B128,Trends!$C$3:$C$405,0))</f>
        <v>Increasing</v>
      </c>
      <c r="J128" s="82" t="str">
        <f>VLOOKUP($B128,Reliability!$A$3:$I$170,9,FALSE)</f>
        <v>High</v>
      </c>
      <c r="K128" s="163">
        <f t="shared" si="18"/>
        <v>2.9</v>
      </c>
      <c r="L128" s="163">
        <f>VLOOKUP($B128,'Impact of the crisis'!$C$6:$N$170,12,FALSE)</f>
        <v>1.9</v>
      </c>
      <c r="M128" s="163">
        <f>VLOOKUP($B128,'Impact of the crisis'!$C$6:$AB$170,26,FALSE)</f>
        <v>3.3</v>
      </c>
      <c r="N128" s="163">
        <f>VLOOKUP($B128,'Conditions of people affected'!$C$6:$R$170,16,FALSE)</f>
        <v>3.15</v>
      </c>
      <c r="O128" s="163">
        <f>VLOOKUP($B128,'Conditions of people affected'!$C$6:$R$170,9,FALSE)</f>
        <v>3.3</v>
      </c>
      <c r="P128" s="163">
        <f>VLOOKUP($B128,'Conditions of people affected'!$C$6:$R$170,15,FALSE)</f>
        <v>3</v>
      </c>
      <c r="Q128" s="163">
        <f t="shared" si="19"/>
        <v>2.5</v>
      </c>
      <c r="R128" s="163">
        <f>VLOOKUP($B128,'Complexity of the crisis'!$C$6:$AN$170,22,FALSE)</f>
        <v>3.3</v>
      </c>
      <c r="S128" s="163">
        <f>VLOOKUP($B128,'Complexity of the crisis'!$C$6:$AN$170,38,FALSE)</f>
        <v>1.5</v>
      </c>
      <c r="T128" s="86" t="str">
        <f>VLOOKUP(B128,Lists!$C$3:$E$163,3,FALSE)</f>
        <v>Asia</v>
      </c>
      <c r="U128" s="87" t="str">
        <f>VLOOKUP(B128,'INFORM Severity - hidden'!$C$5:$V$170,20,FALSE)</f>
        <v>2021-03-26</v>
      </c>
    </row>
    <row r="129" spans="1:21">
      <c r="A129" s="83" t="str">
        <f t="array" ref="A129">IFERROR(INDEX(Lists!$B$2:$B$153,SMALL(IF(Lists!$I$2:$I$153="Individual",ROW(Lists!$B$2:$B$153)),ROW(125:125))-1,1),"")</f>
        <v>Cyclone Harold in Vanuatu</v>
      </c>
      <c r="B129" s="84" t="str">
        <f>VLOOKUP(A129,Lists!$B$2:$G$153,2,FALSE)</f>
        <v>VUT002</v>
      </c>
      <c r="C129" s="84" t="str">
        <f>VLOOKUP(B129,'INFORM Severity - hidden'!$C$5:$D$160,2,FALSE)</f>
        <v>Vanuatu</v>
      </c>
      <c r="D129" s="84" t="str">
        <f>VLOOKUP(A129,Lists!$B$2:$G$153,3,FALSE)</f>
        <v>VUT</v>
      </c>
      <c r="E129" s="85" t="str">
        <f>VLOOKUP(A129,Lists!$B$2:$G$153,5,FALSE)</f>
        <v>Tropical cyclone</v>
      </c>
      <c r="F129" s="161">
        <f t="shared" si="15"/>
        <v>2</v>
      </c>
      <c r="G129" s="82">
        <f t="shared" si="16"/>
        <v>2</v>
      </c>
      <c r="H129" s="82" t="str">
        <f t="shared" si="17"/>
        <v>Low</v>
      </c>
      <c r="I129" s="162" t="str">
        <f>INDEX(Trends!$D$3:$D$405,MATCH(B129,Trends!$C$3:$C$405,0))</f>
        <v>Stable</v>
      </c>
      <c r="J129" s="82" t="str">
        <f>VLOOKUP($B129,Reliability!$A$3:$I$170,9,FALSE)</f>
        <v>Medium</v>
      </c>
      <c r="K129" s="163">
        <f t="shared" si="18"/>
        <v>2.2999999999999998</v>
      </c>
      <c r="L129" s="163">
        <f>VLOOKUP($B129,'Impact of the crisis'!$C$6:$N$170,12,FALSE)</f>
        <v>2.6</v>
      </c>
      <c r="M129" s="163">
        <f>VLOOKUP($B129,'Impact of the crisis'!$C$6:$AB$170,26,FALSE)</f>
        <v>2.2000000000000002</v>
      </c>
      <c r="N129" s="163">
        <f>VLOOKUP($B129,'Conditions of people affected'!$C$6:$R$170,16,FALSE)</f>
        <v>2.4</v>
      </c>
      <c r="O129" s="163">
        <f>VLOOKUP($B129,'Conditions of people affected'!$C$6:$R$170,9,FALSE)</f>
        <v>1.8</v>
      </c>
      <c r="P129" s="163">
        <f>VLOOKUP($B129,'Conditions of people affected'!$C$6:$R$170,15,FALSE)</f>
        <v>3</v>
      </c>
      <c r="Q129" s="163">
        <f t="shared" si="19"/>
        <v>1.1000000000000001</v>
      </c>
      <c r="R129" s="163">
        <f>VLOOKUP($B129,'Complexity of the crisis'!$C$6:$AN$170,22,FALSE)</f>
        <v>1.1000000000000001</v>
      </c>
      <c r="S129" s="163">
        <f>VLOOKUP($B129,'Complexity of the crisis'!$C$6:$AN$170,38,FALSE)</f>
        <v>1</v>
      </c>
      <c r="T129" s="86" t="str">
        <f>VLOOKUP(B129,Lists!$C$3:$E$163,3,FALSE)</f>
        <v>Pacific</v>
      </c>
      <c r="U129" s="87" t="str">
        <f>VLOOKUP(B129,'INFORM Severity - hidden'!$C$5:$V$170,20,FALSE)</f>
        <v>2020-07-02</v>
      </c>
    </row>
    <row r="130" spans="1:21">
      <c r="A130" s="83" t="str">
        <f t="array" ref="A130">IFERROR(INDEX(Lists!$B$2:$B$153,SMALL(IF(Lists!$I$2:$I$153="Individual",ROW(Lists!$B$2:$B$153)),ROW(126:126))-1,1),"")</f>
        <v>Conflict in Yemen</v>
      </c>
      <c r="B130" s="84" t="str">
        <f>VLOOKUP(A130,Lists!$B$2:$G$153,2,FALSE)</f>
        <v>YEM001</v>
      </c>
      <c r="C130" s="84" t="str">
        <f>VLOOKUP(B130,'INFORM Severity - hidden'!$C$5:$D$160,2,FALSE)</f>
        <v>Yemen</v>
      </c>
      <c r="D130" s="84" t="str">
        <f>VLOOKUP(A130,Lists!$B$2:$G$153,3,FALSE)</f>
        <v>YEM</v>
      </c>
      <c r="E130" s="85" t="str">
        <f>VLOOKUP(A130,Lists!$B$2:$G$153,5,FALSE)</f>
        <v>Complex crisis</v>
      </c>
      <c r="F130" s="161">
        <f t="shared" si="15"/>
        <v>4.5999999999999996</v>
      </c>
      <c r="G130" s="82">
        <f t="shared" si="16"/>
        <v>5</v>
      </c>
      <c r="H130" s="82" t="str">
        <f t="shared" si="17"/>
        <v>Very High</v>
      </c>
      <c r="I130" s="162" t="str">
        <f>INDEX(Trends!$D$3:$D$405,MATCH(B130,Trends!$C$3:$C$405,0))</f>
        <v>Stable</v>
      </c>
      <c r="J130" s="82" t="str">
        <f>VLOOKUP($B130,Reliability!$A$3:$I$170,9,FALSE)</f>
        <v>Medium</v>
      </c>
      <c r="K130" s="163">
        <f t="shared" si="18"/>
        <v>4.9000000000000004</v>
      </c>
      <c r="L130" s="163">
        <f>VLOOKUP($B130,'Impact of the crisis'!$C$6:$N$170,12,FALSE)</f>
        <v>4.9000000000000004</v>
      </c>
      <c r="M130" s="163">
        <f>VLOOKUP($B130,'Impact of the crisis'!$C$6:$AB$170,26,FALSE)</f>
        <v>4.9000000000000004</v>
      </c>
      <c r="N130" s="163">
        <f>VLOOKUP($B130,'Conditions of people affected'!$C$6:$R$170,16,FALSE)</f>
        <v>4.5</v>
      </c>
      <c r="O130" s="163">
        <f>VLOOKUP($B130,'Conditions of people affected'!$C$6:$R$170,9,FALSE)</f>
        <v>5</v>
      </c>
      <c r="P130" s="163">
        <f>VLOOKUP($B130,'Conditions of people affected'!$C$6:$R$170,15,FALSE)</f>
        <v>4</v>
      </c>
      <c r="Q130" s="163">
        <f t="shared" si="19"/>
        <v>4.5</v>
      </c>
      <c r="R130" s="163">
        <f>VLOOKUP($B130,'Complexity of the crisis'!$C$6:$AN$170,22,FALSE)</f>
        <v>3.8</v>
      </c>
      <c r="S130" s="163">
        <f>VLOOKUP($B130,'Complexity of the crisis'!$C$6:$AN$170,38,FALSE)</f>
        <v>5</v>
      </c>
      <c r="T130" s="86" t="str">
        <f>VLOOKUP(B130,Lists!$C$3:$E$163,3,FALSE)</f>
        <v>Middle east</v>
      </c>
      <c r="U130" s="87" t="str">
        <f>VLOOKUP(B130,'INFORM Severity - hidden'!$C$5:$V$170,20,FALSE)</f>
        <v>2020-10-19</v>
      </c>
    </row>
    <row r="131" spans="1:21">
      <c r="A131" s="83" t="str">
        <f t="array" ref="A131">IFERROR(INDEX(Lists!$B$2:$B$153,SMALL(IF(Lists!$I$2:$I$153="Individual",ROW(Lists!$B$2:$B$153)),ROW(127:127))-1,1),"")</f>
        <v>Mixed migration flows in Yemen</v>
      </c>
      <c r="B131" s="84" t="str">
        <f>VLOOKUP(A131,Lists!$B$2:$G$153,2,FALSE)</f>
        <v>YEM002</v>
      </c>
      <c r="C131" s="84" t="str">
        <f>VLOOKUP(B131,'INFORM Severity - hidden'!$C$5:$D$160,2,FALSE)</f>
        <v>Yemen</v>
      </c>
      <c r="D131" s="84" t="str">
        <f>VLOOKUP(A131,Lists!$B$2:$G$153,3,FALSE)</f>
        <v>YEM</v>
      </c>
      <c r="E131" s="85" t="str">
        <f>VLOOKUP(A131,Lists!$B$2:$G$153,5,FALSE)</f>
        <v>International displacement</v>
      </c>
      <c r="F131" s="161">
        <f t="shared" si="15"/>
        <v>2.9</v>
      </c>
      <c r="G131" s="82">
        <f t="shared" si="16"/>
        <v>3</v>
      </c>
      <c r="H131" s="82" t="str">
        <f t="shared" si="17"/>
        <v>Medium</v>
      </c>
      <c r="I131" s="162" t="str">
        <f>INDEX(Trends!$D$3:$D$405,MATCH(B131,Trends!$C$3:$C$405,0))</f>
        <v>Stable</v>
      </c>
      <c r="J131" s="82" t="str">
        <f>VLOOKUP($B131,Reliability!$A$3:$I$170,9,FALSE)</f>
        <v>Medium</v>
      </c>
      <c r="K131" s="163">
        <f t="shared" si="18"/>
        <v>2</v>
      </c>
      <c r="L131" s="163">
        <f>VLOOKUP($B131,'Impact of the crisis'!$C$6:$N$170,12,FALSE)</f>
        <v>0.7</v>
      </c>
      <c r="M131" s="163">
        <f>VLOOKUP($B131,'Impact of the crisis'!$C$6:$AB$170,26,FALSE)</f>
        <v>2.5</v>
      </c>
      <c r="N131" s="163">
        <f>VLOOKUP($B131,'Conditions of people affected'!$C$6:$R$170,16,FALSE)</f>
        <v>2.85</v>
      </c>
      <c r="O131" s="163">
        <f>VLOOKUP($B131,'Conditions of people affected'!$C$6:$R$170,9,FALSE)</f>
        <v>2.7</v>
      </c>
      <c r="P131" s="163">
        <f>VLOOKUP($B131,'Conditions of people affected'!$C$6:$R$170,15,FALSE)</f>
        <v>3</v>
      </c>
      <c r="Q131" s="163">
        <f t="shared" si="19"/>
        <v>3.7</v>
      </c>
      <c r="R131" s="163">
        <f>VLOOKUP($B131,'Complexity of the crisis'!$C$6:$AN$170,22,FALSE)</f>
        <v>3.8</v>
      </c>
      <c r="S131" s="163">
        <f>VLOOKUP($B131,'Complexity of the crisis'!$C$6:$AN$170,38,FALSE)</f>
        <v>3.5</v>
      </c>
      <c r="T131" s="86" t="str">
        <f>VLOOKUP(B131,Lists!$C$3:$E$163,3,FALSE)</f>
        <v>Middle east</v>
      </c>
      <c r="U131" s="87" t="str">
        <f>VLOOKUP(B131,'INFORM Severity - hidden'!$C$5:$V$170,20,FALSE)</f>
        <v>2020-10-19</v>
      </c>
    </row>
    <row r="132" spans="1:21">
      <c r="A132" s="83" t="str">
        <f t="array" ref="A132">IFERROR(INDEX(Lists!$B$2:$B$153,SMALL(IF(Lists!$I$2:$I$153="Individual",ROW(Lists!$B$2:$B$153)),ROW(128:128))-1,1),"")</f>
        <v>Drought in Zambia</v>
      </c>
      <c r="B132" s="84" t="str">
        <f>VLOOKUP(A132,Lists!$B$2:$G$153,2,FALSE)</f>
        <v>ZMB002</v>
      </c>
      <c r="C132" s="84" t="str">
        <f>VLOOKUP(B132,'INFORM Severity - hidden'!$C$5:$D$160,2,FALSE)</f>
        <v>Zambia</v>
      </c>
      <c r="D132" s="84" t="str">
        <f>VLOOKUP(A132,Lists!$B$2:$G$153,3,FALSE)</f>
        <v>ZMB</v>
      </c>
      <c r="E132" s="85" t="str">
        <f>VLOOKUP(A132,Lists!$B$2:$G$153,5,FALSE)</f>
        <v>Drought</v>
      </c>
      <c r="F132" s="161">
        <f t="shared" ref="F132:F133" si="20">IF(OR(N132="x",K132="x"),"x",ROUND((5-GEOMEAN(((5-K132)/5*4+1),((5-N132)/5*4+1),((5-N132)/5*4+1)))/4*3.5+Q132*0.3,1))</f>
        <v>2.7</v>
      </c>
      <c r="G132" s="82">
        <f t="shared" si="16"/>
        <v>3</v>
      </c>
      <c r="H132" s="82" t="str">
        <f t="shared" ref="H132:H133" si="21">IF(N132="x","x",IF(K132="x","x",(IF(G132=5,"Very High",IF(G132=4,"High",IF(G132=3,"Medium",IF(G132=2,"Low","Very Low")))))))</f>
        <v>Medium</v>
      </c>
      <c r="I132" s="162" t="str">
        <f>INDEX(Trends!$D$3:$D$405,MATCH(B132,Trends!$C$3:$C$405,0))</f>
        <v>Stable</v>
      </c>
      <c r="J132" s="82" t="str">
        <f>VLOOKUP($B132,Reliability!$A$3:$I$170,9,FALSE)</f>
        <v>Medium</v>
      </c>
      <c r="K132" s="163">
        <f t="shared" ref="K132:K133" si="22">IF(OR(M132="x",L132="x"),"x",ROUND((5-GEOMEAN(((5-L132)/5*4+1),((5-M132)/5*4+1),((5-M132)/5*4+1)))/4*5,1))</f>
        <v>2.4</v>
      </c>
      <c r="L132" s="163">
        <f>VLOOKUP($B132,'Impact of the crisis'!$C$6:$N$170,12,FALSE)</f>
        <v>3.1</v>
      </c>
      <c r="M132" s="163">
        <f>VLOOKUP($B132,'Impact of the crisis'!$C$6:$AB$170,26,FALSE)</f>
        <v>2</v>
      </c>
      <c r="N132" s="163">
        <f>VLOOKUP($B132,'Conditions of people affected'!$C$6:$R$170,16,FALSE)</f>
        <v>3.35</v>
      </c>
      <c r="O132" s="163">
        <f>VLOOKUP($B132,'Conditions of people affected'!$C$6:$R$170,9,FALSE)</f>
        <v>3.7</v>
      </c>
      <c r="P132" s="163">
        <f>VLOOKUP($B132,'Conditions of people affected'!$C$6:$R$170,15,FALSE)</f>
        <v>3</v>
      </c>
      <c r="Q132" s="163">
        <f t="shared" ref="Q132:Q133" si="23">IF(OR(S132="x",R132="x"),R132,ROUND((5-GEOMEAN(((5-R132)/5*4+1),((5-S132)/5*4+1)))/4*5,1))</f>
        <v>1.7</v>
      </c>
      <c r="R132" s="163">
        <f>VLOOKUP($B132,'Complexity of the crisis'!$C$6:$AN$170,22,FALSE)</f>
        <v>1.8</v>
      </c>
      <c r="S132" s="163">
        <f>VLOOKUP($B132,'Complexity of the crisis'!$C$6:$AN$170,38,FALSE)</f>
        <v>1.5</v>
      </c>
      <c r="T132" s="86" t="str">
        <f>VLOOKUP(B132,Lists!$C$3:$E$163,3,FALSE)</f>
        <v>Africa</v>
      </c>
      <c r="U132" s="87" t="str">
        <f>VLOOKUP(B132,'INFORM Severity - hidden'!$C$5:$V$170,20,FALSE)</f>
        <v>2020-12-17</v>
      </c>
    </row>
    <row r="133" spans="1:21">
      <c r="A133" s="83" t="str">
        <f t="array" ref="A133">IFERROR(INDEX(Lists!$B$2:$B$153,SMALL(IF(Lists!$I$2:$I$153="Individual",ROW(Lists!$B$2:$B$153)),ROW(129:129))-1,1),"")</f>
        <v>Complex crisis in Zimbabwe</v>
      </c>
      <c r="B133" s="84" t="str">
        <f>VLOOKUP(A133,Lists!$B$2:$G$153,2,FALSE)</f>
        <v>ZWE001</v>
      </c>
      <c r="C133" s="84" t="str">
        <f>VLOOKUP(B133,'INFORM Severity - hidden'!$C$5:$D$160,2,FALSE)</f>
        <v>Zimbabwe</v>
      </c>
      <c r="D133" s="84" t="str">
        <f>VLOOKUP(A133,Lists!$B$2:$G$153,3,FALSE)</f>
        <v>ZWE</v>
      </c>
      <c r="E133" s="85" t="str">
        <f>VLOOKUP(A133,Lists!$B$2:$G$153,5,FALSE)</f>
        <v>Complex crisis</v>
      </c>
      <c r="F133" s="161">
        <f t="shared" si="20"/>
        <v>3.5</v>
      </c>
      <c r="G133" s="82">
        <f t="shared" si="16"/>
        <v>4</v>
      </c>
      <c r="H133" s="82" t="str">
        <f t="shared" si="21"/>
        <v>High</v>
      </c>
      <c r="I133" s="162" t="str">
        <f>INDEX(Trends!$D$3:$D$405,MATCH(B133,Trends!$C$3:$C$405,0))</f>
        <v>Stable</v>
      </c>
      <c r="J133" s="82" t="str">
        <f>VLOOKUP($B133,Reliability!$A$3:$I$170,9,FALSE)</f>
        <v>High</v>
      </c>
      <c r="K133" s="163">
        <f t="shared" si="22"/>
        <v>3.2</v>
      </c>
      <c r="L133" s="163">
        <f>VLOOKUP($B133,'Impact of the crisis'!$C$6:$N$170,12,FALSE)</f>
        <v>4.5999999999999996</v>
      </c>
      <c r="M133" s="163">
        <f>VLOOKUP($B133,'Impact of the crisis'!$C$6:$AB$170,26,FALSE)</f>
        <v>2.2000000000000002</v>
      </c>
      <c r="N133" s="163">
        <f>VLOOKUP($B133,'Conditions of people affected'!$C$6:$R$170,16,FALSE)</f>
        <v>3.85</v>
      </c>
      <c r="O133" s="163">
        <f>VLOOKUP($B133,'Conditions of people affected'!$C$6:$R$170,9,FALSE)</f>
        <v>4.7</v>
      </c>
      <c r="P133" s="163">
        <f>VLOOKUP($B133,'Conditions of people affected'!$C$6:$R$170,15,FALSE)</f>
        <v>3</v>
      </c>
      <c r="Q133" s="163">
        <f t="shared" si="23"/>
        <v>3.2</v>
      </c>
      <c r="R133" s="163">
        <f>VLOOKUP($B133,'Complexity of the crisis'!$C$6:$AN$170,22,FALSE)</f>
        <v>2.9</v>
      </c>
      <c r="S133" s="163">
        <f>VLOOKUP($B133,'Complexity of the crisis'!$C$6:$AN$170,38,FALSE)</f>
        <v>3.5</v>
      </c>
      <c r="T133" s="86" t="str">
        <f>VLOOKUP(B133,Lists!$C$3:$E$163,3,FALSE)</f>
        <v>Africa</v>
      </c>
      <c r="U133" s="87" t="str">
        <f>VLOOKUP(B133,'INFORM Severity - hidden'!$C$5:$V$170,20,FALSE)</f>
        <v>2021-03-26</v>
      </c>
    </row>
  </sheetData>
  <autoFilter ref="A4:T143" xr:uid="{00000000-0009-0000-0000-000003000000}">
    <sortState xmlns:xlrd2="http://schemas.microsoft.com/office/spreadsheetml/2017/richdata2" ref="A5:T143">
      <sortCondition ref="G4:G143"/>
    </sortState>
  </autoFilter>
  <conditionalFormatting sqref="K5:K133">
    <cfRule type="cellIs" dxfId="361" priority="64" stopIfTrue="1" operator="between">
      <formula>4</formula>
      <formula>5</formula>
    </cfRule>
    <cfRule type="cellIs" dxfId="360" priority="70" stopIfTrue="1" operator="between">
      <formula>3</formula>
      <formula>4</formula>
    </cfRule>
    <cfRule type="cellIs" dxfId="359" priority="71" stopIfTrue="1" operator="between">
      <formula>2</formula>
      <formula>3</formula>
    </cfRule>
    <cfRule type="cellIs" dxfId="358" priority="72" stopIfTrue="1" operator="between">
      <formula>1</formula>
      <formula>2</formula>
    </cfRule>
    <cfRule type="cellIs" dxfId="357" priority="73" stopIfTrue="1" operator="between">
      <formula>0</formula>
      <formula>1</formula>
    </cfRule>
  </conditionalFormatting>
  <conditionalFormatting sqref="L5:M133">
    <cfRule type="cellIs" dxfId="356" priority="65" stopIfTrue="1" operator="between">
      <formula>4</formula>
      <formula>5</formula>
    </cfRule>
    <cfRule type="cellIs" dxfId="355" priority="66" stopIfTrue="1" operator="between">
      <formula>3</formula>
      <formula>4</formula>
    </cfRule>
    <cfRule type="cellIs" dxfId="354" priority="67" stopIfTrue="1" operator="between">
      <formula>2</formula>
      <formula>3</formula>
    </cfRule>
    <cfRule type="cellIs" dxfId="353" priority="68" stopIfTrue="1" operator="between">
      <formula>1</formula>
      <formula>2</formula>
    </cfRule>
    <cfRule type="cellIs" dxfId="352" priority="69" stopIfTrue="1" operator="between">
      <formula>0</formula>
      <formula>1</formula>
    </cfRule>
  </conditionalFormatting>
  <conditionalFormatting sqref="S5:S133">
    <cfRule type="cellIs" dxfId="351" priority="49" stopIfTrue="1" operator="between">
      <formula>4</formula>
      <formula>5</formula>
    </cfRule>
    <cfRule type="cellIs" dxfId="350" priority="50" stopIfTrue="1" operator="between">
      <formula>3</formula>
      <formula>4</formula>
    </cfRule>
    <cfRule type="cellIs" dxfId="349" priority="51" stopIfTrue="1" operator="between">
      <formula>2</formula>
      <formula>3</formula>
    </cfRule>
    <cfRule type="cellIs" dxfId="348" priority="52" stopIfTrue="1" operator="between">
      <formula>1</formula>
      <formula>2</formula>
    </cfRule>
    <cfRule type="cellIs" dxfId="347" priority="53" stopIfTrue="1" operator="between">
      <formula>0</formula>
      <formula>1</formula>
    </cfRule>
  </conditionalFormatting>
  <conditionalFormatting sqref="Q5:Q133">
    <cfRule type="cellIs" dxfId="346" priority="34" stopIfTrue="1" operator="between">
      <formula>4</formula>
      <formula>5</formula>
    </cfRule>
    <cfRule type="cellIs" dxfId="345" priority="35" stopIfTrue="1" operator="between">
      <formula>3</formula>
      <formula>4</formula>
    </cfRule>
    <cfRule type="cellIs" dxfId="344" priority="36" stopIfTrue="1" operator="between">
      <formula>2</formula>
      <formula>3</formula>
    </cfRule>
    <cfRule type="cellIs" dxfId="343" priority="37" stopIfTrue="1" operator="between">
      <formula>1</formula>
      <formula>2</formula>
    </cfRule>
    <cfRule type="cellIs" dxfId="342" priority="38" stopIfTrue="1" operator="between">
      <formula>0</formula>
      <formula>1</formula>
    </cfRule>
  </conditionalFormatting>
  <conditionalFormatting sqref="I5:I133">
    <cfRule type="cellIs" dxfId="341" priority="26" operator="equal">
      <formula>"Increasing"</formula>
    </cfRule>
    <cfRule type="cellIs" dxfId="340" priority="27" operator="equal">
      <formula>"Stable"</formula>
    </cfRule>
    <cfRule type="cellIs" dxfId="339" priority="28" operator="equal">
      <formula>"Decreasing"</formula>
    </cfRule>
  </conditionalFormatting>
  <conditionalFormatting sqref="R5:S133">
    <cfRule type="cellIs" dxfId="338" priority="44" stopIfTrue="1" operator="between">
      <formula>4</formula>
      <formula>5</formula>
    </cfRule>
    <cfRule type="cellIs" dxfId="337" priority="45" stopIfTrue="1" operator="between">
      <formula>3</formula>
      <formula>4</formula>
    </cfRule>
    <cfRule type="cellIs" dxfId="336" priority="46" stopIfTrue="1" operator="between">
      <formula>2</formula>
      <formula>3</formula>
    </cfRule>
    <cfRule type="cellIs" dxfId="335" priority="47" stopIfTrue="1" operator="between">
      <formula>1</formula>
      <formula>2</formula>
    </cfRule>
    <cfRule type="cellIs" dxfId="334" priority="48" stopIfTrue="1" operator="between">
      <formula>0</formula>
      <formula>1</formula>
    </cfRule>
  </conditionalFormatting>
  <conditionalFormatting sqref="G5:G133">
    <cfRule type="cellIs" dxfId="333" priority="16" stopIfTrue="1" operator="equal">
      <formula>5</formula>
    </cfRule>
    <cfRule type="cellIs" dxfId="332" priority="17" stopIfTrue="1" operator="equal">
      <formula>4</formula>
    </cfRule>
    <cfRule type="cellIs" dxfId="331" priority="18" stopIfTrue="1" operator="equal">
      <formula>3</formula>
    </cfRule>
    <cfRule type="cellIs" dxfId="330" priority="19" stopIfTrue="1" operator="equal">
      <formula>2</formula>
    </cfRule>
    <cfRule type="cellIs" dxfId="329" priority="20" stopIfTrue="1" operator="equal">
      <formula>1</formula>
    </cfRule>
  </conditionalFormatting>
  <conditionalFormatting sqref="H5:H133">
    <cfRule type="cellIs" dxfId="328" priority="11" stopIfTrue="1" operator="equal">
      <formula>"Very High"</formula>
    </cfRule>
    <cfRule type="cellIs" dxfId="327" priority="12" stopIfTrue="1" operator="equal">
      <formula>"High"</formula>
    </cfRule>
    <cfRule type="cellIs" dxfId="326" priority="13" stopIfTrue="1" operator="equal">
      <formula>"Medium"</formula>
    </cfRule>
    <cfRule type="cellIs" dxfId="325" priority="14" stopIfTrue="1" operator="equal">
      <formula>"Low"</formula>
    </cfRule>
    <cfRule type="cellIs" dxfId="324" priority="15" stopIfTrue="1" operator="equal">
      <formula>"Very Low"</formula>
    </cfRule>
  </conditionalFormatting>
  <conditionalFormatting sqref="N5:P133">
    <cfRule type="cellIs" dxfId="323" priority="6" stopIfTrue="1" operator="between">
      <formula>5</formula>
      <formula>5.9</formula>
    </cfRule>
    <cfRule type="cellIs" dxfId="322" priority="7" stopIfTrue="1" operator="between">
      <formula>4</formula>
      <formula>4.9</formula>
    </cfRule>
    <cfRule type="cellIs" dxfId="321" priority="8" stopIfTrue="1" operator="between">
      <formula>3</formula>
      <formula>3.9</formula>
    </cfRule>
    <cfRule type="cellIs" dxfId="320" priority="9" stopIfTrue="1" operator="between">
      <formula>2</formula>
      <formula>2.9</formula>
    </cfRule>
    <cfRule type="cellIs" dxfId="319" priority="10" stopIfTrue="1" operator="between">
      <formula>0</formula>
      <formula>1.9</formula>
    </cfRule>
  </conditionalFormatting>
  <conditionalFormatting sqref="J5:J133">
    <cfRule type="cellIs" dxfId="318" priority="1" stopIfTrue="1" operator="equal">
      <formula>"Very Low"</formula>
    </cfRule>
    <cfRule type="cellIs" dxfId="317" priority="2" stopIfTrue="1" operator="equal">
      <formula>"Low"</formula>
    </cfRule>
    <cfRule type="cellIs" dxfId="316" priority="3" stopIfTrue="1" operator="equal">
      <formula>"Medium"</formula>
    </cfRule>
    <cfRule type="cellIs" dxfId="315" priority="4" stopIfTrue="1" operator="equal">
      <formula>"High"</formula>
    </cfRule>
    <cfRule type="cellIs" dxfId="314" priority="5" stopIfTrue="1" operator="equal">
      <formula>"Very High"</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1"/>
  <sheetViews>
    <sheetView topLeftCell="B67" workbookViewId="0">
      <selection activeCell="B79" sqref="B79:U85"/>
    </sheetView>
    <sheetView topLeftCell="A55" workbookViewId="1">
      <selection activeCell="A82" sqref="A82:U85"/>
    </sheetView>
  </sheetViews>
  <sheetFormatPr defaultColWidth="8.5703125" defaultRowHeight="14.45"/>
  <cols>
    <col min="1" max="1" width="43.5703125" bestFit="1" customWidth="1"/>
    <col min="2" max="2" width="9.42578125" customWidth="1"/>
    <col min="3" max="3" width="17.5703125" customWidth="1"/>
    <col min="4" max="4" width="9.42578125" customWidth="1"/>
    <col min="5" max="5" width="27.42578125" bestFit="1" customWidth="1"/>
    <col min="6" max="7" width="9.42578125" customWidth="1"/>
    <col min="8" max="8" width="9.5703125" customWidth="1"/>
    <col min="9" max="9" width="13.5703125" customWidth="1"/>
    <col min="10" max="10" width="9.5703125" customWidth="1"/>
    <col min="11" max="20" width="9.42578125" customWidth="1"/>
    <col min="21" max="21" width="11.42578125" bestFit="1" customWidth="1"/>
    <col min="22" max="22" width="8.5703125" customWidth="1"/>
  </cols>
  <sheetData>
    <row r="1" spans="1:21" ht="22.7" customHeight="1">
      <c r="A1" s="81" t="str">
        <f>"INFORM Severity Index - all countries. Release: "&amp;About!$A$5&amp;""</f>
        <v>INFORM Severity Index - all countries. Release: April 2021</v>
      </c>
      <c r="B1" s="39"/>
      <c r="C1" s="39"/>
      <c r="D1" s="39"/>
      <c r="E1" s="39"/>
      <c r="F1" s="39"/>
      <c r="G1" s="39"/>
      <c r="H1" s="39"/>
      <c r="I1" s="39"/>
      <c r="J1" s="39"/>
      <c r="K1" s="39"/>
      <c r="L1" s="39"/>
      <c r="M1" s="39"/>
      <c r="N1" s="39"/>
      <c r="O1" s="39"/>
      <c r="P1" s="39"/>
      <c r="Q1" s="39"/>
      <c r="R1" s="39"/>
      <c r="S1" s="39"/>
      <c r="T1" s="39"/>
      <c r="U1" s="39"/>
    </row>
    <row r="2" spans="1:21" ht="96" customHeight="1" thickBot="1">
      <c r="A2" s="10" t="s">
        <v>16</v>
      </c>
      <c r="B2" s="10" t="s">
        <v>18</v>
      </c>
      <c r="C2" s="10" t="s">
        <v>19</v>
      </c>
      <c r="D2" s="5" t="s">
        <v>20</v>
      </c>
      <c r="E2" s="10" t="s">
        <v>21</v>
      </c>
      <c r="F2" s="56" t="s">
        <v>22</v>
      </c>
      <c r="G2" s="57" t="s">
        <v>23</v>
      </c>
      <c r="H2" s="56" t="s">
        <v>23</v>
      </c>
      <c r="I2" s="192" t="s">
        <v>24</v>
      </c>
      <c r="J2" s="192" t="s">
        <v>25</v>
      </c>
      <c r="K2" s="59" t="s">
        <v>26</v>
      </c>
      <c r="L2" s="58" t="s">
        <v>72</v>
      </c>
      <c r="M2" s="58" t="s">
        <v>73</v>
      </c>
      <c r="N2" s="40" t="s">
        <v>29</v>
      </c>
      <c r="O2" s="60" t="s">
        <v>30</v>
      </c>
      <c r="P2" s="60" t="s">
        <v>31</v>
      </c>
      <c r="Q2" s="61" t="s">
        <v>32</v>
      </c>
      <c r="R2" s="62" t="s">
        <v>33</v>
      </c>
      <c r="S2" s="62" t="s">
        <v>34</v>
      </c>
      <c r="T2" s="43" t="s">
        <v>35</v>
      </c>
      <c r="U2" s="193" t="s">
        <v>36</v>
      </c>
    </row>
    <row r="3" spans="1:21" ht="16.899999999999999" hidden="1" customHeight="1" thickTop="1">
      <c r="A3" s="37" t="s">
        <v>37</v>
      </c>
      <c r="B3" s="37"/>
      <c r="C3" s="37"/>
      <c r="D3" s="37"/>
      <c r="E3" s="37"/>
      <c r="F3" s="194"/>
      <c r="G3" s="194"/>
      <c r="H3" s="194"/>
      <c r="I3" s="194"/>
      <c r="J3" s="194"/>
      <c r="K3" s="195"/>
      <c r="L3" s="196"/>
      <c r="M3" s="196"/>
      <c r="N3" s="195"/>
      <c r="O3" s="194"/>
      <c r="P3" s="194"/>
      <c r="Q3" s="195"/>
      <c r="R3" s="196"/>
      <c r="S3" s="196"/>
      <c r="T3" s="206"/>
      <c r="U3" s="74"/>
    </row>
    <row r="4" spans="1:21" ht="16.899999999999999" customHeight="1" thickTop="1">
      <c r="A4" s="198" t="s">
        <v>38</v>
      </c>
      <c r="B4" s="198"/>
      <c r="C4" s="198"/>
      <c r="D4" s="199" t="s">
        <v>38</v>
      </c>
      <c r="E4" s="198"/>
      <c r="F4" s="200" t="s">
        <v>39</v>
      </c>
      <c r="G4" s="200" t="s">
        <v>39</v>
      </c>
      <c r="H4" s="200" t="s">
        <v>40</v>
      </c>
      <c r="I4" s="200" t="s">
        <v>41</v>
      </c>
      <c r="J4" s="200" t="s">
        <v>40</v>
      </c>
      <c r="K4" s="200" t="s">
        <v>39</v>
      </c>
      <c r="L4" s="200" t="s">
        <v>39</v>
      </c>
      <c r="M4" s="200" t="s">
        <v>39</v>
      </c>
      <c r="N4" s="200" t="s">
        <v>39</v>
      </c>
      <c r="O4" s="200" t="s">
        <v>39</v>
      </c>
      <c r="P4" s="200" t="s">
        <v>39</v>
      </c>
      <c r="Q4" s="200" t="s">
        <v>39</v>
      </c>
      <c r="R4" s="200" t="s">
        <v>39</v>
      </c>
      <c r="S4" s="200" t="s">
        <v>39</v>
      </c>
      <c r="T4" s="206"/>
      <c r="U4" s="74"/>
    </row>
    <row r="5" spans="1:21">
      <c r="A5" s="88" t="str">
        <f t="array" ref="A5">IFERROR(INDEX(Lists!$B$2:$B$153,SMALL(IF(Lists!$H$2:$H$153="Yes",ROW(Lists!$B$2:$B$153)),ROW(1:1))-1,1),"")</f>
        <v>Complex crisis in Afghanistan</v>
      </c>
      <c r="B5" s="89" t="str">
        <f>VLOOKUP(A5,Lists!$B$2:$G$153,2,FALSE)</f>
        <v>AFG001</v>
      </c>
      <c r="C5" s="89" t="str">
        <f>VLOOKUP(B5,'INFORM Severity - hidden'!$C$5:$D$160,2,FALSE)</f>
        <v>Afghanistan</v>
      </c>
      <c r="D5" s="89" t="str">
        <f>VLOOKUP(A5,Lists!$B$2:$G$153,3,FALSE)</f>
        <v>AFG</v>
      </c>
      <c r="E5" s="89" t="str">
        <f>VLOOKUP(A5,Lists!$B$2:$G$153,5,FALSE)</f>
        <v>Complex crisis</v>
      </c>
      <c r="F5" s="164">
        <f t="shared" ref="F5:F36" si="0">IF(OR(N5="x",K5="x"),"x",ROUND((5-GEOMEAN(((5-K5)/5*4+1),((5-N5)/5*4+1),((5-N5)/5*4+1)))/4*3.5+Q5*0.3,1))</f>
        <v>4.5999999999999996</v>
      </c>
      <c r="G5" s="95">
        <f t="shared" ref="G5:G36" si="1">IF(F5="x","x",ROUNDUP(F5,0))</f>
        <v>5</v>
      </c>
      <c r="H5" s="95" t="str">
        <f t="shared" ref="H5:H36" si="2">IF(N5="x","x",IF(K5="x","x",(IF(G5=5,"Very High",IF(G5=4,"High",IF(G5=3,"Medium",IF(G5=2,"Low","Very Low")))))))</f>
        <v>Very High</v>
      </c>
      <c r="I5" s="165" t="str">
        <f>INDEX(Trends!$D$3:$D$405,MATCH(B5,Trends!$C$3:$C$405,0))</f>
        <v>Stable</v>
      </c>
      <c r="J5" s="95" t="str">
        <f>VLOOKUP($B5,Reliability!$A$3:$I$170,9,FALSE)</f>
        <v>High</v>
      </c>
      <c r="K5" s="166">
        <f t="shared" ref="K5:K36" si="3">IF(OR(M5="x",L5="x"),"x",ROUND((5-GEOMEAN(((5-L5)/5*4+1),((5-M5)/5*4+1),((5-M5)/5*4+1)))/4*5,1))</f>
        <v>5</v>
      </c>
      <c r="L5" s="166">
        <f>VLOOKUP($B5,'Impact of the crisis'!$C$6:$N$170,12,FALSE)</f>
        <v>4.9000000000000004</v>
      </c>
      <c r="M5" s="166">
        <f>VLOOKUP($B5,'Impact of the crisis'!$C$6:$AB$170,26,FALSE)</f>
        <v>5</v>
      </c>
      <c r="N5" s="166">
        <f>VLOOKUP($B5,'Conditions of people affected'!$C$6:$R$170,16,FALSE)</f>
        <v>4.5</v>
      </c>
      <c r="O5" s="166">
        <f>VLOOKUP($B5,'Conditions of people affected'!$C$6:$R$170,9,FALSE)</f>
        <v>5</v>
      </c>
      <c r="P5" s="166">
        <f>VLOOKUP($B5,'Conditions of people affected'!$C$6:$R$170,15,FALSE)</f>
        <v>4</v>
      </c>
      <c r="Q5" s="166">
        <f t="shared" ref="Q5:Q36" si="4">IF(OR(S5="x",R5="x"),R5,ROUND((5-GEOMEAN(((5-R5)/5*4+1),((5-S5)/5*4+1)))/4*5,1))</f>
        <v>4.3</v>
      </c>
      <c r="R5" s="166">
        <f>VLOOKUP($B5,'Complexity of the crisis'!$C$6:$AN$170,22,FALSE)</f>
        <v>4</v>
      </c>
      <c r="S5" s="167">
        <f>VLOOKUP($B5,'Complexity of the crisis'!$C$6:$AN$170,38,FALSE)</f>
        <v>4.5</v>
      </c>
      <c r="T5" s="94" t="str">
        <f>VLOOKUP(B5,Lists!$C$3:$E$163,3,FALSE)</f>
        <v>Asia</v>
      </c>
      <c r="U5" s="100" t="str">
        <f>VLOOKUP(B5,'INFORM Severity - hidden'!$C$5:$V$170,20,FALSE)</f>
        <v>2021-04-28</v>
      </c>
    </row>
    <row r="6" spans="1:21">
      <c r="A6" s="90" t="str">
        <f t="array" ref="A6">IFERROR(INDEX(Lists!$B$2:$B$153,SMALL(IF(Lists!$H$2:$H$153="Yes",ROW(Lists!$B$2:$B$153)),ROW(2:2))-1,1),"")</f>
        <v>Nagorno-Karabakh Conflict in Armenia</v>
      </c>
      <c r="B6" s="91" t="str">
        <f>VLOOKUP(A6,Lists!$B$2:$G$153,2,FALSE)</f>
        <v>ARM002</v>
      </c>
      <c r="C6" s="91" t="str">
        <f>VLOOKUP(B6,'INFORM Severity - hidden'!$C$5:$D$160,2,FALSE)</f>
        <v>Armenia</v>
      </c>
      <c r="D6" s="91" t="str">
        <f>VLOOKUP(A6,Lists!$B$2:$G$153,3,FALSE)</f>
        <v>ARM</v>
      </c>
      <c r="E6" s="91" t="str">
        <f>VLOOKUP(A6,Lists!$B$2:$G$153,5,FALSE)</f>
        <v>Conflict</v>
      </c>
      <c r="F6" s="164">
        <f t="shared" si="0"/>
        <v>1.7</v>
      </c>
      <c r="G6" s="95">
        <f t="shared" si="1"/>
        <v>2</v>
      </c>
      <c r="H6" s="95" t="str">
        <f t="shared" si="2"/>
        <v>Low</v>
      </c>
      <c r="I6" s="165" t="str">
        <f>INDEX(Trends!$D$3:$D$405,MATCH(B6,Trends!$C$3:$C$405,0))</f>
        <v>Stable</v>
      </c>
      <c r="J6" s="95" t="str">
        <f>VLOOKUP($B6,Reliability!$A$3:$I$170,9,FALSE)</f>
        <v>Very High</v>
      </c>
      <c r="K6" s="166">
        <f t="shared" si="3"/>
        <v>2.2999999999999998</v>
      </c>
      <c r="L6" s="166">
        <f>VLOOKUP($B6,'Impact of the crisis'!$C$6:$N$170,12,FALSE)</f>
        <v>3.5</v>
      </c>
      <c r="M6" s="166">
        <f>VLOOKUP($B6,'Impact of the crisis'!$C$6:$AB$170,26,FALSE)</f>
        <v>1.6</v>
      </c>
      <c r="N6" s="166">
        <f>VLOOKUP($B6,'Conditions of people affected'!$C$6:$R$170,16,FALSE)</f>
        <v>1.2</v>
      </c>
      <c r="O6" s="166">
        <f>VLOOKUP($B6,'Conditions of people affected'!$C$6:$R$170,9,FALSE)</f>
        <v>1.4</v>
      </c>
      <c r="P6" s="166">
        <f>VLOOKUP($B6,'Conditions of people affected'!$C$6:$R$170,15,FALSE)</f>
        <v>1</v>
      </c>
      <c r="Q6" s="166">
        <f t="shared" si="4"/>
        <v>1.8</v>
      </c>
      <c r="R6" s="166">
        <f>VLOOKUP($B6,'Complexity of the crisis'!$C$6:$AN$170,22,FALSE)</f>
        <v>2</v>
      </c>
      <c r="S6" s="167">
        <f>VLOOKUP($B6,'Complexity of the crisis'!$C$6:$AN$170,38,FALSE)</f>
        <v>1.5</v>
      </c>
      <c r="T6" s="94" t="str">
        <f>VLOOKUP(B6,Lists!$C$3:$E$163,3,FALSE)</f>
        <v>Middle east</v>
      </c>
      <c r="U6" s="100" t="str">
        <f>VLOOKUP(B6,'INFORM Severity - hidden'!$C$5:$V$170,20,FALSE)</f>
        <v>2021-04-26</v>
      </c>
    </row>
    <row r="7" spans="1:21">
      <c r="A7" s="90" t="str">
        <f t="array" ref="A7">IFERROR(INDEX(Lists!$B$2:$B$153,SMALL(IF(Lists!$H$2:$H$153="Yes",ROW(Lists!$B$2:$B$153)),ROW(3:3))-1,1),"")</f>
        <v>Nagorno-Karabakh conflict in Azerbaijan</v>
      </c>
      <c r="B7" s="91" t="str">
        <f>VLOOKUP(A7,Lists!$B$2:$G$153,2,FALSE)</f>
        <v>AZE002</v>
      </c>
      <c r="C7" s="91" t="str">
        <f>VLOOKUP(B7,'INFORM Severity - hidden'!$C$5:$D$160,2,FALSE)</f>
        <v>Azerbaijan</v>
      </c>
      <c r="D7" s="91" t="str">
        <f>VLOOKUP(A7,Lists!$B$2:$G$153,3,FALSE)</f>
        <v>AZE</v>
      </c>
      <c r="E7" s="91" t="str">
        <f>VLOOKUP(A7,Lists!$B$2:$G$153,5,FALSE)</f>
        <v>Conflict</v>
      </c>
      <c r="F7" s="164" t="str">
        <f t="shared" si="0"/>
        <v>x</v>
      </c>
      <c r="G7" s="95" t="str">
        <f t="shared" si="1"/>
        <v>x</v>
      </c>
      <c r="H7" s="95" t="str">
        <f t="shared" si="2"/>
        <v>x</v>
      </c>
      <c r="I7" s="165" t="str">
        <f>INDEX(Trends!$D$3:$D$405,MATCH(B7,Trends!$C$3:$C$405,0))</f>
        <v>-</v>
      </c>
      <c r="J7" s="95" t="str">
        <f>VLOOKUP($B7,Reliability!$A$3:$I$170,9,FALSE)</f>
        <v>Medium</v>
      </c>
      <c r="K7" s="166">
        <f t="shared" si="3"/>
        <v>3.1</v>
      </c>
      <c r="L7" s="166">
        <f>VLOOKUP($B7,'Impact of the crisis'!$C$6:$N$170,12,FALSE)</f>
        <v>2.5</v>
      </c>
      <c r="M7" s="166">
        <f>VLOOKUP($B7,'Impact of the crisis'!$C$6:$AB$170,26,FALSE)</f>
        <v>3.4</v>
      </c>
      <c r="N7" s="166" t="str">
        <f>VLOOKUP($B7,'Conditions of people affected'!$C$6:$R$170,16,FALSE)</f>
        <v>x</v>
      </c>
      <c r="O7" s="166" t="str">
        <f>VLOOKUP($B7,'Conditions of people affected'!$C$6:$R$170,9,FALSE)</f>
        <v>x</v>
      </c>
      <c r="P7" s="166" t="str">
        <f>VLOOKUP($B7,'Conditions of people affected'!$C$6:$R$170,15,FALSE)</f>
        <v>x</v>
      </c>
      <c r="Q7" s="166">
        <f t="shared" si="4"/>
        <v>3</v>
      </c>
      <c r="R7" s="166">
        <f>VLOOKUP($B7,'Complexity of the crisis'!$C$6:$AN$170,22,FALSE)</f>
        <v>2.9</v>
      </c>
      <c r="S7" s="167">
        <f>VLOOKUP($B7,'Complexity of the crisis'!$C$6:$AN$170,38,FALSE)</f>
        <v>3</v>
      </c>
      <c r="T7" s="94" t="str">
        <f>VLOOKUP(B7,Lists!$C$3:$E$163,3,FALSE)</f>
        <v>Middle east</v>
      </c>
      <c r="U7" s="100" t="str">
        <f>VLOOKUP(B7,'INFORM Severity - hidden'!$C$5:$V$170,20,FALSE)</f>
        <v>2021-03-14</v>
      </c>
    </row>
    <row r="8" spans="1:21">
      <c r="A8" s="90" t="str">
        <f t="array" ref="A8">IFERROR(INDEX(Lists!$B$2:$B$153,SMALL(IF(Lists!$H$2:$H$153="Yes",ROW(Lists!$B$2:$B$153)),ROW(4:4))-1,1),"")</f>
        <v>Complex in Burundi</v>
      </c>
      <c r="B8" s="91" t="str">
        <f>VLOOKUP(A8,Lists!$B$2:$G$153,2,FALSE)</f>
        <v>BDI001</v>
      </c>
      <c r="C8" s="91" t="str">
        <f>VLOOKUP(B8,'INFORM Severity - hidden'!$C$5:$D$160,2,FALSE)</f>
        <v>Burundi</v>
      </c>
      <c r="D8" s="91" t="str">
        <f>VLOOKUP(A8,Lists!$B$2:$G$153,3,FALSE)</f>
        <v>BDI</v>
      </c>
      <c r="E8" s="91" t="str">
        <f>VLOOKUP(A8,Lists!$B$2:$G$153,5,FALSE)</f>
        <v>Complex crisis</v>
      </c>
      <c r="F8" s="164">
        <f t="shared" si="0"/>
        <v>3.8</v>
      </c>
      <c r="G8" s="95">
        <f t="shared" si="1"/>
        <v>4</v>
      </c>
      <c r="H8" s="95" t="str">
        <f t="shared" si="2"/>
        <v>High</v>
      </c>
      <c r="I8" s="165" t="str">
        <f>INDEX(Trends!$D$3:$D$405,MATCH(B8,Trends!$C$3:$C$405,0))</f>
        <v>Increasing</v>
      </c>
      <c r="J8" s="95" t="str">
        <f>VLOOKUP($B8,Reliability!$A$3:$I$170,9,FALSE)</f>
        <v>High</v>
      </c>
      <c r="K8" s="166">
        <f t="shared" si="3"/>
        <v>3.9</v>
      </c>
      <c r="L8" s="166">
        <f>VLOOKUP($B8,'Impact of the crisis'!$C$6:$N$170,12,FALSE)</f>
        <v>4</v>
      </c>
      <c r="M8" s="166">
        <f>VLOOKUP($B8,'Impact of the crisis'!$C$6:$AB$170,26,FALSE)</f>
        <v>3.8</v>
      </c>
      <c r="N8" s="166">
        <f>VLOOKUP($B8,'Conditions of people affected'!$C$6:$R$170,16,FALSE)</f>
        <v>4</v>
      </c>
      <c r="O8" s="166">
        <f>VLOOKUP($B8,'Conditions of people affected'!$C$6:$R$170,9,FALSE)</f>
        <v>4</v>
      </c>
      <c r="P8" s="166">
        <f>VLOOKUP($B8,'Conditions of people affected'!$C$6:$R$170,15,FALSE)</f>
        <v>4</v>
      </c>
      <c r="Q8" s="166">
        <f t="shared" si="4"/>
        <v>3.3</v>
      </c>
      <c r="R8" s="166">
        <f>VLOOKUP($B8,'Complexity of the crisis'!$C$6:$AN$170,22,FALSE)</f>
        <v>3.1</v>
      </c>
      <c r="S8" s="167">
        <f>VLOOKUP($B8,'Complexity of the crisis'!$C$6:$AN$170,38,FALSE)</f>
        <v>3.5</v>
      </c>
      <c r="T8" s="94" t="str">
        <f>VLOOKUP(B8,Lists!$C$3:$E$163,3,FALSE)</f>
        <v>Africa</v>
      </c>
      <c r="U8" s="100" t="str">
        <f>VLOOKUP(B8,'INFORM Severity - hidden'!$C$5:$V$170,20,FALSE)</f>
        <v>2021-03-24</v>
      </c>
    </row>
    <row r="9" spans="1:21">
      <c r="A9" s="90" t="str">
        <f t="array" ref="A9">IFERROR(INDEX(Lists!$B$2:$B$153,SMALL(IF(Lists!$H$2:$H$153="Yes",ROW(Lists!$B$2:$B$153)),ROW(5:5))-1,1),"")</f>
        <v>Conflict in Burkina Faso</v>
      </c>
      <c r="B9" s="91" t="str">
        <f>VLOOKUP(A9,Lists!$B$2:$G$153,2,FALSE)</f>
        <v>BFA002</v>
      </c>
      <c r="C9" s="91" t="str">
        <f>VLOOKUP(B9,'INFORM Severity - hidden'!$C$5:$D$160,2,FALSE)</f>
        <v>Burkina Faso</v>
      </c>
      <c r="D9" s="91" t="str">
        <f>VLOOKUP(A9,Lists!$B$2:$G$153,3,FALSE)</f>
        <v>BFA</v>
      </c>
      <c r="E9" s="91" t="str">
        <f>VLOOKUP(A9,Lists!$B$2:$G$153,5,FALSE)</f>
        <v>Conflict</v>
      </c>
      <c r="F9" s="164">
        <f t="shared" si="0"/>
        <v>3.9</v>
      </c>
      <c r="G9" s="95">
        <f t="shared" si="1"/>
        <v>4</v>
      </c>
      <c r="H9" s="95" t="str">
        <f t="shared" si="2"/>
        <v>High</v>
      </c>
      <c r="I9" s="165" t="str">
        <f>INDEX(Trends!$D$3:$D$405,MATCH(B9,Trends!$C$3:$C$405,0))</f>
        <v>Stable</v>
      </c>
      <c r="J9" s="95" t="str">
        <f>VLOOKUP($B9,Reliability!$A$3:$I$170,9,FALSE)</f>
        <v>High</v>
      </c>
      <c r="K9" s="166">
        <f t="shared" si="3"/>
        <v>3.8</v>
      </c>
      <c r="L9" s="166">
        <f>VLOOKUP($B9,'Impact of the crisis'!$C$6:$N$170,12,FALSE)</f>
        <v>2.9</v>
      </c>
      <c r="M9" s="166">
        <f>VLOOKUP($B9,'Impact of the crisis'!$C$6:$AB$170,26,FALSE)</f>
        <v>4.0999999999999996</v>
      </c>
      <c r="N9" s="166">
        <f>VLOOKUP($B9,'Conditions of people affected'!$C$6:$R$170,16,FALSE)</f>
        <v>4.45</v>
      </c>
      <c r="O9" s="166">
        <f>VLOOKUP($B9,'Conditions of people affected'!$C$6:$R$170,9,FALSE)</f>
        <v>3.9</v>
      </c>
      <c r="P9" s="166">
        <f>VLOOKUP($B9,'Conditions of people affected'!$C$6:$R$170,15,FALSE)</f>
        <v>5</v>
      </c>
      <c r="Q9" s="166">
        <f t="shared" si="4"/>
        <v>3.1</v>
      </c>
      <c r="R9" s="166">
        <f>VLOOKUP($B9,'Complexity of the crisis'!$C$6:$AN$170,22,FALSE)</f>
        <v>2.7</v>
      </c>
      <c r="S9" s="167">
        <f>VLOOKUP($B9,'Complexity of the crisis'!$C$6:$AN$170,38,FALSE)</f>
        <v>3.5</v>
      </c>
      <c r="T9" s="94" t="str">
        <f>VLOOKUP(B9,Lists!$C$3:$E$163,3,FALSE)</f>
        <v>Africa</v>
      </c>
      <c r="U9" s="100" t="str">
        <f>VLOOKUP(B9,'INFORM Severity - hidden'!$C$5:$V$170,20,FALSE)</f>
        <v>2021-03-23</v>
      </c>
    </row>
    <row r="10" spans="1:21">
      <c r="A10" s="90" t="str">
        <f t="array" ref="A10">IFERROR(INDEX(Lists!$B$2:$B$153,SMALL(IF(Lists!$H$2:$H$153="Yes",ROW(Lists!$B$2:$B$153)),ROW(6:6))-1,1),"")</f>
        <v>Rohingya refugee crisis</v>
      </c>
      <c r="B10" s="91" t="str">
        <f>VLOOKUP(A10,Lists!$B$2:$G$153,2,FALSE)</f>
        <v>BGD002</v>
      </c>
      <c r="C10" s="91" t="str">
        <f>VLOOKUP(B10,'INFORM Severity - hidden'!$C$5:$D$160,2,FALSE)</f>
        <v>Bangladesh</v>
      </c>
      <c r="D10" s="91" t="str">
        <f>VLOOKUP(A10,Lists!$B$2:$G$153,3,FALSE)</f>
        <v>BGD</v>
      </c>
      <c r="E10" s="91" t="str">
        <f>VLOOKUP(A10,Lists!$B$2:$G$153,5,FALSE)</f>
        <v>International displacement</v>
      </c>
      <c r="F10" s="164">
        <f t="shared" si="0"/>
        <v>3.2</v>
      </c>
      <c r="G10" s="95">
        <f t="shared" si="1"/>
        <v>4</v>
      </c>
      <c r="H10" s="95" t="str">
        <f t="shared" si="2"/>
        <v>High</v>
      </c>
      <c r="I10" s="165" t="str">
        <f>INDEX(Trends!$D$3:$D$405,MATCH(B10,Trends!$C$3:$C$405,0))</f>
        <v>Decreasing</v>
      </c>
      <c r="J10" s="95" t="str">
        <f>VLOOKUP($B10,Reliability!$A$3:$I$170,9,FALSE)</f>
        <v>High</v>
      </c>
      <c r="K10" s="166">
        <f t="shared" si="3"/>
        <v>2.7</v>
      </c>
      <c r="L10" s="166">
        <f>VLOOKUP($B10,'Impact of the crisis'!$C$6:$N$170,12,FALSE)</f>
        <v>0.1</v>
      </c>
      <c r="M10" s="166">
        <f>VLOOKUP($B10,'Impact of the crisis'!$C$6:$AB$170,26,FALSE)</f>
        <v>3.6</v>
      </c>
      <c r="N10" s="166">
        <f>VLOOKUP($B10,'Conditions of people affected'!$C$6:$R$170,16,FALSE)</f>
        <v>3.6</v>
      </c>
      <c r="O10" s="166">
        <f>VLOOKUP($B10,'Conditions of people affected'!$C$6:$R$170,9,FALSE)</f>
        <v>3.2</v>
      </c>
      <c r="P10" s="166">
        <f>VLOOKUP($B10,'Conditions of people affected'!$C$6:$R$170,15,FALSE)</f>
        <v>4</v>
      </c>
      <c r="Q10" s="166">
        <f t="shared" si="4"/>
        <v>3</v>
      </c>
      <c r="R10" s="166">
        <f>VLOOKUP($B10,'Complexity of the crisis'!$C$6:$AN$170,22,FALSE)</f>
        <v>2.5</v>
      </c>
      <c r="S10" s="167">
        <f>VLOOKUP($B10,'Complexity of the crisis'!$C$6:$AN$170,38,FALSE)</f>
        <v>3.5</v>
      </c>
      <c r="T10" s="94" t="str">
        <f>VLOOKUP(B10,Lists!$C$3:$E$163,3,FALSE)</f>
        <v>Asia</v>
      </c>
      <c r="U10" s="100" t="str">
        <f>VLOOKUP(B10,'INFORM Severity - hidden'!$C$5:$V$170,20,FALSE)</f>
        <v>2021-03-23</v>
      </c>
    </row>
    <row r="11" spans="1:21">
      <c r="A11" s="90" t="str">
        <f t="array" ref="A11">IFERROR(INDEX(Lists!$B$2:$B$153,SMALL(IF(Lists!$H$2:$H$153="Yes",ROW(Lists!$B$2:$B$153)),ROW(7:7))-1,1),"")</f>
        <v>Venezuela displacement in Brazil</v>
      </c>
      <c r="B11" s="91" t="str">
        <f>VLOOKUP(A11,Lists!$B$2:$G$153,2,FALSE)</f>
        <v>BRA002</v>
      </c>
      <c r="C11" s="91" t="str">
        <f>VLOOKUP(B11,'INFORM Severity - hidden'!$C$5:$D$160,2,FALSE)</f>
        <v>Brazil</v>
      </c>
      <c r="D11" s="91" t="str">
        <f>VLOOKUP(A11,Lists!$B$2:$G$153,3,FALSE)</f>
        <v>BRA</v>
      </c>
      <c r="E11" s="91" t="str">
        <f>VLOOKUP(A11,Lists!$B$2:$G$153,5,FALSE)</f>
        <v>International displacement</v>
      </c>
      <c r="F11" s="164">
        <f t="shared" si="0"/>
        <v>2.4</v>
      </c>
      <c r="G11" s="95">
        <f t="shared" si="1"/>
        <v>3</v>
      </c>
      <c r="H11" s="95" t="str">
        <f t="shared" si="2"/>
        <v>Medium</v>
      </c>
      <c r="I11" s="165" t="str">
        <f>INDEX(Trends!$D$3:$D$405,MATCH(B11,Trends!$C$3:$C$405,0))</f>
        <v>Increasing</v>
      </c>
      <c r="J11" s="95" t="str">
        <f>VLOOKUP($B11,Reliability!$A$3:$I$170,9,FALSE)</f>
        <v>Medium</v>
      </c>
      <c r="K11" s="166">
        <f t="shared" si="3"/>
        <v>2.2999999999999998</v>
      </c>
      <c r="L11" s="166">
        <f>VLOOKUP($B11,'Impact of the crisis'!$C$6:$N$170,12,FALSE)</f>
        <v>1.2</v>
      </c>
      <c r="M11" s="166">
        <f>VLOOKUP($B11,'Impact of the crisis'!$C$6:$AB$170,26,FALSE)</f>
        <v>2.8</v>
      </c>
      <c r="N11" s="166">
        <f>VLOOKUP($B11,'Conditions of people affected'!$C$6:$R$170,16,FALSE)</f>
        <v>2.9</v>
      </c>
      <c r="O11" s="166">
        <f>VLOOKUP($B11,'Conditions of people affected'!$C$6:$R$170,9,FALSE)</f>
        <v>2.8</v>
      </c>
      <c r="P11" s="166">
        <f>VLOOKUP($B11,'Conditions of people affected'!$C$6:$R$170,15,FALSE)</f>
        <v>3</v>
      </c>
      <c r="Q11" s="166">
        <f t="shared" si="4"/>
        <v>1.6</v>
      </c>
      <c r="R11" s="166">
        <f>VLOOKUP($B11,'Complexity of the crisis'!$C$6:$AN$170,22,FALSE)</f>
        <v>2.2000000000000002</v>
      </c>
      <c r="S11" s="167">
        <f>VLOOKUP($B11,'Complexity of the crisis'!$C$6:$AN$170,38,FALSE)</f>
        <v>1</v>
      </c>
      <c r="T11" s="94" t="str">
        <f>VLOOKUP(B11,Lists!$C$3:$E$163,3,FALSE)</f>
        <v>Americas</v>
      </c>
      <c r="U11" s="100" t="str">
        <f>VLOOKUP(B11,'INFORM Severity - hidden'!$C$5:$V$170,20,FALSE)</f>
        <v>2021-01-29</v>
      </c>
    </row>
    <row r="12" spans="1:21">
      <c r="A12" s="90" t="str">
        <f t="array" ref="A12">IFERROR(INDEX(Lists!$B$2:$B$153,SMALL(IF(Lists!$H$2:$H$153="Yes",ROW(Lists!$B$2:$B$153)),ROW(8:8))-1,1),"")</f>
        <v>Complex crisis in CAR</v>
      </c>
      <c r="B12" s="91" t="str">
        <f>VLOOKUP(A12,Lists!$B$2:$G$153,2,FALSE)</f>
        <v>CAF001</v>
      </c>
      <c r="C12" s="91" t="str">
        <f>VLOOKUP(B12,'INFORM Severity - hidden'!$C$5:$D$160,2,FALSE)</f>
        <v>CAR</v>
      </c>
      <c r="D12" s="91" t="str">
        <f>VLOOKUP(A12,Lists!$B$2:$G$153,3,FALSE)</f>
        <v>CAF</v>
      </c>
      <c r="E12" s="91" t="str">
        <f>VLOOKUP(A12,Lists!$B$2:$G$153,5,FALSE)</f>
        <v>Complex crisis</v>
      </c>
      <c r="F12" s="164">
        <f t="shared" si="0"/>
        <v>4.0999999999999996</v>
      </c>
      <c r="G12" s="95">
        <f t="shared" si="1"/>
        <v>5</v>
      </c>
      <c r="H12" s="95" t="str">
        <f t="shared" si="2"/>
        <v>Very High</v>
      </c>
      <c r="I12" s="165" t="str">
        <f>INDEX(Trends!$D$3:$D$405,MATCH(B12,Trends!$C$3:$C$405,0))</f>
        <v>Increasing</v>
      </c>
      <c r="J12" s="95" t="str">
        <f>VLOOKUP($B12,Reliability!$A$3:$I$170,9,FALSE)</f>
        <v>High</v>
      </c>
      <c r="K12" s="166">
        <f t="shared" si="3"/>
        <v>4.3</v>
      </c>
      <c r="L12" s="166">
        <f>VLOOKUP($B12,'Impact of the crisis'!$C$6:$N$170,12,FALSE)</f>
        <v>4.3</v>
      </c>
      <c r="M12" s="166">
        <f>VLOOKUP($B12,'Impact of the crisis'!$C$6:$AB$170,26,FALSE)</f>
        <v>4.3</v>
      </c>
      <c r="N12" s="166">
        <f>VLOOKUP($B12,'Conditions of people affected'!$C$6:$R$170,16,FALSE)</f>
        <v>4.05</v>
      </c>
      <c r="O12" s="166">
        <f>VLOOKUP($B12,'Conditions of people affected'!$C$6:$R$170,9,FALSE)</f>
        <v>4.0999999999999996</v>
      </c>
      <c r="P12" s="166">
        <f>VLOOKUP($B12,'Conditions of people affected'!$C$6:$R$170,15,FALSE)</f>
        <v>4</v>
      </c>
      <c r="Q12" s="166">
        <f t="shared" si="4"/>
        <v>3.9</v>
      </c>
      <c r="R12" s="166">
        <f>VLOOKUP($B12,'Complexity of the crisis'!$C$6:$AN$170,22,FALSE)</f>
        <v>3.8</v>
      </c>
      <c r="S12" s="167">
        <f>VLOOKUP($B12,'Complexity of the crisis'!$C$6:$AN$170,38,FALSE)</f>
        <v>4</v>
      </c>
      <c r="T12" s="94" t="str">
        <f>VLOOKUP(B12,Lists!$C$3:$E$163,3,FALSE)</f>
        <v>Africa</v>
      </c>
      <c r="U12" s="100" t="str">
        <f>VLOOKUP(B12,'INFORM Severity - hidden'!$C$5:$V$170,20,FALSE)</f>
        <v>2021-03-26</v>
      </c>
    </row>
    <row r="13" spans="1:21">
      <c r="A13" s="90" t="str">
        <f t="array" ref="A13">IFERROR(INDEX(Lists!$B$2:$B$153,SMALL(IF(Lists!$H$2:$H$153="Yes",ROW(Lists!$B$2:$B$153)),ROW(9:9))-1,1),"")</f>
        <v>Multiple crises in Cameroon</v>
      </c>
      <c r="B13" s="91" t="str">
        <f>VLOOKUP(A13,Lists!$B$2:$G$153,2,FALSE)</f>
        <v>CMR001</v>
      </c>
      <c r="C13" s="91" t="str">
        <f>VLOOKUP(B13,'INFORM Severity - hidden'!$C$5:$D$160,2,FALSE)</f>
        <v>Cameroon</v>
      </c>
      <c r="D13" s="91" t="str">
        <f>VLOOKUP(A13,Lists!$B$2:$G$153,3,FALSE)</f>
        <v>CMR</v>
      </c>
      <c r="E13" s="91" t="str">
        <f>VLOOKUP(A13,Lists!$B$2:$G$153,5,FALSE)</f>
        <v>Multiple crises country</v>
      </c>
      <c r="F13" s="164">
        <f t="shared" si="0"/>
        <v>3.7</v>
      </c>
      <c r="G13" s="95">
        <f t="shared" si="1"/>
        <v>4</v>
      </c>
      <c r="H13" s="95" t="str">
        <f t="shared" si="2"/>
        <v>High</v>
      </c>
      <c r="I13" s="165" t="str">
        <f>INDEX(Trends!$D$3:$D$405,MATCH(B13,Trends!$C$3:$C$405,0))</f>
        <v>Stable</v>
      </c>
      <c r="J13" s="95" t="str">
        <f>VLOOKUP($B13,Reliability!$A$3:$I$170,9,FALSE)</f>
        <v>High</v>
      </c>
      <c r="K13" s="166">
        <f t="shared" si="3"/>
        <v>3.8</v>
      </c>
      <c r="L13" s="166">
        <f>VLOOKUP($B13,'Impact of the crisis'!$C$6:$N$170,12,FALSE)</f>
        <v>3.2</v>
      </c>
      <c r="M13" s="166">
        <f>VLOOKUP($B13,'Impact of the crisis'!$C$6:$AB$170,26,FALSE)</f>
        <v>4</v>
      </c>
      <c r="N13" s="166">
        <f>VLOOKUP($B13,'Conditions of people affected'!$C$6:$R$170,16,FALSE)</f>
        <v>3.4</v>
      </c>
      <c r="O13" s="166">
        <f>VLOOKUP($B13,'Conditions of people affected'!$C$6:$R$170,9,FALSE)</f>
        <v>3.8</v>
      </c>
      <c r="P13" s="166">
        <f>VLOOKUP($B13,'Conditions of people affected'!$C$6:$R$170,15,FALSE)</f>
        <v>3</v>
      </c>
      <c r="Q13" s="166">
        <f t="shared" si="4"/>
        <v>4.0999999999999996</v>
      </c>
      <c r="R13" s="166">
        <f>VLOOKUP($B13,'Complexity of the crisis'!$C$6:$AN$170,22,FALSE)</f>
        <v>3.5</v>
      </c>
      <c r="S13" s="167">
        <f>VLOOKUP($B13,'Complexity of the crisis'!$C$6:$AN$170,38,FALSE)</f>
        <v>4.5</v>
      </c>
      <c r="T13" s="94" t="str">
        <f>VLOOKUP(B13,Lists!$C$3:$E$163,3,FALSE)</f>
        <v>Africa</v>
      </c>
      <c r="U13" s="100" t="str">
        <f>VLOOKUP(B13,'INFORM Severity - hidden'!$C$5:$V$170,20,FALSE)</f>
        <v>2021-03-26</v>
      </c>
    </row>
    <row r="14" spans="1:21">
      <c r="A14" s="90" t="str">
        <f t="array" ref="A14">IFERROR(INDEX(Lists!$B$2:$B$153,SMALL(IF(Lists!$H$2:$H$153="Yes",ROW(Lists!$B$2:$B$153)),ROW(10:10))-1,1),"")</f>
        <v>Complex crisis in DRC</v>
      </c>
      <c r="B14" s="91" t="str">
        <f>VLOOKUP(A14,Lists!$B$2:$G$153,2,FALSE)</f>
        <v>COD001</v>
      </c>
      <c r="C14" s="91" t="str">
        <f>VLOOKUP(B14,'INFORM Severity - hidden'!$C$5:$D$160,2,FALSE)</f>
        <v>DRC</v>
      </c>
      <c r="D14" s="91" t="str">
        <f>VLOOKUP(A14,Lists!$B$2:$G$153,3,FALSE)</f>
        <v>COD</v>
      </c>
      <c r="E14" s="91" t="str">
        <f>VLOOKUP(A14,Lists!$B$2:$G$153,5,FALSE)</f>
        <v>Complex crisis</v>
      </c>
      <c r="F14" s="164">
        <f t="shared" si="0"/>
        <v>4.5</v>
      </c>
      <c r="G14" s="95">
        <f t="shared" si="1"/>
        <v>5</v>
      </c>
      <c r="H14" s="95" t="str">
        <f t="shared" si="2"/>
        <v>Very High</v>
      </c>
      <c r="I14" s="165" t="str">
        <f>INDEX(Trends!$D$3:$D$405,MATCH(B14,Trends!$C$3:$C$405,0))</f>
        <v>Stable</v>
      </c>
      <c r="J14" s="95" t="str">
        <f>VLOOKUP($B14,Reliability!$A$3:$I$170,9,FALSE)</f>
        <v>High</v>
      </c>
      <c r="K14" s="166">
        <f t="shared" si="3"/>
        <v>4.5</v>
      </c>
      <c r="L14" s="166">
        <f>VLOOKUP($B14,'Impact of the crisis'!$C$6:$N$170,12,FALSE)</f>
        <v>5</v>
      </c>
      <c r="M14" s="166">
        <f>VLOOKUP($B14,'Impact of the crisis'!$C$6:$AB$170,26,FALSE)</f>
        <v>4.0999999999999996</v>
      </c>
      <c r="N14" s="166">
        <f>VLOOKUP($B14,'Conditions of people affected'!$C$6:$R$170,16,FALSE)</f>
        <v>4.5</v>
      </c>
      <c r="O14" s="166">
        <f>VLOOKUP($B14,'Conditions of people affected'!$C$6:$R$170,9,FALSE)</f>
        <v>5</v>
      </c>
      <c r="P14" s="166">
        <f>VLOOKUP($B14,'Conditions of people affected'!$C$6:$R$170,15,FALSE)</f>
        <v>4</v>
      </c>
      <c r="Q14" s="166">
        <f t="shared" si="4"/>
        <v>4.4000000000000004</v>
      </c>
      <c r="R14" s="166">
        <f>VLOOKUP($B14,'Complexity of the crisis'!$C$6:$AN$170,22,FALSE)</f>
        <v>4.3</v>
      </c>
      <c r="S14" s="167">
        <f>VLOOKUP($B14,'Complexity of the crisis'!$C$6:$AN$170,38,FALSE)</f>
        <v>4.5</v>
      </c>
      <c r="T14" s="94" t="str">
        <f>VLOOKUP(B14,Lists!$C$3:$E$163,3,FALSE)</f>
        <v>Africa</v>
      </c>
      <c r="U14" s="100" t="str">
        <f>VLOOKUP(B14,'INFORM Severity - hidden'!$C$5:$V$170,20,FALSE)</f>
        <v>2021-03-26</v>
      </c>
    </row>
    <row r="15" spans="1:21">
      <c r="A15" s="90" t="str">
        <f t="array" ref="A15">IFERROR(INDEX(Lists!$B$2:$B$153,SMALL(IF(Lists!$H$2:$H$153="Yes",ROW(Lists!$B$2:$B$153)),ROW(11:11))-1,1),"")</f>
        <v>Complex crisis in Congo</v>
      </c>
      <c r="B15" s="91" t="str">
        <f>VLOOKUP(A15,Lists!$B$2:$G$153,2,FALSE)</f>
        <v>COG001</v>
      </c>
      <c r="C15" s="91" t="str">
        <f>VLOOKUP(B15,'INFORM Severity - hidden'!$C$5:$D$160,2,FALSE)</f>
        <v>Congo</v>
      </c>
      <c r="D15" s="91" t="str">
        <f>VLOOKUP(A15,Lists!$B$2:$G$153,3,FALSE)</f>
        <v>COG</v>
      </c>
      <c r="E15" s="91" t="str">
        <f>VLOOKUP(A15,Lists!$B$2:$G$153,5,FALSE)</f>
        <v>Complex crisis</v>
      </c>
      <c r="F15" s="164">
        <f t="shared" si="0"/>
        <v>3.2</v>
      </c>
      <c r="G15" s="95">
        <f t="shared" si="1"/>
        <v>4</v>
      </c>
      <c r="H15" s="95" t="str">
        <f t="shared" si="2"/>
        <v>High</v>
      </c>
      <c r="I15" s="165" t="str">
        <f>INDEX(Trends!$D$3:$D$405,MATCH(B15,Trends!$C$3:$C$405,0))</f>
        <v>Stable</v>
      </c>
      <c r="J15" s="95" t="str">
        <f>VLOOKUP($B15,Reliability!$A$3:$I$170,9,FALSE)</f>
        <v>Medium</v>
      </c>
      <c r="K15" s="166">
        <f t="shared" si="3"/>
        <v>3.6</v>
      </c>
      <c r="L15" s="166">
        <f>VLOOKUP($B15,'Impact of the crisis'!$C$6:$N$170,12,FALSE)</f>
        <v>4.2</v>
      </c>
      <c r="M15" s="166">
        <f>VLOOKUP($B15,'Impact of the crisis'!$C$6:$AB$170,26,FALSE)</f>
        <v>3.3</v>
      </c>
      <c r="N15" s="166">
        <f>VLOOKUP($B15,'Conditions of people affected'!$C$6:$R$170,16,FALSE)</f>
        <v>3.25</v>
      </c>
      <c r="O15" s="166">
        <f>VLOOKUP($B15,'Conditions of people affected'!$C$6:$R$170,9,FALSE)</f>
        <v>3.5</v>
      </c>
      <c r="P15" s="166">
        <f>VLOOKUP($B15,'Conditions of people affected'!$C$6:$R$170,15,FALSE)</f>
        <v>3</v>
      </c>
      <c r="Q15" s="166">
        <f t="shared" si="4"/>
        <v>2.7</v>
      </c>
      <c r="R15" s="166">
        <f>VLOOKUP($B15,'Complexity of the crisis'!$C$6:$AN$170,22,FALSE)</f>
        <v>2.8</v>
      </c>
      <c r="S15" s="167">
        <f>VLOOKUP($B15,'Complexity of the crisis'!$C$6:$AN$170,38,FALSE)</f>
        <v>2.5</v>
      </c>
      <c r="T15" s="94" t="str">
        <f>VLOOKUP(B15,Lists!$C$3:$E$163,3,FALSE)</f>
        <v>Africa</v>
      </c>
      <c r="U15" s="100" t="str">
        <f>VLOOKUP(B15,'INFORM Severity - hidden'!$C$5:$V$170,20,FALSE)</f>
        <v>2021-01-07</v>
      </c>
    </row>
    <row r="16" spans="1:21">
      <c r="A16" s="90" t="str">
        <f t="array" ref="A16">IFERROR(INDEX(Lists!$B$2:$B$153,SMALL(IF(Lists!$H$2:$H$153="Yes",ROW(Lists!$B$2:$B$153)),ROW(12:12))-1,1),"")</f>
        <v>Complex crisis in Colombia</v>
      </c>
      <c r="B16" s="91" t="str">
        <f>VLOOKUP(A16,Lists!$B$2:$G$153,2,FALSE)</f>
        <v>COL001</v>
      </c>
      <c r="C16" s="91" t="str">
        <f>VLOOKUP(B16,'INFORM Severity - hidden'!$C$5:$D$160,2,FALSE)</f>
        <v>Colombia</v>
      </c>
      <c r="D16" s="91" t="str">
        <f>VLOOKUP(A16,Lists!$B$2:$G$153,3,FALSE)</f>
        <v>COL</v>
      </c>
      <c r="E16" s="91" t="str">
        <f>VLOOKUP(A16,Lists!$B$2:$G$153,5,FALSE)</f>
        <v>Complex crisis</v>
      </c>
      <c r="F16" s="164">
        <f t="shared" si="0"/>
        <v>3.9</v>
      </c>
      <c r="G16" s="95">
        <f t="shared" si="1"/>
        <v>4</v>
      </c>
      <c r="H16" s="95" t="str">
        <f t="shared" si="2"/>
        <v>High</v>
      </c>
      <c r="I16" s="165" t="str">
        <f>INDEX(Trends!$D$3:$D$405,MATCH(B16,Trends!$C$3:$C$405,0))</f>
        <v>Decreasing</v>
      </c>
      <c r="J16" s="95" t="str">
        <f>VLOOKUP($B16,Reliability!$A$3:$I$170,9,FALSE)</f>
        <v>Medium</v>
      </c>
      <c r="K16" s="166">
        <f t="shared" si="3"/>
        <v>4.2</v>
      </c>
      <c r="L16" s="166">
        <f>VLOOKUP($B16,'Impact of the crisis'!$C$6:$N$170,12,FALSE)</f>
        <v>5</v>
      </c>
      <c r="M16" s="166">
        <f>VLOOKUP($B16,'Impact of the crisis'!$C$6:$AB$170,26,FALSE)</f>
        <v>3.6</v>
      </c>
      <c r="N16" s="166">
        <f>VLOOKUP($B16,'Conditions of people affected'!$C$6:$R$170,16,FALSE)</f>
        <v>3.95</v>
      </c>
      <c r="O16" s="166">
        <f>VLOOKUP($B16,'Conditions of people affected'!$C$6:$R$170,9,FALSE)</f>
        <v>4.9000000000000004</v>
      </c>
      <c r="P16" s="166">
        <f>VLOOKUP($B16,'Conditions of people affected'!$C$6:$R$170,15,FALSE)</f>
        <v>3</v>
      </c>
      <c r="Q16" s="166">
        <f t="shared" si="4"/>
        <v>3.5</v>
      </c>
      <c r="R16" s="166">
        <f>VLOOKUP($B16,'Complexity of the crisis'!$C$6:$AN$170,22,FALSE)</f>
        <v>2.9</v>
      </c>
      <c r="S16" s="167">
        <f>VLOOKUP($B16,'Complexity of the crisis'!$C$6:$AN$170,38,FALSE)</f>
        <v>4</v>
      </c>
      <c r="T16" s="94" t="str">
        <f>VLOOKUP(B16,Lists!$C$3:$E$163,3,FALSE)</f>
        <v>Americas</v>
      </c>
      <c r="U16" s="100" t="str">
        <f>VLOOKUP(B16,'INFORM Severity - hidden'!$C$5:$V$170,20,FALSE)</f>
        <v>2021-01-28</v>
      </c>
    </row>
    <row r="17" spans="1:21">
      <c r="A17" s="90" t="str">
        <f t="array" ref="A17">IFERROR(INDEX(Lists!$B$2:$B$153,SMALL(IF(Lists!$H$2:$H$153="Yes",ROW(Lists!$B$2:$B$153)),ROW(13:13))-1,1),"")</f>
        <v>Nicaraguan refugees in Costa Rica</v>
      </c>
      <c r="B17" s="91" t="str">
        <f>VLOOKUP(A17,Lists!$B$2:$G$153,2,FALSE)</f>
        <v>CRI002</v>
      </c>
      <c r="C17" s="91" t="str">
        <f>VLOOKUP(B17,'INFORM Severity - hidden'!$C$5:$D$160,2,FALSE)</f>
        <v>Costa Rica</v>
      </c>
      <c r="D17" s="91" t="str">
        <f>VLOOKUP(A17,Lists!$B$2:$G$153,3,FALSE)</f>
        <v>CRI</v>
      </c>
      <c r="E17" s="91" t="str">
        <f>VLOOKUP(A17,Lists!$B$2:$G$153,5,FALSE)</f>
        <v>International displacement</v>
      </c>
      <c r="F17" s="164">
        <f t="shared" si="0"/>
        <v>1.1000000000000001</v>
      </c>
      <c r="G17" s="95">
        <f t="shared" si="1"/>
        <v>2</v>
      </c>
      <c r="H17" s="95" t="str">
        <f t="shared" si="2"/>
        <v>Low</v>
      </c>
      <c r="I17" s="165" t="str">
        <f>INDEX(Trends!$D$3:$D$405,MATCH(B17,Trends!$C$3:$C$405,0))</f>
        <v>Stable</v>
      </c>
      <c r="J17" s="95" t="str">
        <f>VLOOKUP($B17,Reliability!$A$3:$I$170,9,FALSE)</f>
        <v>Medium</v>
      </c>
      <c r="K17" s="166">
        <f t="shared" si="3"/>
        <v>1.3</v>
      </c>
      <c r="L17" s="166">
        <f>VLOOKUP($B17,'Impact of the crisis'!$C$6:$N$170,12,FALSE)</f>
        <v>1</v>
      </c>
      <c r="M17" s="166">
        <f>VLOOKUP($B17,'Impact of the crisis'!$C$6:$AB$170,26,FALSE)</f>
        <v>1.5</v>
      </c>
      <c r="N17" s="166">
        <f>VLOOKUP($B17,'Conditions of people affected'!$C$6:$R$170,16,FALSE)</f>
        <v>1.05</v>
      </c>
      <c r="O17" s="166">
        <f>VLOOKUP($B17,'Conditions of people affected'!$C$6:$R$170,9,FALSE)</f>
        <v>1.1000000000000001</v>
      </c>
      <c r="P17" s="166">
        <f>VLOOKUP($B17,'Conditions of people affected'!$C$6:$R$170,15,FALSE)</f>
        <v>1</v>
      </c>
      <c r="Q17" s="166">
        <f t="shared" si="4"/>
        <v>1</v>
      </c>
      <c r="R17" s="166">
        <f>VLOOKUP($B17,'Complexity of the crisis'!$C$6:$AN$170,22,FALSE)</f>
        <v>0.9</v>
      </c>
      <c r="S17" s="167">
        <f>VLOOKUP($B17,'Complexity of the crisis'!$C$6:$AN$170,38,FALSE)</f>
        <v>1</v>
      </c>
      <c r="T17" s="94" t="str">
        <f>VLOOKUP(B17,Lists!$C$3:$E$163,3,FALSE)</f>
        <v>Americas</v>
      </c>
      <c r="U17" s="100" t="str">
        <f>VLOOKUP(B17,'INFORM Severity - hidden'!$C$5:$V$170,20,FALSE)</f>
        <v>2021-01-28</v>
      </c>
    </row>
    <row r="18" spans="1:21">
      <c r="A18" s="90" t="str">
        <f t="array" ref="A18">IFERROR(INDEX(Lists!$B$2:$B$153,SMALL(IF(Lists!$H$2:$H$153="Yes",ROW(Lists!$B$2:$B$153)),ROW(14:14))-1,1),"")</f>
        <v>Multiple crises in Djibouti</v>
      </c>
      <c r="B18" s="91" t="str">
        <f>VLOOKUP(A18,Lists!$B$2:$G$153,2,FALSE)</f>
        <v>DJI001</v>
      </c>
      <c r="C18" s="91" t="str">
        <f>VLOOKUP(B18,'INFORM Severity - hidden'!$C$5:$D$160,2,FALSE)</f>
        <v>Djibouti</v>
      </c>
      <c r="D18" s="91" t="str">
        <f>VLOOKUP(A18,Lists!$B$2:$G$153,3,FALSE)</f>
        <v>DJI</v>
      </c>
      <c r="E18" s="91" t="str">
        <f>VLOOKUP(A18,Lists!$B$2:$G$153,5,FALSE)</f>
        <v>Multiple crises country</v>
      </c>
      <c r="F18" s="164">
        <f t="shared" si="0"/>
        <v>2.7</v>
      </c>
      <c r="G18" s="95">
        <f t="shared" si="1"/>
        <v>3</v>
      </c>
      <c r="H18" s="95" t="str">
        <f t="shared" si="2"/>
        <v>Medium</v>
      </c>
      <c r="I18" s="165" t="str">
        <f>INDEX(Trends!$D$3:$D$405,MATCH(B18,Trends!$C$3:$C$405,0))</f>
        <v>Decreasing</v>
      </c>
      <c r="J18" s="95" t="str">
        <f>VLOOKUP($B18,Reliability!$A$3:$I$170,9,FALSE)</f>
        <v>Medium</v>
      </c>
      <c r="K18" s="166">
        <f t="shared" si="3"/>
        <v>2.2000000000000002</v>
      </c>
      <c r="L18" s="166">
        <f>VLOOKUP($B18,'Impact of the crisis'!$C$6:$N$170,12,FALSE)</f>
        <v>3.1</v>
      </c>
      <c r="M18" s="166">
        <f>VLOOKUP($B18,'Impact of the crisis'!$C$6:$AB$170,26,FALSE)</f>
        <v>1.6</v>
      </c>
      <c r="N18" s="166">
        <f>VLOOKUP($B18,'Conditions of people affected'!$C$6:$R$170,16,FALSE)</f>
        <v>2.65</v>
      </c>
      <c r="O18" s="166">
        <f>VLOOKUP($B18,'Conditions of people affected'!$C$6:$R$170,9,FALSE)</f>
        <v>2.2999999999999998</v>
      </c>
      <c r="P18" s="166">
        <f>VLOOKUP($B18,'Conditions of people affected'!$C$6:$R$170,15,FALSE)</f>
        <v>3</v>
      </c>
      <c r="Q18" s="166">
        <f t="shared" si="4"/>
        <v>3.2</v>
      </c>
      <c r="R18" s="166">
        <f>VLOOKUP($B18,'Complexity of the crisis'!$C$6:$AN$170,22,FALSE)</f>
        <v>2.8</v>
      </c>
      <c r="S18" s="167">
        <f>VLOOKUP($B18,'Complexity of the crisis'!$C$6:$AN$170,38,FALSE)</f>
        <v>3.5</v>
      </c>
      <c r="T18" s="94" t="str">
        <f>VLOOKUP(B18,Lists!$C$3:$E$163,3,FALSE)</f>
        <v>Africa</v>
      </c>
      <c r="U18" s="100" t="str">
        <f>VLOOKUP(B18,'INFORM Severity - hidden'!$C$5:$V$170,20,FALSE)</f>
        <v>2021-02-11</v>
      </c>
    </row>
    <row r="19" spans="1:21">
      <c r="A19" s="90" t="str">
        <f t="array" ref="A19">IFERROR(INDEX(Lists!$B$2:$B$153,SMALL(IF(Lists!$H$2:$H$153="Yes",ROW(Lists!$B$2:$B$153)),ROW(15:15))-1,1),"")</f>
        <v>Multiple crises in Algeria</v>
      </c>
      <c r="B19" s="91" t="str">
        <f>VLOOKUP(A19,Lists!$B$2:$G$153,2,FALSE)</f>
        <v>DZA004</v>
      </c>
      <c r="C19" s="91" t="str">
        <f>VLOOKUP(B19,'INFORM Severity - hidden'!$C$5:$D$160,2,FALSE)</f>
        <v>Algeria</v>
      </c>
      <c r="D19" s="91" t="str">
        <f>VLOOKUP(A19,Lists!$B$2:$G$153,3,FALSE)</f>
        <v>DZA</v>
      </c>
      <c r="E19" s="91" t="str">
        <f>VLOOKUP(A19,Lists!$B$2:$G$153,5,FALSE)</f>
        <v>Multiple crises country</v>
      </c>
      <c r="F19" s="164" t="str">
        <f t="shared" si="0"/>
        <v>x</v>
      </c>
      <c r="G19" s="95" t="str">
        <f t="shared" si="1"/>
        <v>x</v>
      </c>
      <c r="H19" s="95" t="str">
        <f t="shared" si="2"/>
        <v>x</v>
      </c>
      <c r="I19" s="165" t="str">
        <f>INDEX(Trends!$D$3:$D$405,MATCH(B19,Trends!$C$3:$C$405,0))</f>
        <v>-</v>
      </c>
      <c r="J19" s="95" t="str">
        <f>VLOOKUP($B19,Reliability!$A$3:$I$170,9,FALSE)</f>
        <v>Very Low</v>
      </c>
      <c r="K19" s="166">
        <f t="shared" si="3"/>
        <v>4.4000000000000004</v>
      </c>
      <c r="L19" s="166">
        <f>VLOOKUP($B19,'Impact of the crisis'!$C$6:$N$170,12,FALSE)</f>
        <v>5</v>
      </c>
      <c r="M19" s="166">
        <f>VLOOKUP($B19,'Impact of the crisis'!$C$6:$AB$170,26,FALSE)</f>
        <v>4</v>
      </c>
      <c r="N19" s="166" t="str">
        <f>VLOOKUP($B19,'Conditions of people affected'!$C$6:$R$170,16,FALSE)</f>
        <v>x</v>
      </c>
      <c r="O19" s="166" t="str">
        <f>VLOOKUP($B19,'Conditions of people affected'!$C$6:$R$170,9,FALSE)</f>
        <v>x</v>
      </c>
      <c r="P19" s="166" t="str">
        <f>VLOOKUP($B19,'Conditions of people affected'!$C$6:$R$170,15,FALSE)</f>
        <v>x</v>
      </c>
      <c r="Q19" s="166">
        <f t="shared" si="4"/>
        <v>2.5</v>
      </c>
      <c r="R19" s="166">
        <f>VLOOKUP($B19,'Complexity of the crisis'!$C$6:$AN$170,22,FALSE)</f>
        <v>3</v>
      </c>
      <c r="S19" s="167">
        <f>VLOOKUP($B19,'Complexity of the crisis'!$C$6:$AN$170,38,FALSE)</f>
        <v>2</v>
      </c>
      <c r="T19" s="94" t="str">
        <f>VLOOKUP(B19,Lists!$C$3:$E$163,3,FALSE)</f>
        <v>Africa</v>
      </c>
      <c r="U19" s="100" t="str">
        <f>VLOOKUP(B19,'INFORM Severity - hidden'!$C$5:$V$170,20,FALSE)</f>
        <v>2020-11-27</v>
      </c>
    </row>
    <row r="20" spans="1:21">
      <c r="A20" s="90" t="str">
        <f t="array" ref="A20">IFERROR(INDEX(Lists!$B$2:$B$153,SMALL(IF(Lists!$H$2:$H$153="Yes",ROW(Lists!$B$2:$B$153)),ROW(16:16))-1,1),"")</f>
        <v>Venezuela displacement in Ecuador</v>
      </c>
      <c r="B20" s="91" t="str">
        <f>VLOOKUP(A20,Lists!$B$2:$G$153,2,FALSE)</f>
        <v>ECU002</v>
      </c>
      <c r="C20" s="91" t="str">
        <f>VLOOKUP(B20,'INFORM Severity - hidden'!$C$5:$D$160,2,FALSE)</f>
        <v>Ecuador</v>
      </c>
      <c r="D20" s="91" t="str">
        <f>VLOOKUP(A20,Lists!$B$2:$G$153,3,FALSE)</f>
        <v>ECU</v>
      </c>
      <c r="E20" s="91" t="str">
        <f>VLOOKUP(A20,Lists!$B$2:$G$153,5,FALSE)</f>
        <v>International displacement</v>
      </c>
      <c r="F20" s="164">
        <f t="shared" si="0"/>
        <v>2.2999999999999998</v>
      </c>
      <c r="G20" s="95">
        <f t="shared" si="1"/>
        <v>3</v>
      </c>
      <c r="H20" s="95" t="str">
        <f t="shared" si="2"/>
        <v>Medium</v>
      </c>
      <c r="I20" s="165" t="str">
        <f>INDEX(Trends!$D$3:$D$405,MATCH(B20,Trends!$C$3:$C$405,0))</f>
        <v>Decreasing</v>
      </c>
      <c r="J20" s="95" t="str">
        <f>VLOOKUP($B20,Reliability!$A$3:$I$170,9,FALSE)</f>
        <v>Medium</v>
      </c>
      <c r="K20" s="166">
        <f t="shared" si="3"/>
        <v>1.9</v>
      </c>
      <c r="L20" s="166">
        <f>VLOOKUP($B20,'Impact of the crisis'!$C$6:$N$170,12,FALSE)</f>
        <v>1.4</v>
      </c>
      <c r="M20" s="166">
        <f>VLOOKUP($B20,'Impact of the crisis'!$C$6:$AB$170,26,FALSE)</f>
        <v>2.2000000000000002</v>
      </c>
      <c r="N20" s="166">
        <f>VLOOKUP($B20,'Conditions of people affected'!$C$6:$R$170,16,FALSE)</f>
        <v>2.85</v>
      </c>
      <c r="O20" s="166">
        <f>VLOOKUP($B20,'Conditions of people affected'!$C$6:$R$170,9,FALSE)</f>
        <v>2.7</v>
      </c>
      <c r="P20" s="166">
        <f>VLOOKUP($B20,'Conditions of people affected'!$C$6:$R$170,15,FALSE)</f>
        <v>3</v>
      </c>
      <c r="Q20" s="166">
        <f t="shared" si="4"/>
        <v>1.8</v>
      </c>
      <c r="R20" s="166">
        <f>VLOOKUP($B20,'Complexity of the crisis'!$C$6:$AN$170,22,FALSE)</f>
        <v>2.1</v>
      </c>
      <c r="S20" s="167">
        <f>VLOOKUP($B20,'Complexity of the crisis'!$C$6:$AN$170,38,FALSE)</f>
        <v>1.5</v>
      </c>
      <c r="T20" s="94" t="str">
        <f>VLOOKUP(B20,Lists!$C$3:$E$163,3,FALSE)</f>
        <v>Americas</v>
      </c>
      <c r="U20" s="100" t="str">
        <f>VLOOKUP(B20,'INFORM Severity - hidden'!$C$5:$V$170,20,FALSE)</f>
        <v>2021-01-29</v>
      </c>
    </row>
    <row r="21" spans="1:21">
      <c r="A21" s="90" t="str">
        <f t="array" ref="A21">IFERROR(INDEX(Lists!$B$2:$B$153,SMALL(IF(Lists!$H$2:$H$153="Yes",ROW(Lists!$B$2:$B$153)),ROW(17:17))-1,1),"")</f>
        <v>Refugee Crisis in Egypt</v>
      </c>
      <c r="B21" s="91" t="str">
        <f>VLOOKUP(A21,Lists!$B$2:$G$153,2,FALSE)</f>
        <v>EGY002</v>
      </c>
      <c r="C21" s="91" t="str">
        <f>VLOOKUP(B21,'INFORM Severity - hidden'!$C$5:$D$160,2,FALSE)</f>
        <v>Egypt</v>
      </c>
      <c r="D21" s="91" t="str">
        <f>VLOOKUP(A21,Lists!$B$2:$G$153,3,FALSE)</f>
        <v>EGY</v>
      </c>
      <c r="E21" s="91" t="str">
        <f>VLOOKUP(A21,Lists!$B$2:$G$153,5,FALSE)</f>
        <v>International displacement</v>
      </c>
      <c r="F21" s="164">
        <f t="shared" si="0"/>
        <v>2.4</v>
      </c>
      <c r="G21" s="95">
        <f t="shared" si="1"/>
        <v>3</v>
      </c>
      <c r="H21" s="95" t="str">
        <f t="shared" si="2"/>
        <v>Medium</v>
      </c>
      <c r="I21" s="165" t="str">
        <f>INDEX(Trends!$D$3:$D$405,MATCH(B21,Trends!$C$3:$C$405,0))</f>
        <v>Increasing</v>
      </c>
      <c r="J21" s="95" t="str">
        <f>VLOOKUP($B21,Reliability!$A$3:$I$170,9,FALSE)</f>
        <v>High</v>
      </c>
      <c r="K21" s="166">
        <f t="shared" si="3"/>
        <v>2.2999999999999998</v>
      </c>
      <c r="L21" s="166">
        <f>VLOOKUP($B21,'Impact of the crisis'!$C$6:$N$170,12,FALSE)</f>
        <v>2.4</v>
      </c>
      <c r="M21" s="166">
        <f>VLOOKUP($B21,'Impact of the crisis'!$C$6:$AB$170,26,FALSE)</f>
        <v>2.2999999999999998</v>
      </c>
      <c r="N21" s="166">
        <f>VLOOKUP($B21,'Conditions of people affected'!$C$6:$R$170,16,FALSE)</f>
        <v>2.4</v>
      </c>
      <c r="O21" s="166">
        <f>VLOOKUP($B21,'Conditions of people affected'!$C$6:$R$170,9,FALSE)</f>
        <v>2.8</v>
      </c>
      <c r="P21" s="166">
        <f>VLOOKUP($B21,'Conditions of people affected'!$C$6:$R$170,15,FALSE)</f>
        <v>2</v>
      </c>
      <c r="Q21" s="166">
        <f t="shared" si="4"/>
        <v>2.6</v>
      </c>
      <c r="R21" s="166">
        <f>VLOOKUP($B21,'Complexity of the crisis'!$C$6:$AN$170,22,FALSE)</f>
        <v>3.2</v>
      </c>
      <c r="S21" s="167">
        <f>VLOOKUP($B21,'Complexity of the crisis'!$C$6:$AN$170,38,FALSE)</f>
        <v>2</v>
      </c>
      <c r="T21" s="94" t="str">
        <f>VLOOKUP(B21,Lists!$C$3:$E$163,3,FALSE)</f>
        <v>Africa</v>
      </c>
      <c r="U21" s="100" t="str">
        <f>VLOOKUP(B21,'INFORM Severity - hidden'!$C$5:$V$170,20,FALSE)</f>
        <v>2021-04-29</v>
      </c>
    </row>
    <row r="22" spans="1:21">
      <c r="A22" s="90" t="str">
        <f t="array" ref="A22">IFERROR(INDEX(Lists!$B$2:$B$153,SMALL(IF(Lists!$H$2:$H$153="Yes",ROW(Lists!$B$2:$B$153)),ROW(18:18))-1,1),"")</f>
        <v>Complex crisis in Eritrea</v>
      </c>
      <c r="B22" s="91" t="str">
        <f>VLOOKUP(A22,Lists!$B$2:$G$153,2,FALSE)</f>
        <v>ERI001</v>
      </c>
      <c r="C22" s="91" t="str">
        <f>VLOOKUP(B22,'INFORM Severity - hidden'!$C$5:$D$160,2,FALSE)</f>
        <v>Eritrea</v>
      </c>
      <c r="D22" s="91" t="str">
        <f>VLOOKUP(A22,Lists!$B$2:$G$153,3,FALSE)</f>
        <v>ERI</v>
      </c>
      <c r="E22" s="91" t="str">
        <f>VLOOKUP(A22,Lists!$B$2:$G$153,5,FALSE)</f>
        <v>Complex crisis</v>
      </c>
      <c r="F22" s="164">
        <f t="shared" si="0"/>
        <v>3.7</v>
      </c>
      <c r="G22" s="95">
        <f t="shared" si="1"/>
        <v>4</v>
      </c>
      <c r="H22" s="95" t="str">
        <f t="shared" si="2"/>
        <v>High</v>
      </c>
      <c r="I22" s="165" t="str">
        <f>INDEX(Trends!$D$3:$D$405,MATCH(B22,Trends!$C$3:$C$405,0))</f>
        <v>Stable</v>
      </c>
      <c r="J22" s="95" t="str">
        <f>VLOOKUP($B22,Reliability!$A$3:$I$170,9,FALSE)</f>
        <v>Medium</v>
      </c>
      <c r="K22" s="166">
        <f t="shared" si="3"/>
        <v>3.4</v>
      </c>
      <c r="L22" s="166">
        <f>VLOOKUP($B22,'Impact of the crisis'!$C$6:$N$170,12,FALSE)</f>
        <v>3.8</v>
      </c>
      <c r="M22" s="166">
        <f>VLOOKUP($B22,'Impact of the crisis'!$C$6:$AB$170,26,FALSE)</f>
        <v>3.1</v>
      </c>
      <c r="N22" s="166">
        <f>VLOOKUP($B22,'Conditions of people affected'!$C$6:$R$170,16,FALSE)</f>
        <v>3.5</v>
      </c>
      <c r="O22" s="166">
        <f>VLOOKUP($B22,'Conditions of people affected'!$C$6:$R$170,9,FALSE)</f>
        <v>4</v>
      </c>
      <c r="P22" s="166">
        <f>VLOOKUP($B22,'Conditions of people affected'!$C$6:$R$170,15,FALSE)</f>
        <v>3</v>
      </c>
      <c r="Q22" s="166">
        <f t="shared" si="4"/>
        <v>4.0999999999999996</v>
      </c>
      <c r="R22" s="166">
        <f>VLOOKUP($B22,'Complexity of the crisis'!$C$6:$AN$170,22,FALSE)</f>
        <v>2.6</v>
      </c>
      <c r="S22" s="167">
        <f>VLOOKUP($B22,'Complexity of the crisis'!$C$6:$AN$170,38,FALSE)</f>
        <v>5</v>
      </c>
      <c r="T22" s="94" t="str">
        <f>VLOOKUP(B22,Lists!$C$3:$E$163,3,FALSE)</f>
        <v>Africa</v>
      </c>
      <c r="U22" s="100" t="str">
        <f>VLOOKUP(B22,'INFORM Severity - hidden'!$C$5:$V$170,20,FALSE)</f>
        <v>2021-01-29</v>
      </c>
    </row>
    <row r="23" spans="1:21">
      <c r="A23" s="90" t="str">
        <f t="array" ref="A23">IFERROR(INDEX(Lists!$B$2:$B$153,SMALL(IF(Lists!$H$2:$H$153="Yes",ROW(Lists!$B$2:$B$153)),ROW(19:19))-1,1),"")</f>
        <v>Mixed migration flows in spain</v>
      </c>
      <c r="B23" s="91" t="str">
        <f>VLOOKUP(A23,Lists!$B$2:$G$153,2,FALSE)</f>
        <v>ESP002</v>
      </c>
      <c r="C23" s="91" t="str">
        <f>VLOOKUP(B23,'INFORM Severity - hidden'!$C$5:$D$160,2,FALSE)</f>
        <v>Spain</v>
      </c>
      <c r="D23" s="91" t="str">
        <f>VLOOKUP(A23,Lists!$B$2:$G$153,3,FALSE)</f>
        <v>ESP</v>
      </c>
      <c r="E23" s="91" t="str">
        <f>VLOOKUP(A23,Lists!$B$2:$G$153,5,FALSE)</f>
        <v>International displacement</v>
      </c>
      <c r="F23" s="164">
        <f t="shared" si="0"/>
        <v>1.5</v>
      </c>
      <c r="G23" s="95">
        <f t="shared" si="1"/>
        <v>2</v>
      </c>
      <c r="H23" s="95" t="str">
        <f t="shared" si="2"/>
        <v>Low</v>
      </c>
      <c r="I23" s="165" t="str">
        <f>INDEX(Trends!$D$3:$D$405,MATCH(B23,Trends!$C$3:$C$405,0))</f>
        <v>Stable</v>
      </c>
      <c r="J23" s="95" t="str">
        <f>VLOOKUP($B23,Reliability!$A$3:$I$170,9,FALSE)</f>
        <v>Medium</v>
      </c>
      <c r="K23" s="166">
        <f t="shared" si="3"/>
        <v>2.4</v>
      </c>
      <c r="L23" s="166">
        <f>VLOOKUP($B23,'Impact of the crisis'!$C$6:$N$170,12,FALSE)</f>
        <v>2.2000000000000002</v>
      </c>
      <c r="M23" s="166">
        <f>VLOOKUP($B23,'Impact of the crisis'!$C$6:$AB$170,26,FALSE)</f>
        <v>2.5</v>
      </c>
      <c r="N23" s="166">
        <f>VLOOKUP($B23,'Conditions of people affected'!$C$6:$R$170,16,FALSE)</f>
        <v>1</v>
      </c>
      <c r="O23" s="166">
        <f>VLOOKUP($B23,'Conditions of people affected'!$C$6:$R$170,9,FALSE)</f>
        <v>1</v>
      </c>
      <c r="P23" s="166">
        <f>VLOOKUP($B23,'Conditions of people affected'!$C$6:$R$170,15,FALSE)</f>
        <v>1</v>
      </c>
      <c r="Q23" s="166">
        <f t="shared" si="4"/>
        <v>1.5</v>
      </c>
      <c r="R23" s="166">
        <f>VLOOKUP($B23,'Complexity of the crisis'!$C$6:$AN$170,22,FALSE)</f>
        <v>2</v>
      </c>
      <c r="S23" s="167">
        <f>VLOOKUP($B23,'Complexity of the crisis'!$C$6:$AN$170,38,FALSE)</f>
        <v>1</v>
      </c>
      <c r="T23" s="94" t="str">
        <f>VLOOKUP(B23,Lists!$C$3:$E$163,3,FALSE)</f>
        <v>Europe</v>
      </c>
      <c r="U23" s="100" t="str">
        <f>VLOOKUP(B23,'INFORM Severity - hidden'!$C$5:$V$170,20,FALSE)</f>
        <v>2021-01-28</v>
      </c>
    </row>
    <row r="24" spans="1:21">
      <c r="A24" s="90" t="str">
        <f t="array" ref="A24">IFERROR(INDEX(Lists!$B$2:$B$153,SMALL(IF(Lists!$H$2:$H$153="Yes",ROW(Lists!$B$2:$B$153)),ROW(20:20))-1,1),"")</f>
        <v>Complex crisis in Ethiopia</v>
      </c>
      <c r="B24" s="91" t="str">
        <f>VLOOKUP(A24,Lists!$B$2:$G$153,2,FALSE)</f>
        <v>ETH001</v>
      </c>
      <c r="C24" s="91" t="str">
        <f>VLOOKUP(B24,'INFORM Severity - hidden'!$C$5:$D$160,2,FALSE)</f>
        <v>Ethiopia</v>
      </c>
      <c r="D24" s="91" t="str">
        <f>VLOOKUP(A24,Lists!$B$2:$G$153,3,FALSE)</f>
        <v>ETH</v>
      </c>
      <c r="E24" s="91" t="str">
        <f>VLOOKUP(A24,Lists!$B$2:$G$153,5,FALSE)</f>
        <v>Complex crisis</v>
      </c>
      <c r="F24" s="164">
        <f t="shared" si="0"/>
        <v>4.5</v>
      </c>
      <c r="G24" s="95">
        <f t="shared" si="1"/>
        <v>5</v>
      </c>
      <c r="H24" s="95" t="str">
        <f t="shared" si="2"/>
        <v>Very High</v>
      </c>
      <c r="I24" s="165" t="str">
        <f>INDEX(Trends!$D$3:$D$405,MATCH(B24,Trends!$C$3:$C$405,0))</f>
        <v>Increasing</v>
      </c>
      <c r="J24" s="95" t="str">
        <f>VLOOKUP($B24,Reliability!$A$3:$I$170,9,FALSE)</f>
        <v>High</v>
      </c>
      <c r="K24" s="166">
        <f t="shared" si="3"/>
        <v>4.5999999999999996</v>
      </c>
      <c r="L24" s="166">
        <f>VLOOKUP($B24,'Impact of the crisis'!$C$6:$N$170,12,FALSE)</f>
        <v>5</v>
      </c>
      <c r="M24" s="166">
        <f>VLOOKUP($B24,'Impact of the crisis'!$C$6:$AB$170,26,FALSE)</f>
        <v>4.3</v>
      </c>
      <c r="N24" s="166">
        <f>VLOOKUP($B24,'Conditions of people affected'!$C$6:$R$170,16,FALSE)</f>
        <v>5</v>
      </c>
      <c r="O24" s="166">
        <f>VLOOKUP($B24,'Conditions of people affected'!$C$6:$R$170,9,FALSE)</f>
        <v>5</v>
      </c>
      <c r="P24" s="166">
        <f>VLOOKUP($B24,'Conditions of people affected'!$C$6:$R$170,15,FALSE)</f>
        <v>5</v>
      </c>
      <c r="Q24" s="166">
        <f t="shared" si="4"/>
        <v>3.7</v>
      </c>
      <c r="R24" s="166">
        <f>VLOOKUP($B24,'Complexity of the crisis'!$C$6:$AN$170,22,FALSE)</f>
        <v>3.4</v>
      </c>
      <c r="S24" s="167">
        <f>VLOOKUP($B24,'Complexity of the crisis'!$C$6:$AN$170,38,FALSE)</f>
        <v>4</v>
      </c>
      <c r="T24" s="94" t="str">
        <f>VLOOKUP(B24,Lists!$C$3:$E$163,3,FALSE)</f>
        <v>Africa</v>
      </c>
      <c r="U24" s="100" t="str">
        <f>VLOOKUP(B24,'INFORM Severity - hidden'!$C$5:$V$170,20,FALSE)</f>
        <v>2021-03-24</v>
      </c>
    </row>
    <row r="25" spans="1:21">
      <c r="A25" s="90" t="str">
        <f t="array" ref="A25">IFERROR(INDEX(Lists!$B$2:$B$153,SMALL(IF(Lists!$H$2:$H$153="Yes",ROW(Lists!$B$2:$B$153)),ROW(21:21))-1,1),"")</f>
        <v>Tropical cyclone Yasa in Fiji</v>
      </c>
      <c r="B25" s="91" t="str">
        <f>VLOOKUP(A25,Lists!$B$2:$G$153,2,FALSE)</f>
        <v>FJI002</v>
      </c>
      <c r="C25" s="91" t="str">
        <f>VLOOKUP(B25,'INFORM Severity - hidden'!$C$5:$D$160,2,FALSE)</f>
        <v>Fiji</v>
      </c>
      <c r="D25" s="91" t="str">
        <f>VLOOKUP(A25,Lists!$B$2:$G$153,3,FALSE)</f>
        <v>FJI</v>
      </c>
      <c r="E25" s="91" t="str">
        <f>VLOOKUP(A25,Lists!$B$2:$G$153,5,FALSE)</f>
        <v>Tropical cyclone</v>
      </c>
      <c r="F25" s="164">
        <f t="shared" si="0"/>
        <v>1.4</v>
      </c>
      <c r="G25" s="95">
        <f t="shared" si="1"/>
        <v>2</v>
      </c>
      <c r="H25" s="95" t="str">
        <f t="shared" si="2"/>
        <v>Low</v>
      </c>
      <c r="I25" s="165" t="str">
        <f>INDEX(Trends!$D$3:$D$405,MATCH(B25,Trends!$C$3:$C$405,0))</f>
        <v>Stable</v>
      </c>
      <c r="J25" s="95" t="str">
        <f>VLOOKUP($B25,Reliability!$A$3:$I$170,9,FALSE)</f>
        <v>High</v>
      </c>
      <c r="K25" s="166">
        <f t="shared" si="3"/>
        <v>1.7</v>
      </c>
      <c r="L25" s="166">
        <f>VLOOKUP($B25,'Impact of the crisis'!$C$6:$N$170,12,FALSE)</f>
        <v>3.1</v>
      </c>
      <c r="M25" s="166">
        <f>VLOOKUP($B25,'Impact of the crisis'!$C$6:$AB$170,26,FALSE)</f>
        <v>0.8</v>
      </c>
      <c r="N25" s="166">
        <f>VLOOKUP($B25,'Conditions of people affected'!$C$6:$R$170,16,FALSE)</f>
        <v>1.1000000000000001</v>
      </c>
      <c r="O25" s="166">
        <f>VLOOKUP($B25,'Conditions of people affected'!$C$6:$R$170,9,FALSE)</f>
        <v>0.2</v>
      </c>
      <c r="P25" s="166">
        <f>VLOOKUP($B25,'Conditions of people affected'!$C$6:$R$170,15,FALSE)</f>
        <v>2</v>
      </c>
      <c r="Q25" s="166">
        <f t="shared" si="4"/>
        <v>1.7</v>
      </c>
      <c r="R25" s="166">
        <f>VLOOKUP($B25,'Complexity of the crisis'!$C$6:$AN$170,22,FALSE)</f>
        <v>1.9</v>
      </c>
      <c r="S25" s="167">
        <f>VLOOKUP($B25,'Complexity of the crisis'!$C$6:$AN$170,38,FALSE)</f>
        <v>1.5</v>
      </c>
      <c r="T25" s="94" t="str">
        <f>VLOOKUP(B25,Lists!$C$3:$E$163,3,FALSE)</f>
        <v>Pacific</v>
      </c>
      <c r="U25" s="100" t="str">
        <f>VLOOKUP(B25,'INFORM Severity - hidden'!$C$5:$V$170,20,FALSE)</f>
        <v>2021-01-29</v>
      </c>
    </row>
    <row r="26" spans="1:21">
      <c r="A26" s="90" t="str">
        <f t="array" ref="A26">IFERROR(INDEX(Lists!$B$2:$B$153,SMALL(IF(Lists!$H$2:$H$153="Yes",ROW(Lists!$B$2:$B$153)),ROW(22:22))-1,1),"")</f>
        <v>Mixed migration flows in Greece</v>
      </c>
      <c r="B26" s="91" t="str">
        <f>VLOOKUP(A26,Lists!$B$2:$G$153,2,FALSE)</f>
        <v>GRC002</v>
      </c>
      <c r="C26" s="91" t="str">
        <f>VLOOKUP(B26,'INFORM Severity - hidden'!$C$5:$D$160,2,FALSE)</f>
        <v>Greece</v>
      </c>
      <c r="D26" s="91" t="str">
        <f>VLOOKUP(A26,Lists!$B$2:$G$153,3,FALSE)</f>
        <v>GRC</v>
      </c>
      <c r="E26" s="91" t="str">
        <f>VLOOKUP(A26,Lists!$B$2:$G$153,5,FALSE)</f>
        <v>International displacement</v>
      </c>
      <c r="F26" s="164">
        <f t="shared" si="0"/>
        <v>1.5</v>
      </c>
      <c r="G26" s="95">
        <f t="shared" si="1"/>
        <v>2</v>
      </c>
      <c r="H26" s="95" t="str">
        <f t="shared" si="2"/>
        <v>Low</v>
      </c>
      <c r="I26" s="165" t="str">
        <f>INDEX(Trends!$D$3:$D$405,MATCH(B26,Trends!$C$3:$C$405,0))</f>
        <v>Decreasing</v>
      </c>
      <c r="J26" s="95" t="str">
        <f>VLOOKUP($B26,Reliability!$A$3:$I$170,9,FALSE)</f>
        <v>High</v>
      </c>
      <c r="K26" s="166">
        <f t="shared" si="3"/>
        <v>2</v>
      </c>
      <c r="L26" s="166">
        <f>VLOOKUP($B26,'Impact of the crisis'!$C$6:$N$170,12,FALSE)</f>
        <v>0.3</v>
      </c>
      <c r="M26" s="166">
        <f>VLOOKUP($B26,'Impact of the crisis'!$C$6:$AB$170,26,FALSE)</f>
        <v>2.7</v>
      </c>
      <c r="N26" s="166">
        <f>VLOOKUP($B26,'Conditions of people affected'!$C$6:$R$170,16,FALSE)</f>
        <v>1.2</v>
      </c>
      <c r="O26" s="166">
        <f>VLOOKUP($B26,'Conditions of people affected'!$C$6:$R$170,9,FALSE)</f>
        <v>0.4</v>
      </c>
      <c r="P26" s="166">
        <f>VLOOKUP($B26,'Conditions of people affected'!$C$6:$R$170,15,FALSE)</f>
        <v>2</v>
      </c>
      <c r="Q26" s="166">
        <f t="shared" si="4"/>
        <v>1.7</v>
      </c>
      <c r="R26" s="166">
        <f>VLOOKUP($B26,'Complexity of the crisis'!$C$6:$AN$170,22,FALSE)</f>
        <v>1.8</v>
      </c>
      <c r="S26" s="167">
        <f>VLOOKUP($B26,'Complexity of the crisis'!$C$6:$AN$170,38,FALSE)</f>
        <v>1.5</v>
      </c>
      <c r="T26" s="94" t="str">
        <f>VLOOKUP(B26,Lists!$C$3:$E$163,3,FALSE)</f>
        <v>Europe</v>
      </c>
      <c r="U26" s="100" t="str">
        <f>VLOOKUP(B26,'INFORM Severity - hidden'!$C$5:$V$170,20,FALSE)</f>
        <v>2021-04-28</v>
      </c>
    </row>
    <row r="27" spans="1:21">
      <c r="A27" s="90" t="str">
        <f t="array" ref="A27">IFERROR(INDEX(Lists!$B$2:$B$153,SMALL(IF(Lists!$H$2:$H$153="Yes",ROW(Lists!$B$2:$B$153)),ROW(23:23))-1,1),"")</f>
        <v>Complex crisis in Guatemala</v>
      </c>
      <c r="B27" s="91" t="str">
        <f>VLOOKUP(A27,Lists!$B$2:$G$153,2,FALSE)</f>
        <v>GTM001</v>
      </c>
      <c r="C27" s="91" t="str">
        <f>VLOOKUP(B27,'INFORM Severity - hidden'!$C$5:$D$160,2,FALSE)</f>
        <v>Guatemala</v>
      </c>
      <c r="D27" s="91" t="str">
        <f>VLOOKUP(A27,Lists!$B$2:$G$153,3,FALSE)</f>
        <v>GTM</v>
      </c>
      <c r="E27" s="91" t="str">
        <f>VLOOKUP(A27,Lists!$B$2:$G$153,5,FALSE)</f>
        <v>Complex crisis</v>
      </c>
      <c r="F27" s="164">
        <f t="shared" si="0"/>
        <v>3.4</v>
      </c>
      <c r="G27" s="95">
        <f t="shared" si="1"/>
        <v>4</v>
      </c>
      <c r="H27" s="95" t="str">
        <f t="shared" si="2"/>
        <v>High</v>
      </c>
      <c r="I27" s="165" t="str">
        <f>INDEX(Trends!$D$3:$D$405,MATCH(B27,Trends!$C$3:$C$405,0))</f>
        <v>Stable</v>
      </c>
      <c r="J27" s="95" t="str">
        <f>VLOOKUP($B27,Reliability!$A$3:$I$170,9,FALSE)</f>
        <v>High</v>
      </c>
      <c r="K27" s="166">
        <f t="shared" si="3"/>
        <v>3.7</v>
      </c>
      <c r="L27" s="166">
        <f>VLOOKUP($B27,'Impact of the crisis'!$C$6:$N$170,12,FALSE)</f>
        <v>4.3</v>
      </c>
      <c r="M27" s="166">
        <f>VLOOKUP($B27,'Impact of the crisis'!$C$6:$AB$170,26,FALSE)</f>
        <v>3.4</v>
      </c>
      <c r="N27" s="166">
        <f>VLOOKUP($B27,'Conditions of people affected'!$C$6:$R$170,16,FALSE)</f>
        <v>3.6</v>
      </c>
      <c r="O27" s="166">
        <f>VLOOKUP($B27,'Conditions of people affected'!$C$6:$R$170,9,FALSE)</f>
        <v>4.2</v>
      </c>
      <c r="P27" s="166">
        <f>VLOOKUP($B27,'Conditions of people affected'!$C$6:$R$170,15,FALSE)</f>
        <v>3</v>
      </c>
      <c r="Q27" s="166">
        <f t="shared" si="4"/>
        <v>2.9</v>
      </c>
      <c r="R27" s="166">
        <f>VLOOKUP($B27,'Complexity of the crisis'!$C$6:$AN$170,22,FALSE)</f>
        <v>3.3</v>
      </c>
      <c r="S27" s="167">
        <f>VLOOKUP($B27,'Complexity of the crisis'!$C$6:$AN$170,38,FALSE)</f>
        <v>2.5</v>
      </c>
      <c r="T27" s="94" t="str">
        <f>VLOOKUP(B27,Lists!$C$3:$E$163,3,FALSE)</f>
        <v>Americas</v>
      </c>
      <c r="U27" s="100" t="str">
        <f>VLOOKUP(B27,'INFORM Severity - hidden'!$C$5:$V$170,20,FALSE)</f>
        <v>2021-01-28</v>
      </c>
    </row>
    <row r="28" spans="1:21">
      <c r="A28" s="90" t="str">
        <f t="array" ref="A28">IFERROR(INDEX(Lists!$B$2:$B$153,SMALL(IF(Lists!$H$2:$H$153="Yes",ROW(Lists!$B$2:$B$153)),ROW(24:24))-1,1),"")</f>
        <v>Complex crisis in Honduras</v>
      </c>
      <c r="B28" s="91" t="str">
        <f>VLOOKUP(A28,Lists!$B$2:$G$153,2,FALSE)</f>
        <v>HND001</v>
      </c>
      <c r="C28" s="91" t="str">
        <f>VLOOKUP(B28,'INFORM Severity - hidden'!$C$5:$D$160,2,FALSE)</f>
        <v>Honduras</v>
      </c>
      <c r="D28" s="91" t="str">
        <f>VLOOKUP(A28,Lists!$B$2:$G$153,3,FALSE)</f>
        <v>HND</v>
      </c>
      <c r="E28" s="91" t="str">
        <f>VLOOKUP(A28,Lists!$B$2:$G$153,5,FALSE)</f>
        <v>Complex crisis</v>
      </c>
      <c r="F28" s="164">
        <f t="shared" si="0"/>
        <v>3.2</v>
      </c>
      <c r="G28" s="95">
        <f t="shared" si="1"/>
        <v>4</v>
      </c>
      <c r="H28" s="95" t="str">
        <f t="shared" si="2"/>
        <v>High</v>
      </c>
      <c r="I28" s="165" t="str">
        <f>INDEX(Trends!$D$3:$D$405,MATCH(B28,Trends!$C$3:$C$405,0))</f>
        <v>Stable</v>
      </c>
      <c r="J28" s="95" t="str">
        <f>VLOOKUP($B28,Reliability!$A$3:$I$170,9,FALSE)</f>
        <v>High</v>
      </c>
      <c r="K28" s="166">
        <f t="shared" si="3"/>
        <v>3.7</v>
      </c>
      <c r="L28" s="166">
        <f>VLOOKUP($B28,'Impact of the crisis'!$C$6:$N$170,12,FALSE)</f>
        <v>4.2</v>
      </c>
      <c r="M28" s="166">
        <f>VLOOKUP($B28,'Impact of the crisis'!$C$6:$AB$170,26,FALSE)</f>
        <v>3.4</v>
      </c>
      <c r="N28" s="166">
        <f>VLOOKUP($B28,'Conditions of people affected'!$C$6:$R$170,16,FALSE)</f>
        <v>3.25</v>
      </c>
      <c r="O28" s="166">
        <f>VLOOKUP($B28,'Conditions of people affected'!$C$6:$R$170,9,FALSE)</f>
        <v>3.5</v>
      </c>
      <c r="P28" s="166">
        <f>VLOOKUP($B28,'Conditions of people affected'!$C$6:$R$170,15,FALSE)</f>
        <v>3</v>
      </c>
      <c r="Q28" s="166">
        <f t="shared" si="4"/>
        <v>2.8</v>
      </c>
      <c r="R28" s="166">
        <f>VLOOKUP($B28,'Complexity of the crisis'!$C$6:$AN$170,22,FALSE)</f>
        <v>3.1</v>
      </c>
      <c r="S28" s="167">
        <f>VLOOKUP($B28,'Complexity of the crisis'!$C$6:$AN$170,38,FALSE)</f>
        <v>2.5</v>
      </c>
      <c r="T28" s="94" t="str">
        <f>VLOOKUP(B28,Lists!$C$3:$E$163,3,FALSE)</f>
        <v>Americas</v>
      </c>
      <c r="U28" s="100" t="str">
        <f>VLOOKUP(B28,'INFORM Severity - hidden'!$C$5:$V$170,20,FALSE)</f>
        <v>2021-01-28</v>
      </c>
    </row>
    <row r="29" spans="1:21">
      <c r="A29" s="90" t="str">
        <f t="array" ref="A29">IFERROR(INDEX(Lists!$B$2:$B$153,SMALL(IF(Lists!$H$2:$H$153="Yes",ROW(Lists!$B$2:$B$153)),ROW(25:25))-1,1),"")</f>
        <v>Complex crisis in Haiti</v>
      </c>
      <c r="B29" s="91" t="str">
        <f>VLOOKUP(A29,Lists!$B$2:$G$153,2,FALSE)</f>
        <v>HTI001</v>
      </c>
      <c r="C29" s="91" t="str">
        <f>VLOOKUP(B29,'INFORM Severity - hidden'!$C$5:$D$160,2,FALSE)</f>
        <v>Haiti</v>
      </c>
      <c r="D29" s="91" t="str">
        <f>VLOOKUP(A29,Lists!$B$2:$G$153,3,FALSE)</f>
        <v>HTI</v>
      </c>
      <c r="E29" s="91" t="str">
        <f>VLOOKUP(A29,Lists!$B$2:$G$153,5,FALSE)</f>
        <v>Complex crisis</v>
      </c>
      <c r="F29" s="164">
        <f t="shared" si="0"/>
        <v>3.8</v>
      </c>
      <c r="G29" s="95">
        <f t="shared" si="1"/>
        <v>4</v>
      </c>
      <c r="H29" s="95" t="str">
        <f t="shared" si="2"/>
        <v>High</v>
      </c>
      <c r="I29" s="165" t="str">
        <f>INDEX(Trends!$D$3:$D$405,MATCH(B29,Trends!$C$3:$C$405,0))</f>
        <v>Increasing</v>
      </c>
      <c r="J29" s="95" t="str">
        <f>VLOOKUP($B29,Reliability!$A$3:$I$170,9,FALSE)</f>
        <v>High</v>
      </c>
      <c r="K29" s="166">
        <f t="shared" si="3"/>
        <v>3.2</v>
      </c>
      <c r="L29" s="166">
        <f>VLOOKUP($B29,'Impact of the crisis'!$C$6:$N$170,12,FALSE)</f>
        <v>4</v>
      </c>
      <c r="M29" s="166">
        <f>VLOOKUP($B29,'Impact of the crisis'!$C$6:$AB$170,26,FALSE)</f>
        <v>2.7</v>
      </c>
      <c r="N29" s="166">
        <f>VLOOKUP($B29,'Conditions of people affected'!$C$6:$R$170,16,FALSE)</f>
        <v>4.7</v>
      </c>
      <c r="O29" s="166">
        <f>VLOOKUP($B29,'Conditions of people affected'!$C$6:$R$170,9,FALSE)</f>
        <v>4.4000000000000004</v>
      </c>
      <c r="P29" s="166">
        <f>VLOOKUP($B29,'Conditions of people affected'!$C$6:$R$170,15,FALSE)</f>
        <v>5</v>
      </c>
      <c r="Q29" s="166">
        <f t="shared" si="4"/>
        <v>2.5</v>
      </c>
      <c r="R29" s="166">
        <f>VLOOKUP($B29,'Complexity of the crisis'!$C$6:$AN$170,22,FALSE)</f>
        <v>2.9</v>
      </c>
      <c r="S29" s="167">
        <f>VLOOKUP($B29,'Complexity of the crisis'!$C$6:$AN$170,38,FALSE)</f>
        <v>2</v>
      </c>
      <c r="T29" s="94" t="str">
        <f>VLOOKUP(B29,Lists!$C$3:$E$163,3,FALSE)</f>
        <v>Americas</v>
      </c>
      <c r="U29" s="100" t="str">
        <f>VLOOKUP(B29,'INFORM Severity - hidden'!$C$5:$V$170,20,FALSE)</f>
        <v>2021-03-28</v>
      </c>
    </row>
    <row r="30" spans="1:21">
      <c r="A30" s="90" t="str">
        <f t="array" ref="A30">IFERROR(INDEX(Lists!$B$2:$B$153,SMALL(IF(Lists!$H$2:$H$153="Yes",ROW(Lists!$B$2:$B$153)),ROW(26:26))-1,1),"")</f>
        <v>Country Level</v>
      </c>
      <c r="B30" s="91" t="str">
        <f>VLOOKUP(A30,Lists!$B$2:$G$153,2,FALSE)</f>
        <v>IDN007</v>
      </c>
      <c r="C30" s="91" t="str">
        <f>VLOOKUP(B30,'INFORM Severity - hidden'!$C$5:$D$160,2,FALSE)</f>
        <v>Indonesia</v>
      </c>
      <c r="D30" s="91" t="str">
        <f>VLOOKUP(A30,Lists!$B$2:$G$153,3,FALSE)</f>
        <v>IDN</v>
      </c>
      <c r="E30" s="91" t="str">
        <f>VLOOKUP(A30,Lists!$B$2:$G$153,5,FALSE)</f>
        <v>Multiple crises country</v>
      </c>
      <c r="F30" s="164">
        <f t="shared" si="0"/>
        <v>2.1</v>
      </c>
      <c r="G30" s="95">
        <f t="shared" si="1"/>
        <v>3</v>
      </c>
      <c r="H30" s="95" t="str">
        <f t="shared" si="2"/>
        <v>Medium</v>
      </c>
      <c r="I30" s="165" t="str">
        <f>INDEX(Trends!$D$3:$D$405,MATCH(B30,Trends!$C$3:$C$405,0))</f>
        <v>Stable</v>
      </c>
      <c r="J30" s="95" t="str">
        <f>VLOOKUP($B30,Reliability!$A$3:$I$170,9,FALSE)</f>
        <v>High</v>
      </c>
      <c r="K30" s="166">
        <f t="shared" si="3"/>
        <v>2.8</v>
      </c>
      <c r="L30" s="166">
        <f>VLOOKUP($B30,'Impact of the crisis'!$C$6:$N$170,12,FALSE)</f>
        <v>2</v>
      </c>
      <c r="M30" s="166">
        <f>VLOOKUP($B30,'Impact of the crisis'!$C$6:$AB$170,26,FALSE)</f>
        <v>3.1</v>
      </c>
      <c r="N30" s="166">
        <f>VLOOKUP($B30,'Conditions of people affected'!$C$6:$R$170,16,FALSE)</f>
        <v>1.8</v>
      </c>
      <c r="O30" s="166">
        <f>VLOOKUP($B30,'Conditions of people affected'!$C$6:$R$170,9,FALSE)</f>
        <v>1.6</v>
      </c>
      <c r="P30" s="166">
        <f>VLOOKUP($B30,'Conditions of people affected'!$C$6:$R$170,15,FALSE)</f>
        <v>2</v>
      </c>
      <c r="Q30" s="166">
        <f t="shared" si="4"/>
        <v>2</v>
      </c>
      <c r="R30" s="166">
        <f>VLOOKUP($B30,'Complexity of the crisis'!$C$6:$AN$170,22,FALSE)</f>
        <v>2.8</v>
      </c>
      <c r="S30" s="167">
        <f>VLOOKUP($B30,'Complexity of the crisis'!$C$6:$AN$170,38,FALSE)</f>
        <v>1</v>
      </c>
      <c r="T30" s="94" t="str">
        <f>VLOOKUP(B30,Lists!$C$3:$E$163,3,FALSE)</f>
        <v>Asia</v>
      </c>
      <c r="U30" s="100" t="str">
        <f>VLOOKUP(B30,'INFORM Severity - hidden'!$C$5:$V$170,20,FALSE)</f>
        <v>2021-03-23</v>
      </c>
    </row>
    <row r="31" spans="1:21">
      <c r="A31" s="90" t="str">
        <f t="array" ref="A31">IFERROR(INDEX(Lists!$B$2:$B$153,SMALL(IF(Lists!$H$2:$H$153="Yes",ROW(Lists!$B$2:$B$153)),ROW(27:27))-1,1),"")</f>
        <v>Conflict in Jammu and Kashmir</v>
      </c>
      <c r="B31" s="91" t="str">
        <f>VLOOKUP(A31,Lists!$B$2:$G$153,2,FALSE)</f>
        <v>IND002</v>
      </c>
      <c r="C31" s="91" t="str">
        <f>VLOOKUP(B31,'INFORM Severity - hidden'!$C$5:$D$160,2,FALSE)</f>
        <v>India</v>
      </c>
      <c r="D31" s="91" t="str">
        <f>VLOOKUP(A31,Lists!$B$2:$G$153,3,FALSE)</f>
        <v>IND</v>
      </c>
      <c r="E31" s="91" t="str">
        <f>VLOOKUP(A31,Lists!$B$2:$G$153,5,FALSE)</f>
        <v>Conflict</v>
      </c>
      <c r="F31" s="164" t="str">
        <f t="shared" si="0"/>
        <v>x</v>
      </c>
      <c r="G31" s="95" t="str">
        <f t="shared" si="1"/>
        <v>x</v>
      </c>
      <c r="H31" s="95" t="str">
        <f t="shared" si="2"/>
        <v>x</v>
      </c>
      <c r="I31" s="165" t="str">
        <f>INDEX(Trends!$D$3:$D$405,MATCH(B31,Trends!$C$3:$C$405,0))</f>
        <v>-</v>
      </c>
      <c r="J31" s="95" t="str">
        <f>VLOOKUP($B31,Reliability!$A$3:$I$170,9,FALSE)</f>
        <v>Low</v>
      </c>
      <c r="K31" s="166">
        <f t="shared" si="3"/>
        <v>2.6</v>
      </c>
      <c r="L31" s="166">
        <f>VLOOKUP($B31,'Impact of the crisis'!$C$6:$N$170,12,FALSE)</f>
        <v>2</v>
      </c>
      <c r="M31" s="166">
        <f>VLOOKUP($B31,'Impact of the crisis'!$C$6:$AB$170,26,FALSE)</f>
        <v>2.9</v>
      </c>
      <c r="N31" s="166" t="str">
        <f>VLOOKUP($B31,'Conditions of people affected'!$C$6:$R$170,16,FALSE)</f>
        <v>x</v>
      </c>
      <c r="O31" s="166" t="str">
        <f>VLOOKUP($B31,'Conditions of people affected'!$C$6:$R$170,9,FALSE)</f>
        <v>x</v>
      </c>
      <c r="P31" s="166" t="str">
        <f>VLOOKUP($B31,'Conditions of people affected'!$C$6:$R$170,15,FALSE)</f>
        <v>x</v>
      </c>
      <c r="Q31" s="166">
        <f t="shared" si="4"/>
        <v>2.8</v>
      </c>
      <c r="R31" s="166">
        <f>VLOOKUP($B31,'Complexity of the crisis'!$C$6:$AN$170,22,FALSE)</f>
        <v>2.6</v>
      </c>
      <c r="S31" s="167">
        <f>VLOOKUP($B31,'Complexity of the crisis'!$C$6:$AN$170,38,FALSE)</f>
        <v>3</v>
      </c>
      <c r="T31" s="94" t="str">
        <f>VLOOKUP(B31,Lists!$C$3:$E$163,3,FALSE)</f>
        <v>Asia</v>
      </c>
      <c r="U31" s="100" t="str">
        <f>VLOOKUP(B31,'INFORM Severity - hidden'!$C$5:$V$170,20,FALSE)</f>
        <v>2021-03-23</v>
      </c>
    </row>
    <row r="32" spans="1:21">
      <c r="A32" s="90" t="str">
        <f t="array" ref="A32">IFERROR(INDEX(Lists!$B$2:$B$153,SMALL(IF(Lists!$H$2:$H$153="Yes",ROW(Lists!$B$2:$B$153)),ROW(28:28))-1,1),"")</f>
        <v>Afghan Refugees in Iran</v>
      </c>
      <c r="B32" s="91" t="str">
        <f>VLOOKUP(A32,Lists!$B$2:$G$153,2,FALSE)</f>
        <v>IRN004</v>
      </c>
      <c r="C32" s="91" t="str">
        <f>VLOOKUP(B32,'INFORM Severity - hidden'!$C$5:$D$160,2,FALSE)</f>
        <v>Iran</v>
      </c>
      <c r="D32" s="91" t="str">
        <f>VLOOKUP(A32,Lists!$B$2:$G$153,3,FALSE)</f>
        <v>IRN</v>
      </c>
      <c r="E32" s="91" t="str">
        <f>VLOOKUP(A32,Lists!$B$2:$G$153,5,FALSE)</f>
        <v>International displacement</v>
      </c>
      <c r="F32" s="164">
        <f t="shared" si="0"/>
        <v>3.4</v>
      </c>
      <c r="G32" s="95">
        <f t="shared" si="1"/>
        <v>4</v>
      </c>
      <c r="H32" s="95" t="str">
        <f t="shared" si="2"/>
        <v>High</v>
      </c>
      <c r="I32" s="165" t="str">
        <f>INDEX(Trends!$D$3:$D$405,MATCH(B32,Trends!$C$3:$C$405,0))</f>
        <v>Stable</v>
      </c>
      <c r="J32" s="95" t="str">
        <f>VLOOKUP($B32,Reliability!$A$3:$I$170,9,FALSE)</f>
        <v>High</v>
      </c>
      <c r="K32" s="166">
        <f t="shared" si="3"/>
        <v>2.8</v>
      </c>
      <c r="L32" s="166">
        <f>VLOOKUP($B32,'Impact of the crisis'!$C$6:$N$170,12,FALSE)</f>
        <v>2.7</v>
      </c>
      <c r="M32" s="166">
        <f>VLOOKUP($B32,'Impact of the crisis'!$C$6:$AB$170,26,FALSE)</f>
        <v>2.8</v>
      </c>
      <c r="N32" s="166">
        <f>VLOOKUP($B32,'Conditions of people affected'!$C$6:$R$170,16,FALSE)</f>
        <v>4.05</v>
      </c>
      <c r="O32" s="166">
        <f>VLOOKUP($B32,'Conditions of people affected'!$C$6:$R$170,9,FALSE)</f>
        <v>4.0999999999999996</v>
      </c>
      <c r="P32" s="166">
        <f>VLOOKUP($B32,'Conditions of people affected'!$C$6:$R$170,15,FALSE)</f>
        <v>4</v>
      </c>
      <c r="Q32" s="166">
        <f t="shared" si="4"/>
        <v>2.7</v>
      </c>
      <c r="R32" s="166">
        <f>VLOOKUP($B32,'Complexity of the crisis'!$C$6:$AN$170,22,FALSE)</f>
        <v>2.8</v>
      </c>
      <c r="S32" s="167">
        <f>VLOOKUP($B32,'Complexity of the crisis'!$C$6:$AN$170,38,FALSE)</f>
        <v>2.5</v>
      </c>
      <c r="T32" s="94" t="str">
        <f>VLOOKUP(B32,Lists!$C$3:$E$163,3,FALSE)</f>
        <v>Middle east</v>
      </c>
      <c r="U32" s="100" t="str">
        <f>VLOOKUP(B32,'INFORM Severity - hidden'!$C$5:$V$170,20,FALSE)</f>
        <v>2021-03-15</v>
      </c>
    </row>
    <row r="33" spans="1:21">
      <c r="A33" s="90" t="str">
        <f t="array" ref="A33">IFERROR(INDEX(Lists!$B$2:$B$153,SMALL(IF(Lists!$H$2:$H$153="Yes",ROW(Lists!$B$2:$B$153)),ROW(29:29))-1,1),"")</f>
        <v>Multiple crises in Iraq</v>
      </c>
      <c r="B33" s="91" t="str">
        <f>VLOOKUP(A33,Lists!$B$2:$G$153,2,FALSE)</f>
        <v>IRQ001</v>
      </c>
      <c r="C33" s="91" t="str">
        <f>VLOOKUP(B33,'INFORM Severity - hidden'!$C$5:$D$160,2,FALSE)</f>
        <v>Iraq</v>
      </c>
      <c r="D33" s="91" t="str">
        <f>VLOOKUP(A33,Lists!$B$2:$G$153,3,FALSE)</f>
        <v>IRQ</v>
      </c>
      <c r="E33" s="91" t="str">
        <f>VLOOKUP(A33,Lists!$B$2:$G$153,5,FALSE)</f>
        <v>Multiple crises country</v>
      </c>
      <c r="F33" s="164">
        <f t="shared" si="0"/>
        <v>4.2</v>
      </c>
      <c r="G33" s="95">
        <f t="shared" si="1"/>
        <v>5</v>
      </c>
      <c r="H33" s="95" t="str">
        <f t="shared" si="2"/>
        <v>Very High</v>
      </c>
      <c r="I33" s="165" t="str">
        <f>INDEX(Trends!$D$3:$D$405,MATCH(B33,Trends!$C$3:$C$405,0))</f>
        <v>Increasing</v>
      </c>
      <c r="J33" s="95" t="str">
        <f>VLOOKUP($B33,Reliability!$A$3:$I$170,9,FALSE)</f>
        <v>Very High</v>
      </c>
      <c r="K33" s="166">
        <f t="shared" si="3"/>
        <v>4.3</v>
      </c>
      <c r="L33" s="166">
        <f>VLOOKUP($B33,'Impact of the crisis'!$C$6:$N$170,12,FALSE)</f>
        <v>4.9000000000000004</v>
      </c>
      <c r="M33" s="166">
        <f>VLOOKUP($B33,'Impact of the crisis'!$C$6:$AB$170,26,FALSE)</f>
        <v>3.9</v>
      </c>
      <c r="N33" s="166">
        <f>VLOOKUP($B33,'Conditions of people affected'!$C$6:$R$170,16,FALSE)</f>
        <v>4.2</v>
      </c>
      <c r="O33" s="166">
        <f>VLOOKUP($B33,'Conditions of people affected'!$C$6:$R$170,9,FALSE)</f>
        <v>4.4000000000000004</v>
      </c>
      <c r="P33" s="166">
        <f>VLOOKUP($B33,'Conditions of people affected'!$C$6:$R$170,15,FALSE)</f>
        <v>4</v>
      </c>
      <c r="Q33" s="166">
        <f t="shared" si="4"/>
        <v>4</v>
      </c>
      <c r="R33" s="166">
        <f>VLOOKUP($B33,'Complexity of the crisis'!$C$6:$AN$170,22,FALSE)</f>
        <v>3.4</v>
      </c>
      <c r="S33" s="167">
        <f>VLOOKUP($B33,'Complexity of the crisis'!$C$6:$AN$170,38,FALSE)</f>
        <v>4.5</v>
      </c>
      <c r="T33" s="94" t="str">
        <f>VLOOKUP(B33,Lists!$C$3:$E$163,3,FALSE)</f>
        <v>Middle east</v>
      </c>
      <c r="U33" s="100" t="str">
        <f>VLOOKUP(B33,'INFORM Severity - hidden'!$C$5:$V$170,20,FALSE)</f>
        <v>2021-04-28</v>
      </c>
    </row>
    <row r="34" spans="1:21">
      <c r="A34" s="90" t="str">
        <f t="array" ref="A34">IFERROR(INDEX(Lists!$B$2:$B$153,SMALL(IF(Lists!$H$2:$H$153="Yes",ROW(Lists!$B$2:$B$153)),ROW(30:30))-1,1),"")</f>
        <v>Mixed migration flows in Italy</v>
      </c>
      <c r="B34" s="91" t="str">
        <f>VLOOKUP(A34,Lists!$B$2:$G$153,2,FALSE)</f>
        <v>ITA002</v>
      </c>
      <c r="C34" s="91" t="str">
        <f>VLOOKUP(B34,'INFORM Severity - hidden'!$C$5:$D$160,2,FALSE)</f>
        <v>Italy</v>
      </c>
      <c r="D34" s="91" t="str">
        <f>VLOOKUP(A34,Lists!$B$2:$G$153,3,FALSE)</f>
        <v>ITA</v>
      </c>
      <c r="E34" s="91" t="str">
        <f>VLOOKUP(A34,Lists!$B$2:$G$153,5,FALSE)</f>
        <v>International displacement</v>
      </c>
      <c r="F34" s="164" t="str">
        <f t="shared" si="0"/>
        <v>x</v>
      </c>
      <c r="G34" s="95" t="str">
        <f t="shared" si="1"/>
        <v>x</v>
      </c>
      <c r="H34" s="95" t="str">
        <f t="shared" si="2"/>
        <v>x</v>
      </c>
      <c r="I34" s="165" t="str">
        <f>INDEX(Trends!$D$3:$D$405,MATCH(B34,Trends!$C$3:$C$405,0))</f>
        <v>-</v>
      </c>
      <c r="J34" s="95" t="str">
        <f>VLOOKUP($B34,Reliability!$A$3:$I$170,9,FALSE)</f>
        <v>Low</v>
      </c>
      <c r="K34" s="166">
        <f t="shared" si="3"/>
        <v>2.9</v>
      </c>
      <c r="L34" s="166">
        <f>VLOOKUP($B34,'Impact of the crisis'!$C$6:$N$170,12,FALSE)</f>
        <v>1.7</v>
      </c>
      <c r="M34" s="166">
        <f>VLOOKUP($B34,'Impact of the crisis'!$C$6:$AB$170,26,FALSE)</f>
        <v>3.4</v>
      </c>
      <c r="N34" s="166" t="str">
        <f>VLOOKUP($B34,'Conditions of people affected'!$C$6:$R$170,16,FALSE)</f>
        <v>x</v>
      </c>
      <c r="O34" s="166" t="str">
        <f>VLOOKUP($B34,'Conditions of people affected'!$C$6:$R$170,9,FALSE)</f>
        <v>x</v>
      </c>
      <c r="P34" s="166" t="str">
        <f>VLOOKUP($B34,'Conditions of people affected'!$C$6:$R$170,15,FALSE)</f>
        <v>x</v>
      </c>
      <c r="Q34" s="166">
        <f t="shared" si="4"/>
        <v>1.5</v>
      </c>
      <c r="R34" s="166">
        <f>VLOOKUP($B34,'Complexity of the crisis'!$C$6:$AN$170,22,FALSE)</f>
        <v>1.4</v>
      </c>
      <c r="S34" s="167">
        <f>VLOOKUP($B34,'Complexity of the crisis'!$C$6:$AN$170,38,FALSE)</f>
        <v>1.5</v>
      </c>
      <c r="T34" s="94" t="str">
        <f>VLOOKUP(B34,Lists!$C$3:$E$163,3,FALSE)</f>
        <v>Europe</v>
      </c>
      <c r="U34" s="100" t="str">
        <f>VLOOKUP(B34,'INFORM Severity - hidden'!$C$5:$V$170,20,FALSE)</f>
        <v>2019-04-17</v>
      </c>
    </row>
    <row r="35" spans="1:21">
      <c r="A35" s="90" t="str">
        <f t="array" ref="A35">IFERROR(INDEX(Lists!$B$2:$B$153,SMALL(IF(Lists!$H$2:$H$153="Yes",ROW(Lists!$B$2:$B$153)),ROW(31:31))-1,1),"")</f>
        <v>Syrian refugees in Jordan</v>
      </c>
      <c r="B35" s="91" t="str">
        <f>VLOOKUP(A35,Lists!$B$2:$G$153,2,FALSE)</f>
        <v>JOR002</v>
      </c>
      <c r="C35" s="91" t="str">
        <f>VLOOKUP(B35,'INFORM Severity - hidden'!$C$5:$D$160,2,FALSE)</f>
        <v>Jordan</v>
      </c>
      <c r="D35" s="91" t="str">
        <f>VLOOKUP(A35,Lists!$B$2:$G$153,3,FALSE)</f>
        <v>JOR</v>
      </c>
      <c r="E35" s="91" t="str">
        <f>VLOOKUP(A35,Lists!$B$2:$G$153,5,FALSE)</f>
        <v>International displacement</v>
      </c>
      <c r="F35" s="164">
        <f t="shared" si="0"/>
        <v>3.2</v>
      </c>
      <c r="G35" s="95">
        <f t="shared" si="1"/>
        <v>4</v>
      </c>
      <c r="H35" s="95" t="str">
        <f t="shared" si="2"/>
        <v>High</v>
      </c>
      <c r="I35" s="165" t="str">
        <f>INDEX(Trends!$D$3:$D$405,MATCH(B35,Trends!$C$3:$C$405,0))</f>
        <v>Increasing</v>
      </c>
      <c r="J35" s="95" t="str">
        <f>VLOOKUP($B35,Reliability!$A$3:$I$170,9,FALSE)</f>
        <v>High</v>
      </c>
      <c r="K35" s="166">
        <f t="shared" si="3"/>
        <v>2.8</v>
      </c>
      <c r="L35" s="166">
        <f>VLOOKUP($B35,'Impact of the crisis'!$C$6:$N$170,12,FALSE)</f>
        <v>3</v>
      </c>
      <c r="M35" s="166">
        <f>VLOOKUP($B35,'Impact of the crisis'!$C$6:$AB$170,26,FALSE)</f>
        <v>2.7</v>
      </c>
      <c r="N35" s="166">
        <f>VLOOKUP($B35,'Conditions of people affected'!$C$6:$R$170,16,FALSE)</f>
        <v>3.75</v>
      </c>
      <c r="O35" s="166">
        <f>VLOOKUP($B35,'Conditions of people affected'!$C$6:$R$170,9,FALSE)</f>
        <v>3.5</v>
      </c>
      <c r="P35" s="166">
        <f>VLOOKUP($B35,'Conditions of people affected'!$C$6:$R$170,15,FALSE)</f>
        <v>4</v>
      </c>
      <c r="Q35" s="166">
        <f t="shared" si="4"/>
        <v>2.5</v>
      </c>
      <c r="R35" s="166">
        <f>VLOOKUP($B35,'Complexity of the crisis'!$C$6:$AN$170,22,FALSE)</f>
        <v>2.5</v>
      </c>
      <c r="S35" s="167">
        <f>VLOOKUP($B35,'Complexity of the crisis'!$C$6:$AN$170,38,FALSE)</f>
        <v>2.5</v>
      </c>
      <c r="T35" s="94" t="str">
        <f>VLOOKUP(B35,Lists!$C$3:$E$163,3,FALSE)</f>
        <v>Middle east</v>
      </c>
      <c r="U35" s="100" t="str">
        <f>VLOOKUP(B35,'INFORM Severity - hidden'!$C$5:$V$170,20,FALSE)</f>
        <v>2021-04-28</v>
      </c>
    </row>
    <row r="36" spans="1:21">
      <c r="A36" s="90" t="str">
        <f t="array" ref="A36">IFERROR(INDEX(Lists!$B$2:$B$153,SMALL(IF(Lists!$H$2:$H$153="Yes",ROW(Lists!$B$2:$B$153)),ROW(32:32))-1,1),"")</f>
        <v>Refugee situation in Kenya</v>
      </c>
      <c r="B36" s="91" t="str">
        <f>VLOOKUP(A36,Lists!$B$2:$G$153,2,FALSE)</f>
        <v>KEN002</v>
      </c>
      <c r="C36" s="91" t="str">
        <f>VLOOKUP(B36,'INFORM Severity - hidden'!$C$5:$D$160,2,FALSE)</f>
        <v>Kenya</v>
      </c>
      <c r="D36" s="91" t="str">
        <f>VLOOKUP(A36,Lists!$B$2:$G$153,3,FALSE)</f>
        <v>KEN</v>
      </c>
      <c r="E36" s="91" t="str">
        <f>VLOOKUP(A36,Lists!$B$2:$G$153,5,FALSE)</f>
        <v>International displacement</v>
      </c>
      <c r="F36" s="164">
        <f t="shared" si="0"/>
        <v>2.7</v>
      </c>
      <c r="G36" s="95">
        <f t="shared" si="1"/>
        <v>3</v>
      </c>
      <c r="H36" s="95" t="str">
        <f t="shared" si="2"/>
        <v>Medium</v>
      </c>
      <c r="I36" s="165" t="str">
        <f>INDEX(Trends!$D$3:$D$405,MATCH(B36,Trends!$C$3:$C$405,0))</f>
        <v>Stable</v>
      </c>
      <c r="J36" s="95" t="str">
        <f>VLOOKUP($B36,Reliability!$A$3:$I$170,9,FALSE)</f>
        <v>Medium</v>
      </c>
      <c r="K36" s="166">
        <f t="shared" si="3"/>
        <v>2.9</v>
      </c>
      <c r="L36" s="166">
        <f>VLOOKUP($B36,'Impact of the crisis'!$C$6:$N$170,12,FALSE)</f>
        <v>1.9</v>
      </c>
      <c r="M36" s="166">
        <f>VLOOKUP($B36,'Impact of the crisis'!$C$6:$AB$170,26,FALSE)</f>
        <v>3.3</v>
      </c>
      <c r="N36" s="166">
        <f>VLOOKUP($B36,'Conditions of people affected'!$C$6:$R$170,16,FALSE)</f>
        <v>2.95</v>
      </c>
      <c r="O36" s="166">
        <f>VLOOKUP($B36,'Conditions of people affected'!$C$6:$R$170,9,FALSE)</f>
        <v>2.9</v>
      </c>
      <c r="P36" s="166">
        <f>VLOOKUP($B36,'Conditions of people affected'!$C$6:$R$170,15,FALSE)</f>
        <v>3</v>
      </c>
      <c r="Q36" s="166">
        <f t="shared" si="4"/>
        <v>2.1</v>
      </c>
      <c r="R36" s="166">
        <f>VLOOKUP($B36,'Complexity of the crisis'!$C$6:$AN$170,22,FALSE)</f>
        <v>2.9</v>
      </c>
      <c r="S36" s="167">
        <f>VLOOKUP($B36,'Complexity of the crisis'!$C$6:$AN$170,38,FALSE)</f>
        <v>1</v>
      </c>
      <c r="T36" s="94" t="str">
        <f>VLOOKUP(B36,Lists!$C$3:$E$163,3,FALSE)</f>
        <v>Africa</v>
      </c>
      <c r="U36" s="100" t="str">
        <f>VLOOKUP(B36,'INFORM Severity - hidden'!$C$5:$V$170,20,FALSE)</f>
        <v>2021-02-26</v>
      </c>
    </row>
    <row r="37" spans="1:21">
      <c r="A37" s="90" t="str">
        <f t="array" ref="A37">IFERROR(INDEX(Lists!$B$2:$B$153,SMALL(IF(Lists!$H$2:$H$153="Yes",ROW(Lists!$B$2:$B$153)),ROW(33:33))-1,1),"")</f>
        <v>Socioeconomic crisis in Lebanon</v>
      </c>
      <c r="B37" s="91" t="str">
        <f>VLOOKUP(A37,Lists!$B$2:$G$153,2,FALSE)</f>
        <v>LBN004</v>
      </c>
      <c r="C37" s="91" t="str">
        <f>VLOOKUP(B37,'INFORM Severity - hidden'!$C$5:$D$160,2,FALSE)</f>
        <v>Lebanon</v>
      </c>
      <c r="D37" s="91" t="str">
        <f>VLOOKUP(A37,Lists!$B$2:$G$153,3,FALSE)</f>
        <v>LBN</v>
      </c>
      <c r="E37" s="91" t="str">
        <f>VLOOKUP(A37,Lists!$B$2:$G$153,5,FALSE)</f>
        <v>Political and economic crisis</v>
      </c>
      <c r="F37" s="164">
        <f t="shared" ref="F37:F68" si="5">IF(OR(N37="x",K37="x"),"x",ROUND((5-GEOMEAN(((5-K37)/5*4+1),((5-N37)/5*4+1),((5-N37)/5*4+1)))/4*3.5+Q37*0.3,1))</f>
        <v>3.7</v>
      </c>
      <c r="G37" s="95">
        <f t="shared" ref="G37:G68" si="6">IF(F37="x","x",ROUNDUP(F37,0))</f>
        <v>4</v>
      </c>
      <c r="H37" s="95" t="str">
        <f t="shared" ref="H37:H68" si="7">IF(N37="x","x",IF(K37="x","x",(IF(G37=5,"Very High",IF(G37=4,"High",IF(G37=3,"Medium",IF(G37=2,"Low","Very Low")))))))</f>
        <v>High</v>
      </c>
      <c r="I37" s="165" t="str">
        <f>INDEX(Trends!$D$3:$D$405,MATCH(B37,Trends!$C$3:$C$405,0))</f>
        <v>Increasing</v>
      </c>
      <c r="J37" s="95" t="str">
        <f>VLOOKUP($B37,Reliability!$A$3:$I$170,9,FALSE)</f>
        <v>High</v>
      </c>
      <c r="K37" s="166">
        <f t="shared" ref="K37:K68" si="8">IF(OR(M37="x",L37="x"),"x",ROUND((5-GEOMEAN(((5-L37)/5*4+1),((5-M37)/5*4+1),((5-M37)/5*4+1)))/4*5,1))</f>
        <v>3.3</v>
      </c>
      <c r="L37" s="166">
        <f>VLOOKUP($B37,'Impact of the crisis'!$C$6:$N$170,12,FALSE)</f>
        <v>3.6</v>
      </c>
      <c r="M37" s="166">
        <f>VLOOKUP($B37,'Impact of the crisis'!$C$6:$AB$170,26,FALSE)</f>
        <v>3.1</v>
      </c>
      <c r="N37" s="166">
        <f>VLOOKUP($B37,'Conditions of people affected'!$C$6:$R$170,16,FALSE)</f>
        <v>4.25</v>
      </c>
      <c r="O37" s="166">
        <f>VLOOKUP($B37,'Conditions of people affected'!$C$6:$R$170,9,FALSE)</f>
        <v>4.5</v>
      </c>
      <c r="P37" s="166">
        <f>VLOOKUP($B37,'Conditions of people affected'!$C$6:$R$170,15,FALSE)</f>
        <v>4</v>
      </c>
      <c r="Q37" s="166">
        <f t="shared" ref="Q37:Q68" si="9">IF(OR(S37="x",R37="x"),R37,ROUND((5-GEOMEAN(((5-R37)/5*4+1),((5-S37)/5*4+1)))/4*5,1))</f>
        <v>2.9</v>
      </c>
      <c r="R37" s="166">
        <f>VLOOKUP($B37,'Complexity of the crisis'!$C$6:$AN$170,22,FALSE)</f>
        <v>2.8</v>
      </c>
      <c r="S37" s="167">
        <f>VLOOKUP($B37,'Complexity of the crisis'!$C$6:$AN$170,38,FALSE)</f>
        <v>3</v>
      </c>
      <c r="T37" s="94" t="str">
        <f>VLOOKUP(B37,Lists!$C$3:$E$163,3,FALSE)</f>
        <v>Middle east</v>
      </c>
      <c r="U37" s="100" t="str">
        <f>VLOOKUP(B37,'INFORM Severity - hidden'!$C$5:$V$170,20,FALSE)</f>
        <v>2021-04-28</v>
      </c>
    </row>
    <row r="38" spans="1:21">
      <c r="A38" s="90" t="str">
        <f t="array" ref="A38">IFERROR(INDEX(Lists!$B$2:$B$153,SMALL(IF(Lists!$H$2:$H$153="Yes",ROW(Lists!$B$2:$B$153)),ROW(34:34))-1,1),"")</f>
        <v>Complex crisis in Libya</v>
      </c>
      <c r="B38" s="91" t="str">
        <f>VLOOKUP(A38,Lists!$B$2:$G$153,2,FALSE)</f>
        <v>LBY001</v>
      </c>
      <c r="C38" s="91" t="str">
        <f>VLOOKUP(B38,'INFORM Severity - hidden'!$C$5:$D$160,2,FALSE)</f>
        <v>Libya</v>
      </c>
      <c r="D38" s="91" t="str">
        <f>VLOOKUP(A38,Lists!$B$2:$G$153,3,FALSE)</f>
        <v>LBY</v>
      </c>
      <c r="E38" s="91" t="str">
        <f>VLOOKUP(A38,Lists!$B$2:$G$153,5,FALSE)</f>
        <v>Multiple crises country</v>
      </c>
      <c r="F38" s="164">
        <f t="shared" si="5"/>
        <v>4</v>
      </c>
      <c r="G38" s="95">
        <f t="shared" si="6"/>
        <v>4</v>
      </c>
      <c r="H38" s="95" t="str">
        <f t="shared" si="7"/>
        <v>High</v>
      </c>
      <c r="I38" s="165" t="str">
        <f>INDEX(Trends!$D$3:$D$405,MATCH(B38,Trends!$C$3:$C$405,0))</f>
        <v>Decreasing</v>
      </c>
      <c r="J38" s="95" t="str">
        <f>VLOOKUP($B38,Reliability!$A$3:$I$170,9,FALSE)</f>
        <v>High</v>
      </c>
      <c r="K38" s="166">
        <f t="shared" si="8"/>
        <v>4</v>
      </c>
      <c r="L38" s="166">
        <f>VLOOKUP($B38,'Impact of the crisis'!$C$6:$N$170,12,FALSE)</f>
        <v>4.5999999999999996</v>
      </c>
      <c r="M38" s="166">
        <f>VLOOKUP($B38,'Impact of the crisis'!$C$6:$AB$170,26,FALSE)</f>
        <v>3.7</v>
      </c>
      <c r="N38" s="166">
        <f>VLOOKUP($B38,'Conditions of people affected'!$C$6:$R$170,16,FALSE)</f>
        <v>3.75</v>
      </c>
      <c r="O38" s="166">
        <f>VLOOKUP($B38,'Conditions of people affected'!$C$6:$R$170,9,FALSE)</f>
        <v>3.5</v>
      </c>
      <c r="P38" s="166">
        <f>VLOOKUP($B38,'Conditions of people affected'!$C$6:$R$170,15,FALSE)</f>
        <v>4</v>
      </c>
      <c r="Q38" s="166">
        <f t="shared" si="9"/>
        <v>4.4000000000000004</v>
      </c>
      <c r="R38" s="166">
        <f>VLOOKUP($B38,'Complexity of the crisis'!$C$6:$AN$170,22,FALSE)</f>
        <v>3.6</v>
      </c>
      <c r="S38" s="167">
        <f>VLOOKUP($B38,'Complexity of the crisis'!$C$6:$AN$170,38,FALSE)</f>
        <v>5</v>
      </c>
      <c r="T38" s="94" t="str">
        <f>VLOOKUP(B38,Lists!$C$3:$E$163,3,FALSE)</f>
        <v>Africa</v>
      </c>
      <c r="U38" s="100" t="str">
        <f>VLOOKUP(B38,'INFORM Severity - hidden'!$C$5:$V$170,20,FALSE)</f>
        <v>2021-04-26</v>
      </c>
    </row>
    <row r="39" spans="1:21">
      <c r="A39" s="90" t="str">
        <f t="array" ref="A39">IFERROR(INDEX(Lists!$B$2:$B$153,SMALL(IF(Lists!$H$2:$H$153="Yes",ROW(Lists!$B$2:$B$153)),ROW(35:35))-1,1),"")</f>
        <v>Drought in Lesotho</v>
      </c>
      <c r="B39" s="91" t="str">
        <f>VLOOKUP(A39,Lists!$B$2:$G$153,2,FALSE)</f>
        <v>LSO002</v>
      </c>
      <c r="C39" s="91" t="str">
        <f>VLOOKUP(B39,'INFORM Severity - hidden'!$C$5:$D$160,2,FALSE)</f>
        <v>Lesotho</v>
      </c>
      <c r="D39" s="91" t="str">
        <f>VLOOKUP(A39,Lists!$B$2:$G$153,3,FALSE)</f>
        <v>LSO</v>
      </c>
      <c r="E39" s="91" t="str">
        <f>VLOOKUP(A39,Lists!$B$2:$G$153,5,FALSE)</f>
        <v>Drought</v>
      </c>
      <c r="F39" s="164">
        <f t="shared" si="5"/>
        <v>2.5</v>
      </c>
      <c r="G39" s="95">
        <f t="shared" si="6"/>
        <v>3</v>
      </c>
      <c r="H39" s="95" t="str">
        <f t="shared" si="7"/>
        <v>Medium</v>
      </c>
      <c r="I39" s="165" t="str">
        <f>INDEX(Trends!$D$3:$D$405,MATCH(B39,Trends!$C$3:$C$405,0))</f>
        <v>Stable</v>
      </c>
      <c r="J39" s="95" t="str">
        <f>VLOOKUP($B39,Reliability!$A$3:$I$170,9,FALSE)</f>
        <v>Medium</v>
      </c>
      <c r="K39" s="166">
        <f t="shared" si="8"/>
        <v>2.2000000000000002</v>
      </c>
      <c r="L39" s="166">
        <f>VLOOKUP($B39,'Impact of the crisis'!$C$6:$N$170,12,FALSE)</f>
        <v>3</v>
      </c>
      <c r="M39" s="166">
        <f>VLOOKUP($B39,'Impact of the crisis'!$C$6:$AB$170,26,FALSE)</f>
        <v>1.8</v>
      </c>
      <c r="N39" s="166">
        <f>VLOOKUP($B39,'Conditions of people affected'!$C$6:$R$170,16,FALSE)</f>
        <v>3.45</v>
      </c>
      <c r="O39" s="166">
        <f>VLOOKUP($B39,'Conditions of people affected'!$C$6:$R$170,9,FALSE)</f>
        <v>2.9</v>
      </c>
      <c r="P39" s="166">
        <f>VLOOKUP($B39,'Conditions of people affected'!$C$6:$R$170,15,FALSE)</f>
        <v>4</v>
      </c>
      <c r="Q39" s="166">
        <f t="shared" si="9"/>
        <v>1.2</v>
      </c>
      <c r="R39" s="166">
        <f>VLOOKUP($B39,'Complexity of the crisis'!$C$6:$AN$170,22,FALSE)</f>
        <v>1.4</v>
      </c>
      <c r="S39" s="167">
        <f>VLOOKUP($B39,'Complexity of the crisis'!$C$6:$AN$170,38,FALSE)</f>
        <v>1</v>
      </c>
      <c r="T39" s="94" t="str">
        <f>VLOOKUP(B39,Lists!$C$3:$E$163,3,FALSE)</f>
        <v>Africa</v>
      </c>
      <c r="U39" s="100" t="str">
        <f>VLOOKUP(B39,'INFORM Severity - hidden'!$C$5:$V$170,20,FALSE)</f>
        <v>2020-11-26</v>
      </c>
    </row>
    <row r="40" spans="1:21">
      <c r="A40" s="90" t="str">
        <f t="array" ref="A40">IFERROR(INDEX(Lists!$B$2:$B$153,SMALL(IF(Lists!$H$2:$H$153="Yes",ROW(Lists!$B$2:$B$153)),ROW(36:36))-1,1),"")</f>
        <v>Mixed migration flows in Morocco</v>
      </c>
      <c r="B40" s="91" t="str">
        <f>VLOOKUP(A40,Lists!$B$2:$G$153,2,FALSE)</f>
        <v>MAR002</v>
      </c>
      <c r="C40" s="91" t="str">
        <f>VLOOKUP(B40,'INFORM Severity - hidden'!$C$5:$D$160,2,FALSE)</f>
        <v>Morocco</v>
      </c>
      <c r="D40" s="91" t="str">
        <f>VLOOKUP(A40,Lists!$B$2:$G$153,3,FALSE)</f>
        <v>MAR</v>
      </c>
      <c r="E40" s="91" t="str">
        <f>VLOOKUP(A40,Lists!$B$2:$G$153,5,FALSE)</f>
        <v>International displacement</v>
      </c>
      <c r="F40" s="164" t="str">
        <f t="shared" si="5"/>
        <v>x</v>
      </c>
      <c r="G40" s="95" t="str">
        <f t="shared" si="6"/>
        <v>x</v>
      </c>
      <c r="H40" s="95" t="str">
        <f t="shared" si="7"/>
        <v>x</v>
      </c>
      <c r="I40" s="165" t="str">
        <f>INDEX(Trends!$D$3:$D$405,MATCH(B40,Trends!$C$3:$C$405,0))</f>
        <v>-</v>
      </c>
      <c r="J40" s="95" t="str">
        <f>VLOOKUP($B40,Reliability!$A$3:$I$170,9,FALSE)</f>
        <v>Very Low</v>
      </c>
      <c r="K40" s="166">
        <f t="shared" si="8"/>
        <v>3.9</v>
      </c>
      <c r="L40" s="166">
        <f>VLOOKUP($B40,'Impact of the crisis'!$C$6:$N$170,12,FALSE)</f>
        <v>4.8</v>
      </c>
      <c r="M40" s="166">
        <f>VLOOKUP($B40,'Impact of the crisis'!$C$6:$AB$170,26,FALSE)</f>
        <v>3.2</v>
      </c>
      <c r="N40" s="166" t="str">
        <f>VLOOKUP($B40,'Conditions of people affected'!$C$6:$R$170,16,FALSE)</f>
        <v>x</v>
      </c>
      <c r="O40" s="166" t="str">
        <f>VLOOKUP($B40,'Conditions of people affected'!$C$6:$R$170,9,FALSE)</f>
        <v>x</v>
      </c>
      <c r="P40" s="166" t="str">
        <f>VLOOKUP($B40,'Conditions of people affected'!$C$6:$R$170,15,FALSE)</f>
        <v>x</v>
      </c>
      <c r="Q40" s="166">
        <f t="shared" si="9"/>
        <v>2.2000000000000002</v>
      </c>
      <c r="R40" s="166">
        <f>VLOOKUP($B40,'Complexity of the crisis'!$C$6:$AN$170,22,FALSE)</f>
        <v>3.1</v>
      </c>
      <c r="S40" s="167">
        <f>VLOOKUP($B40,'Complexity of the crisis'!$C$6:$AN$170,38,FALSE)</f>
        <v>1</v>
      </c>
      <c r="T40" s="94" t="str">
        <f>VLOOKUP(B40,Lists!$C$3:$E$163,3,FALSE)</f>
        <v>Africa</v>
      </c>
      <c r="U40" s="100" t="str">
        <f>VLOOKUP(B40,'INFORM Severity - hidden'!$C$5:$V$170,20,FALSE)</f>
        <v>2021-03-31</v>
      </c>
    </row>
    <row r="41" spans="1:21">
      <c r="A41" s="90" t="str">
        <f t="array" ref="A41">IFERROR(INDEX(Lists!$B$2:$B$153,SMALL(IF(Lists!$H$2:$H$153="Yes",ROW(Lists!$B$2:$B$153)),ROW(37:37))-1,1),"")</f>
        <v>Drought in Madagascar</v>
      </c>
      <c r="B41" s="91" t="str">
        <f>VLOOKUP(A41,Lists!$B$2:$G$153,2,FALSE)</f>
        <v>MDG002</v>
      </c>
      <c r="C41" s="91" t="str">
        <f>VLOOKUP(B41,'INFORM Severity - hidden'!$C$5:$D$160,2,FALSE)</f>
        <v>Madagascar</v>
      </c>
      <c r="D41" s="91" t="str">
        <f>VLOOKUP(A41,Lists!$B$2:$G$153,3,FALSE)</f>
        <v>MDG</v>
      </c>
      <c r="E41" s="91" t="str">
        <f>VLOOKUP(A41,Lists!$B$2:$G$153,5,FALSE)</f>
        <v>Drought</v>
      </c>
      <c r="F41" s="164">
        <f t="shared" si="5"/>
        <v>3</v>
      </c>
      <c r="G41" s="95">
        <f t="shared" si="6"/>
        <v>3</v>
      </c>
      <c r="H41" s="95" t="str">
        <f t="shared" si="7"/>
        <v>Medium</v>
      </c>
      <c r="I41" s="165" t="str">
        <f>INDEX(Trends!$D$3:$D$405,MATCH(B41,Trends!$C$3:$C$405,0))</f>
        <v>Increasing</v>
      </c>
      <c r="J41" s="95" t="str">
        <f>VLOOKUP($B41,Reliability!$A$3:$I$170,9,FALSE)</f>
        <v>High</v>
      </c>
      <c r="K41" s="166">
        <f t="shared" si="8"/>
        <v>3</v>
      </c>
      <c r="L41" s="166">
        <f>VLOOKUP($B41,'Impact of the crisis'!$C$6:$N$170,12,FALSE)</f>
        <v>1.6</v>
      </c>
      <c r="M41" s="166">
        <f>VLOOKUP($B41,'Impact of the crisis'!$C$6:$AB$170,26,FALSE)</f>
        <v>3.55</v>
      </c>
      <c r="N41" s="166">
        <f>VLOOKUP($B41,'Conditions of people affected'!$C$6:$R$170,16,FALSE)</f>
        <v>3.8</v>
      </c>
      <c r="O41" s="166">
        <f>VLOOKUP($B41,'Conditions of people affected'!$C$6:$R$170,9,FALSE)</f>
        <v>3.6</v>
      </c>
      <c r="P41" s="166">
        <f>VLOOKUP($B41,'Conditions of people affected'!$C$6:$R$170,15,FALSE)</f>
        <v>4</v>
      </c>
      <c r="Q41" s="166">
        <f t="shared" si="9"/>
        <v>1.7</v>
      </c>
      <c r="R41" s="166">
        <f>VLOOKUP($B41,'Complexity of the crisis'!$C$6:$AN$170,22,FALSE)</f>
        <v>2.2999999999999998</v>
      </c>
      <c r="S41" s="167">
        <f>VLOOKUP($B41,'Complexity of the crisis'!$C$6:$AN$170,38,FALSE)</f>
        <v>1</v>
      </c>
      <c r="T41" s="94" t="str">
        <f>VLOOKUP(B41,Lists!$C$3:$E$163,3,FALSE)</f>
        <v>Africa</v>
      </c>
      <c r="U41" s="100" t="str">
        <f>VLOOKUP(B41,'INFORM Severity - hidden'!$C$5:$V$170,20,FALSE)</f>
        <v>2021-01-29</v>
      </c>
    </row>
    <row r="42" spans="1:21">
      <c r="A42" s="90" t="str">
        <f t="array" ref="A42">IFERROR(INDEX(Lists!$B$2:$B$153,SMALL(IF(Lists!$H$2:$H$153="Yes",ROW(Lists!$B$2:$B$153)),ROW(38:38))-1,1),"")</f>
        <v>Multiple crisis in Mexico</v>
      </c>
      <c r="B42" s="91" t="str">
        <f>VLOOKUP(A42,Lists!$B$2:$G$153,2,FALSE)</f>
        <v>MEX001</v>
      </c>
      <c r="C42" s="91" t="str">
        <f>VLOOKUP(B42,'INFORM Severity - hidden'!$C$5:$D$160,2,FALSE)</f>
        <v>Mexico</v>
      </c>
      <c r="D42" s="91" t="str">
        <f>VLOOKUP(A42,Lists!$B$2:$G$153,3,FALSE)</f>
        <v>MEX</v>
      </c>
      <c r="E42" s="91" t="str">
        <f>VLOOKUP(A42,Lists!$B$2:$G$153,5,FALSE)</f>
        <v>Multiple crises country</v>
      </c>
      <c r="F42" s="164" t="str">
        <f t="shared" si="5"/>
        <v>x</v>
      </c>
      <c r="G42" s="95" t="str">
        <f t="shared" si="6"/>
        <v>x</v>
      </c>
      <c r="H42" s="95" t="str">
        <f t="shared" si="7"/>
        <v>x</v>
      </c>
      <c r="I42" s="165" t="str">
        <f>INDEX(Trends!$D$3:$D$405,MATCH(B42,Trends!$C$3:$C$405,0))</f>
        <v>-</v>
      </c>
      <c r="J42" s="95" t="str">
        <f>VLOOKUP($B42,Reliability!$A$3:$I$170,9,FALSE)</f>
        <v>Very Low</v>
      </c>
      <c r="K42" s="166">
        <f t="shared" si="8"/>
        <v>4.5999999999999996</v>
      </c>
      <c r="L42" s="166">
        <f>VLOOKUP($B42,'Impact of the crisis'!$C$6:$N$170,12,FALSE)</f>
        <v>4.5999999999999996</v>
      </c>
      <c r="M42" s="166">
        <f>VLOOKUP($B42,'Impact of the crisis'!$C$6:$AB$170,26,FALSE)</f>
        <v>4.5999999999999996</v>
      </c>
      <c r="N42" s="166" t="str">
        <f>VLOOKUP($B42,'Conditions of people affected'!$C$6:$R$170,16,FALSE)</f>
        <v>x</v>
      </c>
      <c r="O42" s="166" t="str">
        <f>VLOOKUP($B42,'Conditions of people affected'!$C$6:$R$170,9,FALSE)</f>
        <v>x</v>
      </c>
      <c r="P42" s="166" t="str">
        <f>VLOOKUP($B42,'Conditions of people affected'!$C$6:$R$170,15,FALSE)</f>
        <v>x</v>
      </c>
      <c r="Q42" s="166">
        <f t="shared" si="9"/>
        <v>3.1</v>
      </c>
      <c r="R42" s="166">
        <f>VLOOKUP($B42,'Complexity of the crisis'!$C$6:$AN$170,22,FALSE)</f>
        <v>3.2</v>
      </c>
      <c r="S42" s="167">
        <f>VLOOKUP($B42,'Complexity of the crisis'!$C$6:$AN$170,38,FALSE)</f>
        <v>3</v>
      </c>
      <c r="T42" s="94" t="str">
        <f>VLOOKUP(B42,Lists!$C$3:$E$163,3,FALSE)</f>
        <v>Americas</v>
      </c>
      <c r="U42" s="100" t="str">
        <f>VLOOKUP(B42,'INFORM Severity - hidden'!$C$5:$V$170,20,FALSE)</f>
        <v>2021-01-28</v>
      </c>
    </row>
    <row r="43" spans="1:21">
      <c r="A43" s="90" t="str">
        <f t="array" ref="A43">IFERROR(INDEX(Lists!$B$2:$B$153,SMALL(IF(Lists!$H$2:$H$153="Yes",ROW(Lists!$B$2:$B$153)),ROW(39:39))-1,1),"")</f>
        <v>Complex crisis in Mali</v>
      </c>
      <c r="B43" s="91" t="str">
        <f>VLOOKUP(A43,Lists!$B$2:$G$153,2,FALSE)</f>
        <v>MLI001</v>
      </c>
      <c r="C43" s="91" t="str">
        <f>VLOOKUP(B43,'INFORM Severity - hidden'!$C$5:$D$160,2,FALSE)</f>
        <v>Mali</v>
      </c>
      <c r="D43" s="91" t="str">
        <f>VLOOKUP(A43,Lists!$B$2:$G$153,3,FALSE)</f>
        <v>MLI</v>
      </c>
      <c r="E43" s="91" t="str">
        <f>VLOOKUP(A43,Lists!$B$2:$G$153,5,FALSE)</f>
        <v>Complex crisis</v>
      </c>
      <c r="F43" s="164">
        <f t="shared" si="5"/>
        <v>4.0999999999999996</v>
      </c>
      <c r="G43" s="95">
        <f t="shared" si="6"/>
        <v>5</v>
      </c>
      <c r="H43" s="95" t="str">
        <f t="shared" si="7"/>
        <v>Very High</v>
      </c>
      <c r="I43" s="165" t="str">
        <f>INDEX(Trends!$D$3:$D$405,MATCH(B43,Trends!$C$3:$C$405,0))</f>
        <v>Increasing</v>
      </c>
      <c r="J43" s="95" t="str">
        <f>VLOOKUP($B43,Reliability!$A$3:$I$170,9,FALSE)</f>
        <v>High</v>
      </c>
      <c r="K43" s="166">
        <f t="shared" si="8"/>
        <v>4.0999999999999996</v>
      </c>
      <c r="L43" s="166">
        <f>VLOOKUP($B43,'Impact of the crisis'!$C$6:$N$170,12,FALSE)</f>
        <v>4.9000000000000004</v>
      </c>
      <c r="M43" s="166">
        <f>VLOOKUP($B43,'Impact of the crisis'!$C$6:$AB$170,26,FALSE)</f>
        <v>3.6</v>
      </c>
      <c r="N43" s="166">
        <f>VLOOKUP($B43,'Conditions of people affected'!$C$6:$R$170,16,FALSE)</f>
        <v>4.3</v>
      </c>
      <c r="O43" s="166">
        <f>VLOOKUP($B43,'Conditions of people affected'!$C$6:$R$170,9,FALSE)</f>
        <v>4.5999999999999996</v>
      </c>
      <c r="P43" s="166">
        <f>VLOOKUP($B43,'Conditions of people affected'!$C$6:$R$170,15,FALSE)</f>
        <v>4</v>
      </c>
      <c r="Q43" s="166">
        <f t="shared" si="9"/>
        <v>3.9</v>
      </c>
      <c r="R43" s="166">
        <f>VLOOKUP($B43,'Complexity of the crisis'!$C$6:$AN$170,22,FALSE)</f>
        <v>3.1</v>
      </c>
      <c r="S43" s="167">
        <f>VLOOKUP($B43,'Complexity of the crisis'!$C$6:$AN$170,38,FALSE)</f>
        <v>4.5</v>
      </c>
      <c r="T43" s="94" t="str">
        <f>VLOOKUP(B43,Lists!$C$3:$E$163,3,FALSE)</f>
        <v>Africa</v>
      </c>
      <c r="U43" s="100" t="str">
        <f>VLOOKUP(B43,'INFORM Severity - hidden'!$C$5:$V$170,20,FALSE)</f>
        <v>2021-03-26</v>
      </c>
    </row>
    <row r="44" spans="1:21">
      <c r="A44" s="90" t="str">
        <f t="array" ref="A44">IFERROR(INDEX(Lists!$B$2:$B$153,SMALL(IF(Lists!$H$2:$H$153="Yes",ROW(Lists!$B$2:$B$153)),ROW(40:40))-1,1),"")</f>
        <v>Multiple crises in Myanmar</v>
      </c>
      <c r="B44" s="91" t="str">
        <f>VLOOKUP(A44,Lists!$B$2:$G$153,2,FALSE)</f>
        <v>MMR001</v>
      </c>
      <c r="C44" s="91" t="str">
        <f>VLOOKUP(B44,'INFORM Severity - hidden'!$C$5:$D$160,2,FALSE)</f>
        <v>Myanmar</v>
      </c>
      <c r="D44" s="91" t="str">
        <f>VLOOKUP(A44,Lists!$B$2:$G$153,3,FALSE)</f>
        <v>MMR</v>
      </c>
      <c r="E44" s="91" t="str">
        <f>VLOOKUP(A44,Lists!$B$2:$G$153,5,FALSE)</f>
        <v>Multiple crises country</v>
      </c>
      <c r="F44" s="164">
        <f t="shared" si="5"/>
        <v>3.7</v>
      </c>
      <c r="G44" s="95">
        <f t="shared" si="6"/>
        <v>4</v>
      </c>
      <c r="H44" s="95" t="str">
        <f t="shared" si="7"/>
        <v>High</v>
      </c>
      <c r="I44" s="165" t="str">
        <f>INDEX(Trends!$D$3:$D$405,MATCH(B44,Trends!$C$3:$C$405,0))</f>
        <v>Increasing</v>
      </c>
      <c r="J44" s="95" t="str">
        <f>VLOOKUP($B44,Reliability!$A$3:$I$170,9,FALSE)</f>
        <v>High</v>
      </c>
      <c r="K44" s="166">
        <f t="shared" si="8"/>
        <v>3.3</v>
      </c>
      <c r="L44" s="166">
        <f>VLOOKUP($B44,'Impact of the crisis'!$C$6:$N$170,12,FALSE)</f>
        <v>2.7</v>
      </c>
      <c r="M44" s="166">
        <f>VLOOKUP($B44,'Impact of the crisis'!$C$6:$AB$170,26,FALSE)</f>
        <v>3.5</v>
      </c>
      <c r="N44" s="166">
        <f>VLOOKUP($B44,'Conditions of people affected'!$C$6:$R$170,16,FALSE)</f>
        <v>3.85</v>
      </c>
      <c r="O44" s="166">
        <f>VLOOKUP($B44,'Conditions of people affected'!$C$6:$R$170,9,FALSE)</f>
        <v>3.7</v>
      </c>
      <c r="P44" s="166">
        <f>VLOOKUP($B44,'Conditions of people affected'!$C$6:$R$170,15,FALSE)</f>
        <v>4</v>
      </c>
      <c r="Q44" s="166">
        <f t="shared" si="9"/>
        <v>3.7</v>
      </c>
      <c r="R44" s="166">
        <f>VLOOKUP($B44,'Complexity of the crisis'!$C$6:$AN$170,22,FALSE)</f>
        <v>3.4</v>
      </c>
      <c r="S44" s="167">
        <f>VLOOKUP($B44,'Complexity of the crisis'!$C$6:$AN$170,38,FALSE)</f>
        <v>4</v>
      </c>
      <c r="T44" s="94" t="str">
        <f>VLOOKUP(B44,Lists!$C$3:$E$163,3,FALSE)</f>
        <v>Asia</v>
      </c>
      <c r="U44" s="100" t="str">
        <f>VLOOKUP(B44,'INFORM Severity - hidden'!$C$5:$V$170,20,FALSE)</f>
        <v>2021-03-23</v>
      </c>
    </row>
    <row r="45" spans="1:21">
      <c r="A45" s="90" t="str">
        <f t="array" ref="A45">IFERROR(INDEX(Lists!$B$2:$B$153,SMALL(IF(Lists!$H$2:$H$153="Yes",ROW(Lists!$B$2:$B$153)),ROW(41:41))-1,1),"")</f>
        <v>Complex crisis in Mozambique</v>
      </c>
      <c r="B45" s="91" t="str">
        <f>VLOOKUP(A45,Lists!$B$2:$G$153,2,FALSE)</f>
        <v>MOZ001</v>
      </c>
      <c r="C45" s="91" t="str">
        <f>VLOOKUP(B45,'INFORM Severity - hidden'!$C$5:$D$160,2,FALSE)</f>
        <v>Mozambique</v>
      </c>
      <c r="D45" s="91" t="str">
        <f>VLOOKUP(A45,Lists!$B$2:$G$153,3,FALSE)</f>
        <v>MOZ</v>
      </c>
      <c r="E45" s="91" t="str">
        <f>VLOOKUP(A45,Lists!$B$2:$G$153,5,FALSE)</f>
        <v>Complex crisis</v>
      </c>
      <c r="F45" s="164">
        <f t="shared" si="5"/>
        <v>3.6</v>
      </c>
      <c r="G45" s="95">
        <f t="shared" si="6"/>
        <v>4</v>
      </c>
      <c r="H45" s="95" t="str">
        <f t="shared" si="7"/>
        <v>High</v>
      </c>
      <c r="I45" s="165" t="str">
        <f>INDEX(Trends!$D$3:$D$405,MATCH(B45,Trends!$C$3:$C$405,0))</f>
        <v>Increasing</v>
      </c>
      <c r="J45" s="95" t="str">
        <f>VLOOKUP($B45,Reliability!$A$3:$I$170,9,FALSE)</f>
        <v>High</v>
      </c>
      <c r="K45" s="166">
        <f t="shared" si="8"/>
        <v>4</v>
      </c>
      <c r="L45" s="166">
        <f>VLOOKUP($B45,'Impact of the crisis'!$C$6:$N$170,12,FALSE)</f>
        <v>4.5</v>
      </c>
      <c r="M45" s="166">
        <f>VLOOKUP($B45,'Impact of the crisis'!$C$6:$AB$170,26,FALSE)</f>
        <v>3.7</v>
      </c>
      <c r="N45" s="166">
        <f>VLOOKUP($B45,'Conditions of people affected'!$C$6:$R$170,16,FALSE)</f>
        <v>3.5</v>
      </c>
      <c r="O45" s="166">
        <f>VLOOKUP($B45,'Conditions of people affected'!$C$6:$R$170,9,FALSE)</f>
        <v>4</v>
      </c>
      <c r="P45" s="166">
        <f>VLOOKUP($B45,'Conditions of people affected'!$C$6:$R$170,15,FALSE)</f>
        <v>3</v>
      </c>
      <c r="Q45" s="166">
        <f t="shared" si="9"/>
        <v>3.3</v>
      </c>
      <c r="R45" s="166">
        <f>VLOOKUP($B45,'Complexity of the crisis'!$C$6:$AN$170,22,FALSE)</f>
        <v>3.5</v>
      </c>
      <c r="S45" s="167">
        <f>VLOOKUP($B45,'Complexity of the crisis'!$C$6:$AN$170,38,FALSE)</f>
        <v>3</v>
      </c>
      <c r="T45" s="94" t="str">
        <f>VLOOKUP(B45,Lists!$C$3:$E$163,3,FALSE)</f>
        <v>Africa</v>
      </c>
      <c r="U45" s="100" t="str">
        <f>VLOOKUP(B45,'INFORM Severity - hidden'!$C$5:$V$170,20,FALSE)</f>
        <v>2021-02-26</v>
      </c>
    </row>
    <row r="46" spans="1:21">
      <c r="A46" s="90" t="str">
        <f t="array" ref="A46">IFERROR(INDEX(Lists!$B$2:$B$153,SMALL(IF(Lists!$H$2:$H$153="Yes",ROW(Lists!$B$2:$B$153)),ROW(42:42))-1,1),"")</f>
        <v>Food Security in Mauritania</v>
      </c>
      <c r="B46" s="91" t="str">
        <f>VLOOKUP(A46,Lists!$B$2:$G$153,2,FALSE)</f>
        <v>MRT003</v>
      </c>
      <c r="C46" s="91" t="str">
        <f>VLOOKUP(B46,'INFORM Severity - hidden'!$C$5:$D$160,2,FALSE)</f>
        <v>Mauritania</v>
      </c>
      <c r="D46" s="91" t="str">
        <f>VLOOKUP(A46,Lists!$B$2:$G$153,3,FALSE)</f>
        <v>MRT</v>
      </c>
      <c r="E46" s="91" t="str">
        <f>VLOOKUP(A46,Lists!$B$2:$G$153,5,FALSE)</f>
        <v>Drought</v>
      </c>
      <c r="F46" s="164">
        <f t="shared" si="5"/>
        <v>2.8</v>
      </c>
      <c r="G46" s="95">
        <f t="shared" si="6"/>
        <v>3</v>
      </c>
      <c r="H46" s="95" t="str">
        <f t="shared" si="7"/>
        <v>Medium</v>
      </c>
      <c r="I46" s="165" t="str">
        <f>INDEX(Trends!$D$3:$D$405,MATCH(B46,Trends!$C$3:$C$405,0))</f>
        <v>Stable</v>
      </c>
      <c r="J46" s="95" t="str">
        <f>VLOOKUP($B46,Reliability!$A$3:$I$170,9,FALSE)</f>
        <v>Low</v>
      </c>
      <c r="K46" s="166">
        <f t="shared" si="8"/>
        <v>3.2</v>
      </c>
      <c r="L46" s="166">
        <f>VLOOKUP($B46,'Impact of the crisis'!$C$6:$N$170,12,FALSE)</f>
        <v>4.4000000000000004</v>
      </c>
      <c r="M46" s="166">
        <f>VLOOKUP($B46,'Impact of the crisis'!$C$6:$AB$170,26,FALSE)</f>
        <v>2.2999999999999998</v>
      </c>
      <c r="N46" s="166">
        <f>VLOOKUP($B46,'Conditions of people affected'!$C$6:$R$170,16,FALSE)</f>
        <v>2.9</v>
      </c>
      <c r="O46" s="166">
        <f>VLOOKUP($B46,'Conditions of people affected'!$C$6:$R$170,9,FALSE)</f>
        <v>2.8</v>
      </c>
      <c r="P46" s="166">
        <f>VLOOKUP($B46,'Conditions of people affected'!$C$6:$R$170,15,FALSE)</f>
        <v>3</v>
      </c>
      <c r="Q46" s="166">
        <f t="shared" si="9"/>
        <v>2.2999999999999998</v>
      </c>
      <c r="R46" s="166">
        <f>VLOOKUP($B46,'Complexity of the crisis'!$C$6:$AN$170,22,FALSE)</f>
        <v>2.6</v>
      </c>
      <c r="S46" s="167">
        <f>VLOOKUP($B46,'Complexity of the crisis'!$C$6:$AN$170,38,FALSE)</f>
        <v>2</v>
      </c>
      <c r="T46" s="94" t="str">
        <f>VLOOKUP(B46,Lists!$C$3:$E$163,3,FALSE)</f>
        <v>Africa</v>
      </c>
      <c r="U46" s="100" t="str">
        <f>VLOOKUP(B46,'INFORM Severity - hidden'!$C$5:$V$170,20,FALSE)</f>
        <v>2021-02-11</v>
      </c>
    </row>
    <row r="47" spans="1:21">
      <c r="A47" s="90" t="str">
        <f t="array" ref="A47">IFERROR(INDEX(Lists!$B$2:$B$153,SMALL(IF(Lists!$H$2:$H$153="Yes",ROW(Lists!$B$2:$B$153)),ROW(43:43))-1,1),"")</f>
        <v>Complex crisis in Malawi</v>
      </c>
      <c r="B47" s="91" t="str">
        <f>VLOOKUP(A47,Lists!$B$2:$G$153,2,FALSE)</f>
        <v>MWI002</v>
      </c>
      <c r="C47" s="91" t="str">
        <f>VLOOKUP(B47,'INFORM Severity - hidden'!$C$5:$D$160,2,FALSE)</f>
        <v>Malawi</v>
      </c>
      <c r="D47" s="91" t="str">
        <f>VLOOKUP(A47,Lists!$B$2:$G$153,3,FALSE)</f>
        <v>MWI</v>
      </c>
      <c r="E47" s="91" t="str">
        <f>VLOOKUP(A47,Lists!$B$2:$G$153,5,FALSE)</f>
        <v>Complex crisis</v>
      </c>
      <c r="F47" s="164">
        <f t="shared" si="5"/>
        <v>2.8</v>
      </c>
      <c r="G47" s="95">
        <f t="shared" si="6"/>
        <v>3</v>
      </c>
      <c r="H47" s="95" t="str">
        <f t="shared" si="7"/>
        <v>Medium</v>
      </c>
      <c r="I47" s="165" t="str">
        <f>INDEX(Trends!$D$3:$D$405,MATCH(B47,Trends!$C$3:$C$405,0))</f>
        <v>Stable</v>
      </c>
      <c r="J47" s="95" t="str">
        <f>VLOOKUP($B47,Reliability!$A$3:$I$170,9,FALSE)</f>
        <v>Medium</v>
      </c>
      <c r="K47" s="166">
        <f t="shared" si="8"/>
        <v>3.1</v>
      </c>
      <c r="L47" s="166">
        <f>VLOOKUP($B47,'Impact of the crisis'!$C$6:$N$170,12,FALSE)</f>
        <v>4.3</v>
      </c>
      <c r="M47" s="166">
        <f>VLOOKUP($B47,'Impact of the crisis'!$C$6:$AB$170,26,FALSE)</f>
        <v>2.2000000000000002</v>
      </c>
      <c r="N47" s="166">
        <f>VLOOKUP($B47,'Conditions of people affected'!$C$6:$R$170,16,FALSE)</f>
        <v>3.5</v>
      </c>
      <c r="O47" s="166">
        <f>VLOOKUP($B47,'Conditions of people affected'!$C$6:$R$170,9,FALSE)</f>
        <v>4</v>
      </c>
      <c r="P47" s="166">
        <f>VLOOKUP($B47,'Conditions of people affected'!$C$6:$R$170,15,FALSE)</f>
        <v>3</v>
      </c>
      <c r="Q47" s="166">
        <f t="shared" si="9"/>
        <v>1.5</v>
      </c>
      <c r="R47" s="166">
        <f>VLOOKUP($B47,'Complexity of the crisis'!$C$6:$AN$170,22,FALSE)</f>
        <v>2</v>
      </c>
      <c r="S47" s="167">
        <f>VLOOKUP($B47,'Complexity of the crisis'!$C$6:$AN$170,38,FALSE)</f>
        <v>1</v>
      </c>
      <c r="T47" s="94" t="str">
        <f>VLOOKUP(B47,Lists!$C$3:$E$163,3,FALSE)</f>
        <v>Africa</v>
      </c>
      <c r="U47" s="100" t="str">
        <f>VLOOKUP(B47,'INFORM Severity - hidden'!$C$5:$V$170,20,FALSE)</f>
        <v>2021-01-29</v>
      </c>
    </row>
    <row r="48" spans="1:21">
      <c r="A48" s="90" t="str">
        <f t="array" ref="A48">IFERROR(INDEX(Lists!$B$2:$B$153,SMALL(IF(Lists!$H$2:$H$153="Yes",ROW(Lists!$B$2:$B$153)),ROW(44:44))-1,1),"")</f>
        <v>International Refugees in Malaysia</v>
      </c>
      <c r="B48" s="91" t="str">
        <f>VLOOKUP(A48,Lists!$B$2:$G$153,2,FALSE)</f>
        <v>MYS001</v>
      </c>
      <c r="C48" s="91" t="str">
        <f>VLOOKUP(B48,'INFORM Severity - hidden'!$C$5:$D$160,2,FALSE)</f>
        <v>Malaysia</v>
      </c>
      <c r="D48" s="91" t="str">
        <f>VLOOKUP(A48,Lists!$B$2:$G$153,3,FALSE)</f>
        <v>MYS</v>
      </c>
      <c r="E48" s="91" t="str">
        <f>VLOOKUP(A48,Lists!$B$2:$G$153,5,FALSE)</f>
        <v>International displacement</v>
      </c>
      <c r="F48" s="164">
        <f t="shared" si="5"/>
        <v>1.6</v>
      </c>
      <c r="G48" s="95">
        <f t="shared" si="6"/>
        <v>2</v>
      </c>
      <c r="H48" s="95" t="str">
        <f t="shared" si="7"/>
        <v>Low</v>
      </c>
      <c r="I48" s="165" t="str">
        <f>INDEX(Trends!$D$3:$D$405,MATCH(B48,Trends!$C$3:$C$405,0))</f>
        <v>-</v>
      </c>
      <c r="J48" s="95" t="str">
        <f>VLOOKUP($B48,Reliability!$A$3:$I$170,9,FALSE)</f>
        <v>Very High</v>
      </c>
      <c r="K48" s="166">
        <f t="shared" si="8"/>
        <v>1.5</v>
      </c>
      <c r="L48" s="166">
        <f>VLOOKUP($B48,'Impact of the crisis'!$C$6:$N$170,12,FALSE)</f>
        <v>1</v>
      </c>
      <c r="M48" s="166">
        <f>VLOOKUP($B48,'Impact of the crisis'!$C$6:$AB$170,26,FALSE)</f>
        <v>1.8</v>
      </c>
      <c r="N48" s="166">
        <f>VLOOKUP($B48,'Conditions of people affected'!$C$6:$R$170,16,FALSE)</f>
        <v>1.55</v>
      </c>
      <c r="O48" s="166">
        <f>VLOOKUP($B48,'Conditions of people affected'!$C$6:$R$170,9,FALSE)</f>
        <v>2.1</v>
      </c>
      <c r="P48" s="166">
        <f>VLOOKUP($B48,'Conditions of people affected'!$C$6:$R$170,15,FALSE)</f>
        <v>1</v>
      </c>
      <c r="Q48" s="166">
        <f t="shared" si="9"/>
        <v>1.9</v>
      </c>
      <c r="R48" s="166">
        <f>VLOOKUP($B48,'Complexity of the crisis'!$C$6:$AN$170,22,FALSE)</f>
        <v>1.7</v>
      </c>
      <c r="S48" s="167">
        <f>VLOOKUP($B48,'Complexity of the crisis'!$C$6:$AN$170,38,FALSE)</f>
        <v>2</v>
      </c>
      <c r="T48" s="94" t="str">
        <f>VLOOKUP(B48,Lists!$C$3:$E$163,3,FALSE)</f>
        <v>Asia</v>
      </c>
      <c r="U48" s="100" t="str">
        <f>VLOOKUP(B48,'INFORM Severity - hidden'!$C$5:$V$170,20,FALSE)</f>
        <v>2021-03-29</v>
      </c>
    </row>
    <row r="49" spans="1:21">
      <c r="A49" s="90" t="str">
        <f t="array" ref="A49">IFERROR(INDEX(Lists!$B$2:$B$153,SMALL(IF(Lists!$H$2:$H$153="Yes",ROW(Lists!$B$2:$B$153)),ROW(45:45))-1,1),"")</f>
        <v>Food Security Crisis in Namibia</v>
      </c>
      <c r="B49" s="91" t="str">
        <f>VLOOKUP(A49,Lists!$B$2:$G$153,2,FALSE)</f>
        <v>NAM002</v>
      </c>
      <c r="C49" s="91" t="str">
        <f>VLOOKUP(B49,'INFORM Severity - hidden'!$C$5:$D$160,2,FALSE)</f>
        <v>Namibia</v>
      </c>
      <c r="D49" s="91" t="str">
        <f>VLOOKUP(A49,Lists!$B$2:$G$153,3,FALSE)</f>
        <v>NAM</v>
      </c>
      <c r="E49" s="91" t="str">
        <f>VLOOKUP(A49,Lists!$B$2:$G$153,5,FALSE)</f>
        <v>Food Security</v>
      </c>
      <c r="F49" s="164">
        <f t="shared" si="5"/>
        <v>2.1</v>
      </c>
      <c r="G49" s="95">
        <f t="shared" si="6"/>
        <v>3</v>
      </c>
      <c r="H49" s="95" t="str">
        <f t="shared" si="7"/>
        <v>Medium</v>
      </c>
      <c r="I49" s="165" t="str">
        <f>INDEX(Trends!$D$3:$D$405,MATCH(B49,Trends!$C$3:$C$405,0))</f>
        <v>Stable</v>
      </c>
      <c r="J49" s="95" t="str">
        <f>VLOOKUP($B49,Reliability!$A$3:$I$170,9,FALSE)</f>
        <v>Low</v>
      </c>
      <c r="K49" s="166">
        <f t="shared" si="8"/>
        <v>1.5</v>
      </c>
      <c r="L49" s="166">
        <f>VLOOKUP($B49,'Impact of the crisis'!$C$6:$N$170,12,FALSE)</f>
        <v>1.6</v>
      </c>
      <c r="M49" s="166">
        <f>VLOOKUP($B49,'Impact of the crisis'!$C$6:$AB$170,26,FALSE)</f>
        <v>1.4</v>
      </c>
      <c r="N49" s="166">
        <f>VLOOKUP($B49,'Conditions of people affected'!$C$6:$R$170,16,FALSE)</f>
        <v>2.85</v>
      </c>
      <c r="O49" s="166">
        <f>VLOOKUP($B49,'Conditions of people affected'!$C$6:$R$170,9,FALSE)</f>
        <v>2.7</v>
      </c>
      <c r="P49" s="166">
        <f>VLOOKUP($B49,'Conditions of people affected'!$C$6:$R$170,15,FALSE)</f>
        <v>3</v>
      </c>
      <c r="Q49" s="166">
        <f t="shared" si="9"/>
        <v>1.3</v>
      </c>
      <c r="R49" s="166">
        <f>VLOOKUP($B49,'Complexity of the crisis'!$C$6:$AN$170,22,FALSE)</f>
        <v>1.5</v>
      </c>
      <c r="S49" s="167">
        <f>VLOOKUP($B49,'Complexity of the crisis'!$C$6:$AN$170,38,FALSE)</f>
        <v>1</v>
      </c>
      <c r="T49" s="94" t="str">
        <f>VLOOKUP(B49,Lists!$C$3:$E$163,3,FALSE)</f>
        <v>Africa</v>
      </c>
      <c r="U49" s="100" t="str">
        <f>VLOOKUP(B49,'INFORM Severity - hidden'!$C$5:$V$170,20,FALSE)</f>
        <v>2020-11-26</v>
      </c>
    </row>
    <row r="50" spans="1:21">
      <c r="A50" s="90" t="str">
        <f t="array" ref="A50">IFERROR(INDEX(Lists!$B$2:$B$153,SMALL(IF(Lists!$H$2:$H$153="Yes",ROW(Lists!$B$2:$B$153)),ROW(46:46))-1,1),"")</f>
        <v>Multiple crises in Niger</v>
      </c>
      <c r="B50" s="91" t="str">
        <f>VLOOKUP(A50,Lists!$B$2:$G$153,2,FALSE)</f>
        <v>NER001</v>
      </c>
      <c r="C50" s="91" t="str">
        <f>VLOOKUP(B50,'INFORM Severity - hidden'!$C$5:$D$160,2,FALSE)</f>
        <v>Niger</v>
      </c>
      <c r="D50" s="91" t="str">
        <f>VLOOKUP(A50,Lists!$B$2:$G$153,3,FALSE)</f>
        <v>NER</v>
      </c>
      <c r="E50" s="91" t="str">
        <f>VLOOKUP(A50,Lists!$B$2:$G$153,5,FALSE)</f>
        <v>Multiple crises country</v>
      </c>
      <c r="F50" s="164">
        <f t="shared" si="5"/>
        <v>3.7</v>
      </c>
      <c r="G50" s="95">
        <f t="shared" si="6"/>
        <v>4</v>
      </c>
      <c r="H50" s="95" t="str">
        <f t="shared" si="7"/>
        <v>High</v>
      </c>
      <c r="I50" s="165" t="str">
        <f>INDEX(Trends!$D$3:$D$405,MATCH(B50,Trends!$C$3:$C$405,0))</f>
        <v>Stable</v>
      </c>
      <c r="J50" s="95" t="str">
        <f>VLOOKUP($B50,Reliability!$A$3:$I$170,9,FALSE)</f>
        <v>High</v>
      </c>
      <c r="K50" s="166">
        <f t="shared" si="8"/>
        <v>4.0999999999999996</v>
      </c>
      <c r="L50" s="166">
        <f>VLOOKUP($B50,'Impact of the crisis'!$C$6:$N$170,12,FALSE)</f>
        <v>4.9000000000000004</v>
      </c>
      <c r="M50" s="166">
        <f>VLOOKUP($B50,'Impact of the crisis'!$C$6:$AB$170,26,FALSE)</f>
        <v>3.6</v>
      </c>
      <c r="N50" s="166">
        <f>VLOOKUP($B50,'Conditions of people affected'!$C$6:$R$170,16,FALSE)</f>
        <v>3.65</v>
      </c>
      <c r="O50" s="166">
        <f>VLOOKUP($B50,'Conditions of people affected'!$C$6:$R$170,9,FALSE)</f>
        <v>4.3</v>
      </c>
      <c r="P50" s="166">
        <f>VLOOKUP($B50,'Conditions of people affected'!$C$6:$R$170,15,FALSE)</f>
        <v>3</v>
      </c>
      <c r="Q50" s="166">
        <f t="shared" si="9"/>
        <v>3.4</v>
      </c>
      <c r="R50" s="166">
        <f>VLOOKUP($B50,'Complexity of the crisis'!$C$6:$AN$170,22,FALSE)</f>
        <v>2.6</v>
      </c>
      <c r="S50" s="167">
        <f>VLOOKUP($B50,'Complexity of the crisis'!$C$6:$AN$170,38,FALSE)</f>
        <v>4</v>
      </c>
      <c r="T50" s="94" t="str">
        <f>VLOOKUP(B50,Lists!$C$3:$E$163,3,FALSE)</f>
        <v>Africa</v>
      </c>
      <c r="U50" s="100" t="str">
        <f>VLOOKUP(B50,'INFORM Severity - hidden'!$C$5:$V$170,20,FALSE)</f>
        <v>2021-03-26</v>
      </c>
    </row>
    <row r="51" spans="1:21">
      <c r="A51" s="90" t="str">
        <f t="array" ref="A51">IFERROR(INDEX(Lists!$B$2:$B$153,SMALL(IF(Lists!$H$2:$H$153="Yes",ROW(Lists!$B$2:$B$153)),ROW(47:47))-1,1),"")</f>
        <v>Complex crisis in Nigeria</v>
      </c>
      <c r="B51" s="91" t="str">
        <f>VLOOKUP(A51,Lists!$B$2:$G$153,2,FALSE)</f>
        <v>NGA001</v>
      </c>
      <c r="C51" s="91" t="str">
        <f>VLOOKUP(B51,'INFORM Severity - hidden'!$C$5:$D$160,2,FALSE)</f>
        <v>Nigeria</v>
      </c>
      <c r="D51" s="91" t="str">
        <f>VLOOKUP(A51,Lists!$B$2:$G$153,3,FALSE)</f>
        <v>NGA</v>
      </c>
      <c r="E51" s="91" t="str">
        <f>VLOOKUP(A51,Lists!$B$2:$G$153,5,FALSE)</f>
        <v>Complex crisis</v>
      </c>
      <c r="F51" s="164">
        <f t="shared" si="5"/>
        <v>4.0999999999999996</v>
      </c>
      <c r="G51" s="95">
        <f t="shared" si="6"/>
        <v>5</v>
      </c>
      <c r="H51" s="95" t="str">
        <f t="shared" si="7"/>
        <v>Very High</v>
      </c>
      <c r="I51" s="165" t="str">
        <f>INDEX(Trends!$D$3:$D$405,MATCH(B51,Trends!$C$3:$C$405,0))</f>
        <v>Increasing</v>
      </c>
      <c r="J51" s="95" t="str">
        <f>VLOOKUP($B51,Reliability!$A$3:$I$170,9,FALSE)</f>
        <v>High</v>
      </c>
      <c r="K51" s="166">
        <f t="shared" si="8"/>
        <v>4.0999999999999996</v>
      </c>
      <c r="L51" s="166">
        <f>VLOOKUP($B51,'Impact of the crisis'!$C$6:$N$170,12,FALSE)</f>
        <v>4.3</v>
      </c>
      <c r="M51" s="166">
        <f>VLOOKUP($B51,'Impact of the crisis'!$C$6:$AB$170,26,FALSE)</f>
        <v>4</v>
      </c>
      <c r="N51" s="166">
        <f>VLOOKUP($B51,'Conditions of people affected'!$C$6:$R$170,16,FALSE)</f>
        <v>4</v>
      </c>
      <c r="O51" s="166">
        <f>VLOOKUP($B51,'Conditions of people affected'!$C$6:$R$170,9,FALSE)</f>
        <v>5</v>
      </c>
      <c r="P51" s="166">
        <f>VLOOKUP($B51,'Conditions of people affected'!$C$6:$R$170,15,FALSE)</f>
        <v>3</v>
      </c>
      <c r="Q51" s="166">
        <f t="shared" si="9"/>
        <v>4.0999999999999996</v>
      </c>
      <c r="R51" s="166">
        <f>VLOOKUP($B51,'Complexity of the crisis'!$C$6:$AN$170,22,FALSE)</f>
        <v>3.5</v>
      </c>
      <c r="S51" s="167">
        <f>VLOOKUP($B51,'Complexity of the crisis'!$C$6:$AN$170,38,FALSE)</f>
        <v>4.5</v>
      </c>
      <c r="T51" s="94" t="str">
        <f>VLOOKUP(B51,Lists!$C$3:$E$163,3,FALSE)</f>
        <v>Africa</v>
      </c>
      <c r="U51" s="100" t="str">
        <f>VLOOKUP(B51,'INFORM Severity - hidden'!$C$5:$V$170,20,FALSE)</f>
        <v>2021-03-26</v>
      </c>
    </row>
    <row r="52" spans="1:21">
      <c r="A52" s="90" t="str">
        <f t="array" ref="A52">IFERROR(INDEX(Lists!$B$2:$B$153,SMALL(IF(Lists!$H$2:$H$153="Yes",ROW(Lists!$B$2:$B$153)),ROW(48:48))-1,1),"")</f>
        <v>Socioeconomic crisis in Nicaragua</v>
      </c>
      <c r="B52" s="91" t="str">
        <f>VLOOKUP(A52,Lists!$B$2:$G$153,2,FALSE)</f>
        <v>NIC001</v>
      </c>
      <c r="C52" s="91" t="str">
        <f>VLOOKUP(B52,'INFORM Severity - hidden'!$C$5:$D$160,2,FALSE)</f>
        <v>Nicaragua</v>
      </c>
      <c r="D52" s="91" t="str">
        <f>VLOOKUP(A52,Lists!$B$2:$G$153,3,FALSE)</f>
        <v>NIC</v>
      </c>
      <c r="E52" s="91" t="str">
        <f>VLOOKUP(A52,Lists!$B$2:$G$153,5,FALSE)</f>
        <v>Political and economic crisis</v>
      </c>
      <c r="F52" s="164" t="str">
        <f t="shared" si="5"/>
        <v>x</v>
      </c>
      <c r="G52" s="95" t="str">
        <f t="shared" si="6"/>
        <v>x</v>
      </c>
      <c r="H52" s="95" t="str">
        <f t="shared" si="7"/>
        <v>x</v>
      </c>
      <c r="I52" s="165" t="str">
        <f>INDEX(Trends!$D$3:$D$405,MATCH(B52,Trends!$C$3:$C$405,0))</f>
        <v>-</v>
      </c>
      <c r="J52" s="95" t="str">
        <f>VLOOKUP($B52,Reliability!$A$3:$I$170,9,FALSE)</f>
        <v>Low</v>
      </c>
      <c r="K52" s="166">
        <f t="shared" si="8"/>
        <v>2.9</v>
      </c>
      <c r="L52" s="166">
        <f>VLOOKUP($B52,'Impact of the crisis'!$C$6:$N$170,12,FALSE)</f>
        <v>4.0999999999999996</v>
      </c>
      <c r="M52" s="166">
        <f>VLOOKUP($B52,'Impact of the crisis'!$C$6:$AB$170,26,FALSE)</f>
        <v>2</v>
      </c>
      <c r="N52" s="166" t="str">
        <f>VLOOKUP($B52,'Conditions of people affected'!$C$6:$R$170,16,FALSE)</f>
        <v>x</v>
      </c>
      <c r="O52" s="166" t="str">
        <f>VLOOKUP($B52,'Conditions of people affected'!$C$6:$R$170,9,FALSE)</f>
        <v>x</v>
      </c>
      <c r="P52" s="166" t="str">
        <f>VLOOKUP($B52,'Conditions of people affected'!$C$6:$R$170,15,FALSE)</f>
        <v>x</v>
      </c>
      <c r="Q52" s="166">
        <f t="shared" si="9"/>
        <v>2.2999999999999998</v>
      </c>
      <c r="R52" s="166">
        <f>VLOOKUP($B52,'Complexity of the crisis'!$C$6:$AN$170,22,FALSE)</f>
        <v>2.9</v>
      </c>
      <c r="S52" s="167">
        <f>VLOOKUP($B52,'Complexity of the crisis'!$C$6:$AN$170,38,FALSE)</f>
        <v>1.5</v>
      </c>
      <c r="T52" s="94" t="str">
        <f>VLOOKUP(B52,Lists!$C$3:$E$163,3,FALSE)</f>
        <v>Americas</v>
      </c>
      <c r="U52" s="100" t="str">
        <f>VLOOKUP(B52,'INFORM Severity - hidden'!$C$5:$V$170,20,FALSE)</f>
        <v>2021-01-28</v>
      </c>
    </row>
    <row r="53" spans="1:21">
      <c r="A53" s="90" t="str">
        <f t="array" ref="A53">IFERROR(INDEX(Lists!$B$2:$B$153,SMALL(IF(Lists!$H$2:$H$153="Yes",ROW(Lists!$B$2:$B$153)),ROW(49:49))-1,1),"")</f>
        <v>Complex crisis in Pakistan</v>
      </c>
      <c r="B53" s="91" t="str">
        <f>VLOOKUP(A53,Lists!$B$2:$G$153,2,FALSE)</f>
        <v>PAK001</v>
      </c>
      <c r="C53" s="91" t="str">
        <f>VLOOKUP(B53,'INFORM Severity - hidden'!$C$5:$D$160,2,FALSE)</f>
        <v>Pakistan</v>
      </c>
      <c r="D53" s="91" t="str">
        <f>VLOOKUP(A53,Lists!$B$2:$G$153,3,FALSE)</f>
        <v>PAK</v>
      </c>
      <c r="E53" s="91" t="str">
        <f>VLOOKUP(A53,Lists!$B$2:$G$153,5,FALSE)</f>
        <v>Complex crisis</v>
      </c>
      <c r="F53" s="164">
        <f t="shared" si="5"/>
        <v>3.4</v>
      </c>
      <c r="G53" s="95">
        <f t="shared" si="6"/>
        <v>4</v>
      </c>
      <c r="H53" s="95" t="str">
        <f t="shared" si="7"/>
        <v>High</v>
      </c>
      <c r="I53" s="165" t="str">
        <f>INDEX(Trends!$D$3:$D$405,MATCH(B53,Trends!$C$3:$C$405,0))</f>
        <v>Stable</v>
      </c>
      <c r="J53" s="95" t="str">
        <f>VLOOKUP($B53,Reliability!$A$3:$I$170,9,FALSE)</f>
        <v>High</v>
      </c>
      <c r="K53" s="166">
        <f t="shared" si="8"/>
        <v>3.7</v>
      </c>
      <c r="L53" s="166">
        <f>VLOOKUP($B53,'Impact of the crisis'!$C$6:$N$170,12,FALSE)</f>
        <v>5</v>
      </c>
      <c r="M53" s="166">
        <f>VLOOKUP($B53,'Impact of the crisis'!$C$6:$AB$170,26,FALSE)</f>
        <v>2.6</v>
      </c>
      <c r="N53" s="166">
        <f>VLOOKUP($B53,'Conditions of people affected'!$C$6:$R$170,16,FALSE)</f>
        <v>3.05</v>
      </c>
      <c r="O53" s="166">
        <f>VLOOKUP($B53,'Conditions of people affected'!$C$6:$R$170,9,FALSE)</f>
        <v>4.0999999999999996</v>
      </c>
      <c r="P53" s="166">
        <f>VLOOKUP($B53,'Conditions of people affected'!$C$6:$R$170,15,FALSE)</f>
        <v>2</v>
      </c>
      <c r="Q53" s="166">
        <f t="shared" si="9"/>
        <v>3.6</v>
      </c>
      <c r="R53" s="166">
        <f>VLOOKUP($B53,'Complexity of the crisis'!$C$6:$AN$170,22,FALSE)</f>
        <v>3.2</v>
      </c>
      <c r="S53" s="167">
        <f>VLOOKUP($B53,'Complexity of the crisis'!$C$6:$AN$170,38,FALSE)</f>
        <v>4</v>
      </c>
      <c r="T53" s="94" t="str">
        <f>VLOOKUP(B53,Lists!$C$3:$E$163,3,FALSE)</f>
        <v>Asia</v>
      </c>
      <c r="U53" s="100" t="str">
        <f>VLOOKUP(B53,'INFORM Severity - hidden'!$C$5:$V$170,20,FALSE)</f>
        <v>2021-04-28</v>
      </c>
    </row>
    <row r="54" spans="1:21">
      <c r="A54" s="90" t="str">
        <f t="array" ref="A54">IFERROR(INDEX(Lists!$B$2:$B$153,SMALL(IF(Lists!$H$2:$H$153="Yes",ROW(Lists!$B$2:$B$153)),ROW(50:50))-1,1),"")</f>
        <v>Venezuela displacement in Peru</v>
      </c>
      <c r="B54" s="91" t="str">
        <f>VLOOKUP(A54,Lists!$B$2:$G$153,2,FALSE)</f>
        <v>PER002</v>
      </c>
      <c r="C54" s="91" t="str">
        <f>VLOOKUP(B54,'INFORM Severity - hidden'!$C$5:$D$160,2,FALSE)</f>
        <v>Peru</v>
      </c>
      <c r="D54" s="91" t="str">
        <f>VLOOKUP(A54,Lists!$B$2:$G$153,3,FALSE)</f>
        <v>PER</v>
      </c>
      <c r="E54" s="91" t="str">
        <f>VLOOKUP(A54,Lists!$B$2:$G$153,5,FALSE)</f>
        <v>International displacement</v>
      </c>
      <c r="F54" s="164">
        <f t="shared" si="5"/>
        <v>2.7</v>
      </c>
      <c r="G54" s="95">
        <f t="shared" si="6"/>
        <v>3</v>
      </c>
      <c r="H54" s="95" t="str">
        <f t="shared" si="7"/>
        <v>Medium</v>
      </c>
      <c r="I54" s="165" t="str">
        <f>INDEX(Trends!$D$3:$D$405,MATCH(B54,Trends!$C$3:$C$405,0))</f>
        <v>Stable</v>
      </c>
      <c r="J54" s="95" t="str">
        <f>VLOOKUP($B54,Reliability!$A$3:$I$170,9,FALSE)</f>
        <v>Medium</v>
      </c>
      <c r="K54" s="166">
        <f t="shared" si="8"/>
        <v>2.6</v>
      </c>
      <c r="L54" s="166">
        <f>VLOOKUP($B54,'Impact of the crisis'!$C$6:$N$170,12,FALSE)</f>
        <v>2.8</v>
      </c>
      <c r="M54" s="166">
        <f>VLOOKUP($B54,'Impact of the crisis'!$C$6:$AB$170,26,FALSE)</f>
        <v>2.5</v>
      </c>
      <c r="N54" s="166">
        <f>VLOOKUP($B54,'Conditions of people affected'!$C$6:$R$170,16,FALSE)</f>
        <v>3.25</v>
      </c>
      <c r="O54" s="166">
        <f>VLOOKUP($B54,'Conditions of people affected'!$C$6:$R$170,9,FALSE)</f>
        <v>3.5</v>
      </c>
      <c r="P54" s="166">
        <f>VLOOKUP($B54,'Conditions of people affected'!$C$6:$R$170,15,FALSE)</f>
        <v>3</v>
      </c>
      <c r="Q54" s="166">
        <f t="shared" si="9"/>
        <v>1.9</v>
      </c>
      <c r="R54" s="166">
        <f>VLOOKUP($B54,'Complexity of the crisis'!$C$6:$AN$170,22,FALSE)</f>
        <v>2.2999999999999998</v>
      </c>
      <c r="S54" s="167">
        <f>VLOOKUP($B54,'Complexity of the crisis'!$C$6:$AN$170,38,FALSE)</f>
        <v>1.5</v>
      </c>
      <c r="T54" s="94" t="str">
        <f>VLOOKUP(B54,Lists!$C$3:$E$163,3,FALSE)</f>
        <v>Americas</v>
      </c>
      <c r="U54" s="100" t="str">
        <f>VLOOKUP(B54,'INFORM Severity - hidden'!$C$5:$V$170,20,FALSE)</f>
        <v>2021-01-29</v>
      </c>
    </row>
    <row r="55" spans="1:21">
      <c r="A55" s="90" t="str">
        <f t="array" ref="A55">IFERROR(INDEX(Lists!$B$2:$B$153,SMALL(IF(Lists!$H$2:$H$153="Yes",ROW(Lists!$B$2:$B$153)),ROW(51:51))-1,1),"")</f>
        <v>Multiple crises in the Philippines</v>
      </c>
      <c r="B55" s="91" t="str">
        <f>VLOOKUP(A55,Lists!$B$2:$G$153,2,FALSE)</f>
        <v>PHL001</v>
      </c>
      <c r="C55" s="91" t="str">
        <f>VLOOKUP(B55,'INFORM Severity - hidden'!$C$5:$D$160,2,FALSE)</f>
        <v>Philippines</v>
      </c>
      <c r="D55" s="91" t="str">
        <f>VLOOKUP(A55,Lists!$B$2:$G$153,3,FALSE)</f>
        <v>PHL</v>
      </c>
      <c r="E55" s="91" t="str">
        <f>VLOOKUP(A55,Lists!$B$2:$G$153,5,FALSE)</f>
        <v>Multiple crises country</v>
      </c>
      <c r="F55" s="164">
        <f t="shared" si="5"/>
        <v>3</v>
      </c>
      <c r="G55" s="95">
        <f t="shared" si="6"/>
        <v>3</v>
      </c>
      <c r="H55" s="95" t="str">
        <f t="shared" si="7"/>
        <v>Medium</v>
      </c>
      <c r="I55" s="165" t="str">
        <f>INDEX(Trends!$D$3:$D$405,MATCH(B55,Trends!$C$3:$C$405,0))</f>
        <v>Stable</v>
      </c>
      <c r="J55" s="95" t="str">
        <f>VLOOKUP($B55,Reliability!$A$3:$I$170,9,FALSE)</f>
        <v>High</v>
      </c>
      <c r="K55" s="166">
        <f t="shared" si="8"/>
        <v>3.4</v>
      </c>
      <c r="L55" s="166">
        <f>VLOOKUP($B55,'Impact of the crisis'!$C$6:$N$170,12,FALSE)</f>
        <v>4.5999999999999996</v>
      </c>
      <c r="M55" s="166">
        <f>VLOOKUP($B55,'Impact of the crisis'!$C$6:$AB$170,26,FALSE)</f>
        <v>2.5</v>
      </c>
      <c r="N55" s="166">
        <f>VLOOKUP($B55,'Conditions of people affected'!$C$6:$R$170,16,FALSE)</f>
        <v>2.75</v>
      </c>
      <c r="O55" s="166">
        <f>VLOOKUP($B55,'Conditions of people affected'!$C$6:$R$170,9,FALSE)</f>
        <v>3.5</v>
      </c>
      <c r="P55" s="166">
        <f>VLOOKUP($B55,'Conditions of people affected'!$C$6:$R$170,15,FALSE)</f>
        <v>2</v>
      </c>
      <c r="Q55" s="166">
        <f t="shared" si="9"/>
        <v>3</v>
      </c>
      <c r="R55" s="166">
        <f>VLOOKUP($B55,'Complexity of the crisis'!$C$6:$AN$170,22,FALSE)</f>
        <v>2.9</v>
      </c>
      <c r="S55" s="167">
        <f>VLOOKUP($B55,'Complexity of the crisis'!$C$6:$AN$170,38,FALSE)</f>
        <v>3</v>
      </c>
      <c r="T55" s="94" t="str">
        <f>VLOOKUP(B55,Lists!$C$3:$E$163,3,FALSE)</f>
        <v>Asia</v>
      </c>
      <c r="U55" s="100" t="str">
        <f>VLOOKUP(B55,'INFORM Severity - hidden'!$C$5:$V$170,20,FALSE)</f>
        <v>2021-03-26</v>
      </c>
    </row>
    <row r="56" spans="1:21">
      <c r="A56" s="90" t="str">
        <f t="array" ref="A56">IFERROR(INDEX(Lists!$B$2:$B$153,SMALL(IF(Lists!$H$2:$H$153="Yes",ROW(Lists!$B$2:$B$153)),ROW(52:52))-1,1),"")</f>
        <v>Complex crisis in DPRK</v>
      </c>
      <c r="B56" s="91" t="str">
        <f>VLOOKUP(A56,Lists!$B$2:$G$153,2,FALSE)</f>
        <v>PRK001</v>
      </c>
      <c r="C56" s="91" t="str">
        <f>VLOOKUP(B56,'INFORM Severity - hidden'!$C$5:$D$160,2,FALSE)</f>
        <v>DPRK</v>
      </c>
      <c r="D56" s="91" t="str">
        <f>VLOOKUP(A56,Lists!$B$2:$G$153,3,FALSE)</f>
        <v>PRK</v>
      </c>
      <c r="E56" s="91" t="str">
        <f>VLOOKUP(A56,Lists!$B$2:$G$153,5,FALSE)</f>
        <v>Complex crisis</v>
      </c>
      <c r="F56" s="164">
        <f t="shared" si="5"/>
        <v>3.8</v>
      </c>
      <c r="G56" s="95">
        <f t="shared" si="6"/>
        <v>4</v>
      </c>
      <c r="H56" s="95" t="str">
        <f t="shared" si="7"/>
        <v>High</v>
      </c>
      <c r="I56" s="165" t="str">
        <f>INDEX(Trends!$D$3:$D$405,MATCH(B56,Trends!$C$3:$C$405,0))</f>
        <v>Increasing</v>
      </c>
      <c r="J56" s="95" t="str">
        <f>VLOOKUP($B56,Reliability!$A$3:$I$170,9,FALSE)</f>
        <v>Medium</v>
      </c>
      <c r="K56" s="166">
        <f t="shared" si="8"/>
        <v>3.9</v>
      </c>
      <c r="L56" s="166">
        <f>VLOOKUP($B56,'Impact of the crisis'!$C$6:$N$170,12,FALSE)</f>
        <v>4.5999999999999996</v>
      </c>
      <c r="M56" s="166">
        <f>VLOOKUP($B56,'Impact of the crisis'!$C$6:$AB$170,26,FALSE)</f>
        <v>3.5</v>
      </c>
      <c r="N56" s="166">
        <f>VLOOKUP($B56,'Conditions of people affected'!$C$6:$R$170,16,FALSE)</f>
        <v>4.5</v>
      </c>
      <c r="O56" s="166">
        <f>VLOOKUP($B56,'Conditions of people affected'!$C$6:$R$170,9,FALSE)</f>
        <v>5</v>
      </c>
      <c r="P56" s="166">
        <f>VLOOKUP($B56,'Conditions of people affected'!$C$6:$R$170,15,FALSE)</f>
        <v>4</v>
      </c>
      <c r="Q56" s="166">
        <f t="shared" si="9"/>
        <v>2.5</v>
      </c>
      <c r="R56" s="166">
        <f>VLOOKUP($B56,'Complexity of the crisis'!$C$6:$AN$170,22,FALSE)</f>
        <v>2.9</v>
      </c>
      <c r="S56" s="167">
        <f>VLOOKUP($B56,'Complexity of the crisis'!$C$6:$AN$170,38,FALSE)</f>
        <v>2</v>
      </c>
      <c r="T56" s="94" t="str">
        <f>VLOOKUP(B56,Lists!$C$3:$E$163,3,FALSE)</f>
        <v>Asia</v>
      </c>
      <c r="U56" s="100" t="str">
        <f>VLOOKUP(B56,'INFORM Severity - hidden'!$C$5:$V$170,20,FALSE)</f>
        <v>2021-03-23</v>
      </c>
    </row>
    <row r="57" spans="1:21">
      <c r="A57" s="90" t="str">
        <f t="array" ref="A57">IFERROR(INDEX(Lists!$B$2:$B$153,SMALL(IF(Lists!$H$2:$H$153="Yes",ROW(Lists!$B$2:$B$153)),ROW(53:53))-1,1),"")</f>
        <v>Conflict in Palestine</v>
      </c>
      <c r="B57" s="91" t="str">
        <f>VLOOKUP(A57,Lists!$B$2:$G$153,2,FALSE)</f>
        <v>PSE002</v>
      </c>
      <c r="C57" s="91" t="str">
        <f>VLOOKUP(B57,'INFORM Severity - hidden'!$C$5:$D$160,2,FALSE)</f>
        <v>Palestine</v>
      </c>
      <c r="D57" s="91" t="str">
        <f>VLOOKUP(A57,Lists!$B$2:$G$153,3,FALSE)</f>
        <v>PSE</v>
      </c>
      <c r="E57" s="91" t="str">
        <f>VLOOKUP(A57,Lists!$B$2:$G$153,5,FALSE)</f>
        <v>Conflict</v>
      </c>
      <c r="F57" s="164">
        <f t="shared" si="5"/>
        <v>4</v>
      </c>
      <c r="G57" s="95">
        <f t="shared" si="6"/>
        <v>4</v>
      </c>
      <c r="H57" s="95" t="str">
        <f t="shared" si="7"/>
        <v>High</v>
      </c>
      <c r="I57" s="165" t="str">
        <f>INDEX(Trends!$D$3:$D$405,MATCH(B57,Trends!$C$3:$C$405,0))</f>
        <v>Increasing</v>
      </c>
      <c r="J57" s="95" t="str">
        <f>VLOOKUP($B57,Reliability!$A$3:$I$170,9,FALSE)</f>
        <v>Very High</v>
      </c>
      <c r="K57" s="166">
        <f t="shared" si="8"/>
        <v>3.8</v>
      </c>
      <c r="L57" s="166">
        <f>VLOOKUP($B57,'Impact of the crisis'!$C$6:$N$170,12,FALSE)</f>
        <v>3.4</v>
      </c>
      <c r="M57" s="166">
        <f>VLOOKUP($B57,'Impact of the crisis'!$C$6:$AB$170,26,FALSE)</f>
        <v>4</v>
      </c>
      <c r="N57" s="166">
        <f>VLOOKUP($B57,'Conditions of people affected'!$C$6:$R$170,16,FALSE)</f>
        <v>4.5</v>
      </c>
      <c r="O57" s="166">
        <f>VLOOKUP($B57,'Conditions of people affected'!$C$6:$R$170,9,FALSE)</f>
        <v>4</v>
      </c>
      <c r="P57" s="166">
        <f>VLOOKUP($B57,'Conditions of people affected'!$C$6:$R$170,15,FALSE)</f>
        <v>5</v>
      </c>
      <c r="Q57" s="166">
        <f t="shared" si="9"/>
        <v>3.2</v>
      </c>
      <c r="R57" s="166">
        <f>VLOOKUP($B57,'Complexity of the crisis'!$C$6:$AN$170,22,FALSE)</f>
        <v>2.2000000000000002</v>
      </c>
      <c r="S57" s="167">
        <f>VLOOKUP($B57,'Complexity of the crisis'!$C$6:$AN$170,38,FALSE)</f>
        <v>4</v>
      </c>
      <c r="T57" s="94" t="str">
        <f>VLOOKUP(B57,Lists!$C$3:$E$163,3,FALSE)</f>
        <v>Middle east</v>
      </c>
      <c r="U57" s="100" t="str">
        <f>VLOOKUP(B57,'INFORM Severity - hidden'!$C$5:$V$170,20,FALSE)</f>
        <v>2021-04-28</v>
      </c>
    </row>
    <row r="58" spans="1:21">
      <c r="A58" s="90" t="str">
        <f t="array" ref="A58">IFERROR(INDEX(Lists!$B$2:$B$153,SMALL(IF(Lists!$H$2:$H$153="Yes",ROW(Lists!$B$2:$B$153)),ROW(54:54))-1,1),"")</f>
        <v>Burundi and DRC refugees in Rwanda</v>
      </c>
      <c r="B58" s="91" t="str">
        <f>VLOOKUP(A58,Lists!$B$2:$G$153,2,FALSE)</f>
        <v>RWA002</v>
      </c>
      <c r="C58" s="91" t="str">
        <f>VLOOKUP(B58,'INFORM Severity - hidden'!$C$5:$D$160,2,FALSE)</f>
        <v>Rwanda</v>
      </c>
      <c r="D58" s="91" t="str">
        <f>VLOOKUP(A58,Lists!$B$2:$G$153,3,FALSE)</f>
        <v>RWA</v>
      </c>
      <c r="E58" s="91" t="str">
        <f>VLOOKUP(A58,Lists!$B$2:$G$153,5,FALSE)</f>
        <v>International displacement</v>
      </c>
      <c r="F58" s="164">
        <f t="shared" si="5"/>
        <v>1.9</v>
      </c>
      <c r="G58" s="95">
        <f t="shared" si="6"/>
        <v>2</v>
      </c>
      <c r="H58" s="95" t="str">
        <f t="shared" si="7"/>
        <v>Low</v>
      </c>
      <c r="I58" s="165" t="str">
        <f>INDEX(Trends!$D$3:$D$405,MATCH(B58,Trends!$C$3:$C$405,0))</f>
        <v>Decreasing</v>
      </c>
      <c r="J58" s="95" t="str">
        <f>VLOOKUP($B58,Reliability!$A$3:$I$170,9,FALSE)</f>
        <v>Medium</v>
      </c>
      <c r="K58" s="166">
        <f t="shared" si="8"/>
        <v>2.6</v>
      </c>
      <c r="L58" s="166">
        <f>VLOOKUP($B58,'Impact of the crisis'!$C$6:$N$170,12,FALSE)</f>
        <v>2.1</v>
      </c>
      <c r="M58" s="166">
        <f>VLOOKUP($B58,'Impact of the crisis'!$C$6:$AB$170,26,FALSE)</f>
        <v>2.8</v>
      </c>
      <c r="N58" s="166">
        <f>VLOOKUP($B58,'Conditions of people affected'!$C$6:$R$170,16,FALSE)</f>
        <v>1.45</v>
      </c>
      <c r="O58" s="166">
        <f>VLOOKUP($B58,'Conditions of people affected'!$C$6:$R$170,9,FALSE)</f>
        <v>1.9</v>
      </c>
      <c r="P58" s="166">
        <f>VLOOKUP($B58,'Conditions of people affected'!$C$6:$R$170,15,FALSE)</f>
        <v>1</v>
      </c>
      <c r="Q58" s="166">
        <f t="shared" si="9"/>
        <v>2.1</v>
      </c>
      <c r="R58" s="166">
        <f>VLOOKUP($B58,'Complexity of the crisis'!$C$6:$AN$170,22,FALSE)</f>
        <v>2.6</v>
      </c>
      <c r="S58" s="167">
        <f>VLOOKUP($B58,'Complexity of the crisis'!$C$6:$AN$170,38,FALSE)</f>
        <v>1.5</v>
      </c>
      <c r="T58" s="94" t="str">
        <f>VLOOKUP(B58,Lists!$C$3:$E$163,3,FALSE)</f>
        <v>Africa</v>
      </c>
      <c r="U58" s="100" t="str">
        <f>VLOOKUP(B58,'INFORM Severity - hidden'!$C$5:$V$170,20,FALSE)</f>
        <v>2021-01-29</v>
      </c>
    </row>
    <row r="59" spans="1:21">
      <c r="A59" s="90" t="str">
        <f t="array" ref="A59">IFERROR(INDEX(Lists!$B$2:$B$153,SMALL(IF(Lists!$H$2:$H$153="Yes",ROW(Lists!$B$2:$B$153)),ROW(55:55))-1,1),"")</f>
        <v>Complex crisis in Sudan</v>
      </c>
      <c r="B59" s="91" t="str">
        <f>VLOOKUP(A59,Lists!$B$2:$G$153,2,FALSE)</f>
        <v>SDN001</v>
      </c>
      <c r="C59" s="91" t="str">
        <f>VLOOKUP(B59,'INFORM Severity - hidden'!$C$5:$D$160,2,FALSE)</f>
        <v>Sudan</v>
      </c>
      <c r="D59" s="91" t="str">
        <f>VLOOKUP(A59,Lists!$B$2:$G$153,3,FALSE)</f>
        <v>SDN</v>
      </c>
      <c r="E59" s="91" t="str">
        <f>VLOOKUP(A59,Lists!$B$2:$G$153,5,FALSE)</f>
        <v>Multiple crises country</v>
      </c>
      <c r="F59" s="164">
        <f t="shared" si="5"/>
        <v>4.2</v>
      </c>
      <c r="G59" s="95">
        <f t="shared" si="6"/>
        <v>5</v>
      </c>
      <c r="H59" s="95" t="str">
        <f t="shared" si="7"/>
        <v>Very High</v>
      </c>
      <c r="I59" s="165" t="str">
        <f>INDEX(Trends!$D$3:$D$405,MATCH(B59,Trends!$C$3:$C$405,0))</f>
        <v>Decreasing</v>
      </c>
      <c r="J59" s="95" t="str">
        <f>VLOOKUP($B59,Reliability!$A$3:$I$170,9,FALSE)</f>
        <v>Medium</v>
      </c>
      <c r="K59" s="166">
        <f t="shared" si="8"/>
        <v>4.0999999999999996</v>
      </c>
      <c r="L59" s="166">
        <f>VLOOKUP($B59,'Impact of the crisis'!$C$6:$N$170,12,FALSE)</f>
        <v>4.8</v>
      </c>
      <c r="M59" s="166">
        <f>VLOOKUP($B59,'Impact of the crisis'!$C$6:$AB$170,26,FALSE)</f>
        <v>3.7</v>
      </c>
      <c r="N59" s="166">
        <f>VLOOKUP($B59,'Conditions of people affected'!$C$6:$R$170,16,FALSE)</f>
        <v>4.5</v>
      </c>
      <c r="O59" s="166">
        <f>VLOOKUP($B59,'Conditions of people affected'!$C$6:$R$170,9,FALSE)</f>
        <v>5</v>
      </c>
      <c r="P59" s="166">
        <f>VLOOKUP($B59,'Conditions of people affected'!$C$6:$R$170,15,FALSE)</f>
        <v>4</v>
      </c>
      <c r="Q59" s="166">
        <f t="shared" si="9"/>
        <v>3.7</v>
      </c>
      <c r="R59" s="166">
        <f>VLOOKUP($B59,'Complexity of the crisis'!$C$6:$AN$170,22,FALSE)</f>
        <v>3.3</v>
      </c>
      <c r="S59" s="167">
        <f>VLOOKUP($B59,'Complexity of the crisis'!$C$6:$AN$170,38,FALSE)</f>
        <v>4</v>
      </c>
      <c r="T59" s="94" t="str">
        <f>VLOOKUP(B59,Lists!$C$3:$E$163,3,FALSE)</f>
        <v>Africa</v>
      </c>
      <c r="U59" s="100" t="str">
        <f>VLOOKUP(B59,'INFORM Severity - hidden'!$C$5:$V$170,20,FALSE)</f>
        <v>2021-04-30</v>
      </c>
    </row>
    <row r="60" spans="1:21">
      <c r="A60" s="90" t="str">
        <f t="array" ref="A60">IFERROR(INDEX(Lists!$B$2:$B$153,SMALL(IF(Lists!$H$2:$H$153="Yes",ROW(Lists!$B$2:$B$153)),ROW(56:56))-1,1),"")</f>
        <v>Drought in Senegal</v>
      </c>
      <c r="B60" s="91" t="str">
        <f>VLOOKUP(A60,Lists!$B$2:$G$153,2,FALSE)</f>
        <v>SEN002</v>
      </c>
      <c r="C60" s="91" t="str">
        <f>VLOOKUP(B60,'INFORM Severity - hidden'!$C$5:$D$160,2,FALSE)</f>
        <v>Senegal</v>
      </c>
      <c r="D60" s="91" t="str">
        <f>VLOOKUP(A60,Lists!$B$2:$G$153,3,FALSE)</f>
        <v>SEN</v>
      </c>
      <c r="E60" s="91" t="str">
        <f>VLOOKUP(A60,Lists!$B$2:$G$153,5,FALSE)</f>
        <v>Drought</v>
      </c>
      <c r="F60" s="164">
        <f t="shared" si="5"/>
        <v>2.4</v>
      </c>
      <c r="G60" s="95">
        <f t="shared" si="6"/>
        <v>3</v>
      </c>
      <c r="H60" s="95" t="str">
        <f t="shared" si="7"/>
        <v>Medium</v>
      </c>
      <c r="I60" s="165" t="str">
        <f>INDEX(Trends!$D$3:$D$405,MATCH(B60,Trends!$C$3:$C$405,0))</f>
        <v>Stable</v>
      </c>
      <c r="J60" s="95" t="str">
        <f>VLOOKUP($B60,Reliability!$A$3:$I$170,9,FALSE)</f>
        <v>Medium</v>
      </c>
      <c r="K60" s="166">
        <f t="shared" si="8"/>
        <v>2.7</v>
      </c>
      <c r="L60" s="166">
        <f>VLOOKUP($B60,'Impact of the crisis'!$C$6:$N$170,12,FALSE)</f>
        <v>4.5</v>
      </c>
      <c r="M60" s="166">
        <f>VLOOKUP($B60,'Impact of the crisis'!$C$6:$AB$170,26,FALSE)</f>
        <v>1.2</v>
      </c>
      <c r="N60" s="166">
        <f>VLOOKUP($B60,'Conditions of people affected'!$C$6:$R$170,16,FALSE)</f>
        <v>2.4</v>
      </c>
      <c r="O60" s="166">
        <f>VLOOKUP($B60,'Conditions of people affected'!$C$6:$R$170,9,FALSE)</f>
        <v>2.8</v>
      </c>
      <c r="P60" s="166">
        <f>VLOOKUP($B60,'Conditions of people affected'!$C$6:$R$170,15,FALSE)</f>
        <v>2</v>
      </c>
      <c r="Q60" s="166">
        <f t="shared" si="9"/>
        <v>2.2000000000000002</v>
      </c>
      <c r="R60" s="166">
        <f>VLOOKUP($B60,'Complexity of the crisis'!$C$6:$AN$170,22,FALSE)</f>
        <v>1.8</v>
      </c>
      <c r="S60" s="167">
        <f>VLOOKUP($B60,'Complexity of the crisis'!$C$6:$AN$170,38,FALSE)</f>
        <v>2.5</v>
      </c>
      <c r="T60" s="94" t="str">
        <f>VLOOKUP(B60,Lists!$C$3:$E$163,3,FALSE)</f>
        <v>Africa</v>
      </c>
      <c r="U60" s="100" t="str">
        <f>VLOOKUP(B60,'INFORM Severity - hidden'!$C$5:$V$170,20,FALSE)</f>
        <v>2021-01-29</v>
      </c>
    </row>
    <row r="61" spans="1:21">
      <c r="A61" s="90" t="str">
        <f t="array" ref="A61">IFERROR(INDEX(Lists!$B$2:$B$153,SMALL(IF(Lists!$H$2:$H$153="Yes",ROW(Lists!$B$2:$B$153)),ROW(57:57))-1,1),"")</f>
        <v>Complex crisis in El Salvador</v>
      </c>
      <c r="B61" s="91" t="str">
        <f>VLOOKUP(A61,Lists!$B$2:$G$153,2,FALSE)</f>
        <v>SLV001</v>
      </c>
      <c r="C61" s="91" t="str">
        <f>VLOOKUP(B61,'INFORM Severity - hidden'!$C$5:$D$160,2,FALSE)</f>
        <v>El Salvador</v>
      </c>
      <c r="D61" s="91" t="str">
        <f>VLOOKUP(A61,Lists!$B$2:$G$153,3,FALSE)</f>
        <v>SLV</v>
      </c>
      <c r="E61" s="91" t="str">
        <f>VLOOKUP(A61,Lists!$B$2:$G$153,5,FALSE)</f>
        <v>Complex crisis</v>
      </c>
      <c r="F61" s="164">
        <f t="shared" si="5"/>
        <v>3</v>
      </c>
      <c r="G61" s="95">
        <f t="shared" si="6"/>
        <v>3</v>
      </c>
      <c r="H61" s="95" t="str">
        <f t="shared" si="7"/>
        <v>Medium</v>
      </c>
      <c r="I61" s="165" t="str">
        <f>INDEX(Trends!$D$3:$D$405,MATCH(B61,Trends!$C$3:$C$405,0))</f>
        <v>Stable</v>
      </c>
      <c r="J61" s="95" t="str">
        <f>VLOOKUP($B61,Reliability!$A$3:$I$170,9,FALSE)</f>
        <v>High</v>
      </c>
      <c r="K61" s="166">
        <f t="shared" si="8"/>
        <v>3.6</v>
      </c>
      <c r="L61" s="166">
        <f>VLOOKUP($B61,'Impact of the crisis'!$C$6:$N$170,12,FALSE)</f>
        <v>3.8</v>
      </c>
      <c r="M61" s="166">
        <f>VLOOKUP($B61,'Impact of the crisis'!$C$6:$AB$170,26,FALSE)</f>
        <v>3.5</v>
      </c>
      <c r="N61" s="166">
        <f>VLOOKUP($B61,'Conditions of people affected'!$C$6:$R$170,16,FALSE)</f>
        <v>3</v>
      </c>
      <c r="O61" s="166">
        <f>VLOOKUP($B61,'Conditions of people affected'!$C$6:$R$170,9,FALSE)</f>
        <v>3</v>
      </c>
      <c r="P61" s="166">
        <f>VLOOKUP($B61,'Conditions of people affected'!$C$6:$R$170,15,FALSE)</f>
        <v>3</v>
      </c>
      <c r="Q61" s="166">
        <f t="shared" si="9"/>
        <v>2.5</v>
      </c>
      <c r="R61" s="166">
        <f>VLOOKUP($B61,'Complexity of the crisis'!$C$6:$AN$170,22,FALSE)</f>
        <v>2.4</v>
      </c>
      <c r="S61" s="167">
        <f>VLOOKUP($B61,'Complexity of the crisis'!$C$6:$AN$170,38,FALSE)</f>
        <v>2.5</v>
      </c>
      <c r="T61" s="94" t="str">
        <f>VLOOKUP(B61,Lists!$C$3:$E$163,3,FALSE)</f>
        <v>Americas</v>
      </c>
      <c r="U61" s="100" t="str">
        <f>VLOOKUP(B61,'INFORM Severity - hidden'!$C$5:$V$170,20,FALSE)</f>
        <v>2021-01-28</v>
      </c>
    </row>
    <row r="62" spans="1:21">
      <c r="A62" s="90" t="str">
        <f t="array" ref="A62">IFERROR(INDEX(Lists!$B$2:$B$153,SMALL(IF(Lists!$H$2:$H$153="Yes",ROW(Lists!$B$2:$B$153)),ROW(58:58))-1,1),"")</f>
        <v>Complex crisis in Somalia</v>
      </c>
      <c r="B62" s="91" t="str">
        <f>VLOOKUP(A62,Lists!$B$2:$G$153,2,FALSE)</f>
        <v>SOM001</v>
      </c>
      <c r="C62" s="91" t="str">
        <f>VLOOKUP(B62,'INFORM Severity - hidden'!$C$5:$D$160,2,FALSE)</f>
        <v>Somalia</v>
      </c>
      <c r="D62" s="91" t="str">
        <f>VLOOKUP(A62,Lists!$B$2:$G$153,3,FALSE)</f>
        <v>SOM</v>
      </c>
      <c r="E62" s="91" t="str">
        <f>VLOOKUP(A62,Lists!$B$2:$G$153,5,FALSE)</f>
        <v>Complex crisis</v>
      </c>
      <c r="F62" s="164">
        <f t="shared" si="5"/>
        <v>4.4000000000000004</v>
      </c>
      <c r="G62" s="95">
        <f t="shared" si="6"/>
        <v>5</v>
      </c>
      <c r="H62" s="95" t="str">
        <f t="shared" si="7"/>
        <v>Very High</v>
      </c>
      <c r="I62" s="165" t="str">
        <f>INDEX(Trends!$D$3:$D$405,MATCH(B62,Trends!$C$3:$C$405,0))</f>
        <v>Increasing</v>
      </c>
      <c r="J62" s="95" t="str">
        <f>VLOOKUP($B62,Reliability!$A$3:$I$170,9,FALSE)</f>
        <v>High</v>
      </c>
      <c r="K62" s="166">
        <f t="shared" si="8"/>
        <v>4.7</v>
      </c>
      <c r="L62" s="166">
        <f>VLOOKUP($B62,'Impact of the crisis'!$C$6:$N$170,12,FALSE)</f>
        <v>4.5999999999999996</v>
      </c>
      <c r="M62" s="166">
        <f>VLOOKUP($B62,'Impact of the crisis'!$C$6:$AB$170,26,FALSE)</f>
        <v>4.8</v>
      </c>
      <c r="N62" s="166">
        <f>VLOOKUP($B62,'Conditions of people affected'!$C$6:$R$170,16,FALSE)</f>
        <v>4.3</v>
      </c>
      <c r="O62" s="166">
        <f>VLOOKUP($B62,'Conditions of people affected'!$C$6:$R$170,9,FALSE)</f>
        <v>4.5999999999999996</v>
      </c>
      <c r="P62" s="166">
        <f>VLOOKUP($B62,'Conditions of people affected'!$C$6:$R$170,15,FALSE)</f>
        <v>4</v>
      </c>
      <c r="Q62" s="166">
        <f t="shared" si="9"/>
        <v>4.2</v>
      </c>
      <c r="R62" s="166">
        <f>VLOOKUP($B62,'Complexity of the crisis'!$C$6:$AN$170,22,FALSE)</f>
        <v>3.9</v>
      </c>
      <c r="S62" s="167">
        <f>VLOOKUP($B62,'Complexity of the crisis'!$C$6:$AN$170,38,FALSE)</f>
        <v>4.5</v>
      </c>
      <c r="T62" s="94" t="str">
        <f>VLOOKUP(B62,Lists!$C$3:$E$163,3,FALSE)</f>
        <v>Africa</v>
      </c>
      <c r="U62" s="100" t="str">
        <f>VLOOKUP(B62,'INFORM Severity - hidden'!$C$5:$V$170,20,FALSE)</f>
        <v>2021-03-24</v>
      </c>
    </row>
    <row r="63" spans="1:21">
      <c r="A63" s="90" t="str">
        <f t="array" ref="A63">IFERROR(INDEX(Lists!$B$2:$B$153,SMALL(IF(Lists!$H$2:$H$153="Yes",ROW(Lists!$B$2:$B$153)),ROW(59:59))-1,1),"")</f>
        <v>Complex crisis in South Sudan</v>
      </c>
      <c r="B63" s="91" t="str">
        <f>VLOOKUP(A63,Lists!$B$2:$G$153,2,FALSE)</f>
        <v>SSD001</v>
      </c>
      <c r="C63" s="91" t="str">
        <f>VLOOKUP(B63,'INFORM Severity - hidden'!$C$5:$D$160,2,FALSE)</f>
        <v>South Sudan</v>
      </c>
      <c r="D63" s="91" t="str">
        <f>VLOOKUP(A63,Lists!$B$2:$G$153,3,FALSE)</f>
        <v>SSD</v>
      </c>
      <c r="E63" s="91" t="str">
        <f>VLOOKUP(A63,Lists!$B$2:$G$153,5,FALSE)</f>
        <v>Complex crisis</v>
      </c>
      <c r="F63" s="164">
        <f t="shared" si="5"/>
        <v>4.3</v>
      </c>
      <c r="G63" s="95">
        <f t="shared" si="6"/>
        <v>5</v>
      </c>
      <c r="H63" s="95" t="str">
        <f t="shared" si="7"/>
        <v>Very High</v>
      </c>
      <c r="I63" s="165" t="str">
        <f>INDEX(Trends!$D$3:$D$405,MATCH(B63,Trends!$C$3:$C$405,0))</f>
        <v>Increasing</v>
      </c>
      <c r="J63" s="95" t="str">
        <f>VLOOKUP($B63,Reliability!$A$3:$I$170,9,FALSE)</f>
        <v>High</v>
      </c>
      <c r="K63" s="166">
        <f t="shared" si="8"/>
        <v>4.7</v>
      </c>
      <c r="L63" s="166">
        <f>VLOOKUP($B63,'Impact of the crisis'!$C$6:$N$170,12,FALSE)</f>
        <v>4.5999999999999996</v>
      </c>
      <c r="M63" s="166">
        <f>VLOOKUP($B63,'Impact of the crisis'!$C$6:$AB$170,26,FALSE)</f>
        <v>4.7</v>
      </c>
      <c r="N63" s="166">
        <f>VLOOKUP($B63,'Conditions of people affected'!$C$6:$R$170,16,FALSE)</f>
        <v>4.45</v>
      </c>
      <c r="O63" s="166">
        <f>VLOOKUP($B63,'Conditions of people affected'!$C$6:$R$170,9,FALSE)</f>
        <v>4.9000000000000004</v>
      </c>
      <c r="P63" s="166">
        <f>VLOOKUP($B63,'Conditions of people affected'!$C$6:$R$170,15,FALSE)</f>
        <v>4</v>
      </c>
      <c r="Q63" s="166">
        <f t="shared" si="9"/>
        <v>3.6</v>
      </c>
      <c r="R63" s="166">
        <f>VLOOKUP($B63,'Complexity of the crisis'!$C$6:$AN$170,22,FALSE)</f>
        <v>3.7</v>
      </c>
      <c r="S63" s="167">
        <f>VLOOKUP($B63,'Complexity of the crisis'!$C$6:$AN$170,38,FALSE)</f>
        <v>3.5</v>
      </c>
      <c r="T63" s="94" t="str">
        <f>VLOOKUP(B63,Lists!$C$3:$E$163,3,FALSE)</f>
        <v>Africa</v>
      </c>
      <c r="U63" s="100" t="str">
        <f>VLOOKUP(B63,'INFORM Severity - hidden'!$C$5:$V$170,20,FALSE)</f>
        <v>2021-02-22</v>
      </c>
    </row>
    <row r="64" spans="1:21">
      <c r="A64" s="90" t="str">
        <f t="array" ref="A64">IFERROR(INDEX(Lists!$B$2:$B$153,SMALL(IF(Lists!$H$2:$H$153="Yes",ROW(Lists!$B$2:$B$153)),ROW(60:60))-1,1),"")</f>
        <v>Food Security Crisis in Eswatini</v>
      </c>
      <c r="B64" s="91" t="str">
        <f>VLOOKUP(A64,Lists!$B$2:$G$153,2,FALSE)</f>
        <v>SWZ001</v>
      </c>
      <c r="C64" s="91" t="str">
        <f>VLOOKUP(B64,'INFORM Severity - hidden'!$C$5:$D$160,2,FALSE)</f>
        <v>Eswatini</v>
      </c>
      <c r="D64" s="91" t="str">
        <f>VLOOKUP(A64,Lists!$B$2:$G$153,3,FALSE)</f>
        <v>SWZ</v>
      </c>
      <c r="E64" s="91" t="str">
        <f>VLOOKUP(A64,Lists!$B$2:$G$153,5,FALSE)</f>
        <v>Food Security</v>
      </c>
      <c r="F64" s="164">
        <f t="shared" si="5"/>
        <v>2.7</v>
      </c>
      <c r="G64" s="95">
        <f t="shared" si="6"/>
        <v>3</v>
      </c>
      <c r="H64" s="95" t="str">
        <f t="shared" si="7"/>
        <v>Medium</v>
      </c>
      <c r="I64" s="165" t="str">
        <f>INDEX(Trends!$D$3:$D$405,MATCH(B64,Trends!$C$3:$C$405,0))</f>
        <v>Stable</v>
      </c>
      <c r="J64" s="95" t="str">
        <f>VLOOKUP($B64,Reliability!$A$3:$I$170,9,FALSE)</f>
        <v>Low</v>
      </c>
      <c r="K64" s="166">
        <f t="shared" si="8"/>
        <v>2.2000000000000002</v>
      </c>
      <c r="L64" s="166">
        <f>VLOOKUP($B64,'Impact of the crisis'!$C$6:$N$170,12,FALSE)</f>
        <v>3.1</v>
      </c>
      <c r="M64" s="166">
        <f>VLOOKUP($B64,'Impact of the crisis'!$C$6:$AB$170,26,FALSE)</f>
        <v>1.6</v>
      </c>
      <c r="N64" s="166">
        <f>VLOOKUP($B64,'Conditions of people affected'!$C$6:$R$170,16,FALSE)</f>
        <v>3.3</v>
      </c>
      <c r="O64" s="166">
        <f>VLOOKUP($B64,'Conditions of people affected'!$C$6:$R$170,9,FALSE)</f>
        <v>2.6</v>
      </c>
      <c r="P64" s="166">
        <f>VLOOKUP($B64,'Conditions of people affected'!$C$6:$R$170,15,FALSE)</f>
        <v>4</v>
      </c>
      <c r="Q64" s="166">
        <f t="shared" si="9"/>
        <v>2.1</v>
      </c>
      <c r="R64" s="166">
        <f>VLOOKUP($B64,'Complexity of the crisis'!$C$6:$AN$170,22,FALSE)</f>
        <v>3</v>
      </c>
      <c r="S64" s="167">
        <f>VLOOKUP($B64,'Complexity of the crisis'!$C$6:$AN$170,38,FALSE)</f>
        <v>1</v>
      </c>
      <c r="T64" s="94" t="str">
        <f>VLOOKUP(B64,Lists!$C$3:$E$163,3,FALSE)</f>
        <v>Africa</v>
      </c>
      <c r="U64" s="100" t="str">
        <f>VLOOKUP(B64,'INFORM Severity - hidden'!$C$5:$V$170,20,FALSE)</f>
        <v>2021-02-25</v>
      </c>
    </row>
    <row r="65" spans="1:21">
      <c r="A65" s="90" t="str">
        <f t="array" ref="A65">IFERROR(INDEX(Lists!$B$2:$B$153,SMALL(IF(Lists!$H$2:$H$153="Yes",ROW(Lists!$B$2:$B$153)),ROW(61:61))-1,1),"")</f>
        <v>Syrian conflict</v>
      </c>
      <c r="B65" s="91" t="str">
        <f>VLOOKUP(A65,Lists!$B$2:$G$153,2,FALSE)</f>
        <v>SYR001</v>
      </c>
      <c r="C65" s="91" t="str">
        <f>VLOOKUP(B65,'INFORM Severity - hidden'!$C$5:$D$160,2,FALSE)</f>
        <v>Syria</v>
      </c>
      <c r="D65" s="91" t="str">
        <f>VLOOKUP(A65,Lists!$B$2:$G$153,3,FALSE)</f>
        <v>SYR</v>
      </c>
      <c r="E65" s="91" t="str">
        <f>VLOOKUP(A65,Lists!$B$2:$G$153,5,FALSE)</f>
        <v>Complex crisis</v>
      </c>
      <c r="F65" s="164">
        <f t="shared" si="5"/>
        <v>4.9000000000000004</v>
      </c>
      <c r="G65" s="95">
        <f t="shared" si="6"/>
        <v>5</v>
      </c>
      <c r="H65" s="95" t="str">
        <f t="shared" si="7"/>
        <v>Very High</v>
      </c>
      <c r="I65" s="165" t="str">
        <f>INDEX(Trends!$D$3:$D$405,MATCH(B65,Trends!$C$3:$C$405,0))</f>
        <v>Increasing</v>
      </c>
      <c r="J65" s="95" t="str">
        <f>VLOOKUP($B65,Reliability!$A$3:$I$170,9,FALSE)</f>
        <v>Very High</v>
      </c>
      <c r="K65" s="166">
        <f t="shared" si="8"/>
        <v>4.8</v>
      </c>
      <c r="L65" s="166">
        <f>VLOOKUP($B65,'Impact of the crisis'!$C$6:$N$170,12,FALSE)</f>
        <v>4.5</v>
      </c>
      <c r="M65" s="166">
        <f>VLOOKUP($B65,'Impact of the crisis'!$C$6:$AB$170,26,FALSE)</f>
        <v>4.9000000000000004</v>
      </c>
      <c r="N65" s="166">
        <f>VLOOKUP($B65,'Conditions of people affected'!$C$6:$R$170,16,FALSE)</f>
        <v>5</v>
      </c>
      <c r="O65" s="166">
        <f>VLOOKUP($B65,'Conditions of people affected'!$C$6:$R$170,9,FALSE)</f>
        <v>5</v>
      </c>
      <c r="P65" s="166">
        <f>VLOOKUP($B65,'Conditions of people affected'!$C$6:$R$170,15,FALSE)</f>
        <v>5</v>
      </c>
      <c r="Q65" s="166">
        <f t="shared" si="9"/>
        <v>4.8</v>
      </c>
      <c r="R65" s="166">
        <f>VLOOKUP($B65,'Complexity of the crisis'!$C$6:$AN$170,22,FALSE)</f>
        <v>4.5</v>
      </c>
      <c r="S65" s="167">
        <f>VLOOKUP($B65,'Complexity of the crisis'!$C$6:$AN$170,38,FALSE)</f>
        <v>5</v>
      </c>
      <c r="T65" s="94" t="str">
        <f>VLOOKUP(B65,Lists!$C$3:$E$163,3,FALSE)</f>
        <v>Middle east</v>
      </c>
      <c r="U65" s="100" t="str">
        <f>VLOOKUP(B65,'INFORM Severity - hidden'!$C$5:$V$170,20,FALSE)</f>
        <v>2021-04-28</v>
      </c>
    </row>
    <row r="66" spans="1:21">
      <c r="A66" s="90" t="str">
        <f t="array" ref="A66">IFERROR(INDEX(Lists!$B$2:$B$153,SMALL(IF(Lists!$H$2:$H$153="Yes",ROW(Lists!$B$2:$B$153)),ROW(62:62))-1,1),"")</f>
        <v>Complex crisis in Chad</v>
      </c>
      <c r="B66" s="91" t="str">
        <f>VLOOKUP(A66,Lists!$B$2:$G$153,2,FALSE)</f>
        <v>TCD001</v>
      </c>
      <c r="C66" s="91" t="str">
        <f>VLOOKUP(B66,'INFORM Severity - hidden'!$C$5:$D$160,2,FALSE)</f>
        <v>Chad</v>
      </c>
      <c r="D66" s="91" t="str">
        <f>VLOOKUP(A66,Lists!$B$2:$G$153,3,FALSE)</f>
        <v>TCD</v>
      </c>
      <c r="E66" s="91" t="str">
        <f>VLOOKUP(A66,Lists!$B$2:$G$153,5,FALSE)</f>
        <v>Multiple crises country</v>
      </c>
      <c r="F66" s="164">
        <f t="shared" si="5"/>
        <v>4.0999999999999996</v>
      </c>
      <c r="G66" s="95">
        <f t="shared" si="6"/>
        <v>5</v>
      </c>
      <c r="H66" s="95" t="str">
        <f t="shared" si="7"/>
        <v>Very High</v>
      </c>
      <c r="I66" s="165" t="str">
        <f>INDEX(Trends!$D$3:$D$405,MATCH(B66,Trends!$C$3:$C$405,0))</f>
        <v>Stable</v>
      </c>
      <c r="J66" s="95" t="str">
        <f>VLOOKUP($B66,Reliability!$A$3:$I$170,9,FALSE)</f>
        <v>High</v>
      </c>
      <c r="K66" s="166">
        <f t="shared" si="8"/>
        <v>3.9</v>
      </c>
      <c r="L66" s="166">
        <f>VLOOKUP($B66,'Impact of the crisis'!$C$6:$N$170,12,FALSE)</f>
        <v>4.8</v>
      </c>
      <c r="M66" s="166">
        <f>VLOOKUP($B66,'Impact of the crisis'!$C$6:$AB$170,26,FALSE)</f>
        <v>3.3</v>
      </c>
      <c r="N66" s="166">
        <f>VLOOKUP($B66,'Conditions of people affected'!$C$6:$R$170,16,FALSE)</f>
        <v>4.3499999999999996</v>
      </c>
      <c r="O66" s="166">
        <f>VLOOKUP($B66,'Conditions of people affected'!$C$6:$R$170,9,FALSE)</f>
        <v>4.7</v>
      </c>
      <c r="P66" s="166">
        <f>VLOOKUP($B66,'Conditions of people affected'!$C$6:$R$170,15,FALSE)</f>
        <v>4</v>
      </c>
      <c r="Q66" s="166">
        <f t="shared" si="9"/>
        <v>3.7</v>
      </c>
      <c r="R66" s="166">
        <f>VLOOKUP($B66,'Complexity of the crisis'!$C$6:$AN$170,22,FALSE)</f>
        <v>3.4</v>
      </c>
      <c r="S66" s="167">
        <f>VLOOKUP($B66,'Complexity of the crisis'!$C$6:$AN$170,38,FALSE)</f>
        <v>4</v>
      </c>
      <c r="T66" s="94" t="str">
        <f>VLOOKUP(B66,Lists!$C$3:$E$163,3,FALSE)</f>
        <v>Africa</v>
      </c>
      <c r="U66" s="100" t="str">
        <f>VLOOKUP(B66,'INFORM Severity - hidden'!$C$5:$V$170,20,FALSE)</f>
        <v>2021-03-26</v>
      </c>
    </row>
    <row r="67" spans="1:21">
      <c r="A67" s="92" t="str">
        <f t="array" ref="A67">IFERROR(INDEX(Lists!$B$2:$B$153,SMALL(IF(Lists!$H$2:$H$153="Yes",ROW(Lists!$B$2:$B$153)),ROW(63:63))-1,1),"")</f>
        <v>Multiple situations in Thailand</v>
      </c>
      <c r="B67" s="93" t="str">
        <f>VLOOKUP(A67,Lists!$B$2:$G$153,2,FALSE)</f>
        <v>THA001</v>
      </c>
      <c r="C67" s="93" t="str">
        <f>VLOOKUP(B67,'INFORM Severity - hidden'!$C$5:$D$160,2,FALSE)</f>
        <v>Thailand</v>
      </c>
      <c r="D67" s="93" t="str">
        <f>VLOOKUP(A67,Lists!$B$2:$G$153,3,FALSE)</f>
        <v>THA</v>
      </c>
      <c r="E67" s="93" t="str">
        <f>VLOOKUP(A67,Lists!$B$2:$G$153,5,FALSE)</f>
        <v>Multiple crises country</v>
      </c>
      <c r="F67" s="164">
        <f t="shared" si="5"/>
        <v>2</v>
      </c>
      <c r="G67" s="95">
        <f t="shared" si="6"/>
        <v>2</v>
      </c>
      <c r="H67" s="95" t="str">
        <f t="shared" si="7"/>
        <v>Low</v>
      </c>
      <c r="I67" s="165" t="str">
        <f>INDEX(Trends!$D$3:$D$405,MATCH(B67,Trends!$C$3:$C$405,0))</f>
        <v>Stable</v>
      </c>
      <c r="J67" s="95" t="str">
        <f>VLOOKUP($B67,Reliability!$A$3:$I$170,9,FALSE)</f>
        <v>High</v>
      </c>
      <c r="K67" s="166">
        <f t="shared" si="8"/>
        <v>2.7</v>
      </c>
      <c r="L67" s="166">
        <f>VLOOKUP($B67,'Impact of the crisis'!$C$6:$N$170,12,FALSE)</f>
        <v>1.2</v>
      </c>
      <c r="M67" s="166">
        <f>VLOOKUP($B67,'Impact of the crisis'!$C$6:$AB$170,26,FALSE)</f>
        <v>3.3</v>
      </c>
      <c r="N67" s="166">
        <f>VLOOKUP($B67,'Conditions of people affected'!$C$6:$R$170,16,FALSE)</f>
        <v>1.3</v>
      </c>
      <c r="O67" s="166">
        <f>VLOOKUP($B67,'Conditions of people affected'!$C$6:$R$170,9,FALSE)</f>
        <v>1.6</v>
      </c>
      <c r="P67" s="166">
        <f>VLOOKUP($B67,'Conditions of people affected'!$C$6:$R$170,15,FALSE)</f>
        <v>1</v>
      </c>
      <c r="Q67" s="166">
        <f t="shared" si="9"/>
        <v>2.2999999999999998</v>
      </c>
      <c r="R67" s="166">
        <f>VLOOKUP($B67,'Complexity of the crisis'!$C$6:$AN$170,22,FALSE)</f>
        <v>2.6</v>
      </c>
      <c r="S67" s="167">
        <f>VLOOKUP($B67,'Complexity of the crisis'!$C$6:$AN$170,38,FALSE)</f>
        <v>2</v>
      </c>
      <c r="T67" s="94" t="str">
        <f>VLOOKUP(B67,Lists!$C$3:$E$163,3,FALSE)</f>
        <v>Asia</v>
      </c>
      <c r="U67" s="100" t="str">
        <f>VLOOKUP(B67,'INFORM Severity - hidden'!$C$5:$V$170,20,FALSE)</f>
        <v>2021-02-23</v>
      </c>
    </row>
    <row r="68" spans="1:21">
      <c r="A68" s="92" t="str">
        <f t="array" ref="A68">IFERROR(INDEX(Lists!$B$2:$B$153,SMALL(IF(Lists!$H$2:$H$153="Yes",ROW(Lists!$B$2:$B$153)),ROW(64:64))-1,1),"")</f>
        <v>Tropical Cyclone Seroja</v>
      </c>
      <c r="B68" s="93" t="str">
        <f>VLOOKUP(A68,Lists!$B$2:$G$153,2,FALSE)</f>
        <v>TLS002</v>
      </c>
      <c r="C68" s="93" t="str">
        <f>VLOOKUP(B68,'INFORM Severity - hidden'!$C$5:$D$160,2,FALSE)</f>
        <v>Timor Leste</v>
      </c>
      <c r="D68" s="93" t="str">
        <f>VLOOKUP(A68,Lists!$B$2:$G$153,3,FALSE)</f>
        <v>TLS</v>
      </c>
      <c r="E68" s="93" t="str">
        <f>VLOOKUP(A68,Lists!$B$2:$G$153,5,FALSE)</f>
        <v>Tropical cyclone</v>
      </c>
      <c r="F68" s="164">
        <f t="shared" si="5"/>
        <v>1.4</v>
      </c>
      <c r="G68" s="95">
        <f t="shared" si="6"/>
        <v>2</v>
      </c>
      <c r="H68" s="95" t="str">
        <f t="shared" si="7"/>
        <v>Low</v>
      </c>
      <c r="I68" s="165" t="str">
        <f>INDEX(Trends!$D$3:$D$405,MATCH(B68,Trends!$C$3:$C$405,0))</f>
        <v>-</v>
      </c>
      <c r="J68" s="95" t="str">
        <f>VLOOKUP($B68,Reliability!$A$3:$I$170,9,FALSE)</f>
        <v>Very High</v>
      </c>
      <c r="K68" s="166">
        <f t="shared" si="8"/>
        <v>2.5</v>
      </c>
      <c r="L68" s="166">
        <f>VLOOKUP($B68,'Impact of the crisis'!$C$6:$N$170,12,FALSE)</f>
        <v>3.1</v>
      </c>
      <c r="M68" s="166">
        <f>VLOOKUP($B68,'Impact of the crisis'!$C$6:$AB$170,26,FALSE)</f>
        <v>2.1</v>
      </c>
      <c r="N68" s="166">
        <f>VLOOKUP($B68,'Conditions of people affected'!$C$6:$R$170,16,FALSE)</f>
        <v>0.5</v>
      </c>
      <c r="O68" s="166">
        <f>VLOOKUP($B68,'Conditions of people affected'!$C$6:$R$170,9,FALSE)</f>
        <v>0</v>
      </c>
      <c r="P68" s="166">
        <f>VLOOKUP($B68,'Conditions of people affected'!$C$6:$R$170,15,FALSE)</f>
        <v>1</v>
      </c>
      <c r="Q68" s="166">
        <f t="shared" si="9"/>
        <v>1.7</v>
      </c>
      <c r="R68" s="166">
        <f>VLOOKUP($B68,'Complexity of the crisis'!$C$6:$AN$170,22,FALSE)</f>
        <v>1.3</v>
      </c>
      <c r="S68" s="167">
        <f>VLOOKUP($B68,'Complexity of the crisis'!$C$6:$AN$170,38,FALSE)</f>
        <v>2</v>
      </c>
      <c r="T68" s="94" t="str">
        <f>VLOOKUP(B68,Lists!$C$3:$E$163,3,FALSE)</f>
        <v>Asia</v>
      </c>
      <c r="U68" s="100" t="str">
        <f>VLOOKUP(B68,'INFORM Severity - hidden'!$C$5:$V$170,20,FALSE)</f>
        <v>2021-04-28</v>
      </c>
    </row>
    <row r="69" spans="1:21">
      <c r="A69" s="92" t="str">
        <f t="array" ref="A69">IFERROR(INDEX(Lists!$B$2:$B$153,SMALL(IF(Lists!$H$2:$H$153="Yes",ROW(Lists!$B$2:$B$153)),ROW(65:65))-1,1),"")</f>
        <v>Venezuelan refugees in Trinidad and Tobago</v>
      </c>
      <c r="B69" s="93" t="str">
        <f>VLOOKUP(A69,Lists!$B$2:$G$153,2,FALSE)</f>
        <v>TTO002</v>
      </c>
      <c r="C69" s="93" t="str">
        <f>VLOOKUP(B69,'INFORM Severity - hidden'!$C$5:$D$160,2,FALSE)</f>
        <v>Trinidad and Tobago</v>
      </c>
      <c r="D69" s="93" t="str">
        <f>VLOOKUP(A69,Lists!$B$2:$G$153,3,FALSE)</f>
        <v>TTO</v>
      </c>
      <c r="E69" s="93" t="str">
        <f>VLOOKUP(A69,Lists!$B$2:$G$153,5,FALSE)</f>
        <v>International displacement</v>
      </c>
      <c r="F69" s="164">
        <f t="shared" ref="F69:F79" si="10">IF(OR(N69="x",K69="x"),"x",ROUND((5-GEOMEAN(((5-K69)/5*4+1),((5-N69)/5*4+1),((5-N69)/5*4+1)))/4*3.5+Q69*0.3,1))</f>
        <v>1.8</v>
      </c>
      <c r="G69" s="95">
        <f t="shared" ref="G69:G81" si="11">IF(F69="x","x",ROUNDUP(F69,0))</f>
        <v>2</v>
      </c>
      <c r="H69" s="95" t="str">
        <f t="shared" ref="H69:H79" si="12">IF(N69="x","x",IF(K69="x","x",(IF(G69=5,"Very High",IF(G69=4,"High",IF(G69=3,"Medium",IF(G69=2,"Low","Very Low")))))))</f>
        <v>Low</v>
      </c>
      <c r="I69" s="165" t="str">
        <f>INDEX(Trends!$D$3:$D$405,MATCH(B69,Trends!$C$3:$C$405,0))</f>
        <v>Stable</v>
      </c>
      <c r="J69" s="95" t="str">
        <f>VLOOKUP($B69,Reliability!$A$3:$I$170,9,FALSE)</f>
        <v>Medium</v>
      </c>
      <c r="K69" s="166">
        <f t="shared" ref="K69:K79" si="13">IF(OR(M69="x",L69="x"),"x",ROUND((5-GEOMEAN(((5-L69)/5*4+1),((5-M69)/5*4+1),((5-M69)/5*4+1)))/4*5,1))</f>
        <v>2.6</v>
      </c>
      <c r="L69" s="166">
        <f>VLOOKUP($B69,'Impact of the crisis'!$C$6:$N$170,12,FALSE)</f>
        <v>2.9</v>
      </c>
      <c r="M69" s="166">
        <f>VLOOKUP($B69,'Impact of the crisis'!$C$6:$AB$170,26,FALSE)</f>
        <v>2.4</v>
      </c>
      <c r="N69" s="166">
        <f>VLOOKUP($B69,'Conditions of people affected'!$C$6:$R$170,16,FALSE)</f>
        <v>1.1499999999999999</v>
      </c>
      <c r="O69" s="166">
        <f>VLOOKUP($B69,'Conditions of people affected'!$C$6:$R$170,9,FALSE)</f>
        <v>1.3</v>
      </c>
      <c r="P69" s="166">
        <f>VLOOKUP($B69,'Conditions of people affected'!$C$6:$R$170,15,FALSE)</f>
        <v>1</v>
      </c>
      <c r="Q69" s="166">
        <f t="shared" ref="Q69:Q79" si="14">IF(OR(S69="x",R69="x"),R69,ROUND((5-GEOMEAN(((5-R69)/5*4+1),((5-S69)/5*4+1)))/4*5,1))</f>
        <v>2</v>
      </c>
      <c r="R69" s="166">
        <f>VLOOKUP($B69,'Complexity of the crisis'!$C$6:$AN$170,22,FALSE)</f>
        <v>1.9</v>
      </c>
      <c r="S69" s="167">
        <f>VLOOKUP($B69,'Complexity of the crisis'!$C$6:$AN$170,38,FALSE)</f>
        <v>2</v>
      </c>
      <c r="T69" s="94" t="str">
        <f>VLOOKUP(B69,Lists!$C$3:$E$163,3,FALSE)</f>
        <v>Americas</v>
      </c>
      <c r="U69" s="100" t="str">
        <f>VLOOKUP(B69,'INFORM Severity - hidden'!$C$5:$V$170,20,FALSE)</f>
        <v>2020-11-29</v>
      </c>
    </row>
    <row r="70" spans="1:21">
      <c r="A70" s="92" t="str">
        <f t="array" ref="A70">IFERROR(INDEX(Lists!$B$2:$B$153,SMALL(IF(Lists!$H$2:$H$153="Yes",ROW(Lists!$B$2:$B$153)),ROW(66:66))-1,1),"")</f>
        <v>Mixed migration flows in Tunisia</v>
      </c>
      <c r="B70" s="93" t="str">
        <f>VLOOKUP(A70,Lists!$B$2:$G$153,2,FALSE)</f>
        <v>TUN002</v>
      </c>
      <c r="C70" s="93" t="str">
        <f>VLOOKUP(B70,'INFORM Severity - hidden'!$C$5:$D$160,2,FALSE)</f>
        <v>Tunisia</v>
      </c>
      <c r="D70" s="93" t="str">
        <f>VLOOKUP(A70,Lists!$B$2:$G$153,3,FALSE)</f>
        <v>TUN</v>
      </c>
      <c r="E70" s="93" t="str">
        <f>VLOOKUP(A70,Lists!$B$2:$G$153,5,FALSE)</f>
        <v>International displacement</v>
      </c>
      <c r="F70" s="164" t="str">
        <f t="shared" si="10"/>
        <v>x</v>
      </c>
      <c r="G70" s="95" t="str">
        <f t="shared" si="11"/>
        <v>x</v>
      </c>
      <c r="H70" s="95" t="str">
        <f t="shared" si="12"/>
        <v>x</v>
      </c>
      <c r="I70" s="165" t="str">
        <f>INDEX(Trends!$D$3:$D$405,MATCH(B70,Trends!$C$3:$C$405,0))</f>
        <v>-</v>
      </c>
      <c r="J70" s="95" t="str">
        <f>VLOOKUP($B70,Reliability!$A$3:$I$170,9,FALSE)</f>
        <v>Low</v>
      </c>
      <c r="K70" s="166">
        <f t="shared" si="13"/>
        <v>4</v>
      </c>
      <c r="L70" s="166">
        <f>VLOOKUP($B70,'Impact of the crisis'!$C$6:$N$170,12,FALSE)</f>
        <v>4.3</v>
      </c>
      <c r="M70" s="166">
        <f>VLOOKUP($B70,'Impact of the crisis'!$C$6:$AB$170,26,FALSE)</f>
        <v>3.9</v>
      </c>
      <c r="N70" s="166" t="str">
        <f>VLOOKUP($B70,'Conditions of people affected'!$C$6:$R$170,16,FALSE)</f>
        <v>x</v>
      </c>
      <c r="O70" s="166" t="str">
        <f>VLOOKUP($B70,'Conditions of people affected'!$C$6:$R$170,9,FALSE)</f>
        <v>x</v>
      </c>
      <c r="P70" s="166" t="str">
        <f>VLOOKUP($B70,'Conditions of people affected'!$C$6:$R$170,15,FALSE)</f>
        <v>x</v>
      </c>
      <c r="Q70" s="166">
        <f t="shared" si="14"/>
        <v>1.7</v>
      </c>
      <c r="R70" s="166">
        <f>VLOOKUP($B70,'Complexity of the crisis'!$C$6:$AN$170,22,FALSE)</f>
        <v>2.2999999999999998</v>
      </c>
      <c r="S70" s="167">
        <f>VLOOKUP($B70,'Complexity of the crisis'!$C$6:$AN$170,38,FALSE)</f>
        <v>1</v>
      </c>
      <c r="T70" s="94" t="str">
        <f>VLOOKUP(B70,Lists!$C$3:$E$163,3,FALSE)</f>
        <v>Africa</v>
      </c>
      <c r="U70" s="100" t="str">
        <f>VLOOKUP(B70,'INFORM Severity - hidden'!$C$5:$V$170,20,FALSE)</f>
        <v>2020-11-27</v>
      </c>
    </row>
    <row r="71" spans="1:21">
      <c r="A71" s="92" t="str">
        <f t="array" ref="A71">IFERROR(INDEX(Lists!$B$2:$B$153,SMALL(IF(Lists!$H$2:$H$153="Yes",ROW(Lists!$B$2:$B$153)),ROW(67:67))-1,1),"")</f>
        <v>Complex situation in Turkey</v>
      </c>
      <c r="B71" s="93" t="str">
        <f>VLOOKUP(A71,Lists!$B$2:$G$153,2,FALSE)</f>
        <v>TUR001</v>
      </c>
      <c r="C71" s="93" t="str">
        <f>VLOOKUP(B71,'INFORM Severity - hidden'!$C$5:$D$160,2,FALSE)</f>
        <v>Turkey</v>
      </c>
      <c r="D71" s="93" t="str">
        <f>VLOOKUP(A71,Lists!$B$2:$G$153,3,FALSE)</f>
        <v>TUR</v>
      </c>
      <c r="E71" s="93" t="str">
        <f>VLOOKUP(A71,Lists!$B$2:$G$153,5,FALSE)</f>
        <v>Multiple crises country</v>
      </c>
      <c r="F71" s="164">
        <f t="shared" si="10"/>
        <v>3.2</v>
      </c>
      <c r="G71" s="95">
        <f t="shared" si="11"/>
        <v>4</v>
      </c>
      <c r="H71" s="95" t="str">
        <f t="shared" si="12"/>
        <v>High</v>
      </c>
      <c r="I71" s="165" t="str">
        <f>INDEX(Trends!$D$3:$D$405,MATCH(B71,Trends!$C$3:$C$405,0))</f>
        <v>Decreasing</v>
      </c>
      <c r="J71" s="95" t="str">
        <f>VLOOKUP($B71,Reliability!$A$3:$I$170,9,FALSE)</f>
        <v>High</v>
      </c>
      <c r="K71" s="166">
        <f t="shared" si="13"/>
        <v>3.4</v>
      </c>
      <c r="L71" s="166">
        <f>VLOOKUP($B71,'Impact of the crisis'!$C$6:$N$170,12,FALSE)</f>
        <v>3.8</v>
      </c>
      <c r="M71" s="166">
        <f>VLOOKUP($B71,'Impact of the crisis'!$C$6:$AB$170,26,FALSE)</f>
        <v>3.1</v>
      </c>
      <c r="N71" s="166">
        <f>VLOOKUP($B71,'Conditions of people affected'!$C$6:$R$170,16,FALSE)</f>
        <v>2.95</v>
      </c>
      <c r="O71" s="166">
        <f>VLOOKUP($B71,'Conditions of people affected'!$C$6:$R$170,9,FALSE)</f>
        <v>3.9</v>
      </c>
      <c r="P71" s="166">
        <f>VLOOKUP($B71,'Conditions of people affected'!$C$6:$R$170,15,FALSE)</f>
        <v>2</v>
      </c>
      <c r="Q71" s="166">
        <f t="shared" si="14"/>
        <v>3.4</v>
      </c>
      <c r="R71" s="166">
        <f>VLOOKUP($B71,'Complexity of the crisis'!$C$6:$AN$170,22,FALSE)</f>
        <v>3.3</v>
      </c>
      <c r="S71" s="167">
        <f>VLOOKUP($B71,'Complexity of the crisis'!$C$6:$AN$170,38,FALSE)</f>
        <v>3.5</v>
      </c>
      <c r="T71" s="94" t="str">
        <f>VLOOKUP(B71,Lists!$C$3:$E$163,3,FALSE)</f>
        <v>Middle east</v>
      </c>
      <c r="U71" s="100" t="str">
        <f>VLOOKUP(B71,'INFORM Severity - hidden'!$C$5:$V$170,20,FALSE)</f>
        <v>2021-04-28</v>
      </c>
    </row>
    <row r="72" spans="1:21">
      <c r="A72" s="92" t="str">
        <f t="array" ref="A72">IFERROR(INDEX(Lists!$B$2:$B$153,SMALL(IF(Lists!$H$2:$H$153="Yes",ROW(Lists!$B$2:$B$153)),ROW(68:68))-1,1),"")</f>
        <v>International Displacement in Tanzania</v>
      </c>
      <c r="B72" s="93" t="str">
        <f>VLOOKUP(A72,Lists!$B$2:$G$153,2,FALSE)</f>
        <v>TZA002</v>
      </c>
      <c r="C72" s="93" t="str">
        <f>VLOOKUP(B72,'INFORM Severity - hidden'!$C$5:$D$160,2,FALSE)</f>
        <v>Tanzania</v>
      </c>
      <c r="D72" s="93" t="str">
        <f>VLOOKUP(A72,Lists!$B$2:$G$153,3,FALSE)</f>
        <v>TZA</v>
      </c>
      <c r="E72" s="93" t="str">
        <f>VLOOKUP(A72,Lists!$B$2:$G$153,5,FALSE)</f>
        <v>International displacement</v>
      </c>
      <c r="F72" s="164">
        <f t="shared" si="10"/>
        <v>1.7</v>
      </c>
      <c r="G72" s="95">
        <f t="shared" si="11"/>
        <v>2</v>
      </c>
      <c r="H72" s="95" t="str">
        <f t="shared" si="12"/>
        <v>Low</v>
      </c>
      <c r="I72" s="165" t="str">
        <f>INDEX(Trends!$D$3:$D$405,MATCH(B72,Trends!$C$3:$C$405,0))</f>
        <v>Stable</v>
      </c>
      <c r="J72" s="95" t="str">
        <f>VLOOKUP($B72,Reliability!$A$3:$I$170,9,FALSE)</f>
        <v>High</v>
      </c>
      <c r="K72" s="166">
        <f t="shared" si="13"/>
        <v>2</v>
      </c>
      <c r="L72" s="166">
        <f>VLOOKUP($B72,'Impact of the crisis'!$C$6:$N$170,12,FALSE)</f>
        <v>2.2999999999999998</v>
      </c>
      <c r="M72" s="166">
        <f>VLOOKUP($B72,'Impact of the crisis'!$C$6:$AB$170,26,FALSE)</f>
        <v>1.9</v>
      </c>
      <c r="N72" s="166">
        <f>VLOOKUP($B72,'Conditions of people affected'!$C$6:$R$170,16,FALSE)</f>
        <v>1.7</v>
      </c>
      <c r="O72" s="166">
        <f>VLOOKUP($B72,'Conditions of people affected'!$C$6:$R$170,9,FALSE)</f>
        <v>2.4</v>
      </c>
      <c r="P72" s="166">
        <f>VLOOKUP($B72,'Conditions of people affected'!$C$6:$R$170,15,FALSE)</f>
        <v>1</v>
      </c>
      <c r="Q72" s="166">
        <f t="shared" si="14"/>
        <v>1.6</v>
      </c>
      <c r="R72" s="166">
        <f>VLOOKUP($B72,'Complexity of the crisis'!$C$6:$AN$170,22,FALSE)</f>
        <v>1.7</v>
      </c>
      <c r="S72" s="167">
        <f>VLOOKUP($B72,'Complexity of the crisis'!$C$6:$AN$170,38,FALSE)</f>
        <v>1.5</v>
      </c>
      <c r="T72" s="94" t="str">
        <f>VLOOKUP(B72,Lists!$C$3:$E$163,3,FALSE)</f>
        <v>Africa</v>
      </c>
      <c r="U72" s="100" t="str">
        <f>VLOOKUP(B72,'INFORM Severity - hidden'!$C$5:$V$170,20,FALSE)</f>
        <v>2021-01-29</v>
      </c>
    </row>
    <row r="73" spans="1:21">
      <c r="A73" s="92" t="str">
        <f t="array" ref="A73">IFERROR(INDEX(Lists!$B$2:$B$153,SMALL(IF(Lists!$H$2:$H$153="Yes",ROW(Lists!$B$2:$B$153)),ROW(69:69))-1,1),"")</f>
        <v>Multiple crises in Uganda</v>
      </c>
      <c r="B73" s="93" t="str">
        <f>VLOOKUP(A73,Lists!$B$2:$G$153,2,FALSE)</f>
        <v>UGA001</v>
      </c>
      <c r="C73" s="93" t="str">
        <f>VLOOKUP(B73,'INFORM Severity - hidden'!$C$5:$D$160,2,FALSE)</f>
        <v>Uganda</v>
      </c>
      <c r="D73" s="93" t="str">
        <f>VLOOKUP(A73,Lists!$B$2:$G$153,3,FALSE)</f>
        <v>UGA</v>
      </c>
      <c r="E73" s="93" t="str">
        <f>VLOOKUP(A73,Lists!$B$2:$G$153,5,FALSE)</f>
        <v>Multiple crises country</v>
      </c>
      <c r="F73" s="164">
        <f t="shared" si="10"/>
        <v>3.1</v>
      </c>
      <c r="G73" s="95">
        <f t="shared" si="11"/>
        <v>4</v>
      </c>
      <c r="H73" s="95" t="str">
        <f t="shared" si="12"/>
        <v>High</v>
      </c>
      <c r="I73" s="165" t="str">
        <f>INDEX(Trends!$D$3:$D$405,MATCH(B73,Trends!$C$3:$C$405,0))</f>
        <v>Stable</v>
      </c>
      <c r="J73" s="95" t="str">
        <f>VLOOKUP($B73,Reliability!$A$3:$I$170,9,FALSE)</f>
        <v>High</v>
      </c>
      <c r="K73" s="166">
        <f t="shared" si="13"/>
        <v>3.1</v>
      </c>
      <c r="L73" s="166">
        <f>VLOOKUP($B73,'Impact of the crisis'!$C$6:$N$170,12,FALSE)</f>
        <v>2.9</v>
      </c>
      <c r="M73" s="166">
        <f>VLOOKUP($B73,'Impact of the crisis'!$C$6:$AB$170,26,FALSE)</f>
        <v>3.2</v>
      </c>
      <c r="N73" s="166">
        <f>VLOOKUP($B73,'Conditions of people affected'!$C$6:$R$170,16,FALSE)</f>
        <v>3.3</v>
      </c>
      <c r="O73" s="166">
        <f>VLOOKUP($B73,'Conditions of people affected'!$C$6:$R$170,9,FALSE)</f>
        <v>3.6</v>
      </c>
      <c r="P73" s="166">
        <f>VLOOKUP($B73,'Conditions of people affected'!$C$6:$R$170,15,FALSE)</f>
        <v>3</v>
      </c>
      <c r="Q73" s="166">
        <f t="shared" si="14"/>
        <v>2.8</v>
      </c>
      <c r="R73" s="166">
        <f>VLOOKUP($B73,'Complexity of the crisis'!$C$6:$AN$170,22,FALSE)</f>
        <v>3</v>
      </c>
      <c r="S73" s="167">
        <f>VLOOKUP($B73,'Complexity of the crisis'!$C$6:$AN$170,38,FALSE)</f>
        <v>2.5</v>
      </c>
      <c r="T73" s="94" t="str">
        <f>VLOOKUP(B73,Lists!$C$3:$E$163,3,FALSE)</f>
        <v>Africa</v>
      </c>
      <c r="U73" s="100" t="str">
        <f>VLOOKUP(B73,'INFORM Severity - hidden'!$C$5:$V$170,20,FALSE)</f>
        <v>2020-11-29</v>
      </c>
    </row>
    <row r="74" spans="1:21">
      <c r="A74" s="92" t="str">
        <f t="array" ref="A74">IFERROR(INDEX(Lists!$B$2:$B$153,SMALL(IF(Lists!$H$2:$H$153="Yes",ROW(Lists!$B$2:$B$153)),ROW(70:70))-1,1),"")</f>
        <v>Conflict in Ukraine</v>
      </c>
      <c r="B74" s="93" t="str">
        <f>VLOOKUP(A74,Lists!$B$2:$G$153,2,FALSE)</f>
        <v>UKR002</v>
      </c>
      <c r="C74" s="93" t="str">
        <f>VLOOKUP(B74,'INFORM Severity - hidden'!$C$5:$D$160,2,FALSE)</f>
        <v>Ukraine</v>
      </c>
      <c r="D74" s="93" t="str">
        <f>VLOOKUP(A74,Lists!$B$2:$G$153,3,FALSE)</f>
        <v>UKR</v>
      </c>
      <c r="E74" s="93" t="str">
        <f>VLOOKUP(A74,Lists!$B$2:$G$153,5,FALSE)</f>
        <v>Conflict</v>
      </c>
      <c r="F74" s="164">
        <f t="shared" si="10"/>
        <v>3.5</v>
      </c>
      <c r="G74" s="95">
        <f t="shared" si="11"/>
        <v>4</v>
      </c>
      <c r="H74" s="95" t="str">
        <f t="shared" si="12"/>
        <v>High</v>
      </c>
      <c r="I74" s="165" t="str">
        <f>INDEX(Trends!$D$3:$D$405,MATCH(B74,Trends!$C$3:$C$405,0))</f>
        <v>Stable</v>
      </c>
      <c r="J74" s="95" t="str">
        <f>VLOOKUP($B74,Reliability!$A$3:$I$170,9,FALSE)</f>
        <v>High</v>
      </c>
      <c r="K74" s="166">
        <f t="shared" si="13"/>
        <v>3.2</v>
      </c>
      <c r="L74" s="166">
        <f>VLOOKUP($B74,'Impact of the crisis'!$C$6:$N$170,12,FALSE)</f>
        <v>1.7</v>
      </c>
      <c r="M74" s="166">
        <f>VLOOKUP($B74,'Impact of the crisis'!$C$6:$AB$170,26,FALSE)</f>
        <v>3.7</v>
      </c>
      <c r="N74" s="166">
        <f>VLOOKUP($B74,'Conditions of people affected'!$C$6:$R$170,16,FALSE)</f>
        <v>4.0999999999999996</v>
      </c>
      <c r="O74" s="166">
        <f>VLOOKUP($B74,'Conditions of people affected'!$C$6:$R$170,9,FALSE)</f>
        <v>4.2</v>
      </c>
      <c r="P74" s="166">
        <f>VLOOKUP($B74,'Conditions of people affected'!$C$6:$R$170,15,FALSE)</f>
        <v>4</v>
      </c>
      <c r="Q74" s="166">
        <f t="shared" si="14"/>
        <v>2.7</v>
      </c>
      <c r="R74" s="166">
        <f>VLOOKUP($B74,'Complexity of the crisis'!$C$6:$AN$170,22,FALSE)</f>
        <v>2.2999999999999998</v>
      </c>
      <c r="S74" s="167">
        <f>VLOOKUP($B74,'Complexity of the crisis'!$C$6:$AN$170,38,FALSE)</f>
        <v>3</v>
      </c>
      <c r="T74" s="94" t="str">
        <f>VLOOKUP(B74,Lists!$C$3:$E$163,3,FALSE)</f>
        <v>Europe</v>
      </c>
      <c r="U74" s="100" t="str">
        <f>VLOOKUP(B74,'INFORM Severity - hidden'!$C$5:$V$170,20,FALSE)</f>
        <v>2021-03-31</v>
      </c>
    </row>
    <row r="75" spans="1:21">
      <c r="A75" s="92" t="str">
        <f t="array" ref="A75">IFERROR(INDEX(Lists!$B$2:$B$153,SMALL(IF(Lists!$H$2:$H$153="Yes",ROW(Lists!$B$2:$B$153)),ROW(71:71))-1,1),"")</f>
        <v>La Soufrière Volcano Eruption</v>
      </c>
      <c r="B75" s="93" t="str">
        <f>VLOOKUP(A75,Lists!$B$2:$G$153,2,FALSE)</f>
        <v>VCT002</v>
      </c>
      <c r="C75" s="93" t="str">
        <f>VLOOKUP(B75,'INFORM Severity - hidden'!$C$5:$D$160,2,FALSE)</f>
        <v>St. Vincent and the Grenadines</v>
      </c>
      <c r="D75" s="93" t="str">
        <f>VLOOKUP(A75,Lists!$B$2:$G$153,3,FALSE)</f>
        <v>VCT</v>
      </c>
      <c r="E75" s="93" t="str">
        <f>VLOOKUP(A75,Lists!$B$2:$G$153,5,FALSE)</f>
        <v>Volcano</v>
      </c>
      <c r="F75" s="164">
        <f t="shared" si="10"/>
        <v>1.5</v>
      </c>
      <c r="G75" s="95">
        <f t="shared" si="11"/>
        <v>2</v>
      </c>
      <c r="H75" s="95" t="str">
        <f t="shared" si="12"/>
        <v>Low</v>
      </c>
      <c r="I75" s="165" t="str">
        <f>INDEX(Trends!$D$3:$D$405,MATCH(B75,Trends!$C$3:$C$405,0))</f>
        <v>-</v>
      </c>
      <c r="J75" s="95" t="str">
        <f>VLOOKUP($B75,Reliability!$A$3:$I$170,9,FALSE)</f>
        <v>Very High</v>
      </c>
      <c r="K75" s="166">
        <f t="shared" si="13"/>
        <v>1.5</v>
      </c>
      <c r="L75" s="166">
        <f>VLOOKUP($B75,'Impact of the crisis'!$C$6:$N$170,12,FALSE)</f>
        <v>1.1000000000000001</v>
      </c>
      <c r="M75" s="166">
        <f>VLOOKUP($B75,'Impact of the crisis'!$C$6:$AB$170,26,FALSE)</f>
        <v>1.7</v>
      </c>
      <c r="N75" s="166">
        <f>VLOOKUP($B75,'Conditions of people affected'!$C$6:$R$170,16,FALSE)</f>
        <v>1.6</v>
      </c>
      <c r="O75" s="166">
        <f>VLOOKUP($B75,'Conditions of people affected'!$C$6:$R$170,9,FALSE)</f>
        <v>0.2</v>
      </c>
      <c r="P75" s="166">
        <f>VLOOKUP($B75,'Conditions of people affected'!$C$6:$R$170,15,FALSE)</f>
        <v>3</v>
      </c>
      <c r="Q75" s="166">
        <f t="shared" si="14"/>
        <v>1.4</v>
      </c>
      <c r="R75" s="166">
        <f>VLOOKUP($B75,'Complexity of the crisis'!$C$6:$AN$170,22,FALSE)</f>
        <v>0.7</v>
      </c>
      <c r="S75" s="167">
        <f>VLOOKUP($B75,'Complexity of the crisis'!$C$6:$AN$170,38,FALSE)</f>
        <v>2</v>
      </c>
      <c r="T75" s="94" t="str">
        <f>VLOOKUP(B75,Lists!$C$3:$E$163,3,FALSE)</f>
        <v>Americas</v>
      </c>
      <c r="U75" s="100" t="str">
        <f>VLOOKUP(B75,'INFORM Severity - hidden'!$C$5:$V$170,20,FALSE)</f>
        <v>2021-04-28</v>
      </c>
    </row>
    <row r="76" spans="1:21">
      <c r="A76" s="92" t="str">
        <f t="array" ref="A76">IFERROR(INDEX(Lists!$B$2:$B$153,SMALL(IF(Lists!$H$2:$H$153="Yes",ROW(Lists!$B$2:$B$153)),ROW(72:72))-1,1),"")</f>
        <v>Complex crisis in Venezuela</v>
      </c>
      <c r="B76" s="93" t="str">
        <f>VLOOKUP(A76,Lists!$B$2:$G$153,2,FALSE)</f>
        <v>VEN001</v>
      </c>
      <c r="C76" s="93" t="str">
        <f>VLOOKUP(B76,'INFORM Severity - hidden'!$C$5:$D$160,2,FALSE)</f>
        <v>Venezuela</v>
      </c>
      <c r="D76" s="93" t="str">
        <f>VLOOKUP(A76,Lists!$B$2:$G$153,3,FALSE)</f>
        <v>VEN</v>
      </c>
      <c r="E76" s="93" t="str">
        <f>VLOOKUP(A76,Lists!$B$2:$G$153,5,FALSE)</f>
        <v>Complex crisis</v>
      </c>
      <c r="F76" s="164">
        <f t="shared" si="10"/>
        <v>4.0999999999999996</v>
      </c>
      <c r="G76" s="95">
        <f t="shared" si="11"/>
        <v>5</v>
      </c>
      <c r="H76" s="95" t="str">
        <f t="shared" si="12"/>
        <v>Very High</v>
      </c>
      <c r="I76" s="165" t="str">
        <f>INDEX(Trends!$D$3:$D$405,MATCH(B76,Trends!$C$3:$C$405,0))</f>
        <v>Stable</v>
      </c>
      <c r="J76" s="95" t="str">
        <f>VLOOKUP($B76,Reliability!$A$3:$I$170,9,FALSE)</f>
        <v>Medium</v>
      </c>
      <c r="K76" s="166">
        <f t="shared" si="13"/>
        <v>5</v>
      </c>
      <c r="L76" s="166">
        <f>VLOOKUP($B76,'Impact of the crisis'!$C$6:$N$170,12,FALSE)</f>
        <v>4.9000000000000004</v>
      </c>
      <c r="M76" s="166">
        <f>VLOOKUP($B76,'Impact of the crisis'!$C$6:$AB$170,26,FALSE)</f>
        <v>5</v>
      </c>
      <c r="N76" s="166">
        <f>VLOOKUP($B76,'Conditions of people affected'!$C$6:$R$170,16,FALSE)</f>
        <v>4</v>
      </c>
      <c r="O76" s="166">
        <f>VLOOKUP($B76,'Conditions of people affected'!$C$6:$R$170,9,FALSE)</f>
        <v>5</v>
      </c>
      <c r="P76" s="166">
        <f>VLOOKUP($B76,'Conditions of people affected'!$C$6:$R$170,15,FALSE)</f>
        <v>3</v>
      </c>
      <c r="Q76" s="166">
        <f t="shared" si="14"/>
        <v>3.3</v>
      </c>
      <c r="R76" s="166">
        <f>VLOOKUP($B76,'Complexity of the crisis'!$C$6:$AN$170,22,FALSE)</f>
        <v>3.6</v>
      </c>
      <c r="S76" s="167">
        <f>VLOOKUP($B76,'Complexity of the crisis'!$C$6:$AN$170,38,FALSE)</f>
        <v>3</v>
      </c>
      <c r="T76" s="94" t="str">
        <f>VLOOKUP(B76,Lists!$C$3:$E$163,3,FALSE)</f>
        <v>Americas</v>
      </c>
      <c r="U76" s="100" t="str">
        <f>VLOOKUP(B76,'INFORM Severity - hidden'!$C$5:$V$170,20,FALSE)</f>
        <v>2021-01-28</v>
      </c>
    </row>
    <row r="77" spans="1:21">
      <c r="A77" s="92" t="str">
        <f t="array" ref="A77">IFERROR(INDEX(Lists!$B$2:$B$153,SMALL(IF(Lists!$H$2:$H$153="Yes",ROW(Lists!$B$2:$B$153)),ROW(73:73))-1,1),"")</f>
        <v>Floods in central Vietnam</v>
      </c>
      <c r="B77" s="93" t="str">
        <f>VLOOKUP(A77,Lists!$B$2:$G$153,2,FALSE)</f>
        <v>VNM002</v>
      </c>
      <c r="C77" s="93" t="str">
        <f>VLOOKUP(B77,'INFORM Severity - hidden'!$C$5:$D$160,2,FALSE)</f>
        <v>Vietnam</v>
      </c>
      <c r="D77" s="93" t="str">
        <f>VLOOKUP(A77,Lists!$B$2:$G$153,3,FALSE)</f>
        <v>VNM</v>
      </c>
      <c r="E77" s="93" t="str">
        <f>VLOOKUP(A77,Lists!$B$2:$G$153,5,FALSE)</f>
        <v>Flood</v>
      </c>
      <c r="F77" s="164">
        <f t="shared" si="10"/>
        <v>2.9</v>
      </c>
      <c r="G77" s="95">
        <f t="shared" si="11"/>
        <v>3</v>
      </c>
      <c r="H77" s="95" t="str">
        <f t="shared" si="12"/>
        <v>Medium</v>
      </c>
      <c r="I77" s="165" t="str">
        <f>INDEX(Trends!$D$3:$D$405,MATCH(B77,Trends!$C$3:$C$405,0))</f>
        <v>Increasing</v>
      </c>
      <c r="J77" s="95" t="str">
        <f>VLOOKUP($B77,Reliability!$A$3:$I$170,9,FALSE)</f>
        <v>High</v>
      </c>
      <c r="K77" s="166">
        <f t="shared" si="13"/>
        <v>2.9</v>
      </c>
      <c r="L77" s="166">
        <f>VLOOKUP($B77,'Impact of the crisis'!$C$6:$N$170,12,FALSE)</f>
        <v>1.9</v>
      </c>
      <c r="M77" s="166">
        <f>VLOOKUP($B77,'Impact of the crisis'!$C$6:$AB$170,26,FALSE)</f>
        <v>3.3</v>
      </c>
      <c r="N77" s="166">
        <f>VLOOKUP($B77,'Conditions of people affected'!$C$6:$R$170,16,FALSE)</f>
        <v>3.15</v>
      </c>
      <c r="O77" s="166">
        <f>VLOOKUP($B77,'Conditions of people affected'!$C$6:$R$170,9,FALSE)</f>
        <v>3.3</v>
      </c>
      <c r="P77" s="166">
        <f>VLOOKUP($B77,'Conditions of people affected'!$C$6:$R$170,15,FALSE)</f>
        <v>3</v>
      </c>
      <c r="Q77" s="166">
        <f t="shared" si="14"/>
        <v>2.5</v>
      </c>
      <c r="R77" s="166">
        <f>VLOOKUP($B77,'Complexity of the crisis'!$C$6:$AN$170,22,FALSE)</f>
        <v>3.3</v>
      </c>
      <c r="S77" s="167">
        <f>VLOOKUP($B77,'Complexity of the crisis'!$C$6:$AN$170,38,FALSE)</f>
        <v>1.5</v>
      </c>
      <c r="T77" s="94" t="str">
        <f>VLOOKUP(B77,Lists!$C$3:$E$163,3,FALSE)</f>
        <v>Asia</v>
      </c>
      <c r="U77" s="100" t="str">
        <f>VLOOKUP(B77,'INFORM Severity - hidden'!$C$5:$V$170,20,FALSE)</f>
        <v>2021-03-26</v>
      </c>
    </row>
    <row r="78" spans="1:21">
      <c r="A78" s="92" t="str">
        <f t="array" ref="A78">IFERROR(INDEX(Lists!$B$2:$B$153,SMALL(IF(Lists!$H$2:$H$153="Yes",ROW(Lists!$B$2:$B$153)),ROW(74:74))-1,1),"")</f>
        <v>Cyclone Harold in Vanuatu</v>
      </c>
      <c r="B78" s="93" t="str">
        <f>VLOOKUP(A78,Lists!$B$2:$G$153,2,FALSE)</f>
        <v>VUT002</v>
      </c>
      <c r="C78" s="93" t="str">
        <f>VLOOKUP(B78,'INFORM Severity - hidden'!$C$5:$D$160,2,FALSE)</f>
        <v>Vanuatu</v>
      </c>
      <c r="D78" s="93" t="str">
        <f>VLOOKUP(A78,Lists!$B$2:$G$153,3,FALSE)</f>
        <v>VUT</v>
      </c>
      <c r="E78" s="93" t="str">
        <f>VLOOKUP(A78,Lists!$B$2:$G$153,5,FALSE)</f>
        <v>Tropical cyclone</v>
      </c>
      <c r="F78" s="164">
        <f t="shared" si="10"/>
        <v>2</v>
      </c>
      <c r="G78" s="95">
        <f t="shared" si="11"/>
        <v>2</v>
      </c>
      <c r="H78" s="95" t="str">
        <f t="shared" si="12"/>
        <v>Low</v>
      </c>
      <c r="I78" s="165" t="str">
        <f>INDEX(Trends!$D$3:$D$405,MATCH(B78,Trends!$C$3:$C$405,0))</f>
        <v>Stable</v>
      </c>
      <c r="J78" s="95" t="str">
        <f>VLOOKUP($B78,Reliability!$A$3:$I$170,9,FALSE)</f>
        <v>Medium</v>
      </c>
      <c r="K78" s="166">
        <f t="shared" si="13"/>
        <v>2.2999999999999998</v>
      </c>
      <c r="L78" s="166">
        <f>VLOOKUP($B78,'Impact of the crisis'!$C$6:$N$170,12,FALSE)</f>
        <v>2.6</v>
      </c>
      <c r="M78" s="166">
        <f>VLOOKUP($B78,'Impact of the crisis'!$C$6:$AB$170,26,FALSE)</f>
        <v>2.2000000000000002</v>
      </c>
      <c r="N78" s="166">
        <f>VLOOKUP($B78,'Conditions of people affected'!$C$6:$R$170,16,FALSE)</f>
        <v>2.4</v>
      </c>
      <c r="O78" s="166">
        <f>VLOOKUP($B78,'Conditions of people affected'!$C$6:$R$170,9,FALSE)</f>
        <v>1.8</v>
      </c>
      <c r="P78" s="166">
        <f>VLOOKUP($B78,'Conditions of people affected'!$C$6:$R$170,15,FALSE)</f>
        <v>3</v>
      </c>
      <c r="Q78" s="166">
        <f t="shared" si="14"/>
        <v>1.1000000000000001</v>
      </c>
      <c r="R78" s="166">
        <f>VLOOKUP($B78,'Complexity of the crisis'!$C$6:$AN$170,22,FALSE)</f>
        <v>1.1000000000000001</v>
      </c>
      <c r="S78" s="167">
        <f>VLOOKUP($B78,'Complexity of the crisis'!$C$6:$AN$170,38,FALSE)</f>
        <v>1</v>
      </c>
      <c r="T78" s="94" t="str">
        <f>VLOOKUP(B78,Lists!$C$3:$E$163,3,FALSE)</f>
        <v>Pacific</v>
      </c>
      <c r="U78" s="100" t="str">
        <f>VLOOKUP(B78,'INFORM Severity - hidden'!$C$5:$V$170,20,FALSE)</f>
        <v>2020-07-02</v>
      </c>
    </row>
    <row r="79" spans="1:21">
      <c r="A79" s="92" t="str">
        <f t="array" ref="A79">IFERROR(INDEX(Lists!$B$2:$B$153,SMALL(IF(Lists!$H$2:$H$153="Yes",ROW(Lists!$B$2:$B$153)),ROW(75:75))-1,1),"")</f>
        <v>Conflict in Yemen</v>
      </c>
      <c r="B79" s="93" t="str">
        <f>VLOOKUP(A79,Lists!$B$2:$G$153,2,FALSE)</f>
        <v>YEM001</v>
      </c>
      <c r="C79" s="93" t="str">
        <f>VLOOKUP(B79,'INFORM Severity - hidden'!$C$5:$D$160,2,FALSE)</f>
        <v>Yemen</v>
      </c>
      <c r="D79" s="93" t="str">
        <f>VLOOKUP(A79,Lists!$B$2:$G$153,3,FALSE)</f>
        <v>YEM</v>
      </c>
      <c r="E79" s="93" t="str">
        <f>VLOOKUP(A79,Lists!$B$2:$G$153,5,FALSE)</f>
        <v>Complex crisis</v>
      </c>
      <c r="F79" s="164">
        <f t="shared" si="10"/>
        <v>4.5999999999999996</v>
      </c>
      <c r="G79" s="95">
        <f t="shared" si="11"/>
        <v>5</v>
      </c>
      <c r="H79" s="95" t="str">
        <f t="shared" si="12"/>
        <v>Very High</v>
      </c>
      <c r="I79" s="165" t="str">
        <f>INDEX(Trends!$D$3:$D$405,MATCH(B79,Trends!$C$3:$C$405,0))</f>
        <v>Stable</v>
      </c>
      <c r="J79" s="95" t="str">
        <f>VLOOKUP($B79,Reliability!$A$3:$I$170,9,FALSE)</f>
        <v>Medium</v>
      </c>
      <c r="K79" s="166">
        <f t="shared" si="13"/>
        <v>4.9000000000000004</v>
      </c>
      <c r="L79" s="166">
        <f>VLOOKUP($B79,'Impact of the crisis'!$C$6:$N$170,12,FALSE)</f>
        <v>4.9000000000000004</v>
      </c>
      <c r="M79" s="166">
        <f>VLOOKUP($B79,'Impact of the crisis'!$C$6:$AB$170,26,FALSE)</f>
        <v>4.9000000000000004</v>
      </c>
      <c r="N79" s="166">
        <f>VLOOKUP($B79,'Conditions of people affected'!$C$6:$R$170,16,FALSE)</f>
        <v>4.5</v>
      </c>
      <c r="O79" s="166">
        <f>VLOOKUP($B79,'Conditions of people affected'!$C$6:$R$170,9,FALSE)</f>
        <v>5</v>
      </c>
      <c r="P79" s="166">
        <f>VLOOKUP($B79,'Conditions of people affected'!$C$6:$R$170,15,FALSE)</f>
        <v>4</v>
      </c>
      <c r="Q79" s="166">
        <f t="shared" si="14"/>
        <v>4.5</v>
      </c>
      <c r="R79" s="166">
        <f>VLOOKUP($B79,'Complexity of the crisis'!$C$6:$AN$170,22,FALSE)</f>
        <v>3.8</v>
      </c>
      <c r="S79" s="167">
        <f>VLOOKUP($B79,'Complexity of the crisis'!$C$6:$AN$170,38,FALSE)</f>
        <v>5</v>
      </c>
      <c r="T79" s="94" t="str">
        <f>VLOOKUP(B79,Lists!$C$3:$E$163,3,FALSE)</f>
        <v>Middle east</v>
      </c>
      <c r="U79" s="100" t="str">
        <f>VLOOKUP(B79,'INFORM Severity - hidden'!$C$5:$V$170,20,FALSE)</f>
        <v>2020-10-19</v>
      </c>
    </row>
    <row r="80" spans="1:21">
      <c r="A80" s="92" t="str">
        <f t="array" ref="A80">IFERROR(INDEX(Lists!$B$2:$B$153,SMALL(IF(Lists!$H$2:$H$153="Yes",ROW(Lists!$B$2:$B$153)),ROW(76:76))-1,1),"")</f>
        <v>Drought in Zambia</v>
      </c>
      <c r="B80" s="93" t="str">
        <f>VLOOKUP(A80,Lists!$B$2:$G$153,2,FALSE)</f>
        <v>ZMB002</v>
      </c>
      <c r="C80" s="93" t="str">
        <f>VLOOKUP(B80,'INFORM Severity - hidden'!$C$5:$D$160,2,FALSE)</f>
        <v>Zambia</v>
      </c>
      <c r="D80" s="93" t="str">
        <f>VLOOKUP(A80,Lists!$B$2:$G$153,3,FALSE)</f>
        <v>ZMB</v>
      </c>
      <c r="E80" s="93" t="str">
        <f>VLOOKUP(A80,Lists!$B$2:$G$153,5,FALSE)</f>
        <v>Drought</v>
      </c>
      <c r="F80" s="164">
        <f t="shared" ref="F80:F81" si="15">IF(OR(N80="x",K80="x"),"x",ROUND((5-GEOMEAN(((5-K80)/5*4+1),((5-N80)/5*4+1),((5-N80)/5*4+1)))/4*3.5+Q80*0.3,1))</f>
        <v>2.7</v>
      </c>
      <c r="G80" s="95">
        <f t="shared" si="11"/>
        <v>3</v>
      </c>
      <c r="H80" s="95" t="str">
        <f t="shared" ref="H80:H81" si="16">IF(N80="x","x",IF(K80="x","x",(IF(G80=5,"Very High",IF(G80=4,"High",IF(G80=3,"Medium",IF(G80=2,"Low","Very Low")))))))</f>
        <v>Medium</v>
      </c>
      <c r="I80" s="165" t="str">
        <f>INDEX(Trends!$D$3:$D$405,MATCH(B80,Trends!$C$3:$C$405,0))</f>
        <v>Stable</v>
      </c>
      <c r="J80" s="95" t="str">
        <f>VLOOKUP($B80,Reliability!$A$3:$I$170,9,FALSE)</f>
        <v>Medium</v>
      </c>
      <c r="K80" s="166">
        <f t="shared" ref="K80:K81" si="17">IF(OR(M80="x",L80="x"),"x",ROUND((5-GEOMEAN(((5-L80)/5*4+1),((5-M80)/5*4+1),((5-M80)/5*4+1)))/4*5,1))</f>
        <v>2.4</v>
      </c>
      <c r="L80" s="166">
        <f>VLOOKUP($B80,'Impact of the crisis'!$C$6:$N$170,12,FALSE)</f>
        <v>3.1</v>
      </c>
      <c r="M80" s="166">
        <f>VLOOKUP($B80,'Impact of the crisis'!$C$6:$AB$170,26,FALSE)</f>
        <v>2</v>
      </c>
      <c r="N80" s="166">
        <f>VLOOKUP($B80,'Conditions of people affected'!$C$6:$R$170,16,FALSE)</f>
        <v>3.35</v>
      </c>
      <c r="O80" s="166">
        <f>VLOOKUP($B80,'Conditions of people affected'!$C$6:$R$170,9,FALSE)</f>
        <v>3.7</v>
      </c>
      <c r="P80" s="166">
        <f>VLOOKUP($B80,'Conditions of people affected'!$C$6:$R$170,15,FALSE)</f>
        <v>3</v>
      </c>
      <c r="Q80" s="166">
        <f t="shared" ref="Q80:Q81" si="18">IF(OR(S80="x",R80="x"),R80,ROUND((5-GEOMEAN(((5-R80)/5*4+1),((5-S80)/5*4+1)))/4*5,1))</f>
        <v>1.7</v>
      </c>
      <c r="R80" s="166">
        <f>VLOOKUP($B80,'Complexity of the crisis'!$C$6:$AN$170,22,FALSE)</f>
        <v>1.8</v>
      </c>
      <c r="S80" s="167">
        <f>VLOOKUP($B80,'Complexity of the crisis'!$C$6:$AN$170,38,FALSE)</f>
        <v>1.5</v>
      </c>
      <c r="T80" s="94" t="str">
        <f>VLOOKUP(B80,Lists!$C$3:$E$163,3,FALSE)</f>
        <v>Africa</v>
      </c>
      <c r="U80" s="100" t="str">
        <f>VLOOKUP(B80,'INFORM Severity - hidden'!$C$5:$V$170,20,FALSE)</f>
        <v>2020-12-17</v>
      </c>
    </row>
    <row r="81" spans="1:21">
      <c r="A81" s="92" t="str">
        <f t="array" ref="A81">IFERROR(INDEX(Lists!$B$2:$B$153,SMALL(IF(Lists!$H$2:$H$153="Yes",ROW(Lists!$B$2:$B$153)),ROW(77:77))-1,1),"")</f>
        <v>Complex crisis in Zimbabwe</v>
      </c>
      <c r="B81" s="93" t="str">
        <f>VLOOKUP(A81,Lists!$B$2:$G$153,2,FALSE)</f>
        <v>ZWE001</v>
      </c>
      <c r="C81" s="93" t="str">
        <f>VLOOKUP(B81,'INFORM Severity - hidden'!$C$5:$D$160,2,FALSE)</f>
        <v>Zimbabwe</v>
      </c>
      <c r="D81" s="93" t="str">
        <f>VLOOKUP(A81,Lists!$B$2:$G$153,3,FALSE)</f>
        <v>ZWE</v>
      </c>
      <c r="E81" s="93" t="str">
        <f>VLOOKUP(A81,Lists!$B$2:$G$153,5,FALSE)</f>
        <v>Complex crisis</v>
      </c>
      <c r="F81" s="164">
        <f t="shared" si="15"/>
        <v>3.5</v>
      </c>
      <c r="G81" s="95">
        <f t="shared" si="11"/>
        <v>4</v>
      </c>
      <c r="H81" s="95" t="str">
        <f t="shared" si="16"/>
        <v>High</v>
      </c>
      <c r="I81" s="165" t="str">
        <f>INDEX(Trends!$D$3:$D$405,MATCH(B81,Trends!$C$3:$C$405,0))</f>
        <v>Stable</v>
      </c>
      <c r="J81" s="95" t="str">
        <f>VLOOKUP($B81,Reliability!$A$3:$I$170,9,FALSE)</f>
        <v>High</v>
      </c>
      <c r="K81" s="166">
        <f t="shared" si="17"/>
        <v>3.2</v>
      </c>
      <c r="L81" s="166">
        <f>VLOOKUP($B81,'Impact of the crisis'!$C$6:$N$170,12,FALSE)</f>
        <v>4.5999999999999996</v>
      </c>
      <c r="M81" s="166">
        <f>VLOOKUP($B81,'Impact of the crisis'!$C$6:$AB$170,26,FALSE)</f>
        <v>2.2000000000000002</v>
      </c>
      <c r="N81" s="166">
        <f>VLOOKUP($B81,'Conditions of people affected'!$C$6:$R$170,16,FALSE)</f>
        <v>3.85</v>
      </c>
      <c r="O81" s="166">
        <f>VLOOKUP($B81,'Conditions of people affected'!$C$6:$R$170,9,FALSE)</f>
        <v>4.7</v>
      </c>
      <c r="P81" s="166">
        <f>VLOOKUP($B81,'Conditions of people affected'!$C$6:$R$170,15,FALSE)</f>
        <v>3</v>
      </c>
      <c r="Q81" s="166">
        <f t="shared" si="18"/>
        <v>3.2</v>
      </c>
      <c r="R81" s="166">
        <f>VLOOKUP($B81,'Complexity of the crisis'!$C$6:$AN$170,22,FALSE)</f>
        <v>2.9</v>
      </c>
      <c r="S81" s="167">
        <f>VLOOKUP($B81,'Complexity of the crisis'!$C$6:$AN$170,38,FALSE)</f>
        <v>3.5</v>
      </c>
      <c r="T81" s="94" t="str">
        <f>VLOOKUP(B81,Lists!$C$3:$E$163,3,FALSE)</f>
        <v>Africa</v>
      </c>
      <c r="U81" s="100" t="str">
        <f>VLOOKUP(B81,'INFORM Severity - hidden'!$C$5:$V$170,20,FALSE)</f>
        <v>2021-03-26</v>
      </c>
    </row>
  </sheetData>
  <autoFilter ref="A4:T143" xr:uid="{00000000-0009-0000-0000-000004000000}"/>
  <conditionalFormatting sqref="K5:K81">
    <cfRule type="cellIs" dxfId="313" priority="64" stopIfTrue="1" operator="between">
      <formula>4</formula>
      <formula>5</formula>
    </cfRule>
    <cfRule type="cellIs" dxfId="312" priority="70" stopIfTrue="1" operator="between">
      <formula>3</formula>
      <formula>4</formula>
    </cfRule>
    <cfRule type="cellIs" dxfId="311" priority="71" stopIfTrue="1" operator="between">
      <formula>2</formula>
      <formula>3</formula>
    </cfRule>
    <cfRule type="cellIs" dxfId="310" priority="72" stopIfTrue="1" operator="between">
      <formula>1</formula>
      <formula>2</formula>
    </cfRule>
    <cfRule type="cellIs" dxfId="309" priority="73" stopIfTrue="1" operator="between">
      <formula>0</formula>
      <formula>1</formula>
    </cfRule>
  </conditionalFormatting>
  <conditionalFormatting sqref="L5:M81">
    <cfRule type="cellIs" dxfId="308" priority="65" stopIfTrue="1" operator="between">
      <formula>4</formula>
      <formula>5</formula>
    </cfRule>
    <cfRule type="cellIs" dxfId="307" priority="66" stopIfTrue="1" operator="between">
      <formula>3</formula>
      <formula>4</formula>
    </cfRule>
    <cfRule type="cellIs" dxfId="306" priority="67" stopIfTrue="1" operator="between">
      <formula>2</formula>
      <formula>3</formula>
    </cfRule>
    <cfRule type="cellIs" dxfId="305" priority="68" stopIfTrue="1" operator="between">
      <formula>1</formula>
      <formula>2</formula>
    </cfRule>
    <cfRule type="cellIs" dxfId="304" priority="69" stopIfTrue="1" operator="between">
      <formula>0</formula>
      <formula>1</formula>
    </cfRule>
  </conditionalFormatting>
  <conditionalFormatting sqref="O5:P81">
    <cfRule type="cellIs" dxfId="303" priority="54" stopIfTrue="1" operator="between">
      <formula>7.1</formula>
      <formula>10</formula>
    </cfRule>
    <cfRule type="cellIs" dxfId="302" priority="55" stopIfTrue="1" operator="between">
      <formula>5.4</formula>
      <formula>7</formula>
    </cfRule>
    <cfRule type="cellIs" dxfId="301" priority="56" stopIfTrue="1" operator="between">
      <formula>3.5</formula>
      <formula>5.3</formula>
    </cfRule>
    <cfRule type="cellIs" dxfId="300" priority="57" stopIfTrue="1" operator="between">
      <formula>1.8</formula>
      <formula>3.4</formula>
    </cfRule>
    <cfRule type="cellIs" dxfId="299" priority="58" stopIfTrue="1" operator="between">
      <formula>0</formula>
      <formula>1.7</formula>
    </cfRule>
  </conditionalFormatting>
  <conditionalFormatting sqref="S5:S81">
    <cfRule type="cellIs" dxfId="298" priority="49" stopIfTrue="1" operator="between">
      <formula>4</formula>
      <formula>5</formula>
    </cfRule>
    <cfRule type="cellIs" dxfId="297" priority="50" stopIfTrue="1" operator="between">
      <formula>3</formula>
      <formula>4</formula>
    </cfRule>
    <cfRule type="cellIs" dxfId="296" priority="51" stopIfTrue="1" operator="between">
      <formula>2</formula>
      <formula>3</formula>
    </cfRule>
    <cfRule type="cellIs" dxfId="295" priority="52" stopIfTrue="1" operator="between">
      <formula>1</formula>
      <formula>2</formula>
    </cfRule>
    <cfRule type="cellIs" dxfId="294" priority="53" stopIfTrue="1" operator="between">
      <formula>0</formula>
      <formula>1</formula>
    </cfRule>
  </conditionalFormatting>
  <conditionalFormatting sqref="Q5:Q81">
    <cfRule type="cellIs" dxfId="293" priority="34" stopIfTrue="1" operator="between">
      <formula>4</formula>
      <formula>5</formula>
    </cfRule>
    <cfRule type="cellIs" dxfId="292" priority="35" stopIfTrue="1" operator="between">
      <formula>3</formula>
      <formula>4</formula>
    </cfRule>
    <cfRule type="cellIs" dxfId="291" priority="36" stopIfTrue="1" operator="between">
      <formula>2</formula>
      <formula>3</formula>
    </cfRule>
    <cfRule type="cellIs" dxfId="290" priority="37" stopIfTrue="1" operator="between">
      <formula>1</formula>
      <formula>2</formula>
    </cfRule>
    <cfRule type="cellIs" dxfId="289" priority="38" stopIfTrue="1" operator="between">
      <formula>0</formula>
      <formula>1</formula>
    </cfRule>
  </conditionalFormatting>
  <conditionalFormatting sqref="I5:I81">
    <cfRule type="cellIs" dxfId="288" priority="26" operator="equal">
      <formula>"Increasing"</formula>
    </cfRule>
    <cfRule type="cellIs" dxfId="287" priority="27" operator="equal">
      <formula>"Stable"</formula>
    </cfRule>
    <cfRule type="cellIs" dxfId="286" priority="28" operator="equal">
      <formula>"Decreasing"</formula>
    </cfRule>
  </conditionalFormatting>
  <conditionalFormatting sqref="R5:S81">
    <cfRule type="cellIs" dxfId="285" priority="44" stopIfTrue="1" operator="between">
      <formula>4</formula>
      <formula>5</formula>
    </cfRule>
    <cfRule type="cellIs" dxfId="284" priority="45" stopIfTrue="1" operator="between">
      <formula>3</formula>
      <formula>4</formula>
    </cfRule>
    <cfRule type="cellIs" dxfId="283" priority="46" stopIfTrue="1" operator="between">
      <formula>2</formula>
      <formula>3</formula>
    </cfRule>
    <cfRule type="cellIs" dxfId="282" priority="47" stopIfTrue="1" operator="between">
      <formula>1</formula>
      <formula>2</formula>
    </cfRule>
    <cfRule type="cellIs" dxfId="281" priority="48" stopIfTrue="1" operator="between">
      <formula>0</formula>
      <formula>1</formula>
    </cfRule>
  </conditionalFormatting>
  <conditionalFormatting sqref="G5:G81">
    <cfRule type="cellIs" dxfId="280" priority="16" stopIfTrue="1" operator="equal">
      <formula>5</formula>
    </cfRule>
    <cfRule type="cellIs" dxfId="279" priority="17" stopIfTrue="1" operator="equal">
      <formula>4</formula>
    </cfRule>
    <cfRule type="cellIs" dxfId="278" priority="18" stopIfTrue="1" operator="equal">
      <formula>3</formula>
    </cfRule>
    <cfRule type="cellIs" dxfId="277" priority="19" stopIfTrue="1" operator="equal">
      <formula>2</formula>
    </cfRule>
    <cfRule type="cellIs" dxfId="276" priority="20" stopIfTrue="1" operator="equal">
      <formula>1</formula>
    </cfRule>
  </conditionalFormatting>
  <conditionalFormatting sqref="H5:H81">
    <cfRule type="cellIs" dxfId="275" priority="11" stopIfTrue="1" operator="equal">
      <formula>"Very High"</formula>
    </cfRule>
    <cfRule type="cellIs" dxfId="274" priority="12" stopIfTrue="1" operator="equal">
      <formula>"High"</formula>
    </cfRule>
    <cfRule type="cellIs" dxfId="273" priority="13" stopIfTrue="1" operator="equal">
      <formula>"Medium"</formula>
    </cfRule>
    <cfRule type="cellIs" dxfId="272" priority="14" stopIfTrue="1" operator="equal">
      <formula>"Low"</formula>
    </cfRule>
    <cfRule type="cellIs" dxfId="271" priority="15" stopIfTrue="1" operator="equal">
      <formula>"Very Low"</formula>
    </cfRule>
  </conditionalFormatting>
  <conditionalFormatting sqref="N5:N81">
    <cfRule type="cellIs" dxfId="270" priority="6" stopIfTrue="1" operator="between">
      <formula>5</formula>
      <formula>5.9</formula>
    </cfRule>
    <cfRule type="cellIs" dxfId="269" priority="7" stopIfTrue="1" operator="between">
      <formula>4</formula>
      <formula>4.9</formula>
    </cfRule>
    <cfRule type="cellIs" dxfId="268" priority="8" stopIfTrue="1" operator="between">
      <formula>3</formula>
      <formula>3.9</formula>
    </cfRule>
    <cfRule type="cellIs" dxfId="267" priority="9" stopIfTrue="1" operator="between">
      <formula>2</formula>
      <formula>2.9</formula>
    </cfRule>
    <cfRule type="cellIs" dxfId="266" priority="10" stopIfTrue="1" operator="between">
      <formula>0</formula>
      <formula>1.9</formula>
    </cfRule>
  </conditionalFormatting>
  <conditionalFormatting sqref="J5:J81">
    <cfRule type="cellIs" dxfId="265" priority="1" stopIfTrue="1" operator="equal">
      <formula>"Very Low"</formula>
    </cfRule>
    <cfRule type="cellIs" dxfId="264" priority="2" stopIfTrue="1" operator="equal">
      <formula>"Low"</formula>
    </cfRule>
    <cfRule type="cellIs" dxfId="263" priority="3" stopIfTrue="1" operator="equal">
      <formula>"Medium"</formula>
    </cfRule>
    <cfRule type="cellIs" dxfId="262" priority="4" stopIfTrue="1" operator="equal">
      <formula>"High"</formula>
    </cfRule>
    <cfRule type="cellIs" dxfId="261" priority="5" stopIfTrue="1" operator="equal">
      <formula>"Very High"</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54"/>
  <sheetViews>
    <sheetView topLeftCell="A132" workbookViewId="0">
      <selection activeCell="A144" sqref="A144"/>
    </sheetView>
    <sheetView topLeftCell="A127" workbookViewId="1">
      <selection activeCell="A150" sqref="A150:AB154"/>
    </sheetView>
  </sheetViews>
  <sheetFormatPr defaultColWidth="9.42578125" defaultRowHeight="14.45"/>
  <cols>
    <col min="1" max="1" width="36" customWidth="1"/>
    <col min="2" max="2" width="26" bestFit="1" customWidth="1"/>
    <col min="3" max="3" width="10.42578125" bestFit="1" customWidth="1"/>
    <col min="4" max="4" width="14.42578125" customWidth="1"/>
    <col min="5" max="5" width="9.42578125" customWidth="1"/>
    <col min="6" max="6" width="8.5703125" style="147" customWidth="1"/>
    <col min="7" max="7" width="10.7109375" style="150" customWidth="1"/>
    <col min="8" max="10" width="8.5703125" style="147" customWidth="1"/>
    <col min="11" max="11" width="8.5703125" style="150" customWidth="1"/>
    <col min="12" max="13" width="8.5703125" style="147" customWidth="1"/>
    <col min="14" max="14" width="8.5703125" customWidth="1"/>
    <col min="15" max="15" width="8.5703125" style="147" customWidth="1"/>
    <col min="16" max="16" width="8.5703125" style="150" customWidth="1"/>
    <col min="17" max="19" width="8.5703125" style="147" customWidth="1"/>
    <col min="20" max="20" width="8.5703125" style="150" customWidth="1"/>
    <col min="21" max="27" width="8.5703125" style="147" customWidth="1"/>
    <col min="28" max="28" width="8.5703125" customWidth="1"/>
    <col min="29" max="29" width="9.42578125" customWidth="1"/>
  </cols>
  <sheetData>
    <row r="1" spans="1:28" ht="14.65" customHeight="1" thickBot="1">
      <c r="A1" s="219"/>
      <c r="B1" s="246"/>
      <c r="C1" s="246"/>
      <c r="D1" s="246"/>
      <c r="E1" s="246"/>
      <c r="F1" s="247"/>
      <c r="G1" s="248"/>
      <c r="H1" s="247"/>
      <c r="I1" s="247"/>
      <c r="J1" s="247"/>
      <c r="K1" s="248"/>
      <c r="L1" s="247"/>
      <c r="M1" s="247"/>
      <c r="N1" s="246"/>
      <c r="O1" s="247"/>
      <c r="P1" s="248"/>
      <c r="Q1" s="247"/>
      <c r="R1" s="247"/>
      <c r="S1" s="247"/>
      <c r="T1" s="248"/>
      <c r="U1" s="247"/>
      <c r="V1" s="247"/>
      <c r="W1" s="247"/>
      <c r="X1" s="247"/>
      <c r="Y1" s="247"/>
      <c r="Z1" s="247"/>
      <c r="AA1" s="247"/>
      <c r="AB1" s="246"/>
    </row>
    <row r="2" spans="1:28" ht="111.6" customHeight="1" thickBot="1">
      <c r="A2" s="42"/>
      <c r="B2" s="42"/>
      <c r="C2" s="44"/>
      <c r="D2" s="44"/>
      <c r="E2" s="6"/>
      <c r="F2" s="70" t="s">
        <v>74</v>
      </c>
      <c r="G2" s="72" t="s">
        <v>75</v>
      </c>
      <c r="H2" s="70" t="s">
        <v>76</v>
      </c>
      <c r="I2" s="65" t="s">
        <v>77</v>
      </c>
      <c r="J2" s="70" t="s">
        <v>78</v>
      </c>
      <c r="K2" s="72" t="s">
        <v>79</v>
      </c>
      <c r="L2" s="70" t="s">
        <v>80</v>
      </c>
      <c r="M2" s="65" t="s">
        <v>81</v>
      </c>
      <c r="N2" s="64" t="s">
        <v>72</v>
      </c>
      <c r="O2" s="70" t="s">
        <v>82</v>
      </c>
      <c r="P2" s="72" t="s">
        <v>83</v>
      </c>
      <c r="Q2" s="70" t="s">
        <v>84</v>
      </c>
      <c r="R2" s="65" t="s">
        <v>85</v>
      </c>
      <c r="S2" s="70" t="s">
        <v>86</v>
      </c>
      <c r="T2" s="72" t="s">
        <v>87</v>
      </c>
      <c r="U2" s="70" t="s">
        <v>88</v>
      </c>
      <c r="V2" s="68" t="s">
        <v>89</v>
      </c>
      <c r="W2" s="70" t="s">
        <v>90</v>
      </c>
      <c r="X2" s="71" t="s">
        <v>91</v>
      </c>
      <c r="Y2" s="69" t="s">
        <v>92</v>
      </c>
      <c r="Z2" s="67" t="s">
        <v>93</v>
      </c>
      <c r="AA2" s="66" t="s">
        <v>94</v>
      </c>
      <c r="AB2" s="64" t="s">
        <v>73</v>
      </c>
    </row>
    <row r="3" spans="1:28">
      <c r="A3" s="42"/>
      <c r="B3" s="42"/>
      <c r="C3" s="44"/>
      <c r="D3" s="44"/>
      <c r="E3" s="6" t="s">
        <v>95</v>
      </c>
      <c r="F3" s="46">
        <v>6</v>
      </c>
      <c r="G3" s="46"/>
      <c r="H3" s="51">
        <v>1</v>
      </c>
      <c r="I3" s="46"/>
      <c r="J3" s="168">
        <v>7.5</v>
      </c>
      <c r="K3" s="48"/>
      <c r="L3" s="51">
        <v>1</v>
      </c>
      <c r="M3" s="46"/>
      <c r="N3" s="49"/>
      <c r="O3" s="168">
        <v>7.5</v>
      </c>
      <c r="P3" s="48"/>
      <c r="Q3" s="51">
        <v>1</v>
      </c>
      <c r="R3" s="46"/>
      <c r="S3" s="168">
        <v>6.5</v>
      </c>
      <c r="T3" s="48"/>
      <c r="U3" s="51">
        <v>0.15</v>
      </c>
      <c r="V3" s="46"/>
      <c r="W3" s="168">
        <v>3.5</v>
      </c>
      <c r="X3" s="47"/>
      <c r="Y3" s="50">
        <v>1E-4</v>
      </c>
      <c r="Z3" s="47"/>
      <c r="AA3" s="46"/>
      <c r="AB3" s="49"/>
    </row>
    <row r="4" spans="1:28">
      <c r="A4" s="42"/>
      <c r="B4" s="42"/>
      <c r="C4" s="44"/>
      <c r="D4" s="44"/>
      <c r="E4" s="6" t="s">
        <v>96</v>
      </c>
      <c r="F4" s="46">
        <v>3</v>
      </c>
      <c r="G4" s="46"/>
      <c r="H4" s="51">
        <v>0.02</v>
      </c>
      <c r="I4" s="46"/>
      <c r="J4" s="47">
        <v>6</v>
      </c>
      <c r="K4" s="48"/>
      <c r="L4" s="51">
        <v>0.01</v>
      </c>
      <c r="M4" s="46"/>
      <c r="N4" s="49"/>
      <c r="O4" s="168">
        <v>4.5</v>
      </c>
      <c r="P4" s="48"/>
      <c r="Q4" s="51">
        <v>0.01</v>
      </c>
      <c r="R4" s="46"/>
      <c r="S4" s="47">
        <v>3</v>
      </c>
      <c r="T4" s="48"/>
      <c r="U4" s="51">
        <v>0</v>
      </c>
      <c r="V4" s="46"/>
      <c r="W4" s="47">
        <v>0</v>
      </c>
      <c r="X4" s="47"/>
      <c r="Y4" s="51">
        <v>0</v>
      </c>
      <c r="Z4" s="47"/>
      <c r="AA4" s="46"/>
      <c r="AB4" s="49"/>
    </row>
    <row r="5" spans="1:28">
      <c r="A5" s="21" t="s">
        <v>16</v>
      </c>
      <c r="B5" s="21" t="s">
        <v>21</v>
      </c>
      <c r="C5" s="21" t="s">
        <v>18</v>
      </c>
      <c r="D5" s="21" t="s">
        <v>19</v>
      </c>
      <c r="E5" s="22" t="s">
        <v>97</v>
      </c>
      <c r="F5" s="23"/>
      <c r="G5" s="24"/>
      <c r="H5" s="23"/>
      <c r="I5" s="25"/>
      <c r="J5" s="23"/>
      <c r="K5" s="24"/>
      <c r="L5" s="23"/>
      <c r="M5" s="25"/>
      <c r="N5" s="26"/>
      <c r="O5" s="23"/>
      <c r="P5" s="24"/>
      <c r="Q5" s="23"/>
      <c r="R5" s="25"/>
      <c r="S5" s="23"/>
      <c r="T5" s="24"/>
      <c r="U5" s="23"/>
      <c r="V5" s="25"/>
      <c r="W5" s="23"/>
      <c r="X5" s="25"/>
      <c r="Y5" s="25"/>
      <c r="Z5" s="23"/>
      <c r="AA5" s="25"/>
      <c r="AB5" s="26"/>
    </row>
    <row r="6" spans="1:28">
      <c r="A6" s="97" t="str">
        <f>'Crisis Indicator Data'!A3</f>
        <v>Complex crisis in Afghanistan</v>
      </c>
      <c r="B6" s="98" t="str">
        <f>'Crisis Indicator Data'!B3</f>
        <v>Complex crisis</v>
      </c>
      <c r="C6" s="98" t="str">
        <f>'Crisis Indicator Data'!C3</f>
        <v>AFG001</v>
      </c>
      <c r="D6" s="98" t="str">
        <f>'Crisis Indicator Data'!D3</f>
        <v>Afghanistan</v>
      </c>
      <c r="E6" s="99" t="str">
        <f>'Crisis Indicator Data'!E3</f>
        <v>AFG</v>
      </c>
      <c r="F6" s="169">
        <f>IF('Crisis Indicator Data'!F3="x","x",IF(LOG('Crisis Indicator Data'!F3)&lt;F$4,0,IF(LOG('Crisis Indicator Data'!F3)&gt;F$3,5,ROUND(5-(F$3-LOG('Crisis Indicator Data'!F3))/(F$3-F$4)*5,1))))</f>
        <v>4.7</v>
      </c>
      <c r="G6" s="96">
        <f>IF('Crisis Indicator Data'!F3="x","x",IF(B6="Regional crisis",('Crisis Indicator Data'!F3/VLOOKUP('Impact of the crisis'!$C6,'Regional Crises'!$B$1:$R$66,4,FALSE)),'Crisis Indicator Data'!F3/VLOOKUP('Impact of the crisis'!$E6,'Country Indicator Data'!$B$4:$P$194,15,FALSE)))</f>
        <v>1.0000107220537329</v>
      </c>
      <c r="H6" s="163">
        <f t="shared" ref="H6:H37" si="0">IF(G6="x","x",IF(G6&lt;H$4,0,IF(G6&gt;H$3,5,ROUND(5-(H$3-G6)/(H$3-H$4)*5,1))))</f>
        <v>5</v>
      </c>
      <c r="I6" s="163">
        <f t="shared" ref="I6:I37" si="1">IF(AND(H6="x",F6="x"),"x",AVERAGE(F6,H6))</f>
        <v>4.8499999999999996</v>
      </c>
      <c r="J6" s="163">
        <f>IF('Crisis Indicator Data'!G3="x","x",IF(LOG('Crisis Indicator Data'!G3)&lt;J$4,0,IF(LOG('Crisis Indicator Data'!G3)&gt;J$3,5,ROUND(5-(J$3-LOG('Crisis Indicator Data'!G3))/(J$3-J$4)*5,1))))</f>
        <v>5</v>
      </c>
      <c r="K6" s="96">
        <f>IF('Crisis Indicator Data'!G3="x","x",IF(B6="Regional crisis",('Crisis Indicator Data'!G3/VLOOKUP('Impact of the crisis'!$C6,'Regional Crises'!$B$1:$R$66,5,FALSE)),'Crisis Indicator Data'!G3/VLOOKUP('Impact of the crisis'!$E6,'Country Indicator Data'!$B$4:$P$194,14,FALSE)))</f>
        <v>1</v>
      </c>
      <c r="L6" s="163">
        <f t="shared" ref="L6:L37" si="2">IF(K6="x","x",IF(K6&lt;L$4,0,IF(K6&gt;L$3,5,ROUND(5-(L$3-K6)/(L$3-L$4)*5,1))))</f>
        <v>5</v>
      </c>
      <c r="M6" s="163">
        <f t="shared" ref="M6:M37" si="3">IF(AND(L6="x",J6="x"),"x",AVERAGE(J6,L6))</f>
        <v>5</v>
      </c>
      <c r="N6" s="163">
        <f t="shared" ref="N6:N37" si="4">IF(AND(M6="x",I6="x"),"x",IF(OR(M6="x",I6="x"),AVERAGE(I6,M6),ROUND((5-GEOMEAN(((5-I6)/5*4+1),((5-M6)/5*4+1)))/4*5,1)))</f>
        <v>4.9000000000000004</v>
      </c>
      <c r="O6" s="163">
        <f>IF('Crisis Indicator Data'!H3="x","x",IF('Crisis Indicator Data'!H3=0,0,IF(LOG('Crisis Indicator Data'!H3)&lt;O$4,0,IF(LOG('Crisis Indicator Data'!H3)&gt;O$3,5,ROUND(5-(O$3-LOG('Crisis Indicator Data'!H3))/(O$3-O$4)*5,1)))))</f>
        <v>5</v>
      </c>
      <c r="P6" s="96">
        <f>IF('Crisis Indicator Data'!H3="x","x",'Crisis Indicator Data'!H3/'Crisis Indicator Data'!G3)</f>
        <v>1</v>
      </c>
      <c r="Q6" s="163">
        <f t="shared" ref="Q6:Q37" si="5">IF(P6="x","x",IF(P6&lt;Q$4,0,IF(P6&gt;Q$3,5,ROUND(5-(Q$3-P6)/(Q$3-Q$4)*5,1))))</f>
        <v>5</v>
      </c>
      <c r="R6" s="163">
        <f t="shared" ref="R6:R37" si="6">IF(AND(Q6="x",O6="x"),"x",AVERAGE(O6,Q6))</f>
        <v>5</v>
      </c>
      <c r="S6" s="163">
        <f>IF('Crisis Indicator Data'!I3="x","x",IF('Crisis Indicator Data'!I3=0,0,IF(LOG('Crisis Indicator Data'!I3)&lt;S$4,0,IF(LOG('Crisis Indicator Data'!I3)&gt;S$3,5,ROUND(5-(S$3-LOG('Crisis Indicator Data'!I3))/(S$3-S$4)*5,1)))))</f>
        <v>5</v>
      </c>
      <c r="T6" s="96">
        <f>IF('Crisis Indicator Data'!H3="x","x",IF('Crisis Indicator Data'!I3="x","x",'Crisis Indicator Data'!I3/'Crisis Indicator Data'!H3))</f>
        <v>0.14265811471531464</v>
      </c>
      <c r="U6" s="163">
        <f t="shared" ref="U6:U37" si="7">IF(T6="x","x",IF(T6&lt;U$4,0,IF(T6&gt;U$3,5,ROUND(5-(U$3-T6)/(U$3-U$4)*5,1))))</f>
        <v>4.8</v>
      </c>
      <c r="V6" s="163">
        <f t="shared" ref="V6:V37" si="8">IF(AND(U6="x",S6="x"),"x",ROUND(AVERAGE(S6,U6),1))</f>
        <v>4.9000000000000004</v>
      </c>
      <c r="W6" s="163">
        <f>IF('Crisis Indicator Data'!L3="x","x",IF('Crisis Indicator Data'!L3=0,0,IF(LOG('Crisis Indicator Data'!L3)&lt;W$4,0,IF(LOG('Crisis Indicator Data'!L3)&gt;W$3,5,ROUND(5-(W$3-LOG('Crisis Indicator Data'!L3))/(W$3-W$4)*5,1)))))</f>
        <v>5</v>
      </c>
      <c r="X6" s="170">
        <f>IF(OR('Crisis Indicator Data'!L3="x",'Crisis Indicator Data'!H3="x"),"x",'Crisis Indicator Data'!L3/'Crisis Indicator Data'!H3)</f>
        <v>3.4233215919247148E-4</v>
      </c>
      <c r="Y6" s="163">
        <f t="shared" ref="Y6:Y37" si="9">IF(X6="x","x",IF(X6&lt;Y$4,0,IF(X6&gt;Y$3,5,ROUND(5-(Y$3-X6)/(Y$3-Y$4)*5,1))))</f>
        <v>5</v>
      </c>
      <c r="Z6" s="163">
        <f t="shared" ref="Z6:Z37" si="10">IF(AND(Y6="x",W6="x"),"x",ROUND(AVERAGE(W6,Y6),1))</f>
        <v>5</v>
      </c>
      <c r="AA6" s="163">
        <f t="shared" ref="AA6:AA37" si="11">IF(AND(V6="x",Z6="x"),"x",IF(OR(V6="x",Z6="x"),AVERAGE(V6,Z6),ROUND((5-GEOMEAN(((5-V6)/5*4+1),((5-Z6)/5*4+1)))/4*5,1)))</f>
        <v>5</v>
      </c>
      <c r="AB6" s="171">
        <f t="shared" ref="AB6:AB37" si="12">IF(AND(R6="x",AA6="x"),"x",IF(OR(R6="x",AA6="x"),AVERAGE(R6,AA6),ROUND((5-GEOMEAN(((5-R6)/5*4+1),((5-AA6)/5*4+1)))/4*5,1)))</f>
        <v>5</v>
      </c>
    </row>
    <row r="7" spans="1:28">
      <c r="A7" s="97" t="str">
        <f>'Crisis Indicator Data'!A4</f>
        <v>Nagorno-Karabakh Conflict in Armenia</v>
      </c>
      <c r="B7" s="98" t="str">
        <f>'Crisis Indicator Data'!B4</f>
        <v>Conflict</v>
      </c>
      <c r="C7" s="98" t="str">
        <f>'Crisis Indicator Data'!C4</f>
        <v>ARM002</v>
      </c>
      <c r="D7" s="98" t="str">
        <f>'Crisis Indicator Data'!D4</f>
        <v>Armenia</v>
      </c>
      <c r="E7" s="99" t="str">
        <f>'Crisis Indicator Data'!E4</f>
        <v>ARM</v>
      </c>
      <c r="F7" s="169">
        <f>IF('Crisis Indicator Data'!F4="x","x",IF(LOG('Crisis Indicator Data'!F4)&lt;F$4,0,IF(LOG('Crisis Indicator Data'!F4)&gt;F$3,5,ROUND(5-(F$3-LOG('Crisis Indicator Data'!F4))/(F$3-F$4)*5,1))))</f>
        <v>2.4</v>
      </c>
      <c r="G7" s="96">
        <f>IF('Crisis Indicator Data'!F4="x","x",IF(B7="Regional crisis",('Crisis Indicator Data'!F4/VLOOKUP('Impact of the crisis'!$C7,'Regional Crises'!$B$1:$R$66,4,FALSE)),'Crisis Indicator Data'!F4/VLOOKUP('Impact of the crisis'!$E7,'Country Indicator Data'!$B$4:$P$194,15,FALSE)))</f>
        <v>0.99062170706006325</v>
      </c>
      <c r="H7" s="163">
        <f t="shared" si="0"/>
        <v>5</v>
      </c>
      <c r="I7" s="163">
        <f t="shared" si="1"/>
        <v>3.7</v>
      </c>
      <c r="J7" s="163">
        <f>IF('Crisis Indicator Data'!G4="x","x",IF(LOG('Crisis Indicator Data'!G4)&lt;J$4,0,IF(LOG('Crisis Indicator Data'!G4)&gt;J$3,5,ROUND(5-(J$3-LOG('Crisis Indicator Data'!G4))/(J$3-J$4)*5,1))))</f>
        <v>1.6</v>
      </c>
      <c r="K7" s="96">
        <f>IF('Crisis Indicator Data'!G4="x","x",IF(B7="Regional crisis",('Crisis Indicator Data'!G4/VLOOKUP('Impact of the crisis'!$C7,'Regional Crises'!$B$1:$R$66,5,FALSE)),'Crisis Indicator Data'!G4/VLOOKUP('Impact of the crisis'!$E7,'Country Indicator Data'!$B$4:$P$194,14,FALSE)))</f>
        <v>1</v>
      </c>
      <c r="L7" s="163">
        <f t="shared" si="2"/>
        <v>5</v>
      </c>
      <c r="M7" s="163">
        <f t="shared" si="3"/>
        <v>3.3</v>
      </c>
      <c r="N7" s="163">
        <f t="shared" si="4"/>
        <v>3.5</v>
      </c>
      <c r="O7" s="163">
        <f>IF('Crisis Indicator Data'!H4="x","x",IF('Crisis Indicator Data'!H4=0,0,IF(LOG('Crisis Indicator Data'!H4)&lt;O$4,0,IF(LOG('Crisis Indicator Data'!H4)&gt;O$3,5,ROUND(5-(O$3-LOG('Crisis Indicator Data'!H4))/(O$3-O$4)*5,1)))))</f>
        <v>0.7</v>
      </c>
      <c r="P7" s="96">
        <f>IF('Crisis Indicator Data'!H4="x","x",'Crisis Indicator Data'!H4/'Crisis Indicator Data'!G4)</f>
        <v>2.7777777777777776E-2</v>
      </c>
      <c r="Q7" s="163">
        <f t="shared" si="5"/>
        <v>0.1</v>
      </c>
      <c r="R7" s="163">
        <f t="shared" si="6"/>
        <v>0.39999999999999997</v>
      </c>
      <c r="S7" s="163">
        <f>IF('Crisis Indicator Data'!I4="x","x",IF('Crisis Indicator Data'!I4=0,0,IF(LOG('Crisis Indicator Data'!I4)&lt;S$4,0,IF(LOG('Crisis Indicator Data'!I4)&gt;S$3,5,ROUND(5-(S$3-LOG('Crisis Indicator Data'!I4))/(S$3-S$4)*5,1)))))</f>
        <v>2.6</v>
      </c>
      <c r="T7" s="96">
        <f>IF('Crisis Indicator Data'!H4="x","x",IF('Crisis Indicator Data'!I4="x","x",'Crisis Indicator Data'!I4/'Crisis Indicator Data'!H4))</f>
        <v>0.7857142857142857</v>
      </c>
      <c r="U7" s="163">
        <f t="shared" si="7"/>
        <v>5</v>
      </c>
      <c r="V7" s="163">
        <f t="shared" si="8"/>
        <v>3.8</v>
      </c>
      <c r="W7" s="163">
        <f>IF('Crisis Indicator Data'!L4="x","x",IF('Crisis Indicator Data'!L4=0,0,IF(LOG('Crisis Indicator Data'!L4)&lt;W$4,0,IF(LOG('Crisis Indicator Data'!L4)&gt;W$3,5,ROUND(5-(W$3-LOG('Crisis Indicator Data'!L4))/(W$3-W$4)*5,1)))))</f>
        <v>0.4</v>
      </c>
      <c r="X7" s="170">
        <f>IF(OR('Crisis Indicator Data'!L4="x",'Crisis Indicator Data'!H4="x"),"x",'Crisis Indicator Data'!L4/'Crisis Indicator Data'!H4)</f>
        <v>2.380952380952381E-5</v>
      </c>
      <c r="Y7" s="163">
        <f t="shared" si="9"/>
        <v>1.2</v>
      </c>
      <c r="Z7" s="163">
        <f t="shared" si="10"/>
        <v>0.8</v>
      </c>
      <c r="AA7" s="163">
        <f t="shared" si="11"/>
        <v>2.6</v>
      </c>
      <c r="AB7" s="171">
        <f t="shared" si="12"/>
        <v>1.6</v>
      </c>
    </row>
    <row r="8" spans="1:28">
      <c r="A8" s="97" t="str">
        <f>'Crisis Indicator Data'!A5</f>
        <v>Nagorno-Karabakh conflict in Azerbaijan</v>
      </c>
      <c r="B8" s="98" t="str">
        <f>'Crisis Indicator Data'!B5</f>
        <v>Conflict</v>
      </c>
      <c r="C8" s="98" t="str">
        <f>'Crisis Indicator Data'!C5</f>
        <v>AZE002</v>
      </c>
      <c r="D8" s="98" t="str">
        <f>'Crisis Indicator Data'!D5</f>
        <v>Azerbaijan</v>
      </c>
      <c r="E8" s="99" t="str">
        <f>'Crisis Indicator Data'!E5</f>
        <v>AZE</v>
      </c>
      <c r="F8" s="169">
        <f>IF('Crisis Indicator Data'!F5="x","x",IF(LOG('Crisis Indicator Data'!F5)&lt;F$4,0,IF(LOG('Crisis Indicator Data'!F5)&gt;F$3,5,ROUND(5-(F$3-LOG('Crisis Indicator Data'!F5))/(F$3-F$4)*5,1))))</f>
        <v>2.5</v>
      </c>
      <c r="G8" s="96">
        <f>IF('Crisis Indicator Data'!F5="x","x",IF(B8="Regional crisis",('Crisis Indicator Data'!F5/VLOOKUP('Impact of the crisis'!$C8,'Regional Crises'!$B$1:$R$66,4,FALSE)),'Crisis Indicator Data'!F5/VLOOKUP('Impact of the crisis'!$E8,'Country Indicator Data'!$B$4:$P$194,15,FALSE)))</f>
        <v>0.38179112783228286</v>
      </c>
      <c r="H8" s="163">
        <f t="shared" si="0"/>
        <v>1.8</v>
      </c>
      <c r="I8" s="163">
        <f t="shared" si="1"/>
        <v>2.15</v>
      </c>
      <c r="J8" s="163">
        <f>IF('Crisis Indicator Data'!G5="x","x",IF(LOG('Crisis Indicator Data'!G5)&lt;J$4,0,IF(LOG('Crisis Indicator Data'!G5)&gt;J$3,5,ROUND(5-(J$3-LOG('Crisis Indicator Data'!G5))/(J$3-J$4)*5,1))))</f>
        <v>2.6</v>
      </c>
      <c r="K8" s="96">
        <f>IF('Crisis Indicator Data'!G5="x","x",IF(B8="Regional crisis",('Crisis Indicator Data'!G5/VLOOKUP('Impact of the crisis'!$C8,'Regional Crises'!$B$1:$R$66,5,FALSE)),'Crisis Indicator Data'!G5/VLOOKUP('Impact of the crisis'!$E8,'Country Indicator Data'!$B$4:$P$194,14,FALSE)))</f>
        <v>0.58745874587458746</v>
      </c>
      <c r="L8" s="163">
        <f t="shared" si="2"/>
        <v>2.9</v>
      </c>
      <c r="M8" s="163">
        <f t="shared" si="3"/>
        <v>2.75</v>
      </c>
      <c r="N8" s="163">
        <f t="shared" si="4"/>
        <v>2.5</v>
      </c>
      <c r="O8" s="163">
        <f>IF('Crisis Indicator Data'!H5="x","x",IF('Crisis Indicator Data'!H5=0,0,IF(LOG('Crisis Indicator Data'!H5)&lt;O$4,0,IF(LOG('Crisis Indicator Data'!H5)&gt;O$3,5,ROUND(5-(O$3-LOG('Crisis Indicator Data'!H5))/(O$3-O$4)*5,1)))))</f>
        <v>3.8</v>
      </c>
      <c r="P8" s="96">
        <f>IF('Crisis Indicator Data'!H5="x","x",'Crisis Indicator Data'!H5/'Crisis Indicator Data'!G5)</f>
        <v>1</v>
      </c>
      <c r="Q8" s="163">
        <f t="shared" si="5"/>
        <v>5</v>
      </c>
      <c r="R8" s="163">
        <f t="shared" si="6"/>
        <v>4.4000000000000004</v>
      </c>
      <c r="S8" s="163">
        <f>IF('Crisis Indicator Data'!I5="x","x",IF('Crisis Indicator Data'!I5=0,0,IF(LOG('Crisis Indicator Data'!I5)&lt;S$4,0,IF(LOG('Crisis Indicator Data'!I5)&gt;S$3,5,ROUND(5-(S$3-LOG('Crisis Indicator Data'!I5))/(S$3-S$4)*5,1)))))</f>
        <v>2.8</v>
      </c>
      <c r="T8" s="96">
        <f>IF('Crisis Indicator Data'!H5="x","x",IF('Crisis Indicator Data'!I5="x","x",'Crisis Indicator Data'!I5/'Crisis Indicator Data'!H5))</f>
        <v>1.5491998638066053E-2</v>
      </c>
      <c r="U8" s="163">
        <f t="shared" si="7"/>
        <v>0.5</v>
      </c>
      <c r="V8" s="163">
        <f t="shared" si="8"/>
        <v>1.7</v>
      </c>
      <c r="W8" s="163">
        <f>IF('Crisis Indicator Data'!L5="x","x",IF('Crisis Indicator Data'!L5=0,0,IF(LOG('Crisis Indicator Data'!L5)&lt;W$4,0,IF(LOG('Crisis Indicator Data'!L5)&gt;W$3,5,ROUND(5-(W$3-LOG('Crisis Indicator Data'!L5))/(W$3-W$4)*5,1)))))</f>
        <v>2.8</v>
      </c>
      <c r="X8" s="170">
        <f>IF(OR('Crisis Indicator Data'!L5="x",'Crisis Indicator Data'!H5="x"),"x",'Crisis Indicator Data'!L5/'Crisis Indicator Data'!H5)</f>
        <v>1.5491998638066055E-5</v>
      </c>
      <c r="Y8" s="163">
        <f t="shared" si="9"/>
        <v>0.8</v>
      </c>
      <c r="Z8" s="163">
        <f t="shared" si="10"/>
        <v>1.8</v>
      </c>
      <c r="AA8" s="163">
        <f t="shared" si="11"/>
        <v>1.8</v>
      </c>
      <c r="AB8" s="171">
        <f t="shared" si="12"/>
        <v>3.4</v>
      </c>
    </row>
    <row r="9" spans="1:28">
      <c r="A9" s="97" t="str">
        <f>'Crisis Indicator Data'!A6</f>
        <v>Complex in Burundi</v>
      </c>
      <c r="B9" s="98" t="str">
        <f>'Crisis Indicator Data'!B6</f>
        <v>Complex crisis</v>
      </c>
      <c r="C9" s="98" t="str">
        <f>'Crisis Indicator Data'!C6</f>
        <v>BDI001</v>
      </c>
      <c r="D9" s="98" t="str">
        <f>'Crisis Indicator Data'!D6</f>
        <v>Burundi</v>
      </c>
      <c r="E9" s="99" t="str">
        <f>'Crisis Indicator Data'!E6</f>
        <v>BDI</v>
      </c>
      <c r="F9" s="169">
        <f>IF('Crisis Indicator Data'!F6="x","x",IF(LOG('Crisis Indicator Data'!F6)&lt;F$4,0,IF(LOG('Crisis Indicator Data'!F6)&gt;F$3,5,ROUND(5-(F$3-LOG('Crisis Indicator Data'!F6))/(F$3-F$4)*5,1))))</f>
        <v>2.2999999999999998</v>
      </c>
      <c r="G9" s="96">
        <f>IF('Crisis Indicator Data'!F6="x","x",IF(B9="Regional crisis",('Crisis Indicator Data'!F6/VLOOKUP('Impact of the crisis'!$C9,'Regional Crises'!$B$1:$R$66,4,FALSE)),'Crisis Indicator Data'!F6/VLOOKUP('Impact of the crisis'!$E9,'Country Indicator Data'!$B$4:$P$194,15,FALSE)))</f>
        <v>1</v>
      </c>
      <c r="H9" s="163">
        <f t="shared" si="0"/>
        <v>5</v>
      </c>
      <c r="I9" s="163">
        <f t="shared" si="1"/>
        <v>3.65</v>
      </c>
      <c r="J9" s="163">
        <f>IF('Crisis Indicator Data'!G6="x","x",IF(LOG('Crisis Indicator Data'!G6)&lt;J$4,0,IF(LOG('Crisis Indicator Data'!G6)&gt;J$3,5,ROUND(5-(J$3-LOG('Crisis Indicator Data'!G6))/(J$3-J$4)*5,1))))</f>
        <v>3.7</v>
      </c>
      <c r="K9" s="96">
        <f>IF('Crisis Indicator Data'!G6="x","x",IF(B9="Regional crisis",('Crisis Indicator Data'!G6/VLOOKUP('Impact of the crisis'!$C9,'Regional Crises'!$B$1:$R$66,5,FALSE)),'Crisis Indicator Data'!G6/VLOOKUP('Impact of the crisis'!$E9,'Country Indicator Data'!$B$4:$P$194,14,FALSE)))</f>
        <v>1</v>
      </c>
      <c r="L9" s="163">
        <f t="shared" si="2"/>
        <v>5</v>
      </c>
      <c r="M9" s="163">
        <f t="shared" si="3"/>
        <v>4.3499999999999996</v>
      </c>
      <c r="N9" s="163">
        <f t="shared" si="4"/>
        <v>4</v>
      </c>
      <c r="O9" s="163">
        <f>IF('Crisis Indicator Data'!H6="x","x",IF('Crisis Indicator Data'!H6=0,0,IF(LOG('Crisis Indicator Data'!H6)&lt;O$4,0,IF(LOG('Crisis Indicator Data'!H6)&gt;O$3,5,ROUND(5-(O$3-LOG('Crisis Indicator Data'!H6))/(O$3-O$4)*5,1)))))</f>
        <v>4.3</v>
      </c>
      <c r="P9" s="96">
        <f>IF('Crisis Indicator Data'!H6="x","x",'Crisis Indicator Data'!H6/'Crisis Indicator Data'!G6)</f>
        <v>1</v>
      </c>
      <c r="Q9" s="163">
        <f t="shared" si="5"/>
        <v>5</v>
      </c>
      <c r="R9" s="163">
        <f t="shared" si="6"/>
        <v>4.6500000000000004</v>
      </c>
      <c r="S9" s="163">
        <f>IF('Crisis Indicator Data'!I6="x","x",IF('Crisis Indicator Data'!I6=0,0,IF(LOG('Crisis Indicator Data'!I6)&lt;S$4,0,IF(LOG('Crisis Indicator Data'!I6)&gt;S$3,5,ROUND(5-(S$3-LOG('Crisis Indicator Data'!I6))/(S$3-S$4)*5,1)))))</f>
        <v>3.7</v>
      </c>
      <c r="T9" s="96">
        <f>IF('Crisis Indicator Data'!H6="x","x",IF('Crisis Indicator Data'!I6="x","x",'Crisis Indicator Data'!I6/'Crisis Indicator Data'!H6))</f>
        <v>3.3015873015873019E-2</v>
      </c>
      <c r="U9" s="163">
        <f t="shared" si="7"/>
        <v>1.1000000000000001</v>
      </c>
      <c r="V9" s="163">
        <f t="shared" si="8"/>
        <v>2.4</v>
      </c>
      <c r="W9" s="163">
        <f>IF('Crisis Indicator Data'!L6="x","x",IF('Crisis Indicator Data'!L6=0,0,IF(LOG('Crisis Indicator Data'!L6)&lt;W$4,0,IF(LOG('Crisis Indicator Data'!L6)&gt;W$3,5,ROUND(5-(W$3-LOG('Crisis Indicator Data'!L6))/(W$3-W$4)*5,1)))))</f>
        <v>3.5</v>
      </c>
      <c r="X9" s="170">
        <f>IF(OR('Crisis Indicator Data'!L6="x",'Crisis Indicator Data'!H6="x"),"x",'Crisis Indicator Data'!L6/'Crisis Indicator Data'!H6)</f>
        <v>2.0793650793650793E-5</v>
      </c>
      <c r="Y9" s="163">
        <f t="shared" si="9"/>
        <v>1</v>
      </c>
      <c r="Z9" s="163">
        <f t="shared" si="10"/>
        <v>2.2999999999999998</v>
      </c>
      <c r="AA9" s="163">
        <f t="shared" si="11"/>
        <v>2.4</v>
      </c>
      <c r="AB9" s="171">
        <f t="shared" si="12"/>
        <v>3.8</v>
      </c>
    </row>
    <row r="10" spans="1:28">
      <c r="A10" s="97" t="str">
        <f>'Crisis Indicator Data'!A7</f>
        <v>Conflict in Burkina Faso</v>
      </c>
      <c r="B10" s="98" t="str">
        <f>'Crisis Indicator Data'!B7</f>
        <v>Conflict</v>
      </c>
      <c r="C10" s="98" t="str">
        <f>'Crisis Indicator Data'!C7</f>
        <v>BFA002</v>
      </c>
      <c r="D10" s="98" t="str">
        <f>'Crisis Indicator Data'!D7</f>
        <v>Burkina Faso</v>
      </c>
      <c r="E10" s="99" t="str">
        <f>'Crisis Indicator Data'!E7</f>
        <v>BFA</v>
      </c>
      <c r="F10" s="169">
        <f>IF('Crisis Indicator Data'!F7="x","x",IF(LOG('Crisis Indicator Data'!F7)&lt;F$4,0,IF(LOG('Crisis Indicator Data'!F7)&gt;F$3,5,ROUND(5-(F$3-LOG('Crisis Indicator Data'!F7))/(F$3-F$4)*5,1))))</f>
        <v>3.6</v>
      </c>
      <c r="G10" s="96">
        <f>IF('Crisis Indicator Data'!F7="x","x",IF(B10="Regional crisis",('Crisis Indicator Data'!F7/VLOOKUP('Impact of the crisis'!$C10,'Regional Crises'!$B$1:$R$66,4,FALSE)),'Crisis Indicator Data'!F7/VLOOKUP('Impact of the crisis'!$E10,'Country Indicator Data'!$B$4:$P$194,15,FALSE)))</f>
        <v>0.55478435672514614</v>
      </c>
      <c r="H10" s="163">
        <f t="shared" si="0"/>
        <v>2.7</v>
      </c>
      <c r="I10" s="163">
        <f t="shared" si="1"/>
        <v>3.1500000000000004</v>
      </c>
      <c r="J10" s="163">
        <f>IF('Crisis Indicator Data'!G7="x","x",IF(LOG('Crisis Indicator Data'!G7)&lt;J$4,0,IF(LOG('Crisis Indicator Data'!G7)&gt;J$3,5,ROUND(5-(J$3-LOG('Crisis Indicator Data'!G7))/(J$3-J$4)*5,1))))</f>
        <v>3.1</v>
      </c>
      <c r="K10" s="96">
        <f>IF('Crisis Indicator Data'!G7="x","x",IF(B10="Regional crisis",('Crisis Indicator Data'!G7/VLOOKUP('Impact of the crisis'!$C10,'Regional Crises'!$B$1:$R$66,5,FALSE)),'Crisis Indicator Data'!G7/VLOOKUP('Impact of the crisis'!$E10,'Country Indicator Data'!$B$4:$P$194,14,FALSE)))</f>
        <v>0.41334279630943932</v>
      </c>
      <c r="L10" s="163">
        <f t="shared" si="2"/>
        <v>2</v>
      </c>
      <c r="M10" s="163">
        <f t="shared" si="3"/>
        <v>2.5499999999999998</v>
      </c>
      <c r="N10" s="163">
        <f t="shared" si="4"/>
        <v>2.9</v>
      </c>
      <c r="O10" s="163">
        <f>IF('Crisis Indicator Data'!H7="x","x",IF('Crisis Indicator Data'!H7=0,0,IF(LOG('Crisis Indicator Data'!H7)&lt;O$4,0,IF(LOG('Crisis Indicator Data'!H7)&gt;O$3,5,ROUND(5-(O$3-LOG('Crisis Indicator Data'!H7))/(O$3-O$4)*5,1)))))</f>
        <v>3.7</v>
      </c>
      <c r="P10" s="96">
        <f>IF('Crisis Indicator Data'!H7="x","x",'Crisis Indicator Data'!H7/'Crisis Indicator Data'!G7)</f>
        <v>0.60405219780219777</v>
      </c>
      <c r="Q10" s="163">
        <f t="shared" si="5"/>
        <v>3</v>
      </c>
      <c r="R10" s="163">
        <f t="shared" si="6"/>
        <v>3.35</v>
      </c>
      <c r="S10" s="163">
        <f>IF('Crisis Indicator Data'!I7="x","x",IF('Crisis Indicator Data'!I7=0,0,IF(LOG('Crisis Indicator Data'!I7)&lt;S$4,0,IF(LOG('Crisis Indicator Data'!I7)&gt;S$3,5,ROUND(5-(S$3-LOG('Crisis Indicator Data'!I7))/(S$3-S$4)*5,1)))))</f>
        <v>4.4000000000000004</v>
      </c>
      <c r="T10" s="96">
        <f>IF('Crisis Indicator Data'!H7="x","x",IF('Crisis Indicator Data'!I7="x","x",'Crisis Indicator Data'!I7/'Crisis Indicator Data'!H7))</f>
        <v>0.21641083949213569</v>
      </c>
      <c r="U10" s="163">
        <f t="shared" si="7"/>
        <v>5</v>
      </c>
      <c r="V10" s="163">
        <f t="shared" si="8"/>
        <v>4.7</v>
      </c>
      <c r="W10" s="163">
        <f>IF('Crisis Indicator Data'!L7="x","x",IF('Crisis Indicator Data'!L7=0,0,IF(LOG('Crisis Indicator Data'!L7)&lt;W$4,0,IF(LOG('Crisis Indicator Data'!L7)&gt;W$3,5,ROUND(5-(W$3-LOG('Crisis Indicator Data'!L7))/(W$3-W$4)*5,1)))))</f>
        <v>3.9</v>
      </c>
      <c r="X10" s="170">
        <f>IF(OR('Crisis Indicator Data'!L7="x",'Crisis Indicator Data'!H7="x"),"x",'Crisis Indicator Data'!L7/'Crisis Indicator Data'!H7)</f>
        <v>1.0725791169224938E-4</v>
      </c>
      <c r="Y10" s="163">
        <f t="shared" si="9"/>
        <v>5</v>
      </c>
      <c r="Z10" s="163">
        <f t="shared" si="10"/>
        <v>4.5</v>
      </c>
      <c r="AA10" s="163">
        <f t="shared" si="11"/>
        <v>4.5999999999999996</v>
      </c>
      <c r="AB10" s="171">
        <f t="shared" si="12"/>
        <v>4.0999999999999996</v>
      </c>
    </row>
    <row r="11" spans="1:28">
      <c r="A11" s="97" t="str">
        <f>'Crisis Indicator Data'!A8</f>
        <v>Rohingya refugee crisis</v>
      </c>
      <c r="B11" s="98" t="str">
        <f>'Crisis Indicator Data'!B8</f>
        <v>International displacement</v>
      </c>
      <c r="C11" s="98" t="str">
        <f>'Crisis Indicator Data'!C8</f>
        <v>BGD002</v>
      </c>
      <c r="D11" s="98" t="str">
        <f>'Crisis Indicator Data'!D8</f>
        <v>Bangladesh</v>
      </c>
      <c r="E11" s="99" t="str">
        <f>'Crisis Indicator Data'!E8</f>
        <v>BGD</v>
      </c>
      <c r="F11" s="169">
        <f>IF('Crisis Indicator Data'!F8="x","x",IF(LOG('Crisis Indicator Data'!F8)&lt;F$4,0,IF(LOG('Crisis Indicator Data'!F8)&gt;F$3,5,ROUND(5-(F$3-LOG('Crisis Indicator Data'!F8))/(F$3-F$4)*5,1))))</f>
        <v>0</v>
      </c>
      <c r="G11" s="96">
        <f>IF('Crisis Indicator Data'!F8="x","x",IF(B11="Regional crisis",('Crisis Indicator Data'!F8/VLOOKUP('Impact of the crisis'!$C11,'Regional Crises'!$B$1:$R$66,4,FALSE)),'Crisis Indicator Data'!F8/VLOOKUP('Impact of the crisis'!$E11,'Country Indicator Data'!$B$4:$P$194,15,FALSE)))</f>
        <v>4.9934700775908425E-3</v>
      </c>
      <c r="H11" s="163">
        <f t="shared" si="0"/>
        <v>0</v>
      </c>
      <c r="I11" s="163">
        <f t="shared" si="1"/>
        <v>0</v>
      </c>
      <c r="J11" s="163">
        <f>IF('Crisis Indicator Data'!G8="x","x",IF(LOG('Crisis Indicator Data'!G8)&lt;J$4,0,IF(LOG('Crisis Indicator Data'!G8)&gt;J$3,5,ROUND(5-(J$3-LOG('Crisis Indicator Data'!G8))/(J$3-J$4)*5,1))))</f>
        <v>0.4</v>
      </c>
      <c r="K11" s="96">
        <f>IF('Crisis Indicator Data'!G8="x","x",IF(B11="Regional crisis",('Crisis Indicator Data'!G8/VLOOKUP('Impact of the crisis'!$C11,'Regional Crises'!$B$1:$R$66,5,FALSE)),'Crisis Indicator Data'!G8/VLOOKUP('Impact of the crisis'!$E11,'Country Indicator Data'!$B$4:$P$194,14,FALSE)))</f>
        <v>9.4205884201484669E-3</v>
      </c>
      <c r="L11" s="163">
        <f t="shared" si="2"/>
        <v>0</v>
      </c>
      <c r="M11" s="163">
        <f t="shared" si="3"/>
        <v>0.2</v>
      </c>
      <c r="N11" s="163">
        <f t="shared" si="4"/>
        <v>0.1</v>
      </c>
      <c r="O11" s="163">
        <f>IF('Crisis Indicator Data'!H8="x","x",IF('Crisis Indicator Data'!H8=0,0,IF(LOG('Crisis Indicator Data'!H8)&lt;O$4,0,IF(LOG('Crisis Indicator Data'!H8)&gt;O$3,5,ROUND(5-(O$3-LOG('Crisis Indicator Data'!H8))/(O$3-O$4)*5,1)))))</f>
        <v>2.7</v>
      </c>
      <c r="P11" s="96">
        <f>IF('Crisis Indicator Data'!H8="x","x",'Crisis Indicator Data'!H8/'Crisis Indicator Data'!G8)</f>
        <v>1</v>
      </c>
      <c r="Q11" s="163">
        <f t="shared" si="5"/>
        <v>5</v>
      </c>
      <c r="R11" s="163">
        <f t="shared" si="6"/>
        <v>3.85</v>
      </c>
      <c r="S11" s="163">
        <f>IF('Crisis Indicator Data'!I8="x","x",IF('Crisis Indicator Data'!I8=0,0,IF(LOG('Crisis Indicator Data'!I8)&lt;S$4,0,IF(LOG('Crisis Indicator Data'!I8)&gt;S$3,5,ROUND(5-(S$3-LOG('Crisis Indicator Data'!I8))/(S$3-S$4)*5,1)))))</f>
        <v>4.2</v>
      </c>
      <c r="T11" s="96">
        <f>IF('Crisis Indicator Data'!H8="x","x",IF('Crisis Indicator Data'!I8="x","x",'Crisis Indicator Data'!I8/'Crisis Indicator Data'!H8))</f>
        <v>0.65085248332097845</v>
      </c>
      <c r="U11" s="163">
        <f t="shared" si="7"/>
        <v>5</v>
      </c>
      <c r="V11" s="163">
        <f t="shared" si="8"/>
        <v>4.5999999999999996</v>
      </c>
      <c r="W11" s="163">
        <f>IF('Crisis Indicator Data'!L8="x","x",IF('Crisis Indicator Data'!L8=0,0,IF(LOG('Crisis Indicator Data'!L8)&lt;W$4,0,IF(LOG('Crisis Indicator Data'!L8)&gt;W$3,5,ROUND(5-(W$3-LOG('Crisis Indicator Data'!L8))/(W$3-W$4)*5,1)))))</f>
        <v>1.6</v>
      </c>
      <c r="X11" s="170">
        <f>IF(OR('Crisis Indicator Data'!L8="x",'Crisis Indicator Data'!H8="x"),"x",'Crisis Indicator Data'!L8/'Crisis Indicator Data'!H8)</f>
        <v>1.0378057820607858E-5</v>
      </c>
      <c r="Y11" s="163">
        <f t="shared" si="9"/>
        <v>0.5</v>
      </c>
      <c r="Z11" s="163">
        <f t="shared" si="10"/>
        <v>1.1000000000000001</v>
      </c>
      <c r="AA11" s="163">
        <f t="shared" si="11"/>
        <v>3.3</v>
      </c>
      <c r="AB11" s="171">
        <f t="shared" si="12"/>
        <v>3.6</v>
      </c>
    </row>
    <row r="12" spans="1:28">
      <c r="A12" s="97" t="str">
        <f>'Crisis Indicator Data'!A9</f>
        <v>Venezuela displacement in Brazil</v>
      </c>
      <c r="B12" s="98" t="str">
        <f>'Crisis Indicator Data'!B9</f>
        <v>International displacement</v>
      </c>
      <c r="C12" s="98" t="str">
        <f>'Crisis Indicator Data'!C9</f>
        <v>BRA002</v>
      </c>
      <c r="D12" s="98" t="str">
        <f>'Crisis Indicator Data'!D9</f>
        <v>Brazil</v>
      </c>
      <c r="E12" s="99" t="str">
        <f>'Crisis Indicator Data'!E9</f>
        <v>BRA</v>
      </c>
      <c r="F12" s="169">
        <f>IF('Crisis Indicator Data'!F9="x","x",IF(LOG('Crisis Indicator Data'!F9)&lt;F$4,0,IF(LOG('Crisis Indicator Data'!F9)&gt;F$3,5,ROUND(5-(F$3-LOG('Crisis Indicator Data'!F9))/(F$3-F$4)*5,1))))</f>
        <v>3.9</v>
      </c>
      <c r="G12" s="96">
        <f>IF('Crisis Indicator Data'!F9="x","x",IF(B12="Regional crisis",('Crisis Indicator Data'!F9/VLOOKUP('Impact of the crisis'!$C12,'Regional Crises'!$B$1:$R$66,4,FALSE)),'Crisis Indicator Data'!F9/VLOOKUP('Impact of the crisis'!$E12,'Country Indicator Data'!$B$4:$P$194,15,FALSE)))</f>
        <v>2.6833003515136143E-2</v>
      </c>
      <c r="H12" s="163">
        <f t="shared" si="0"/>
        <v>0</v>
      </c>
      <c r="I12" s="163">
        <f t="shared" si="1"/>
        <v>1.95</v>
      </c>
      <c r="J12" s="163">
        <f>IF('Crisis Indicator Data'!G9="x","x",IF(LOG('Crisis Indicator Data'!G9)&lt;J$4,0,IF(LOG('Crisis Indicator Data'!G9)&gt;J$3,5,ROUND(5-(J$3-LOG('Crisis Indicator Data'!G9))/(J$3-J$4)*5,1))))</f>
        <v>0.6</v>
      </c>
      <c r="K12" s="96">
        <f>IF('Crisis Indicator Data'!G9="x","x",IF(B12="Regional crisis",('Crisis Indicator Data'!G9/VLOOKUP('Impact of the crisis'!$C12,'Regional Crises'!$B$1:$R$66,5,FALSE)),'Crisis Indicator Data'!G9/VLOOKUP('Impact of the crisis'!$E12,'Country Indicator Data'!$B$4:$P$194,14,FALSE)))</f>
        <v>7.114067771607494E-3</v>
      </c>
      <c r="L12" s="163">
        <f t="shared" si="2"/>
        <v>0</v>
      </c>
      <c r="M12" s="163">
        <f t="shared" si="3"/>
        <v>0.3</v>
      </c>
      <c r="N12" s="163">
        <f t="shared" si="4"/>
        <v>1.2</v>
      </c>
      <c r="O12" s="163">
        <f>IF('Crisis Indicator Data'!H9="x","x",IF('Crisis Indicator Data'!H9=0,0,IF(LOG('Crisis Indicator Data'!H9)&lt;O$4,0,IF(LOG('Crisis Indicator Data'!H9)&gt;O$3,5,ROUND(5-(O$3-LOG('Crisis Indicator Data'!H9))/(O$3-O$4)*5,1)))))</f>
        <v>2.4</v>
      </c>
      <c r="P12" s="96">
        <f>IF('Crisis Indicator Data'!H9="x","x",'Crisis Indicator Data'!H9/'Crisis Indicator Data'!G9)</f>
        <v>0.59464882943143815</v>
      </c>
      <c r="Q12" s="163">
        <f t="shared" si="5"/>
        <v>3</v>
      </c>
      <c r="R12" s="163">
        <f t="shared" si="6"/>
        <v>2.7</v>
      </c>
      <c r="S12" s="163">
        <f>IF('Crisis Indicator Data'!I9="x","x",IF('Crisis Indicator Data'!I9=0,0,IF(LOG('Crisis Indicator Data'!I9)&lt;S$4,0,IF(LOG('Crisis Indicator Data'!I9)&gt;S$3,5,ROUND(5-(S$3-LOG('Crisis Indicator Data'!I9))/(S$3-S$4)*5,1)))))</f>
        <v>3.8</v>
      </c>
      <c r="T12" s="96">
        <f>IF('Crisis Indicator Data'!H9="x","x",IF('Crisis Indicator Data'!I9="x","x",'Crisis Indicator Data'!I9/'Crisis Indicator Data'!H9))</f>
        <v>0.55118110236220474</v>
      </c>
      <c r="U12" s="163">
        <f t="shared" si="7"/>
        <v>5</v>
      </c>
      <c r="V12" s="163">
        <f t="shared" si="8"/>
        <v>4.4000000000000004</v>
      </c>
      <c r="W12" s="163">
        <f>IF('Crisis Indicator Data'!L9="x","x",IF('Crisis Indicator Data'!L9=0,0,IF(LOG('Crisis Indicator Data'!L9)&lt;W$4,0,IF(LOG('Crisis Indicator Data'!L9)&gt;W$3,5,ROUND(5-(W$3-LOG('Crisis Indicator Data'!L9))/(W$3-W$4)*5,1)))))</f>
        <v>0</v>
      </c>
      <c r="X12" s="170">
        <f>IF(OR('Crisis Indicator Data'!L9="x",'Crisis Indicator Data'!H9="x"),"x",'Crisis Indicator Data'!L9/'Crisis Indicator Data'!H9)</f>
        <v>0</v>
      </c>
      <c r="Y12" s="163">
        <f t="shared" si="9"/>
        <v>0</v>
      </c>
      <c r="Z12" s="163">
        <f t="shared" si="10"/>
        <v>0</v>
      </c>
      <c r="AA12" s="163">
        <f t="shared" si="11"/>
        <v>2.8</v>
      </c>
      <c r="AB12" s="171">
        <f t="shared" si="12"/>
        <v>2.8</v>
      </c>
    </row>
    <row r="13" spans="1:28">
      <c r="A13" s="97" t="str">
        <f>'Crisis Indicator Data'!A10</f>
        <v>Complex crisis in CAR</v>
      </c>
      <c r="B13" s="98" t="str">
        <f>'Crisis Indicator Data'!B10</f>
        <v>Complex crisis</v>
      </c>
      <c r="C13" s="98" t="str">
        <f>'Crisis Indicator Data'!C10</f>
        <v>CAF001</v>
      </c>
      <c r="D13" s="98" t="str">
        <f>'Crisis Indicator Data'!D10</f>
        <v>CAR</v>
      </c>
      <c r="E13" s="99" t="str">
        <f>'Crisis Indicator Data'!E10</f>
        <v>CAF</v>
      </c>
      <c r="F13" s="169">
        <f>IF('Crisis Indicator Data'!F10="x","x",IF(LOG('Crisis Indicator Data'!F10)&lt;F$4,0,IF(LOG('Crisis Indicator Data'!F10)&gt;F$3,5,ROUND(5-(F$3-LOG('Crisis Indicator Data'!F10))/(F$3-F$4)*5,1))))</f>
        <v>4.7</v>
      </c>
      <c r="G13" s="96">
        <f>IF('Crisis Indicator Data'!F10="x","x",IF(B13="Regional crisis",('Crisis Indicator Data'!F10/VLOOKUP('Impact of the crisis'!$C13,'Regional Crises'!$B$1:$R$66,4,FALSE)),'Crisis Indicator Data'!F10/VLOOKUP('Impact of the crisis'!$E13,'Country Indicator Data'!$B$4:$P$194,15,FALSE)))</f>
        <v>1.0000321037593503</v>
      </c>
      <c r="H13" s="163">
        <f t="shared" si="0"/>
        <v>5</v>
      </c>
      <c r="I13" s="163">
        <f t="shared" si="1"/>
        <v>4.8499999999999996</v>
      </c>
      <c r="J13" s="163">
        <f>IF('Crisis Indicator Data'!G10="x","x",IF(LOG('Crisis Indicator Data'!G10)&lt;J$4,0,IF(LOG('Crisis Indicator Data'!G10)&gt;J$3,5,ROUND(5-(J$3-LOG('Crisis Indicator Data'!G10))/(J$3-J$4)*5,1))))</f>
        <v>2.2999999999999998</v>
      </c>
      <c r="K13" s="96">
        <f>IF('Crisis Indicator Data'!G10="x","x",IF(B13="Regional crisis",('Crisis Indicator Data'!G10/VLOOKUP('Impact of the crisis'!$C13,'Regional Crises'!$B$1:$R$66,5,FALSE)),'Crisis Indicator Data'!G10/VLOOKUP('Impact of the crisis'!$E13,'Country Indicator Data'!$B$4:$P$194,14,FALSE)))</f>
        <v>1</v>
      </c>
      <c r="L13" s="163">
        <f t="shared" si="2"/>
        <v>5</v>
      </c>
      <c r="M13" s="163">
        <f t="shared" si="3"/>
        <v>3.65</v>
      </c>
      <c r="N13" s="163">
        <f t="shared" si="4"/>
        <v>4.3</v>
      </c>
      <c r="O13" s="163">
        <f>IF('Crisis Indicator Data'!H10="x","x",IF('Crisis Indicator Data'!H10=0,0,IF(LOG('Crisis Indicator Data'!H10)&lt;O$4,0,IF(LOG('Crisis Indicator Data'!H10)&gt;O$3,5,ROUND(5-(O$3-LOG('Crisis Indicator Data'!H10))/(O$3-O$4)*5,1)))))</f>
        <v>3.7</v>
      </c>
      <c r="P13" s="96">
        <f>IF('Crisis Indicator Data'!H10="x","x",'Crisis Indicator Data'!H10/'Crisis Indicator Data'!G10)</f>
        <v>1</v>
      </c>
      <c r="Q13" s="163">
        <f t="shared" si="5"/>
        <v>5</v>
      </c>
      <c r="R13" s="163">
        <f t="shared" si="6"/>
        <v>4.3499999999999996</v>
      </c>
      <c r="S13" s="163">
        <f>IF('Crisis Indicator Data'!I10="x","x",IF('Crisis Indicator Data'!I10=0,0,IF(LOG('Crisis Indicator Data'!I10)&lt;S$4,0,IF(LOG('Crisis Indicator Data'!I10)&gt;S$3,5,ROUND(5-(S$3-LOG('Crisis Indicator Data'!I10))/(S$3-S$4)*5,1)))))</f>
        <v>4.5999999999999996</v>
      </c>
      <c r="T13" s="96">
        <f>IF('Crisis Indicator Data'!H10="x","x",IF('Crisis Indicator Data'!I10="x","x",'Crisis Indicator Data'!I10/'Crisis Indicator Data'!H10))</f>
        <v>0.32979591836734695</v>
      </c>
      <c r="U13" s="163">
        <f t="shared" si="7"/>
        <v>5</v>
      </c>
      <c r="V13" s="163">
        <f t="shared" si="8"/>
        <v>4.8</v>
      </c>
      <c r="W13" s="163">
        <f>IF('Crisis Indicator Data'!L10="x","x",IF('Crisis Indicator Data'!L10=0,0,IF(LOG('Crisis Indicator Data'!L10)&lt;W$4,0,IF(LOG('Crisis Indicator Data'!L10)&gt;W$3,5,ROUND(5-(W$3-LOG('Crisis Indicator Data'!L10))/(W$3-W$4)*5,1)))))</f>
        <v>3.6</v>
      </c>
      <c r="X13" s="170">
        <f>IF(OR('Crisis Indicator Data'!L10="x",'Crisis Indicator Data'!H10="x"),"x",'Crisis Indicator Data'!L10/'Crisis Indicator Data'!H10)</f>
        <v>6.3265306122448975E-5</v>
      </c>
      <c r="Y13" s="163">
        <f t="shared" si="9"/>
        <v>3.2</v>
      </c>
      <c r="Z13" s="163">
        <f t="shared" si="10"/>
        <v>3.4</v>
      </c>
      <c r="AA13" s="163">
        <f t="shared" si="11"/>
        <v>4.2</v>
      </c>
      <c r="AB13" s="171">
        <f t="shared" si="12"/>
        <v>4.3</v>
      </c>
    </row>
    <row r="14" spans="1:28">
      <c r="A14" s="97" t="str">
        <f>'Crisis Indicator Data'!A11</f>
        <v>Multiple crises in Cameroon</v>
      </c>
      <c r="B14" s="98" t="str">
        <f>'Crisis Indicator Data'!B11</f>
        <v>Multiple crises country</v>
      </c>
      <c r="C14" s="98" t="str">
        <f>'Crisis Indicator Data'!C11</f>
        <v>CMR001</v>
      </c>
      <c r="D14" s="98" t="str">
        <f>'Crisis Indicator Data'!D11</f>
        <v>Cameroon</v>
      </c>
      <c r="E14" s="99" t="str">
        <f>'Crisis Indicator Data'!E11</f>
        <v>CMR</v>
      </c>
      <c r="F14" s="169">
        <f>IF('Crisis Indicator Data'!F11="x","x",IF(LOG('Crisis Indicator Data'!F11)&lt;F$4,0,IF(LOG('Crisis Indicator Data'!F11)&gt;F$3,5,ROUND(5-(F$3-LOG('Crisis Indicator Data'!F11))/(F$3-F$4)*5,1))))</f>
        <v>4.0999999999999996</v>
      </c>
      <c r="G14" s="96">
        <f>IF('Crisis Indicator Data'!F11="x","x",IF(B14="Regional crisis",('Crisis Indicator Data'!F11/VLOOKUP('Impact of the crisis'!$C14,'Regional Crises'!$B$1:$R$66,4,FALSE)),'Crisis Indicator Data'!F11/VLOOKUP('Impact of the crisis'!$E14,'Country Indicator Data'!$B$4:$P$194,15,FALSE)))</f>
        <v>0.60040193776311057</v>
      </c>
      <c r="H14" s="163">
        <f t="shared" si="0"/>
        <v>3</v>
      </c>
      <c r="I14" s="163">
        <f t="shared" si="1"/>
        <v>3.55</v>
      </c>
      <c r="J14" s="163">
        <f>IF('Crisis Indicator Data'!G11="x","x",IF(LOG('Crisis Indicator Data'!G11)&lt;J$4,0,IF(LOG('Crisis Indicator Data'!G11)&gt;J$3,5,ROUND(5-(J$3-LOG('Crisis Indicator Data'!G11))/(J$3-J$4)*5,1))))</f>
        <v>3.4</v>
      </c>
      <c r="K14" s="96">
        <f>IF('Crisis Indicator Data'!G11="x","x",IF(B14="Regional crisis",('Crisis Indicator Data'!G11/VLOOKUP('Impact of the crisis'!$C14,'Regional Crises'!$B$1:$R$66,5,FALSE)),'Crisis Indicator Data'!G11/VLOOKUP('Impact of the crisis'!$E14,'Country Indicator Data'!$B$4:$P$194,14,FALSE)))</f>
        <v>0.40667027361261399</v>
      </c>
      <c r="L14" s="163">
        <f t="shared" si="2"/>
        <v>2</v>
      </c>
      <c r="M14" s="163">
        <f t="shared" si="3"/>
        <v>2.7</v>
      </c>
      <c r="N14" s="163">
        <f t="shared" si="4"/>
        <v>3.2</v>
      </c>
      <c r="O14" s="163">
        <f>IF('Crisis Indicator Data'!H11="x","x",IF('Crisis Indicator Data'!H11=0,0,IF(LOG('Crisis Indicator Data'!H11)&lt;O$4,0,IF(LOG('Crisis Indicator Data'!H11)&gt;O$3,5,ROUND(5-(O$3-LOG('Crisis Indicator Data'!H11))/(O$3-O$4)*5,1)))))</f>
        <v>3.6</v>
      </c>
      <c r="P14" s="96">
        <f>IF('Crisis Indicator Data'!H11="x","x",'Crisis Indicator Data'!H11/'Crisis Indicator Data'!G11)</f>
        <v>0.45120212867053122</v>
      </c>
      <c r="Q14" s="163">
        <f t="shared" si="5"/>
        <v>2.2000000000000002</v>
      </c>
      <c r="R14" s="163">
        <f t="shared" si="6"/>
        <v>2.9000000000000004</v>
      </c>
      <c r="S14" s="163">
        <f>IF('Crisis Indicator Data'!I11="x","x",IF('Crisis Indicator Data'!I11=0,0,IF(LOG('Crisis Indicator Data'!I11)&lt;S$4,0,IF(LOG('Crisis Indicator Data'!I11)&gt;S$3,5,ROUND(5-(S$3-LOG('Crisis Indicator Data'!I11))/(S$3-S$4)*5,1)))))</f>
        <v>4.7</v>
      </c>
      <c r="T14" s="96">
        <f>IF('Crisis Indicator Data'!H11="x","x",IF('Crisis Indicator Data'!I11="x","x",'Crisis Indicator Data'!I11/'Crisis Indicator Data'!H11))</f>
        <v>0.42101937657961247</v>
      </c>
      <c r="U14" s="163">
        <f t="shared" si="7"/>
        <v>5</v>
      </c>
      <c r="V14" s="163">
        <f t="shared" si="8"/>
        <v>4.9000000000000004</v>
      </c>
      <c r="W14" s="163">
        <f>IF('Crisis Indicator Data'!L11="x","x",IF('Crisis Indicator Data'!L11=0,0,IF(LOG('Crisis Indicator Data'!L11)&lt;W$4,0,IF(LOG('Crisis Indicator Data'!L11)&gt;W$3,5,ROUND(5-(W$3-LOG('Crisis Indicator Data'!L11))/(W$3-W$4)*5,1)))))</f>
        <v>3.9</v>
      </c>
      <c r="X14" s="170">
        <f>IF(OR('Crisis Indicator Data'!L11="x",'Crisis Indicator Data'!H11="x"),"x",'Crisis Indicator Data'!L11/'Crisis Indicator Data'!H11)</f>
        <v>1.1162594776748105E-4</v>
      </c>
      <c r="Y14" s="163">
        <f t="shared" si="9"/>
        <v>5</v>
      </c>
      <c r="Z14" s="163">
        <f t="shared" si="10"/>
        <v>4.5</v>
      </c>
      <c r="AA14" s="163">
        <f t="shared" si="11"/>
        <v>4.7</v>
      </c>
      <c r="AB14" s="171">
        <f t="shared" si="12"/>
        <v>4</v>
      </c>
    </row>
    <row r="15" spans="1:28">
      <c r="A15" s="97" t="str">
        <f>'Crisis Indicator Data'!A12</f>
        <v>Boko Haram in Cameroon</v>
      </c>
      <c r="B15" s="98" t="str">
        <f>'Crisis Indicator Data'!B12</f>
        <v>Conflict</v>
      </c>
      <c r="C15" s="98" t="str">
        <f>'Crisis Indicator Data'!C12</f>
        <v>CMR002</v>
      </c>
      <c r="D15" s="98" t="str">
        <f>'Crisis Indicator Data'!D12</f>
        <v>Cameroon</v>
      </c>
      <c r="E15" s="99" t="str">
        <f>'Crisis Indicator Data'!E12</f>
        <v>CMR</v>
      </c>
      <c r="F15" s="169">
        <f>IF('Crisis Indicator Data'!F12="x","x",IF(LOG('Crisis Indicator Data'!F12)&lt;F$4,0,IF(LOG('Crisis Indicator Data'!F12)&gt;F$3,5,ROUND(5-(F$3-LOG('Crisis Indicator Data'!F12))/(F$3-F$4)*5,1))))</f>
        <v>2.6</v>
      </c>
      <c r="G15" s="96">
        <f>IF('Crisis Indicator Data'!F12="x","x",IF(B15="Regional crisis",('Crisis Indicator Data'!F12/VLOOKUP('Impact of the crisis'!$C15,'Regional Crises'!$B$1:$R$66,4,FALSE)),'Crisis Indicator Data'!F12/VLOOKUP('Impact of the crisis'!$E15,'Country Indicator Data'!$B$4:$P$194,15,FALSE)))</f>
        <v>7.248207146030336E-2</v>
      </c>
      <c r="H15" s="163">
        <f t="shared" si="0"/>
        <v>0.3</v>
      </c>
      <c r="I15" s="163">
        <f t="shared" si="1"/>
        <v>1.45</v>
      </c>
      <c r="J15" s="163">
        <f>IF('Crisis Indicator Data'!G12="x","x",IF(LOG('Crisis Indicator Data'!G12)&lt;J$4,0,IF(LOG('Crisis Indicator Data'!G12)&gt;J$3,5,ROUND(5-(J$3-LOG('Crisis Indicator Data'!G12))/(J$3-J$4)*5,1))))</f>
        <v>2.2000000000000002</v>
      </c>
      <c r="K15" s="96">
        <f>IF('Crisis Indicator Data'!G12="x","x",IF(B15="Regional crisis",('Crisis Indicator Data'!G12/VLOOKUP('Impact of the crisis'!$C15,'Regional Crises'!$B$1:$R$66,5,FALSE)),'Crisis Indicator Data'!G12/VLOOKUP('Impact of the crisis'!$E15,'Country Indicator Data'!$B$4:$P$194,14,FALSE)))</f>
        <v>0.17324934302055958</v>
      </c>
      <c r="L15" s="163">
        <f t="shared" si="2"/>
        <v>0.8</v>
      </c>
      <c r="M15" s="163">
        <f t="shared" si="3"/>
        <v>1.5</v>
      </c>
      <c r="N15" s="163">
        <f t="shared" si="4"/>
        <v>1.5</v>
      </c>
      <c r="O15" s="163">
        <f>IF('Crisis Indicator Data'!H12="x","x",IF('Crisis Indicator Data'!H12=0,0,IF(LOG('Crisis Indicator Data'!H12)&lt;O$4,0,IF(LOG('Crisis Indicator Data'!H12)&gt;O$3,5,ROUND(5-(O$3-LOG('Crisis Indicator Data'!H12))/(O$3-O$4)*5,1)))))</f>
        <v>3</v>
      </c>
      <c r="P15" s="96">
        <f>IF('Crisis Indicator Data'!H12="x","x",'Crisis Indicator Data'!H12/'Crisis Indicator Data'!G12)</f>
        <v>0.44256078518848985</v>
      </c>
      <c r="Q15" s="163">
        <f t="shared" si="5"/>
        <v>2.2000000000000002</v>
      </c>
      <c r="R15" s="163">
        <f t="shared" si="6"/>
        <v>2.6</v>
      </c>
      <c r="S15" s="163">
        <f>IF('Crisis Indicator Data'!I12="x","x",IF('Crisis Indicator Data'!I12=0,0,IF(LOG('Crisis Indicator Data'!I12)&lt;S$4,0,IF(LOG('Crisis Indicator Data'!I12)&gt;S$3,5,ROUND(5-(S$3-LOG('Crisis Indicator Data'!I12))/(S$3-S$4)*5,1)))))</f>
        <v>3.9</v>
      </c>
      <c r="T15" s="96">
        <f>IF('Crisis Indicator Data'!H12="x","x",IF('Crisis Indicator Data'!I12="x","x",'Crisis Indicator Data'!I12/'Crisis Indicator Data'!H12))</f>
        <v>0.28326612903225806</v>
      </c>
      <c r="U15" s="163">
        <f t="shared" si="7"/>
        <v>5</v>
      </c>
      <c r="V15" s="163">
        <f t="shared" si="8"/>
        <v>4.5</v>
      </c>
      <c r="W15" s="163">
        <f>IF('Crisis Indicator Data'!L12="x","x",IF('Crisis Indicator Data'!L12=0,0,IF(LOG('Crisis Indicator Data'!L12)&lt;W$4,0,IF(LOG('Crisis Indicator Data'!L12)&gt;W$3,5,ROUND(5-(W$3-LOG('Crisis Indicator Data'!L12))/(W$3-W$4)*5,1)))))</f>
        <v>3.4</v>
      </c>
      <c r="X15" s="170">
        <f>IF(OR('Crisis Indicator Data'!L12="x",'Crisis Indicator Data'!H12="x"),"x",'Crisis Indicator Data'!L12/'Crisis Indicator Data'!H12)</f>
        <v>1.2298387096774192E-4</v>
      </c>
      <c r="Y15" s="163">
        <f t="shared" si="9"/>
        <v>5</v>
      </c>
      <c r="Z15" s="163">
        <f t="shared" si="10"/>
        <v>4.2</v>
      </c>
      <c r="AA15" s="163">
        <f t="shared" si="11"/>
        <v>4.4000000000000004</v>
      </c>
      <c r="AB15" s="171">
        <f t="shared" si="12"/>
        <v>3.7</v>
      </c>
    </row>
    <row r="16" spans="1:28">
      <c r="A16" s="97" t="str">
        <f>'Crisis Indicator Data'!A13</f>
        <v>Anglophone Crisis in Cameroon</v>
      </c>
      <c r="B16" s="98" t="str">
        <f>'Crisis Indicator Data'!B13</f>
        <v>Conflict</v>
      </c>
      <c r="C16" s="98" t="str">
        <f>'Crisis Indicator Data'!C13</f>
        <v>CMR003</v>
      </c>
      <c r="D16" s="98" t="str">
        <f>'Crisis Indicator Data'!D13</f>
        <v>Cameroon</v>
      </c>
      <c r="E16" s="99" t="str">
        <f>'Crisis Indicator Data'!E13</f>
        <v>CMR</v>
      </c>
      <c r="F16" s="169">
        <f>IF('Crisis Indicator Data'!F13="x","x",IF(LOG('Crisis Indicator Data'!F13)&lt;F$4,0,IF(LOG('Crisis Indicator Data'!F13)&gt;F$3,5,ROUND(5-(F$3-LOG('Crisis Indicator Data'!F13))/(F$3-F$4)*5,1))))</f>
        <v>3.1</v>
      </c>
      <c r="G16" s="96">
        <f>IF('Crisis Indicator Data'!F13="x","x",IF(B16="Regional crisis",('Crisis Indicator Data'!F13/VLOOKUP('Impact of the crisis'!$C16,'Regional Crises'!$B$1:$R$66,4,FALSE)),'Crisis Indicator Data'!F13/VLOOKUP('Impact of the crisis'!$E16,'Country Indicator Data'!$B$4:$P$194,15,FALSE)))</f>
        <v>0.16257324786867214</v>
      </c>
      <c r="H16" s="163">
        <f t="shared" si="0"/>
        <v>0.7</v>
      </c>
      <c r="I16" s="163">
        <f t="shared" si="1"/>
        <v>1.9</v>
      </c>
      <c r="J16" s="163">
        <f>IF('Crisis Indicator Data'!G13="x","x",IF(LOG('Crisis Indicator Data'!G13)&lt;J$4,0,IF(LOG('Crisis Indicator Data'!G13)&gt;J$3,5,ROUND(5-(J$3-LOG('Crisis Indicator Data'!G13))/(J$3-J$4)*5,1))))</f>
        <v>2.2000000000000002</v>
      </c>
      <c r="K16" s="96">
        <f>IF('Crisis Indicator Data'!G13="x","x",IF(B16="Regional crisis",('Crisis Indicator Data'!G13/VLOOKUP('Impact of the crisis'!$C16,'Regional Crises'!$B$1:$R$66,5,FALSE)),'Crisis Indicator Data'!G13/VLOOKUP('Impact of the crisis'!$E16,'Country Indicator Data'!$B$4:$P$194,14,FALSE)))</f>
        <v>0.17297882207450921</v>
      </c>
      <c r="L16" s="163">
        <f t="shared" si="2"/>
        <v>0.8</v>
      </c>
      <c r="M16" s="163">
        <f t="shared" si="3"/>
        <v>1.5</v>
      </c>
      <c r="N16" s="163">
        <f t="shared" si="4"/>
        <v>1.7</v>
      </c>
      <c r="O16" s="163">
        <f>IF('Crisis Indicator Data'!H13="x","x",IF('Crisis Indicator Data'!H13=0,0,IF(LOG('Crisis Indicator Data'!H13)&lt;O$4,0,IF(LOG('Crisis Indicator Data'!H13)&gt;O$3,5,ROUND(5-(O$3-LOG('Crisis Indicator Data'!H13))/(O$3-O$4)*5,1)))))</f>
        <v>3.1</v>
      </c>
      <c r="P16" s="96">
        <f>IF('Crisis Indicator Data'!H13="x","x",'Crisis Indicator Data'!H13/'Crisis Indicator Data'!G13)</f>
        <v>0.54714030384271672</v>
      </c>
      <c r="Q16" s="163">
        <f t="shared" si="5"/>
        <v>2.7</v>
      </c>
      <c r="R16" s="163">
        <f t="shared" si="6"/>
        <v>2.9000000000000004</v>
      </c>
      <c r="S16" s="163">
        <f>IF('Crisis Indicator Data'!I13="x","x",IF('Crisis Indicator Data'!I13=0,0,IF(LOG('Crisis Indicator Data'!I13)&lt;S$4,0,IF(LOG('Crisis Indicator Data'!I13)&gt;S$3,5,ROUND(5-(S$3-LOG('Crisis Indicator Data'!I13))/(S$3-S$4)*5,1)))))</f>
        <v>4.4000000000000004</v>
      </c>
      <c r="T16" s="96">
        <f>IF('Crisis Indicator Data'!H13="x","x",IF('Crisis Indicator Data'!I13="x","x",'Crisis Indicator Data'!I13/'Crisis Indicator Data'!H13))</f>
        <v>0.45610453246222948</v>
      </c>
      <c r="U16" s="163">
        <f t="shared" si="7"/>
        <v>5</v>
      </c>
      <c r="V16" s="163">
        <f t="shared" si="8"/>
        <v>4.7</v>
      </c>
      <c r="W16" s="163">
        <f>IF('Crisis Indicator Data'!L13="x","x",IF('Crisis Indicator Data'!L13=0,0,IF(LOG('Crisis Indicator Data'!L13)&lt;W$4,0,IF(LOG('Crisis Indicator Data'!L13)&gt;W$3,5,ROUND(5-(W$3-LOG('Crisis Indicator Data'!L13))/(W$3-W$4)*5,1)))))</f>
        <v>3.5</v>
      </c>
      <c r="X16" s="170">
        <f>IF(OR('Crisis Indicator Data'!L13="x",'Crisis Indicator Data'!H13="x"),"x",'Crisis Indicator Data'!L13/'Crisis Indicator Data'!H13)</f>
        <v>1.1678236014699878E-4</v>
      </c>
      <c r="Y16" s="163">
        <f t="shared" si="9"/>
        <v>5</v>
      </c>
      <c r="Z16" s="163">
        <f t="shared" si="10"/>
        <v>4.3</v>
      </c>
      <c r="AA16" s="163">
        <f t="shared" si="11"/>
        <v>4.5</v>
      </c>
      <c r="AB16" s="171">
        <f t="shared" si="12"/>
        <v>3.8</v>
      </c>
    </row>
    <row r="17" spans="1:28">
      <c r="A17" s="97" t="str">
        <f>'Crisis Indicator Data'!A14</f>
        <v>CAR refugees in Cameroon</v>
      </c>
      <c r="B17" s="98" t="str">
        <f>'Crisis Indicator Data'!B14</f>
        <v>International displacement</v>
      </c>
      <c r="C17" s="98" t="str">
        <f>'Crisis Indicator Data'!C14</f>
        <v>CMR004</v>
      </c>
      <c r="D17" s="98" t="str">
        <f>'Crisis Indicator Data'!D14</f>
        <v>Cameroon</v>
      </c>
      <c r="E17" s="99" t="str">
        <f>'Crisis Indicator Data'!E14</f>
        <v>CMR</v>
      </c>
      <c r="F17" s="169">
        <f>IF('Crisis Indicator Data'!F14="x","x",IF(LOG('Crisis Indicator Data'!F14)&lt;F$4,0,IF(LOG('Crisis Indicator Data'!F14)&gt;F$3,5,ROUND(5-(F$3-LOG('Crisis Indicator Data'!F14))/(F$3-F$4)*5,1))))</f>
        <v>3.7</v>
      </c>
      <c r="G17" s="96">
        <f>IF('Crisis Indicator Data'!F14="x","x",IF(B17="Regional crisis",('Crisis Indicator Data'!F14/VLOOKUP('Impact of the crisis'!$C17,'Regional Crises'!$B$1:$R$66,4,FALSE)),'Crisis Indicator Data'!F14/VLOOKUP('Impact of the crisis'!$E17,'Country Indicator Data'!$B$4:$P$194,15,FALSE)))</f>
        <v>0.36534661843413507</v>
      </c>
      <c r="H17" s="163">
        <f t="shared" si="0"/>
        <v>1.8</v>
      </c>
      <c r="I17" s="163">
        <f t="shared" si="1"/>
        <v>2.75</v>
      </c>
      <c r="J17" s="163">
        <f>IF('Crisis Indicator Data'!G14="x","x",IF(LOG('Crisis Indicator Data'!G14)&lt;J$4,0,IF(LOG('Crisis Indicator Data'!G14)&gt;J$3,5,ROUND(5-(J$3-LOG('Crisis Indicator Data'!G14))/(J$3-J$4)*5,1))))</f>
        <v>0.6</v>
      </c>
      <c r="K17" s="96">
        <f>IF('Crisis Indicator Data'!G14="x","x",IF(B17="Regional crisis",('Crisis Indicator Data'!G14/VLOOKUP('Impact of the crisis'!$C17,'Regional Crises'!$B$1:$R$66,5,FALSE)),'Crisis Indicator Data'!G14/VLOOKUP('Impact of the crisis'!$E17,'Country Indicator Data'!$B$4:$P$194,14,FALSE)))</f>
        <v>6.0480754366980985E-2</v>
      </c>
      <c r="L17" s="163">
        <f t="shared" si="2"/>
        <v>0.3</v>
      </c>
      <c r="M17" s="163">
        <f t="shared" si="3"/>
        <v>0.44999999999999996</v>
      </c>
      <c r="N17" s="163">
        <f t="shared" si="4"/>
        <v>1.7</v>
      </c>
      <c r="O17" s="163">
        <f>IF('Crisis Indicator Data'!H14="x","x",IF('Crisis Indicator Data'!H14=0,0,IF(LOG('Crisis Indicator Data'!H14)&lt;O$4,0,IF(LOG('Crisis Indicator Data'!H14)&gt;O$3,5,ROUND(5-(O$3-LOG('Crisis Indicator Data'!H14))/(O$3-O$4)*5,1)))))</f>
        <v>1.7</v>
      </c>
      <c r="P17" s="96">
        <f>IF('Crisis Indicator Data'!H14="x","x",'Crisis Indicator Data'!H14/'Crisis Indicator Data'!G14)</f>
        <v>0.20191693290734825</v>
      </c>
      <c r="Q17" s="163">
        <f t="shared" si="5"/>
        <v>1</v>
      </c>
      <c r="R17" s="163">
        <f t="shared" si="6"/>
        <v>1.35</v>
      </c>
      <c r="S17" s="163">
        <f>IF('Crisis Indicator Data'!I14="x","x",IF('Crisis Indicator Data'!I14=0,0,IF(LOG('Crisis Indicator Data'!I14)&lt;S$4,0,IF(LOG('Crisis Indicator Data'!I14)&gt;S$3,5,ROUND(5-(S$3-LOG('Crisis Indicator Data'!I14))/(S$3-S$4)*5,1)))))</f>
        <v>3.6</v>
      </c>
      <c r="T17" s="96">
        <f>IF('Crisis Indicator Data'!H14="x","x",IF('Crisis Indicator Data'!I14="x","x",'Crisis Indicator Data'!I14/'Crisis Indicator Data'!H14))</f>
        <v>1.0126582278481013</v>
      </c>
      <c r="U17" s="163">
        <f t="shared" si="7"/>
        <v>5</v>
      </c>
      <c r="V17" s="163">
        <f t="shared" si="8"/>
        <v>4.3</v>
      </c>
      <c r="W17" s="163" t="str">
        <f>IF('Crisis Indicator Data'!L14="x","x",IF('Crisis Indicator Data'!L14=0,0,IF(LOG('Crisis Indicator Data'!L14)&lt;W$4,0,IF(LOG('Crisis Indicator Data'!L14)&gt;W$3,5,ROUND(5-(W$3-LOG('Crisis Indicator Data'!L14))/(W$3-W$4)*5,1)))))</f>
        <v>x</v>
      </c>
      <c r="X17" s="170" t="str">
        <f>IF(OR('Crisis Indicator Data'!L14="x",'Crisis Indicator Data'!H14="x"),"x",'Crisis Indicator Data'!L14/'Crisis Indicator Data'!H14)</f>
        <v>x</v>
      </c>
      <c r="Y17" s="163" t="str">
        <f t="shared" si="9"/>
        <v>x</v>
      </c>
      <c r="Z17" s="163" t="str">
        <f t="shared" si="10"/>
        <v>x</v>
      </c>
      <c r="AA17" s="163">
        <f t="shared" si="11"/>
        <v>4.3</v>
      </c>
      <c r="AB17" s="171">
        <f t="shared" si="12"/>
        <v>3.2</v>
      </c>
    </row>
    <row r="18" spans="1:28">
      <c r="A18" s="97" t="str">
        <f>'Crisis Indicator Data'!A15</f>
        <v>Complex crisis in DRC</v>
      </c>
      <c r="B18" s="98" t="str">
        <f>'Crisis Indicator Data'!B15</f>
        <v>Complex crisis</v>
      </c>
      <c r="C18" s="98" t="str">
        <f>'Crisis Indicator Data'!C15</f>
        <v>COD001</v>
      </c>
      <c r="D18" s="98" t="str">
        <f>'Crisis Indicator Data'!D15</f>
        <v>DRC</v>
      </c>
      <c r="E18" s="99" t="str">
        <f>'Crisis Indicator Data'!E15</f>
        <v>COD</v>
      </c>
      <c r="F18" s="169">
        <f>IF('Crisis Indicator Data'!F15="x","x",IF(LOG('Crisis Indicator Data'!F15)&lt;F$4,0,IF(LOG('Crisis Indicator Data'!F15)&gt;F$3,5,ROUND(5-(F$3-LOG('Crisis Indicator Data'!F15))/(F$3-F$4)*5,1))))</f>
        <v>5</v>
      </c>
      <c r="G18" s="96">
        <f>IF('Crisis Indicator Data'!F15="x","x",IF(B18="Regional crisis",('Crisis Indicator Data'!F15/VLOOKUP('Impact of the crisis'!$C18,'Regional Crises'!$B$1:$R$66,4,FALSE)),'Crisis Indicator Data'!F15/VLOOKUP('Impact of the crisis'!$E18,'Country Indicator Data'!$B$4:$P$194,15,FALSE)))</f>
        <v>0.99999911779625505</v>
      </c>
      <c r="H18" s="163">
        <f t="shared" si="0"/>
        <v>5</v>
      </c>
      <c r="I18" s="163">
        <f t="shared" si="1"/>
        <v>5</v>
      </c>
      <c r="J18" s="163">
        <f>IF('Crisis Indicator Data'!G15="x","x",IF(LOG('Crisis Indicator Data'!G15)&lt;J$4,0,IF(LOG('Crisis Indicator Data'!G15)&gt;J$3,5,ROUND(5-(J$3-LOG('Crisis Indicator Data'!G15))/(J$3-J$4)*5,1))))</f>
        <v>5</v>
      </c>
      <c r="K18" s="96">
        <f>IF('Crisis Indicator Data'!G15="x","x",IF(B18="Regional crisis",('Crisis Indicator Data'!G15/VLOOKUP('Impact of the crisis'!$C18,'Regional Crises'!$B$1:$R$66,5,FALSE)),'Crisis Indicator Data'!G15/VLOOKUP('Impact of the crisis'!$E18,'Country Indicator Data'!$B$4:$P$194,14,FALSE)))</f>
        <v>1</v>
      </c>
      <c r="L18" s="163">
        <f t="shared" si="2"/>
        <v>5</v>
      </c>
      <c r="M18" s="163">
        <f t="shared" si="3"/>
        <v>5</v>
      </c>
      <c r="N18" s="163">
        <f t="shared" si="4"/>
        <v>5</v>
      </c>
      <c r="O18" s="163">
        <f>IF('Crisis Indicator Data'!H15="x","x",IF('Crisis Indicator Data'!H15=0,0,IF(LOG('Crisis Indicator Data'!H15)&lt;O$4,0,IF(LOG('Crisis Indicator Data'!H15)&gt;O$3,5,ROUND(5-(O$3-LOG('Crisis Indicator Data'!H15))/(O$3-O$4)*5,1)))))</f>
        <v>5</v>
      </c>
      <c r="P18" s="96">
        <f>IF('Crisis Indicator Data'!H15="x","x",'Crisis Indicator Data'!H15/'Crisis Indicator Data'!G15)</f>
        <v>0.48538586570374626</v>
      </c>
      <c r="Q18" s="163">
        <f t="shared" si="5"/>
        <v>2.4</v>
      </c>
      <c r="R18" s="163">
        <f t="shared" si="6"/>
        <v>3.7</v>
      </c>
      <c r="S18" s="163">
        <f>IF('Crisis Indicator Data'!I15="x","x",IF('Crisis Indicator Data'!I15=0,0,IF(LOG('Crisis Indicator Data'!I15)&lt;S$4,0,IF(LOG('Crisis Indicator Data'!I15)&gt;S$3,5,ROUND(5-(S$3-LOG('Crisis Indicator Data'!I15))/(S$3-S$4)*5,1)))))</f>
        <v>5</v>
      </c>
      <c r="T18" s="96">
        <f>IF('Crisis Indicator Data'!H15="x","x",IF('Crisis Indicator Data'!I15="x","x",'Crisis Indicator Data'!I15/'Crisis Indicator Data'!H15))</f>
        <v>0.16115901343493083</v>
      </c>
      <c r="U18" s="163">
        <f t="shared" si="7"/>
        <v>5</v>
      </c>
      <c r="V18" s="163">
        <f t="shared" si="8"/>
        <v>5</v>
      </c>
      <c r="W18" s="163">
        <f>IF('Crisis Indicator Data'!L15="x","x",IF('Crisis Indicator Data'!L15=0,0,IF(LOG('Crisis Indicator Data'!L15)&lt;W$4,0,IF(LOG('Crisis Indicator Data'!L15)&gt;W$3,5,ROUND(5-(W$3-LOG('Crisis Indicator Data'!L15))/(W$3-W$4)*5,1)))))</f>
        <v>4.8</v>
      </c>
      <c r="X18" s="170">
        <f>IF(OR('Crisis Indicator Data'!L15="x",'Crisis Indicator Data'!H15="x"),"x",'Crisis Indicator Data'!L15/'Crisis Indicator Data'!H15)</f>
        <v>4.8927210747944657E-5</v>
      </c>
      <c r="Y18" s="163">
        <f t="shared" si="9"/>
        <v>2.4</v>
      </c>
      <c r="Z18" s="163">
        <f t="shared" si="10"/>
        <v>3.6</v>
      </c>
      <c r="AA18" s="163">
        <f t="shared" si="11"/>
        <v>4.4000000000000004</v>
      </c>
      <c r="AB18" s="171">
        <f t="shared" si="12"/>
        <v>4.0999999999999996</v>
      </c>
    </row>
    <row r="19" spans="1:28">
      <c r="A19" s="97" t="str">
        <f>'Crisis Indicator Data'!A16</f>
        <v>Complex crisis in Congo</v>
      </c>
      <c r="B19" s="98" t="str">
        <f>'Crisis Indicator Data'!B16</f>
        <v>Complex crisis</v>
      </c>
      <c r="C19" s="98" t="str">
        <f>'Crisis Indicator Data'!C16</f>
        <v>COG001</v>
      </c>
      <c r="D19" s="98" t="str">
        <f>'Crisis Indicator Data'!D16</f>
        <v>Congo</v>
      </c>
      <c r="E19" s="99" t="str">
        <f>'Crisis Indicator Data'!E16</f>
        <v>COG</v>
      </c>
      <c r="F19" s="169">
        <f>IF('Crisis Indicator Data'!F16="x","x",IF(LOG('Crisis Indicator Data'!F16)&lt;F$4,0,IF(LOG('Crisis Indicator Data'!F16)&gt;F$3,5,ROUND(5-(F$3-LOG('Crisis Indicator Data'!F16))/(F$3-F$4)*5,1))))</f>
        <v>4.2</v>
      </c>
      <c r="G19" s="96">
        <f>IF('Crisis Indicator Data'!F16="x","x",IF(B19="Regional crisis",('Crisis Indicator Data'!F16/VLOOKUP('Impact of the crisis'!$C19,'Regional Crises'!$B$1:$R$66,4,FALSE)),'Crisis Indicator Data'!F16/VLOOKUP('Impact of the crisis'!$E19,'Country Indicator Data'!$B$4:$P$194,15,FALSE)))</f>
        <v>1</v>
      </c>
      <c r="H19" s="163">
        <f t="shared" si="0"/>
        <v>5</v>
      </c>
      <c r="I19" s="163">
        <f t="shared" si="1"/>
        <v>4.5999999999999996</v>
      </c>
      <c r="J19" s="163">
        <f>IF('Crisis Indicator Data'!G16="x","x",IF(LOG('Crisis Indicator Data'!G16)&lt;J$4,0,IF(LOG('Crisis Indicator Data'!G16)&gt;J$3,5,ROUND(5-(J$3-LOG('Crisis Indicator Data'!G16))/(J$3-J$4)*5,1))))</f>
        <v>2.5</v>
      </c>
      <c r="K19" s="96">
        <f>IF('Crisis Indicator Data'!G16="x","x",IF(B19="Regional crisis",('Crisis Indicator Data'!G16/VLOOKUP('Impact of the crisis'!$C19,'Regional Crises'!$B$1:$R$66,5,FALSE)),'Crisis Indicator Data'!G16/VLOOKUP('Impact of the crisis'!$E19,'Country Indicator Data'!$B$4:$P$194,14,FALSE)))</f>
        <v>1</v>
      </c>
      <c r="L19" s="163">
        <f t="shared" si="2"/>
        <v>5</v>
      </c>
      <c r="M19" s="163">
        <f t="shared" si="3"/>
        <v>3.75</v>
      </c>
      <c r="N19" s="163">
        <f t="shared" si="4"/>
        <v>4.2</v>
      </c>
      <c r="O19" s="163">
        <f>IF('Crisis Indicator Data'!H16="x","x",IF('Crisis Indicator Data'!H16=0,0,IF(LOG('Crisis Indicator Data'!H16)&lt;O$4,0,IF(LOG('Crisis Indicator Data'!H16)&gt;O$3,5,ROUND(5-(O$3-LOG('Crisis Indicator Data'!H16))/(O$3-O$4)*5,1)))))</f>
        <v>2.6</v>
      </c>
      <c r="P19" s="96">
        <f>IF('Crisis Indicator Data'!H16="x","x",'Crisis Indicator Data'!H16/'Crisis Indicator Data'!G16)</f>
        <v>0.21432398642614753</v>
      </c>
      <c r="Q19" s="163">
        <f t="shared" si="5"/>
        <v>1</v>
      </c>
      <c r="R19" s="163">
        <f t="shared" si="6"/>
        <v>1.8</v>
      </c>
      <c r="S19" s="163">
        <f>IF('Crisis Indicator Data'!I16="x","x",IF('Crisis Indicator Data'!I16=0,0,IF(LOG('Crisis Indicator Data'!I16)&lt;S$4,0,IF(LOG('Crisis Indicator Data'!I16)&gt;S$3,5,ROUND(5-(S$3-LOG('Crisis Indicator Data'!I16))/(S$3-S$4)*5,1)))))</f>
        <v>3.5</v>
      </c>
      <c r="T19" s="96">
        <f>IF('Crisis Indicator Data'!H16="x","x",IF('Crisis Indicator Data'!I16="x","x",'Crisis Indicator Data'!I16/'Crisis Indicator Data'!H16))</f>
        <v>0.24583333333333332</v>
      </c>
      <c r="U19" s="163">
        <f t="shared" si="7"/>
        <v>5</v>
      </c>
      <c r="V19" s="163">
        <f t="shared" si="8"/>
        <v>4.3</v>
      </c>
      <c r="W19" s="163" t="str">
        <f>IF('Crisis Indicator Data'!L16="x","x",IF('Crisis Indicator Data'!L16=0,0,IF(LOG('Crisis Indicator Data'!L16)&lt;W$4,0,IF(LOG('Crisis Indicator Data'!L16)&gt;W$3,5,ROUND(5-(W$3-LOG('Crisis Indicator Data'!L16))/(W$3-W$4)*5,1)))))</f>
        <v>x</v>
      </c>
      <c r="X19" s="170" t="str">
        <f>IF(OR('Crisis Indicator Data'!L16="x",'Crisis Indicator Data'!H16="x"),"x",'Crisis Indicator Data'!L16/'Crisis Indicator Data'!H16)</f>
        <v>x</v>
      </c>
      <c r="Y19" s="163" t="str">
        <f t="shared" si="9"/>
        <v>x</v>
      </c>
      <c r="Z19" s="163" t="str">
        <f t="shared" si="10"/>
        <v>x</v>
      </c>
      <c r="AA19" s="163">
        <f t="shared" si="11"/>
        <v>4.3</v>
      </c>
      <c r="AB19" s="171">
        <f t="shared" si="12"/>
        <v>3.3</v>
      </c>
    </row>
    <row r="20" spans="1:28">
      <c r="A20" s="97" t="str">
        <f>'Crisis Indicator Data'!A17</f>
        <v>Complex crisis in Colombia</v>
      </c>
      <c r="B20" s="98" t="str">
        <f>'Crisis Indicator Data'!B17</f>
        <v>Complex crisis</v>
      </c>
      <c r="C20" s="98" t="str">
        <f>'Crisis Indicator Data'!C17</f>
        <v>COL001</v>
      </c>
      <c r="D20" s="98" t="str">
        <f>'Crisis Indicator Data'!D17</f>
        <v>Colombia</v>
      </c>
      <c r="E20" s="99" t="str">
        <f>'Crisis Indicator Data'!E17</f>
        <v>COL</v>
      </c>
      <c r="F20" s="169">
        <f>IF('Crisis Indicator Data'!F17="x","x",IF(LOG('Crisis Indicator Data'!F17)&lt;F$4,0,IF(LOG('Crisis Indicator Data'!F17)&gt;F$3,5,ROUND(5-(F$3-LOG('Crisis Indicator Data'!F17))/(F$3-F$4)*5,1))))</f>
        <v>5</v>
      </c>
      <c r="G20" s="96">
        <f>IF('Crisis Indicator Data'!F17="x","x",IF(B20="Regional crisis",('Crisis Indicator Data'!F17/VLOOKUP('Impact of the crisis'!$C20,'Regional Crises'!$B$1:$R$66,4,FALSE)),'Crisis Indicator Data'!F17/VLOOKUP('Impact of the crisis'!$E20,'Country Indicator Data'!$B$4:$P$194,15,FALSE)))</f>
        <v>1</v>
      </c>
      <c r="H20" s="163">
        <f t="shared" si="0"/>
        <v>5</v>
      </c>
      <c r="I20" s="163">
        <f t="shared" si="1"/>
        <v>5</v>
      </c>
      <c r="J20" s="163">
        <f>IF('Crisis Indicator Data'!G17="x","x",IF(LOG('Crisis Indicator Data'!G17)&lt;J$4,0,IF(LOG('Crisis Indicator Data'!G17)&gt;J$3,5,ROUND(5-(J$3-LOG('Crisis Indicator Data'!G17))/(J$3-J$4)*5,1))))</f>
        <v>5</v>
      </c>
      <c r="K20" s="96">
        <f>IF('Crisis Indicator Data'!G17="x","x",IF(B20="Regional crisis",('Crisis Indicator Data'!G17/VLOOKUP('Impact of the crisis'!$C20,'Regional Crises'!$B$1:$R$66,5,FALSE)),'Crisis Indicator Data'!G17/VLOOKUP('Impact of the crisis'!$E20,'Country Indicator Data'!$B$4:$P$194,14,FALSE)))</f>
        <v>1</v>
      </c>
      <c r="L20" s="163">
        <f t="shared" si="2"/>
        <v>5</v>
      </c>
      <c r="M20" s="163">
        <f t="shared" si="3"/>
        <v>5</v>
      </c>
      <c r="N20" s="163">
        <f t="shared" si="4"/>
        <v>5</v>
      </c>
      <c r="O20" s="163">
        <f>IF('Crisis Indicator Data'!H17="x","x",IF('Crisis Indicator Data'!H17=0,0,IF(LOG('Crisis Indicator Data'!H17)&lt;O$4,0,IF(LOG('Crisis Indicator Data'!H17)&gt;O$3,5,ROUND(5-(O$3-LOG('Crisis Indicator Data'!H17))/(O$3-O$4)*5,1)))))</f>
        <v>4.4000000000000004</v>
      </c>
      <c r="P20" s="96">
        <f>IF('Crisis Indicator Data'!H17="x","x",'Crisis Indicator Data'!H17/'Crisis Indicator Data'!G17)</f>
        <v>0.26326129666011788</v>
      </c>
      <c r="Q20" s="163">
        <f t="shared" si="5"/>
        <v>1.3</v>
      </c>
      <c r="R20" s="163">
        <f t="shared" si="6"/>
        <v>2.85</v>
      </c>
      <c r="S20" s="163">
        <f>IF('Crisis Indicator Data'!I17="x","x",IF('Crisis Indicator Data'!I17=0,0,IF(LOG('Crisis Indicator Data'!I17)&lt;S$4,0,IF(LOG('Crisis Indicator Data'!I17)&gt;S$3,5,ROUND(5-(S$3-LOG('Crisis Indicator Data'!I17))/(S$3-S$4)*5,1)))))</f>
        <v>5</v>
      </c>
      <c r="T20" s="96">
        <f>IF('Crisis Indicator Data'!H17="x","x",IF('Crisis Indicator Data'!I17="x","x",'Crisis Indicator Data'!I17/'Crisis Indicator Data'!H17))</f>
        <v>0.30059701492537311</v>
      </c>
      <c r="U20" s="163">
        <f t="shared" si="7"/>
        <v>5</v>
      </c>
      <c r="V20" s="163">
        <f t="shared" si="8"/>
        <v>5</v>
      </c>
      <c r="W20" s="163">
        <f>IF('Crisis Indicator Data'!L17="x","x",IF('Crisis Indicator Data'!L17=0,0,IF(LOG('Crisis Indicator Data'!L17)&lt;W$4,0,IF(LOG('Crisis Indicator Data'!L17)&gt;W$3,5,ROUND(5-(W$3-LOG('Crisis Indicator Data'!L17))/(W$3-W$4)*5,1)))))</f>
        <v>3.8</v>
      </c>
      <c r="X20" s="170">
        <f>IF(OR('Crisis Indicator Data'!L17="x",'Crisis Indicator Data'!H17="x"),"x",'Crisis Indicator Data'!L17/'Crisis Indicator Data'!H17)</f>
        <v>3.3208955223880597E-5</v>
      </c>
      <c r="Y20" s="163">
        <f t="shared" si="9"/>
        <v>1.7</v>
      </c>
      <c r="Z20" s="163">
        <f t="shared" si="10"/>
        <v>2.8</v>
      </c>
      <c r="AA20" s="163">
        <f t="shared" si="11"/>
        <v>4.2</v>
      </c>
      <c r="AB20" s="171">
        <f t="shared" si="12"/>
        <v>3.6</v>
      </c>
    </row>
    <row r="21" spans="1:28">
      <c r="A21" s="97" t="str">
        <f>'Crisis Indicator Data'!A18</f>
        <v>Venezuela displacement in Colombia</v>
      </c>
      <c r="B21" s="98" t="str">
        <f>'Crisis Indicator Data'!B18</f>
        <v>International displacement</v>
      </c>
      <c r="C21" s="98" t="str">
        <f>'Crisis Indicator Data'!C18</f>
        <v>COL002</v>
      </c>
      <c r="D21" s="98" t="str">
        <f>'Crisis Indicator Data'!D18</f>
        <v>Colombia</v>
      </c>
      <c r="E21" s="99" t="str">
        <f>'Crisis Indicator Data'!E18</f>
        <v>COL</v>
      </c>
      <c r="F21" s="169">
        <f>IF('Crisis Indicator Data'!F18="x","x",IF(LOG('Crisis Indicator Data'!F18)&lt;F$4,0,IF(LOG('Crisis Indicator Data'!F18)&gt;F$3,5,ROUND(5-(F$3-LOG('Crisis Indicator Data'!F18))/(F$3-F$4)*5,1))))</f>
        <v>3.4</v>
      </c>
      <c r="G21" s="96">
        <f>IF('Crisis Indicator Data'!F18="x","x",IF(B21="Regional crisis",('Crisis Indicator Data'!F18/VLOOKUP('Impact of the crisis'!$C21,'Regional Crises'!$B$1:$R$66,4,FALSE)),'Crisis Indicator Data'!F18/VLOOKUP('Impact of the crisis'!$E21,'Country Indicator Data'!$B$4:$P$194,15,FALSE)))</f>
        <v>0.10012888688598467</v>
      </c>
      <c r="H21" s="163">
        <f t="shared" si="0"/>
        <v>0.4</v>
      </c>
      <c r="I21" s="163">
        <f t="shared" si="1"/>
        <v>1.9</v>
      </c>
      <c r="J21" s="163">
        <f>IF('Crisis Indicator Data'!G18="x","x",IF(LOG('Crisis Indicator Data'!G18)&lt;J$4,0,IF(LOG('Crisis Indicator Data'!G18)&gt;J$3,5,ROUND(5-(J$3-LOG('Crisis Indicator Data'!G18))/(J$3-J$4)*5,1))))</f>
        <v>4.5</v>
      </c>
      <c r="K21" s="96">
        <f>IF('Crisis Indicator Data'!G18="x","x",IF(B21="Regional crisis",('Crisis Indicator Data'!G18/VLOOKUP('Impact of the crisis'!$C21,'Regional Crises'!$B$1:$R$66,5,FALSE)),'Crisis Indicator Data'!G18/VLOOKUP('Impact of the crisis'!$E21,'Country Indicator Data'!$B$4:$P$194,14,FALSE)))</f>
        <v>0.43603143418467583</v>
      </c>
      <c r="L21" s="163">
        <f t="shared" si="2"/>
        <v>2.2000000000000002</v>
      </c>
      <c r="M21" s="163">
        <f t="shared" si="3"/>
        <v>3.35</v>
      </c>
      <c r="N21" s="163">
        <f t="shared" si="4"/>
        <v>2.7</v>
      </c>
      <c r="O21" s="163">
        <f>IF('Crisis Indicator Data'!H18="x","x",IF('Crisis Indicator Data'!H18=0,0,IF(LOG('Crisis Indicator Data'!H18)&lt;O$4,0,IF(LOG('Crisis Indicator Data'!H18)&gt;O$3,5,ROUND(5-(O$3-LOG('Crisis Indicator Data'!H18))/(O$3-O$4)*5,1)))))</f>
        <v>3.4</v>
      </c>
      <c r="P21" s="96">
        <f>IF('Crisis Indicator Data'!H18="x","x",'Crisis Indicator Data'!H18/'Crisis Indicator Data'!G18)</f>
        <v>0.16225105884473282</v>
      </c>
      <c r="Q21" s="163">
        <f t="shared" si="5"/>
        <v>0.8</v>
      </c>
      <c r="R21" s="163">
        <f t="shared" si="6"/>
        <v>2.1</v>
      </c>
      <c r="S21" s="163">
        <f>IF('Crisis Indicator Data'!I18="x","x",IF('Crisis Indicator Data'!I18=0,0,IF(LOG('Crisis Indicator Data'!I18)&lt;S$4,0,IF(LOG('Crisis Indicator Data'!I18)&gt;S$3,5,ROUND(5-(S$3-LOG('Crisis Indicator Data'!I18))/(S$3-S$4)*5,1)))))</f>
        <v>4.9000000000000004</v>
      </c>
      <c r="T21" s="96">
        <f>IF('Crisis Indicator Data'!H18="x","x",IF('Crisis Indicator Data'!I18="x","x",'Crisis Indicator Data'!I18/'Crisis Indicator Data'!H18))</f>
        <v>0.79394612607608994</v>
      </c>
      <c r="U21" s="163">
        <f t="shared" si="7"/>
        <v>5</v>
      </c>
      <c r="V21" s="163">
        <f t="shared" si="8"/>
        <v>5</v>
      </c>
      <c r="W21" s="163" t="str">
        <f>IF('Crisis Indicator Data'!L18="x","x",IF('Crisis Indicator Data'!L18=0,0,IF(LOG('Crisis Indicator Data'!L18)&lt;W$4,0,IF(LOG('Crisis Indicator Data'!L18)&gt;W$3,5,ROUND(5-(W$3-LOG('Crisis Indicator Data'!L18))/(W$3-W$4)*5,1)))))</f>
        <v>x</v>
      </c>
      <c r="X21" s="170" t="str">
        <f>IF(OR('Crisis Indicator Data'!L18="x",'Crisis Indicator Data'!H18="x"),"x",'Crisis Indicator Data'!L18/'Crisis Indicator Data'!H18)</f>
        <v>x</v>
      </c>
      <c r="Y21" s="163" t="str">
        <f t="shared" si="9"/>
        <v>x</v>
      </c>
      <c r="Z21" s="163" t="str">
        <f t="shared" si="10"/>
        <v>x</v>
      </c>
      <c r="AA21" s="163">
        <f t="shared" si="11"/>
        <v>5</v>
      </c>
      <c r="AB21" s="171">
        <f t="shared" si="12"/>
        <v>4</v>
      </c>
    </row>
    <row r="22" spans="1:28">
      <c r="A22" s="97" t="str">
        <f>'Crisis Indicator Data'!A19</f>
        <v>Hurricane Eta and Iota in Colombia</v>
      </c>
      <c r="B22" s="98" t="str">
        <f>'Crisis Indicator Data'!B19</f>
        <v>Tropical cyclone</v>
      </c>
      <c r="C22" s="98" t="str">
        <f>'Crisis Indicator Data'!C19</f>
        <v>COL003</v>
      </c>
      <c r="D22" s="98" t="str">
        <f>'Crisis Indicator Data'!D19</f>
        <v>Colombia</v>
      </c>
      <c r="E22" s="99" t="str">
        <f>'Crisis Indicator Data'!E19</f>
        <v>COL</v>
      </c>
      <c r="F22" s="169">
        <f>IF('Crisis Indicator Data'!F19="x","x",IF(LOG('Crisis Indicator Data'!F19)&lt;F$4,0,IF(LOG('Crisis Indicator Data'!F19)&gt;F$3,5,ROUND(5-(F$3-LOG('Crisis Indicator Data'!F19))/(F$3-F$4)*5,1))))</f>
        <v>4.5</v>
      </c>
      <c r="G22" s="96">
        <f>IF('Crisis Indicator Data'!F19="x","x",IF(B22="Regional crisis",('Crisis Indicator Data'!F19/VLOOKUP('Impact of the crisis'!$C22,'Regional Crises'!$B$1:$R$66,4,FALSE)),'Crisis Indicator Data'!F19/VLOOKUP('Impact of the crisis'!$E22,'Country Indicator Data'!$B$4:$P$194,15,FALSE)))</f>
        <v>0.42620730058584949</v>
      </c>
      <c r="H22" s="163">
        <f t="shared" si="0"/>
        <v>2.1</v>
      </c>
      <c r="I22" s="163">
        <f t="shared" si="1"/>
        <v>3.3</v>
      </c>
      <c r="J22" s="163">
        <f>IF('Crisis Indicator Data'!G19="x","x",IF(LOG('Crisis Indicator Data'!G19)&lt;J$4,0,IF(LOG('Crisis Indicator Data'!G19)&gt;J$3,5,ROUND(5-(J$3-LOG('Crisis Indicator Data'!G19))/(J$3-J$4)*5,1))))</f>
        <v>4.5</v>
      </c>
      <c r="K22" s="96">
        <f>IF('Crisis Indicator Data'!G19="x","x",IF(B22="Regional crisis",('Crisis Indicator Data'!G19/VLOOKUP('Impact of the crisis'!$C22,'Regional Crises'!$B$1:$R$66,5,FALSE)),'Crisis Indicator Data'!G19/VLOOKUP('Impact of the crisis'!$E22,'Country Indicator Data'!$B$4:$P$194,14,FALSE)))</f>
        <v>0.43734774066797644</v>
      </c>
      <c r="L22" s="163">
        <f t="shared" si="2"/>
        <v>2.2000000000000002</v>
      </c>
      <c r="M22" s="163">
        <f t="shared" si="3"/>
        <v>3.35</v>
      </c>
      <c r="N22" s="163">
        <f t="shared" si="4"/>
        <v>3.3</v>
      </c>
      <c r="O22" s="163">
        <f>IF('Crisis Indicator Data'!H19="x","x",IF('Crisis Indicator Data'!H19=0,0,IF(LOG('Crisis Indicator Data'!H19)&lt;O$4,0,IF(LOG('Crisis Indicator Data'!H19)&gt;O$3,5,ROUND(5-(O$3-LOG('Crisis Indicator Data'!H19))/(O$3-O$4)*5,1)))))</f>
        <v>1.7</v>
      </c>
      <c r="P22" s="96">
        <f>IF('Crisis Indicator Data'!H19="x","x",'Crisis Indicator Data'!H19/'Crisis Indicator Data'!G19)</f>
        <v>1.4958896725214501E-2</v>
      </c>
      <c r="Q22" s="163">
        <f t="shared" si="5"/>
        <v>0</v>
      </c>
      <c r="R22" s="163">
        <f t="shared" si="6"/>
        <v>0.85</v>
      </c>
      <c r="S22" s="163" t="str">
        <f>IF('Crisis Indicator Data'!I19="x","x",IF('Crisis Indicator Data'!I19=0,0,IF(LOG('Crisis Indicator Data'!I19)&lt;S$4,0,IF(LOG('Crisis Indicator Data'!I19)&gt;S$3,5,ROUND(5-(S$3-LOG('Crisis Indicator Data'!I19))/(S$3-S$4)*5,1)))))</f>
        <v>x</v>
      </c>
      <c r="T22" s="96" t="str">
        <f>IF('Crisis Indicator Data'!H19="x","x",IF('Crisis Indicator Data'!I19="x","x",'Crisis Indicator Data'!I19/'Crisis Indicator Data'!H19))</f>
        <v>x</v>
      </c>
      <c r="U22" s="163" t="str">
        <f t="shared" si="7"/>
        <v>x</v>
      </c>
      <c r="V22" s="163" t="str">
        <f t="shared" si="8"/>
        <v>x</v>
      </c>
      <c r="W22" s="163">
        <f>IF('Crisis Indicator Data'!L19="x","x",IF('Crisis Indicator Data'!L19=0,0,IF(LOG('Crisis Indicator Data'!L19)&lt;W$4,0,IF(LOG('Crisis Indicator Data'!L19)&gt;W$3,5,ROUND(5-(W$3-LOG('Crisis Indicator Data'!L19))/(W$3-W$4)*5,1)))))</f>
        <v>2</v>
      </c>
      <c r="X22" s="170">
        <f>IF(OR('Crisis Indicator Data'!L19="x",'Crisis Indicator Data'!H19="x"),"x",'Crisis Indicator Data'!L19/'Crisis Indicator Data'!H19)</f>
        <v>7.8078078078078081E-5</v>
      </c>
      <c r="Y22" s="163">
        <f t="shared" si="9"/>
        <v>3.9</v>
      </c>
      <c r="Z22" s="163">
        <f t="shared" si="10"/>
        <v>3</v>
      </c>
      <c r="AA22" s="163">
        <f t="shared" si="11"/>
        <v>3</v>
      </c>
      <c r="AB22" s="171">
        <f t="shared" si="12"/>
        <v>2.1</v>
      </c>
    </row>
    <row r="23" spans="1:28">
      <c r="A23" s="97" t="str">
        <f>'Crisis Indicator Data'!A20</f>
        <v>Nicaraguan refugees in Costa Rica</v>
      </c>
      <c r="B23" s="98" t="str">
        <f>'Crisis Indicator Data'!B20</f>
        <v>International displacement</v>
      </c>
      <c r="C23" s="98" t="str">
        <f>'Crisis Indicator Data'!C20</f>
        <v>CRI002</v>
      </c>
      <c r="D23" s="98" t="str">
        <f>'Crisis Indicator Data'!D20</f>
        <v>Costa Rica</v>
      </c>
      <c r="E23" s="99" t="str">
        <f>'Crisis Indicator Data'!E20</f>
        <v>CRI</v>
      </c>
      <c r="F23" s="169">
        <f>IF('Crisis Indicator Data'!F20="x","x",IF(LOG('Crisis Indicator Data'!F20)&lt;F$4,0,IF(LOG('Crisis Indicator Data'!F20)&gt;F$3,5,ROUND(5-(F$3-LOG('Crisis Indicator Data'!F20))/(F$3-F$4)*5,1))))</f>
        <v>1.2</v>
      </c>
      <c r="G23" s="96">
        <f>IF('Crisis Indicator Data'!F20="x","x",IF(B23="Regional crisis",('Crisis Indicator Data'!F20/VLOOKUP('Impact of the crisis'!$C23,'Regional Crises'!$B$1:$R$66,4,FALSE)),'Crisis Indicator Data'!F20/VLOOKUP('Impact of the crisis'!$E23,'Country Indicator Data'!$B$4:$P$194,15,FALSE)))</f>
        <v>9.7258127692910298E-2</v>
      </c>
      <c r="H23" s="163">
        <f t="shared" si="0"/>
        <v>0.4</v>
      </c>
      <c r="I23" s="163">
        <f t="shared" si="1"/>
        <v>0.8</v>
      </c>
      <c r="J23" s="163">
        <f>IF('Crisis Indicator Data'!G20="x","x",IF(LOG('Crisis Indicator Data'!G20)&lt;J$4,0,IF(LOG('Crisis Indicator Data'!G20)&gt;J$3,5,ROUND(5-(J$3-LOG('Crisis Indicator Data'!G20))/(J$3-J$4)*5,1))))</f>
        <v>0.8</v>
      </c>
      <c r="K23" s="96">
        <f>IF('Crisis Indicator Data'!G20="x","x",IF(B23="Regional crisis",('Crisis Indicator Data'!G20/VLOOKUP('Impact of the crisis'!$C23,'Regional Crises'!$B$1:$R$66,5,FALSE)),'Crisis Indicator Data'!G20/VLOOKUP('Impact of the crisis'!$E23,'Country Indicator Data'!$B$4:$P$194,14,FALSE)))</f>
        <v>0.33288435635943814</v>
      </c>
      <c r="L23" s="163">
        <f t="shared" si="2"/>
        <v>1.6</v>
      </c>
      <c r="M23" s="163">
        <f t="shared" si="3"/>
        <v>1.2000000000000002</v>
      </c>
      <c r="N23" s="163">
        <f t="shared" si="4"/>
        <v>1</v>
      </c>
      <c r="O23" s="163">
        <f>IF('Crisis Indicator Data'!H20="x","x",IF('Crisis Indicator Data'!H20=0,0,IF(LOG('Crisis Indicator Data'!H20)&lt;O$4,0,IF(LOG('Crisis Indicator Data'!H20)&gt;O$3,5,ROUND(5-(O$3-LOG('Crisis Indicator Data'!H20))/(O$3-O$4)*5,1)))))</f>
        <v>0.7</v>
      </c>
      <c r="P23" s="96">
        <f>IF('Crisis Indicator Data'!H20="x","x",'Crisis Indicator Data'!H20/'Crisis Indicator Data'!G20)</f>
        <v>4.971098265895954E-2</v>
      </c>
      <c r="Q23" s="163">
        <f t="shared" si="5"/>
        <v>0.2</v>
      </c>
      <c r="R23" s="163">
        <f t="shared" si="6"/>
        <v>0.44999999999999996</v>
      </c>
      <c r="S23" s="163">
        <f>IF('Crisis Indicator Data'!I20="x","x",IF('Crisis Indicator Data'!I20=0,0,IF(LOG('Crisis Indicator Data'!I20)&lt;S$4,0,IF(LOG('Crisis Indicator Data'!I20)&gt;S$3,5,ROUND(5-(S$3-LOG('Crisis Indicator Data'!I20))/(S$3-S$4)*5,1)))))</f>
        <v>2.8</v>
      </c>
      <c r="T23" s="96">
        <f>IF('Crisis Indicator Data'!H20="x","x",IF('Crisis Indicator Data'!I20="x","x",'Crisis Indicator Data'!I20/'Crisis Indicator Data'!H20))</f>
        <v>1</v>
      </c>
      <c r="U23" s="163">
        <f t="shared" si="7"/>
        <v>5</v>
      </c>
      <c r="V23" s="163">
        <f t="shared" si="8"/>
        <v>3.9</v>
      </c>
      <c r="W23" s="163">
        <f>IF('Crisis Indicator Data'!L20="x","x",IF('Crisis Indicator Data'!L20=0,0,IF(LOG('Crisis Indicator Data'!L20)&lt;W$4,0,IF(LOG('Crisis Indicator Data'!L20)&gt;W$3,5,ROUND(5-(W$3-LOG('Crisis Indicator Data'!L20))/(W$3-W$4)*5,1)))))</f>
        <v>0</v>
      </c>
      <c r="X23" s="170">
        <f>IF(OR('Crisis Indicator Data'!L20="x",'Crisis Indicator Data'!H20="x"),"x",'Crisis Indicator Data'!L20/'Crisis Indicator Data'!H20)</f>
        <v>0</v>
      </c>
      <c r="Y23" s="163">
        <f t="shared" si="9"/>
        <v>0</v>
      </c>
      <c r="Z23" s="163">
        <f t="shared" si="10"/>
        <v>0</v>
      </c>
      <c r="AA23" s="163">
        <f t="shared" si="11"/>
        <v>2.4</v>
      </c>
      <c r="AB23" s="171">
        <f t="shared" si="12"/>
        <v>1.5</v>
      </c>
    </row>
    <row r="24" spans="1:28">
      <c r="A24" s="97" t="str">
        <f>'Crisis Indicator Data'!A21</f>
        <v>Multiple crises in Djibouti</v>
      </c>
      <c r="B24" s="98" t="str">
        <f>'Crisis Indicator Data'!B21</f>
        <v>Multiple crises country</v>
      </c>
      <c r="C24" s="98" t="str">
        <f>'Crisis Indicator Data'!C21</f>
        <v>DJI001</v>
      </c>
      <c r="D24" s="98" t="str">
        <f>'Crisis Indicator Data'!D21</f>
        <v>Djibouti</v>
      </c>
      <c r="E24" s="99" t="str">
        <f>'Crisis Indicator Data'!E21</f>
        <v>DJI</v>
      </c>
      <c r="F24" s="169">
        <f>IF('Crisis Indicator Data'!F21="x","x",IF(LOG('Crisis Indicator Data'!F21)&lt;F$4,0,IF(LOG('Crisis Indicator Data'!F21)&gt;F$3,5,ROUND(5-(F$3-LOG('Crisis Indicator Data'!F21))/(F$3-F$4)*5,1))))</f>
        <v>2.2999999999999998</v>
      </c>
      <c r="G24" s="96">
        <f>IF('Crisis Indicator Data'!F21="x","x",IF(B24="Regional crisis",('Crisis Indicator Data'!F21/VLOOKUP('Impact of the crisis'!$C24,'Regional Crises'!$B$1:$R$66,4,FALSE)),'Crisis Indicator Data'!F21/VLOOKUP('Impact of the crisis'!$E24,'Country Indicator Data'!$B$4:$P$194,15,FALSE)))</f>
        <v>1</v>
      </c>
      <c r="H24" s="163">
        <f t="shared" si="0"/>
        <v>5</v>
      </c>
      <c r="I24" s="163">
        <f t="shared" si="1"/>
        <v>3.65</v>
      </c>
      <c r="J24" s="163">
        <f>IF('Crisis Indicator Data'!G21="x","x",IF(LOG('Crisis Indicator Data'!G21)&lt;J$4,0,IF(LOG('Crisis Indicator Data'!G21)&gt;J$3,5,ROUND(5-(J$3-LOG('Crisis Indicator Data'!G21))/(J$3-J$4)*5,1))))</f>
        <v>0</v>
      </c>
      <c r="K24" s="96">
        <f>IF('Crisis Indicator Data'!G21="x","x",IF(B24="Regional crisis",('Crisis Indicator Data'!G21/VLOOKUP('Impact of the crisis'!$C24,'Regional Crises'!$B$1:$R$66,5,FALSE)),'Crisis Indicator Data'!G21/VLOOKUP('Impact of the crisis'!$E24,'Country Indicator Data'!$B$4:$P$194,14,FALSE)))</f>
        <v>1</v>
      </c>
      <c r="L24" s="163">
        <f t="shared" si="2"/>
        <v>5</v>
      </c>
      <c r="M24" s="163">
        <f t="shared" si="3"/>
        <v>2.5</v>
      </c>
      <c r="N24" s="163">
        <f t="shared" si="4"/>
        <v>3.1</v>
      </c>
      <c r="O24" s="163">
        <f>IF('Crisis Indicator Data'!H21="x","x",IF('Crisis Indicator Data'!H21=0,0,IF(LOG('Crisis Indicator Data'!H21)&lt;O$4,0,IF(LOG('Crisis Indicator Data'!H21)&gt;O$3,5,ROUND(5-(O$3-LOG('Crisis Indicator Data'!H21))/(O$3-O$4)*5,1)))))</f>
        <v>2.1</v>
      </c>
      <c r="P24" s="96">
        <f>IF('Crisis Indicator Data'!H21="x","x",'Crisis Indicator Data'!H21/'Crisis Indicator Data'!G21)</f>
        <v>0.60633036597428291</v>
      </c>
      <c r="Q24" s="163">
        <f t="shared" si="5"/>
        <v>3</v>
      </c>
      <c r="R24" s="163">
        <f t="shared" si="6"/>
        <v>2.5499999999999998</v>
      </c>
      <c r="S24" s="163" t="str">
        <f>IF('Crisis Indicator Data'!I21="x","x",IF('Crisis Indicator Data'!I21=0,0,IF(LOG('Crisis Indicator Data'!I21)&lt;S$4,0,IF(LOG('Crisis Indicator Data'!I21)&gt;S$3,5,ROUND(5-(S$3-LOG('Crisis Indicator Data'!I21))/(S$3-S$4)*5,1)))))</f>
        <v>x</v>
      </c>
      <c r="T24" s="96" t="str">
        <f>IF('Crisis Indicator Data'!H21="x","x",IF('Crisis Indicator Data'!I21="x","x",'Crisis Indicator Data'!I21/'Crisis Indicator Data'!H21))</f>
        <v>x</v>
      </c>
      <c r="U24" s="163" t="str">
        <f t="shared" si="7"/>
        <v>x</v>
      </c>
      <c r="V24" s="163" t="str">
        <f t="shared" si="8"/>
        <v>x</v>
      </c>
      <c r="W24" s="163">
        <f>IF('Crisis Indicator Data'!L21="x","x",IF('Crisis Indicator Data'!L21=0,0,IF(LOG('Crisis Indicator Data'!L21)&lt;W$4,0,IF(LOG('Crisis Indicator Data'!L21)&gt;W$3,5,ROUND(5-(W$3-LOG('Crisis Indicator Data'!L21))/(W$3-W$4)*5,1)))))</f>
        <v>0.4</v>
      </c>
      <c r="X24" s="170">
        <f>IF(OR('Crisis Indicator Data'!L21="x",'Crisis Indicator Data'!H21="x"),"x",'Crisis Indicator Data'!L21/'Crisis Indicator Data'!H21)</f>
        <v>3.2626427406199023E-6</v>
      </c>
      <c r="Y24" s="163">
        <f t="shared" si="9"/>
        <v>0.2</v>
      </c>
      <c r="Z24" s="163">
        <f t="shared" si="10"/>
        <v>0.3</v>
      </c>
      <c r="AA24" s="163">
        <f t="shared" si="11"/>
        <v>0.3</v>
      </c>
      <c r="AB24" s="171">
        <f t="shared" si="12"/>
        <v>1.6</v>
      </c>
    </row>
    <row r="25" spans="1:28">
      <c r="A25" s="97" t="str">
        <f>'Crisis Indicator Data'!A22</f>
        <v>Mixed migration in Djibouti</v>
      </c>
      <c r="B25" s="98" t="str">
        <f>'Crisis Indicator Data'!B22</f>
        <v>International displacement</v>
      </c>
      <c r="C25" s="98" t="str">
        <f>'Crisis Indicator Data'!C22</f>
        <v>DJI002</v>
      </c>
      <c r="D25" s="98" t="str">
        <f>'Crisis Indicator Data'!D22</f>
        <v>Djibouti</v>
      </c>
      <c r="E25" s="99" t="str">
        <f>'Crisis Indicator Data'!E22</f>
        <v>DJI</v>
      </c>
      <c r="F25" s="169">
        <f>IF('Crisis Indicator Data'!F22="x","x",IF(LOG('Crisis Indicator Data'!F22)&lt;F$4,0,IF(LOG('Crisis Indicator Data'!F22)&gt;F$3,5,ROUND(5-(F$3-LOG('Crisis Indicator Data'!F22))/(F$3-F$4)*5,1))))</f>
        <v>2.2999999999999998</v>
      </c>
      <c r="G25" s="96">
        <f>IF('Crisis Indicator Data'!F22="x","x",IF(B25="Regional crisis",('Crisis Indicator Data'!F22/VLOOKUP('Impact of the crisis'!$C25,'Regional Crises'!$B$1:$R$66,4,FALSE)),'Crisis Indicator Data'!F22/VLOOKUP('Impact of the crisis'!$E25,'Country Indicator Data'!$B$4:$P$194,15,FALSE)))</f>
        <v>1</v>
      </c>
      <c r="H25" s="163">
        <f t="shared" si="0"/>
        <v>5</v>
      </c>
      <c r="I25" s="163">
        <f t="shared" si="1"/>
        <v>3.65</v>
      </c>
      <c r="J25" s="163">
        <f>IF('Crisis Indicator Data'!G22="x","x",IF(LOG('Crisis Indicator Data'!G22)&lt;J$4,0,IF(LOG('Crisis Indicator Data'!G22)&gt;J$3,5,ROUND(5-(J$3-LOG('Crisis Indicator Data'!G22))/(J$3-J$4)*5,1))))</f>
        <v>0</v>
      </c>
      <c r="K25" s="96">
        <f>IF('Crisis Indicator Data'!G22="x","x",IF(B25="Regional crisis",('Crisis Indicator Data'!G22/VLOOKUP('Impact of the crisis'!$C25,'Regional Crises'!$B$1:$R$66,5,FALSE)),'Crisis Indicator Data'!G22/VLOOKUP('Impact of the crisis'!$E25,'Country Indicator Data'!$B$4:$P$194,14,FALSE)))</f>
        <v>1</v>
      </c>
      <c r="L25" s="163">
        <f t="shared" si="2"/>
        <v>5</v>
      </c>
      <c r="M25" s="163">
        <f t="shared" si="3"/>
        <v>2.5</v>
      </c>
      <c r="N25" s="163">
        <f t="shared" si="4"/>
        <v>3.1</v>
      </c>
      <c r="O25" s="163">
        <f>IF('Crisis Indicator Data'!H22="x","x",IF('Crisis Indicator Data'!H22=0,0,IF(LOG('Crisis Indicator Data'!H22)&lt;O$4,0,IF(LOG('Crisis Indicator Data'!H22)&gt;O$3,5,ROUND(5-(O$3-LOG('Crisis Indicator Data'!H22))/(O$3-O$4)*5,1)))))</f>
        <v>2.1</v>
      </c>
      <c r="P25" s="96">
        <f>IF('Crisis Indicator Data'!H22="x","x",'Crisis Indicator Data'!H22/'Crisis Indicator Data'!G22)</f>
        <v>0.57665677546983185</v>
      </c>
      <c r="Q25" s="163">
        <f t="shared" si="5"/>
        <v>2.9</v>
      </c>
      <c r="R25" s="163">
        <f t="shared" si="6"/>
        <v>2.5</v>
      </c>
      <c r="S25" s="163">
        <f>IF('Crisis Indicator Data'!I22="x","x",IF('Crisis Indicator Data'!I22=0,0,IF(LOG('Crisis Indicator Data'!I22)&lt;S$4,0,IF(LOG('Crisis Indicator Data'!I22)&gt;S$3,5,ROUND(5-(S$3-LOG('Crisis Indicator Data'!I22))/(S$3-S$4)*5,1)))))</f>
        <v>2.1</v>
      </c>
      <c r="T25" s="96">
        <f>IF('Crisis Indicator Data'!H22="x","x",IF('Crisis Indicator Data'!I22="x","x",'Crisis Indicator Data'!I22/'Crisis Indicator Data'!H22))</f>
        <v>5.1457975986277875E-2</v>
      </c>
      <c r="U25" s="163">
        <f t="shared" si="7"/>
        <v>1.7</v>
      </c>
      <c r="V25" s="163">
        <f t="shared" si="8"/>
        <v>1.9</v>
      </c>
      <c r="W25" s="163">
        <f>IF('Crisis Indicator Data'!L22="x","x",IF('Crisis Indicator Data'!L22=0,0,IF(LOG('Crisis Indicator Data'!L22)&lt;W$4,0,IF(LOG('Crisis Indicator Data'!L22)&gt;W$3,5,ROUND(5-(W$3-LOG('Crisis Indicator Data'!L22))/(W$3-W$4)*5,1)))))</f>
        <v>2</v>
      </c>
      <c r="X25" s="170">
        <f>IF(OR('Crisis Indicator Data'!L22="x",'Crisis Indicator Data'!H22="x"),"x",'Crisis Indicator Data'!L22/'Crisis Indicator Data'!H22)</f>
        <v>4.6312178387650083E-5</v>
      </c>
      <c r="Y25" s="163">
        <f t="shared" si="9"/>
        <v>2.2999999999999998</v>
      </c>
      <c r="Z25" s="163">
        <f t="shared" si="10"/>
        <v>2.2000000000000002</v>
      </c>
      <c r="AA25" s="163">
        <f t="shared" si="11"/>
        <v>2.1</v>
      </c>
      <c r="AB25" s="171">
        <f t="shared" si="12"/>
        <v>2.2999999999999998</v>
      </c>
    </row>
    <row r="26" spans="1:28">
      <c r="A26" s="97" t="str">
        <f>'Crisis Indicator Data'!A23</f>
        <v>Drought in Djibouti</v>
      </c>
      <c r="B26" s="98" t="str">
        <f>'Crisis Indicator Data'!B23</f>
        <v>Drought</v>
      </c>
      <c r="C26" s="98" t="str">
        <f>'Crisis Indicator Data'!C23</f>
        <v>DJI003</v>
      </c>
      <c r="D26" s="98" t="str">
        <f>'Crisis Indicator Data'!D23</f>
        <v>Djibouti</v>
      </c>
      <c r="E26" s="99" t="str">
        <f>'Crisis Indicator Data'!E23</f>
        <v>DJI</v>
      </c>
      <c r="F26" s="169">
        <f>IF('Crisis Indicator Data'!F23="x","x",IF(LOG('Crisis Indicator Data'!F23)&lt;F$4,0,IF(LOG('Crisis Indicator Data'!F23)&gt;F$3,5,ROUND(5-(F$3-LOG('Crisis Indicator Data'!F23))/(F$3-F$4)*5,1))))</f>
        <v>2.2999999999999998</v>
      </c>
      <c r="G26" s="96">
        <f>IF('Crisis Indicator Data'!F23="x","x",IF(B26="Regional crisis",('Crisis Indicator Data'!F23/VLOOKUP('Impact of the crisis'!$C26,'Regional Crises'!$B$1:$R$66,4,FALSE)),'Crisis Indicator Data'!F23/VLOOKUP('Impact of the crisis'!$E26,'Country Indicator Data'!$B$4:$P$194,15,FALSE)))</f>
        <v>1</v>
      </c>
      <c r="H26" s="163">
        <f t="shared" si="0"/>
        <v>5</v>
      </c>
      <c r="I26" s="163">
        <f t="shared" si="1"/>
        <v>3.65</v>
      </c>
      <c r="J26" s="163">
        <f>IF('Crisis Indicator Data'!G23="x","x",IF(LOG('Crisis Indicator Data'!G23)&lt;J$4,0,IF(LOG('Crisis Indicator Data'!G23)&gt;J$3,5,ROUND(5-(J$3-LOG('Crisis Indicator Data'!G23))/(J$3-J$4)*5,1))))</f>
        <v>0</v>
      </c>
      <c r="K26" s="96">
        <f>IF('Crisis Indicator Data'!G23="x","x",IF(B26="Regional crisis",('Crisis Indicator Data'!G23/VLOOKUP('Impact of the crisis'!$C26,'Regional Crises'!$B$1:$R$66,5,FALSE)),'Crisis Indicator Data'!G23/VLOOKUP('Impact of the crisis'!$E26,'Country Indicator Data'!$B$4:$P$194,14,FALSE)))</f>
        <v>1</v>
      </c>
      <c r="L26" s="163">
        <f t="shared" si="2"/>
        <v>5</v>
      </c>
      <c r="M26" s="163">
        <f t="shared" si="3"/>
        <v>2.5</v>
      </c>
      <c r="N26" s="163">
        <f t="shared" si="4"/>
        <v>3.1</v>
      </c>
      <c r="O26" s="163">
        <f>IF('Crisis Indicator Data'!H23="x","x",IF('Crisis Indicator Data'!H23=0,0,IF(LOG('Crisis Indicator Data'!H23)&lt;O$4,0,IF(LOG('Crisis Indicator Data'!H23)&gt;O$3,5,ROUND(5-(O$3-LOG('Crisis Indicator Data'!H23))/(O$3-O$4)*5,1)))))</f>
        <v>2.1</v>
      </c>
      <c r="P26" s="96">
        <f>IF('Crisis Indicator Data'!H23="x","x",'Crisis Indicator Data'!H23/'Crisis Indicator Data'!G23)</f>
        <v>0.57665677546983185</v>
      </c>
      <c r="Q26" s="163">
        <f t="shared" si="5"/>
        <v>2.9</v>
      </c>
      <c r="R26" s="163">
        <f t="shared" si="6"/>
        <v>2.5</v>
      </c>
      <c r="S26" s="163" t="str">
        <f>IF('Crisis Indicator Data'!I23="x","x",IF('Crisis Indicator Data'!I23=0,0,IF(LOG('Crisis Indicator Data'!I23)&lt;S$4,0,IF(LOG('Crisis Indicator Data'!I23)&gt;S$3,5,ROUND(5-(S$3-LOG('Crisis Indicator Data'!I23))/(S$3-S$4)*5,1)))))</f>
        <v>x</v>
      </c>
      <c r="T26" s="96" t="str">
        <f>IF('Crisis Indicator Data'!H23="x","x",IF('Crisis Indicator Data'!I23="x","x",'Crisis Indicator Data'!I23/'Crisis Indicator Data'!H23))</f>
        <v>x</v>
      </c>
      <c r="U26" s="163" t="str">
        <f t="shared" si="7"/>
        <v>x</v>
      </c>
      <c r="V26" s="163" t="str">
        <f t="shared" si="8"/>
        <v>x</v>
      </c>
      <c r="W26" s="163" t="str">
        <f>IF('Crisis Indicator Data'!L23="x","x",IF('Crisis Indicator Data'!L23=0,0,IF(LOG('Crisis Indicator Data'!L23)&lt;W$4,0,IF(LOG('Crisis Indicator Data'!L23)&gt;W$3,5,ROUND(5-(W$3-LOG('Crisis Indicator Data'!L23))/(W$3-W$4)*5,1)))))</f>
        <v>x</v>
      </c>
      <c r="X26" s="170" t="str">
        <f>IF(OR('Crisis Indicator Data'!L23="x",'Crisis Indicator Data'!H23="x"),"x",'Crisis Indicator Data'!L23/'Crisis Indicator Data'!H23)</f>
        <v>x</v>
      </c>
      <c r="Y26" s="163" t="str">
        <f t="shared" si="9"/>
        <v>x</v>
      </c>
      <c r="Z26" s="163" t="str">
        <f t="shared" si="10"/>
        <v>x</v>
      </c>
      <c r="AA26" s="163" t="str">
        <f t="shared" si="11"/>
        <v>x</v>
      </c>
      <c r="AB26" s="171">
        <f t="shared" si="12"/>
        <v>2.5</v>
      </c>
    </row>
    <row r="27" spans="1:28">
      <c r="A27" s="97" t="str">
        <f>'Crisis Indicator Data'!A24</f>
        <v>Mixed migration flows in Algeria</v>
      </c>
      <c r="B27" s="98" t="str">
        <f>'Crisis Indicator Data'!B24</f>
        <v>International displacement</v>
      </c>
      <c r="C27" s="98" t="str">
        <f>'Crisis Indicator Data'!C24</f>
        <v>DZA002</v>
      </c>
      <c r="D27" s="98" t="str">
        <f>'Crisis Indicator Data'!D24</f>
        <v>Algeria</v>
      </c>
      <c r="E27" s="99" t="str">
        <f>'Crisis Indicator Data'!E24</f>
        <v>DZA</v>
      </c>
      <c r="F27" s="169">
        <f>IF('Crisis Indicator Data'!F24="x","x",IF(LOG('Crisis Indicator Data'!F24)&lt;F$4,0,IF(LOG('Crisis Indicator Data'!F24)&gt;F$3,5,ROUND(5-(F$3-LOG('Crisis Indicator Data'!F24))/(F$3-F$4)*5,1))))</f>
        <v>5</v>
      </c>
      <c r="G27" s="96">
        <f>IF('Crisis Indicator Data'!F24="x","x",IF(B27="Regional crisis",('Crisis Indicator Data'!F24/VLOOKUP('Impact of the crisis'!$C27,'Regional Crises'!$B$1:$R$66,4,FALSE)),'Crisis Indicator Data'!F24/VLOOKUP('Impact of the crisis'!$E27,'Country Indicator Data'!$B$4:$P$194,15,FALSE)))</f>
        <v>0.99968888304815684</v>
      </c>
      <c r="H27" s="163">
        <f t="shared" si="0"/>
        <v>5</v>
      </c>
      <c r="I27" s="163">
        <f t="shared" si="1"/>
        <v>5</v>
      </c>
      <c r="J27" s="163">
        <f>IF('Crisis Indicator Data'!G24="x","x",IF(LOG('Crisis Indicator Data'!G24)&lt;J$4,0,IF(LOG('Crisis Indicator Data'!G24)&gt;J$3,5,ROUND(5-(J$3-LOG('Crisis Indicator Data'!G24))/(J$3-J$4)*5,1))))</f>
        <v>5</v>
      </c>
      <c r="K27" s="96">
        <f>IF('Crisis Indicator Data'!G24="x","x",IF(B27="Regional crisis",('Crisis Indicator Data'!G24/VLOOKUP('Impact of the crisis'!$C27,'Regional Crises'!$B$1:$R$66,5,FALSE)),'Crisis Indicator Data'!G24/VLOOKUP('Impact of the crisis'!$E27,'Country Indicator Data'!$B$4:$P$194,14,FALSE)))</f>
        <v>1</v>
      </c>
      <c r="L27" s="163">
        <f t="shared" si="2"/>
        <v>5</v>
      </c>
      <c r="M27" s="163">
        <f t="shared" si="3"/>
        <v>5</v>
      </c>
      <c r="N27" s="163">
        <f t="shared" si="4"/>
        <v>5</v>
      </c>
      <c r="O27" s="163" t="str">
        <f>IF('Crisis Indicator Data'!H24="x","x",IF('Crisis Indicator Data'!H24=0,0,IF(LOG('Crisis Indicator Data'!H24)&lt;O$4,0,IF(LOG('Crisis Indicator Data'!H24)&gt;O$3,5,ROUND(5-(O$3-LOG('Crisis Indicator Data'!H24))/(O$3-O$4)*5,1)))))</f>
        <v>x</v>
      </c>
      <c r="P27" s="96" t="str">
        <f>IF('Crisis Indicator Data'!H24="x","x",'Crisis Indicator Data'!H24/'Crisis Indicator Data'!G24)</f>
        <v>x</v>
      </c>
      <c r="Q27" s="163" t="str">
        <f t="shared" si="5"/>
        <v>x</v>
      </c>
      <c r="R27" s="163" t="str">
        <f t="shared" si="6"/>
        <v>x</v>
      </c>
      <c r="S27" s="163" t="str">
        <f>IF('Crisis Indicator Data'!I24="x","x",IF('Crisis Indicator Data'!I24=0,0,IF(LOG('Crisis Indicator Data'!I24)&lt;S$4,0,IF(LOG('Crisis Indicator Data'!I24)&gt;S$3,5,ROUND(5-(S$3-LOG('Crisis Indicator Data'!I24))/(S$3-S$4)*5,1)))))</f>
        <v>x</v>
      </c>
      <c r="T27" s="96" t="str">
        <f>IF('Crisis Indicator Data'!H24="x","x",IF('Crisis Indicator Data'!I24="x","x",'Crisis Indicator Data'!I24/'Crisis Indicator Data'!H24))</f>
        <v>x</v>
      </c>
      <c r="U27" s="163" t="str">
        <f t="shared" si="7"/>
        <v>x</v>
      </c>
      <c r="V27" s="163" t="str">
        <f t="shared" si="8"/>
        <v>x</v>
      </c>
      <c r="W27" s="163">
        <f>IF('Crisis Indicator Data'!L24="x","x",IF('Crisis Indicator Data'!L24=0,0,IF(LOG('Crisis Indicator Data'!L24)&lt;W$4,0,IF(LOG('Crisis Indicator Data'!L24)&gt;W$3,5,ROUND(5-(W$3-LOG('Crisis Indicator Data'!L24))/(W$3-W$4)*5,1)))))</f>
        <v>4</v>
      </c>
      <c r="X27" s="170" t="str">
        <f>IF(OR('Crisis Indicator Data'!L24="x",'Crisis Indicator Data'!H24="x"),"x",'Crisis Indicator Data'!L24/'Crisis Indicator Data'!H24)</f>
        <v>x</v>
      </c>
      <c r="Y27" s="163" t="str">
        <f t="shared" si="9"/>
        <v>x</v>
      </c>
      <c r="Z27" s="163">
        <f t="shared" si="10"/>
        <v>4</v>
      </c>
      <c r="AA27" s="163">
        <f t="shared" si="11"/>
        <v>4</v>
      </c>
      <c r="AB27" s="171">
        <f t="shared" si="12"/>
        <v>4</v>
      </c>
    </row>
    <row r="28" spans="1:28">
      <c r="A28" s="97" t="str">
        <f>'Crisis Indicator Data'!A25</f>
        <v>Sahrawi refugees in Algeria</v>
      </c>
      <c r="B28" s="98" t="str">
        <f>'Crisis Indicator Data'!B25</f>
        <v>International displacement</v>
      </c>
      <c r="C28" s="98" t="str">
        <f>'Crisis Indicator Data'!C25</f>
        <v>DZA003</v>
      </c>
      <c r="D28" s="98" t="str">
        <f>'Crisis Indicator Data'!D25</f>
        <v>Algeria</v>
      </c>
      <c r="E28" s="99" t="str">
        <f>'Crisis Indicator Data'!E25</f>
        <v>DZA</v>
      </c>
      <c r="F28" s="169">
        <f>IF('Crisis Indicator Data'!F25="x","x",IF(LOG('Crisis Indicator Data'!F25)&lt;F$4,0,IF(LOG('Crisis Indicator Data'!F25)&gt;F$3,5,ROUND(5-(F$3-LOG('Crisis Indicator Data'!F25))/(F$3-F$4)*5,1))))</f>
        <v>3.7</v>
      </c>
      <c r="G28" s="96">
        <f>IF('Crisis Indicator Data'!F25="x","x",IF(B28="Regional crisis",('Crisis Indicator Data'!F25/VLOOKUP('Impact of the crisis'!$C28,'Regional Crises'!$B$1:$R$66,4,FALSE)),'Crisis Indicator Data'!F25/VLOOKUP('Impact of the crisis'!$E28,'Country Indicator Data'!$B$4:$P$194,15,FALSE)))</f>
        <v>6.6757888452186873E-2</v>
      </c>
      <c r="H28" s="163">
        <f t="shared" si="0"/>
        <v>0.2</v>
      </c>
      <c r="I28" s="163">
        <f t="shared" si="1"/>
        <v>1.9500000000000002</v>
      </c>
      <c r="J28" s="163">
        <f>IF('Crisis Indicator Data'!G25="x","x",IF(LOG('Crisis Indicator Data'!G25)&lt;J$4,0,IF(LOG('Crisis Indicator Data'!G25)&gt;J$3,5,ROUND(5-(J$3-LOG('Crisis Indicator Data'!G25))/(J$3-J$4)*5,1))))</f>
        <v>0</v>
      </c>
      <c r="K28" s="96">
        <f>IF('Crisis Indicator Data'!G25="x","x",IF(B28="Regional crisis",('Crisis Indicator Data'!G25/VLOOKUP('Impact of the crisis'!$C28,'Regional Crises'!$B$1:$R$66,5,FALSE)),'Crisis Indicator Data'!G25/VLOOKUP('Impact of the crisis'!$E28,'Country Indicator Data'!$B$4:$P$194,14,FALSE)))</f>
        <v>5.1740139211136887E-3</v>
      </c>
      <c r="L28" s="163">
        <f t="shared" si="2"/>
        <v>0</v>
      </c>
      <c r="M28" s="163">
        <f t="shared" si="3"/>
        <v>0</v>
      </c>
      <c r="N28" s="163">
        <f t="shared" si="4"/>
        <v>1.1000000000000001</v>
      </c>
      <c r="O28" s="163">
        <f>IF('Crisis Indicator Data'!H25="x","x",IF('Crisis Indicator Data'!H25=0,0,IF(LOG('Crisis Indicator Data'!H25)&lt;O$4,0,IF(LOG('Crisis Indicator Data'!H25)&gt;O$3,5,ROUND(5-(O$3-LOG('Crisis Indicator Data'!H25))/(O$3-O$4)*5,1)))))</f>
        <v>1.2</v>
      </c>
      <c r="P28" s="96">
        <f>IF('Crisis Indicator Data'!H25="x","x",'Crisis Indicator Data'!H25/'Crisis Indicator Data'!G25)</f>
        <v>0.78026905829596416</v>
      </c>
      <c r="Q28" s="163">
        <f t="shared" si="5"/>
        <v>3.9</v>
      </c>
      <c r="R28" s="163">
        <f t="shared" si="6"/>
        <v>2.5499999999999998</v>
      </c>
      <c r="S28" s="163">
        <f>IF('Crisis Indicator Data'!I25="x","x",IF('Crisis Indicator Data'!I25=0,0,IF(LOG('Crisis Indicator Data'!I25)&lt;S$4,0,IF(LOG('Crisis Indicator Data'!I25)&gt;S$3,5,ROUND(5-(S$3-LOG('Crisis Indicator Data'!I25))/(S$3-S$4)*5,1)))))</f>
        <v>3.2</v>
      </c>
      <c r="T28" s="96">
        <f>IF('Crisis Indicator Data'!H25="x","x",IF('Crisis Indicator Data'!I25="x","x",'Crisis Indicator Data'!I25/'Crisis Indicator Data'!H25))</f>
        <v>1</v>
      </c>
      <c r="U28" s="163">
        <f t="shared" si="7"/>
        <v>5</v>
      </c>
      <c r="V28" s="163">
        <f t="shared" si="8"/>
        <v>4.0999999999999996</v>
      </c>
      <c r="W28" s="163">
        <f>IF('Crisis Indicator Data'!L25="x","x",IF('Crisis Indicator Data'!L25=0,0,IF(LOG('Crisis Indicator Data'!L25)&lt;W$4,0,IF(LOG('Crisis Indicator Data'!L25)&gt;W$3,5,ROUND(5-(W$3-LOG('Crisis Indicator Data'!L25))/(W$3-W$4)*5,1)))))</f>
        <v>0</v>
      </c>
      <c r="X28" s="170">
        <f>IF(OR('Crisis Indicator Data'!L25="x",'Crisis Indicator Data'!H25="x"),"x",'Crisis Indicator Data'!L25/'Crisis Indicator Data'!H25)</f>
        <v>0</v>
      </c>
      <c r="Y28" s="163">
        <f t="shared" si="9"/>
        <v>0</v>
      </c>
      <c r="Z28" s="163">
        <f t="shared" si="10"/>
        <v>0</v>
      </c>
      <c r="AA28" s="163">
        <f t="shared" si="11"/>
        <v>2.6</v>
      </c>
      <c r="AB28" s="171">
        <f t="shared" si="12"/>
        <v>2.6</v>
      </c>
    </row>
    <row r="29" spans="1:28">
      <c r="A29" s="97" t="str">
        <f>'Crisis Indicator Data'!A26</f>
        <v>Multiple crises in Algeria</v>
      </c>
      <c r="B29" s="98" t="str">
        <f>'Crisis Indicator Data'!B26</f>
        <v>Multiple crises country</v>
      </c>
      <c r="C29" s="98" t="str">
        <f>'Crisis Indicator Data'!C26</f>
        <v>DZA004</v>
      </c>
      <c r="D29" s="98" t="str">
        <f>'Crisis Indicator Data'!D26</f>
        <v>Algeria</v>
      </c>
      <c r="E29" s="99" t="str">
        <f>'Crisis Indicator Data'!E26</f>
        <v>DZA</v>
      </c>
      <c r="F29" s="169">
        <f>IF('Crisis Indicator Data'!F26="x","x",IF(LOG('Crisis Indicator Data'!F26)&lt;F$4,0,IF(LOG('Crisis Indicator Data'!F26)&gt;F$3,5,ROUND(5-(F$3-LOG('Crisis Indicator Data'!F26))/(F$3-F$4)*5,1))))</f>
        <v>5</v>
      </c>
      <c r="G29" s="96">
        <f>IF('Crisis Indicator Data'!F26="x","x",IF(B29="Regional crisis",('Crisis Indicator Data'!F26/VLOOKUP('Impact of the crisis'!$C29,'Regional Crises'!$B$1:$R$66,4,FALSE)),'Crisis Indicator Data'!F26/VLOOKUP('Impact of the crisis'!$E29,'Country Indicator Data'!$B$4:$P$194,15,FALSE)))</f>
        <v>0.99968888304815684</v>
      </c>
      <c r="H29" s="163">
        <f t="shared" si="0"/>
        <v>5</v>
      </c>
      <c r="I29" s="163">
        <f t="shared" si="1"/>
        <v>5</v>
      </c>
      <c r="J29" s="163">
        <f>IF('Crisis Indicator Data'!G26="x","x",IF(LOG('Crisis Indicator Data'!G26)&lt;J$4,0,IF(LOG('Crisis Indicator Data'!G26)&gt;J$3,5,ROUND(5-(J$3-LOG('Crisis Indicator Data'!G26))/(J$3-J$4)*5,1))))</f>
        <v>5</v>
      </c>
      <c r="K29" s="96">
        <f>IF('Crisis Indicator Data'!G26="x","x",IF(B29="Regional crisis",('Crisis Indicator Data'!G26/VLOOKUP('Impact of the crisis'!$C29,'Regional Crises'!$B$1:$R$66,5,FALSE)),'Crisis Indicator Data'!G26/VLOOKUP('Impact of the crisis'!$E29,'Country Indicator Data'!$B$4:$P$194,14,FALSE)))</f>
        <v>1</v>
      </c>
      <c r="L29" s="163">
        <f t="shared" si="2"/>
        <v>5</v>
      </c>
      <c r="M29" s="163">
        <f t="shared" si="3"/>
        <v>5</v>
      </c>
      <c r="N29" s="163">
        <f t="shared" si="4"/>
        <v>5</v>
      </c>
      <c r="O29" s="163" t="str">
        <f>IF('Crisis Indicator Data'!H26="x","x",IF('Crisis Indicator Data'!H26=0,0,IF(LOG('Crisis Indicator Data'!H26)&lt;O$4,0,IF(LOG('Crisis Indicator Data'!H26)&gt;O$3,5,ROUND(5-(O$3-LOG('Crisis Indicator Data'!H26))/(O$3-O$4)*5,1)))))</f>
        <v>x</v>
      </c>
      <c r="P29" s="96" t="str">
        <f>IF('Crisis Indicator Data'!H26="x","x",'Crisis Indicator Data'!H26/'Crisis Indicator Data'!G26)</f>
        <v>x</v>
      </c>
      <c r="Q29" s="163" t="str">
        <f t="shared" si="5"/>
        <v>x</v>
      </c>
      <c r="R29" s="163" t="str">
        <f t="shared" si="6"/>
        <v>x</v>
      </c>
      <c r="S29" s="163" t="str">
        <f>IF('Crisis Indicator Data'!I26="x","x",IF('Crisis Indicator Data'!I26=0,0,IF(LOG('Crisis Indicator Data'!I26)&lt;S$4,0,IF(LOG('Crisis Indicator Data'!I26)&gt;S$3,5,ROUND(5-(S$3-LOG('Crisis Indicator Data'!I26))/(S$3-S$4)*5,1)))))</f>
        <v>x</v>
      </c>
      <c r="T29" s="96" t="str">
        <f>IF('Crisis Indicator Data'!H26="x","x",IF('Crisis Indicator Data'!I26="x","x",'Crisis Indicator Data'!I26/'Crisis Indicator Data'!H26))</f>
        <v>x</v>
      </c>
      <c r="U29" s="163" t="str">
        <f t="shared" si="7"/>
        <v>x</v>
      </c>
      <c r="V29" s="163" t="str">
        <f t="shared" si="8"/>
        <v>x</v>
      </c>
      <c r="W29" s="163">
        <f>IF('Crisis Indicator Data'!L26="x","x",IF('Crisis Indicator Data'!L26=0,0,IF(LOG('Crisis Indicator Data'!L26)&lt;W$4,0,IF(LOG('Crisis Indicator Data'!L26)&gt;W$3,5,ROUND(5-(W$3-LOG('Crisis Indicator Data'!L26))/(W$3-W$4)*5,1)))))</f>
        <v>4</v>
      </c>
      <c r="X29" s="170" t="str">
        <f>IF(OR('Crisis Indicator Data'!L26="x",'Crisis Indicator Data'!H26="x"),"x",'Crisis Indicator Data'!L26/'Crisis Indicator Data'!H26)</f>
        <v>x</v>
      </c>
      <c r="Y29" s="163" t="str">
        <f t="shared" si="9"/>
        <v>x</v>
      </c>
      <c r="Z29" s="163">
        <f t="shared" si="10"/>
        <v>4</v>
      </c>
      <c r="AA29" s="163">
        <f t="shared" si="11"/>
        <v>4</v>
      </c>
      <c r="AB29" s="171">
        <f t="shared" si="12"/>
        <v>4</v>
      </c>
    </row>
    <row r="30" spans="1:28">
      <c r="A30" s="97" t="str">
        <f>'Crisis Indicator Data'!A27</f>
        <v>Venezuela displacement in Ecuador</v>
      </c>
      <c r="B30" s="98" t="str">
        <f>'Crisis Indicator Data'!B27</f>
        <v>International displacement</v>
      </c>
      <c r="C30" s="98" t="str">
        <f>'Crisis Indicator Data'!C27</f>
        <v>ECU002</v>
      </c>
      <c r="D30" s="98" t="str">
        <f>'Crisis Indicator Data'!D27</f>
        <v>Ecuador</v>
      </c>
      <c r="E30" s="99" t="str">
        <f>'Crisis Indicator Data'!E27</f>
        <v>ECU</v>
      </c>
      <c r="F30" s="169">
        <f>IF('Crisis Indicator Data'!F27="x","x",IF(LOG('Crisis Indicator Data'!F27)&lt;F$4,0,IF(LOG('Crisis Indicator Data'!F27)&gt;F$3,5,ROUND(5-(F$3-LOG('Crisis Indicator Data'!F27))/(F$3-F$4)*5,1))))</f>
        <v>0.9</v>
      </c>
      <c r="G30" s="96">
        <f>IF('Crisis Indicator Data'!F27="x","x",IF(B30="Regional crisis",('Crisis Indicator Data'!F27/VLOOKUP('Impact of the crisis'!$C30,'Regional Crises'!$B$1:$R$66,4,FALSE)),'Crisis Indicator Data'!F27/VLOOKUP('Impact of the crisis'!$E30,'Country Indicator Data'!$B$4:$P$194,15,FALSE)))</f>
        <v>1.3887099371879529E-2</v>
      </c>
      <c r="H30" s="163">
        <f t="shared" si="0"/>
        <v>0</v>
      </c>
      <c r="I30" s="163">
        <f t="shared" si="1"/>
        <v>0.45</v>
      </c>
      <c r="J30" s="163">
        <f>IF('Crisis Indicator Data'!G27="x","x",IF(LOG('Crisis Indicator Data'!G27)&lt;J$4,0,IF(LOG('Crisis Indicator Data'!G27)&gt;J$3,5,ROUND(5-(J$3-LOG('Crisis Indicator Data'!G27))/(J$3-J$4)*5,1))))</f>
        <v>2.5</v>
      </c>
      <c r="K30" s="96">
        <f>IF('Crisis Indicator Data'!G27="x","x",IF(B30="Regional crisis",('Crisis Indicator Data'!G27/VLOOKUP('Impact of the crisis'!$C30,'Regional Crises'!$B$1:$R$66,5,FALSE)),'Crisis Indicator Data'!G27/VLOOKUP('Impact of the crisis'!$E30,'Country Indicator Data'!$B$4:$P$194,14,FALSE)))</f>
        <v>0.36649602586555302</v>
      </c>
      <c r="L30" s="163">
        <f t="shared" si="2"/>
        <v>1.8</v>
      </c>
      <c r="M30" s="163">
        <f t="shared" si="3"/>
        <v>2.15</v>
      </c>
      <c r="N30" s="163">
        <f t="shared" si="4"/>
        <v>1.4</v>
      </c>
      <c r="O30" s="163">
        <f>IF('Crisis Indicator Data'!H27="x","x",IF('Crisis Indicator Data'!H27=0,0,IF(LOG('Crisis Indicator Data'!H27)&lt;O$4,0,IF(LOG('Crisis Indicator Data'!H27)&gt;O$3,5,ROUND(5-(O$3-LOG('Crisis Indicator Data'!H27))/(O$3-O$4)*5,1)))))</f>
        <v>2.2000000000000002</v>
      </c>
      <c r="P30" s="96">
        <f>IF('Crisis Indicator Data'!H27="x","x",'Crisis Indicator Data'!H27/'Crisis Indicator Data'!G27)</f>
        <v>0.11486859033265943</v>
      </c>
      <c r="Q30" s="163">
        <f t="shared" si="5"/>
        <v>0.5</v>
      </c>
      <c r="R30" s="163">
        <f t="shared" si="6"/>
        <v>1.35</v>
      </c>
      <c r="S30" s="163">
        <f>IF('Crisis Indicator Data'!I27="x","x",IF('Crisis Indicator Data'!I27=0,0,IF(LOG('Crisis Indicator Data'!I27)&lt;S$4,0,IF(LOG('Crisis Indicator Data'!I27)&gt;S$3,5,ROUND(5-(S$3-LOG('Crisis Indicator Data'!I27))/(S$3-S$4)*5,1)))))</f>
        <v>3.7</v>
      </c>
      <c r="T30" s="96">
        <f>IF('Crisis Indicator Data'!H27="x","x",IF('Crisis Indicator Data'!I27="x","x",'Crisis Indicator Data'!I27/'Crisis Indicator Data'!H27))</f>
        <v>0.66559999999999997</v>
      </c>
      <c r="U30" s="163">
        <f t="shared" si="7"/>
        <v>5</v>
      </c>
      <c r="V30" s="163">
        <f t="shared" si="8"/>
        <v>4.4000000000000004</v>
      </c>
      <c r="W30" s="163">
        <f>IF('Crisis Indicator Data'!L27="x","x",IF('Crisis Indicator Data'!L27=0,0,IF(LOG('Crisis Indicator Data'!L27)&lt;W$4,0,IF(LOG('Crisis Indicator Data'!L27)&gt;W$3,5,ROUND(5-(W$3-LOG('Crisis Indicator Data'!L27))/(W$3-W$4)*5,1)))))</f>
        <v>0</v>
      </c>
      <c r="X30" s="170">
        <f>IF(OR('Crisis Indicator Data'!L27="x",'Crisis Indicator Data'!H27="x"),"x",'Crisis Indicator Data'!L27/'Crisis Indicator Data'!H27)</f>
        <v>1.5999999999999999E-6</v>
      </c>
      <c r="Y30" s="163">
        <f t="shared" si="9"/>
        <v>0.1</v>
      </c>
      <c r="Z30" s="163">
        <f t="shared" si="10"/>
        <v>0.1</v>
      </c>
      <c r="AA30" s="163">
        <f t="shared" si="11"/>
        <v>2.9</v>
      </c>
      <c r="AB30" s="171">
        <f t="shared" si="12"/>
        <v>2.2000000000000002</v>
      </c>
    </row>
    <row r="31" spans="1:28">
      <c r="A31" s="97" t="str">
        <f>'Crisis Indicator Data'!A28</f>
        <v>Refugee Crisis in Egypt</v>
      </c>
      <c r="B31" s="98" t="str">
        <f>'Crisis Indicator Data'!B28</f>
        <v>International displacement</v>
      </c>
      <c r="C31" s="98" t="str">
        <f>'Crisis Indicator Data'!C28</f>
        <v>EGY002</v>
      </c>
      <c r="D31" s="98" t="str">
        <f>'Crisis Indicator Data'!D28</f>
        <v>Egypt</v>
      </c>
      <c r="E31" s="99" t="str">
        <f>'Crisis Indicator Data'!E28</f>
        <v>EGY</v>
      </c>
      <c r="F31" s="169">
        <f>IF('Crisis Indicator Data'!F28="x","x",IF(LOG('Crisis Indicator Data'!F28)&lt;F$4,0,IF(LOG('Crisis Indicator Data'!F28)&gt;F$3,5,ROUND(5-(F$3-LOG('Crisis Indicator Data'!F28))/(F$3-F$4)*5,1))))</f>
        <v>3.3</v>
      </c>
      <c r="G31" s="96">
        <f>IF('Crisis Indicator Data'!F28="x","x",IF(B31="Regional crisis",('Crisis Indicator Data'!F28/VLOOKUP('Impact of the crisis'!$C31,'Regional Crises'!$B$1:$R$66,4,FALSE)),'Crisis Indicator Data'!F28/VLOOKUP('Impact of the crisis'!$E31,'Country Indicator Data'!$B$4:$P$194,15,FALSE)))</f>
        <v>9.1488040584660202E-2</v>
      </c>
      <c r="H31" s="163">
        <f t="shared" si="0"/>
        <v>0.4</v>
      </c>
      <c r="I31" s="163">
        <f t="shared" si="1"/>
        <v>1.8499999999999999</v>
      </c>
      <c r="J31" s="163">
        <f>IF('Crisis Indicator Data'!G28="x","x",IF(LOG('Crisis Indicator Data'!G28)&lt;J$4,0,IF(LOG('Crisis Indicator Data'!G28)&gt;J$3,5,ROUND(5-(J$3-LOG('Crisis Indicator Data'!G28))/(J$3-J$4)*5,1))))</f>
        <v>4.5999999999999996</v>
      </c>
      <c r="K31" s="96">
        <f>IF('Crisis Indicator Data'!G28="x","x",IF(B31="Regional crisis",('Crisis Indicator Data'!G28/VLOOKUP('Impact of the crisis'!$C31,'Regional Crises'!$B$1:$R$66,5,FALSE)),'Crisis Indicator Data'!G28/VLOOKUP('Impact of the crisis'!$E31,'Country Indicator Data'!$B$4:$P$194,14,FALSE)))</f>
        <v>0.23209945411802207</v>
      </c>
      <c r="L31" s="163">
        <f t="shared" si="2"/>
        <v>1.1000000000000001</v>
      </c>
      <c r="M31" s="163">
        <f t="shared" si="3"/>
        <v>2.8499999999999996</v>
      </c>
      <c r="N31" s="163">
        <f t="shared" si="4"/>
        <v>2.4</v>
      </c>
      <c r="O31" s="163">
        <f>IF('Crisis Indicator Data'!H28="x","x",IF('Crisis Indicator Data'!H28=0,0,IF(LOG('Crisis Indicator Data'!H28)&lt;O$4,0,IF(LOG('Crisis Indicator Data'!H28)&gt;O$3,5,ROUND(5-(O$3-LOG('Crisis Indicator Data'!H28))/(O$3-O$4)*5,1)))))</f>
        <v>2.8</v>
      </c>
      <c r="P31" s="96">
        <f>IF('Crisis Indicator Data'!H28="x","x",'Crisis Indicator Data'!H28/'Crisis Indicator Data'!G28)</f>
        <v>6.1587982832618023E-2</v>
      </c>
      <c r="Q31" s="163">
        <f t="shared" si="5"/>
        <v>0.3</v>
      </c>
      <c r="R31" s="163">
        <f t="shared" si="6"/>
        <v>1.5499999999999998</v>
      </c>
      <c r="S31" s="163">
        <f>IF('Crisis Indicator Data'!I28="x","x",IF('Crisis Indicator Data'!I28=0,0,IF(LOG('Crisis Indicator Data'!I28)&lt;S$4,0,IF(LOG('Crisis Indicator Data'!I28)&gt;S$3,5,ROUND(5-(S$3-LOG('Crisis Indicator Data'!I28))/(S$3-S$4)*5,1)))))</f>
        <v>3.9</v>
      </c>
      <c r="T31" s="96">
        <f>IF('Crisis Indicator Data'!H28="x","x",IF('Crisis Indicator Data'!I28="x","x",'Crisis Indicator Data'!I28/'Crisis Indicator Data'!H28))</f>
        <v>0.35052264808362371</v>
      </c>
      <c r="U31" s="163">
        <f t="shared" si="7"/>
        <v>5</v>
      </c>
      <c r="V31" s="163">
        <f t="shared" si="8"/>
        <v>4.5</v>
      </c>
      <c r="W31" s="163">
        <f>IF('Crisis Indicator Data'!L28="x","x",IF('Crisis Indicator Data'!L28=0,0,IF(LOG('Crisis Indicator Data'!L28)&lt;W$4,0,IF(LOG('Crisis Indicator Data'!L28)&gt;W$3,5,ROUND(5-(W$3-LOG('Crisis Indicator Data'!L28))/(W$3-W$4)*5,1)))))</f>
        <v>0</v>
      </c>
      <c r="X31" s="170">
        <f>IF(OR('Crisis Indicator Data'!L28="x",'Crisis Indicator Data'!H28="x"),"x",'Crisis Indicator Data'!L28/'Crisis Indicator Data'!H28)</f>
        <v>0</v>
      </c>
      <c r="Y31" s="163">
        <f t="shared" si="9"/>
        <v>0</v>
      </c>
      <c r="Z31" s="163">
        <f t="shared" si="10"/>
        <v>0</v>
      </c>
      <c r="AA31" s="163">
        <f t="shared" si="11"/>
        <v>2.9</v>
      </c>
      <c r="AB31" s="171">
        <f t="shared" si="12"/>
        <v>2.2999999999999998</v>
      </c>
    </row>
    <row r="32" spans="1:28">
      <c r="A32" s="97" t="str">
        <f>'Crisis Indicator Data'!A29</f>
        <v>Complex crisis in Eritrea</v>
      </c>
      <c r="B32" s="98" t="str">
        <f>'Crisis Indicator Data'!B29</f>
        <v>Complex crisis</v>
      </c>
      <c r="C32" s="98" t="str">
        <f>'Crisis Indicator Data'!C29</f>
        <v>ERI001</v>
      </c>
      <c r="D32" s="98" t="str">
        <f>'Crisis Indicator Data'!D29</f>
        <v>Eritrea</v>
      </c>
      <c r="E32" s="99" t="str">
        <f>'Crisis Indicator Data'!E29</f>
        <v>ERI</v>
      </c>
      <c r="F32" s="169">
        <f>IF('Crisis Indicator Data'!F29="x","x",IF(LOG('Crisis Indicator Data'!F29)&lt;F$4,0,IF(LOG('Crisis Indicator Data'!F29)&gt;F$3,5,ROUND(5-(F$3-LOG('Crisis Indicator Data'!F29))/(F$3-F$4)*5,1))))</f>
        <v>3.3</v>
      </c>
      <c r="G32" s="96">
        <f>IF('Crisis Indicator Data'!F29="x","x",IF(B32="Regional crisis",('Crisis Indicator Data'!F29/VLOOKUP('Impact of the crisis'!$C32,'Regional Crises'!$B$1:$R$66,4,FALSE)),'Crisis Indicator Data'!F29/VLOOKUP('Impact of the crisis'!$E32,'Country Indicator Data'!$B$4:$P$194,15,FALSE)))</f>
        <v>1</v>
      </c>
      <c r="H32" s="163">
        <f t="shared" si="0"/>
        <v>5</v>
      </c>
      <c r="I32" s="163">
        <f t="shared" si="1"/>
        <v>4.1500000000000004</v>
      </c>
      <c r="J32" s="163">
        <f>IF('Crisis Indicator Data'!G29="x","x",IF(LOG('Crisis Indicator Data'!G29)&lt;J$4,0,IF(LOG('Crisis Indicator Data'!G29)&gt;J$3,5,ROUND(5-(J$3-LOG('Crisis Indicator Data'!G29))/(J$3-J$4)*5,1))))</f>
        <v>1.7</v>
      </c>
      <c r="K32" s="96">
        <f>IF('Crisis Indicator Data'!G29="x","x",IF(B32="Regional crisis",('Crisis Indicator Data'!G29/VLOOKUP('Impact of the crisis'!$C32,'Regional Crises'!$B$1:$R$66,5,FALSE)),'Crisis Indicator Data'!G29/VLOOKUP('Impact of the crisis'!$E32,'Country Indicator Data'!$B$4:$P$194,14,FALSE)))</f>
        <v>1</v>
      </c>
      <c r="L32" s="163">
        <f t="shared" si="2"/>
        <v>5</v>
      </c>
      <c r="M32" s="163">
        <f t="shared" si="3"/>
        <v>3.35</v>
      </c>
      <c r="N32" s="163">
        <f t="shared" si="4"/>
        <v>3.8</v>
      </c>
      <c r="O32" s="163">
        <f>IF('Crisis Indicator Data'!H29="x","x",IF('Crisis Indicator Data'!H29=0,0,IF(LOG('Crisis Indicator Data'!H29)&lt;O$4,0,IF(LOG('Crisis Indicator Data'!H29)&gt;O$3,5,ROUND(5-(O$3-LOG('Crisis Indicator Data'!H29))/(O$3-O$4)*5,1)))))</f>
        <v>3.2</v>
      </c>
      <c r="P32" s="96">
        <f>IF('Crisis Indicator Data'!H29="x","x",'Crisis Indicator Data'!H29/'Crisis Indicator Data'!G29)</f>
        <v>0.80012395413696935</v>
      </c>
      <c r="Q32" s="163">
        <f t="shared" si="5"/>
        <v>4</v>
      </c>
      <c r="R32" s="163">
        <f t="shared" si="6"/>
        <v>3.6</v>
      </c>
      <c r="S32" s="163">
        <f>IF('Crisis Indicator Data'!I29="x","x",IF('Crisis Indicator Data'!I29=0,0,IF(LOG('Crisis Indicator Data'!I29)&lt;S$4,0,IF(LOG('Crisis Indicator Data'!I29)&gt;S$3,5,ROUND(5-(S$3-LOG('Crisis Indicator Data'!I29))/(S$3-S$4)*5,1)))))</f>
        <v>3.6</v>
      </c>
      <c r="T32" s="96">
        <f>IF('Crisis Indicator Data'!H29="x","x",IF('Crisis Indicator Data'!I29="x","x",'Crisis Indicator Data'!I29/'Crisis Indicator Data'!H29))</f>
        <v>0.12161115414407436</v>
      </c>
      <c r="U32" s="163">
        <f t="shared" si="7"/>
        <v>4.0999999999999996</v>
      </c>
      <c r="V32" s="163">
        <f t="shared" si="8"/>
        <v>3.9</v>
      </c>
      <c r="W32" s="163">
        <f>IF('Crisis Indicator Data'!L29="x","x",IF('Crisis Indicator Data'!L29=0,0,IF(LOG('Crisis Indicator Data'!L29)&lt;W$4,0,IF(LOG('Crisis Indicator Data'!L29)&gt;W$3,5,ROUND(5-(W$3-LOG('Crisis Indicator Data'!L29))/(W$3-W$4)*5,1)))))</f>
        <v>0</v>
      </c>
      <c r="X32" s="170">
        <f>IF(OR('Crisis Indicator Data'!L29="x",'Crisis Indicator Data'!H29="x"),"x",'Crisis Indicator Data'!L29/'Crisis Indicator Data'!H29)</f>
        <v>0</v>
      </c>
      <c r="Y32" s="163">
        <f t="shared" si="9"/>
        <v>0</v>
      </c>
      <c r="Z32" s="163">
        <f t="shared" si="10"/>
        <v>0</v>
      </c>
      <c r="AA32" s="163">
        <f t="shared" si="11"/>
        <v>2.4</v>
      </c>
      <c r="AB32" s="171">
        <f t="shared" si="12"/>
        <v>3.1</v>
      </c>
    </row>
    <row r="33" spans="1:28">
      <c r="A33" s="97" t="str">
        <f>'Crisis Indicator Data'!A30</f>
        <v>Mixed migration flows in spain</v>
      </c>
      <c r="B33" s="98" t="str">
        <f>'Crisis Indicator Data'!B30</f>
        <v>International displacement</v>
      </c>
      <c r="C33" s="98" t="str">
        <f>'Crisis Indicator Data'!C30</f>
        <v>ESP002</v>
      </c>
      <c r="D33" s="98" t="str">
        <f>'Crisis Indicator Data'!D30</f>
        <v>Spain</v>
      </c>
      <c r="E33" s="99" t="str">
        <f>'Crisis Indicator Data'!E30</f>
        <v>ESP</v>
      </c>
      <c r="F33" s="169">
        <f>IF('Crisis Indicator Data'!F30="x","x",IF(LOG('Crisis Indicator Data'!F30)&lt;F$4,0,IF(LOG('Crisis Indicator Data'!F30)&gt;F$3,5,ROUND(5-(F$3-LOG('Crisis Indicator Data'!F30))/(F$3-F$4)*5,1))))</f>
        <v>3.3</v>
      </c>
      <c r="G33" s="96">
        <f>IF('Crisis Indicator Data'!F30="x","x",IF(B33="Regional crisis",('Crisis Indicator Data'!F30/VLOOKUP('Impact of the crisis'!$C33,'Regional Crises'!$B$1:$R$66,4,FALSE)),'Crisis Indicator Data'!F30/VLOOKUP('Impact of the crisis'!$E33,'Country Indicator Data'!$B$4:$P$194,15,FALSE)))</f>
        <v>0.18514224025909118</v>
      </c>
      <c r="H33" s="163">
        <f t="shared" si="0"/>
        <v>0.8</v>
      </c>
      <c r="I33" s="163">
        <f t="shared" si="1"/>
        <v>2.0499999999999998</v>
      </c>
      <c r="J33" s="163">
        <f>IF('Crisis Indicator Data'!G30="x","x",IF(LOG('Crisis Indicator Data'!G30)&lt;J$4,0,IF(LOG('Crisis Indicator Data'!G30)&gt;J$3,5,ROUND(5-(J$3-LOG('Crisis Indicator Data'!G30))/(J$3-J$4)*5,1))))</f>
        <v>3.6</v>
      </c>
      <c r="K33" s="96">
        <f>IF('Crisis Indicator Data'!G30="x","x",IF(B33="Regional crisis",('Crisis Indicator Data'!G30/VLOOKUP('Impact of the crisis'!$C33,'Regional Crises'!$B$1:$R$66,5,FALSE)),'Crisis Indicator Data'!G30/VLOOKUP('Impact of the crisis'!$E33,'Country Indicator Data'!$B$4:$P$194,14,FALSE)))</f>
        <v>0.25454043375746116</v>
      </c>
      <c r="L33" s="163">
        <f t="shared" si="2"/>
        <v>1.2</v>
      </c>
      <c r="M33" s="163">
        <f t="shared" si="3"/>
        <v>2.4</v>
      </c>
      <c r="N33" s="163">
        <f t="shared" si="4"/>
        <v>2.2000000000000002</v>
      </c>
      <c r="O33" s="163">
        <f>IF('Crisis Indicator Data'!H30="x","x",IF('Crisis Indicator Data'!H30=0,0,IF(LOG('Crisis Indicator Data'!H30)&lt;O$4,0,IF(LOG('Crisis Indicator Data'!H30)&gt;O$3,5,ROUND(5-(O$3-LOG('Crisis Indicator Data'!H30))/(O$3-O$4)*5,1)))))</f>
        <v>0.2</v>
      </c>
      <c r="P33" s="96">
        <f>IF('Crisis Indicator Data'!H30="x","x",'Crisis Indicator Data'!H30/'Crisis Indicator Data'!G30)</f>
        <v>3.338062254861053E-3</v>
      </c>
      <c r="Q33" s="163">
        <f t="shared" si="5"/>
        <v>0</v>
      </c>
      <c r="R33" s="163">
        <f t="shared" si="6"/>
        <v>0.1</v>
      </c>
      <c r="S33" s="163">
        <f>IF('Crisis Indicator Data'!I30="x","x",IF('Crisis Indicator Data'!I30=0,0,IF(LOG('Crisis Indicator Data'!I30)&lt;S$4,0,IF(LOG('Crisis Indicator Data'!I30)&gt;S$3,5,ROUND(5-(S$3-LOG('Crisis Indicator Data'!I30))/(S$3-S$4)*5,1)))))</f>
        <v>2.2999999999999998</v>
      </c>
      <c r="T33" s="96">
        <f>IF('Crisis Indicator Data'!H30="x","x",IF('Crisis Indicator Data'!I30="x","x",'Crisis Indicator Data'!I30/'Crisis Indicator Data'!H30))</f>
        <v>1</v>
      </c>
      <c r="U33" s="163">
        <f t="shared" si="7"/>
        <v>5</v>
      </c>
      <c r="V33" s="163">
        <f t="shared" si="8"/>
        <v>3.7</v>
      </c>
      <c r="W33" s="163">
        <f>IF('Crisis Indicator Data'!L30="x","x",IF('Crisis Indicator Data'!L30=0,0,IF(LOG('Crisis Indicator Data'!L30)&lt;W$4,0,IF(LOG('Crisis Indicator Data'!L30)&gt;W$3,5,ROUND(5-(W$3-LOG('Crisis Indicator Data'!L30))/(W$3-W$4)*5,1)))))</f>
        <v>3.4</v>
      </c>
      <c r="X33" s="170">
        <f>IF(OR('Crisis Indicator Data'!L30="x",'Crisis Indicator Data'!H30="x"),"x",'Crisis Indicator Data'!L30/'Crisis Indicator Data'!H30)</f>
        <v>5.6249999999999998E-3</v>
      </c>
      <c r="Y33" s="163">
        <f t="shared" si="9"/>
        <v>5</v>
      </c>
      <c r="Z33" s="163">
        <f t="shared" si="10"/>
        <v>4.2</v>
      </c>
      <c r="AA33" s="163">
        <f t="shared" si="11"/>
        <v>4</v>
      </c>
      <c r="AB33" s="171">
        <f t="shared" si="12"/>
        <v>2.5</v>
      </c>
    </row>
    <row r="34" spans="1:28">
      <c r="A34" s="97" t="str">
        <f>'Crisis Indicator Data'!A31</f>
        <v>Complex crisis in Ethiopia</v>
      </c>
      <c r="B34" s="98" t="str">
        <f>'Crisis Indicator Data'!B31</f>
        <v>Complex crisis</v>
      </c>
      <c r="C34" s="98" t="str">
        <f>'Crisis Indicator Data'!C31</f>
        <v>ETH001</v>
      </c>
      <c r="D34" s="98" t="str">
        <f>'Crisis Indicator Data'!D31</f>
        <v>Ethiopia</v>
      </c>
      <c r="E34" s="99" t="str">
        <f>'Crisis Indicator Data'!E31</f>
        <v>ETH</v>
      </c>
      <c r="F34" s="169">
        <f>IF('Crisis Indicator Data'!F31="x","x",IF(LOG('Crisis Indicator Data'!F31)&lt;F$4,0,IF(LOG('Crisis Indicator Data'!F31)&gt;F$3,5,ROUND(5-(F$3-LOG('Crisis Indicator Data'!F31))/(F$3-F$4)*5,1))))</f>
        <v>5</v>
      </c>
      <c r="G34" s="96">
        <f>IF('Crisis Indicator Data'!F31="x","x",IF(B34="Regional crisis",('Crisis Indicator Data'!F31/VLOOKUP('Impact of the crisis'!$C34,'Regional Crises'!$B$1:$R$66,4,FALSE)),'Crisis Indicator Data'!F31/VLOOKUP('Impact of the crisis'!$E34,'Country Indicator Data'!$B$4:$P$194,15,FALSE)))</f>
        <v>1</v>
      </c>
      <c r="H34" s="163">
        <f t="shared" si="0"/>
        <v>5</v>
      </c>
      <c r="I34" s="163">
        <f t="shared" si="1"/>
        <v>5</v>
      </c>
      <c r="J34" s="163">
        <f>IF('Crisis Indicator Data'!G31="x","x",IF(LOG('Crisis Indicator Data'!G31)&lt;J$4,0,IF(LOG('Crisis Indicator Data'!G31)&gt;J$3,5,ROUND(5-(J$3-LOG('Crisis Indicator Data'!G31))/(J$3-J$4)*5,1))))</f>
        <v>5</v>
      </c>
      <c r="K34" s="96">
        <f>IF('Crisis Indicator Data'!G31="x","x",IF(B34="Regional crisis",('Crisis Indicator Data'!G31/VLOOKUP('Impact of the crisis'!$C34,'Regional Crises'!$B$1:$R$66,5,FALSE)),'Crisis Indicator Data'!G31/VLOOKUP('Impact of the crisis'!$E34,'Country Indicator Data'!$B$4:$P$194,14,FALSE)))</f>
        <v>1</v>
      </c>
      <c r="L34" s="163">
        <f t="shared" si="2"/>
        <v>5</v>
      </c>
      <c r="M34" s="163">
        <f t="shared" si="3"/>
        <v>5</v>
      </c>
      <c r="N34" s="163">
        <f t="shared" si="4"/>
        <v>5</v>
      </c>
      <c r="O34" s="163">
        <f>IF('Crisis Indicator Data'!H31="x","x",IF('Crisis Indicator Data'!H31=0,0,IF(LOG('Crisis Indicator Data'!H31)&lt;O$4,0,IF(LOG('Crisis Indicator Data'!H31)&gt;O$3,5,ROUND(5-(O$3-LOG('Crisis Indicator Data'!H31))/(O$3-O$4)*5,1)))))</f>
        <v>5</v>
      </c>
      <c r="P34" s="96">
        <f>IF('Crisis Indicator Data'!H31="x","x",'Crisis Indicator Data'!H31/'Crisis Indicator Data'!G31)</f>
        <v>1</v>
      </c>
      <c r="Q34" s="163">
        <f t="shared" si="5"/>
        <v>5</v>
      </c>
      <c r="R34" s="163">
        <f t="shared" si="6"/>
        <v>5</v>
      </c>
      <c r="S34" s="163">
        <f>IF('Crisis Indicator Data'!I31="x","x",IF('Crisis Indicator Data'!I31=0,0,IF(LOG('Crisis Indicator Data'!I31)&lt;S$4,0,IF(LOG('Crisis Indicator Data'!I31)&gt;S$3,5,ROUND(5-(S$3-LOG('Crisis Indicator Data'!I31))/(S$3-S$4)*5,1)))))</f>
        <v>4.9000000000000004</v>
      </c>
      <c r="T34" s="96">
        <f>IF('Crisis Indicator Data'!H31="x","x",IF('Crisis Indicator Data'!I31="x","x",'Crisis Indicator Data'!I31/'Crisis Indicator Data'!H31))</f>
        <v>2.6393442622950819E-2</v>
      </c>
      <c r="U34" s="163">
        <f t="shared" si="7"/>
        <v>0.9</v>
      </c>
      <c r="V34" s="163">
        <f t="shared" si="8"/>
        <v>2.9</v>
      </c>
      <c r="W34" s="163">
        <f>IF('Crisis Indicator Data'!L31="x","x",IF('Crisis Indicator Data'!L31=0,0,IF(LOG('Crisis Indicator Data'!L31)&lt;W$4,0,IF(LOG('Crisis Indicator Data'!L31)&gt;W$3,5,ROUND(5-(W$3-LOG('Crisis Indicator Data'!L31))/(W$3-W$4)*5,1)))))</f>
        <v>5</v>
      </c>
      <c r="X34" s="170">
        <f>IF(OR('Crisis Indicator Data'!L31="x",'Crisis Indicator Data'!H31="x"),"x",'Crisis Indicator Data'!L31/'Crisis Indicator Data'!H31)</f>
        <v>3.6885245901639346E-5</v>
      </c>
      <c r="Y34" s="163">
        <f t="shared" si="9"/>
        <v>1.8</v>
      </c>
      <c r="Z34" s="163">
        <f t="shared" si="10"/>
        <v>3.4</v>
      </c>
      <c r="AA34" s="163">
        <f t="shared" si="11"/>
        <v>3.2</v>
      </c>
      <c r="AB34" s="171">
        <f t="shared" si="12"/>
        <v>4.3</v>
      </c>
    </row>
    <row r="35" spans="1:28">
      <c r="A35" s="97" t="str">
        <f>'Crisis Indicator Data'!A32</f>
        <v>Flood Crisis in Ethiopia</v>
      </c>
      <c r="B35" s="98" t="str">
        <f>'Crisis Indicator Data'!B32</f>
        <v>Flood</v>
      </c>
      <c r="C35" s="98" t="str">
        <f>'Crisis Indicator Data'!C32</f>
        <v>ETH002</v>
      </c>
      <c r="D35" s="98" t="str">
        <f>'Crisis Indicator Data'!D32</f>
        <v>Ethiopia</v>
      </c>
      <c r="E35" s="99" t="str">
        <f>'Crisis Indicator Data'!E32</f>
        <v>ETH</v>
      </c>
      <c r="F35" s="169">
        <f>IF('Crisis Indicator Data'!F32="x","x",IF(LOG('Crisis Indicator Data'!F32)&lt;F$4,0,IF(LOG('Crisis Indicator Data'!F32)&gt;F$3,5,ROUND(5-(F$3-LOG('Crisis Indicator Data'!F32))/(F$3-F$4)*5,1))))</f>
        <v>4.8</v>
      </c>
      <c r="G35" s="96">
        <f>IF('Crisis Indicator Data'!F32="x","x",IF(B35="Regional crisis",('Crisis Indicator Data'!F32/VLOOKUP('Impact of the crisis'!$C35,'Regional Crises'!$B$1:$R$66,4,FALSE)),'Crisis Indicator Data'!F32/VLOOKUP('Impact of the crisis'!$E35,'Country Indicator Data'!$B$4:$P$194,15,FALSE)))</f>
        <v>0.74287800000000004</v>
      </c>
      <c r="H35" s="163">
        <f t="shared" si="0"/>
        <v>3.7</v>
      </c>
      <c r="I35" s="163">
        <f t="shared" si="1"/>
        <v>4.25</v>
      </c>
      <c r="J35" s="163">
        <f>IF('Crisis Indicator Data'!G32="x","x",IF(LOG('Crisis Indicator Data'!G32)&lt;J$4,0,IF(LOG('Crisis Indicator Data'!G32)&gt;J$3,5,ROUND(5-(J$3-LOG('Crisis Indicator Data'!G32))/(J$3-J$4)*5,1))))</f>
        <v>5</v>
      </c>
      <c r="K35" s="96">
        <f>IF('Crisis Indicator Data'!G32="x","x",IF(B35="Regional crisis",('Crisis Indicator Data'!G32/VLOOKUP('Impact of the crisis'!$C35,'Regional Crises'!$B$1:$R$66,5,FALSE)),'Crisis Indicator Data'!G32/VLOOKUP('Impact of the crisis'!$E35,'Country Indicator Data'!$B$4:$P$194,14,FALSE)))</f>
        <v>0.59741562198649956</v>
      </c>
      <c r="L35" s="163">
        <f t="shared" si="2"/>
        <v>3</v>
      </c>
      <c r="M35" s="163">
        <f t="shared" si="3"/>
        <v>4</v>
      </c>
      <c r="N35" s="163">
        <f t="shared" si="4"/>
        <v>4.0999999999999996</v>
      </c>
      <c r="O35" s="163">
        <f>IF('Crisis Indicator Data'!H32="x","x",IF('Crisis Indicator Data'!H32=0,0,IF(LOG('Crisis Indicator Data'!H32)&lt;O$4,0,IF(LOG('Crisis Indicator Data'!H32)&gt;O$3,5,ROUND(5-(O$3-LOG('Crisis Indicator Data'!H32))/(O$3-O$4)*5,1)))))</f>
        <v>2.5</v>
      </c>
      <c r="P35" s="96">
        <f>IF('Crisis Indicator Data'!H32="x","x",'Crisis Indicator Data'!H32/'Crisis Indicator Data'!G32)</f>
        <v>1.6432076446280992E-2</v>
      </c>
      <c r="Q35" s="163">
        <f t="shared" si="5"/>
        <v>0</v>
      </c>
      <c r="R35" s="163">
        <f t="shared" si="6"/>
        <v>1.25</v>
      </c>
      <c r="S35" s="163">
        <f>IF('Crisis Indicator Data'!I32="x","x",IF('Crisis Indicator Data'!I32=0,0,IF(LOG('Crisis Indicator Data'!I32)&lt;S$4,0,IF(LOG('Crisis Indicator Data'!I32)&gt;S$3,5,ROUND(5-(S$3-LOG('Crisis Indicator Data'!I32))/(S$3-S$4)*5,1)))))</f>
        <v>3.5</v>
      </c>
      <c r="T35" s="96">
        <f>IF('Crisis Indicator Data'!H32="x","x",IF('Crisis Indicator Data'!I32="x","x",'Crisis Indicator Data'!I32/'Crisis Indicator Data'!H32))</f>
        <v>0.28880157170923382</v>
      </c>
      <c r="U35" s="163">
        <f t="shared" si="7"/>
        <v>5</v>
      </c>
      <c r="V35" s="163">
        <f t="shared" si="8"/>
        <v>4.3</v>
      </c>
      <c r="W35" s="163">
        <f>IF('Crisis Indicator Data'!L32="x","x",IF('Crisis Indicator Data'!L32=0,0,IF(LOG('Crisis Indicator Data'!L32)&lt;W$4,0,IF(LOG('Crisis Indicator Data'!L32)&gt;W$3,5,ROUND(5-(W$3-LOG('Crisis Indicator Data'!L32))/(W$3-W$4)*5,1)))))</f>
        <v>1.5</v>
      </c>
      <c r="X35" s="170">
        <f>IF(OR('Crisis Indicator Data'!L32="x",'Crisis Indicator Data'!H32="x"),"x",'Crisis Indicator Data'!L32/'Crisis Indicator Data'!H32)</f>
        <v>1.1787819253438114E-5</v>
      </c>
      <c r="Y35" s="163">
        <f t="shared" si="9"/>
        <v>0.6</v>
      </c>
      <c r="Z35" s="163">
        <f t="shared" si="10"/>
        <v>1.1000000000000001</v>
      </c>
      <c r="AA35" s="163">
        <f t="shared" si="11"/>
        <v>3.1</v>
      </c>
      <c r="AB35" s="171">
        <f t="shared" si="12"/>
        <v>2.2999999999999998</v>
      </c>
    </row>
    <row r="36" spans="1:28">
      <c r="A36" s="97" t="str">
        <f>'Crisis Indicator Data'!A33</f>
        <v>International Displacement</v>
      </c>
      <c r="B36" s="98" t="str">
        <f>'Crisis Indicator Data'!B33</f>
        <v>International displacement</v>
      </c>
      <c r="C36" s="98" t="str">
        <f>'Crisis Indicator Data'!C33</f>
        <v>ETH003</v>
      </c>
      <c r="D36" s="98" t="str">
        <f>'Crisis Indicator Data'!D33</f>
        <v>Ethiopia</v>
      </c>
      <c r="E36" s="99" t="str">
        <f>'Crisis Indicator Data'!E33</f>
        <v>ETH</v>
      </c>
      <c r="F36" s="169">
        <f>IF('Crisis Indicator Data'!F33="x","x",IF(LOG('Crisis Indicator Data'!F33)&lt;F$4,0,IF(LOG('Crisis Indicator Data'!F33)&gt;F$3,5,ROUND(5-(F$3-LOG('Crisis Indicator Data'!F33))/(F$3-F$4)*5,1))))</f>
        <v>4.9000000000000004</v>
      </c>
      <c r="G36" s="96">
        <f>IF('Crisis Indicator Data'!F33="x","x",IF(B36="Regional crisis",('Crisis Indicator Data'!F33/VLOOKUP('Impact of the crisis'!$C36,'Regional Crises'!$B$1:$R$66,4,FALSE)),'Crisis Indicator Data'!F33/VLOOKUP('Impact of the crisis'!$E36,'Country Indicator Data'!$B$4:$P$194,15,FALSE)))</f>
        <v>0.90705000000000002</v>
      </c>
      <c r="H36" s="163">
        <f t="shared" si="0"/>
        <v>4.5</v>
      </c>
      <c r="I36" s="163">
        <f t="shared" si="1"/>
        <v>4.7</v>
      </c>
      <c r="J36" s="163">
        <f>IF('Crisis Indicator Data'!G33="x","x",IF(LOG('Crisis Indicator Data'!G33)&lt;J$4,0,IF(LOG('Crisis Indicator Data'!G33)&gt;J$3,5,ROUND(5-(J$3-LOG('Crisis Indicator Data'!G33))/(J$3-J$4)*5,1))))</f>
        <v>5</v>
      </c>
      <c r="K36" s="96">
        <f>IF('Crisis Indicator Data'!G33="x","x",IF(B36="Regional crisis",('Crisis Indicator Data'!G33/VLOOKUP('Impact of the crisis'!$C36,'Regional Crises'!$B$1:$R$66,5,FALSE)),'Crisis Indicator Data'!G33/VLOOKUP('Impact of the crisis'!$E36,'Country Indicator Data'!$B$4:$P$194,14,FALSE)))</f>
        <v>0.6979845708775313</v>
      </c>
      <c r="L36" s="163">
        <f t="shared" si="2"/>
        <v>3.5</v>
      </c>
      <c r="M36" s="163">
        <f t="shared" si="3"/>
        <v>4.25</v>
      </c>
      <c r="N36" s="163">
        <f t="shared" si="4"/>
        <v>4.5</v>
      </c>
      <c r="O36" s="163">
        <f>IF('Crisis Indicator Data'!H33="x","x",IF('Crisis Indicator Data'!H33=0,0,IF(LOG('Crisis Indicator Data'!H33)&lt;O$4,0,IF(LOG('Crisis Indicator Data'!H33)&gt;O$3,5,ROUND(5-(O$3-LOG('Crisis Indicator Data'!H33))/(O$3-O$4)*5,1)))))</f>
        <v>2.2999999999999998</v>
      </c>
      <c r="P36" s="96">
        <f>IF('Crisis Indicator Data'!H33="x","x",'Crisis Indicator Data'!H33/'Crisis Indicator Data'!G33)</f>
        <v>1.0624335115569003E-2</v>
      </c>
      <c r="Q36" s="163">
        <f t="shared" si="5"/>
        <v>0</v>
      </c>
      <c r="R36" s="163">
        <f t="shared" si="6"/>
        <v>1.1499999999999999</v>
      </c>
      <c r="S36" s="163">
        <f>IF('Crisis Indicator Data'!I33="x","x",IF('Crisis Indicator Data'!I33=0,0,IF(LOG('Crisis Indicator Data'!I33)&lt;S$4,0,IF(LOG('Crisis Indicator Data'!I33)&gt;S$3,5,ROUND(5-(S$3-LOG('Crisis Indicator Data'!I33))/(S$3-S$4)*5,1)))))</f>
        <v>4.0999999999999996</v>
      </c>
      <c r="T36" s="96">
        <f>IF('Crisis Indicator Data'!H33="x","x",IF('Crisis Indicator Data'!I33="x","x",'Crisis Indicator Data'!I33/'Crisis Indicator Data'!H33))</f>
        <v>1</v>
      </c>
      <c r="U36" s="163">
        <f t="shared" si="7"/>
        <v>5</v>
      </c>
      <c r="V36" s="163">
        <f t="shared" si="8"/>
        <v>4.5999999999999996</v>
      </c>
      <c r="W36" s="163" t="str">
        <f>IF('Crisis Indicator Data'!L33="x","x",IF('Crisis Indicator Data'!L33=0,0,IF(LOG('Crisis Indicator Data'!L33)&lt;W$4,0,IF(LOG('Crisis Indicator Data'!L33)&gt;W$3,5,ROUND(5-(W$3-LOG('Crisis Indicator Data'!L33))/(W$3-W$4)*5,1)))))</f>
        <v>x</v>
      </c>
      <c r="X36" s="170" t="str">
        <f>IF(OR('Crisis Indicator Data'!L33="x",'Crisis Indicator Data'!H33="x"),"x",'Crisis Indicator Data'!L33/'Crisis Indicator Data'!H33)</f>
        <v>x</v>
      </c>
      <c r="Y36" s="163" t="str">
        <f t="shared" si="9"/>
        <v>x</v>
      </c>
      <c r="Z36" s="163" t="str">
        <f t="shared" si="10"/>
        <v>x</v>
      </c>
      <c r="AA36" s="163">
        <f t="shared" si="11"/>
        <v>4.5999999999999996</v>
      </c>
      <c r="AB36" s="171">
        <f t="shared" si="12"/>
        <v>3.3</v>
      </c>
    </row>
    <row r="37" spans="1:28">
      <c r="A37" s="97" t="str">
        <f>'Crisis Indicator Data'!A34</f>
        <v>Crisis in Tigray</v>
      </c>
      <c r="B37" s="98" t="str">
        <f>'Crisis Indicator Data'!B34</f>
        <v>Conflict</v>
      </c>
      <c r="C37" s="98" t="str">
        <f>'Crisis Indicator Data'!C34</f>
        <v>ETH004</v>
      </c>
      <c r="D37" s="98" t="str">
        <f>'Crisis Indicator Data'!D34</f>
        <v>Ethiopia</v>
      </c>
      <c r="E37" s="99" t="str">
        <f>'Crisis Indicator Data'!E34</f>
        <v>ETH</v>
      </c>
      <c r="F37" s="169">
        <f>IF('Crisis Indicator Data'!F34="x","x",IF(LOG('Crisis Indicator Data'!F34)&lt;F$4,0,IF(LOG('Crisis Indicator Data'!F34)&gt;F$3,5,ROUND(5-(F$3-LOG('Crisis Indicator Data'!F34))/(F$3-F$4)*5,1))))</f>
        <v>2.8</v>
      </c>
      <c r="G37" s="96">
        <f>IF('Crisis Indicator Data'!F34="x","x",IF(B37="Regional crisis",('Crisis Indicator Data'!F34/VLOOKUP('Impact of the crisis'!$C37,'Regional Crises'!$B$1:$R$66,4,FALSE)),'Crisis Indicator Data'!F34/VLOOKUP('Impact of the crisis'!$E37,'Country Indicator Data'!$B$4:$P$194,15,FALSE)))</f>
        <v>5.0078999999999999E-2</v>
      </c>
      <c r="H37" s="163">
        <f t="shared" si="0"/>
        <v>0.2</v>
      </c>
      <c r="I37" s="163">
        <f t="shared" si="1"/>
        <v>1.5</v>
      </c>
      <c r="J37" s="163">
        <f>IF('Crisis Indicator Data'!G34="x","x",IF(LOG('Crisis Indicator Data'!G34)&lt;J$4,0,IF(LOG('Crisis Indicator Data'!G34)&gt;J$3,5,ROUND(5-(J$3-LOG('Crisis Indicator Data'!G34))/(J$3-J$4)*5,1))))</f>
        <v>2.4</v>
      </c>
      <c r="K37" s="96">
        <f>IF('Crisis Indicator Data'!G34="x","x",IF(B37="Regional crisis",('Crisis Indicator Data'!G34/VLOOKUP('Impact of the crisis'!$C37,'Regional Crises'!$B$1:$R$66,5,FALSE)),'Crisis Indicator Data'!G34/VLOOKUP('Impact of the crisis'!$E37,'Country Indicator Data'!$B$4:$P$194,14,FALSE)))</f>
        <v>4.9720347155255543E-2</v>
      </c>
      <c r="L37" s="163">
        <f t="shared" si="2"/>
        <v>0.2</v>
      </c>
      <c r="M37" s="163">
        <f t="shared" si="3"/>
        <v>1.3</v>
      </c>
      <c r="N37" s="163">
        <f t="shared" si="4"/>
        <v>1.4</v>
      </c>
      <c r="O37" s="163">
        <f>IF('Crisis Indicator Data'!H34="x","x",IF('Crisis Indicator Data'!H34=0,0,IF(LOG('Crisis Indicator Data'!H34)&lt;O$4,0,IF(LOG('Crisis Indicator Data'!H34)&gt;O$3,5,ROUND(5-(O$3-LOG('Crisis Indicator Data'!H34))/(O$3-O$4)*5,1)))))</f>
        <v>3.7</v>
      </c>
      <c r="P37" s="96">
        <f>IF('Crisis Indicator Data'!H34="x","x",'Crisis Indicator Data'!H34/'Crisis Indicator Data'!G34)</f>
        <v>1</v>
      </c>
      <c r="Q37" s="163">
        <f t="shared" si="5"/>
        <v>5</v>
      </c>
      <c r="R37" s="163">
        <f t="shared" si="6"/>
        <v>4.3499999999999996</v>
      </c>
      <c r="S37" s="163">
        <f>IF('Crisis Indicator Data'!I34="x","x",IF('Crisis Indicator Data'!I34=0,0,IF(LOG('Crisis Indicator Data'!I34)&lt;S$4,0,IF(LOG('Crisis Indicator Data'!I34)&gt;S$3,5,ROUND(5-(S$3-LOG('Crisis Indicator Data'!I34))/(S$3-S$4)*5,1)))))</f>
        <v>3.6</v>
      </c>
      <c r="T37" s="96">
        <f>IF('Crisis Indicator Data'!H34="x","x",IF('Crisis Indicator Data'!I34="x","x",'Crisis Indicator Data'!I34/'Crisis Indicator Data'!H34))</f>
        <v>6.7300232738557023E-2</v>
      </c>
      <c r="U37" s="163">
        <f t="shared" si="7"/>
        <v>2.2000000000000002</v>
      </c>
      <c r="V37" s="163">
        <f t="shared" si="8"/>
        <v>2.9</v>
      </c>
      <c r="W37" s="163" t="str">
        <f>IF('Crisis Indicator Data'!L34="x","x",IF('Crisis Indicator Data'!L34=0,0,IF(LOG('Crisis Indicator Data'!L34)&lt;W$4,0,IF(LOG('Crisis Indicator Data'!L34)&gt;W$3,5,ROUND(5-(W$3-LOG('Crisis Indicator Data'!L34))/(W$3-W$4)*5,1)))))</f>
        <v>x</v>
      </c>
      <c r="X37" s="170" t="str">
        <f>IF(OR('Crisis Indicator Data'!L34="x",'Crisis Indicator Data'!H34="x"),"x",'Crisis Indicator Data'!L34/'Crisis Indicator Data'!H34)</f>
        <v>x</v>
      </c>
      <c r="Y37" s="163" t="str">
        <f t="shared" si="9"/>
        <v>x</v>
      </c>
      <c r="Z37" s="163" t="str">
        <f t="shared" si="10"/>
        <v>x</v>
      </c>
      <c r="AA37" s="163">
        <f t="shared" si="11"/>
        <v>2.9</v>
      </c>
      <c r="AB37" s="171">
        <f t="shared" si="12"/>
        <v>3.7</v>
      </c>
    </row>
    <row r="38" spans="1:28">
      <c r="A38" s="97" t="str">
        <f>'Crisis Indicator Data'!A35</f>
        <v>Tropical cyclone Yasa in Fiji</v>
      </c>
      <c r="B38" s="98" t="str">
        <f>'Crisis Indicator Data'!B35</f>
        <v>Tropical cyclone</v>
      </c>
      <c r="C38" s="98" t="str">
        <f>'Crisis Indicator Data'!C35</f>
        <v>FJI002</v>
      </c>
      <c r="D38" s="98" t="str">
        <f>'Crisis Indicator Data'!D35</f>
        <v>Fiji</v>
      </c>
      <c r="E38" s="99" t="str">
        <f>'Crisis Indicator Data'!E35</f>
        <v>FJI</v>
      </c>
      <c r="F38" s="169">
        <f>IF('Crisis Indicator Data'!F35="x","x",IF(LOG('Crisis Indicator Data'!F35)&lt;F$4,0,IF(LOG('Crisis Indicator Data'!F35)&gt;F$3,5,ROUND(5-(F$3-LOG('Crisis Indicator Data'!F35))/(F$3-F$4)*5,1))))</f>
        <v>2.1</v>
      </c>
      <c r="G38" s="96">
        <f>IF('Crisis Indicator Data'!F35="x","x",IF(B38="Regional crisis",('Crisis Indicator Data'!F35/VLOOKUP('Impact of the crisis'!$C38,'Regional Crises'!$B$1:$R$66,4,FALSE)),'Crisis Indicator Data'!F35/VLOOKUP('Impact of the crisis'!$E38,'Country Indicator Data'!$B$4:$P$194,15,FALSE)))</f>
        <v>1.0002189381499726</v>
      </c>
      <c r="H38" s="163">
        <f t="shared" ref="H38:H69" si="13">IF(G38="x","x",IF(G38&lt;H$4,0,IF(G38&gt;H$3,5,ROUND(5-(H$3-G38)/(H$3-H$4)*5,1))))</f>
        <v>5</v>
      </c>
      <c r="I38" s="163">
        <f t="shared" ref="I38:I69" si="14">IF(AND(H38="x",F38="x"),"x",AVERAGE(F38,H38))</f>
        <v>3.55</v>
      </c>
      <c r="J38" s="163">
        <f>IF('Crisis Indicator Data'!G35="x","x",IF(LOG('Crisis Indicator Data'!G35)&lt;J$4,0,IF(LOG('Crisis Indicator Data'!G35)&gt;J$3,5,ROUND(5-(J$3-LOG('Crisis Indicator Data'!G35))/(J$3-J$4)*5,1))))</f>
        <v>0</v>
      </c>
      <c r="K38" s="96">
        <f>IF('Crisis Indicator Data'!G35="x","x",IF(B38="Regional crisis",('Crisis Indicator Data'!G35/VLOOKUP('Impact of the crisis'!$C38,'Regional Crises'!$B$1:$R$66,5,FALSE)),'Crisis Indicator Data'!G35/VLOOKUP('Impact of the crisis'!$E38,'Country Indicator Data'!$B$4:$P$194,14,FALSE)))</f>
        <v>1</v>
      </c>
      <c r="L38" s="163">
        <f t="shared" ref="L38:L69" si="15">IF(K38="x","x",IF(K38&lt;L$4,0,IF(K38&gt;L$3,5,ROUND(5-(L$3-K38)/(L$3-L$4)*5,1))))</f>
        <v>5</v>
      </c>
      <c r="M38" s="163">
        <f t="shared" ref="M38:M69" si="16">IF(AND(L38="x",J38="x"),"x",AVERAGE(J38,L38))</f>
        <v>2.5</v>
      </c>
      <c r="N38" s="163">
        <f t="shared" ref="N38:N69" si="17">IF(AND(M38="x",I38="x"),"x",IF(OR(M38="x",I38="x"),AVERAGE(I38,M38),ROUND((5-GEOMEAN(((5-I38)/5*4+1),((5-M38)/5*4+1)))/4*5,1)))</f>
        <v>3.1</v>
      </c>
      <c r="O38" s="163">
        <f>IF('Crisis Indicator Data'!H35="x","x",IF('Crisis Indicator Data'!H35=0,0,IF(LOG('Crisis Indicator Data'!H35)&lt;O$4,0,IF(LOG('Crisis Indicator Data'!H35)&gt;O$3,5,ROUND(5-(O$3-LOG('Crisis Indicator Data'!H35))/(O$3-O$4)*5,1)))))</f>
        <v>0.8</v>
      </c>
      <c r="P38" s="96">
        <f>IF('Crisis Indicator Data'!H35="x","x",'Crisis Indicator Data'!H35/'Crisis Indicator Data'!G35)</f>
        <v>0.10449438202247191</v>
      </c>
      <c r="Q38" s="163">
        <f t="shared" ref="Q38:Q69" si="18">IF(P38="x","x",IF(P38&lt;Q$4,0,IF(P38&gt;Q$3,5,ROUND(5-(Q$3-P38)/(Q$3-Q$4)*5,1))))</f>
        <v>0.5</v>
      </c>
      <c r="R38" s="163">
        <f t="shared" ref="R38:R69" si="19">IF(AND(Q38="x",O38="x"),"x",AVERAGE(O38,Q38))</f>
        <v>0.65</v>
      </c>
      <c r="S38" s="163">
        <f>IF('Crisis Indicator Data'!I35="x","x",IF('Crisis Indicator Data'!I35=0,0,IF(LOG('Crisis Indicator Data'!I35)&lt;S$4,0,IF(LOG('Crisis Indicator Data'!I35)&gt;S$3,5,ROUND(5-(S$3-LOG('Crisis Indicator Data'!I35))/(S$3-S$4)*5,1)))))</f>
        <v>0</v>
      </c>
      <c r="T38" s="96">
        <f>IF('Crisis Indicator Data'!H35="x","x",IF('Crisis Indicator Data'!I35="x","x",'Crisis Indicator Data'!I35/'Crisis Indicator Data'!H35))</f>
        <v>1.0752688172043012E-2</v>
      </c>
      <c r="U38" s="163">
        <f t="shared" ref="U38:U69" si="20">IF(T38="x","x",IF(T38&lt;U$4,0,IF(T38&gt;U$3,5,ROUND(5-(U$3-T38)/(U$3-U$4)*5,1))))</f>
        <v>0.4</v>
      </c>
      <c r="V38" s="163">
        <f t="shared" ref="V38:V69" si="21">IF(AND(U38="x",S38="x"),"x",ROUND(AVERAGE(S38,U38),1))</f>
        <v>0.2</v>
      </c>
      <c r="W38" s="163">
        <f>IF('Crisis Indicator Data'!L35="x","x",IF('Crisis Indicator Data'!L35=0,0,IF(LOG('Crisis Indicator Data'!L35)&lt;W$4,0,IF(LOG('Crisis Indicator Data'!L35)&gt;W$3,5,ROUND(5-(W$3-LOG('Crisis Indicator Data'!L35))/(W$3-W$4)*5,1)))))</f>
        <v>0.9</v>
      </c>
      <c r="X38" s="170">
        <f>IF(OR('Crisis Indicator Data'!L35="x",'Crisis Indicator Data'!H35="x"),"x",'Crisis Indicator Data'!L35/'Crisis Indicator Data'!H35)</f>
        <v>4.301075268817204E-5</v>
      </c>
      <c r="Y38" s="163">
        <f t="shared" ref="Y38:Y69" si="22">IF(X38="x","x",IF(X38&lt;Y$4,0,IF(X38&gt;Y$3,5,ROUND(5-(Y$3-X38)/(Y$3-Y$4)*5,1))))</f>
        <v>2.2000000000000002</v>
      </c>
      <c r="Z38" s="163">
        <f t="shared" ref="Z38:Z69" si="23">IF(AND(Y38="x",W38="x"),"x",ROUND(AVERAGE(W38,Y38),1))</f>
        <v>1.6</v>
      </c>
      <c r="AA38" s="163">
        <f t="shared" ref="AA38:AA69" si="24">IF(AND(V38="x",Z38="x"),"x",IF(OR(V38="x",Z38="x"),AVERAGE(V38,Z38),ROUND((5-GEOMEAN(((5-V38)/5*4+1),((5-Z38)/5*4+1)))/4*5,1)))</f>
        <v>0.9</v>
      </c>
      <c r="AB38" s="171">
        <f t="shared" ref="AB38:AB69" si="25">IF(AND(R38="x",AA38="x"),"x",IF(OR(R38="x",AA38="x"),AVERAGE(R38,AA38),ROUND((5-GEOMEAN(((5-R38)/5*4+1),((5-AA38)/5*4+1)))/4*5,1)))</f>
        <v>0.8</v>
      </c>
    </row>
    <row r="39" spans="1:28">
      <c r="A39" s="97" t="str">
        <f>'Crisis Indicator Data'!A36</f>
        <v>Mixed migration flows in Greece</v>
      </c>
      <c r="B39" s="98" t="str">
        <f>'Crisis Indicator Data'!B36</f>
        <v>International displacement</v>
      </c>
      <c r="C39" s="98" t="str">
        <f>'Crisis Indicator Data'!C36</f>
        <v>GRC002</v>
      </c>
      <c r="D39" s="98" t="str">
        <f>'Crisis Indicator Data'!D36</f>
        <v>Greece</v>
      </c>
      <c r="E39" s="99" t="str">
        <f>'Crisis Indicator Data'!E36</f>
        <v>GRC</v>
      </c>
      <c r="F39" s="169">
        <f>IF('Crisis Indicator Data'!F36="x","x",IF(LOG('Crisis Indicator Data'!F36)&lt;F$4,0,IF(LOG('Crisis Indicator Data'!F36)&gt;F$3,5,ROUND(5-(F$3-LOG('Crisis Indicator Data'!F36))/(F$3-F$4)*5,1))))</f>
        <v>0.9</v>
      </c>
      <c r="G39" s="96">
        <f>IF('Crisis Indicator Data'!F36="x","x",IF(B39="Regional crisis",('Crisis Indicator Data'!F36/VLOOKUP('Impact of the crisis'!$C39,'Regional Crises'!$B$1:$R$66,4,FALSE)),'Crisis Indicator Data'!F36/VLOOKUP('Impact of the crisis'!$E39,'Country Indicator Data'!$B$4:$P$194,15,FALSE)))</f>
        <v>2.6098293250581849E-2</v>
      </c>
      <c r="H39" s="163">
        <f t="shared" si="13"/>
        <v>0</v>
      </c>
      <c r="I39" s="163">
        <f t="shared" si="14"/>
        <v>0.45</v>
      </c>
      <c r="J39" s="163">
        <f>IF('Crisis Indicator Data'!G36="x","x",IF(LOG('Crisis Indicator Data'!G36)&lt;J$4,0,IF(LOG('Crisis Indicator Data'!G36)&gt;J$3,5,ROUND(5-(J$3-LOG('Crisis Indicator Data'!G36))/(J$3-J$4)*5,1))))</f>
        <v>0</v>
      </c>
      <c r="K39" s="96">
        <f>IF('Crisis Indicator Data'!G36="x","x",IF(B39="Regional crisis",('Crisis Indicator Data'!G36/VLOOKUP('Impact of the crisis'!$C39,'Regional Crises'!$B$1:$R$66,5,FALSE)),'Crisis Indicator Data'!G36/VLOOKUP('Impact of the crisis'!$E39,'Country Indicator Data'!$B$4:$P$194,14,FALSE)))</f>
        <v>3.3591731266149873E-2</v>
      </c>
      <c r="L39" s="163">
        <f t="shared" si="15"/>
        <v>0.1</v>
      </c>
      <c r="M39" s="163">
        <f t="shared" si="16"/>
        <v>0.05</v>
      </c>
      <c r="N39" s="163">
        <f t="shared" si="17"/>
        <v>0.3</v>
      </c>
      <c r="O39" s="163">
        <f>IF('Crisis Indicator Data'!H36="x","x",IF('Crisis Indicator Data'!H36=0,0,IF(LOG('Crisis Indicator Data'!H36)&lt;O$4,0,IF(LOG('Crisis Indicator Data'!H36)&gt;O$3,5,ROUND(5-(O$3-LOG('Crisis Indicator Data'!H36))/(O$3-O$4)*5,1)))))</f>
        <v>1</v>
      </c>
      <c r="P39" s="96">
        <f>IF('Crisis Indicator Data'!H36="x","x",'Crisis Indicator Data'!H36/'Crisis Indicator Data'!G36)</f>
        <v>0.32692307692307693</v>
      </c>
      <c r="Q39" s="163">
        <f t="shared" si="18"/>
        <v>1.6</v>
      </c>
      <c r="R39" s="163">
        <f t="shared" si="19"/>
        <v>1.3</v>
      </c>
      <c r="S39" s="163">
        <f>IF('Crisis Indicator Data'!I36="x","x",IF('Crisis Indicator Data'!I36=0,0,IF(LOG('Crisis Indicator Data'!I36)&lt;S$4,0,IF(LOG('Crisis Indicator Data'!I36)&gt;S$3,5,ROUND(5-(S$3-LOG('Crisis Indicator Data'!I36))/(S$3-S$4)*5,1)))))</f>
        <v>3</v>
      </c>
      <c r="T39" s="96">
        <f>IF('Crisis Indicator Data'!H36="x","x",IF('Crisis Indicator Data'!I36="x","x",'Crisis Indicator Data'!I36/'Crisis Indicator Data'!H36))</f>
        <v>1</v>
      </c>
      <c r="U39" s="163">
        <f t="shared" si="20"/>
        <v>5</v>
      </c>
      <c r="V39" s="163">
        <f t="shared" si="21"/>
        <v>4</v>
      </c>
      <c r="W39" s="163">
        <f>IF('Crisis Indicator Data'!L36="x","x",IF('Crisis Indicator Data'!L36=0,0,IF(LOG('Crisis Indicator Data'!L36)&lt;W$4,0,IF(LOG('Crisis Indicator Data'!L36)&gt;W$3,5,ROUND(5-(W$3-LOG('Crisis Indicator Data'!L36))/(W$3-W$4)*5,1)))))</f>
        <v>1.7</v>
      </c>
      <c r="X39" s="170">
        <f>IF(OR('Crisis Indicator Data'!L36="x",'Crisis Indicator Data'!H36="x"),"x",'Crisis Indicator Data'!L36/'Crisis Indicator Data'!H36)</f>
        <v>1.3445378151260505E-4</v>
      </c>
      <c r="Y39" s="163">
        <f t="shared" si="22"/>
        <v>5</v>
      </c>
      <c r="Z39" s="163">
        <f t="shared" si="23"/>
        <v>3.4</v>
      </c>
      <c r="AA39" s="163">
        <f t="shared" si="24"/>
        <v>3.7</v>
      </c>
      <c r="AB39" s="171">
        <f t="shared" si="25"/>
        <v>2.7</v>
      </c>
    </row>
    <row r="40" spans="1:28">
      <c r="A40" s="97" t="str">
        <f>'Crisis Indicator Data'!A37</f>
        <v>Complex crisis in Guatemala</v>
      </c>
      <c r="B40" s="98" t="str">
        <f>'Crisis Indicator Data'!B37</f>
        <v>Complex crisis</v>
      </c>
      <c r="C40" s="98" t="str">
        <f>'Crisis Indicator Data'!C37</f>
        <v>GTM001</v>
      </c>
      <c r="D40" s="98" t="str">
        <f>'Crisis Indicator Data'!D37</f>
        <v>Guatemala</v>
      </c>
      <c r="E40" s="99" t="str">
        <f>'Crisis Indicator Data'!E37</f>
        <v>GTM</v>
      </c>
      <c r="F40" s="169">
        <f>IF('Crisis Indicator Data'!F37="x","x",IF(LOG('Crisis Indicator Data'!F37)&lt;F$4,0,IF(LOG('Crisis Indicator Data'!F37)&gt;F$3,5,ROUND(5-(F$3-LOG('Crisis Indicator Data'!F37))/(F$3-F$4)*5,1))))</f>
        <v>3.4</v>
      </c>
      <c r="G40" s="96">
        <f>IF('Crisis Indicator Data'!F37="x","x",IF(B40="Regional crisis",('Crisis Indicator Data'!F37/VLOOKUP('Impact of the crisis'!$C40,'Regional Crises'!$B$1:$R$66,4,FALSE)),'Crisis Indicator Data'!F37/VLOOKUP('Impact of the crisis'!$E40,'Country Indicator Data'!$B$4:$P$194,15,FALSE)))</f>
        <v>1</v>
      </c>
      <c r="H40" s="163">
        <f t="shared" si="13"/>
        <v>5</v>
      </c>
      <c r="I40" s="163">
        <f t="shared" si="14"/>
        <v>4.2</v>
      </c>
      <c r="J40" s="163">
        <f>IF('Crisis Indicator Data'!G37="x","x",IF(LOG('Crisis Indicator Data'!G37)&lt;J$4,0,IF(LOG('Crisis Indicator Data'!G37)&gt;J$3,5,ROUND(5-(J$3-LOG('Crisis Indicator Data'!G37))/(J$3-J$4)*5,1))))</f>
        <v>3.9</v>
      </c>
      <c r="K40" s="96">
        <f>IF('Crisis Indicator Data'!G37="x","x",IF(B40="Regional crisis",('Crisis Indicator Data'!G37/VLOOKUP('Impact of the crisis'!$C40,'Regional Crises'!$B$1:$R$66,5,FALSE)),'Crisis Indicator Data'!G37/VLOOKUP('Impact of the crisis'!$E40,'Country Indicator Data'!$B$4:$P$194,14,FALSE)))</f>
        <v>1</v>
      </c>
      <c r="L40" s="163">
        <f t="shared" si="15"/>
        <v>5</v>
      </c>
      <c r="M40" s="163">
        <f t="shared" si="16"/>
        <v>4.45</v>
      </c>
      <c r="N40" s="163">
        <f t="shared" si="17"/>
        <v>4.3</v>
      </c>
      <c r="O40" s="163">
        <f>IF('Crisis Indicator Data'!H37="x","x",IF('Crisis Indicator Data'!H37=0,0,IF(LOG('Crisis Indicator Data'!H37)&lt;O$4,0,IF(LOG('Crisis Indicator Data'!H37)&gt;O$3,5,ROUND(5-(O$3-LOG('Crisis Indicator Data'!H37))/(O$3-O$4)*5,1)))))</f>
        <v>3.7</v>
      </c>
      <c r="P40" s="96">
        <f>IF('Crisis Indicator Data'!H37="x","x",'Crisis Indicator Data'!H37/'Crisis Indicator Data'!G37)</f>
        <v>0.36912751677852351</v>
      </c>
      <c r="Q40" s="163">
        <f t="shared" si="18"/>
        <v>1.8</v>
      </c>
      <c r="R40" s="163">
        <f t="shared" si="19"/>
        <v>2.75</v>
      </c>
      <c r="S40" s="163">
        <f>IF('Crisis Indicator Data'!I37="x","x",IF('Crisis Indicator Data'!I37=0,0,IF(LOG('Crisis Indicator Data'!I37)&lt;S$4,0,IF(LOG('Crisis Indicator Data'!I37)&gt;S$3,5,ROUND(5-(S$3-LOG('Crisis Indicator Data'!I37))/(S$3-S$4)*5,1)))))</f>
        <v>3.4</v>
      </c>
      <c r="T40" s="96">
        <f>IF('Crisis Indicator Data'!H37="x","x",IF('Crisis Indicator Data'!I37="x","x",'Crisis Indicator Data'!I37/'Crisis Indicator Data'!H37))</f>
        <v>4.3999999999999997E-2</v>
      </c>
      <c r="U40" s="163">
        <f t="shared" si="20"/>
        <v>1.5</v>
      </c>
      <c r="V40" s="163">
        <f t="shared" si="21"/>
        <v>2.5</v>
      </c>
      <c r="W40" s="163">
        <f>IF('Crisis Indicator Data'!L37="x","x",IF('Crisis Indicator Data'!L37=0,0,IF(LOG('Crisis Indicator Data'!L37)&lt;W$4,0,IF(LOG('Crisis Indicator Data'!L37)&gt;W$3,5,ROUND(5-(W$3-LOG('Crisis Indicator Data'!L37))/(W$3-W$4)*5,1)))))</f>
        <v>4.7</v>
      </c>
      <c r="X40" s="170">
        <f>IF(OR('Crisis Indicator Data'!L37="x",'Crisis Indicator Data'!H37="x"),"x",'Crisis Indicator Data'!L37/'Crisis Indicator Data'!H37)</f>
        <v>3.4109090909090911E-4</v>
      </c>
      <c r="Y40" s="163">
        <f t="shared" si="22"/>
        <v>5</v>
      </c>
      <c r="Z40" s="163">
        <f t="shared" si="23"/>
        <v>4.9000000000000004</v>
      </c>
      <c r="AA40" s="163">
        <f t="shared" si="24"/>
        <v>4</v>
      </c>
      <c r="AB40" s="171">
        <f t="shared" si="25"/>
        <v>3.4</v>
      </c>
    </row>
    <row r="41" spans="1:28">
      <c r="A41" s="97" t="str">
        <f>'Crisis Indicator Data'!A38</f>
        <v>Hurricane Eta and Iota in Guatemala</v>
      </c>
      <c r="B41" s="98" t="str">
        <f>'Crisis Indicator Data'!B38</f>
        <v>Tropical cyclone</v>
      </c>
      <c r="C41" s="98" t="str">
        <f>'Crisis Indicator Data'!C38</f>
        <v>GTM003</v>
      </c>
      <c r="D41" s="98" t="str">
        <f>'Crisis Indicator Data'!D38</f>
        <v>Guatemala</v>
      </c>
      <c r="E41" s="99" t="str">
        <f>'Crisis Indicator Data'!E38</f>
        <v>GTM</v>
      </c>
      <c r="F41" s="169">
        <f>IF('Crisis Indicator Data'!F38="x","x",IF(LOG('Crisis Indicator Data'!F38)&lt;F$4,0,IF(LOG('Crisis Indicator Data'!F38)&gt;F$3,5,ROUND(5-(F$3-LOG('Crisis Indicator Data'!F38))/(F$3-F$4)*5,1))))</f>
        <v>3.3</v>
      </c>
      <c r="G41" s="96">
        <f>IF('Crisis Indicator Data'!F38="x","x",IF(B41="Regional crisis",('Crisis Indicator Data'!F38/VLOOKUP('Impact of the crisis'!$C41,'Regional Crises'!$B$1:$R$66,4,FALSE)),'Crisis Indicator Data'!F38/VLOOKUP('Impact of the crisis'!$E41,'Country Indicator Data'!$B$4:$P$194,15,FALSE)))</f>
        <v>0.9037047405748414</v>
      </c>
      <c r="H41" s="163">
        <f t="shared" si="13"/>
        <v>4.5</v>
      </c>
      <c r="I41" s="163">
        <f t="shared" si="14"/>
        <v>3.9</v>
      </c>
      <c r="J41" s="163">
        <f>IF('Crisis Indicator Data'!G38="x","x",IF(LOG('Crisis Indicator Data'!G38)&lt;J$4,0,IF(LOG('Crisis Indicator Data'!G38)&gt;J$3,5,ROUND(5-(J$3-LOG('Crisis Indicator Data'!G38))/(J$3-J$4)*5,1))))</f>
        <v>3.3</v>
      </c>
      <c r="K41" s="96">
        <f>IF('Crisis Indicator Data'!G38="x","x",IF(B41="Regional crisis",('Crisis Indicator Data'!G38/VLOOKUP('Impact of the crisis'!$C41,'Regional Crises'!$B$1:$R$66,5,FALSE)),'Crisis Indicator Data'!G38/VLOOKUP('Impact of the crisis'!$E41,'Country Indicator Data'!$B$4:$P$194,14,FALSE)))</f>
        <v>0.64026845637583896</v>
      </c>
      <c r="L41" s="163">
        <f t="shared" si="15"/>
        <v>3.2</v>
      </c>
      <c r="M41" s="163">
        <f t="shared" si="16"/>
        <v>3.25</v>
      </c>
      <c r="N41" s="163">
        <f t="shared" si="17"/>
        <v>3.6</v>
      </c>
      <c r="O41" s="163">
        <f>IF('Crisis Indicator Data'!H38="x","x",IF('Crisis Indicator Data'!H38=0,0,IF(LOG('Crisis Indicator Data'!H38)&lt;O$4,0,IF(LOG('Crisis Indicator Data'!H38)&gt;O$3,5,ROUND(5-(O$3-LOG('Crisis Indicator Data'!H38))/(O$3-O$4)*5,1)))))</f>
        <v>3.1</v>
      </c>
      <c r="P41" s="96">
        <f>IF('Crisis Indicator Data'!H38="x","x",'Crisis Indicator Data'!H38/'Crisis Indicator Data'!G38)</f>
        <v>0.25566037735849056</v>
      </c>
      <c r="Q41" s="163">
        <f t="shared" si="18"/>
        <v>1.2</v>
      </c>
      <c r="R41" s="163">
        <f t="shared" si="19"/>
        <v>2.15</v>
      </c>
      <c r="S41" s="163">
        <f>IF('Crisis Indicator Data'!I38="x","x",IF('Crisis Indicator Data'!I38=0,0,IF(LOG('Crisis Indicator Data'!I38)&lt;S$4,0,IF(LOG('Crisis Indicator Data'!I38)&gt;S$3,5,ROUND(5-(S$3-LOG('Crisis Indicator Data'!I38))/(S$3-S$4)*5,1)))))</f>
        <v>3.3</v>
      </c>
      <c r="T41" s="96">
        <f>IF('Crisis Indicator Data'!H38="x","x",IF('Crisis Indicator Data'!I38="x","x",'Crisis Indicator Data'!I38/'Crisis Indicator Data'!H38))</f>
        <v>8.6100861008610086E-2</v>
      </c>
      <c r="U41" s="163">
        <f t="shared" si="20"/>
        <v>2.9</v>
      </c>
      <c r="V41" s="163">
        <f t="shared" si="21"/>
        <v>3.1</v>
      </c>
      <c r="W41" s="163">
        <f>IF('Crisis Indicator Data'!L38="x","x",IF('Crisis Indicator Data'!L38=0,0,IF(LOG('Crisis Indicator Data'!L38)&lt;W$4,0,IF(LOG('Crisis Indicator Data'!L38)&gt;W$3,5,ROUND(5-(W$3-LOG('Crisis Indicator Data'!L38))/(W$3-W$4)*5,1)))))</f>
        <v>2.6</v>
      </c>
      <c r="X41" s="170">
        <f>IF(OR('Crisis Indicator Data'!L38="x",'Crisis Indicator Data'!H38="x"),"x",'Crisis Indicator Data'!L38/'Crisis Indicator Data'!H38)</f>
        <v>2.5010250102501026E-5</v>
      </c>
      <c r="Y41" s="163">
        <f t="shared" si="22"/>
        <v>1.3</v>
      </c>
      <c r="Z41" s="163">
        <f t="shared" si="23"/>
        <v>2</v>
      </c>
      <c r="AA41" s="163">
        <f t="shared" si="24"/>
        <v>2.6</v>
      </c>
      <c r="AB41" s="171">
        <f t="shared" si="25"/>
        <v>2.4</v>
      </c>
    </row>
    <row r="42" spans="1:28">
      <c r="A42" s="97" t="str">
        <f>'Crisis Indicator Data'!A39</f>
        <v>Complex crisis in Honduras</v>
      </c>
      <c r="B42" s="98" t="str">
        <f>'Crisis Indicator Data'!B39</f>
        <v>Complex crisis</v>
      </c>
      <c r="C42" s="98" t="str">
        <f>'Crisis Indicator Data'!C39</f>
        <v>HND001</v>
      </c>
      <c r="D42" s="98" t="str">
        <f>'Crisis Indicator Data'!D39</f>
        <v>Honduras</v>
      </c>
      <c r="E42" s="99" t="str">
        <f>'Crisis Indicator Data'!E39</f>
        <v>HND</v>
      </c>
      <c r="F42" s="169">
        <f>IF('Crisis Indicator Data'!F39="x","x",IF(LOG('Crisis Indicator Data'!F39)&lt;F$4,0,IF(LOG('Crisis Indicator Data'!F39)&gt;F$3,5,ROUND(5-(F$3-LOG('Crisis Indicator Data'!F39))/(F$3-F$4)*5,1))))</f>
        <v>3.4</v>
      </c>
      <c r="G42" s="96">
        <f>IF('Crisis Indicator Data'!F39="x","x",IF(B42="Regional crisis",('Crisis Indicator Data'!F39/VLOOKUP('Impact of the crisis'!$C42,'Regional Crises'!$B$1:$R$66,4,FALSE)),'Crisis Indicator Data'!F39/VLOOKUP('Impact of the crisis'!$E42,'Country Indicator Data'!$B$4:$P$194,15,FALSE)))</f>
        <v>1</v>
      </c>
      <c r="H42" s="163">
        <f t="shared" si="13"/>
        <v>5</v>
      </c>
      <c r="I42" s="163">
        <f t="shared" si="14"/>
        <v>4.2</v>
      </c>
      <c r="J42" s="163">
        <f>IF('Crisis Indicator Data'!G39="x","x",IF(LOG('Crisis Indicator Data'!G39)&lt;J$4,0,IF(LOG('Crisis Indicator Data'!G39)&gt;J$3,5,ROUND(5-(J$3-LOG('Crisis Indicator Data'!G39))/(J$3-J$4)*5,1))))</f>
        <v>3.2</v>
      </c>
      <c r="K42" s="96">
        <f>IF('Crisis Indicator Data'!G39="x","x",IF(B42="Regional crisis",('Crisis Indicator Data'!G39/VLOOKUP('Impact of the crisis'!$C42,'Regional Crises'!$B$1:$R$66,5,FALSE)),'Crisis Indicator Data'!G39/VLOOKUP('Impact of the crisis'!$E42,'Country Indicator Data'!$B$4:$P$194,14,FALSE)))</f>
        <v>1</v>
      </c>
      <c r="L42" s="163">
        <f t="shared" si="15"/>
        <v>5</v>
      </c>
      <c r="M42" s="163">
        <f t="shared" si="16"/>
        <v>4.0999999999999996</v>
      </c>
      <c r="N42" s="163">
        <f t="shared" si="17"/>
        <v>4.2</v>
      </c>
      <c r="O42" s="163">
        <f>IF('Crisis Indicator Data'!H39="x","x",IF('Crisis Indicator Data'!H39=0,0,IF(LOG('Crisis Indicator Data'!H39)&lt;O$4,0,IF(LOG('Crisis Indicator Data'!H39)&gt;O$3,5,ROUND(5-(O$3-LOG('Crisis Indicator Data'!H39))/(O$3-O$4)*5,1)))))</f>
        <v>3.2</v>
      </c>
      <c r="P42" s="96">
        <f>IF('Crisis Indicator Data'!H39="x","x",'Crisis Indicator Data'!H39/'Crisis Indicator Data'!G39)</f>
        <v>0.29482419742301813</v>
      </c>
      <c r="Q42" s="163">
        <f t="shared" si="18"/>
        <v>1.4</v>
      </c>
      <c r="R42" s="163">
        <f t="shared" si="19"/>
        <v>2.2999999999999998</v>
      </c>
      <c r="S42" s="163">
        <f>IF('Crisis Indicator Data'!I39="x","x",IF('Crisis Indicator Data'!I39=0,0,IF(LOG('Crisis Indicator Data'!I39)&lt;S$4,0,IF(LOG('Crisis Indicator Data'!I39)&gt;S$3,5,ROUND(5-(S$3-LOG('Crisis Indicator Data'!I39))/(S$3-S$4)*5,1)))))</f>
        <v>3.4</v>
      </c>
      <c r="T42" s="96">
        <f>IF('Crisis Indicator Data'!H39="x","x",IF('Crisis Indicator Data'!I39="x","x",'Crisis Indicator Data'!I39/'Crisis Indicator Data'!H39))</f>
        <v>9.1481481481481483E-2</v>
      </c>
      <c r="U42" s="163">
        <f t="shared" si="20"/>
        <v>3</v>
      </c>
      <c r="V42" s="163">
        <f t="shared" si="21"/>
        <v>3.2</v>
      </c>
      <c r="W42" s="163">
        <f>IF('Crisis Indicator Data'!L39="x","x",IF('Crisis Indicator Data'!L39=0,0,IF(LOG('Crisis Indicator Data'!L39)&lt;W$4,0,IF(LOG('Crisis Indicator Data'!L39)&gt;W$3,5,ROUND(5-(W$3-LOG('Crisis Indicator Data'!L39))/(W$3-W$4)*5,1)))))</f>
        <v>4.7</v>
      </c>
      <c r="X42" s="170">
        <f>IF(OR('Crisis Indicator Data'!L39="x",'Crisis Indicator Data'!H39="x"),"x",'Crisis Indicator Data'!L39/'Crisis Indicator Data'!H39)</f>
        <v>6.9703703703703703E-4</v>
      </c>
      <c r="Y42" s="163">
        <f t="shared" si="22"/>
        <v>5</v>
      </c>
      <c r="Z42" s="163">
        <f t="shared" si="23"/>
        <v>4.9000000000000004</v>
      </c>
      <c r="AA42" s="163">
        <f t="shared" si="24"/>
        <v>4.2</v>
      </c>
      <c r="AB42" s="171">
        <f t="shared" si="25"/>
        <v>3.4</v>
      </c>
    </row>
    <row r="43" spans="1:28">
      <c r="A43" s="97" t="str">
        <f>'Crisis Indicator Data'!A40</f>
        <v>Hurricane Eta and Iota in Honduras</v>
      </c>
      <c r="B43" s="98" t="str">
        <f>'Crisis Indicator Data'!B40</f>
        <v>Tropical cyclone</v>
      </c>
      <c r="C43" s="98" t="str">
        <f>'Crisis Indicator Data'!C40</f>
        <v>HND002</v>
      </c>
      <c r="D43" s="98" t="str">
        <f>'Crisis Indicator Data'!D40</f>
        <v>Honduras</v>
      </c>
      <c r="E43" s="99" t="str">
        <f>'Crisis Indicator Data'!E40</f>
        <v>HND</v>
      </c>
      <c r="F43" s="169">
        <f>IF('Crisis Indicator Data'!F40="x","x",IF(LOG('Crisis Indicator Data'!F40)&lt;F$4,0,IF(LOG('Crisis Indicator Data'!F40)&gt;F$3,5,ROUND(5-(F$3-LOG('Crisis Indicator Data'!F40))/(F$3-F$4)*5,1))))</f>
        <v>3.4</v>
      </c>
      <c r="G43" s="96">
        <f>IF('Crisis Indicator Data'!F40="x","x",IF(B43="Regional crisis",('Crisis Indicator Data'!F40/VLOOKUP('Impact of the crisis'!$C43,'Regional Crises'!$B$1:$R$66,4,FALSE)),'Crisis Indicator Data'!F40/VLOOKUP('Impact of the crisis'!$E43,'Country Indicator Data'!$B$4:$P$194,15,FALSE)))</f>
        <v>1.0053624095093396</v>
      </c>
      <c r="H43" s="163">
        <f t="shared" si="13"/>
        <v>5</v>
      </c>
      <c r="I43" s="163">
        <f t="shared" si="14"/>
        <v>4.2</v>
      </c>
      <c r="J43" s="163">
        <f>IF('Crisis Indicator Data'!G40="x","x",IF(LOG('Crisis Indicator Data'!G40)&lt;J$4,0,IF(LOG('Crisis Indicator Data'!G40)&gt;J$3,5,ROUND(5-(J$3-LOG('Crisis Indicator Data'!G40))/(J$3-J$4)*5,1))))</f>
        <v>2.9</v>
      </c>
      <c r="K43" s="96">
        <f>IF('Crisis Indicator Data'!G40="x","x",IF(B43="Regional crisis",('Crisis Indicator Data'!G40/VLOOKUP('Impact of the crisis'!$C43,'Regional Crises'!$B$1:$R$66,5,FALSE)),'Crisis Indicator Data'!G40/VLOOKUP('Impact of the crisis'!$E43,'Country Indicator Data'!$B$4:$P$194,14,FALSE)))</f>
        <v>0.817864162480891</v>
      </c>
      <c r="L43" s="163">
        <f t="shared" si="15"/>
        <v>4.0999999999999996</v>
      </c>
      <c r="M43" s="163">
        <f t="shared" si="16"/>
        <v>3.5</v>
      </c>
      <c r="N43" s="163">
        <f t="shared" si="17"/>
        <v>3.9</v>
      </c>
      <c r="O43" s="163">
        <f>IF('Crisis Indicator Data'!H40="x","x",IF('Crisis Indicator Data'!H40=0,0,IF(LOG('Crisis Indicator Data'!H40)&lt;O$4,0,IF(LOG('Crisis Indicator Data'!H40)&gt;O$3,5,ROUND(5-(O$3-LOG('Crisis Indicator Data'!H40))/(O$3-O$4)*5,1)))))</f>
        <v>3.6</v>
      </c>
      <c r="P43" s="96">
        <f>IF('Crisis Indicator Data'!H40="x","x",'Crisis Indicator Data'!H40/'Crisis Indicator Data'!G40)</f>
        <v>0.62750333778371159</v>
      </c>
      <c r="Q43" s="163">
        <f t="shared" si="18"/>
        <v>3.1</v>
      </c>
      <c r="R43" s="163">
        <f t="shared" si="19"/>
        <v>3.35</v>
      </c>
      <c r="S43" s="163">
        <f>IF('Crisis Indicator Data'!I40="x","x",IF('Crisis Indicator Data'!I40=0,0,IF(LOG('Crisis Indicator Data'!I40)&lt;S$4,0,IF(LOG('Crisis Indicator Data'!I40)&gt;S$3,5,ROUND(5-(S$3-LOG('Crisis Indicator Data'!I40))/(S$3-S$4)*5,1)))))</f>
        <v>2.8</v>
      </c>
      <c r="T43" s="96">
        <f>IF('Crisis Indicator Data'!H40="x","x",IF('Crisis Indicator Data'!I40="x","x",'Crisis Indicator Data'!I40/'Crisis Indicator Data'!H40))</f>
        <v>2.0425531914893616E-2</v>
      </c>
      <c r="U43" s="163">
        <f t="shared" si="20"/>
        <v>0.7</v>
      </c>
      <c r="V43" s="163">
        <f t="shared" si="21"/>
        <v>1.8</v>
      </c>
      <c r="W43" s="163">
        <f>IF('Crisis Indicator Data'!L40="x","x",IF('Crisis Indicator Data'!L40=0,0,IF(LOG('Crisis Indicator Data'!L40)&lt;W$4,0,IF(LOG('Crisis Indicator Data'!L40)&gt;W$3,5,ROUND(5-(W$3-LOG('Crisis Indicator Data'!L40))/(W$3-W$4)*5,1)))))</f>
        <v>2.8</v>
      </c>
      <c r="X43" s="170">
        <f>IF(OR('Crisis Indicator Data'!L40="x",'Crisis Indicator Data'!H40="x"),"x",'Crisis Indicator Data'!L40/'Crisis Indicator Data'!H40)</f>
        <v>2.0851063829787234E-5</v>
      </c>
      <c r="Y43" s="163">
        <f t="shared" si="22"/>
        <v>1</v>
      </c>
      <c r="Z43" s="163">
        <f t="shared" si="23"/>
        <v>1.9</v>
      </c>
      <c r="AA43" s="163">
        <f t="shared" si="24"/>
        <v>1.9</v>
      </c>
      <c r="AB43" s="171">
        <f t="shared" si="25"/>
        <v>2.7</v>
      </c>
    </row>
    <row r="44" spans="1:28">
      <c r="A44" s="97" t="str">
        <f>'Crisis Indicator Data'!A41</f>
        <v>Complex crisis in Haiti</v>
      </c>
      <c r="B44" s="98" t="str">
        <f>'Crisis Indicator Data'!B41</f>
        <v>Complex crisis</v>
      </c>
      <c r="C44" s="98" t="str">
        <f>'Crisis Indicator Data'!C41</f>
        <v>HTI001</v>
      </c>
      <c r="D44" s="98" t="str">
        <f>'Crisis Indicator Data'!D41</f>
        <v>Haiti</v>
      </c>
      <c r="E44" s="99" t="str">
        <f>'Crisis Indicator Data'!E41</f>
        <v>HTI</v>
      </c>
      <c r="F44" s="169">
        <f>IF('Crisis Indicator Data'!F41="x","x",IF(LOG('Crisis Indicator Data'!F41)&lt;F$4,0,IF(LOG('Crisis Indicator Data'!F41)&gt;F$3,5,ROUND(5-(F$3-LOG('Crisis Indicator Data'!F41))/(F$3-F$4)*5,1))))</f>
        <v>2.4</v>
      </c>
      <c r="G44" s="96">
        <f>IF('Crisis Indicator Data'!F41="x","x",IF(B44="Regional crisis",('Crisis Indicator Data'!F41/VLOOKUP('Impact of the crisis'!$C44,'Regional Crises'!$B$1:$R$66,4,FALSE)),'Crisis Indicator Data'!F41/VLOOKUP('Impact of the crisis'!$E44,'Country Indicator Data'!$B$4:$P$194,15,FALSE)))</f>
        <v>0.98570391872278662</v>
      </c>
      <c r="H44" s="163">
        <f t="shared" si="13"/>
        <v>4.9000000000000004</v>
      </c>
      <c r="I44" s="163">
        <f t="shared" si="14"/>
        <v>3.6500000000000004</v>
      </c>
      <c r="J44" s="163">
        <f>IF('Crisis Indicator Data'!G41="x","x",IF(LOG('Crisis Indicator Data'!G41)&lt;J$4,0,IF(LOG('Crisis Indicator Data'!G41)&gt;J$3,5,ROUND(5-(J$3-LOG('Crisis Indicator Data'!G41))/(J$3-J$4)*5,1))))</f>
        <v>3.5</v>
      </c>
      <c r="K44" s="96">
        <f>IF('Crisis Indicator Data'!G41="x","x",IF(B44="Regional crisis",('Crisis Indicator Data'!G41/VLOOKUP('Impact of the crisis'!$C44,'Regional Crises'!$B$1:$R$66,5,FALSE)),'Crisis Indicator Data'!G41/VLOOKUP('Impact of the crisis'!$E44,'Country Indicator Data'!$B$4:$P$194,14,FALSE)))</f>
        <v>1</v>
      </c>
      <c r="L44" s="163">
        <f t="shared" si="15"/>
        <v>5</v>
      </c>
      <c r="M44" s="163">
        <f t="shared" si="16"/>
        <v>4.25</v>
      </c>
      <c r="N44" s="163">
        <f t="shared" si="17"/>
        <v>4</v>
      </c>
      <c r="O44" s="163">
        <f>IF('Crisis Indicator Data'!H41="x","x",IF('Crisis Indicator Data'!H41=0,0,IF(LOG('Crisis Indicator Data'!H41)&lt;O$4,0,IF(LOG('Crisis Indicator Data'!H41)&gt;O$3,5,ROUND(5-(O$3-LOG('Crisis Indicator Data'!H41))/(O$3-O$4)*5,1)))))</f>
        <v>3.8</v>
      </c>
      <c r="P44" s="96">
        <f>IF('Crisis Indicator Data'!H41="x","x",'Crisis Indicator Data'!H41/'Crisis Indicator Data'!G41)</f>
        <v>0.55263157894736847</v>
      </c>
      <c r="Q44" s="163">
        <f t="shared" si="18"/>
        <v>2.7</v>
      </c>
      <c r="R44" s="163">
        <f t="shared" si="19"/>
        <v>3.25</v>
      </c>
      <c r="S44" s="163">
        <f>IF('Crisis Indicator Data'!I41="x","x",IF('Crisis Indicator Data'!I41=0,0,IF(LOG('Crisis Indicator Data'!I41)&lt;S$4,0,IF(LOG('Crisis Indicator Data'!I41)&gt;S$3,5,ROUND(5-(S$3-LOG('Crisis Indicator Data'!I41))/(S$3-S$4)*5,1)))))</f>
        <v>2.5</v>
      </c>
      <c r="T44" s="96">
        <f>IF('Crisis Indicator Data'!H41="x","x",IF('Crisis Indicator Data'!I41="x","x",'Crisis Indicator Data'!I41/'Crisis Indicator Data'!H41))</f>
        <v>8.4126984126984133E-3</v>
      </c>
      <c r="U44" s="163">
        <f t="shared" si="20"/>
        <v>0.3</v>
      </c>
      <c r="V44" s="163">
        <f t="shared" si="21"/>
        <v>1.4</v>
      </c>
      <c r="W44" s="163">
        <f>IF('Crisis Indicator Data'!L41="x","x",IF('Crisis Indicator Data'!L41=0,0,IF(LOG('Crisis Indicator Data'!L41)&lt;W$4,0,IF(LOG('Crisis Indicator Data'!L41)&gt;W$3,5,ROUND(5-(W$3-LOG('Crisis Indicator Data'!L41))/(W$3-W$4)*5,1)))))</f>
        <v>3.4</v>
      </c>
      <c r="X44" s="170">
        <f>IF(OR('Crisis Indicator Data'!L41="x",'Crisis Indicator Data'!H41="x"),"x",'Crisis Indicator Data'!L41/'Crisis Indicator Data'!H41)</f>
        <v>3.5714285714285717E-5</v>
      </c>
      <c r="Y44" s="163">
        <f t="shared" si="22"/>
        <v>1.8</v>
      </c>
      <c r="Z44" s="163">
        <f t="shared" si="23"/>
        <v>2.6</v>
      </c>
      <c r="AA44" s="163">
        <f t="shared" si="24"/>
        <v>2</v>
      </c>
      <c r="AB44" s="171">
        <f t="shared" si="25"/>
        <v>2.7</v>
      </c>
    </row>
    <row r="45" spans="1:28">
      <c r="A45" s="97" t="str">
        <f>'Crisis Indicator Data'!A42</f>
        <v>Papua Conflict</v>
      </c>
      <c r="B45" s="98" t="str">
        <f>'Crisis Indicator Data'!B42</f>
        <v>Conflict</v>
      </c>
      <c r="C45" s="98" t="str">
        <f>'Crisis Indicator Data'!C42</f>
        <v>IDN002</v>
      </c>
      <c r="D45" s="98" t="str">
        <f>'Crisis Indicator Data'!D42</f>
        <v>Indonesia</v>
      </c>
      <c r="E45" s="99" t="str">
        <f>'Crisis Indicator Data'!E42</f>
        <v>IDN</v>
      </c>
      <c r="F45" s="169">
        <f>IF('Crisis Indicator Data'!F42="x","x",IF(LOG('Crisis Indicator Data'!F42)&lt;F$4,0,IF(LOG('Crisis Indicator Data'!F42)&gt;F$3,5,ROUND(5-(F$3-LOG('Crisis Indicator Data'!F42))/(F$3-F$4)*5,1))))</f>
        <v>4.4000000000000004</v>
      </c>
      <c r="G45" s="96">
        <f>IF('Crisis Indicator Data'!F42="x","x",IF(B45="Regional crisis",('Crisis Indicator Data'!F42/VLOOKUP('Impact of the crisis'!$C45,'Regional Crises'!$B$1:$R$66,4,FALSE)),'Crisis Indicator Data'!F42/VLOOKUP('Impact of the crisis'!$E45,'Country Indicator Data'!$B$4:$P$194,15,FALSE)))</f>
        <v>0.2296681883669966</v>
      </c>
      <c r="H45" s="163">
        <f t="shared" si="13"/>
        <v>1.1000000000000001</v>
      </c>
      <c r="I45" s="163">
        <f t="shared" si="14"/>
        <v>2.75</v>
      </c>
      <c r="J45" s="163">
        <f>IF('Crisis Indicator Data'!G42="x","x",IF(LOG('Crisis Indicator Data'!G42)&lt;J$4,0,IF(LOG('Crisis Indicator Data'!G42)&gt;J$3,5,ROUND(5-(J$3-LOG('Crisis Indicator Data'!G42))/(J$3-J$4)*5,1))))</f>
        <v>1.9</v>
      </c>
      <c r="K45" s="96">
        <f>IF('Crisis Indicator Data'!G42="x","x",IF(B45="Regional crisis",('Crisis Indicator Data'!G42/VLOOKUP('Impact of the crisis'!$C45,'Regional Crises'!$B$1:$R$66,5,FALSE)),'Crisis Indicator Data'!G42/VLOOKUP('Impact of the crisis'!$E45,'Country Indicator Data'!$B$4:$P$194,14,FALSE)))</f>
        <v>1.5122761986913804E-2</v>
      </c>
      <c r="L45" s="163">
        <f t="shared" si="15"/>
        <v>0</v>
      </c>
      <c r="M45" s="163">
        <f t="shared" si="16"/>
        <v>0.95</v>
      </c>
      <c r="N45" s="163">
        <f t="shared" si="17"/>
        <v>1.9</v>
      </c>
      <c r="O45" s="163">
        <f>IF('Crisis Indicator Data'!H42="x","x",IF('Crisis Indicator Data'!H42=0,0,IF(LOG('Crisis Indicator Data'!H42)&lt;O$4,0,IF(LOG('Crisis Indicator Data'!H42)&gt;O$3,5,ROUND(5-(O$3-LOG('Crisis Indicator Data'!H42))/(O$3-O$4)*5,1)))))</f>
        <v>3.4</v>
      </c>
      <c r="P45" s="96">
        <f>IF('Crisis Indicator Data'!H42="x","x",'Crisis Indicator Data'!H42/'Crisis Indicator Data'!G42)</f>
        <v>1</v>
      </c>
      <c r="Q45" s="163">
        <f t="shared" si="18"/>
        <v>5</v>
      </c>
      <c r="R45" s="163">
        <f t="shared" si="19"/>
        <v>4.2</v>
      </c>
      <c r="S45" s="163" t="str">
        <f>IF('Crisis Indicator Data'!I42="x","x",IF('Crisis Indicator Data'!I42=0,0,IF(LOG('Crisis Indicator Data'!I42)&lt;S$4,0,IF(LOG('Crisis Indicator Data'!I42)&gt;S$3,5,ROUND(5-(S$3-LOG('Crisis Indicator Data'!I42))/(S$3-S$4)*5,1)))))</f>
        <v>x</v>
      </c>
      <c r="T45" s="96" t="str">
        <f>IF('Crisis Indicator Data'!H42="x","x",IF('Crisis Indicator Data'!I42="x","x",'Crisis Indicator Data'!I42/'Crisis Indicator Data'!H42))</f>
        <v>x</v>
      </c>
      <c r="U45" s="163" t="str">
        <f t="shared" si="20"/>
        <v>x</v>
      </c>
      <c r="V45" s="163" t="str">
        <f t="shared" si="21"/>
        <v>x</v>
      </c>
      <c r="W45" s="163">
        <f>IF('Crisis Indicator Data'!L42="x","x",IF('Crisis Indicator Data'!L42=0,0,IF(LOG('Crisis Indicator Data'!L42)&lt;W$4,0,IF(LOG('Crisis Indicator Data'!L42)&gt;W$3,5,ROUND(5-(W$3-LOG('Crisis Indicator Data'!L42))/(W$3-W$4)*5,1)))))</f>
        <v>2</v>
      </c>
      <c r="X45" s="170">
        <f>IF(OR('Crisis Indicator Data'!L42="x",'Crisis Indicator Data'!H42="x"),"x",'Crisis Indicator Data'!L42/'Crisis Indicator Data'!H42)</f>
        <v>7.2342793544796881E-6</v>
      </c>
      <c r="Y45" s="163">
        <f t="shared" si="22"/>
        <v>0.4</v>
      </c>
      <c r="Z45" s="163">
        <f t="shared" si="23"/>
        <v>1.2</v>
      </c>
      <c r="AA45" s="163">
        <f t="shared" si="24"/>
        <v>1.2</v>
      </c>
      <c r="AB45" s="171">
        <f t="shared" si="25"/>
        <v>3</v>
      </c>
    </row>
    <row r="46" spans="1:28">
      <c r="A46" s="97" t="str">
        <f>'Crisis Indicator Data'!A43</f>
        <v>Sulawesi Earthquake</v>
      </c>
      <c r="B46" s="98" t="str">
        <f>'Crisis Indicator Data'!B43</f>
        <v>Earthquake</v>
      </c>
      <c r="C46" s="98" t="str">
        <f>'Crisis Indicator Data'!C43</f>
        <v>IDN006</v>
      </c>
      <c r="D46" s="98" t="str">
        <f>'Crisis Indicator Data'!D43</f>
        <v>Indonesia</v>
      </c>
      <c r="E46" s="99" t="str">
        <f>'Crisis Indicator Data'!E43</f>
        <v>IDN</v>
      </c>
      <c r="F46" s="169">
        <f>IF('Crisis Indicator Data'!F43="x","x",IF(LOG('Crisis Indicator Data'!F43)&lt;F$4,0,IF(LOG('Crisis Indicator Data'!F43)&gt;F$3,5,ROUND(5-(F$3-LOG('Crisis Indicator Data'!F43))/(F$3-F$4)*5,1))))</f>
        <v>1.7</v>
      </c>
      <c r="G46" s="96">
        <f>IF('Crisis Indicator Data'!F43="x","x",IF(B46="Regional crisis",('Crisis Indicator Data'!F43/VLOOKUP('Impact of the crisis'!$C46,'Regional Crises'!$B$1:$R$66,4,FALSE)),'Crisis Indicator Data'!F43/VLOOKUP('Impact of the crisis'!$E46,'Country Indicator Data'!$B$4:$P$194,15,FALSE)))</f>
        <v>5.9274551908013494E-3</v>
      </c>
      <c r="H46" s="163">
        <f t="shared" si="13"/>
        <v>0</v>
      </c>
      <c r="I46" s="163">
        <f t="shared" si="14"/>
        <v>0.85</v>
      </c>
      <c r="J46" s="163">
        <f>IF('Crisis Indicator Data'!G43="x","x",IF(LOG('Crisis Indicator Data'!G43)&lt;J$4,0,IF(LOG('Crisis Indicator Data'!G43)&gt;J$3,5,ROUND(5-(J$3-LOG('Crisis Indicator Data'!G43))/(J$3-J$4)*5,1))))</f>
        <v>0</v>
      </c>
      <c r="K46" s="96">
        <f>IF('Crisis Indicator Data'!G43="x","x",IF(B46="Regional crisis",('Crisis Indicator Data'!G43/VLOOKUP('Impact of the crisis'!$C46,'Regional Crises'!$B$1:$R$66,5,FALSE)),'Crisis Indicator Data'!G43/VLOOKUP('Impact of the crisis'!$E46,'Country Indicator Data'!$B$4:$P$194,14,FALSE)))</f>
        <v>3.7196776840377858E-3</v>
      </c>
      <c r="L46" s="163">
        <f t="shared" si="15"/>
        <v>0</v>
      </c>
      <c r="M46" s="163">
        <f t="shared" si="16"/>
        <v>0</v>
      </c>
      <c r="N46" s="163">
        <f t="shared" si="17"/>
        <v>0.4</v>
      </c>
      <c r="O46" s="163">
        <f>IF('Crisis Indicator Data'!H43="x","x",IF('Crisis Indicator Data'!H43=0,0,IF(LOG('Crisis Indicator Data'!H43)&lt;O$4,0,IF(LOG('Crisis Indicator Data'!H43)&gt;O$3,5,ROUND(5-(O$3-LOG('Crisis Indicator Data'!H43))/(O$3-O$4)*5,1)))))</f>
        <v>0.8</v>
      </c>
      <c r="P46" s="96">
        <f>IF('Crisis Indicator Data'!H43="x","x",'Crisis Indicator Data'!H43/'Crisis Indicator Data'!G43)</f>
        <v>0.1074660633484163</v>
      </c>
      <c r="Q46" s="163">
        <f t="shared" si="18"/>
        <v>0.5</v>
      </c>
      <c r="R46" s="163">
        <f t="shared" si="19"/>
        <v>0.65</v>
      </c>
      <c r="S46" s="163">
        <f>IF('Crisis Indicator Data'!I43="x","x",IF('Crisis Indicator Data'!I43=0,0,IF(LOG('Crisis Indicator Data'!I43)&lt;S$4,0,IF(LOG('Crisis Indicator Data'!I43)&gt;S$3,5,ROUND(5-(S$3-LOG('Crisis Indicator Data'!I43))/(S$3-S$4)*5,1)))))</f>
        <v>2.8</v>
      </c>
      <c r="T46" s="96">
        <f>IF('Crisis Indicator Data'!H43="x","x",IF('Crisis Indicator Data'!I43="x","x",'Crisis Indicator Data'!I43/'Crisis Indicator Data'!H43))</f>
        <v>1</v>
      </c>
      <c r="U46" s="163">
        <f t="shared" si="20"/>
        <v>5</v>
      </c>
      <c r="V46" s="163">
        <f t="shared" si="21"/>
        <v>3.9</v>
      </c>
      <c r="W46" s="163">
        <f>IF('Crisis Indicator Data'!L43="x","x",IF('Crisis Indicator Data'!L43=0,0,IF(LOG('Crisis Indicator Data'!L43)&lt;W$4,0,IF(LOG('Crisis Indicator Data'!L43)&gt;W$3,5,ROUND(5-(W$3-LOG('Crisis Indicator Data'!L43))/(W$3-W$4)*5,1)))))</f>
        <v>2.9</v>
      </c>
      <c r="X46" s="170">
        <f>IF(OR('Crisis Indicator Data'!L43="x",'Crisis Indicator Data'!H43="x"),"x",'Crisis Indicator Data'!L43/'Crisis Indicator Data'!H43)</f>
        <v>1.1052631578947368E-3</v>
      </c>
      <c r="Y46" s="163">
        <f t="shared" si="22"/>
        <v>5</v>
      </c>
      <c r="Z46" s="163">
        <f t="shared" si="23"/>
        <v>4</v>
      </c>
      <c r="AA46" s="163">
        <f t="shared" si="24"/>
        <v>4</v>
      </c>
      <c r="AB46" s="171">
        <f t="shared" si="25"/>
        <v>2.7</v>
      </c>
    </row>
    <row r="47" spans="1:28">
      <c r="A47" s="97" t="str">
        <f>'Crisis Indicator Data'!A44</f>
        <v>Country Level</v>
      </c>
      <c r="B47" s="98" t="str">
        <f>'Crisis Indicator Data'!B44</f>
        <v>Multiple crises country</v>
      </c>
      <c r="C47" s="98" t="str">
        <f>'Crisis Indicator Data'!C44</f>
        <v>IDN007</v>
      </c>
      <c r="D47" s="98" t="str">
        <f>'Crisis Indicator Data'!D44</f>
        <v>Indonesia</v>
      </c>
      <c r="E47" s="99" t="str">
        <f>'Crisis Indicator Data'!E44</f>
        <v>IDN</v>
      </c>
      <c r="F47" s="169">
        <f>IF('Crisis Indicator Data'!F44="x","x",IF(LOG('Crisis Indicator Data'!F44)&lt;F$4,0,IF(LOG('Crisis Indicator Data'!F44)&gt;F$3,5,ROUND(5-(F$3-LOG('Crisis Indicator Data'!F44))/(F$3-F$4)*5,1))))</f>
        <v>4.4000000000000004</v>
      </c>
      <c r="G47" s="96">
        <f>IF('Crisis Indicator Data'!F44="x","x",IF(B47="Regional crisis",('Crisis Indicator Data'!F44/VLOOKUP('Impact of the crisis'!$C47,'Regional Crises'!$B$1:$R$66,4,FALSE)),'Crisis Indicator Data'!F44/VLOOKUP('Impact of the crisis'!$E47,'Country Indicator Data'!$B$4:$P$194,15,FALSE)))</f>
        <v>0.23559564355779794</v>
      </c>
      <c r="H47" s="163">
        <f t="shared" si="13"/>
        <v>1.1000000000000001</v>
      </c>
      <c r="I47" s="163">
        <f t="shared" si="14"/>
        <v>2.75</v>
      </c>
      <c r="J47" s="163">
        <f>IF('Crisis Indicator Data'!G44="x","x",IF(LOG('Crisis Indicator Data'!G44)&lt;J$4,0,IF(LOG('Crisis Indicator Data'!G44)&gt;J$3,5,ROUND(5-(J$3-LOG('Crisis Indicator Data'!G44))/(J$3-J$4)*5,1))))</f>
        <v>2.2000000000000002</v>
      </c>
      <c r="K47" s="96">
        <f>IF('Crisis Indicator Data'!G44="x","x",IF(B47="Regional crisis",('Crisis Indicator Data'!G44/VLOOKUP('Impact of the crisis'!$C47,'Regional Crises'!$B$1:$R$66,5,FALSE)),'Crisis Indicator Data'!G44/VLOOKUP('Impact of the crisis'!$E47,'Country Indicator Data'!$B$4:$P$194,14,FALSE)))</f>
        <v>1.8842439670951588E-2</v>
      </c>
      <c r="L47" s="163">
        <f t="shared" si="15"/>
        <v>0</v>
      </c>
      <c r="M47" s="163">
        <f t="shared" si="16"/>
        <v>1.1000000000000001</v>
      </c>
      <c r="N47" s="163">
        <f t="shared" si="17"/>
        <v>2</v>
      </c>
      <c r="O47" s="163">
        <f>IF('Crisis Indicator Data'!H44="x","x",IF('Crisis Indicator Data'!H44=0,0,IF(LOG('Crisis Indicator Data'!H44)&lt;O$4,0,IF(LOG('Crisis Indicator Data'!H44)&gt;O$3,5,ROUND(5-(O$3-LOG('Crisis Indicator Data'!H44))/(O$3-O$4)*5,1)))))</f>
        <v>3.4</v>
      </c>
      <c r="P47" s="96">
        <f>IF('Crisis Indicator Data'!H44="x","x",'Crisis Indicator Data'!H44/'Crisis Indicator Data'!G44)</f>
        <v>0.82358195623046004</v>
      </c>
      <c r="Q47" s="163">
        <f t="shared" si="18"/>
        <v>4.0999999999999996</v>
      </c>
      <c r="R47" s="163">
        <f t="shared" si="19"/>
        <v>3.75</v>
      </c>
      <c r="S47" s="163">
        <f>IF('Crisis Indicator Data'!I44="x","x",IF('Crisis Indicator Data'!I44=0,0,IF(LOG('Crisis Indicator Data'!I44)&lt;S$4,0,IF(LOG('Crisis Indicator Data'!I44)&gt;S$3,5,ROUND(5-(S$3-LOG('Crisis Indicator Data'!I44))/(S$3-S$4)*5,1)))))</f>
        <v>2.8</v>
      </c>
      <c r="T47" s="96">
        <f>IF('Crisis Indicator Data'!H44="x","x",IF('Crisis Indicator Data'!I44="x","x",'Crisis Indicator Data'!I44/'Crisis Indicator Data'!H44))</f>
        <v>2.5759219088937094E-2</v>
      </c>
      <c r="U47" s="163">
        <f t="shared" si="20"/>
        <v>0.9</v>
      </c>
      <c r="V47" s="163">
        <f t="shared" si="21"/>
        <v>1.9</v>
      </c>
      <c r="W47" s="163">
        <f>IF('Crisis Indicator Data'!L44="x","x",IF('Crisis Indicator Data'!L44=0,0,IF(LOG('Crisis Indicator Data'!L44)&lt;W$4,0,IF(LOG('Crisis Indicator Data'!L44)&gt;W$3,5,ROUND(5-(W$3-LOG('Crisis Indicator Data'!L44))/(W$3-W$4)*5,1)))))</f>
        <v>3</v>
      </c>
      <c r="X47" s="170">
        <f>IF(OR('Crisis Indicator Data'!L44="x",'Crisis Indicator Data'!H44="x"),"x",'Crisis Indicator Data'!L44/'Crisis Indicator Data'!H44)</f>
        <v>3.552060737527115E-5</v>
      </c>
      <c r="Y47" s="163">
        <f t="shared" si="22"/>
        <v>1.8</v>
      </c>
      <c r="Z47" s="163">
        <f t="shared" si="23"/>
        <v>2.4</v>
      </c>
      <c r="AA47" s="163">
        <f t="shared" si="24"/>
        <v>2.2000000000000002</v>
      </c>
      <c r="AB47" s="171">
        <f t="shared" si="25"/>
        <v>3.1</v>
      </c>
    </row>
    <row r="48" spans="1:28">
      <c r="A48" s="97" t="str">
        <f>'Crisis Indicator Data'!A45</f>
        <v>Conflict in Jammu and Kashmir</v>
      </c>
      <c r="B48" s="98" t="str">
        <f>'Crisis Indicator Data'!B45</f>
        <v>Conflict</v>
      </c>
      <c r="C48" s="98" t="str">
        <f>'Crisis Indicator Data'!C45</f>
        <v>IND002</v>
      </c>
      <c r="D48" s="98" t="str">
        <f>'Crisis Indicator Data'!D45</f>
        <v>India</v>
      </c>
      <c r="E48" s="99" t="str">
        <f>'Crisis Indicator Data'!E45</f>
        <v>IND</v>
      </c>
      <c r="F48" s="169">
        <f>IF('Crisis Indicator Data'!F45="x","x",IF(LOG('Crisis Indicator Data'!F45)&lt;F$4,0,IF(LOG('Crisis Indicator Data'!F45)&gt;F$3,5,ROUND(5-(F$3-LOG('Crisis Indicator Data'!F45))/(F$3-F$4)*5,1))))</f>
        <v>3.9</v>
      </c>
      <c r="G48" s="96">
        <f>IF('Crisis Indicator Data'!F45="x","x",IF(B48="Regional crisis",('Crisis Indicator Data'!F45/VLOOKUP('Impact of the crisis'!$C48,'Regional Crises'!$B$1:$R$66,4,FALSE)),'Crisis Indicator Data'!F45/VLOOKUP('Impact of the crisis'!$E48,'Country Indicator Data'!$B$4:$P$194,15,FALSE)))</f>
        <v>7.4746652585270371E-2</v>
      </c>
      <c r="H48" s="163">
        <f t="shared" si="13"/>
        <v>0.3</v>
      </c>
      <c r="I48" s="163">
        <f t="shared" si="14"/>
        <v>2.1</v>
      </c>
      <c r="J48" s="163">
        <f>IF('Crisis Indicator Data'!G45="x","x",IF(LOG('Crisis Indicator Data'!G45)&lt;J$4,0,IF(LOG('Crisis Indicator Data'!G45)&gt;J$3,5,ROUND(5-(J$3-LOG('Crisis Indicator Data'!G45))/(J$3-J$4)*5,1))))</f>
        <v>3.7</v>
      </c>
      <c r="K48" s="96">
        <f>IF('Crisis Indicator Data'!G45="x","x",IF(B48="Regional crisis",('Crisis Indicator Data'!G45/VLOOKUP('Impact of the crisis'!$C48,'Regional Crises'!$B$1:$R$66,5,FALSE)),'Crisis Indicator Data'!G45/VLOOKUP('Impact of the crisis'!$E48,'Country Indicator Data'!$B$4:$P$194,14,FALSE)))</f>
        <v>9.2654707725042858E-3</v>
      </c>
      <c r="L48" s="163">
        <f t="shared" si="15"/>
        <v>0</v>
      </c>
      <c r="M48" s="163">
        <f t="shared" si="16"/>
        <v>1.85</v>
      </c>
      <c r="N48" s="163">
        <f t="shared" si="17"/>
        <v>2</v>
      </c>
      <c r="O48" s="163" t="str">
        <f>IF('Crisis Indicator Data'!H45="x","x",IF('Crisis Indicator Data'!H45=0,0,IF(LOG('Crisis Indicator Data'!H45)&lt;O$4,0,IF(LOG('Crisis Indicator Data'!H45)&gt;O$3,5,ROUND(5-(O$3-LOG('Crisis Indicator Data'!H45))/(O$3-O$4)*5,1)))))</f>
        <v>x</v>
      </c>
      <c r="P48" s="96" t="str">
        <f>IF('Crisis Indicator Data'!H45="x","x",'Crisis Indicator Data'!H45/'Crisis Indicator Data'!G45)</f>
        <v>x</v>
      </c>
      <c r="Q48" s="163" t="str">
        <f t="shared" si="18"/>
        <v>x</v>
      </c>
      <c r="R48" s="163" t="str">
        <f t="shared" si="19"/>
        <v>x</v>
      </c>
      <c r="S48" s="163" t="str">
        <f>IF('Crisis Indicator Data'!I45="x","x",IF('Crisis Indicator Data'!I45=0,0,IF(LOG('Crisis Indicator Data'!I45)&lt;S$4,0,IF(LOG('Crisis Indicator Data'!I45)&gt;S$3,5,ROUND(5-(S$3-LOG('Crisis Indicator Data'!I45))/(S$3-S$4)*5,1)))))</f>
        <v>x</v>
      </c>
      <c r="T48" s="96" t="str">
        <f>IF('Crisis Indicator Data'!H45="x","x",IF('Crisis Indicator Data'!I45="x","x",'Crisis Indicator Data'!I45/'Crisis Indicator Data'!H45))</f>
        <v>x</v>
      </c>
      <c r="U48" s="163" t="str">
        <f t="shared" si="20"/>
        <v>x</v>
      </c>
      <c r="V48" s="163" t="str">
        <f t="shared" si="21"/>
        <v>x</v>
      </c>
      <c r="W48" s="163">
        <f>IF('Crisis Indicator Data'!L45="x","x",IF('Crisis Indicator Data'!L45=0,0,IF(LOG('Crisis Indicator Data'!L45)&lt;W$4,0,IF(LOG('Crisis Indicator Data'!L45)&gt;W$3,5,ROUND(5-(W$3-LOG('Crisis Indicator Data'!L45))/(W$3-W$4)*5,1)))))</f>
        <v>2.9</v>
      </c>
      <c r="X48" s="170" t="str">
        <f>IF(OR('Crisis Indicator Data'!L45="x",'Crisis Indicator Data'!H45="x"),"x",'Crisis Indicator Data'!L45/'Crisis Indicator Data'!H45)</f>
        <v>x</v>
      </c>
      <c r="Y48" s="163" t="str">
        <f t="shared" si="22"/>
        <v>x</v>
      </c>
      <c r="Z48" s="163">
        <f t="shared" si="23"/>
        <v>2.9</v>
      </c>
      <c r="AA48" s="163">
        <f t="shared" si="24"/>
        <v>2.9</v>
      </c>
      <c r="AB48" s="171">
        <f t="shared" si="25"/>
        <v>2.9</v>
      </c>
    </row>
    <row r="49" spans="1:28">
      <c r="A49" s="97" t="str">
        <f>'Crisis Indicator Data'!A46</f>
        <v>Afghan Refugees in Iran</v>
      </c>
      <c r="B49" s="98" t="str">
        <f>'Crisis Indicator Data'!B46</f>
        <v>International displacement</v>
      </c>
      <c r="C49" s="98" t="str">
        <f>'Crisis Indicator Data'!C46</f>
        <v>IRN004</v>
      </c>
      <c r="D49" s="98" t="str">
        <f>'Crisis Indicator Data'!D46</f>
        <v>Iran</v>
      </c>
      <c r="E49" s="99" t="str">
        <f>'Crisis Indicator Data'!E46</f>
        <v>IRN</v>
      </c>
      <c r="F49" s="169">
        <f>IF('Crisis Indicator Data'!F46="x","x",IF(LOG('Crisis Indicator Data'!F46)&lt;F$4,0,IF(LOG('Crisis Indicator Data'!F46)&gt;F$3,5,ROUND(5-(F$3-LOG('Crisis Indicator Data'!F46))/(F$3-F$4)*5,1))))</f>
        <v>4</v>
      </c>
      <c r="G49" s="96">
        <f>IF('Crisis Indicator Data'!F46="x","x",IF(B49="Regional crisis",('Crisis Indicator Data'!F46/VLOOKUP('Impact of the crisis'!$C49,'Regional Crises'!$B$1:$R$66,4,FALSE)),'Crisis Indicator Data'!F46/VLOOKUP('Impact of the crisis'!$E49,'Country Indicator Data'!$B$4:$P$194,15,FALSE)))</f>
        <v>0.1470818291215403</v>
      </c>
      <c r="H49" s="163">
        <f t="shared" si="13"/>
        <v>0.6</v>
      </c>
      <c r="I49" s="163">
        <f t="shared" si="14"/>
        <v>2.2999999999999998</v>
      </c>
      <c r="J49" s="163">
        <f>IF('Crisis Indicator Data'!G46="x","x",IF(LOG('Crisis Indicator Data'!G46)&lt;J$4,0,IF(LOG('Crisis Indicator Data'!G46)&gt;J$3,5,ROUND(5-(J$3-LOG('Crisis Indicator Data'!G46))/(J$3-J$4)*5,1))))</f>
        <v>4.5999999999999996</v>
      </c>
      <c r="K49" s="96">
        <f>IF('Crisis Indicator Data'!G46="x","x",IF(B49="Regional crisis",('Crisis Indicator Data'!G46/VLOOKUP('Impact of the crisis'!$C49,'Regional Crises'!$B$1:$R$66,5,FALSE)),'Crisis Indicator Data'!G46/VLOOKUP('Impact of the crisis'!$E49,'Country Indicator Data'!$B$4:$P$194,14,FALSE)))</f>
        <v>0.29933916986228687</v>
      </c>
      <c r="L49" s="163">
        <f t="shared" si="15"/>
        <v>1.5</v>
      </c>
      <c r="M49" s="163">
        <f t="shared" si="16"/>
        <v>3.05</v>
      </c>
      <c r="N49" s="163">
        <f t="shared" si="17"/>
        <v>2.7</v>
      </c>
      <c r="O49" s="163">
        <f>IF('Crisis Indicator Data'!H46="x","x",IF('Crisis Indicator Data'!H46=0,0,IF(LOG('Crisis Indicator Data'!H46)&lt;O$4,0,IF(LOG('Crisis Indicator Data'!H46)&gt;O$3,5,ROUND(5-(O$3-LOG('Crisis Indicator Data'!H46))/(O$3-O$4)*5,1)))))</f>
        <v>3.2</v>
      </c>
      <c r="P49" s="96">
        <f>IF('Crisis Indicator Data'!H46="x","x",'Crisis Indicator Data'!H46/'Crisis Indicator Data'!G46)</f>
        <v>0.11199290980139387</v>
      </c>
      <c r="Q49" s="163">
        <f t="shared" si="18"/>
        <v>0.5</v>
      </c>
      <c r="R49" s="163">
        <f t="shared" si="19"/>
        <v>1.85</v>
      </c>
      <c r="S49" s="163">
        <f>IF('Crisis Indicator Data'!I46="x","x",IF('Crisis Indicator Data'!I46=0,0,IF(LOG('Crisis Indicator Data'!I46)&lt;S$4,0,IF(LOG('Crisis Indicator Data'!I46)&gt;S$3,5,ROUND(5-(S$3-LOG('Crisis Indicator Data'!I46))/(S$3-S$4)*5,1)))))</f>
        <v>4.9000000000000004</v>
      </c>
      <c r="T49" s="96">
        <f>IF('Crisis Indicator Data'!H46="x","x",IF('Crisis Indicator Data'!I46="x","x",'Crisis Indicator Data'!I46/'Crisis Indicator Data'!H46))</f>
        <v>1</v>
      </c>
      <c r="U49" s="163">
        <f t="shared" si="20"/>
        <v>5</v>
      </c>
      <c r="V49" s="163">
        <f t="shared" si="21"/>
        <v>5</v>
      </c>
      <c r="W49" s="163">
        <f>IF('Crisis Indicator Data'!L46="x","x",IF('Crisis Indicator Data'!L46=0,0,IF(LOG('Crisis Indicator Data'!L46)&lt;W$4,0,IF(LOG('Crisis Indicator Data'!L46)&gt;W$3,5,ROUND(5-(W$3-LOG('Crisis Indicator Data'!L46))/(W$3-W$4)*5,1)))))</f>
        <v>0</v>
      </c>
      <c r="X49" s="170">
        <f>IF(OR('Crisis Indicator Data'!L46="x",'Crisis Indicator Data'!H46="x"),"x",'Crisis Indicator Data'!L46/'Crisis Indicator Data'!H46)</f>
        <v>0</v>
      </c>
      <c r="Y49" s="163">
        <f t="shared" si="22"/>
        <v>0</v>
      </c>
      <c r="Z49" s="163">
        <f t="shared" si="23"/>
        <v>0</v>
      </c>
      <c r="AA49" s="163">
        <f t="shared" si="24"/>
        <v>3.5</v>
      </c>
      <c r="AB49" s="171">
        <f t="shared" si="25"/>
        <v>2.8</v>
      </c>
    </row>
    <row r="50" spans="1:28">
      <c r="A50" s="97" t="str">
        <f>'Crisis Indicator Data'!A47</f>
        <v>Multiple crises in Iraq</v>
      </c>
      <c r="B50" s="98" t="str">
        <f>'Crisis Indicator Data'!B47</f>
        <v>Multiple crises country</v>
      </c>
      <c r="C50" s="98" t="str">
        <f>'Crisis Indicator Data'!C47</f>
        <v>IRQ001</v>
      </c>
      <c r="D50" s="98" t="str">
        <f>'Crisis Indicator Data'!D47</f>
        <v>Iraq</v>
      </c>
      <c r="E50" s="99" t="str">
        <f>'Crisis Indicator Data'!E47</f>
        <v>IRQ</v>
      </c>
      <c r="F50" s="169">
        <f>IF('Crisis Indicator Data'!F47="x","x",IF(LOG('Crisis Indicator Data'!F47)&lt;F$4,0,IF(LOG('Crisis Indicator Data'!F47)&gt;F$3,5,ROUND(5-(F$3-LOG('Crisis Indicator Data'!F47))/(F$3-F$4)*5,1))))</f>
        <v>4.4000000000000004</v>
      </c>
      <c r="G50" s="96">
        <f>IF('Crisis Indicator Data'!F47="x","x",IF(B50="Regional crisis",('Crisis Indicator Data'!F47/VLOOKUP('Impact of the crisis'!$C50,'Regional Crises'!$B$1:$R$66,4,FALSE)),'Crisis Indicator Data'!F47/VLOOKUP('Impact of the crisis'!$E50,'Country Indicator Data'!$B$4:$P$194,15,FALSE)))</f>
        <v>1.0016853748388286</v>
      </c>
      <c r="H50" s="163">
        <f t="shared" si="13"/>
        <v>5</v>
      </c>
      <c r="I50" s="163">
        <f t="shared" si="14"/>
        <v>4.7</v>
      </c>
      <c r="J50" s="163">
        <f>IF('Crisis Indicator Data'!G47="x","x",IF(LOG('Crisis Indicator Data'!G47)&lt;J$4,0,IF(LOG('Crisis Indicator Data'!G47)&gt;J$3,5,ROUND(5-(J$3-LOG('Crisis Indicator Data'!G47))/(J$3-J$4)*5,1))))</f>
        <v>5</v>
      </c>
      <c r="K50" s="96">
        <f>IF('Crisis Indicator Data'!G47="x","x",IF(B50="Regional crisis",('Crisis Indicator Data'!G47/VLOOKUP('Impact of the crisis'!$C50,'Regional Crises'!$B$1:$R$66,5,FALSE)),'Crisis Indicator Data'!G47/VLOOKUP('Impact of the crisis'!$E50,'Country Indicator Data'!$B$4:$P$194,14,FALSE)))</f>
        <v>1</v>
      </c>
      <c r="L50" s="163">
        <f t="shared" si="15"/>
        <v>5</v>
      </c>
      <c r="M50" s="163">
        <f t="shared" si="16"/>
        <v>5</v>
      </c>
      <c r="N50" s="163">
        <f t="shared" si="17"/>
        <v>4.9000000000000004</v>
      </c>
      <c r="O50" s="163">
        <f>IF('Crisis Indicator Data'!H47="x","x",IF('Crisis Indicator Data'!H47=0,0,IF(LOG('Crisis Indicator Data'!H47)&lt;O$4,0,IF(LOG('Crisis Indicator Data'!H47)&gt;O$3,5,ROUND(5-(O$3-LOG('Crisis Indicator Data'!H47))/(O$3-O$4)*5,1)))))</f>
        <v>3.8</v>
      </c>
      <c r="P50" s="96">
        <f>IF('Crisis Indicator Data'!H47="x","x",'Crisis Indicator Data'!H47/'Crisis Indicator Data'!G47)</f>
        <v>0.1559399643856525</v>
      </c>
      <c r="Q50" s="163">
        <f t="shared" si="18"/>
        <v>0.7</v>
      </c>
      <c r="R50" s="163">
        <f t="shared" si="19"/>
        <v>2.25</v>
      </c>
      <c r="S50" s="163">
        <f>IF('Crisis Indicator Data'!I47="x","x",IF('Crisis Indicator Data'!I47=0,0,IF(LOG('Crisis Indicator Data'!I47)&lt;S$4,0,IF(LOG('Crisis Indicator Data'!I47)&gt;S$3,5,ROUND(5-(S$3-LOG('Crisis Indicator Data'!I47))/(S$3-S$4)*5,1)))))</f>
        <v>5</v>
      </c>
      <c r="T50" s="96">
        <f>IF('Crisis Indicator Data'!H47="x","x",IF('Crisis Indicator Data'!I47="x","x",'Crisis Indicator Data'!I47/'Crisis Indicator Data'!H47))</f>
        <v>1.3706362153344209</v>
      </c>
      <c r="U50" s="163">
        <f t="shared" si="20"/>
        <v>5</v>
      </c>
      <c r="V50" s="163">
        <f t="shared" si="21"/>
        <v>5</v>
      </c>
      <c r="W50" s="163">
        <f>IF('Crisis Indicator Data'!L47="x","x",IF('Crisis Indicator Data'!L47=0,0,IF(LOG('Crisis Indicator Data'!L47)&lt;W$4,0,IF(LOG('Crisis Indicator Data'!L47)&gt;W$3,5,ROUND(5-(W$3-LOG('Crisis Indicator Data'!L47))/(W$3-W$4)*5,1)))))</f>
        <v>4.4000000000000004</v>
      </c>
      <c r="X50" s="170">
        <f>IF(OR('Crisis Indicator Data'!L47="x",'Crisis Indicator Data'!H47="x"),"x",'Crisis Indicator Data'!L47/'Crisis Indicator Data'!H47)</f>
        <v>1.9331158238172921E-4</v>
      </c>
      <c r="Y50" s="163">
        <f t="shared" si="22"/>
        <v>5</v>
      </c>
      <c r="Z50" s="163">
        <f t="shared" si="23"/>
        <v>4.7</v>
      </c>
      <c r="AA50" s="163">
        <f t="shared" si="24"/>
        <v>4.9000000000000004</v>
      </c>
      <c r="AB50" s="171">
        <f t="shared" si="25"/>
        <v>3.9</v>
      </c>
    </row>
    <row r="51" spans="1:28">
      <c r="A51" s="97" t="str">
        <f>'Crisis Indicator Data'!A48</f>
        <v>Conflict  in Iraq</v>
      </c>
      <c r="B51" s="98" t="str">
        <f>'Crisis Indicator Data'!B48</f>
        <v>Conflict</v>
      </c>
      <c r="C51" s="98" t="str">
        <f>'Crisis Indicator Data'!C48</f>
        <v>IRQ002</v>
      </c>
      <c r="D51" s="98" t="str">
        <f>'Crisis Indicator Data'!D48</f>
        <v>Iraq</v>
      </c>
      <c r="E51" s="99" t="str">
        <f>'Crisis Indicator Data'!E48</f>
        <v>IRQ</v>
      </c>
      <c r="F51" s="169">
        <f>IF('Crisis Indicator Data'!F48="x","x",IF(LOG('Crisis Indicator Data'!F48)&lt;F$4,0,IF(LOG('Crisis Indicator Data'!F48)&gt;F$3,5,ROUND(5-(F$3-LOG('Crisis Indicator Data'!F48))/(F$3-F$4)*5,1))))</f>
        <v>4.4000000000000004</v>
      </c>
      <c r="G51" s="96">
        <f>IF('Crisis Indicator Data'!F48="x","x",IF(B51="Regional crisis",('Crisis Indicator Data'!F48/VLOOKUP('Impact of the crisis'!$C51,'Regional Crises'!$B$1:$R$66,4,FALSE)),'Crisis Indicator Data'!F48/VLOOKUP('Impact of the crisis'!$E51,'Country Indicator Data'!$B$4:$P$194,15,FALSE)))</f>
        <v>1.0016853932584269</v>
      </c>
      <c r="H51" s="163">
        <f t="shared" si="13"/>
        <v>5</v>
      </c>
      <c r="I51" s="163">
        <f t="shared" si="14"/>
        <v>4.7</v>
      </c>
      <c r="J51" s="163">
        <f>IF('Crisis Indicator Data'!G48="x","x",IF(LOG('Crisis Indicator Data'!G48)&lt;J$4,0,IF(LOG('Crisis Indicator Data'!G48)&gt;J$3,5,ROUND(5-(J$3-LOG('Crisis Indicator Data'!G48))/(J$3-J$4)*5,1))))</f>
        <v>2.6</v>
      </c>
      <c r="K51" s="96">
        <f>IF('Crisis Indicator Data'!G48="x","x",IF(B51="Regional crisis",('Crisis Indicator Data'!G48/VLOOKUP('Impact of the crisis'!$C51,'Regional Crises'!$B$1:$R$66,5,FALSE)),'Crisis Indicator Data'!G48/VLOOKUP('Impact of the crisis'!$E51,'Country Indicator Data'!$B$4:$P$194,14,FALSE)))</f>
        <v>0.1559399643856525</v>
      </c>
      <c r="L51" s="163">
        <f t="shared" si="15"/>
        <v>0.7</v>
      </c>
      <c r="M51" s="163">
        <f t="shared" si="16"/>
        <v>1.65</v>
      </c>
      <c r="N51" s="163">
        <f t="shared" si="17"/>
        <v>3.6</v>
      </c>
      <c r="O51" s="163">
        <f>IF('Crisis Indicator Data'!H48="x","x",IF('Crisis Indicator Data'!H48=0,0,IF(LOG('Crisis Indicator Data'!H48)&lt;O$4,0,IF(LOG('Crisis Indicator Data'!H48)&gt;O$3,5,ROUND(5-(O$3-LOG('Crisis Indicator Data'!H48))/(O$3-O$4)*5,1)))))</f>
        <v>3.8</v>
      </c>
      <c r="P51" s="96">
        <f>IF('Crisis Indicator Data'!H48="x","x",'Crisis Indicator Data'!H48/'Crisis Indicator Data'!G48)</f>
        <v>0.95024469820554647</v>
      </c>
      <c r="Q51" s="163">
        <f t="shared" si="18"/>
        <v>4.7</v>
      </c>
      <c r="R51" s="163">
        <f t="shared" si="19"/>
        <v>4.25</v>
      </c>
      <c r="S51" s="163">
        <f>IF('Crisis Indicator Data'!I48="x","x",IF('Crisis Indicator Data'!I48=0,0,IF(LOG('Crisis Indicator Data'!I48)&lt;S$4,0,IF(LOG('Crisis Indicator Data'!I48)&gt;S$3,5,ROUND(5-(S$3-LOG('Crisis Indicator Data'!I48))/(S$3-S$4)*5,1)))))</f>
        <v>5</v>
      </c>
      <c r="T51" s="96">
        <f>IF('Crisis Indicator Data'!H48="x","x",IF('Crisis Indicator Data'!I48="x","x",'Crisis Indicator Data'!I48/'Crisis Indicator Data'!H48))</f>
        <v>1.4005150214592275</v>
      </c>
      <c r="U51" s="163">
        <f t="shared" si="20"/>
        <v>5</v>
      </c>
      <c r="V51" s="163">
        <f t="shared" si="21"/>
        <v>5</v>
      </c>
      <c r="W51" s="163">
        <f>IF('Crisis Indicator Data'!L48="x","x",IF('Crisis Indicator Data'!L48=0,0,IF(LOG('Crisis Indicator Data'!L48)&lt;W$4,0,IF(LOG('Crisis Indicator Data'!L48)&gt;W$3,5,ROUND(5-(W$3-LOG('Crisis Indicator Data'!L48))/(W$3-W$4)*5,1)))))</f>
        <v>4.4000000000000004</v>
      </c>
      <c r="X51" s="170">
        <f>IF(OR('Crisis Indicator Data'!L48="x",'Crisis Indicator Data'!H48="x"),"x",'Crisis Indicator Data'!L48/'Crisis Indicator Data'!H48)</f>
        <v>2.0343347639484977E-4</v>
      </c>
      <c r="Y51" s="163">
        <f t="shared" si="22"/>
        <v>5</v>
      </c>
      <c r="Z51" s="163">
        <f t="shared" si="23"/>
        <v>4.7</v>
      </c>
      <c r="AA51" s="163">
        <f t="shared" si="24"/>
        <v>4.9000000000000004</v>
      </c>
      <c r="AB51" s="171">
        <f t="shared" si="25"/>
        <v>4.5999999999999996</v>
      </c>
    </row>
    <row r="52" spans="1:28">
      <c r="A52" s="97" t="str">
        <f>'Crisis Indicator Data'!A49</f>
        <v>Syrian and Palestinian refugees in iraq</v>
      </c>
      <c r="B52" s="98" t="str">
        <f>'Crisis Indicator Data'!B49</f>
        <v>International displacement</v>
      </c>
      <c r="C52" s="98" t="str">
        <f>'Crisis Indicator Data'!C49</f>
        <v>IRQ003</v>
      </c>
      <c r="D52" s="98" t="str">
        <f>'Crisis Indicator Data'!D49</f>
        <v>Iraq</v>
      </c>
      <c r="E52" s="99" t="str">
        <f>'Crisis Indicator Data'!E49</f>
        <v>IRQ</v>
      </c>
      <c r="F52" s="169">
        <f>IF('Crisis Indicator Data'!F49="x","x",IF(LOG('Crisis Indicator Data'!F49)&lt;F$4,0,IF(LOG('Crisis Indicator Data'!F49)&gt;F$3,5,ROUND(5-(F$3-LOG('Crisis Indicator Data'!F49))/(F$3-F$4)*5,1))))</f>
        <v>2.7</v>
      </c>
      <c r="G52" s="96">
        <f>IF('Crisis Indicator Data'!F49="x","x",IF(B52="Regional crisis",('Crisis Indicator Data'!F49/VLOOKUP('Impact of the crisis'!$C52,'Regional Crises'!$B$1:$R$66,4,FALSE)),'Crisis Indicator Data'!F49/VLOOKUP('Impact of the crisis'!$E52,'Country Indicator Data'!$B$4:$P$194,15,FALSE)))</f>
        <v>9.3578467489408734E-2</v>
      </c>
      <c r="H52" s="163">
        <f t="shared" si="13"/>
        <v>0.4</v>
      </c>
      <c r="I52" s="163">
        <f t="shared" si="14"/>
        <v>1.55</v>
      </c>
      <c r="J52" s="163">
        <f>IF('Crisis Indicator Data'!G49="x","x",IF(LOG('Crisis Indicator Data'!G49)&lt;J$4,0,IF(LOG('Crisis Indicator Data'!G49)&gt;J$3,5,ROUND(5-(J$3-LOG('Crisis Indicator Data'!G49))/(J$3-J$4)*5,1))))</f>
        <v>2.4</v>
      </c>
      <c r="K52" s="96">
        <f>IF('Crisis Indicator Data'!G49="x","x",IF(B52="Regional crisis",('Crisis Indicator Data'!G49/VLOOKUP('Impact of the crisis'!$C52,'Regional Crises'!$B$1:$R$66,5,FALSE)),'Crisis Indicator Data'!G49/VLOOKUP('Impact of the crisis'!$E52,'Country Indicator Data'!$B$4:$P$194,14,FALSE)))</f>
        <v>0.13070465530399389</v>
      </c>
      <c r="L52" s="163">
        <f t="shared" si="15"/>
        <v>0.6</v>
      </c>
      <c r="M52" s="163">
        <f t="shared" si="16"/>
        <v>1.5</v>
      </c>
      <c r="N52" s="163">
        <f t="shared" si="17"/>
        <v>1.5</v>
      </c>
      <c r="O52" s="163">
        <f>IF('Crisis Indicator Data'!H49="x","x",IF('Crisis Indicator Data'!H49=0,0,IF(LOG('Crisis Indicator Data'!H49)&lt;O$4,0,IF(LOG('Crisis Indicator Data'!H49)&gt;O$3,5,ROUND(5-(O$3-LOG('Crisis Indicator Data'!H49))/(O$3-O$4)*5,1)))))</f>
        <v>2</v>
      </c>
      <c r="P52" s="96">
        <f>IF('Crisis Indicator Data'!H49="x","x",'Crisis Indicator Data'!H49/'Crisis Indicator Data'!G49)</f>
        <v>9.2837680031140526E-2</v>
      </c>
      <c r="Q52" s="163">
        <f t="shared" si="18"/>
        <v>0.4</v>
      </c>
      <c r="R52" s="163">
        <f t="shared" si="19"/>
        <v>1.2</v>
      </c>
      <c r="S52" s="163">
        <f>IF('Crisis Indicator Data'!I49="x","x",IF('Crisis Indicator Data'!I49=0,0,IF(LOG('Crisis Indicator Data'!I49)&lt;S$4,0,IF(LOG('Crisis Indicator Data'!I49)&gt;S$3,5,ROUND(5-(S$3-LOG('Crisis Indicator Data'!I49))/(S$3-S$4)*5,1)))))</f>
        <v>3.4</v>
      </c>
      <c r="T52" s="96">
        <f>IF('Crisis Indicator Data'!H49="x","x",IF('Crisis Indicator Data'!I49="x","x",'Crisis Indicator Data'!I49/'Crisis Indicator Data'!H49))</f>
        <v>0.51362683438155132</v>
      </c>
      <c r="U52" s="163">
        <f t="shared" si="20"/>
        <v>5</v>
      </c>
      <c r="V52" s="163">
        <f t="shared" si="21"/>
        <v>4.2</v>
      </c>
      <c r="W52" s="163">
        <f>IF('Crisis Indicator Data'!L49="x","x",IF('Crisis Indicator Data'!L49=0,0,IF(LOG('Crisis Indicator Data'!L49)&lt;W$4,0,IF(LOG('Crisis Indicator Data'!L49)&gt;W$3,5,ROUND(5-(W$3-LOG('Crisis Indicator Data'!L49))/(W$3-W$4)*5,1)))))</f>
        <v>0</v>
      </c>
      <c r="X52" s="170">
        <f>IF(OR('Crisis Indicator Data'!L49="x",'Crisis Indicator Data'!H49="x"),"x",'Crisis Indicator Data'!L49/'Crisis Indicator Data'!H49)</f>
        <v>0</v>
      </c>
      <c r="Y52" s="163">
        <f t="shared" si="22"/>
        <v>0</v>
      </c>
      <c r="Z52" s="163">
        <f t="shared" si="23"/>
        <v>0</v>
      </c>
      <c r="AA52" s="163">
        <f t="shared" si="24"/>
        <v>2.7</v>
      </c>
      <c r="AB52" s="171">
        <f t="shared" si="25"/>
        <v>2</v>
      </c>
    </row>
    <row r="53" spans="1:28">
      <c r="A53" s="97" t="str">
        <f>'Crisis Indicator Data'!A50</f>
        <v>Mixed migration flows in Italy</v>
      </c>
      <c r="B53" s="98" t="str">
        <f>'Crisis Indicator Data'!B50</f>
        <v>International displacement</v>
      </c>
      <c r="C53" s="98" t="str">
        <f>'Crisis Indicator Data'!C50</f>
        <v>ITA002</v>
      </c>
      <c r="D53" s="98" t="str">
        <f>'Crisis Indicator Data'!D50</f>
        <v>Italy</v>
      </c>
      <c r="E53" s="99" t="str">
        <f>'Crisis Indicator Data'!E50</f>
        <v>ITA</v>
      </c>
      <c r="F53" s="169">
        <f>IF('Crisis Indicator Data'!F50="x","x",IF(LOG('Crisis Indicator Data'!F50)&lt;F$4,0,IF(LOG('Crisis Indicator Data'!F50)&gt;F$3,5,ROUND(5-(F$3-LOG('Crisis Indicator Data'!F50))/(F$3-F$4)*5,1))))</f>
        <v>2.7</v>
      </c>
      <c r="G53" s="96">
        <f>IF('Crisis Indicator Data'!F50="x","x",IF(B53="Regional crisis",('Crisis Indicator Data'!F50/VLOOKUP('Impact of the crisis'!$C53,'Regional Crises'!$B$1:$R$66,4,FALSE)),'Crisis Indicator Data'!F50/VLOOKUP('Impact of the crisis'!$E53,'Country Indicator Data'!$B$4:$P$194,15,FALSE)))</f>
        <v>0.1395729924525736</v>
      </c>
      <c r="H53" s="163">
        <f t="shared" si="13"/>
        <v>0.6</v>
      </c>
      <c r="I53" s="163">
        <f t="shared" si="14"/>
        <v>1.6500000000000001</v>
      </c>
      <c r="J53" s="163">
        <f>IF('Crisis Indicator Data'!G50="x","x",IF(LOG('Crisis Indicator Data'!G50)&lt;J$4,0,IF(LOG('Crisis Indicator Data'!G50)&gt;J$3,5,ROUND(5-(J$3-LOG('Crisis Indicator Data'!G50))/(J$3-J$4)*5,1))))</f>
        <v>2.8</v>
      </c>
      <c r="K53" s="96">
        <f>IF('Crisis Indicator Data'!G50="x","x",IF(B53="Regional crisis",('Crisis Indicator Data'!G50/VLOOKUP('Impact of the crisis'!$C53,'Regional Crises'!$B$1:$R$66,5,FALSE)),'Crisis Indicator Data'!G50/VLOOKUP('Impact of the crisis'!$E53,'Country Indicator Data'!$B$4:$P$194,14,FALSE)))</f>
        <v>0.11745298581326295</v>
      </c>
      <c r="L53" s="163">
        <f t="shared" si="15"/>
        <v>0.5</v>
      </c>
      <c r="M53" s="163">
        <f t="shared" si="16"/>
        <v>1.65</v>
      </c>
      <c r="N53" s="163">
        <f t="shared" si="17"/>
        <v>1.7</v>
      </c>
      <c r="O53" s="163" t="str">
        <f>IF('Crisis Indicator Data'!H50="x","x",IF('Crisis Indicator Data'!H50=0,0,IF(LOG('Crisis Indicator Data'!H50)&lt;O$4,0,IF(LOG('Crisis Indicator Data'!H50)&gt;O$3,5,ROUND(5-(O$3-LOG('Crisis Indicator Data'!H50))/(O$3-O$4)*5,1)))))</f>
        <v>x</v>
      </c>
      <c r="P53" s="96" t="str">
        <f>IF('Crisis Indicator Data'!H50="x","x",'Crisis Indicator Data'!H50/'Crisis Indicator Data'!G50)</f>
        <v>x</v>
      </c>
      <c r="Q53" s="163" t="str">
        <f t="shared" si="18"/>
        <v>x</v>
      </c>
      <c r="R53" s="163" t="str">
        <f t="shared" si="19"/>
        <v>x</v>
      </c>
      <c r="S53" s="163" t="str">
        <f>IF('Crisis Indicator Data'!I50="x","x",IF('Crisis Indicator Data'!I50=0,0,IF(LOG('Crisis Indicator Data'!I50)&lt;S$4,0,IF(LOG('Crisis Indicator Data'!I50)&gt;S$3,5,ROUND(5-(S$3-LOG('Crisis Indicator Data'!I50))/(S$3-S$4)*5,1)))))</f>
        <v>x</v>
      </c>
      <c r="T53" s="96" t="str">
        <f>IF('Crisis Indicator Data'!H50="x","x",IF('Crisis Indicator Data'!I50="x","x",'Crisis Indicator Data'!I50/'Crisis Indicator Data'!H50))</f>
        <v>x</v>
      </c>
      <c r="U53" s="163" t="str">
        <f t="shared" si="20"/>
        <v>x</v>
      </c>
      <c r="V53" s="163" t="str">
        <f t="shared" si="21"/>
        <v>x</v>
      </c>
      <c r="W53" s="163">
        <f>IF('Crisis Indicator Data'!L50="x","x",IF('Crisis Indicator Data'!L50=0,0,IF(LOG('Crisis Indicator Data'!L50)&lt;W$4,0,IF(LOG('Crisis Indicator Data'!L50)&gt;W$3,5,ROUND(5-(W$3-LOG('Crisis Indicator Data'!L50))/(W$3-W$4)*5,1)))))</f>
        <v>3.4</v>
      </c>
      <c r="X53" s="170" t="str">
        <f>IF(OR('Crisis Indicator Data'!L50="x",'Crisis Indicator Data'!H50="x"),"x",'Crisis Indicator Data'!L50/'Crisis Indicator Data'!H50)</f>
        <v>x</v>
      </c>
      <c r="Y53" s="163" t="str">
        <f t="shared" si="22"/>
        <v>x</v>
      </c>
      <c r="Z53" s="163">
        <f t="shared" si="23"/>
        <v>3.4</v>
      </c>
      <c r="AA53" s="163">
        <f t="shared" si="24"/>
        <v>3.4</v>
      </c>
      <c r="AB53" s="171">
        <f t="shared" si="25"/>
        <v>3.4</v>
      </c>
    </row>
    <row r="54" spans="1:28">
      <c r="A54" s="97" t="str">
        <f>'Crisis Indicator Data'!A51</f>
        <v>Syrian refugees in Jordan</v>
      </c>
      <c r="B54" s="98" t="str">
        <f>'Crisis Indicator Data'!B51</f>
        <v>International displacement</v>
      </c>
      <c r="C54" s="98" t="str">
        <f>'Crisis Indicator Data'!C51</f>
        <v>JOR002</v>
      </c>
      <c r="D54" s="98" t="str">
        <f>'Crisis Indicator Data'!D51</f>
        <v>Jordan</v>
      </c>
      <c r="E54" s="99" t="str">
        <f>'Crisis Indicator Data'!E51</f>
        <v>JOR</v>
      </c>
      <c r="F54" s="169">
        <f>IF('Crisis Indicator Data'!F51="x","x",IF(LOG('Crisis Indicator Data'!F51)&lt;F$4,0,IF(LOG('Crisis Indicator Data'!F51)&gt;F$3,5,ROUND(5-(F$3-LOG('Crisis Indicator Data'!F51))/(F$3-F$4)*5,1))))</f>
        <v>2.7</v>
      </c>
      <c r="G54" s="96">
        <f>IF('Crisis Indicator Data'!F51="x","x",IF(B54="Regional crisis",('Crisis Indicator Data'!F51/VLOOKUP('Impact of the crisis'!$C54,'Regional Crises'!$B$1:$R$66,4,FALSE)),'Crisis Indicator Data'!F51/VLOOKUP('Impact of the crisis'!$E54,'Country Indicator Data'!$B$4:$P$194,15,FALSE)))</f>
        <v>0.45576706465420141</v>
      </c>
      <c r="H54" s="163">
        <f t="shared" si="13"/>
        <v>2.2000000000000002</v>
      </c>
      <c r="I54" s="163">
        <f t="shared" si="14"/>
        <v>2.4500000000000002</v>
      </c>
      <c r="J54" s="163">
        <f>IF('Crisis Indicator Data'!G51="x","x",IF(LOG('Crisis Indicator Data'!G51)&lt;J$4,0,IF(LOG('Crisis Indicator Data'!G51)&gt;J$3,5,ROUND(5-(J$3-LOG('Crisis Indicator Data'!G51))/(J$3-J$4)*5,1))))</f>
        <v>3.1</v>
      </c>
      <c r="K54" s="96">
        <f>IF('Crisis Indicator Data'!G51="x","x",IF(B54="Regional crisis",('Crisis Indicator Data'!G51/VLOOKUP('Impact of the crisis'!$C54,'Regional Crises'!$B$1:$R$66,5,FALSE)),'Crisis Indicator Data'!G51/VLOOKUP('Impact of the crisis'!$E54,'Country Indicator Data'!$B$4:$P$194,14,FALSE)))</f>
        <v>0.80584860262816949</v>
      </c>
      <c r="L54" s="163">
        <f t="shared" si="15"/>
        <v>4</v>
      </c>
      <c r="M54" s="163">
        <f t="shared" si="16"/>
        <v>3.55</v>
      </c>
      <c r="N54" s="163">
        <f t="shared" si="17"/>
        <v>3</v>
      </c>
      <c r="O54" s="163">
        <f>IF('Crisis Indicator Data'!H51="x","x",IF('Crisis Indicator Data'!H51=0,0,IF(LOG('Crisis Indicator Data'!H51)&lt;O$4,0,IF(LOG('Crisis Indicator Data'!H51)&gt;O$3,5,ROUND(5-(O$3-LOG('Crisis Indicator Data'!H51))/(O$3-O$4)*5,1)))))</f>
        <v>3</v>
      </c>
      <c r="P54" s="96">
        <f>IF('Crisis Indicator Data'!H51="x","x",'Crisis Indicator Data'!H51/'Crisis Indicator Data'!G51)</f>
        <v>0.22014239779513092</v>
      </c>
      <c r="Q54" s="163">
        <f t="shared" si="18"/>
        <v>1.1000000000000001</v>
      </c>
      <c r="R54" s="163">
        <f t="shared" si="19"/>
        <v>2.0499999999999998</v>
      </c>
      <c r="S54" s="163">
        <f>IF('Crisis Indicator Data'!I51="x","x",IF('Crisis Indicator Data'!I51=0,0,IF(LOG('Crisis Indicator Data'!I51)&lt;S$4,0,IF(LOG('Crisis Indicator Data'!I51)&gt;S$3,5,ROUND(5-(S$3-LOG('Crisis Indicator Data'!I51))/(S$3-S$4)*5,1)))))</f>
        <v>4.5</v>
      </c>
      <c r="T54" s="96">
        <f>IF('Crisis Indicator Data'!H51="x","x",IF('Crisis Indicator Data'!I51="x","x",'Crisis Indicator Data'!I51/'Crisis Indicator Data'!H51))</f>
        <v>0.72874282733437667</v>
      </c>
      <c r="U54" s="163">
        <f t="shared" si="20"/>
        <v>5</v>
      </c>
      <c r="V54" s="163">
        <f t="shared" si="21"/>
        <v>4.8</v>
      </c>
      <c r="W54" s="163">
        <f>IF('Crisis Indicator Data'!L51="x","x",IF('Crisis Indicator Data'!L51=0,0,IF(LOG('Crisis Indicator Data'!L51)&lt;W$4,0,IF(LOG('Crisis Indicator Data'!L51)&gt;W$3,5,ROUND(5-(W$3-LOG('Crisis Indicator Data'!L51))/(W$3-W$4)*5,1)))))</f>
        <v>0</v>
      </c>
      <c r="X54" s="170">
        <f>IF(OR('Crisis Indicator Data'!L51="x",'Crisis Indicator Data'!H51="x"),"x",'Crisis Indicator Data'!L51/'Crisis Indicator Data'!H51)</f>
        <v>0</v>
      </c>
      <c r="Y54" s="163">
        <f t="shared" si="22"/>
        <v>0</v>
      </c>
      <c r="Z54" s="163">
        <f t="shared" si="23"/>
        <v>0</v>
      </c>
      <c r="AA54" s="163">
        <f t="shared" si="24"/>
        <v>3.2</v>
      </c>
      <c r="AB54" s="171">
        <f t="shared" si="25"/>
        <v>2.7</v>
      </c>
    </row>
    <row r="55" spans="1:28">
      <c r="A55" s="97" t="str">
        <f>'Crisis Indicator Data'!A52</f>
        <v>Refugee situation in Kenya</v>
      </c>
      <c r="B55" s="98" t="str">
        <f>'Crisis Indicator Data'!B52</f>
        <v>International displacement</v>
      </c>
      <c r="C55" s="98" t="str">
        <f>'Crisis Indicator Data'!C52</f>
        <v>KEN002</v>
      </c>
      <c r="D55" s="98" t="str">
        <f>'Crisis Indicator Data'!D52</f>
        <v>Kenya</v>
      </c>
      <c r="E55" s="99" t="str">
        <f>'Crisis Indicator Data'!E52</f>
        <v>KEN</v>
      </c>
      <c r="F55" s="169">
        <f>IF('Crisis Indicator Data'!F52="x","x",IF(LOG('Crisis Indicator Data'!F52)&lt;F$4,0,IF(LOG('Crisis Indicator Data'!F52)&gt;F$3,5,ROUND(5-(F$3-LOG('Crisis Indicator Data'!F52))/(F$3-F$4)*5,1))))</f>
        <v>3.4</v>
      </c>
      <c r="G55" s="96">
        <f>IF('Crisis Indicator Data'!F52="x","x",IF(B55="Regional crisis",('Crisis Indicator Data'!F52/VLOOKUP('Impact of the crisis'!$C55,'Regional Crises'!$B$1:$R$66,4,FALSE)),'Crisis Indicator Data'!F52/VLOOKUP('Impact of the crisis'!$E55,'Country Indicator Data'!$B$4:$P$194,15,FALSE)))</f>
        <v>0.19972765927539796</v>
      </c>
      <c r="H55" s="163">
        <f t="shared" si="13"/>
        <v>0.9</v>
      </c>
      <c r="I55" s="163">
        <f t="shared" si="14"/>
        <v>2.15</v>
      </c>
      <c r="J55" s="163">
        <f>IF('Crisis Indicator Data'!G52="x","x",IF(LOG('Crisis Indicator Data'!G52)&lt;J$4,0,IF(LOG('Crisis Indicator Data'!G52)&gt;J$3,5,ROUND(5-(J$3-LOG('Crisis Indicator Data'!G52))/(J$3-J$4)*5,1))))</f>
        <v>2.8</v>
      </c>
      <c r="K55" s="96">
        <f>IF('Crisis Indicator Data'!G52="x","x",IF(B55="Regional crisis",('Crisis Indicator Data'!G52/VLOOKUP('Impact of the crisis'!$C55,'Regional Crises'!$B$1:$R$66,5,FALSE)),'Crisis Indicator Data'!G52/VLOOKUP('Impact of the crisis'!$E55,'Country Indicator Data'!$B$4:$P$194,14,FALSE)))</f>
        <v>0.13005662249722724</v>
      </c>
      <c r="L55" s="163">
        <f t="shared" si="15"/>
        <v>0.6</v>
      </c>
      <c r="M55" s="163">
        <f t="shared" si="16"/>
        <v>1.7</v>
      </c>
      <c r="N55" s="163">
        <f t="shared" si="17"/>
        <v>1.9</v>
      </c>
      <c r="O55" s="163">
        <f>IF('Crisis Indicator Data'!H52="x","x",IF('Crisis Indicator Data'!H52=0,0,IF(LOG('Crisis Indicator Data'!H52)&lt;O$4,0,IF(LOG('Crisis Indicator Data'!H52)&gt;O$3,5,ROUND(5-(O$3-LOG('Crisis Indicator Data'!H52))/(O$3-O$4)*5,1)))))</f>
        <v>2</v>
      </c>
      <c r="P55" s="96">
        <f>IF('Crisis Indicator Data'!H52="x","x",'Crisis Indicator Data'!H52/'Crisis Indicator Data'!G52)</f>
        <v>7.7648114901256726E-2</v>
      </c>
      <c r="Q55" s="163">
        <f t="shared" si="18"/>
        <v>0.3</v>
      </c>
      <c r="R55" s="163">
        <f t="shared" si="19"/>
        <v>1.1499999999999999</v>
      </c>
      <c r="S55" s="163">
        <f>IF('Crisis Indicator Data'!I52="x","x",IF('Crisis Indicator Data'!I52=0,0,IF(LOG('Crisis Indicator Data'!I52)&lt;S$4,0,IF(LOG('Crisis Indicator Data'!I52)&gt;S$3,5,ROUND(5-(S$3-LOG('Crisis Indicator Data'!I52))/(S$3-S$4)*5,1)))))</f>
        <v>3.9</v>
      </c>
      <c r="T55" s="96">
        <f>IF('Crisis Indicator Data'!H52="x","x",IF('Crisis Indicator Data'!I52="x","x",'Crisis Indicator Data'!I52/'Crisis Indicator Data'!H52))</f>
        <v>1</v>
      </c>
      <c r="U55" s="163">
        <f t="shared" si="20"/>
        <v>5</v>
      </c>
      <c r="V55" s="163">
        <f t="shared" si="21"/>
        <v>4.5</v>
      </c>
      <c r="W55" s="163" t="str">
        <f>IF('Crisis Indicator Data'!L52="x","x",IF('Crisis Indicator Data'!L52=0,0,IF(LOG('Crisis Indicator Data'!L52)&lt;W$4,0,IF(LOG('Crisis Indicator Data'!L52)&gt;W$3,5,ROUND(5-(W$3-LOG('Crisis Indicator Data'!L52))/(W$3-W$4)*5,1)))))</f>
        <v>x</v>
      </c>
      <c r="X55" s="170" t="str">
        <f>IF(OR('Crisis Indicator Data'!L52="x",'Crisis Indicator Data'!H52="x"),"x",'Crisis Indicator Data'!L52/'Crisis Indicator Data'!H52)</f>
        <v>x</v>
      </c>
      <c r="Y55" s="163" t="str">
        <f t="shared" si="22"/>
        <v>x</v>
      </c>
      <c r="Z55" s="163" t="str">
        <f t="shared" si="23"/>
        <v>x</v>
      </c>
      <c r="AA55" s="163">
        <f t="shared" si="24"/>
        <v>4.5</v>
      </c>
      <c r="AB55" s="171">
        <f t="shared" si="25"/>
        <v>3.3</v>
      </c>
    </row>
    <row r="56" spans="1:28">
      <c r="A56" s="97" t="str">
        <f>'Crisis Indicator Data'!A53</f>
        <v>Syrian refugees in Lebanon</v>
      </c>
      <c r="B56" s="98" t="str">
        <f>'Crisis Indicator Data'!B53</f>
        <v>International displacement</v>
      </c>
      <c r="C56" s="98" t="str">
        <f>'Crisis Indicator Data'!C53</f>
        <v>LBN002</v>
      </c>
      <c r="D56" s="98" t="str">
        <f>'Crisis Indicator Data'!D53</f>
        <v>Lebanon</v>
      </c>
      <c r="E56" s="99" t="str">
        <f>'Crisis Indicator Data'!E53</f>
        <v>LBN</v>
      </c>
      <c r="F56" s="169">
        <f>IF('Crisis Indicator Data'!F53="x","x",IF(LOG('Crisis Indicator Data'!F53)&lt;F$4,0,IF(LOG('Crisis Indicator Data'!F53)&gt;F$3,5,ROUND(5-(F$3-LOG('Crisis Indicator Data'!F53))/(F$3-F$4)*5,1))))</f>
        <v>1.7</v>
      </c>
      <c r="G56" s="96">
        <f>IF('Crisis Indicator Data'!F53="x","x",IF(B56="Regional crisis",('Crisis Indicator Data'!F53/VLOOKUP('Impact of the crisis'!$C56,'Regional Crises'!$B$1:$R$66,4,FALSE)),'Crisis Indicator Data'!F53/VLOOKUP('Impact of the crisis'!$E56,'Country Indicator Data'!$B$4:$P$194,15,FALSE)))</f>
        <v>0.99718475073313795</v>
      </c>
      <c r="H56" s="163">
        <f t="shared" si="13"/>
        <v>5</v>
      </c>
      <c r="I56" s="163">
        <f t="shared" si="14"/>
        <v>3.35</v>
      </c>
      <c r="J56" s="163">
        <f>IF('Crisis Indicator Data'!G53="x","x",IF(LOG('Crisis Indicator Data'!G53)&lt;J$4,0,IF(LOG('Crisis Indicator Data'!G53)&gt;J$3,5,ROUND(5-(J$3-LOG('Crisis Indicator Data'!G53))/(J$3-J$4)*5,1))))</f>
        <v>2.8</v>
      </c>
      <c r="K56" s="96">
        <f>IF('Crisis Indicator Data'!G53="x","x",IF(B56="Regional crisis",('Crisis Indicator Data'!G53/VLOOKUP('Impact of the crisis'!$C56,'Regional Crises'!$B$1:$R$66,5,FALSE)),'Crisis Indicator Data'!G53/VLOOKUP('Impact of the crisis'!$E56,'Country Indicator Data'!$B$4:$P$194,14,FALSE)))</f>
        <v>1</v>
      </c>
      <c r="L56" s="163">
        <f t="shared" si="15"/>
        <v>5</v>
      </c>
      <c r="M56" s="163">
        <f t="shared" si="16"/>
        <v>3.9</v>
      </c>
      <c r="N56" s="163">
        <f t="shared" si="17"/>
        <v>3.6</v>
      </c>
      <c r="O56" s="163">
        <f>IF('Crisis Indicator Data'!H53="x","x",IF('Crisis Indicator Data'!H53=0,0,IF(LOG('Crisis Indicator Data'!H53)&lt;O$4,0,IF(LOG('Crisis Indicator Data'!H53)&gt;O$3,5,ROUND(5-(O$3-LOG('Crisis Indicator Data'!H53))/(O$3-O$4)*5,1)))))</f>
        <v>3.4</v>
      </c>
      <c r="P56" s="96">
        <f>IF('Crisis Indicator Data'!H53="x","x",'Crisis Indicator Data'!H53/'Crisis Indicator Data'!G53)</f>
        <v>0.5109393232205367</v>
      </c>
      <c r="Q56" s="163">
        <f t="shared" si="18"/>
        <v>2.5</v>
      </c>
      <c r="R56" s="163">
        <f t="shared" si="19"/>
        <v>2.95</v>
      </c>
      <c r="S56" s="163">
        <f>IF('Crisis Indicator Data'!I53="x","x",IF('Crisis Indicator Data'!I53=0,0,IF(LOG('Crisis Indicator Data'!I53)&lt;S$4,0,IF(LOG('Crisis Indicator Data'!I53)&gt;S$3,5,ROUND(5-(S$3-LOG('Crisis Indicator Data'!I53))/(S$3-S$4)*5,1)))))</f>
        <v>5</v>
      </c>
      <c r="T56" s="96">
        <f>IF('Crisis Indicator Data'!H53="x","x",IF('Crisis Indicator Data'!I53="x","x",'Crisis Indicator Data'!I53/'Crisis Indicator Data'!H53))</f>
        <v>1</v>
      </c>
      <c r="U56" s="163">
        <f t="shared" si="20"/>
        <v>5</v>
      </c>
      <c r="V56" s="163">
        <f t="shared" si="21"/>
        <v>5</v>
      </c>
      <c r="W56" s="163">
        <f>IF('Crisis Indicator Data'!L53="x","x",IF('Crisis Indicator Data'!L53=0,0,IF(LOG('Crisis Indicator Data'!L53)&lt;W$4,0,IF(LOG('Crisis Indicator Data'!L53)&gt;W$3,5,ROUND(5-(W$3-LOG('Crisis Indicator Data'!L53))/(W$3-W$4)*5,1)))))</f>
        <v>0</v>
      </c>
      <c r="X56" s="170">
        <f>IF(OR('Crisis Indicator Data'!L53="x",'Crisis Indicator Data'!H53="x"),"x",'Crisis Indicator Data'!L53/'Crisis Indicator Data'!H53)</f>
        <v>0</v>
      </c>
      <c r="Y56" s="163">
        <f t="shared" si="22"/>
        <v>0</v>
      </c>
      <c r="Z56" s="163">
        <f t="shared" si="23"/>
        <v>0</v>
      </c>
      <c r="AA56" s="163">
        <f t="shared" si="24"/>
        <v>3.5</v>
      </c>
      <c r="AB56" s="171">
        <f t="shared" si="25"/>
        <v>3.2</v>
      </c>
    </row>
    <row r="57" spans="1:28">
      <c r="A57" s="97" t="str">
        <f>'Crisis Indicator Data'!A54</f>
        <v>Socioeconomic crisis in Lebanon</v>
      </c>
      <c r="B57" s="98" t="str">
        <f>'Crisis Indicator Data'!B54</f>
        <v>Political and economic crisis</v>
      </c>
      <c r="C57" s="98" t="str">
        <f>'Crisis Indicator Data'!C54</f>
        <v>LBN004</v>
      </c>
      <c r="D57" s="98" t="str">
        <f>'Crisis Indicator Data'!D54</f>
        <v>Lebanon</v>
      </c>
      <c r="E57" s="99" t="str">
        <f>'Crisis Indicator Data'!E54</f>
        <v>LBN</v>
      </c>
      <c r="F57" s="169">
        <f>IF('Crisis Indicator Data'!F54="x","x",IF(LOG('Crisis Indicator Data'!F54)&lt;F$4,0,IF(LOG('Crisis Indicator Data'!F54)&gt;F$3,5,ROUND(5-(F$3-LOG('Crisis Indicator Data'!F54))/(F$3-F$4)*5,1))))</f>
        <v>1.7</v>
      </c>
      <c r="G57" s="96">
        <f>IF('Crisis Indicator Data'!F54="x","x",IF(B57="Regional crisis",('Crisis Indicator Data'!F54/VLOOKUP('Impact of the crisis'!$C57,'Regional Crises'!$B$1:$R$66,4,FALSE)),'Crisis Indicator Data'!F54/VLOOKUP('Impact of the crisis'!$E57,'Country Indicator Data'!$B$4:$P$194,15,FALSE)))</f>
        <v>0.99718475073313795</v>
      </c>
      <c r="H57" s="163">
        <f t="shared" si="13"/>
        <v>5</v>
      </c>
      <c r="I57" s="163">
        <f t="shared" si="14"/>
        <v>3.35</v>
      </c>
      <c r="J57" s="163">
        <f>IF('Crisis Indicator Data'!G54="x","x",IF(LOG('Crisis Indicator Data'!G54)&lt;J$4,0,IF(LOG('Crisis Indicator Data'!G54)&gt;J$3,5,ROUND(5-(J$3-LOG('Crisis Indicator Data'!G54))/(J$3-J$4)*5,1))))</f>
        <v>2.8</v>
      </c>
      <c r="K57" s="96">
        <f>IF('Crisis Indicator Data'!G54="x","x",IF(B57="Regional crisis",('Crisis Indicator Data'!G54/VLOOKUP('Impact of the crisis'!$C57,'Regional Crises'!$B$1:$R$66,5,FALSE)),'Crisis Indicator Data'!G54/VLOOKUP('Impact of the crisis'!$E57,'Country Indicator Data'!$B$4:$P$194,14,FALSE)))</f>
        <v>1</v>
      </c>
      <c r="L57" s="163">
        <f t="shared" si="15"/>
        <v>5</v>
      </c>
      <c r="M57" s="163">
        <f t="shared" si="16"/>
        <v>3.9</v>
      </c>
      <c r="N57" s="163">
        <f t="shared" si="17"/>
        <v>3.6</v>
      </c>
      <c r="O57" s="163">
        <f>IF('Crisis Indicator Data'!H54="x","x",IF('Crisis Indicator Data'!H54=0,0,IF(LOG('Crisis Indicator Data'!H54)&lt;O$4,0,IF(LOG('Crisis Indicator Data'!H54)&gt;O$3,5,ROUND(5-(O$3-LOG('Crisis Indicator Data'!H54))/(O$3-O$4)*5,1)))))</f>
        <v>3.9</v>
      </c>
      <c r="P57" s="96">
        <f>IF('Crisis Indicator Data'!H54="x","x",'Crisis Indicator Data'!H54/'Crisis Indicator Data'!G54)</f>
        <v>1</v>
      </c>
      <c r="Q57" s="163">
        <f t="shared" si="18"/>
        <v>5</v>
      </c>
      <c r="R57" s="163">
        <f t="shared" si="19"/>
        <v>4.45</v>
      </c>
      <c r="S57" s="163" t="str">
        <f>IF('Crisis Indicator Data'!I54="x","x",IF('Crisis Indicator Data'!I54=0,0,IF(LOG('Crisis Indicator Data'!I54)&lt;S$4,0,IF(LOG('Crisis Indicator Data'!I54)&gt;S$3,5,ROUND(5-(S$3-LOG('Crisis Indicator Data'!I54))/(S$3-S$4)*5,1)))))</f>
        <v>x</v>
      </c>
      <c r="T57" s="96" t="str">
        <f>IF('Crisis Indicator Data'!H54="x","x",IF('Crisis Indicator Data'!I54="x","x",'Crisis Indicator Data'!I54/'Crisis Indicator Data'!H54))</f>
        <v>x</v>
      </c>
      <c r="U57" s="163" t="str">
        <f t="shared" si="20"/>
        <v>x</v>
      </c>
      <c r="V57" s="163" t="str">
        <f t="shared" si="21"/>
        <v>x</v>
      </c>
      <c r="W57" s="163">
        <f>IF('Crisis Indicator Data'!L54="x","x",IF('Crisis Indicator Data'!L54=0,0,IF(LOG('Crisis Indicator Data'!L54)&lt;W$4,0,IF(LOG('Crisis Indicator Data'!L54)&gt;W$3,5,ROUND(5-(W$3-LOG('Crisis Indicator Data'!L54))/(W$3-W$4)*5,1)))))</f>
        <v>1.6</v>
      </c>
      <c r="X57" s="170">
        <f>IF(OR('Crisis Indicator Data'!L54="x",'Crisis Indicator Data'!H54="x"),"x",'Crisis Indicator Data'!L54/'Crisis Indicator Data'!H54)</f>
        <v>2.0420070011668612E-6</v>
      </c>
      <c r="Y57" s="163">
        <f t="shared" si="22"/>
        <v>0.1</v>
      </c>
      <c r="Z57" s="163">
        <f t="shared" si="23"/>
        <v>0.9</v>
      </c>
      <c r="AA57" s="163">
        <f t="shared" si="24"/>
        <v>0.9</v>
      </c>
      <c r="AB57" s="171">
        <f t="shared" si="25"/>
        <v>3.1</v>
      </c>
    </row>
    <row r="58" spans="1:28">
      <c r="A58" s="97" t="str">
        <f>'Crisis Indicator Data'!A55</f>
        <v>Complex crisis in Libya</v>
      </c>
      <c r="B58" s="98" t="str">
        <f>'Crisis Indicator Data'!B55</f>
        <v>Multiple crises country</v>
      </c>
      <c r="C58" s="98" t="str">
        <f>'Crisis Indicator Data'!C55</f>
        <v>LBY001</v>
      </c>
      <c r="D58" s="98" t="str">
        <f>'Crisis Indicator Data'!D55</f>
        <v>Libya</v>
      </c>
      <c r="E58" s="99" t="str">
        <f>'Crisis Indicator Data'!E55</f>
        <v>LBY</v>
      </c>
      <c r="F58" s="169">
        <f>IF('Crisis Indicator Data'!F55="x","x",IF(LOG('Crisis Indicator Data'!F55)&lt;F$4,0,IF(LOG('Crisis Indicator Data'!F55)&gt;F$3,5,ROUND(5-(F$3-LOG('Crisis Indicator Data'!F55))/(F$3-F$4)*5,1))))</f>
        <v>5</v>
      </c>
      <c r="G58" s="96">
        <f>IF('Crisis Indicator Data'!F55="x","x",IF(B58="Regional crisis",('Crisis Indicator Data'!F55/VLOOKUP('Impact of the crisis'!$C58,'Regional Crises'!$B$1:$R$66,4,FALSE)),'Crisis Indicator Data'!F55/VLOOKUP('Impact of the crisis'!$E58,'Country Indicator Data'!$B$4:$P$194,15,FALSE)))</f>
        <v>1</v>
      </c>
      <c r="H58" s="163">
        <f t="shared" si="13"/>
        <v>5</v>
      </c>
      <c r="I58" s="163">
        <f t="shared" si="14"/>
        <v>5</v>
      </c>
      <c r="J58" s="163">
        <f>IF('Crisis Indicator Data'!G55="x","x",IF(LOG('Crisis Indicator Data'!G55)&lt;J$4,0,IF(LOG('Crisis Indicator Data'!G55)&gt;J$3,5,ROUND(5-(J$3-LOG('Crisis Indicator Data'!G55))/(J$3-J$4)*5,1))))</f>
        <v>2.9</v>
      </c>
      <c r="K58" s="96">
        <f>IF('Crisis Indicator Data'!G55="x","x",IF(B58="Regional crisis",('Crisis Indicator Data'!G55/VLOOKUP('Impact of the crisis'!$C58,'Regional Crises'!$B$1:$R$66,5,FALSE)),'Crisis Indicator Data'!G55/VLOOKUP('Impact of the crisis'!$E58,'Country Indicator Data'!$B$4:$P$194,14,FALSE)))</f>
        <v>1</v>
      </c>
      <c r="L58" s="163">
        <f t="shared" si="15"/>
        <v>5</v>
      </c>
      <c r="M58" s="163">
        <f t="shared" si="16"/>
        <v>3.95</v>
      </c>
      <c r="N58" s="163">
        <f t="shared" si="17"/>
        <v>4.5999999999999996</v>
      </c>
      <c r="O58" s="163">
        <f>IF('Crisis Indicator Data'!H55="x","x",IF('Crisis Indicator Data'!H55=0,0,IF(LOG('Crisis Indicator Data'!H55)&lt;O$4,0,IF(LOG('Crisis Indicator Data'!H55)&gt;O$3,5,ROUND(5-(O$3-LOG('Crisis Indicator Data'!H55))/(O$3-O$4)*5,1)))))</f>
        <v>2.9</v>
      </c>
      <c r="P58" s="96">
        <f>IF('Crisis Indicator Data'!H55="x","x",'Crisis Indicator Data'!H55/'Crisis Indicator Data'!G55)</f>
        <v>0.24324324324324326</v>
      </c>
      <c r="Q58" s="163">
        <f t="shared" si="18"/>
        <v>1.2</v>
      </c>
      <c r="R58" s="163">
        <f t="shared" si="19"/>
        <v>2.0499999999999998</v>
      </c>
      <c r="S58" s="163">
        <f>IF('Crisis Indicator Data'!I55="x","x",IF('Crisis Indicator Data'!I55=0,0,IF(LOG('Crisis Indicator Data'!I55)&lt;S$4,0,IF(LOG('Crisis Indicator Data'!I55)&gt;S$3,5,ROUND(5-(S$3-LOG('Crisis Indicator Data'!I55))/(S$3-S$4)*5,1)))))</f>
        <v>4.5</v>
      </c>
      <c r="T58" s="96">
        <f>IF('Crisis Indicator Data'!H55="x","x",IF('Crisis Indicator Data'!I55="x","x",'Crisis Indicator Data'!I55/'Crisis Indicator Data'!H55))</f>
        <v>0.81499999999999995</v>
      </c>
      <c r="U58" s="163">
        <f t="shared" si="20"/>
        <v>5</v>
      </c>
      <c r="V58" s="163">
        <f t="shared" si="21"/>
        <v>4.8</v>
      </c>
      <c r="W58" s="163">
        <f>IF('Crisis Indicator Data'!L55="x","x",IF('Crisis Indicator Data'!L55=0,0,IF(LOG('Crisis Indicator Data'!L55)&lt;W$4,0,IF(LOG('Crisis Indicator Data'!L55)&gt;W$3,5,ROUND(5-(W$3-LOG('Crisis Indicator Data'!L55))/(W$3-W$4)*5,1)))))</f>
        <v>4</v>
      </c>
      <c r="X58" s="170">
        <f>IF(OR('Crisis Indicator Data'!L55="x",'Crisis Indicator Data'!H55="x"),"x",'Crisis Indicator Data'!L55/'Crisis Indicator Data'!H55)</f>
        <v>3.5E-4</v>
      </c>
      <c r="Y58" s="163">
        <f t="shared" si="22"/>
        <v>5</v>
      </c>
      <c r="Z58" s="163">
        <f t="shared" si="23"/>
        <v>4.5</v>
      </c>
      <c r="AA58" s="163">
        <f t="shared" si="24"/>
        <v>4.7</v>
      </c>
      <c r="AB58" s="171">
        <f t="shared" si="25"/>
        <v>3.7</v>
      </c>
    </row>
    <row r="59" spans="1:28">
      <c r="A59" s="97" t="str">
        <f>'Crisis Indicator Data'!A56</f>
        <v>Mixed migration flows in Libya</v>
      </c>
      <c r="B59" s="98" t="str">
        <f>'Crisis Indicator Data'!B56</f>
        <v>International displacement</v>
      </c>
      <c r="C59" s="98" t="str">
        <f>'Crisis Indicator Data'!C56</f>
        <v>LBY002</v>
      </c>
      <c r="D59" s="98" t="str">
        <f>'Crisis Indicator Data'!D56</f>
        <v>Libya</v>
      </c>
      <c r="E59" s="99" t="str">
        <f>'Crisis Indicator Data'!E56</f>
        <v>LBY</v>
      </c>
      <c r="F59" s="169">
        <f>IF('Crisis Indicator Data'!F56="x","x",IF(LOG('Crisis Indicator Data'!F56)&lt;F$4,0,IF(LOG('Crisis Indicator Data'!F56)&gt;F$3,5,ROUND(5-(F$3-LOG('Crisis Indicator Data'!F56))/(F$3-F$4)*5,1))))</f>
        <v>5</v>
      </c>
      <c r="G59" s="96">
        <f>IF('Crisis Indicator Data'!F56="x","x",IF(B59="Regional crisis",('Crisis Indicator Data'!F56/VLOOKUP('Impact of the crisis'!$C59,'Regional Crises'!$B$1:$R$66,4,FALSE)),'Crisis Indicator Data'!F56/VLOOKUP('Impact of the crisis'!$E59,'Country Indicator Data'!$B$4:$P$194,15,FALSE)))</f>
        <v>1</v>
      </c>
      <c r="H59" s="163">
        <f t="shared" si="13"/>
        <v>5</v>
      </c>
      <c r="I59" s="163">
        <f t="shared" si="14"/>
        <v>5</v>
      </c>
      <c r="J59" s="163">
        <f>IF('Crisis Indicator Data'!G56="x","x",IF(LOG('Crisis Indicator Data'!G56)&lt;J$4,0,IF(LOG('Crisis Indicator Data'!G56)&gt;J$3,5,ROUND(5-(J$3-LOG('Crisis Indicator Data'!G56))/(J$3-J$4)*5,1))))</f>
        <v>2.9</v>
      </c>
      <c r="K59" s="96">
        <f>IF('Crisis Indicator Data'!G56="x","x",IF(B59="Regional crisis",('Crisis Indicator Data'!G56/VLOOKUP('Impact of the crisis'!$C59,'Regional Crises'!$B$1:$R$66,5,FALSE)),'Crisis Indicator Data'!G56/VLOOKUP('Impact of the crisis'!$E59,'Country Indicator Data'!$B$4:$P$194,14,FALSE)))</f>
        <v>1</v>
      </c>
      <c r="L59" s="163">
        <f t="shared" si="15"/>
        <v>5</v>
      </c>
      <c r="M59" s="163">
        <f t="shared" si="16"/>
        <v>3.95</v>
      </c>
      <c r="N59" s="163">
        <f t="shared" si="17"/>
        <v>4.5999999999999996</v>
      </c>
      <c r="O59" s="163">
        <f>IF('Crisis Indicator Data'!H56="x","x",IF('Crisis Indicator Data'!H56=0,0,IF(LOG('Crisis Indicator Data'!H56)&lt;O$4,0,IF(LOG('Crisis Indicator Data'!H56)&gt;O$3,5,ROUND(5-(O$3-LOG('Crisis Indicator Data'!H56))/(O$3-O$4)*5,1)))))</f>
        <v>2.1</v>
      </c>
      <c r="P59" s="96">
        <f>IF('Crisis Indicator Data'!H56="x","x",'Crisis Indicator Data'!H56/'Crisis Indicator Data'!G56)</f>
        <v>7.7837837837837834E-2</v>
      </c>
      <c r="Q59" s="163">
        <f t="shared" si="18"/>
        <v>0.3</v>
      </c>
      <c r="R59" s="163">
        <f t="shared" si="19"/>
        <v>1.2</v>
      </c>
      <c r="S59" s="163">
        <f>IF('Crisis Indicator Data'!I56="x","x",IF('Crisis Indicator Data'!I56=0,0,IF(LOG('Crisis Indicator Data'!I56)&lt;S$4,0,IF(LOG('Crisis Indicator Data'!I56)&gt;S$3,5,ROUND(5-(S$3-LOG('Crisis Indicator Data'!I56))/(S$3-S$4)*5,1)))))</f>
        <v>3.9</v>
      </c>
      <c r="T59" s="96">
        <f>IF('Crisis Indicator Data'!H56="x","x",IF('Crisis Indicator Data'!I56="x","x",'Crisis Indicator Data'!I56/'Crisis Indicator Data'!H56))</f>
        <v>1</v>
      </c>
      <c r="U59" s="163">
        <f t="shared" si="20"/>
        <v>5</v>
      </c>
      <c r="V59" s="163">
        <f t="shared" si="21"/>
        <v>4.5</v>
      </c>
      <c r="W59" s="163">
        <f>IF('Crisis Indicator Data'!L56="x","x",IF('Crisis Indicator Data'!L56=0,0,IF(LOG('Crisis Indicator Data'!L56)&lt;W$4,0,IF(LOG('Crisis Indicator Data'!L56)&gt;W$3,5,ROUND(5-(W$3-LOG('Crisis Indicator Data'!L56))/(W$3-W$4)*5,1)))))</f>
        <v>4</v>
      </c>
      <c r="X59" s="170">
        <f>IF(OR('Crisis Indicator Data'!L56="x",'Crisis Indicator Data'!H56="x"),"x",'Crisis Indicator Data'!L56/'Crisis Indicator Data'!H56)</f>
        <v>1.0486111111111111E-3</v>
      </c>
      <c r="Y59" s="163">
        <f t="shared" si="22"/>
        <v>5</v>
      </c>
      <c r="Z59" s="163">
        <f t="shared" si="23"/>
        <v>4.5</v>
      </c>
      <c r="AA59" s="163">
        <f t="shared" si="24"/>
        <v>4.5</v>
      </c>
      <c r="AB59" s="171">
        <f t="shared" si="25"/>
        <v>3.3</v>
      </c>
    </row>
    <row r="60" spans="1:28">
      <c r="A60" s="97" t="str">
        <f>'Crisis Indicator Data'!A57</f>
        <v>Drought in Lesotho</v>
      </c>
      <c r="B60" s="98" t="str">
        <f>'Crisis Indicator Data'!B57</f>
        <v>Drought</v>
      </c>
      <c r="C60" s="98" t="str">
        <f>'Crisis Indicator Data'!C57</f>
        <v>LSO002</v>
      </c>
      <c r="D60" s="98" t="str">
        <f>'Crisis Indicator Data'!D57</f>
        <v>Lesotho</v>
      </c>
      <c r="E60" s="99" t="str">
        <f>'Crisis Indicator Data'!E57</f>
        <v>LSO</v>
      </c>
      <c r="F60" s="169">
        <f>IF('Crisis Indicator Data'!F57="x","x",IF(LOG('Crisis Indicator Data'!F57)&lt;F$4,0,IF(LOG('Crisis Indicator Data'!F57)&gt;F$3,5,ROUND(5-(F$3-LOG('Crisis Indicator Data'!F57))/(F$3-F$4)*5,1))))</f>
        <v>2.5</v>
      </c>
      <c r="G60" s="96">
        <f>IF('Crisis Indicator Data'!F57="x","x",IF(B60="Regional crisis",('Crisis Indicator Data'!F57/VLOOKUP('Impact of the crisis'!$C60,'Regional Crises'!$B$1:$R$66,4,FALSE)),'Crisis Indicator Data'!F57/VLOOKUP('Impact of the crisis'!$E60,'Country Indicator Data'!$B$4:$P$194,15,FALSE)))</f>
        <v>1.0013175230566536</v>
      </c>
      <c r="H60" s="163">
        <f t="shared" si="13"/>
        <v>5</v>
      </c>
      <c r="I60" s="163">
        <f t="shared" si="14"/>
        <v>3.75</v>
      </c>
      <c r="J60" s="163">
        <f>IF('Crisis Indicator Data'!G57="x","x",IF(LOG('Crisis Indicator Data'!G57)&lt;J$4,0,IF(LOG('Crisis Indicator Data'!G57)&gt;J$3,5,ROUND(5-(J$3-LOG('Crisis Indicator Data'!G57))/(J$3-J$4)*5,1))))</f>
        <v>0.6</v>
      </c>
      <c r="K60" s="96">
        <f>IF('Crisis Indicator Data'!G57="x","x",IF(B60="Regional crisis",('Crisis Indicator Data'!G57/VLOOKUP('Impact of the crisis'!$C60,'Regional Crises'!$B$1:$R$66,5,FALSE)),'Crisis Indicator Data'!G57/VLOOKUP('Impact of the crisis'!$E60,'Country Indicator Data'!$B$4:$P$194,14,FALSE)))</f>
        <v>0.73021403683424591</v>
      </c>
      <c r="L60" s="163">
        <f t="shared" si="15"/>
        <v>3.6</v>
      </c>
      <c r="M60" s="163">
        <f t="shared" si="16"/>
        <v>2.1</v>
      </c>
      <c r="N60" s="163">
        <f t="shared" si="17"/>
        <v>3</v>
      </c>
      <c r="O60" s="163">
        <f>IF('Crisis Indicator Data'!H57="x","x",IF('Crisis Indicator Data'!H57=0,0,IF(LOG('Crisis Indicator Data'!H57)&lt;O$4,0,IF(LOG('Crisis Indicator Data'!H57)&gt;O$3,5,ROUND(5-(O$3-LOG('Crisis Indicator Data'!H57))/(O$3-O$4)*5,1)))))</f>
        <v>2.5</v>
      </c>
      <c r="P60" s="96">
        <f>IF('Crisis Indicator Data'!H57="x","x",'Crisis Indicator Data'!H57/'Crisis Indicator Data'!G57)</f>
        <v>0.7239263803680982</v>
      </c>
      <c r="Q60" s="163">
        <f t="shared" si="18"/>
        <v>3.6</v>
      </c>
      <c r="R60" s="163">
        <f t="shared" si="19"/>
        <v>3.05</v>
      </c>
      <c r="S60" s="163" t="str">
        <f>IF('Crisis Indicator Data'!I57="x","x",IF('Crisis Indicator Data'!I57=0,0,IF(LOG('Crisis Indicator Data'!I57)&lt;S$4,0,IF(LOG('Crisis Indicator Data'!I57)&gt;S$3,5,ROUND(5-(S$3-LOG('Crisis Indicator Data'!I57))/(S$3-S$4)*5,1)))))</f>
        <v>x</v>
      </c>
      <c r="T60" s="96" t="str">
        <f>IF('Crisis Indicator Data'!H57="x","x",IF('Crisis Indicator Data'!I57="x","x",'Crisis Indicator Data'!I57/'Crisis Indicator Data'!H57))</f>
        <v>x</v>
      </c>
      <c r="U60" s="163" t="str">
        <f t="shared" si="20"/>
        <v>x</v>
      </c>
      <c r="V60" s="163" t="str">
        <f t="shared" si="21"/>
        <v>x</v>
      </c>
      <c r="W60" s="163">
        <f>IF('Crisis Indicator Data'!L57="x","x",IF('Crisis Indicator Data'!L57=0,0,IF(LOG('Crisis Indicator Data'!L57)&lt;W$4,0,IF(LOG('Crisis Indicator Data'!L57)&gt;W$3,5,ROUND(5-(W$3-LOG('Crisis Indicator Data'!L57))/(W$3-W$4)*5,1)))))</f>
        <v>0</v>
      </c>
      <c r="X60" s="170">
        <f>IF(OR('Crisis Indicator Data'!L57="x",'Crisis Indicator Data'!H57="x"),"x",'Crisis Indicator Data'!L57/'Crisis Indicator Data'!H57)</f>
        <v>0</v>
      </c>
      <c r="Y60" s="163">
        <f t="shared" si="22"/>
        <v>0</v>
      </c>
      <c r="Z60" s="163">
        <f t="shared" si="23"/>
        <v>0</v>
      </c>
      <c r="AA60" s="163">
        <f t="shared" si="24"/>
        <v>0</v>
      </c>
      <c r="AB60" s="171">
        <f t="shared" si="25"/>
        <v>1.8</v>
      </c>
    </row>
    <row r="61" spans="1:28">
      <c r="A61" s="97" t="str">
        <f>'Crisis Indicator Data'!A58</f>
        <v>Mixed migration flows in Morocco</v>
      </c>
      <c r="B61" s="98" t="str">
        <f>'Crisis Indicator Data'!B58</f>
        <v>International displacement</v>
      </c>
      <c r="C61" s="98" t="str">
        <f>'Crisis Indicator Data'!C58</f>
        <v>MAR002</v>
      </c>
      <c r="D61" s="98" t="str">
        <f>'Crisis Indicator Data'!D58</f>
        <v>Morocco</v>
      </c>
      <c r="E61" s="99" t="str">
        <f>'Crisis Indicator Data'!E58</f>
        <v>MAR</v>
      </c>
      <c r="F61" s="169">
        <f>IF('Crisis Indicator Data'!F58="x","x",IF(LOG('Crisis Indicator Data'!F58)&lt;F$4,0,IF(LOG('Crisis Indicator Data'!F58)&gt;F$3,5,ROUND(5-(F$3-LOG('Crisis Indicator Data'!F58))/(F$3-F$4)*5,1))))</f>
        <v>4.4000000000000004</v>
      </c>
      <c r="G61" s="96">
        <f>IF('Crisis Indicator Data'!F58="x","x",IF(B61="Regional crisis",('Crisis Indicator Data'!F58/VLOOKUP('Impact of the crisis'!$C61,'Regional Crises'!$B$1:$R$66,4,FALSE)),'Crisis Indicator Data'!F58/VLOOKUP('Impact of the crisis'!$E61,'Country Indicator Data'!$B$4:$P$194,15,FALSE)))</f>
        <v>1</v>
      </c>
      <c r="H61" s="163">
        <f t="shared" si="13"/>
        <v>5</v>
      </c>
      <c r="I61" s="163">
        <f t="shared" si="14"/>
        <v>4.7</v>
      </c>
      <c r="J61" s="163">
        <f>IF('Crisis Indicator Data'!G58="x","x",IF(LOG('Crisis Indicator Data'!G58)&lt;J$4,0,IF(LOG('Crisis Indicator Data'!G58)&gt;J$3,5,ROUND(5-(J$3-LOG('Crisis Indicator Data'!G58))/(J$3-J$4)*5,1))))</f>
        <v>5</v>
      </c>
      <c r="K61" s="96">
        <f>IF('Crisis Indicator Data'!G58="x","x",IF(B61="Regional crisis",('Crisis Indicator Data'!G58/VLOOKUP('Impact of the crisis'!$C61,'Regional Crises'!$B$1:$R$66,5,FALSE)),'Crisis Indicator Data'!G58/VLOOKUP('Impact of the crisis'!$E61,'Country Indicator Data'!$B$4:$P$194,14,FALSE)))</f>
        <v>0.97573481026540909</v>
      </c>
      <c r="L61" s="163">
        <f t="shared" si="15"/>
        <v>4.9000000000000004</v>
      </c>
      <c r="M61" s="163">
        <f t="shared" si="16"/>
        <v>4.95</v>
      </c>
      <c r="N61" s="163">
        <f t="shared" si="17"/>
        <v>4.8</v>
      </c>
      <c r="O61" s="163" t="str">
        <f>IF('Crisis Indicator Data'!H58="x","x",IF('Crisis Indicator Data'!H58=0,0,IF(LOG('Crisis Indicator Data'!H58)&lt;O$4,0,IF(LOG('Crisis Indicator Data'!H58)&gt;O$3,5,ROUND(5-(O$3-LOG('Crisis Indicator Data'!H58))/(O$3-O$4)*5,1)))))</f>
        <v>x</v>
      </c>
      <c r="P61" s="96" t="str">
        <f>IF('Crisis Indicator Data'!H58="x","x",'Crisis Indicator Data'!H58/'Crisis Indicator Data'!G58)</f>
        <v>x</v>
      </c>
      <c r="Q61" s="163" t="str">
        <f t="shared" si="18"/>
        <v>x</v>
      </c>
      <c r="R61" s="163" t="str">
        <f t="shared" si="19"/>
        <v>x</v>
      </c>
      <c r="S61" s="163" t="str">
        <f>IF('Crisis Indicator Data'!I58="x","x",IF('Crisis Indicator Data'!I58=0,0,IF(LOG('Crisis Indicator Data'!I58)&lt;S$4,0,IF(LOG('Crisis Indicator Data'!I58)&gt;S$3,5,ROUND(5-(S$3-LOG('Crisis Indicator Data'!I58))/(S$3-S$4)*5,1)))))</f>
        <v>x</v>
      </c>
      <c r="T61" s="96" t="str">
        <f>IF('Crisis Indicator Data'!H58="x","x",IF('Crisis Indicator Data'!I58="x","x",'Crisis Indicator Data'!I58/'Crisis Indicator Data'!H58))</f>
        <v>x</v>
      </c>
      <c r="U61" s="163" t="str">
        <f t="shared" si="20"/>
        <v>x</v>
      </c>
      <c r="V61" s="163" t="str">
        <f t="shared" si="21"/>
        <v>x</v>
      </c>
      <c r="W61" s="163">
        <f>IF('Crisis Indicator Data'!L58="x","x",IF('Crisis Indicator Data'!L58=0,0,IF(LOG('Crisis Indicator Data'!L58)&lt;W$4,0,IF(LOG('Crisis Indicator Data'!L58)&gt;W$3,5,ROUND(5-(W$3-LOG('Crisis Indicator Data'!L58))/(W$3-W$4)*5,1)))))</f>
        <v>3.2</v>
      </c>
      <c r="X61" s="170" t="str">
        <f>IF(OR('Crisis Indicator Data'!L58="x",'Crisis Indicator Data'!H58="x"),"x",'Crisis Indicator Data'!L58/'Crisis Indicator Data'!H58)</f>
        <v>x</v>
      </c>
      <c r="Y61" s="163" t="str">
        <f t="shared" si="22"/>
        <v>x</v>
      </c>
      <c r="Z61" s="163">
        <f t="shared" si="23"/>
        <v>3.2</v>
      </c>
      <c r="AA61" s="163">
        <f t="shared" si="24"/>
        <v>3.2</v>
      </c>
      <c r="AB61" s="171">
        <f t="shared" si="25"/>
        <v>3.2</v>
      </c>
    </row>
    <row r="62" spans="1:28">
      <c r="A62" s="97" t="str">
        <f>'Crisis Indicator Data'!A59</f>
        <v>Drought in Madagascar</v>
      </c>
      <c r="B62" s="98" t="str">
        <f>'Crisis Indicator Data'!B59</f>
        <v>Drought</v>
      </c>
      <c r="C62" s="98" t="str">
        <f>'Crisis Indicator Data'!C59</f>
        <v>MDG002</v>
      </c>
      <c r="D62" s="98" t="str">
        <f>'Crisis Indicator Data'!D59</f>
        <v>Madagascar</v>
      </c>
      <c r="E62" s="99" t="str">
        <f>'Crisis Indicator Data'!E59</f>
        <v>MDG</v>
      </c>
      <c r="F62" s="169">
        <f>IF('Crisis Indicator Data'!F59="x","x",IF(LOG('Crisis Indicator Data'!F59)&lt;F$4,0,IF(LOG('Crisis Indicator Data'!F59)&gt;F$3,5,ROUND(5-(F$3-LOG('Crisis Indicator Data'!F59))/(F$3-F$4)*5,1))))</f>
        <v>3.2</v>
      </c>
      <c r="G62" s="96">
        <f>IF('Crisis Indicator Data'!F59="x","x",IF(B62="Regional crisis",('Crisis Indicator Data'!F59/VLOOKUP('Impact of the crisis'!$C62,'Regional Crises'!$B$1:$R$66,4,FALSE)),'Crisis Indicator Data'!F59/VLOOKUP('Impact of the crisis'!$E62,'Country Indicator Data'!$B$4:$P$194,15,FALSE)))</f>
        <v>0.14088518391199725</v>
      </c>
      <c r="H62" s="163">
        <f t="shared" si="13"/>
        <v>0.6</v>
      </c>
      <c r="I62" s="163">
        <f t="shared" si="14"/>
        <v>1.9000000000000001</v>
      </c>
      <c r="J62" s="163">
        <f>IF('Crisis Indicator Data'!G59="x","x",IF(LOG('Crisis Indicator Data'!G59)&lt;J$4,0,IF(LOG('Crisis Indicator Data'!G59)&gt;J$3,5,ROUND(5-(J$3-LOG('Crisis Indicator Data'!G59))/(J$3-J$4)*5,1))))</f>
        <v>2</v>
      </c>
      <c r="K62" s="96">
        <f>IF('Crisis Indicator Data'!G59="x","x",IF(B62="Regional crisis",('Crisis Indicator Data'!G59/VLOOKUP('Impact of the crisis'!$C62,'Regional Crises'!$B$1:$R$66,5,FALSE)),'Crisis Indicator Data'!G59/VLOOKUP('Impact of the crisis'!$E62,'Country Indicator Data'!$B$4:$P$194,14,FALSE)))</f>
        <v>0.15221962616822429</v>
      </c>
      <c r="L62" s="163">
        <f t="shared" si="15"/>
        <v>0.7</v>
      </c>
      <c r="M62" s="163">
        <f t="shared" si="16"/>
        <v>1.35</v>
      </c>
      <c r="N62" s="163">
        <f t="shared" si="17"/>
        <v>1.6</v>
      </c>
      <c r="O62" s="163">
        <f>IF('Crisis Indicator Data'!H59="x","x",IF('Crisis Indicator Data'!H59=0,0,IF(LOG('Crisis Indicator Data'!H59)&lt;O$4,0,IF(LOG('Crisis Indicator Data'!H59)&gt;O$3,5,ROUND(5-(O$3-LOG('Crisis Indicator Data'!H59))/(O$3-O$4)*5,1)))))</f>
        <v>3.3</v>
      </c>
      <c r="P62" s="96">
        <f>IF('Crisis Indicator Data'!H59="x","x",'Crisis Indicator Data'!H59/'Crisis Indicator Data'!G59)</f>
        <v>0.75901765157329237</v>
      </c>
      <c r="Q62" s="163">
        <f t="shared" si="18"/>
        <v>3.8</v>
      </c>
      <c r="R62" s="163">
        <f t="shared" si="19"/>
        <v>3.55</v>
      </c>
      <c r="S62" s="163" t="str">
        <f>IF('Crisis Indicator Data'!I59="x","x",IF('Crisis Indicator Data'!I59=0,0,IF(LOG('Crisis Indicator Data'!I59)&lt;S$4,0,IF(LOG('Crisis Indicator Data'!I59)&gt;S$3,5,ROUND(5-(S$3-LOG('Crisis Indicator Data'!I59))/(S$3-S$4)*5,1)))))</f>
        <v>x</v>
      </c>
      <c r="T62" s="96" t="str">
        <f>IF('Crisis Indicator Data'!H59="x","x",IF('Crisis Indicator Data'!I59="x","x",'Crisis Indicator Data'!I59/'Crisis Indicator Data'!H59))</f>
        <v>x</v>
      </c>
      <c r="U62" s="163" t="str">
        <f t="shared" si="20"/>
        <v>x</v>
      </c>
      <c r="V62" s="163" t="str">
        <f t="shared" si="21"/>
        <v>x</v>
      </c>
      <c r="W62" s="163" t="str">
        <f>IF('Crisis Indicator Data'!L59="x","x",IF('Crisis Indicator Data'!L59=0,0,IF(LOG('Crisis Indicator Data'!L59)&lt;W$4,0,IF(LOG('Crisis Indicator Data'!L59)&gt;W$3,5,ROUND(5-(W$3-LOG('Crisis Indicator Data'!L59))/(W$3-W$4)*5,1)))))</f>
        <v>x</v>
      </c>
      <c r="X62" s="170" t="str">
        <f>IF(OR('Crisis Indicator Data'!L59="x",'Crisis Indicator Data'!H59="x"),"x",'Crisis Indicator Data'!L59/'Crisis Indicator Data'!H59)</f>
        <v>x</v>
      </c>
      <c r="Y62" s="163" t="str">
        <f t="shared" si="22"/>
        <v>x</v>
      </c>
      <c r="Z62" s="163" t="str">
        <f t="shared" si="23"/>
        <v>x</v>
      </c>
      <c r="AA62" s="163" t="str">
        <f t="shared" si="24"/>
        <v>x</v>
      </c>
      <c r="AB62" s="171">
        <f t="shared" si="25"/>
        <v>3.55</v>
      </c>
    </row>
    <row r="63" spans="1:28">
      <c r="A63" s="97" t="str">
        <f>'Crisis Indicator Data'!A60</f>
        <v>Multiple crisis in Mexico</v>
      </c>
      <c r="B63" s="98" t="str">
        <f>'Crisis Indicator Data'!B60</f>
        <v>Multiple crises country</v>
      </c>
      <c r="C63" s="98" t="str">
        <f>'Crisis Indicator Data'!C60</f>
        <v>MEX001</v>
      </c>
      <c r="D63" s="98" t="str">
        <f>'Crisis Indicator Data'!D60</f>
        <v>Mexico</v>
      </c>
      <c r="E63" s="99" t="str">
        <f>'Crisis Indicator Data'!E60</f>
        <v>MEX</v>
      </c>
      <c r="F63" s="169">
        <f>IF('Crisis Indicator Data'!F60="x","x",IF(LOG('Crisis Indicator Data'!F60)&lt;F$4,0,IF(LOG('Crisis Indicator Data'!F60)&gt;F$3,5,ROUND(5-(F$3-LOG('Crisis Indicator Data'!F60))/(F$3-F$4)*5,1))))</f>
        <v>5</v>
      </c>
      <c r="G63" s="96">
        <f>IF('Crisis Indicator Data'!F60="x","x",IF(B63="Regional crisis",('Crisis Indicator Data'!F60/VLOOKUP('Impact of the crisis'!$C63,'Regional Crises'!$B$1:$R$66,4,FALSE)),'Crisis Indicator Data'!F60/VLOOKUP('Impact of the crisis'!$E63,'Country Indicator Data'!$B$4:$P$194,15,FALSE)))</f>
        <v>0.84131844954859947</v>
      </c>
      <c r="H63" s="163">
        <f t="shared" si="13"/>
        <v>4.2</v>
      </c>
      <c r="I63" s="163">
        <f t="shared" si="14"/>
        <v>4.5999999999999996</v>
      </c>
      <c r="J63" s="163">
        <f>IF('Crisis Indicator Data'!G60="x","x",IF(LOG('Crisis Indicator Data'!G60)&lt;J$4,0,IF(LOG('Crisis Indicator Data'!G60)&gt;J$3,5,ROUND(5-(J$3-LOG('Crisis Indicator Data'!G60))/(J$3-J$4)*5,1))))</f>
        <v>5</v>
      </c>
      <c r="K63" s="96">
        <f>IF('Crisis Indicator Data'!G60="x","x",IF(B63="Regional crisis",('Crisis Indicator Data'!G60/VLOOKUP('Impact of the crisis'!$C63,'Regional Crises'!$B$1:$R$66,5,FALSE)),'Crisis Indicator Data'!G60/VLOOKUP('Impact of the crisis'!$E63,'Country Indicator Data'!$B$4:$P$194,14,FALSE)))</f>
        <v>0.80498386236213038</v>
      </c>
      <c r="L63" s="163">
        <f t="shared" si="15"/>
        <v>4</v>
      </c>
      <c r="M63" s="163">
        <f t="shared" si="16"/>
        <v>4.5</v>
      </c>
      <c r="N63" s="163">
        <f t="shared" si="17"/>
        <v>4.5999999999999996</v>
      </c>
      <c r="O63" s="163" t="str">
        <f>IF('Crisis Indicator Data'!H60="x","x",IF('Crisis Indicator Data'!H60=0,0,IF(LOG('Crisis Indicator Data'!H60)&lt;O$4,0,IF(LOG('Crisis Indicator Data'!H60)&gt;O$3,5,ROUND(5-(O$3-LOG('Crisis Indicator Data'!H60))/(O$3-O$4)*5,1)))))</f>
        <v>x</v>
      </c>
      <c r="P63" s="96" t="str">
        <f>IF('Crisis Indicator Data'!H60="x","x",'Crisis Indicator Data'!H60/'Crisis Indicator Data'!G60)</f>
        <v>x</v>
      </c>
      <c r="Q63" s="163" t="str">
        <f t="shared" si="18"/>
        <v>x</v>
      </c>
      <c r="R63" s="163" t="str">
        <f t="shared" si="19"/>
        <v>x</v>
      </c>
      <c r="S63" s="163">
        <f>IF('Crisis Indicator Data'!I60="x","x",IF('Crisis Indicator Data'!I60=0,0,IF(LOG('Crisis Indicator Data'!I60)&lt;S$4,0,IF(LOG('Crisis Indicator Data'!I60)&gt;S$3,5,ROUND(5-(S$3-LOG('Crisis Indicator Data'!I60))/(S$3-S$4)*5,1)))))</f>
        <v>4</v>
      </c>
      <c r="T63" s="96" t="str">
        <f>IF('Crisis Indicator Data'!H60="x","x",IF('Crisis Indicator Data'!I60="x","x",'Crisis Indicator Data'!I60/'Crisis Indicator Data'!H60))</f>
        <v>x</v>
      </c>
      <c r="U63" s="163" t="str">
        <f t="shared" si="20"/>
        <v>x</v>
      </c>
      <c r="V63" s="163">
        <f t="shared" si="21"/>
        <v>4</v>
      </c>
      <c r="W63" s="163">
        <f>IF('Crisis Indicator Data'!L60="x","x",IF('Crisis Indicator Data'!L60=0,0,IF(LOG('Crisis Indicator Data'!L60)&lt;W$4,0,IF(LOG('Crisis Indicator Data'!L60)&gt;W$3,5,ROUND(5-(W$3-LOG('Crisis Indicator Data'!L60))/(W$3-W$4)*5,1)))))</f>
        <v>5</v>
      </c>
      <c r="X63" s="170" t="str">
        <f>IF(OR('Crisis Indicator Data'!L60="x",'Crisis Indicator Data'!H60="x"),"x",'Crisis Indicator Data'!L60/'Crisis Indicator Data'!H60)</f>
        <v>x</v>
      </c>
      <c r="Y63" s="163" t="str">
        <f t="shared" si="22"/>
        <v>x</v>
      </c>
      <c r="Z63" s="163">
        <f t="shared" si="23"/>
        <v>5</v>
      </c>
      <c r="AA63" s="163">
        <f t="shared" si="24"/>
        <v>4.5999999999999996</v>
      </c>
      <c r="AB63" s="171">
        <f t="shared" si="25"/>
        <v>4.5999999999999996</v>
      </c>
    </row>
    <row r="64" spans="1:28">
      <c r="A64" s="97" t="str">
        <f>'Crisis Indicator Data'!A61</f>
        <v>Criminal Violence in Mexico</v>
      </c>
      <c r="B64" s="98" t="str">
        <f>'Crisis Indicator Data'!B61</f>
        <v>Other type of violence</v>
      </c>
      <c r="C64" s="98" t="str">
        <f>'Crisis Indicator Data'!C61</f>
        <v>MEX002</v>
      </c>
      <c r="D64" s="98" t="str">
        <f>'Crisis Indicator Data'!D61</f>
        <v>Mexico</v>
      </c>
      <c r="E64" s="99" t="str">
        <f>'Crisis Indicator Data'!E61</f>
        <v>MEX</v>
      </c>
      <c r="F64" s="169">
        <f>IF('Crisis Indicator Data'!F61="x","x",IF(LOG('Crisis Indicator Data'!F61)&lt;F$4,0,IF(LOG('Crisis Indicator Data'!F61)&gt;F$3,5,ROUND(5-(F$3-LOG('Crisis Indicator Data'!F61))/(F$3-F$4)*5,1))))</f>
        <v>5</v>
      </c>
      <c r="G64" s="96">
        <f>IF('Crisis Indicator Data'!F61="x","x",IF(B64="Regional crisis",('Crisis Indicator Data'!F61/VLOOKUP('Impact of the crisis'!$C64,'Regional Crises'!$B$1:$R$66,4,FALSE)),'Crisis Indicator Data'!F61/VLOOKUP('Impact of the crisis'!$E64,'Country Indicator Data'!$B$4:$P$194,15,FALSE)))</f>
        <v>0.55466138532369658</v>
      </c>
      <c r="H64" s="163">
        <f t="shared" si="13"/>
        <v>2.7</v>
      </c>
      <c r="I64" s="163">
        <f t="shared" si="14"/>
        <v>3.85</v>
      </c>
      <c r="J64" s="163">
        <f>IF('Crisis Indicator Data'!G61="x","x",IF(LOG('Crisis Indicator Data'!G61)&lt;J$4,0,IF(LOG('Crisis Indicator Data'!G61)&gt;J$3,5,ROUND(5-(J$3-LOG('Crisis Indicator Data'!G61))/(J$3-J$4)*5,1))))</f>
        <v>5</v>
      </c>
      <c r="K64" s="96">
        <f>IF('Crisis Indicator Data'!G61="x","x",IF(B64="Regional crisis",('Crisis Indicator Data'!G61/VLOOKUP('Impact of the crisis'!$C64,'Regional Crises'!$B$1:$R$66,5,FALSE)),'Crisis Indicator Data'!G61/VLOOKUP('Impact of the crisis'!$E64,'Country Indicator Data'!$B$4:$P$194,14,FALSE)))</f>
        <v>0.61247802394842954</v>
      </c>
      <c r="L64" s="163">
        <f t="shared" si="15"/>
        <v>3</v>
      </c>
      <c r="M64" s="163">
        <f t="shared" si="16"/>
        <v>4</v>
      </c>
      <c r="N64" s="163">
        <f t="shared" si="17"/>
        <v>3.9</v>
      </c>
      <c r="O64" s="163" t="str">
        <f>IF('Crisis Indicator Data'!H61="x","x",IF('Crisis Indicator Data'!H61=0,0,IF(LOG('Crisis Indicator Data'!H61)&lt;O$4,0,IF(LOG('Crisis Indicator Data'!H61)&gt;O$3,5,ROUND(5-(O$3-LOG('Crisis Indicator Data'!H61))/(O$3-O$4)*5,1)))))</f>
        <v>x</v>
      </c>
      <c r="P64" s="96" t="str">
        <f>IF('Crisis Indicator Data'!H61="x","x",'Crisis Indicator Data'!H61/'Crisis Indicator Data'!G61)</f>
        <v>x</v>
      </c>
      <c r="Q64" s="163" t="str">
        <f t="shared" si="18"/>
        <v>x</v>
      </c>
      <c r="R64" s="163" t="str">
        <f t="shared" si="19"/>
        <v>x</v>
      </c>
      <c r="S64" s="163">
        <f>IF('Crisis Indicator Data'!I61="x","x",IF('Crisis Indicator Data'!I61=0,0,IF(LOG('Crisis Indicator Data'!I61)&lt;S$4,0,IF(LOG('Crisis Indicator Data'!I61)&gt;S$3,5,ROUND(5-(S$3-LOG('Crisis Indicator Data'!I61))/(S$3-S$4)*5,1)))))</f>
        <v>3.6</v>
      </c>
      <c r="T64" s="96" t="str">
        <f>IF('Crisis Indicator Data'!H61="x","x",IF('Crisis Indicator Data'!I61="x","x",'Crisis Indicator Data'!I61/'Crisis Indicator Data'!H61))</f>
        <v>x</v>
      </c>
      <c r="U64" s="163" t="str">
        <f t="shared" si="20"/>
        <v>x</v>
      </c>
      <c r="V64" s="163">
        <f t="shared" si="21"/>
        <v>3.6</v>
      </c>
      <c r="W64" s="163">
        <f>IF('Crisis Indicator Data'!L61="x","x",IF('Crisis Indicator Data'!L61=0,0,IF(LOG('Crisis Indicator Data'!L61)&lt;W$4,0,IF(LOG('Crisis Indicator Data'!L61)&gt;W$3,5,ROUND(5-(W$3-LOG('Crisis Indicator Data'!L61))/(W$3-W$4)*5,1)))))</f>
        <v>5</v>
      </c>
      <c r="X64" s="170" t="str">
        <f>IF(OR('Crisis Indicator Data'!L61="x",'Crisis Indicator Data'!H61="x"),"x",'Crisis Indicator Data'!L61/'Crisis Indicator Data'!H61)</f>
        <v>x</v>
      </c>
      <c r="Y64" s="163" t="str">
        <f t="shared" si="22"/>
        <v>x</v>
      </c>
      <c r="Z64" s="163">
        <f t="shared" si="23"/>
        <v>5</v>
      </c>
      <c r="AA64" s="163">
        <f t="shared" si="24"/>
        <v>4.4000000000000004</v>
      </c>
      <c r="AB64" s="171">
        <f t="shared" si="25"/>
        <v>4.4000000000000004</v>
      </c>
    </row>
    <row r="65" spans="1:28">
      <c r="A65" s="97" t="str">
        <f>'Crisis Indicator Data'!A62</f>
        <v>Mixed Migration in Mexico</v>
      </c>
      <c r="B65" s="98" t="str">
        <f>'Crisis Indicator Data'!B62</f>
        <v>International displacement</v>
      </c>
      <c r="C65" s="98" t="str">
        <f>'Crisis Indicator Data'!C62</f>
        <v>MEX003</v>
      </c>
      <c r="D65" s="98" t="str">
        <f>'Crisis Indicator Data'!D62</f>
        <v>Mexico</v>
      </c>
      <c r="E65" s="99" t="str">
        <f>'Crisis Indicator Data'!E62</f>
        <v>MEX</v>
      </c>
      <c r="F65" s="169">
        <f>IF('Crisis Indicator Data'!F62="x","x",IF(LOG('Crisis Indicator Data'!F62)&lt;F$4,0,IF(LOG('Crisis Indicator Data'!F62)&gt;F$3,5,ROUND(5-(F$3-LOG('Crisis Indicator Data'!F62))/(F$3-F$4)*5,1))))</f>
        <v>5</v>
      </c>
      <c r="G65" s="96">
        <f>IF('Crisis Indicator Data'!F62="x","x",IF(B65="Regional crisis",('Crisis Indicator Data'!F62/VLOOKUP('Impact of the crisis'!$C65,'Regional Crises'!$B$1:$R$66,4,FALSE)),'Crisis Indicator Data'!F62/VLOOKUP('Impact of the crisis'!$E65,'Country Indicator Data'!$B$4:$P$194,15,FALSE)))</f>
        <v>0.73937395509143755</v>
      </c>
      <c r="H65" s="163">
        <f t="shared" si="13"/>
        <v>3.7</v>
      </c>
      <c r="I65" s="163">
        <f t="shared" si="14"/>
        <v>4.3499999999999996</v>
      </c>
      <c r="J65" s="163">
        <f>IF('Crisis Indicator Data'!G62="x","x",IF(LOG('Crisis Indicator Data'!G62)&lt;J$4,0,IF(LOG('Crisis Indicator Data'!G62)&gt;J$3,5,ROUND(5-(J$3-LOG('Crisis Indicator Data'!G62))/(J$3-J$4)*5,1))))</f>
        <v>5</v>
      </c>
      <c r="K65" s="96">
        <f>IF('Crisis Indicator Data'!G62="x","x",IF(B65="Regional crisis",('Crisis Indicator Data'!G62/VLOOKUP('Impact of the crisis'!$C65,'Regional Crises'!$B$1:$R$66,5,FALSE)),'Crisis Indicator Data'!G62/VLOOKUP('Impact of the crisis'!$E65,'Country Indicator Data'!$B$4:$P$194,14,FALSE)))</f>
        <v>0.61961532069728587</v>
      </c>
      <c r="L65" s="163">
        <f t="shared" si="15"/>
        <v>3.1</v>
      </c>
      <c r="M65" s="163">
        <f t="shared" si="16"/>
        <v>4.05</v>
      </c>
      <c r="N65" s="163">
        <f t="shared" si="17"/>
        <v>4.2</v>
      </c>
      <c r="O65" s="163">
        <f>IF('Crisis Indicator Data'!H62="x","x",IF('Crisis Indicator Data'!H62=0,0,IF(LOG('Crisis Indicator Data'!H62)&lt;O$4,0,IF(LOG('Crisis Indicator Data'!H62)&gt;O$3,5,ROUND(5-(O$3-LOG('Crisis Indicator Data'!H62))/(O$3-O$4)*5,1)))))</f>
        <v>1.6</v>
      </c>
      <c r="P65" s="96">
        <f>IF('Crisis Indicator Data'!H62="x","x",'Crisis Indicator Data'!H62/'Crisis Indicator Data'!G62)</f>
        <v>3.8819875776397515E-3</v>
      </c>
      <c r="Q65" s="163">
        <f t="shared" si="18"/>
        <v>0</v>
      </c>
      <c r="R65" s="163">
        <f t="shared" si="19"/>
        <v>0.8</v>
      </c>
      <c r="S65" s="163">
        <f>IF('Crisis Indicator Data'!I62="x","x",IF('Crisis Indicator Data'!I62=0,0,IF(LOG('Crisis Indicator Data'!I62)&lt;S$4,0,IF(LOG('Crisis Indicator Data'!I62)&gt;S$3,5,ROUND(5-(S$3-LOG('Crisis Indicator Data'!I62))/(S$3-S$4)*5,1)))))</f>
        <v>3.5</v>
      </c>
      <c r="T65" s="96">
        <f>IF('Crisis Indicator Data'!H62="x","x",IF('Crisis Indicator Data'!I62="x","x",'Crisis Indicator Data'!I62/'Crisis Indicator Data'!H62))</f>
        <v>1</v>
      </c>
      <c r="U65" s="163">
        <f t="shared" si="20"/>
        <v>5</v>
      </c>
      <c r="V65" s="163">
        <f t="shared" si="21"/>
        <v>4.3</v>
      </c>
      <c r="W65" s="163">
        <f>IF('Crisis Indicator Data'!L62="x","x",IF('Crisis Indicator Data'!L62=0,0,IF(LOG('Crisis Indicator Data'!L62)&lt;W$4,0,IF(LOG('Crisis Indicator Data'!L62)&gt;W$3,5,ROUND(5-(W$3-LOG('Crisis Indicator Data'!L62))/(W$3-W$4)*5,1)))))</f>
        <v>3.4</v>
      </c>
      <c r="X65" s="170">
        <f>IF(OR('Crisis Indicator Data'!L62="x",'Crisis Indicator Data'!H62="x"),"x",'Crisis Indicator Data'!L62/'Crisis Indicator Data'!H62)</f>
        <v>8.4727272727272733E-4</v>
      </c>
      <c r="Y65" s="163">
        <f t="shared" si="22"/>
        <v>5</v>
      </c>
      <c r="Z65" s="163">
        <f t="shared" si="23"/>
        <v>4.2</v>
      </c>
      <c r="AA65" s="163">
        <f t="shared" si="24"/>
        <v>4.3</v>
      </c>
      <c r="AB65" s="171">
        <f t="shared" si="25"/>
        <v>3</v>
      </c>
    </row>
    <row r="66" spans="1:28">
      <c r="A66" s="97" t="str">
        <f>'Crisis Indicator Data'!A63</f>
        <v>Complex crisis in Mali</v>
      </c>
      <c r="B66" s="98" t="str">
        <f>'Crisis Indicator Data'!B63</f>
        <v>Complex crisis</v>
      </c>
      <c r="C66" s="98" t="str">
        <f>'Crisis Indicator Data'!C63</f>
        <v>MLI001</v>
      </c>
      <c r="D66" s="98" t="str">
        <f>'Crisis Indicator Data'!D63</f>
        <v>Mali</v>
      </c>
      <c r="E66" s="99" t="str">
        <f>'Crisis Indicator Data'!E63</f>
        <v>MLI</v>
      </c>
      <c r="F66" s="169">
        <f>IF('Crisis Indicator Data'!F63="x","x",IF(LOG('Crisis Indicator Data'!F63)&lt;F$4,0,IF(LOG('Crisis Indicator Data'!F63)&gt;F$3,5,ROUND(5-(F$3-LOG('Crisis Indicator Data'!F63))/(F$3-F$4)*5,1))))</f>
        <v>5</v>
      </c>
      <c r="G66" s="96">
        <f>IF('Crisis Indicator Data'!F63="x","x",IF(B66="Regional crisis",('Crisis Indicator Data'!F63/VLOOKUP('Impact of the crisis'!$C66,'Regional Crises'!$B$1:$R$66,4,FALSE)),'Crisis Indicator Data'!F63/VLOOKUP('Impact of the crisis'!$E66,'Country Indicator Data'!$B$4:$P$194,15,FALSE)))</f>
        <v>1</v>
      </c>
      <c r="H66" s="163">
        <f t="shared" si="13"/>
        <v>5</v>
      </c>
      <c r="I66" s="163">
        <f t="shared" si="14"/>
        <v>5</v>
      </c>
      <c r="J66" s="163">
        <f>IF('Crisis Indicator Data'!G63="x","x",IF(LOG('Crisis Indicator Data'!G63)&lt;J$4,0,IF(LOG('Crisis Indicator Data'!G63)&gt;J$3,5,ROUND(5-(J$3-LOG('Crisis Indicator Data'!G63))/(J$3-J$4)*5,1))))</f>
        <v>4.4000000000000004</v>
      </c>
      <c r="K66" s="96">
        <f>IF('Crisis Indicator Data'!G63="x","x",IF(B66="Regional crisis",('Crisis Indicator Data'!G63/VLOOKUP('Impact of the crisis'!$C66,'Regional Crises'!$B$1:$R$66,5,FALSE)),'Crisis Indicator Data'!G63/VLOOKUP('Impact of the crisis'!$E66,'Country Indicator Data'!$B$4:$P$194,14,FALSE)))</f>
        <v>1</v>
      </c>
      <c r="L66" s="163">
        <f t="shared" si="15"/>
        <v>5</v>
      </c>
      <c r="M66" s="163">
        <f t="shared" si="16"/>
        <v>4.7</v>
      </c>
      <c r="N66" s="163">
        <f t="shared" si="17"/>
        <v>4.9000000000000004</v>
      </c>
      <c r="O66" s="163">
        <f>IF('Crisis Indicator Data'!H63="x","x",IF('Crisis Indicator Data'!H63=0,0,IF(LOG('Crisis Indicator Data'!H63)&lt;O$4,0,IF(LOG('Crisis Indicator Data'!H63)&gt;O$3,5,ROUND(5-(O$3-LOG('Crisis Indicator Data'!H63))/(O$3-O$4)*5,1)))))</f>
        <v>4.3</v>
      </c>
      <c r="P66" s="96">
        <f>IF('Crisis Indicator Data'!H63="x","x",'Crisis Indicator Data'!H63/'Crisis Indicator Data'!G63)</f>
        <v>0.57406136653269291</v>
      </c>
      <c r="Q66" s="163">
        <f t="shared" si="18"/>
        <v>2.8</v>
      </c>
      <c r="R66" s="163">
        <f t="shared" si="19"/>
        <v>3.55</v>
      </c>
      <c r="S66" s="163">
        <f>IF('Crisis Indicator Data'!I63="x","x",IF('Crisis Indicator Data'!I63=0,0,IF(LOG('Crisis Indicator Data'!I63)&lt;S$4,0,IF(LOG('Crisis Indicator Data'!I63)&gt;S$3,5,ROUND(5-(S$3-LOG('Crisis Indicator Data'!I63))/(S$3-S$4)*5,1)))))</f>
        <v>3.8</v>
      </c>
      <c r="T66" s="96">
        <f>IF('Crisis Indicator Data'!H63="x","x",IF('Crisis Indicator Data'!I63="x","x",'Crisis Indicator Data'!I63/'Crisis Indicator Data'!H63))</f>
        <v>4.0044398907103824E-2</v>
      </c>
      <c r="U66" s="163">
        <f t="shared" si="20"/>
        <v>1.3</v>
      </c>
      <c r="V66" s="163">
        <f t="shared" si="21"/>
        <v>2.6</v>
      </c>
      <c r="W66" s="163">
        <f>IF('Crisis Indicator Data'!L63="x","x",IF('Crisis Indicator Data'!L63=0,0,IF(LOG('Crisis Indicator Data'!L63)&lt;W$4,0,IF(LOG('Crisis Indicator Data'!L63)&gt;W$3,5,ROUND(5-(W$3-LOG('Crisis Indicator Data'!L63))/(W$3-W$4)*5,1)))))</f>
        <v>4.3</v>
      </c>
      <c r="X66" s="170">
        <f>IF(OR('Crisis Indicator Data'!L63="x",'Crisis Indicator Data'!H63="x"),"x",'Crisis Indicator Data'!L63/'Crisis Indicator Data'!H63)</f>
        <v>8.3162568306010935E-5</v>
      </c>
      <c r="Y66" s="163">
        <f t="shared" si="22"/>
        <v>4.2</v>
      </c>
      <c r="Z66" s="163">
        <f t="shared" si="23"/>
        <v>4.3</v>
      </c>
      <c r="AA66" s="163">
        <f t="shared" si="24"/>
        <v>3.6</v>
      </c>
      <c r="AB66" s="171">
        <f t="shared" si="25"/>
        <v>3.6</v>
      </c>
    </row>
    <row r="67" spans="1:28">
      <c r="A67" s="97" t="str">
        <f>'Crisis Indicator Data'!A64</f>
        <v>Multiple crises in Myanmar</v>
      </c>
      <c r="B67" s="98" t="str">
        <f>'Crisis Indicator Data'!B64</f>
        <v>Multiple crises country</v>
      </c>
      <c r="C67" s="98" t="str">
        <f>'Crisis Indicator Data'!C64</f>
        <v>MMR001</v>
      </c>
      <c r="D67" s="98" t="str">
        <f>'Crisis Indicator Data'!D64</f>
        <v>Myanmar</v>
      </c>
      <c r="E67" s="99" t="str">
        <f>'Crisis Indicator Data'!E64</f>
        <v>MMR</v>
      </c>
      <c r="F67" s="169">
        <f>IF('Crisis Indicator Data'!F64="x","x",IF(LOG('Crisis Indicator Data'!F64)&lt;F$4,0,IF(LOG('Crisis Indicator Data'!F64)&gt;F$3,5,ROUND(5-(F$3-LOG('Crisis Indicator Data'!F64))/(F$3-F$4)*5,1))))</f>
        <v>4.0999999999999996</v>
      </c>
      <c r="G67" s="96">
        <f>IF('Crisis Indicator Data'!F64="x","x",IF(B67="Regional crisis",('Crisis Indicator Data'!F64/VLOOKUP('Impact of the crisis'!$C67,'Regional Crises'!$B$1:$R$66,4,FALSE)),'Crisis Indicator Data'!F64/VLOOKUP('Impact of the crisis'!$E67,'Country Indicator Data'!$B$4:$P$194,15,FALSE)))</f>
        <v>0.44359037177681143</v>
      </c>
      <c r="H67" s="163">
        <f t="shared" si="13"/>
        <v>2.2000000000000002</v>
      </c>
      <c r="I67" s="163">
        <f t="shared" si="14"/>
        <v>3.15</v>
      </c>
      <c r="J67" s="163">
        <f>IF('Crisis Indicator Data'!G64="x","x",IF(LOG('Crisis Indicator Data'!G64)&lt;J$4,0,IF(LOG('Crisis Indicator Data'!G64)&gt;J$3,5,ROUND(5-(J$3-LOG('Crisis Indicator Data'!G64))/(J$3-J$4)*5,1))))</f>
        <v>3.4</v>
      </c>
      <c r="K67" s="96">
        <f>IF('Crisis Indicator Data'!G64="x","x",IF(B67="Regional crisis",('Crisis Indicator Data'!G64/VLOOKUP('Impact of the crisis'!$C67,'Regional Crises'!$B$1:$R$66,5,FALSE)),'Crisis Indicator Data'!G64/VLOOKUP('Impact of the crisis'!$E67,'Country Indicator Data'!$B$4:$P$194,14,FALSE)))</f>
        <v>0.19895879189235746</v>
      </c>
      <c r="L67" s="163">
        <f t="shared" si="15"/>
        <v>1</v>
      </c>
      <c r="M67" s="163">
        <f t="shared" si="16"/>
        <v>2.2000000000000002</v>
      </c>
      <c r="N67" s="163">
        <f t="shared" si="17"/>
        <v>2.7</v>
      </c>
      <c r="O67" s="163">
        <f>IF('Crisis Indicator Data'!H64="x","x",IF('Crisis Indicator Data'!H64=0,0,IF(LOG('Crisis Indicator Data'!H64)&lt;O$4,0,IF(LOG('Crisis Indicator Data'!H64)&gt;O$3,5,ROUND(5-(O$3-LOG('Crisis Indicator Data'!H64))/(O$3-O$4)*5,1)))))</f>
        <v>3.7</v>
      </c>
      <c r="P67" s="96">
        <f>IF('Crisis Indicator Data'!H64="x","x",'Crisis Indicator Data'!H64/'Crisis Indicator Data'!G64)</f>
        <v>0.49292929292929294</v>
      </c>
      <c r="Q67" s="163">
        <f t="shared" si="18"/>
        <v>2.4</v>
      </c>
      <c r="R67" s="163">
        <f t="shared" si="19"/>
        <v>3.05</v>
      </c>
      <c r="S67" s="163">
        <f>IF('Crisis Indicator Data'!I64="x","x",IF('Crisis Indicator Data'!I64=0,0,IF(LOG('Crisis Indicator Data'!I64)&lt;S$4,0,IF(LOG('Crisis Indicator Data'!I64)&gt;S$3,5,ROUND(5-(S$3-LOG('Crisis Indicator Data'!I64))/(S$3-S$4)*5,1)))))</f>
        <v>4.5</v>
      </c>
      <c r="T67" s="96">
        <f>IF('Crisis Indicator Data'!H64="x","x",IF('Crisis Indicator Data'!I64="x","x",'Crisis Indicator Data'!I64/'Crisis Indicator Data'!H64))</f>
        <v>0.28688524590163933</v>
      </c>
      <c r="U67" s="163">
        <f t="shared" si="20"/>
        <v>5</v>
      </c>
      <c r="V67" s="163">
        <f t="shared" si="21"/>
        <v>4.8</v>
      </c>
      <c r="W67" s="163">
        <f>IF('Crisis Indicator Data'!L64="x","x",IF('Crisis Indicator Data'!L64=0,0,IF(LOG('Crisis Indicator Data'!L64)&lt;W$4,0,IF(LOG('Crisis Indicator Data'!L64)&gt;W$3,5,ROUND(5-(W$3-LOG('Crisis Indicator Data'!L64))/(W$3-W$4)*5,1)))))</f>
        <v>3.3</v>
      </c>
      <c r="X67" s="170">
        <f>IF(OR('Crisis Indicator Data'!L64="x",'Crisis Indicator Data'!H64="x"),"x",'Crisis Indicator Data'!L64/'Crisis Indicator Data'!H64)</f>
        <v>3.8251366120218578E-5</v>
      </c>
      <c r="Y67" s="163">
        <f t="shared" si="22"/>
        <v>1.9</v>
      </c>
      <c r="Z67" s="163">
        <f t="shared" si="23"/>
        <v>2.6</v>
      </c>
      <c r="AA67" s="163">
        <f t="shared" si="24"/>
        <v>3.9</v>
      </c>
      <c r="AB67" s="171">
        <f t="shared" si="25"/>
        <v>3.5</v>
      </c>
    </row>
    <row r="68" spans="1:28">
      <c r="A68" s="97" t="str">
        <f>'Crisis Indicator Data'!A65</f>
        <v>Rakhine Conflict</v>
      </c>
      <c r="B68" s="98" t="str">
        <f>'Crisis Indicator Data'!B65</f>
        <v>Conflict</v>
      </c>
      <c r="C68" s="98" t="str">
        <f>'Crisis Indicator Data'!C65</f>
        <v>MMR002</v>
      </c>
      <c r="D68" s="98" t="str">
        <f>'Crisis Indicator Data'!D65</f>
        <v>Myanmar</v>
      </c>
      <c r="E68" s="99" t="str">
        <f>'Crisis Indicator Data'!E65</f>
        <v>MMR</v>
      </c>
      <c r="F68" s="169">
        <f>IF('Crisis Indicator Data'!F65="x","x",IF(LOG('Crisis Indicator Data'!F65)&lt;F$4,0,IF(LOG('Crisis Indicator Data'!F65)&gt;F$3,5,ROUND(5-(F$3-LOG('Crisis Indicator Data'!F65))/(F$3-F$4)*5,1))))</f>
        <v>2.8</v>
      </c>
      <c r="G68" s="96">
        <f>IF('Crisis Indicator Data'!F65="x","x",IF(B68="Regional crisis",('Crisis Indicator Data'!F65/VLOOKUP('Impact of the crisis'!$C68,'Regional Crises'!$B$1:$R$66,4,FALSE)),'Crisis Indicator Data'!F65/VLOOKUP('Impact of the crisis'!$E68,'Country Indicator Data'!$B$4:$P$194,15,FALSE)))</f>
        <v>6.8685306547436764E-2</v>
      </c>
      <c r="H68" s="163">
        <f t="shared" si="13"/>
        <v>0.2</v>
      </c>
      <c r="I68" s="163">
        <f t="shared" si="14"/>
        <v>1.5</v>
      </c>
      <c r="J68" s="163">
        <f>IF('Crisis Indicator Data'!G65="x","x",IF(LOG('Crisis Indicator Data'!G65)&lt;J$4,0,IF(LOG('Crisis Indicator Data'!G65)&gt;J$3,5,ROUND(5-(J$3-LOG('Crisis Indicator Data'!G65))/(J$3-J$4)*5,1))))</f>
        <v>2</v>
      </c>
      <c r="K68" s="96">
        <f>IF('Crisis Indicator Data'!G65="x","x",IF(B68="Regional crisis",('Crisis Indicator Data'!G65/VLOOKUP('Impact of the crisis'!$C68,'Regional Crises'!$B$1:$R$66,5,FALSE)),'Crisis Indicator Data'!G65/VLOOKUP('Impact of the crisis'!$E68,'Country Indicator Data'!$B$4:$P$194,14,FALSE)))</f>
        <v>7.4300916799050667E-2</v>
      </c>
      <c r="L68" s="163">
        <f t="shared" si="15"/>
        <v>0.3</v>
      </c>
      <c r="M68" s="163">
        <f t="shared" si="16"/>
        <v>1.1499999999999999</v>
      </c>
      <c r="N68" s="163">
        <f t="shared" si="17"/>
        <v>1.3</v>
      </c>
      <c r="O68" s="163">
        <f>IF('Crisis Indicator Data'!H65="x","x",IF('Crisis Indicator Data'!H65=0,0,IF(LOG('Crisis Indicator Data'!H65)&lt;O$4,0,IF(LOG('Crisis Indicator Data'!H65)&gt;O$3,5,ROUND(5-(O$3-LOG('Crisis Indicator Data'!H65))/(O$3-O$4)*5,1)))))</f>
        <v>2.8</v>
      </c>
      <c r="P68" s="96">
        <f>IF('Crisis Indicator Data'!H65="x","x",'Crisis Indicator Data'!H65/'Crisis Indicator Data'!G65)</f>
        <v>0.40262751159196292</v>
      </c>
      <c r="Q68" s="163">
        <f t="shared" si="18"/>
        <v>2</v>
      </c>
      <c r="R68" s="163">
        <f t="shared" si="19"/>
        <v>2.4</v>
      </c>
      <c r="S68" s="163">
        <f>IF('Crisis Indicator Data'!I65="x","x",IF('Crisis Indicator Data'!I65=0,0,IF(LOG('Crisis Indicator Data'!I65)&lt;S$4,0,IF(LOG('Crisis Indicator Data'!I65)&gt;S$3,5,ROUND(5-(S$3-LOG('Crisis Indicator Data'!I65))/(S$3-S$4)*5,1)))))</f>
        <v>4.5</v>
      </c>
      <c r="T68" s="96">
        <f>IF('Crisis Indicator Data'!H65="x","x",IF('Crisis Indicator Data'!I65="x","x",'Crisis Indicator Data'!I65/'Crisis Indicator Data'!H65))</f>
        <v>0.8701215611004478</v>
      </c>
      <c r="U68" s="163">
        <f t="shared" si="20"/>
        <v>5</v>
      </c>
      <c r="V68" s="163">
        <f t="shared" si="21"/>
        <v>4.8</v>
      </c>
      <c r="W68" s="163">
        <f>IF('Crisis Indicator Data'!L65="x","x",IF('Crisis Indicator Data'!L65=0,0,IF(LOG('Crisis Indicator Data'!L65)&lt;W$4,0,IF(LOG('Crisis Indicator Data'!L65)&gt;W$3,5,ROUND(5-(W$3-LOG('Crisis Indicator Data'!L65))/(W$3-W$4)*5,1)))))</f>
        <v>2.9</v>
      </c>
      <c r="X68" s="170">
        <f>IF(OR('Crisis Indicator Data'!L65="x",'Crisis Indicator Data'!H65="x"),"x",'Crisis Indicator Data'!L65/'Crisis Indicator Data'!H65)</f>
        <v>7.1657069737683939E-5</v>
      </c>
      <c r="Y68" s="163">
        <f t="shared" si="22"/>
        <v>3.6</v>
      </c>
      <c r="Z68" s="163">
        <f t="shared" si="23"/>
        <v>3.3</v>
      </c>
      <c r="AA68" s="163">
        <f t="shared" si="24"/>
        <v>4.2</v>
      </c>
      <c r="AB68" s="171">
        <f t="shared" si="25"/>
        <v>3.4</v>
      </c>
    </row>
    <row r="69" spans="1:28">
      <c r="A69" s="97" t="str">
        <f>'Crisis Indicator Data'!A66</f>
        <v>Kachin and Shan Conflict</v>
      </c>
      <c r="B69" s="98" t="str">
        <f>'Crisis Indicator Data'!B66</f>
        <v>Conflict</v>
      </c>
      <c r="C69" s="98" t="str">
        <f>'Crisis Indicator Data'!C66</f>
        <v>MMR003</v>
      </c>
      <c r="D69" s="98" t="str">
        <f>'Crisis Indicator Data'!D66</f>
        <v>Myanmar</v>
      </c>
      <c r="E69" s="99" t="str">
        <f>'Crisis Indicator Data'!E66</f>
        <v>MMR</v>
      </c>
      <c r="F69" s="169">
        <f>IF('Crisis Indicator Data'!F66="x","x",IF(LOG('Crisis Indicator Data'!F66)&lt;F$4,0,IF(LOG('Crisis Indicator Data'!F66)&gt;F$3,5,ROUND(5-(F$3-LOG('Crisis Indicator Data'!F66))/(F$3-F$4)*5,1))))</f>
        <v>4</v>
      </c>
      <c r="G69" s="96">
        <f>IF('Crisis Indicator Data'!F66="x","x",IF(B69="Regional crisis",('Crisis Indicator Data'!F66/VLOOKUP('Impact of the crisis'!$C69,'Regional Crises'!$B$1:$R$66,4,FALSE)),'Crisis Indicator Data'!F66/VLOOKUP('Impact of the crisis'!$E69,'Country Indicator Data'!$B$4:$P$194,15,FALSE)))</f>
        <v>0.37490506522937467</v>
      </c>
      <c r="H69" s="163">
        <f t="shared" si="13"/>
        <v>1.8</v>
      </c>
      <c r="I69" s="163">
        <f t="shared" si="14"/>
        <v>2.9</v>
      </c>
      <c r="J69" s="163">
        <f>IF('Crisis Indicator Data'!G66="x","x",IF(LOG('Crisis Indicator Data'!G66)&lt;J$4,0,IF(LOG('Crisis Indicator Data'!G66)&gt;J$3,5,ROUND(5-(J$3-LOG('Crisis Indicator Data'!G66))/(J$3-J$4)*5,1))))</f>
        <v>2.7</v>
      </c>
      <c r="K69" s="96">
        <f>IF('Crisis Indicator Data'!G66="x","x",IF(B69="Regional crisis",('Crisis Indicator Data'!G66/VLOOKUP('Impact of the crisis'!$C69,'Regional Crises'!$B$1:$R$66,5,FALSE)),'Crisis Indicator Data'!G66/VLOOKUP('Impact of the crisis'!$E69,'Country Indicator Data'!$B$4:$P$194,14,FALSE)))</f>
        <v>0.12465787509330679</v>
      </c>
      <c r="L69" s="163">
        <f t="shared" si="15"/>
        <v>0.6</v>
      </c>
      <c r="M69" s="163">
        <f t="shared" si="16"/>
        <v>1.6500000000000001</v>
      </c>
      <c r="N69" s="163">
        <f t="shared" si="17"/>
        <v>2.2999999999999998</v>
      </c>
      <c r="O69" s="163">
        <f>IF('Crisis Indicator Data'!H66="x","x",IF('Crisis Indicator Data'!H66=0,0,IF(LOG('Crisis Indicator Data'!H66)&lt;O$4,0,IF(LOG('Crisis Indicator Data'!H66)&gt;O$3,5,ROUND(5-(O$3-LOG('Crisis Indicator Data'!H66))/(O$3-O$4)*5,1)))))</f>
        <v>3.4</v>
      </c>
      <c r="P69" s="96">
        <f>IF('Crisis Indicator Data'!H66="x","x",'Crisis Indicator Data'!H66/'Crisis Indicator Data'!G66)</f>
        <v>0.54659910947336099</v>
      </c>
      <c r="Q69" s="163">
        <f t="shared" si="18"/>
        <v>2.7</v>
      </c>
      <c r="R69" s="163">
        <f t="shared" si="19"/>
        <v>3.05</v>
      </c>
      <c r="S69" s="163">
        <f>IF('Crisis Indicator Data'!I66="x","x",IF('Crisis Indicator Data'!I66=0,0,IF(LOG('Crisis Indicator Data'!I66)&lt;S$4,0,IF(LOG('Crisis Indicator Data'!I66)&gt;S$3,5,ROUND(5-(S$3-LOG('Crisis Indicator Data'!I66))/(S$3-S$4)*5,1)))))</f>
        <v>2.9</v>
      </c>
      <c r="T69" s="96">
        <f>IF('Crisis Indicator Data'!H66="x","x",IF('Crisis Indicator Data'!I66="x","x",'Crisis Indicator Data'!I66/'Crisis Indicator Data'!H66))</f>
        <v>3.1179775280898877E-2</v>
      </c>
      <c r="U69" s="163">
        <f t="shared" si="20"/>
        <v>1</v>
      </c>
      <c r="V69" s="163">
        <f t="shared" si="21"/>
        <v>2</v>
      </c>
      <c r="W69" s="163">
        <f>IF('Crisis Indicator Data'!L66="x","x",IF('Crisis Indicator Data'!L66=0,0,IF(LOG('Crisis Indicator Data'!L66)&lt;W$4,0,IF(LOG('Crisis Indicator Data'!L66)&gt;W$3,5,ROUND(5-(W$3-LOG('Crisis Indicator Data'!L66))/(W$3-W$4)*5,1)))))</f>
        <v>2.7</v>
      </c>
      <c r="X69" s="170">
        <f>IF(OR('Crisis Indicator Data'!L66="x",'Crisis Indicator Data'!H66="x"),"x",'Crisis Indicator Data'!L66/'Crisis Indicator Data'!H66)</f>
        <v>2.3595505617977527E-5</v>
      </c>
      <c r="Y69" s="163">
        <f t="shared" si="22"/>
        <v>1.2</v>
      </c>
      <c r="Z69" s="163">
        <f t="shared" si="23"/>
        <v>2</v>
      </c>
      <c r="AA69" s="163">
        <f t="shared" si="24"/>
        <v>2</v>
      </c>
      <c r="AB69" s="171">
        <f t="shared" si="25"/>
        <v>2.6</v>
      </c>
    </row>
    <row r="70" spans="1:28">
      <c r="A70" s="97" t="str">
        <f>'Crisis Indicator Data'!A67</f>
        <v>Complex crisis in Mozambique</v>
      </c>
      <c r="B70" s="98" t="str">
        <f>'Crisis Indicator Data'!B67</f>
        <v>Complex crisis</v>
      </c>
      <c r="C70" s="98" t="str">
        <f>'Crisis Indicator Data'!C67</f>
        <v>MOZ001</v>
      </c>
      <c r="D70" s="98" t="str">
        <f>'Crisis Indicator Data'!D67</f>
        <v>Mozambique</v>
      </c>
      <c r="E70" s="99" t="str">
        <f>'Crisis Indicator Data'!E67</f>
        <v>MOZ</v>
      </c>
      <c r="F70" s="169">
        <f>IF('Crisis Indicator Data'!F67="x","x",IF(LOG('Crisis Indicator Data'!F67)&lt;F$4,0,IF(LOG('Crisis Indicator Data'!F67)&gt;F$3,5,ROUND(5-(F$3-LOG('Crisis Indicator Data'!F67))/(F$3-F$4)*5,1))))</f>
        <v>4.8</v>
      </c>
      <c r="G70" s="96">
        <f>IF('Crisis Indicator Data'!F67="x","x",IF(B70="Regional crisis",('Crisis Indicator Data'!F67/VLOOKUP('Impact of the crisis'!$C70,'Regional Crises'!$B$1:$R$66,4,FALSE)),'Crisis Indicator Data'!F67/VLOOKUP('Impact of the crisis'!$E70,'Country Indicator Data'!$B$4:$P$194,15,FALSE)))</f>
        <v>0.99441745720898289</v>
      </c>
      <c r="H70" s="163">
        <f t="shared" ref="H70:H101" si="26">IF(G70="x","x",IF(G70&lt;H$4,0,IF(G70&gt;H$3,5,ROUND(5-(H$3-G70)/(H$3-H$4)*5,1))))</f>
        <v>5</v>
      </c>
      <c r="I70" s="163">
        <f t="shared" ref="I70:I101" si="27">IF(AND(H70="x",F70="x"),"x",AVERAGE(F70,H70))</f>
        <v>4.9000000000000004</v>
      </c>
      <c r="J70" s="163">
        <f>IF('Crisis Indicator Data'!G67="x","x",IF(LOG('Crisis Indicator Data'!G67)&lt;J$4,0,IF(LOG('Crisis Indicator Data'!G67)&gt;J$3,5,ROUND(5-(J$3-LOG('Crisis Indicator Data'!G67))/(J$3-J$4)*5,1))))</f>
        <v>4.4000000000000004</v>
      </c>
      <c r="K70" s="96">
        <f>IF('Crisis Indicator Data'!G67="x","x",IF(B70="Regional crisis",('Crisis Indicator Data'!G67/VLOOKUP('Impact of the crisis'!$C70,'Regional Crises'!$B$1:$R$66,5,FALSE)),'Crisis Indicator Data'!G67/VLOOKUP('Impact of the crisis'!$E70,'Country Indicator Data'!$B$4:$P$194,14,FALSE)))</f>
        <v>0.74339962580555752</v>
      </c>
      <c r="L70" s="163">
        <f t="shared" ref="L70:L101" si="28">IF(K70="x","x",IF(K70&lt;L$4,0,IF(K70&gt;L$3,5,ROUND(5-(L$3-K70)/(L$3-L$4)*5,1))))</f>
        <v>3.7</v>
      </c>
      <c r="M70" s="163">
        <f t="shared" ref="M70:M101" si="29">IF(AND(L70="x",J70="x"),"x",AVERAGE(J70,L70))</f>
        <v>4.0500000000000007</v>
      </c>
      <c r="N70" s="163">
        <f t="shared" ref="N70:N101" si="30">IF(AND(M70="x",I70="x"),"x",IF(OR(M70="x",I70="x"),AVERAGE(I70,M70),ROUND((5-GEOMEAN(((5-I70)/5*4+1),((5-M70)/5*4+1)))/4*5,1)))</f>
        <v>4.5</v>
      </c>
      <c r="O70" s="163">
        <f>IF('Crisis Indicator Data'!H67="x","x",IF('Crisis Indicator Data'!H67=0,0,IF(LOG('Crisis Indicator Data'!H67)&lt;O$4,0,IF(LOG('Crisis Indicator Data'!H67)&gt;O$3,5,ROUND(5-(O$3-LOG('Crisis Indicator Data'!H67))/(O$3-O$4)*5,1)))))</f>
        <v>3.8</v>
      </c>
      <c r="P70" s="96">
        <f>IF('Crisis Indicator Data'!H67="x","x",'Crisis Indicator Data'!H67/'Crisis Indicator Data'!G67)</f>
        <v>0.28509507829977626</v>
      </c>
      <c r="Q70" s="163">
        <f t="shared" ref="Q70:Q101" si="31">IF(P70="x","x",IF(P70&lt;Q$4,0,IF(P70&gt;Q$3,5,ROUND(5-(Q$3-P70)/(Q$3-Q$4)*5,1))))</f>
        <v>1.4</v>
      </c>
      <c r="R70" s="163">
        <f t="shared" ref="R70:R101" si="32">IF(AND(Q70="x",O70="x"),"x",AVERAGE(O70,Q70))</f>
        <v>2.5999999999999996</v>
      </c>
      <c r="S70" s="163">
        <f>IF('Crisis Indicator Data'!I67="x","x",IF('Crisis Indicator Data'!I67=0,0,IF(LOG('Crisis Indicator Data'!I67)&lt;S$4,0,IF(LOG('Crisis Indicator Data'!I67)&gt;S$3,5,ROUND(5-(S$3-LOG('Crisis Indicator Data'!I67))/(S$3-S$4)*5,1)))))</f>
        <v>4.2</v>
      </c>
      <c r="T70" s="96">
        <f>IF('Crisis Indicator Data'!H67="x","x",IF('Crisis Indicator Data'!I67="x","x",'Crisis Indicator Data'!I67/'Crisis Indicator Data'!H67))</f>
        <v>0.13192741539970573</v>
      </c>
      <c r="U70" s="163">
        <f t="shared" ref="U70:U101" si="33">IF(T70="x","x",IF(T70&lt;U$4,0,IF(T70&gt;U$3,5,ROUND(5-(U$3-T70)/(U$3-U$4)*5,1))))</f>
        <v>4.4000000000000004</v>
      </c>
      <c r="V70" s="163">
        <f t="shared" ref="V70:V101" si="34">IF(AND(U70="x",S70="x"),"x",ROUND(AVERAGE(S70,U70),1))</f>
        <v>4.3</v>
      </c>
      <c r="W70" s="163">
        <f>IF('Crisis Indicator Data'!L67="x","x",IF('Crisis Indicator Data'!L67=0,0,IF(LOG('Crisis Indicator Data'!L67)&lt;W$4,0,IF(LOG('Crisis Indicator Data'!L67)&gt;W$3,5,ROUND(5-(W$3-LOG('Crisis Indicator Data'!L67))/(W$3-W$4)*5,1)))))</f>
        <v>4</v>
      </c>
      <c r="X70" s="170">
        <f>IF(OR('Crisis Indicator Data'!L67="x",'Crisis Indicator Data'!H67="x"),"x",'Crisis Indicator Data'!L67/'Crisis Indicator Data'!H67)</f>
        <v>1.0838646395291809E-4</v>
      </c>
      <c r="Y70" s="163">
        <f t="shared" ref="Y70:Y101" si="35">IF(X70="x","x",IF(X70&lt;Y$4,0,IF(X70&gt;Y$3,5,ROUND(5-(Y$3-X70)/(Y$3-Y$4)*5,1))))</f>
        <v>5</v>
      </c>
      <c r="Z70" s="163">
        <f t="shared" ref="Z70:Z101" si="36">IF(AND(Y70="x",W70="x"),"x",ROUND(AVERAGE(W70,Y70),1))</f>
        <v>4.5</v>
      </c>
      <c r="AA70" s="163">
        <f t="shared" ref="AA70:AA101" si="37">IF(AND(V70="x",Z70="x"),"x",IF(OR(V70="x",Z70="x"),AVERAGE(V70,Z70),ROUND((5-GEOMEAN(((5-V70)/5*4+1),((5-Z70)/5*4+1)))/4*5,1)))</f>
        <v>4.4000000000000004</v>
      </c>
      <c r="AB70" s="171">
        <f t="shared" ref="AB70:AB101" si="38">IF(AND(R70="x",AA70="x"),"x",IF(OR(R70="x",AA70="x"),AVERAGE(R70,AA70),ROUND((5-GEOMEAN(((5-R70)/5*4+1),((5-AA70)/5*4+1)))/4*5,1)))</f>
        <v>3.7</v>
      </c>
    </row>
    <row r="71" spans="1:28">
      <c r="A71" s="97" t="str">
        <f>'Crisis Indicator Data'!A68</f>
        <v>Cabo Delgado Islamist Insurgency</v>
      </c>
      <c r="B71" s="98" t="str">
        <f>'Crisis Indicator Data'!B68</f>
        <v>Other type of violence</v>
      </c>
      <c r="C71" s="98" t="str">
        <f>'Crisis Indicator Data'!C68</f>
        <v>MOZ004</v>
      </c>
      <c r="D71" s="98" t="str">
        <f>'Crisis Indicator Data'!D68</f>
        <v>Mozambique</v>
      </c>
      <c r="E71" s="99" t="str">
        <f>'Crisis Indicator Data'!E68</f>
        <v>MOZ</v>
      </c>
      <c r="F71" s="169">
        <f>IF('Crisis Indicator Data'!F68="x","x",IF(LOG('Crisis Indicator Data'!F68)&lt;F$4,0,IF(LOG('Crisis Indicator Data'!F68)&gt;F$3,5,ROUND(5-(F$3-LOG('Crisis Indicator Data'!F68))/(F$3-F$4)*5,1))))</f>
        <v>4.0999999999999996</v>
      </c>
      <c r="G71" s="96">
        <f>IF('Crisis Indicator Data'!F68="x","x",IF(B71="Regional crisis",('Crisis Indicator Data'!F68/VLOOKUP('Impact of the crisis'!$C71,'Regional Crises'!$B$1:$R$66,4,FALSE)),'Crisis Indicator Data'!F68/VLOOKUP('Impact of the crisis'!$E71,'Country Indicator Data'!$B$4:$P$194,15,FALSE)))</f>
        <v>0.35684401943080951</v>
      </c>
      <c r="H71" s="163">
        <f t="shared" si="26"/>
        <v>1.7</v>
      </c>
      <c r="I71" s="163">
        <f t="shared" si="27"/>
        <v>2.9</v>
      </c>
      <c r="J71" s="163">
        <f>IF('Crisis Indicator Data'!G68="x","x",IF(LOG('Crisis Indicator Data'!G68)&lt;J$4,0,IF(LOG('Crisis Indicator Data'!G68)&gt;J$3,5,ROUND(5-(J$3-LOG('Crisis Indicator Data'!G68))/(J$3-J$4)*5,1))))</f>
        <v>2.2999999999999998</v>
      </c>
      <c r="K71" s="96">
        <f>IF('Crisis Indicator Data'!G68="x","x",IF(B71="Regional crisis",('Crisis Indicator Data'!G68/VLOOKUP('Impact of the crisis'!$C71,'Regional Crises'!$B$1:$R$66,5,FALSE)),'Crisis Indicator Data'!G68/VLOOKUP('Impact of the crisis'!$E71,'Country Indicator Data'!$B$4:$P$194,14,FALSE)))</f>
        <v>0.17119395745270599</v>
      </c>
      <c r="L71" s="163">
        <f t="shared" si="28"/>
        <v>0.8</v>
      </c>
      <c r="M71" s="163">
        <f t="shared" si="29"/>
        <v>1.5499999999999998</v>
      </c>
      <c r="N71" s="163">
        <f t="shared" si="30"/>
        <v>2.2999999999999998</v>
      </c>
      <c r="O71" s="163">
        <f>IF('Crisis Indicator Data'!H68="x","x",IF('Crisis Indicator Data'!H68=0,0,IF(LOG('Crisis Indicator Data'!H68)&lt;O$4,0,IF(LOG('Crisis Indicator Data'!H68)&gt;O$3,5,ROUND(5-(O$3-LOG('Crisis Indicator Data'!H68))/(O$3-O$4)*5,1)))))</f>
        <v>3.3</v>
      </c>
      <c r="P71" s="96">
        <f>IF('Crisis Indicator Data'!H68="x","x",'Crisis Indicator Data'!H68/'Crisis Indicator Data'!G68)</f>
        <v>0.61870066788099576</v>
      </c>
      <c r="Q71" s="163">
        <f t="shared" si="31"/>
        <v>3.1</v>
      </c>
      <c r="R71" s="163">
        <f t="shared" si="32"/>
        <v>3.2</v>
      </c>
      <c r="S71" s="163">
        <f>IF('Crisis Indicator Data'!I68="x","x",IF('Crisis Indicator Data'!I68=0,0,IF(LOG('Crisis Indicator Data'!I68)&lt;S$4,0,IF(LOG('Crisis Indicator Data'!I68)&gt;S$3,5,ROUND(5-(S$3-LOG('Crisis Indicator Data'!I68))/(S$3-S$4)*5,1)))))</f>
        <v>4</v>
      </c>
      <c r="T71" s="96">
        <f>IF('Crisis Indicator Data'!H68="x","x",IF('Crisis Indicator Data'!I68="x","x",'Crisis Indicator Data'!I68/'Crisis Indicator Data'!H68))</f>
        <v>0.21916912005233891</v>
      </c>
      <c r="U71" s="163">
        <f t="shared" si="33"/>
        <v>5</v>
      </c>
      <c r="V71" s="163">
        <f t="shared" si="34"/>
        <v>4.5</v>
      </c>
      <c r="W71" s="163">
        <f>IF('Crisis Indicator Data'!L68="x","x",IF('Crisis Indicator Data'!L68=0,0,IF(LOG('Crisis Indicator Data'!L68)&lt;W$4,0,IF(LOG('Crisis Indicator Data'!L68)&gt;W$3,5,ROUND(5-(W$3-LOG('Crisis Indicator Data'!L68))/(W$3-W$4)*5,1)))))</f>
        <v>4</v>
      </c>
      <c r="X71" s="170">
        <f>IF(OR('Crisis Indicator Data'!L68="x",'Crisis Indicator Data'!H68="x"),"x",'Crisis Indicator Data'!L68/'Crisis Indicator Data'!H68)</f>
        <v>2.0281321557082108E-4</v>
      </c>
      <c r="Y71" s="163">
        <f t="shared" si="35"/>
        <v>5</v>
      </c>
      <c r="Z71" s="163">
        <f t="shared" si="36"/>
        <v>4.5</v>
      </c>
      <c r="AA71" s="163">
        <f t="shared" si="37"/>
        <v>4.5</v>
      </c>
      <c r="AB71" s="171">
        <f t="shared" si="38"/>
        <v>3.9</v>
      </c>
    </row>
    <row r="72" spans="1:28">
      <c r="A72" s="97" t="str">
        <f>'Crisis Indicator Data'!A69</f>
        <v>Food Security Crisis in Mozambique</v>
      </c>
      <c r="B72" s="98" t="str">
        <f>'Crisis Indicator Data'!B69</f>
        <v>Food Security</v>
      </c>
      <c r="C72" s="98" t="str">
        <f>'Crisis Indicator Data'!C69</f>
        <v>MOZ006</v>
      </c>
      <c r="D72" s="98" t="str">
        <f>'Crisis Indicator Data'!D69</f>
        <v>Mozambique</v>
      </c>
      <c r="E72" s="99" t="str">
        <f>'Crisis Indicator Data'!E69</f>
        <v>MOZ</v>
      </c>
      <c r="F72" s="169">
        <f>IF('Crisis Indicator Data'!F69="x","x",IF(LOG('Crisis Indicator Data'!F69)&lt;F$4,0,IF(LOG('Crisis Indicator Data'!F69)&gt;F$3,5,ROUND(5-(F$3-LOG('Crisis Indicator Data'!F69))/(F$3-F$4)*5,1))))</f>
        <v>4.8</v>
      </c>
      <c r="G72" s="96">
        <f>IF('Crisis Indicator Data'!F69="x","x",IF(B72="Regional crisis",('Crisis Indicator Data'!F69/VLOOKUP('Impact of the crisis'!$C72,'Regional Crises'!$B$1:$R$66,4,FALSE)),'Crisis Indicator Data'!F69/VLOOKUP('Impact of the crisis'!$E72,'Country Indicator Data'!$B$4:$P$194,15,FALSE)))</f>
        <v>0.99441745720898289</v>
      </c>
      <c r="H72" s="163">
        <f t="shared" si="26"/>
        <v>5</v>
      </c>
      <c r="I72" s="163">
        <f t="shared" si="27"/>
        <v>4.9000000000000004</v>
      </c>
      <c r="J72" s="163">
        <f>IF('Crisis Indicator Data'!G69="x","x",IF(LOG('Crisis Indicator Data'!G69)&lt;J$4,0,IF(LOG('Crisis Indicator Data'!G69)&gt;J$3,5,ROUND(5-(J$3-LOG('Crisis Indicator Data'!G69))/(J$3-J$4)*5,1))))</f>
        <v>4.2</v>
      </c>
      <c r="K72" s="96">
        <f>IF('Crisis Indicator Data'!G69="x","x",IF(B72="Regional crisis",('Crisis Indicator Data'!G69/VLOOKUP('Impact of the crisis'!$C72,'Regional Crises'!$B$1:$R$66,5,FALSE)),'Crisis Indicator Data'!G69/VLOOKUP('Impact of the crisis'!$E72,'Country Indicator Data'!$B$4:$P$194,14,FALSE)))</f>
        <v>0.62861201579932091</v>
      </c>
      <c r="L72" s="163">
        <f t="shared" si="28"/>
        <v>3.1</v>
      </c>
      <c r="M72" s="163">
        <f t="shared" si="29"/>
        <v>3.6500000000000004</v>
      </c>
      <c r="N72" s="163">
        <f t="shared" si="30"/>
        <v>4.4000000000000004</v>
      </c>
      <c r="O72" s="163">
        <f>IF('Crisis Indicator Data'!H69="x","x",IF('Crisis Indicator Data'!H69=0,0,IF(LOG('Crisis Indicator Data'!H69)&lt;O$4,0,IF(LOG('Crisis Indicator Data'!H69)&gt;O$3,5,ROUND(5-(O$3-LOG('Crisis Indicator Data'!H69))/(O$3-O$4)*5,1)))))</f>
        <v>4.3</v>
      </c>
      <c r="P72" s="96">
        <f>IF('Crisis Indicator Data'!H69="x","x",'Crisis Indicator Data'!H69/'Crisis Indicator Data'!G69)</f>
        <v>0.62398721269911261</v>
      </c>
      <c r="Q72" s="163">
        <f t="shared" si="31"/>
        <v>3.1</v>
      </c>
      <c r="R72" s="163">
        <f t="shared" si="32"/>
        <v>3.7</v>
      </c>
      <c r="S72" s="163">
        <f>IF('Crisis Indicator Data'!I69="x","x",IF('Crisis Indicator Data'!I69=0,0,IF(LOG('Crisis Indicator Data'!I69)&lt;S$4,0,IF(LOG('Crisis Indicator Data'!I69)&gt;S$3,5,ROUND(5-(S$3-LOG('Crisis Indicator Data'!I69))/(S$3-S$4)*5,1)))))</f>
        <v>2.8</v>
      </c>
      <c r="T72" s="96">
        <f>IF('Crisis Indicator Data'!H69="x","x",IF('Crisis Indicator Data'!I69="x","x",'Crisis Indicator Data'!I69/'Crisis Indicator Data'!H69))</f>
        <v>8.3031534316756472E-3</v>
      </c>
      <c r="U72" s="163">
        <f t="shared" si="33"/>
        <v>0.3</v>
      </c>
      <c r="V72" s="163">
        <f t="shared" si="34"/>
        <v>1.6</v>
      </c>
      <c r="W72" s="163" t="str">
        <f>IF('Crisis Indicator Data'!L69="x","x",IF('Crisis Indicator Data'!L69=0,0,IF(LOG('Crisis Indicator Data'!L69)&lt;W$4,0,IF(LOG('Crisis Indicator Data'!L69)&gt;W$3,5,ROUND(5-(W$3-LOG('Crisis Indicator Data'!L69))/(W$3-W$4)*5,1)))))</f>
        <v>x</v>
      </c>
      <c r="X72" s="170" t="str">
        <f>IF(OR('Crisis Indicator Data'!L69="x",'Crisis Indicator Data'!H69="x"),"x",'Crisis Indicator Data'!L69/'Crisis Indicator Data'!H69)</f>
        <v>x</v>
      </c>
      <c r="Y72" s="163" t="str">
        <f t="shared" si="35"/>
        <v>x</v>
      </c>
      <c r="Z72" s="163" t="str">
        <f t="shared" si="36"/>
        <v>x</v>
      </c>
      <c r="AA72" s="163">
        <f t="shared" si="37"/>
        <v>1.6</v>
      </c>
      <c r="AB72" s="171">
        <f t="shared" si="38"/>
        <v>2.8</v>
      </c>
    </row>
    <row r="73" spans="1:28">
      <c r="A73" s="97" t="str">
        <f>'Crisis Indicator Data'!A70</f>
        <v>Tropical Cyclone Eloise in Mozambique</v>
      </c>
      <c r="B73" s="98" t="str">
        <f>'Crisis Indicator Data'!B70</f>
        <v>Tropical cyclone</v>
      </c>
      <c r="C73" s="98" t="str">
        <f>'Crisis Indicator Data'!C70</f>
        <v>MOZ007</v>
      </c>
      <c r="D73" s="98" t="str">
        <f>'Crisis Indicator Data'!D70</f>
        <v>Mozambique</v>
      </c>
      <c r="E73" s="99" t="str">
        <f>'Crisis Indicator Data'!E70</f>
        <v>MOZ</v>
      </c>
      <c r="F73" s="169">
        <f>IF('Crisis Indicator Data'!F70="x","x",IF(LOG('Crisis Indicator Data'!F70)&lt;F$4,0,IF(LOG('Crisis Indicator Data'!F70)&gt;F$3,5,ROUND(5-(F$3-LOG('Crisis Indicator Data'!F70))/(F$3-F$4)*5,1))))</f>
        <v>4.3</v>
      </c>
      <c r="G73" s="96">
        <f>IF('Crisis Indicator Data'!F70="x","x",IF(B73="Regional crisis",('Crisis Indicator Data'!F70/VLOOKUP('Impact of the crisis'!$C73,'Regional Crises'!$B$1:$R$66,4,FALSE)),'Crisis Indicator Data'!F70/VLOOKUP('Impact of the crisis'!$E73,'Country Indicator Data'!$B$4:$P$194,15,FALSE)))</f>
        <v>0.48019023881583967</v>
      </c>
      <c r="H73" s="163">
        <f t="shared" si="26"/>
        <v>2.2999999999999998</v>
      </c>
      <c r="I73" s="163">
        <f t="shared" si="27"/>
        <v>3.3</v>
      </c>
      <c r="J73" s="163">
        <f>IF('Crisis Indicator Data'!G70="x","x",IF(LOG('Crisis Indicator Data'!G70)&lt;J$4,0,IF(LOG('Crisis Indicator Data'!G70)&gt;J$3,5,ROUND(5-(J$3-LOG('Crisis Indicator Data'!G70))/(J$3-J$4)*5,1))))</f>
        <v>3.6</v>
      </c>
      <c r="K73" s="96">
        <f>IF('Crisis Indicator Data'!G70="x","x",IF(B73="Regional crisis",('Crisis Indicator Data'!G70/VLOOKUP('Impact of the crisis'!$C73,'Regional Crises'!$B$1:$R$66,5,FALSE)),'Crisis Indicator Data'!G70/VLOOKUP('Impact of the crisis'!$E73,'Country Indicator Data'!$B$4:$P$194,14,FALSE)))</f>
        <v>0.42225071027648814</v>
      </c>
      <c r="L73" s="163">
        <f t="shared" si="28"/>
        <v>2.1</v>
      </c>
      <c r="M73" s="163">
        <f t="shared" si="29"/>
        <v>2.85</v>
      </c>
      <c r="N73" s="163">
        <f t="shared" si="30"/>
        <v>3.1</v>
      </c>
      <c r="O73" s="163">
        <f>IF('Crisis Indicator Data'!H70="x","x",IF('Crisis Indicator Data'!H70=0,0,IF(LOG('Crisis Indicator Data'!H70)&lt;O$4,0,IF(LOG('Crisis Indicator Data'!H70)&gt;O$3,5,ROUND(5-(O$3-LOG('Crisis Indicator Data'!H70))/(O$3-O$4)*5,1)))))</f>
        <v>1.9</v>
      </c>
      <c r="P73" s="96">
        <f>IF('Crisis Indicator Data'!H70="x","x",'Crisis Indicator Data'!H70/'Crisis Indicator Data'!G70)</f>
        <v>3.6186099942561743E-2</v>
      </c>
      <c r="Q73" s="163">
        <f t="shared" si="31"/>
        <v>0.1</v>
      </c>
      <c r="R73" s="163">
        <f t="shared" si="32"/>
        <v>1</v>
      </c>
      <c r="S73" s="163">
        <f>IF('Crisis Indicator Data'!I70="x","x",IF('Crisis Indicator Data'!I70=0,0,IF(LOG('Crisis Indicator Data'!I70)&lt;S$4,0,IF(LOG('Crisis Indicator Data'!I70)&gt;S$3,5,ROUND(5-(S$3-LOG('Crisis Indicator Data'!I70))/(S$3-S$4)*5,1)))))</f>
        <v>2.2999999999999998</v>
      </c>
      <c r="T73" s="96">
        <f>IF('Crisis Indicator Data'!H70="x","x",IF('Crisis Indicator Data'!I70="x","x",'Crisis Indicator Data'!I70/'Crisis Indicator Data'!H70))</f>
        <v>9.7505668934240369E-2</v>
      </c>
      <c r="U73" s="163">
        <f t="shared" si="33"/>
        <v>3.3</v>
      </c>
      <c r="V73" s="163">
        <f t="shared" si="34"/>
        <v>2.8</v>
      </c>
      <c r="W73" s="163">
        <f>IF('Crisis Indicator Data'!L70="x","x",IF('Crisis Indicator Data'!L70=0,0,IF(LOG('Crisis Indicator Data'!L70)&lt;W$4,0,IF(LOG('Crisis Indicator Data'!L70)&gt;W$3,5,ROUND(5-(W$3-LOG('Crisis Indicator Data'!L70))/(W$3-W$4)*5,1)))))</f>
        <v>1.6</v>
      </c>
      <c r="X73" s="170">
        <f>IF(OR('Crisis Indicator Data'!L70="x",'Crisis Indicator Data'!H70="x"),"x",'Crisis Indicator Data'!L70/'Crisis Indicator Data'!H70)</f>
        <v>2.9478458049886623E-5</v>
      </c>
      <c r="Y73" s="163">
        <f t="shared" si="35"/>
        <v>1.5</v>
      </c>
      <c r="Z73" s="163">
        <f t="shared" si="36"/>
        <v>1.6</v>
      </c>
      <c r="AA73" s="163">
        <f t="shared" si="37"/>
        <v>2.2000000000000002</v>
      </c>
      <c r="AB73" s="171">
        <f t="shared" si="38"/>
        <v>1.6</v>
      </c>
    </row>
    <row r="74" spans="1:28">
      <c r="A74" s="97" t="str">
        <f>'Crisis Indicator Data'!A71</f>
        <v>Refugees from Mali in Mauritania</v>
      </c>
      <c r="B74" s="98" t="str">
        <f>'Crisis Indicator Data'!B71</f>
        <v>International displacement</v>
      </c>
      <c r="C74" s="98" t="str">
        <f>'Crisis Indicator Data'!C71</f>
        <v>MRT002</v>
      </c>
      <c r="D74" s="98" t="str">
        <f>'Crisis Indicator Data'!D71</f>
        <v>Mauritania</v>
      </c>
      <c r="E74" s="99" t="str">
        <f>'Crisis Indicator Data'!E71</f>
        <v>MRT</v>
      </c>
      <c r="F74" s="169">
        <f>IF('Crisis Indicator Data'!F71="x","x",IF(LOG('Crisis Indicator Data'!F71)&lt;F$4,0,IF(LOG('Crisis Indicator Data'!F71)&gt;F$3,5,ROUND(5-(F$3-LOG('Crisis Indicator Data'!F71))/(F$3-F$4)*5,1))))</f>
        <v>0</v>
      </c>
      <c r="G74" s="96">
        <f>IF('Crisis Indicator Data'!F71="x","x",IF(B74="Regional crisis",('Crisis Indicator Data'!F71/VLOOKUP('Impact of the crisis'!$C74,'Regional Crises'!$B$1:$R$66,4,FALSE)),'Crisis Indicator Data'!F71/VLOOKUP('Impact of the crisis'!$E74,'Country Indicator Data'!$B$4:$P$194,15,FALSE)))</f>
        <v>7.276608130396817E-5</v>
      </c>
      <c r="H74" s="163">
        <f t="shared" si="26"/>
        <v>0</v>
      </c>
      <c r="I74" s="163">
        <f t="shared" si="27"/>
        <v>0</v>
      </c>
      <c r="J74" s="163">
        <f>IF('Crisis Indicator Data'!G71="x","x",IF(LOG('Crisis Indicator Data'!G71)&lt;J$4,0,IF(LOG('Crisis Indicator Data'!G71)&gt;J$3,5,ROUND(5-(J$3-LOG('Crisis Indicator Data'!G71))/(J$3-J$4)*5,1))))</f>
        <v>0</v>
      </c>
      <c r="K74" s="96">
        <f>IF('Crisis Indicator Data'!G71="x","x",IF(B74="Regional crisis",('Crisis Indicator Data'!G71/VLOOKUP('Impact of the crisis'!$C74,'Regional Crises'!$B$1:$R$66,5,FALSE)),'Crisis Indicator Data'!G71/VLOOKUP('Impact of the crisis'!$E74,'Country Indicator Data'!$B$4:$P$194,14,FALSE)))</f>
        <v>1.760308656860381E-2</v>
      </c>
      <c r="L74" s="163">
        <f t="shared" si="28"/>
        <v>0</v>
      </c>
      <c r="M74" s="163">
        <f t="shared" si="29"/>
        <v>0</v>
      </c>
      <c r="N74" s="163">
        <f t="shared" si="30"/>
        <v>0</v>
      </c>
      <c r="O74" s="163">
        <f>IF('Crisis Indicator Data'!H71="x","x",IF('Crisis Indicator Data'!H71=0,0,IF(LOG('Crisis Indicator Data'!H71)&lt;O$4,0,IF(LOG('Crisis Indicator Data'!H71)&gt;O$3,5,ROUND(5-(O$3-LOG('Crisis Indicator Data'!H71))/(O$3-O$4)*5,1)))))</f>
        <v>0.5</v>
      </c>
      <c r="P74" s="96">
        <f>IF('Crisis Indicator Data'!H71="x","x",'Crisis Indicator Data'!H71/'Crisis Indicator Data'!G71)</f>
        <v>0.86301369863013699</v>
      </c>
      <c r="Q74" s="163">
        <f t="shared" si="31"/>
        <v>4.3</v>
      </c>
      <c r="R74" s="163">
        <f t="shared" si="32"/>
        <v>2.4</v>
      </c>
      <c r="S74" s="163">
        <f>IF('Crisis Indicator Data'!I71="x","x",IF('Crisis Indicator Data'!I71=0,0,IF(LOG('Crisis Indicator Data'!I71)&lt;S$4,0,IF(LOG('Crisis Indicator Data'!I71)&gt;S$3,5,ROUND(5-(S$3-LOG('Crisis Indicator Data'!I71))/(S$3-S$4)*5,1)))))</f>
        <v>2.6</v>
      </c>
      <c r="T74" s="96">
        <f>IF('Crisis Indicator Data'!H71="x","x",IF('Crisis Indicator Data'!I71="x","x",'Crisis Indicator Data'!I71/'Crisis Indicator Data'!H71))</f>
        <v>1</v>
      </c>
      <c r="U74" s="163">
        <f t="shared" si="33"/>
        <v>5</v>
      </c>
      <c r="V74" s="163">
        <f t="shared" si="34"/>
        <v>3.8</v>
      </c>
      <c r="W74" s="163" t="str">
        <f>IF('Crisis Indicator Data'!L71="x","x",IF('Crisis Indicator Data'!L71=0,0,IF(LOG('Crisis Indicator Data'!L71)&lt;W$4,0,IF(LOG('Crisis Indicator Data'!L71)&gt;W$3,5,ROUND(5-(W$3-LOG('Crisis Indicator Data'!L71))/(W$3-W$4)*5,1)))))</f>
        <v>x</v>
      </c>
      <c r="X74" s="170" t="str">
        <f>IF(OR('Crisis Indicator Data'!L71="x",'Crisis Indicator Data'!H71="x"),"x",'Crisis Indicator Data'!L71/'Crisis Indicator Data'!H71)</f>
        <v>x</v>
      </c>
      <c r="Y74" s="163" t="str">
        <f t="shared" si="35"/>
        <v>x</v>
      </c>
      <c r="Z74" s="163" t="str">
        <f t="shared" si="36"/>
        <v>x</v>
      </c>
      <c r="AA74" s="163">
        <f t="shared" si="37"/>
        <v>3.8</v>
      </c>
      <c r="AB74" s="171">
        <f t="shared" si="38"/>
        <v>3.2</v>
      </c>
    </row>
    <row r="75" spans="1:28">
      <c r="A75" s="97" t="str">
        <f>'Crisis Indicator Data'!A72</f>
        <v>Food Security in Mauritania</v>
      </c>
      <c r="B75" s="98" t="str">
        <f>'Crisis Indicator Data'!B72</f>
        <v>Drought</v>
      </c>
      <c r="C75" s="98" t="str">
        <f>'Crisis Indicator Data'!C72</f>
        <v>MRT003</v>
      </c>
      <c r="D75" s="98" t="str">
        <f>'Crisis Indicator Data'!D72</f>
        <v>Mauritania</v>
      </c>
      <c r="E75" s="99" t="str">
        <f>'Crisis Indicator Data'!E72</f>
        <v>MRT</v>
      </c>
      <c r="F75" s="169">
        <f>IF('Crisis Indicator Data'!F72="x","x",IF(LOG('Crisis Indicator Data'!F72)&lt;F$4,0,IF(LOG('Crisis Indicator Data'!F72)&gt;F$3,5,ROUND(5-(F$3-LOG('Crisis Indicator Data'!F72))/(F$3-F$4)*5,1))))</f>
        <v>5</v>
      </c>
      <c r="G75" s="96">
        <f>IF('Crisis Indicator Data'!F72="x","x",IF(B75="Regional crisis",('Crisis Indicator Data'!F72/VLOOKUP('Impact of the crisis'!$C75,'Regional Crises'!$B$1:$R$66,4,FALSE)),'Crisis Indicator Data'!F72/VLOOKUP('Impact of the crisis'!$E75,'Country Indicator Data'!$B$4:$P$194,15,FALSE)))</f>
        <v>1</v>
      </c>
      <c r="H75" s="163">
        <f t="shared" si="26"/>
        <v>5</v>
      </c>
      <c r="I75" s="163">
        <f t="shared" si="27"/>
        <v>5</v>
      </c>
      <c r="J75" s="163">
        <f>IF('Crisis Indicator Data'!G72="x","x",IF(LOG('Crisis Indicator Data'!G72)&lt;J$4,0,IF(LOG('Crisis Indicator Data'!G72)&gt;J$3,5,ROUND(5-(J$3-LOG('Crisis Indicator Data'!G72))/(J$3-J$4)*5,1))))</f>
        <v>2.1</v>
      </c>
      <c r="K75" s="96">
        <f>IF('Crisis Indicator Data'!G72="x","x",IF(B75="Regional crisis",('Crisis Indicator Data'!G72/VLOOKUP('Impact of the crisis'!$C75,'Regional Crises'!$B$1:$R$66,5,FALSE)),'Crisis Indicator Data'!G72/VLOOKUP('Impact of the crisis'!$E75,'Country Indicator Data'!$B$4:$P$194,14,FALSE)))</f>
        <v>1</v>
      </c>
      <c r="L75" s="163">
        <f t="shared" si="28"/>
        <v>5</v>
      </c>
      <c r="M75" s="163">
        <f t="shared" si="29"/>
        <v>3.55</v>
      </c>
      <c r="N75" s="163">
        <f t="shared" si="30"/>
        <v>4.4000000000000004</v>
      </c>
      <c r="O75" s="163">
        <f>IF('Crisis Indicator Data'!H72="x","x",IF('Crisis Indicator Data'!H72=0,0,IF(LOG('Crisis Indicator Data'!H72)&lt;O$4,0,IF(LOG('Crisis Indicator Data'!H72)&gt;O$3,5,ROUND(5-(O$3-LOG('Crisis Indicator Data'!H72))/(O$3-O$4)*5,1)))))</f>
        <v>2.8</v>
      </c>
      <c r="P75" s="96">
        <f>IF('Crisis Indicator Data'!H72="x","x",'Crisis Indicator Data'!H72/'Crisis Indicator Data'!G72)</f>
        <v>0.3648420544972269</v>
      </c>
      <c r="Q75" s="163">
        <f t="shared" si="31"/>
        <v>1.8</v>
      </c>
      <c r="R75" s="163">
        <f t="shared" si="32"/>
        <v>2.2999999999999998</v>
      </c>
      <c r="S75" s="163" t="str">
        <f>IF('Crisis Indicator Data'!I72="x","x",IF('Crisis Indicator Data'!I72=0,0,IF(LOG('Crisis Indicator Data'!I72)&lt;S$4,0,IF(LOG('Crisis Indicator Data'!I72)&gt;S$3,5,ROUND(5-(S$3-LOG('Crisis Indicator Data'!I72))/(S$3-S$4)*5,1)))))</f>
        <v>x</v>
      </c>
      <c r="T75" s="96" t="str">
        <f>IF('Crisis Indicator Data'!H72="x","x",IF('Crisis Indicator Data'!I72="x","x",'Crisis Indicator Data'!I72/'Crisis Indicator Data'!H72))</f>
        <v>x</v>
      </c>
      <c r="U75" s="163" t="str">
        <f t="shared" si="33"/>
        <v>x</v>
      </c>
      <c r="V75" s="163" t="str">
        <f t="shared" si="34"/>
        <v>x</v>
      </c>
      <c r="W75" s="163" t="str">
        <f>IF('Crisis Indicator Data'!L72="x","x",IF('Crisis Indicator Data'!L72=0,0,IF(LOG('Crisis Indicator Data'!L72)&lt;W$4,0,IF(LOG('Crisis Indicator Data'!L72)&gt;W$3,5,ROUND(5-(W$3-LOG('Crisis Indicator Data'!L72))/(W$3-W$4)*5,1)))))</f>
        <v>x</v>
      </c>
      <c r="X75" s="170" t="str">
        <f>IF(OR('Crisis Indicator Data'!L72="x",'Crisis Indicator Data'!H72="x"),"x",'Crisis Indicator Data'!L72/'Crisis Indicator Data'!H72)</f>
        <v>x</v>
      </c>
      <c r="Y75" s="163" t="str">
        <f t="shared" si="35"/>
        <v>x</v>
      </c>
      <c r="Z75" s="163" t="str">
        <f t="shared" si="36"/>
        <v>x</v>
      </c>
      <c r="AA75" s="163" t="str">
        <f t="shared" si="37"/>
        <v>x</v>
      </c>
      <c r="AB75" s="171">
        <f t="shared" si="38"/>
        <v>2.2999999999999998</v>
      </c>
    </row>
    <row r="76" spans="1:28">
      <c r="A76" s="97" t="str">
        <f>'Crisis Indicator Data'!A73</f>
        <v>Complex crisis in Malawi</v>
      </c>
      <c r="B76" s="98" t="str">
        <f>'Crisis Indicator Data'!B73</f>
        <v>Complex crisis</v>
      </c>
      <c r="C76" s="98" t="str">
        <f>'Crisis Indicator Data'!C73</f>
        <v>MWI002</v>
      </c>
      <c r="D76" s="98" t="str">
        <f>'Crisis Indicator Data'!D73</f>
        <v>Malawi</v>
      </c>
      <c r="E76" s="99" t="str">
        <f>'Crisis Indicator Data'!E73</f>
        <v>MWI</v>
      </c>
      <c r="F76" s="169">
        <f>IF('Crisis Indicator Data'!F73="x","x",IF(LOG('Crisis Indicator Data'!F73)&lt;F$4,0,IF(LOG('Crisis Indicator Data'!F73)&gt;F$3,5,ROUND(5-(F$3-LOG('Crisis Indicator Data'!F73))/(F$3-F$4)*5,1))))</f>
        <v>3.3</v>
      </c>
      <c r="G76" s="96">
        <f>IF('Crisis Indicator Data'!F73="x","x",IF(B76="Regional crisis",('Crisis Indicator Data'!F73/VLOOKUP('Impact of the crisis'!$C76,'Regional Crises'!$B$1:$R$66,4,FALSE)),'Crisis Indicator Data'!F73/VLOOKUP('Impact of the crisis'!$E76,'Country Indicator Data'!$B$4:$P$194,15,FALSE)))</f>
        <v>0.99995757318625367</v>
      </c>
      <c r="H76" s="163">
        <f t="shared" si="26"/>
        <v>5</v>
      </c>
      <c r="I76" s="163">
        <f t="shared" si="27"/>
        <v>4.1500000000000004</v>
      </c>
      <c r="J76" s="163">
        <f>IF('Crisis Indicator Data'!G73="x","x",IF(LOG('Crisis Indicator Data'!G73)&lt;J$4,0,IF(LOG('Crisis Indicator Data'!G73)&gt;J$3,5,ROUND(5-(J$3-LOG('Crisis Indicator Data'!G73))/(J$3-J$4)*5,1))))</f>
        <v>4.2</v>
      </c>
      <c r="K76" s="96">
        <f>IF('Crisis Indicator Data'!G73="x","x",IF(B76="Regional crisis",('Crisis Indicator Data'!G73/VLOOKUP('Impact of the crisis'!$C76,'Regional Crises'!$B$1:$R$66,5,FALSE)),'Crisis Indicator Data'!G73/VLOOKUP('Impact of the crisis'!$E76,'Country Indicator Data'!$B$4:$P$194,14,FALSE)))</f>
        <v>0.89649051627954157</v>
      </c>
      <c r="L76" s="163">
        <f t="shared" si="28"/>
        <v>4.5</v>
      </c>
      <c r="M76" s="163">
        <f t="shared" si="29"/>
        <v>4.3499999999999996</v>
      </c>
      <c r="N76" s="163">
        <f t="shared" si="30"/>
        <v>4.3</v>
      </c>
      <c r="O76" s="163">
        <f>IF('Crisis Indicator Data'!H73="x","x",IF('Crisis Indicator Data'!H73=0,0,IF(LOG('Crisis Indicator Data'!H73)&lt;O$4,0,IF(LOG('Crisis Indicator Data'!H73)&gt;O$3,5,ROUND(5-(O$3-LOG('Crisis Indicator Data'!H73))/(O$3-O$4)*5,1)))))</f>
        <v>4.0999999999999996</v>
      </c>
      <c r="P76" s="96">
        <f>IF('Crisis Indicator Data'!H73="x","x",'Crisis Indicator Data'!H73/'Crisis Indicator Data'!G73)</f>
        <v>0.50393166261243427</v>
      </c>
      <c r="Q76" s="163">
        <f t="shared" si="31"/>
        <v>2.5</v>
      </c>
      <c r="R76" s="163">
        <f t="shared" si="32"/>
        <v>3.3</v>
      </c>
      <c r="S76" s="163">
        <f>IF('Crisis Indicator Data'!I73="x","x",IF('Crisis Indicator Data'!I73=0,0,IF(LOG('Crisis Indicator Data'!I73)&lt;S$4,0,IF(LOG('Crisis Indicator Data'!I73)&gt;S$3,5,ROUND(5-(S$3-LOG('Crisis Indicator Data'!I73))/(S$3-S$4)*5,1)))))</f>
        <v>0</v>
      </c>
      <c r="T76" s="96">
        <f>IF('Crisis Indicator Data'!H73="x","x",IF('Crisis Indicator Data'!I73="x","x",'Crisis Indicator Data'!I73/'Crisis Indicator Data'!H73))</f>
        <v>0</v>
      </c>
      <c r="U76" s="163">
        <f t="shared" si="33"/>
        <v>0</v>
      </c>
      <c r="V76" s="163">
        <f t="shared" si="34"/>
        <v>0</v>
      </c>
      <c r="W76" s="163">
        <f>IF('Crisis Indicator Data'!L73="x","x",IF('Crisis Indicator Data'!L73=0,0,IF(LOG('Crisis Indicator Data'!L73)&lt;W$4,0,IF(LOG('Crisis Indicator Data'!L73)&gt;W$3,5,ROUND(5-(W$3-LOG('Crisis Indicator Data'!L73))/(W$3-W$4)*5,1)))))</f>
        <v>2.2999999999999998</v>
      </c>
      <c r="X76" s="170">
        <f>IF(OR('Crisis Indicator Data'!L73="x",'Crisis Indicator Data'!H73="x"),"x",'Crisis Indicator Data'!L73/'Crisis Indicator Data'!H73)</f>
        <v>4.6026044005388413E-6</v>
      </c>
      <c r="Y76" s="163">
        <f t="shared" si="35"/>
        <v>0.2</v>
      </c>
      <c r="Z76" s="163">
        <f t="shared" si="36"/>
        <v>1.3</v>
      </c>
      <c r="AA76" s="163">
        <f t="shared" si="37"/>
        <v>0.7</v>
      </c>
      <c r="AB76" s="171">
        <f t="shared" si="38"/>
        <v>2.2000000000000002</v>
      </c>
    </row>
    <row r="77" spans="1:28">
      <c r="A77" s="97" t="str">
        <f>'Crisis Indicator Data'!A74</f>
        <v>International Refugees in Malaysia</v>
      </c>
      <c r="B77" s="98" t="str">
        <f>'Crisis Indicator Data'!B74</f>
        <v>International displacement</v>
      </c>
      <c r="C77" s="98" t="str">
        <f>'Crisis Indicator Data'!C74</f>
        <v>MYS001</v>
      </c>
      <c r="D77" s="98" t="str">
        <f>'Crisis Indicator Data'!D74</f>
        <v>Malaysia</v>
      </c>
      <c r="E77" s="99" t="str">
        <f>'Crisis Indicator Data'!E74</f>
        <v>MYS</v>
      </c>
      <c r="F77" s="169">
        <f>IF('Crisis Indicator Data'!F74="x","x",IF(LOG('Crisis Indicator Data'!F74)&lt;F$4,0,IF(LOG('Crisis Indicator Data'!F74)&gt;F$3,5,ROUND(5-(F$3-LOG('Crisis Indicator Data'!F74))/(F$3-F$4)*5,1))))</f>
        <v>1.6</v>
      </c>
      <c r="G77" s="96">
        <f>IF('Crisis Indicator Data'!F74="x","x",IF(B77="Regional crisis",('Crisis Indicator Data'!F74/VLOOKUP('Impact of the crisis'!$C77,'Regional Crises'!$B$1:$R$66,4,FALSE)),'Crisis Indicator Data'!F74/VLOOKUP('Impact of the crisis'!$E77,'Country Indicator Data'!$B$4:$P$194,15,FALSE)))</f>
        <v>2.8595343174554862E-2</v>
      </c>
      <c r="H77" s="163">
        <f t="shared" si="26"/>
        <v>0</v>
      </c>
      <c r="I77" s="163">
        <f t="shared" si="27"/>
        <v>0.8</v>
      </c>
      <c r="J77" s="163">
        <f>IF('Crisis Indicator Data'!G74="x","x",IF(LOG('Crisis Indicator Data'!G74)&lt;J$4,0,IF(LOG('Crisis Indicator Data'!G74)&gt;J$3,5,ROUND(5-(J$3-LOG('Crisis Indicator Data'!G74))/(J$3-J$4)*5,1))))</f>
        <v>1.9</v>
      </c>
      <c r="K77" s="96">
        <f>IF('Crisis Indicator Data'!G74="x","x",IF(B77="Regional crisis",('Crisis Indicator Data'!G74/VLOOKUP('Impact of the crisis'!$C77,'Regional Crises'!$B$1:$R$66,5,FALSE)),'Crisis Indicator Data'!G74/VLOOKUP('Impact of the crisis'!$E77,'Country Indicator Data'!$B$4:$P$194,14,FALSE)))</f>
        <v>0.12514351320321471</v>
      </c>
      <c r="L77" s="163">
        <f t="shared" si="28"/>
        <v>0.6</v>
      </c>
      <c r="M77" s="163">
        <f t="shared" si="29"/>
        <v>1.25</v>
      </c>
      <c r="N77" s="163">
        <f t="shared" si="30"/>
        <v>1</v>
      </c>
      <c r="O77" s="163">
        <f>IF('Crisis Indicator Data'!H74="x","x",IF('Crisis Indicator Data'!H74=0,0,IF(LOG('Crisis Indicator Data'!H74)&lt;O$4,0,IF(LOG('Crisis Indicator Data'!H74)&gt;O$3,5,ROUND(5-(O$3-LOG('Crisis Indicator Data'!H74))/(O$3-O$4)*5,1)))))</f>
        <v>1.3</v>
      </c>
      <c r="P77" s="96">
        <f>IF('Crisis Indicator Data'!H74="x","x",'Crisis Indicator Data'!H74/'Crisis Indicator Data'!G74)</f>
        <v>4.6920052424639577E-2</v>
      </c>
      <c r="Q77" s="163">
        <f t="shared" si="31"/>
        <v>0.2</v>
      </c>
      <c r="R77" s="163">
        <f t="shared" si="32"/>
        <v>0.75</v>
      </c>
      <c r="S77" s="163">
        <f>IF('Crisis Indicator Data'!I74="x","x",IF('Crisis Indicator Data'!I74=0,0,IF(LOG('Crisis Indicator Data'!I74)&lt;S$4,0,IF(LOG('Crisis Indicator Data'!I74)&gt;S$3,5,ROUND(5-(S$3-LOG('Crisis Indicator Data'!I74))/(S$3-S$4)*5,1)))))</f>
        <v>3.2</v>
      </c>
      <c r="T77" s="96">
        <f>IF('Crisis Indicator Data'!H74="x","x",IF('Crisis Indicator Data'!I74="x","x",'Crisis Indicator Data'!I74/'Crisis Indicator Data'!H74))</f>
        <v>1</v>
      </c>
      <c r="U77" s="163">
        <f t="shared" si="33"/>
        <v>5</v>
      </c>
      <c r="V77" s="163">
        <f t="shared" si="34"/>
        <v>4.0999999999999996</v>
      </c>
      <c r="W77" s="163">
        <f>IF('Crisis Indicator Data'!L74="x","x",IF('Crisis Indicator Data'!L74=0,0,IF(LOG('Crisis Indicator Data'!L74)&lt;W$4,0,IF(LOG('Crisis Indicator Data'!L74)&gt;W$3,5,ROUND(5-(W$3-LOG('Crisis Indicator Data'!L74))/(W$3-W$4)*5,1)))))</f>
        <v>0</v>
      </c>
      <c r="X77" s="170">
        <f>IF(OR('Crisis Indicator Data'!L74="x",'Crisis Indicator Data'!H74="x"),"x",'Crisis Indicator Data'!L74/'Crisis Indicator Data'!H74)</f>
        <v>0</v>
      </c>
      <c r="Y77" s="163">
        <f t="shared" si="35"/>
        <v>0</v>
      </c>
      <c r="Z77" s="163">
        <f t="shared" si="36"/>
        <v>0</v>
      </c>
      <c r="AA77" s="163">
        <f t="shared" si="37"/>
        <v>2.6</v>
      </c>
      <c r="AB77" s="171">
        <f t="shared" si="38"/>
        <v>1.8</v>
      </c>
    </row>
    <row r="78" spans="1:28">
      <c r="A78" s="97" t="str">
        <f>'Crisis Indicator Data'!A75</f>
        <v>Food Security Crisis in Namibia</v>
      </c>
      <c r="B78" s="98" t="str">
        <f>'Crisis Indicator Data'!B75</f>
        <v>Food Security</v>
      </c>
      <c r="C78" s="98" t="str">
        <f>'Crisis Indicator Data'!C75</f>
        <v>NAM002</v>
      </c>
      <c r="D78" s="98" t="str">
        <f>'Crisis Indicator Data'!D75</f>
        <v>Namibia</v>
      </c>
      <c r="E78" s="99" t="str">
        <f>'Crisis Indicator Data'!E75</f>
        <v>NAM</v>
      </c>
      <c r="F78" s="169">
        <f>IF('Crisis Indicator Data'!F75="x","x",IF(LOG('Crisis Indicator Data'!F75)&lt;F$4,0,IF(LOG('Crisis Indicator Data'!F75)&gt;F$3,5,ROUND(5-(F$3-LOG('Crisis Indicator Data'!F75))/(F$3-F$4)*5,1))))</f>
        <v>0</v>
      </c>
      <c r="G78" s="96">
        <f>IF('Crisis Indicator Data'!F75="x","x",IF(B78="Regional crisis",('Crisis Indicator Data'!F75/VLOOKUP('Impact of the crisis'!$C78,'Regional Crises'!$B$1:$R$66,4,FALSE)),'Crisis Indicator Data'!F75/VLOOKUP('Impact of the crisis'!$E78,'Country Indicator Data'!$B$4:$P$194,15,FALSE)))</f>
        <v>9.9964775474012803E-4</v>
      </c>
      <c r="H78" s="163">
        <f t="shared" si="26"/>
        <v>0</v>
      </c>
      <c r="I78" s="163">
        <f t="shared" si="27"/>
        <v>0</v>
      </c>
      <c r="J78" s="163">
        <f>IF('Crisis Indicator Data'!G75="x","x",IF(LOG('Crisis Indicator Data'!G75)&lt;J$4,0,IF(LOG('Crisis Indicator Data'!G75)&gt;J$3,5,ROUND(5-(J$3-LOG('Crisis Indicator Data'!G75))/(J$3-J$4)*5,1))))</f>
        <v>1.2</v>
      </c>
      <c r="K78" s="96">
        <f>IF('Crisis Indicator Data'!G75="x","x",IF(B78="Regional crisis",('Crisis Indicator Data'!G75/VLOOKUP('Impact of the crisis'!$C78,'Regional Crises'!$B$1:$R$66,5,FALSE)),'Crisis Indicator Data'!G75/VLOOKUP('Impact of the crisis'!$E78,'Country Indicator Data'!$B$4:$P$194,14,FALSE)))</f>
        <v>0.88783943329397874</v>
      </c>
      <c r="L78" s="163">
        <f t="shared" si="28"/>
        <v>4.4000000000000004</v>
      </c>
      <c r="M78" s="163">
        <f t="shared" si="29"/>
        <v>2.8000000000000003</v>
      </c>
      <c r="N78" s="163">
        <f t="shared" si="30"/>
        <v>1.6</v>
      </c>
      <c r="O78" s="163">
        <f>IF('Crisis Indicator Data'!H75="x","x",IF('Crisis Indicator Data'!H75=0,0,IF(LOG('Crisis Indicator Data'!H75)&lt;O$4,0,IF(LOG('Crisis Indicator Data'!H75)&gt;O$3,5,ROUND(5-(O$3-LOG('Crisis Indicator Data'!H75))/(O$3-O$4)*5,1)))))</f>
        <v>2.6</v>
      </c>
      <c r="P78" s="96">
        <f>IF('Crisis Indicator Data'!H75="x","x",'Crisis Indicator Data'!H75/'Crisis Indicator Data'!G75)</f>
        <v>0.48359929078014185</v>
      </c>
      <c r="Q78" s="163">
        <f t="shared" si="31"/>
        <v>2.4</v>
      </c>
      <c r="R78" s="163">
        <f t="shared" si="32"/>
        <v>2.5</v>
      </c>
      <c r="S78" s="163">
        <f>IF('Crisis Indicator Data'!I75="x","x",IF('Crisis Indicator Data'!I75=0,0,IF(LOG('Crisis Indicator Data'!I75)&lt;S$4,0,IF(LOG('Crisis Indicator Data'!I75)&gt;S$3,5,ROUND(5-(S$3-LOG('Crisis Indicator Data'!I75))/(S$3-S$4)*5,1)))))</f>
        <v>0</v>
      </c>
      <c r="T78" s="96">
        <f>IF('Crisis Indicator Data'!H75="x","x",IF('Crisis Indicator Data'!I75="x","x",'Crisis Indicator Data'!I75/'Crisis Indicator Data'!H75))</f>
        <v>0</v>
      </c>
      <c r="U78" s="163">
        <f t="shared" si="33"/>
        <v>0</v>
      </c>
      <c r="V78" s="163">
        <f t="shared" si="34"/>
        <v>0</v>
      </c>
      <c r="W78" s="163" t="str">
        <f>IF('Crisis Indicator Data'!L75="x","x",IF('Crisis Indicator Data'!L75=0,0,IF(LOG('Crisis Indicator Data'!L75)&lt;W$4,0,IF(LOG('Crisis Indicator Data'!L75)&gt;W$3,5,ROUND(5-(W$3-LOG('Crisis Indicator Data'!L75))/(W$3-W$4)*5,1)))))</f>
        <v>x</v>
      </c>
      <c r="X78" s="170" t="str">
        <f>IF(OR('Crisis Indicator Data'!L75="x",'Crisis Indicator Data'!H75="x"),"x",'Crisis Indicator Data'!L75/'Crisis Indicator Data'!H75)</f>
        <v>x</v>
      </c>
      <c r="Y78" s="163" t="str">
        <f t="shared" si="35"/>
        <v>x</v>
      </c>
      <c r="Z78" s="163" t="str">
        <f t="shared" si="36"/>
        <v>x</v>
      </c>
      <c r="AA78" s="163">
        <f t="shared" si="37"/>
        <v>0</v>
      </c>
      <c r="AB78" s="171">
        <f t="shared" si="38"/>
        <v>1.4</v>
      </c>
    </row>
    <row r="79" spans="1:28">
      <c r="A79" s="97" t="str">
        <f>'Crisis Indicator Data'!A76</f>
        <v>Multiple crises in Niger</v>
      </c>
      <c r="B79" s="98" t="str">
        <f>'Crisis Indicator Data'!B76</f>
        <v>Multiple crises country</v>
      </c>
      <c r="C79" s="98" t="str">
        <f>'Crisis Indicator Data'!C76</f>
        <v>NER001</v>
      </c>
      <c r="D79" s="98" t="str">
        <f>'Crisis Indicator Data'!D76</f>
        <v>Niger</v>
      </c>
      <c r="E79" s="99" t="str">
        <f>'Crisis Indicator Data'!E76</f>
        <v>NER</v>
      </c>
      <c r="F79" s="169">
        <f>IF('Crisis Indicator Data'!F76="x","x",IF(LOG('Crisis Indicator Data'!F76)&lt;F$4,0,IF(LOG('Crisis Indicator Data'!F76)&gt;F$3,5,ROUND(5-(F$3-LOG('Crisis Indicator Data'!F76))/(F$3-F$4)*5,1))))</f>
        <v>5</v>
      </c>
      <c r="G79" s="96">
        <f>IF('Crisis Indicator Data'!F76="x","x",IF(B79="Regional crisis",('Crisis Indicator Data'!F76/VLOOKUP('Impact of the crisis'!$C79,'Regional Crises'!$B$1:$R$66,4,FALSE)),'Crisis Indicator Data'!F76/VLOOKUP('Impact of the crisis'!$E79,'Country Indicator Data'!$B$4:$P$194,15,FALSE)))</f>
        <v>1.0002368358727403</v>
      </c>
      <c r="H79" s="163">
        <f t="shared" si="26"/>
        <v>5</v>
      </c>
      <c r="I79" s="163">
        <f t="shared" si="27"/>
        <v>5</v>
      </c>
      <c r="J79" s="163">
        <f>IF('Crisis Indicator Data'!G76="x","x",IF(LOG('Crisis Indicator Data'!G76)&lt;J$4,0,IF(LOG('Crisis Indicator Data'!G76)&gt;J$3,5,ROUND(5-(J$3-LOG('Crisis Indicator Data'!G76))/(J$3-J$4)*5,1))))</f>
        <v>4.5999999999999996</v>
      </c>
      <c r="K79" s="96">
        <f>IF('Crisis Indicator Data'!G76="x","x",IF(B79="Regional crisis",('Crisis Indicator Data'!G76/VLOOKUP('Impact of the crisis'!$C79,'Regional Crises'!$B$1:$R$66,5,FALSE)),'Crisis Indicator Data'!G76/VLOOKUP('Impact of the crisis'!$E79,'Country Indicator Data'!$B$4:$P$194,14,FALSE)))</f>
        <v>1</v>
      </c>
      <c r="L79" s="163">
        <f t="shared" si="28"/>
        <v>5</v>
      </c>
      <c r="M79" s="163">
        <f t="shared" si="29"/>
        <v>4.8</v>
      </c>
      <c r="N79" s="163">
        <f t="shared" si="30"/>
        <v>4.9000000000000004</v>
      </c>
      <c r="O79" s="163">
        <f>IF('Crisis Indicator Data'!H76="x","x",IF('Crisis Indicator Data'!H76=0,0,IF(LOG('Crisis Indicator Data'!H76)&lt;O$4,0,IF(LOG('Crisis Indicator Data'!H76)&gt;O$3,5,ROUND(5-(O$3-LOG('Crisis Indicator Data'!H76))/(O$3-O$4)*5,1)))))</f>
        <v>3.5</v>
      </c>
      <c r="P79" s="96">
        <f>IF('Crisis Indicator Data'!H76="x","x",'Crisis Indicator Data'!H76/'Crisis Indicator Data'!G76)</f>
        <v>0.16310924369747898</v>
      </c>
      <c r="Q79" s="163">
        <f t="shared" si="31"/>
        <v>0.8</v>
      </c>
      <c r="R79" s="163">
        <f t="shared" si="32"/>
        <v>2.15</v>
      </c>
      <c r="S79" s="163">
        <f>IF('Crisis Indicator Data'!I76="x","x",IF('Crisis Indicator Data'!I76=0,0,IF(LOG('Crisis Indicator Data'!I76)&lt;S$4,0,IF(LOG('Crisis Indicator Data'!I76)&gt;S$3,5,ROUND(5-(S$3-LOG('Crisis Indicator Data'!I76))/(S$3-S$4)*5,1)))))</f>
        <v>4</v>
      </c>
      <c r="T79" s="96">
        <f>IF('Crisis Indicator Data'!H76="x","x",IF('Crisis Indicator Data'!I76="x","x",'Crisis Indicator Data'!I76/'Crisis Indicator Data'!H76))</f>
        <v>0.15301391035548687</v>
      </c>
      <c r="U79" s="163">
        <f t="shared" si="33"/>
        <v>5</v>
      </c>
      <c r="V79" s="163">
        <f t="shared" si="34"/>
        <v>4.5</v>
      </c>
      <c r="W79" s="163">
        <f>IF('Crisis Indicator Data'!L76="x","x",IF('Crisis Indicator Data'!L76=0,0,IF(LOG('Crisis Indicator Data'!L76)&lt;W$4,0,IF(LOG('Crisis Indicator Data'!L76)&gt;W$3,5,ROUND(5-(W$3-LOG('Crisis Indicator Data'!L76))/(W$3-W$4)*5,1)))))</f>
        <v>3.7</v>
      </c>
      <c r="X79" s="170">
        <f>IF(OR('Crisis Indicator Data'!L76="x",'Crisis Indicator Data'!H76="x"),"x",'Crisis Indicator Data'!L76/'Crisis Indicator Data'!H76)</f>
        <v>9.9175682637815563E-5</v>
      </c>
      <c r="Y79" s="163">
        <f t="shared" si="35"/>
        <v>5</v>
      </c>
      <c r="Z79" s="163">
        <f t="shared" si="36"/>
        <v>4.4000000000000004</v>
      </c>
      <c r="AA79" s="163">
        <f t="shared" si="37"/>
        <v>4.5</v>
      </c>
      <c r="AB79" s="171">
        <f t="shared" si="38"/>
        <v>3.6</v>
      </c>
    </row>
    <row r="80" spans="1:28">
      <c r="A80" s="97" t="str">
        <f>'Crisis Indicator Data'!A77</f>
        <v>Boko Haram in Niger</v>
      </c>
      <c r="B80" s="98" t="str">
        <f>'Crisis Indicator Data'!B77</f>
        <v>Conflict</v>
      </c>
      <c r="C80" s="98" t="str">
        <f>'Crisis Indicator Data'!C77</f>
        <v>NER002</v>
      </c>
      <c r="D80" s="98" t="str">
        <f>'Crisis Indicator Data'!D77</f>
        <v>Niger</v>
      </c>
      <c r="E80" s="99" t="str">
        <f>'Crisis Indicator Data'!E77</f>
        <v>NER</v>
      </c>
      <c r="F80" s="169">
        <f>IF('Crisis Indicator Data'!F77="x","x",IF(LOG('Crisis Indicator Data'!F77)&lt;F$4,0,IF(LOG('Crisis Indicator Data'!F77)&gt;F$3,5,ROUND(5-(F$3-LOG('Crisis Indicator Data'!F77))/(F$3-F$4)*5,1))))</f>
        <v>3.7</v>
      </c>
      <c r="G80" s="96">
        <f>IF('Crisis Indicator Data'!F77="x","x",IF(B80="Regional crisis",('Crisis Indicator Data'!F77/VLOOKUP('Impact of the crisis'!$C80,'Regional Crises'!$B$1:$R$66,4,FALSE)),'Crisis Indicator Data'!F77/VLOOKUP('Impact of the crisis'!$E80,'Country Indicator Data'!$B$4:$P$194,15,FALSE)))</f>
        <v>0.12386989816057473</v>
      </c>
      <c r="H80" s="163">
        <f t="shared" si="26"/>
        <v>0.5</v>
      </c>
      <c r="I80" s="163">
        <f t="shared" si="27"/>
        <v>2.1</v>
      </c>
      <c r="J80" s="163">
        <f>IF('Crisis Indicator Data'!G77="x","x",IF(LOG('Crisis Indicator Data'!G77)&lt;J$4,0,IF(LOG('Crisis Indicator Data'!G77)&gt;J$3,5,ROUND(5-(J$3-LOG('Crisis Indicator Data'!G77))/(J$3-J$4)*5,1))))</f>
        <v>0</v>
      </c>
      <c r="K80" s="96">
        <f>IF('Crisis Indicator Data'!G77="x","x",IF(B80="Regional crisis",('Crisis Indicator Data'!G77/VLOOKUP('Impact of the crisis'!$C80,'Regional Crises'!$B$1:$R$66,5,FALSE)),'Crisis Indicator Data'!G77/VLOOKUP('Impact of the crisis'!$E80,'Country Indicator Data'!$B$4:$P$194,14,FALSE)))</f>
        <v>3.9873949579831931E-2</v>
      </c>
      <c r="L80" s="163">
        <f t="shared" si="28"/>
        <v>0.2</v>
      </c>
      <c r="M80" s="163">
        <f t="shared" si="29"/>
        <v>0.1</v>
      </c>
      <c r="N80" s="163">
        <f t="shared" si="30"/>
        <v>1.2</v>
      </c>
      <c r="O80" s="163">
        <f>IF('Crisis Indicator Data'!H77="x","x",IF('Crisis Indicator Data'!H77=0,0,IF(LOG('Crisis Indicator Data'!H77)&lt;O$4,0,IF(LOG('Crisis Indicator Data'!H77)&gt;O$3,5,ROUND(5-(O$3-LOG('Crisis Indicator Data'!H77))/(O$3-O$4)*5,1)))))</f>
        <v>1.6</v>
      </c>
      <c r="P80" s="96">
        <f>IF('Crisis Indicator Data'!H77="x","x",'Crisis Indicator Data'!H77/'Crisis Indicator Data'!G77)</f>
        <v>0.30874604847207587</v>
      </c>
      <c r="Q80" s="163">
        <f t="shared" si="31"/>
        <v>1.5</v>
      </c>
      <c r="R80" s="163">
        <f t="shared" si="32"/>
        <v>1.55</v>
      </c>
      <c r="S80" s="163">
        <f>IF('Crisis Indicator Data'!I77="x","x",IF('Crisis Indicator Data'!I77=0,0,IF(LOG('Crisis Indicator Data'!I77)&lt;S$4,0,IF(LOG('Crisis Indicator Data'!I77)&gt;S$3,5,ROUND(5-(S$3-LOG('Crisis Indicator Data'!I77))/(S$3-S$4)*5,1)))))</f>
        <v>3.5</v>
      </c>
      <c r="T80" s="96">
        <f>IF('Crisis Indicator Data'!H77="x","x",IF('Crisis Indicator Data'!I77="x","x",'Crisis Indicator Data'!I77/'Crisis Indicator Data'!H77))</f>
        <v>0.92150170648464169</v>
      </c>
      <c r="U80" s="163">
        <f t="shared" si="33"/>
        <v>5</v>
      </c>
      <c r="V80" s="163">
        <f t="shared" si="34"/>
        <v>4.3</v>
      </c>
      <c r="W80" s="163">
        <f>IF('Crisis Indicator Data'!L77="x","x",IF('Crisis Indicator Data'!L77=0,0,IF(LOG('Crisis Indicator Data'!L77)&lt;W$4,0,IF(LOG('Crisis Indicator Data'!L77)&gt;W$3,5,ROUND(5-(W$3-LOG('Crisis Indicator Data'!L77))/(W$3-W$4)*5,1)))))</f>
        <v>3</v>
      </c>
      <c r="X80" s="170">
        <f>IF(OR('Crisis Indicator Data'!L77="x",'Crisis Indicator Data'!H77="x"),"x",'Crisis Indicator Data'!L77/'Crisis Indicator Data'!H77)</f>
        <v>4.0614334470989759E-4</v>
      </c>
      <c r="Y80" s="163">
        <f t="shared" si="35"/>
        <v>5</v>
      </c>
      <c r="Z80" s="163">
        <f t="shared" si="36"/>
        <v>4</v>
      </c>
      <c r="AA80" s="163">
        <f t="shared" si="37"/>
        <v>4.2</v>
      </c>
      <c r="AB80" s="171">
        <f t="shared" si="38"/>
        <v>3.1</v>
      </c>
    </row>
    <row r="81" spans="1:28">
      <c r="A81" s="97" t="str">
        <f>'Crisis Indicator Data'!A78</f>
        <v>Mali/Burkina Faso conflict</v>
      </c>
      <c r="B81" s="98" t="str">
        <f>'Crisis Indicator Data'!B78</f>
        <v>Conflict</v>
      </c>
      <c r="C81" s="98" t="str">
        <f>'Crisis Indicator Data'!C78</f>
        <v>NER003</v>
      </c>
      <c r="D81" s="98" t="str">
        <f>'Crisis Indicator Data'!D78</f>
        <v>Niger</v>
      </c>
      <c r="E81" s="99" t="str">
        <f>'Crisis Indicator Data'!E78</f>
        <v>NER</v>
      </c>
      <c r="F81" s="169">
        <f>IF('Crisis Indicator Data'!F78="x","x",IF(LOG('Crisis Indicator Data'!F78)&lt;F$4,0,IF(LOG('Crisis Indicator Data'!F78)&gt;F$3,5,ROUND(5-(F$3-LOG('Crisis Indicator Data'!F78))/(F$3-F$4)*5,1))))</f>
        <v>3.9</v>
      </c>
      <c r="G81" s="96">
        <f>IF('Crisis Indicator Data'!F78="x","x",IF(B81="Regional crisis",('Crisis Indicator Data'!F78/VLOOKUP('Impact of the crisis'!$C81,'Regional Crises'!$B$1:$R$66,4,FALSE)),'Crisis Indicator Data'!F78/VLOOKUP('Impact of the crisis'!$E81,'Country Indicator Data'!$B$4:$P$194,15,FALSE)))</f>
        <v>0.1662587826636141</v>
      </c>
      <c r="H81" s="163">
        <f t="shared" si="26"/>
        <v>0.7</v>
      </c>
      <c r="I81" s="163">
        <f t="shared" si="27"/>
        <v>2.2999999999999998</v>
      </c>
      <c r="J81" s="163">
        <f>IF('Crisis Indicator Data'!G78="x","x",IF(LOG('Crisis Indicator Data'!G78)&lt;J$4,0,IF(LOG('Crisis Indicator Data'!G78)&gt;J$3,5,ROUND(5-(J$3-LOG('Crisis Indicator Data'!G78))/(J$3-J$4)*5,1))))</f>
        <v>3.1</v>
      </c>
      <c r="K81" s="96">
        <f>IF('Crisis Indicator Data'!G78="x","x",IF(B81="Regional crisis",('Crisis Indicator Data'!G78/VLOOKUP('Impact of the crisis'!$C81,'Regional Crises'!$B$1:$R$66,5,FALSE)),'Crisis Indicator Data'!G78/VLOOKUP('Impact of the crisis'!$E81,'Country Indicator Data'!$B$4:$P$194,14,FALSE)))</f>
        <v>0.35294117647058826</v>
      </c>
      <c r="L81" s="163">
        <f t="shared" si="28"/>
        <v>1.7</v>
      </c>
      <c r="M81" s="163">
        <f t="shared" si="29"/>
        <v>2.4</v>
      </c>
      <c r="N81" s="163">
        <f t="shared" si="30"/>
        <v>2.4</v>
      </c>
      <c r="O81" s="163">
        <f>IF('Crisis Indicator Data'!H78="x","x",IF('Crisis Indicator Data'!H78=0,0,IF(LOG('Crisis Indicator Data'!H78)&lt;O$4,0,IF(LOG('Crisis Indicator Data'!H78)&gt;O$3,5,ROUND(5-(O$3-LOG('Crisis Indicator Data'!H78))/(O$3-O$4)*5,1)))))</f>
        <v>2.7</v>
      </c>
      <c r="P81" s="96">
        <f>IF('Crisis Indicator Data'!H78="x","x",'Crisis Indicator Data'!H78/'Crisis Indicator Data'!G78)</f>
        <v>0.16142857142857142</v>
      </c>
      <c r="Q81" s="163">
        <f t="shared" si="31"/>
        <v>0.8</v>
      </c>
      <c r="R81" s="163">
        <f t="shared" si="32"/>
        <v>1.75</v>
      </c>
      <c r="S81" s="163">
        <f>IF('Crisis Indicator Data'!I78="x","x",IF('Crisis Indicator Data'!I78=0,0,IF(LOG('Crisis Indicator Data'!I78)&lt;S$4,0,IF(LOG('Crisis Indicator Data'!I78)&gt;S$3,5,ROUND(5-(S$3-LOG('Crisis Indicator Data'!I78))/(S$3-S$4)*5,1)))))</f>
        <v>3.3</v>
      </c>
      <c r="T81" s="96">
        <f>IF('Crisis Indicator Data'!H78="x","x",IF('Crisis Indicator Data'!I78="x","x",'Crisis Indicator Data'!I78/'Crisis Indicator Data'!H78))</f>
        <v>0.16150442477876106</v>
      </c>
      <c r="U81" s="163">
        <f t="shared" si="33"/>
        <v>5</v>
      </c>
      <c r="V81" s="163">
        <f t="shared" si="34"/>
        <v>4.2</v>
      </c>
      <c r="W81" s="163">
        <f>IF('Crisis Indicator Data'!L78="x","x",IF('Crisis Indicator Data'!L78=0,0,IF(LOG('Crisis Indicator Data'!L78)&lt;W$4,0,IF(LOG('Crisis Indicator Data'!L78)&gt;W$3,5,ROUND(5-(W$3-LOG('Crisis Indicator Data'!L78))/(W$3-W$4)*5,1)))))</f>
        <v>3.4</v>
      </c>
      <c r="X81" s="170">
        <f>IF(OR('Crisis Indicator Data'!L78="x",'Crisis Indicator Data'!H78="x"),"x",'Crisis Indicator Data'!L78/'Crisis Indicator Data'!H78)</f>
        <v>1.6887905604719765E-4</v>
      </c>
      <c r="Y81" s="163">
        <f t="shared" si="35"/>
        <v>5</v>
      </c>
      <c r="Z81" s="163">
        <f t="shared" si="36"/>
        <v>4.2</v>
      </c>
      <c r="AA81" s="163">
        <f t="shared" si="37"/>
        <v>4.2</v>
      </c>
      <c r="AB81" s="171">
        <f t="shared" si="38"/>
        <v>3.2</v>
      </c>
    </row>
    <row r="82" spans="1:28">
      <c r="A82" s="97" t="str">
        <f>'Crisis Indicator Data'!A79</f>
        <v>Nigerian Refugees</v>
      </c>
      <c r="B82" s="98" t="str">
        <f>'Crisis Indicator Data'!B79</f>
        <v>International displacement</v>
      </c>
      <c r="C82" s="98" t="str">
        <f>'Crisis Indicator Data'!C79</f>
        <v>NER004</v>
      </c>
      <c r="D82" s="98" t="str">
        <f>'Crisis Indicator Data'!D79</f>
        <v>Niger</v>
      </c>
      <c r="E82" s="99" t="str">
        <f>'Crisis Indicator Data'!E79</f>
        <v>NER</v>
      </c>
      <c r="F82" s="169">
        <f>IF('Crisis Indicator Data'!F79="x","x",IF(LOG('Crisis Indicator Data'!F79)&lt;F$4,0,IF(LOG('Crisis Indicator Data'!F79)&gt;F$3,5,ROUND(5-(F$3-LOG('Crisis Indicator Data'!F79))/(F$3-F$4)*5,1))))</f>
        <v>1.6</v>
      </c>
      <c r="G82" s="96">
        <f>IF('Crisis Indicator Data'!F79="x","x",IF(B82="Regional crisis",('Crisis Indicator Data'!F79/VLOOKUP('Impact of the crisis'!$C82,'Regional Crises'!$B$1:$R$66,4,FALSE)),'Crisis Indicator Data'!F79/VLOOKUP('Impact of the crisis'!$E82,'Country Indicator Data'!$B$4:$P$194,15,FALSE)))</f>
        <v>6.8019262650982869E-3</v>
      </c>
      <c r="H82" s="163">
        <f t="shared" si="26"/>
        <v>0</v>
      </c>
      <c r="I82" s="163">
        <f t="shared" si="27"/>
        <v>0.8</v>
      </c>
      <c r="J82" s="163">
        <f>IF('Crisis Indicator Data'!G79="x","x",IF(LOG('Crisis Indicator Data'!G79)&lt;J$4,0,IF(LOG('Crisis Indicator Data'!G79)&gt;J$3,5,ROUND(5-(J$3-LOG('Crisis Indicator Data'!G79))/(J$3-J$4)*5,1))))</f>
        <v>0.4</v>
      </c>
      <c r="K82" s="96">
        <f>IF('Crisis Indicator Data'!G79="x","x",IF(B82="Regional crisis",('Crisis Indicator Data'!G79/VLOOKUP('Impact of the crisis'!$C82,'Regional Crises'!$B$1:$R$66,5,FALSE)),'Crisis Indicator Data'!G79/VLOOKUP('Impact of the crisis'!$E82,'Country Indicator Data'!$B$4:$P$194,14,FALSE)))</f>
        <v>5.5798319327731091E-2</v>
      </c>
      <c r="L82" s="163">
        <f t="shared" si="28"/>
        <v>0.2</v>
      </c>
      <c r="M82" s="163">
        <f t="shared" si="29"/>
        <v>0.30000000000000004</v>
      </c>
      <c r="N82" s="163">
        <f t="shared" si="30"/>
        <v>0.6</v>
      </c>
      <c r="O82" s="163">
        <f>IF('Crisis Indicator Data'!H79="x","x",IF('Crisis Indicator Data'!H79=0,0,IF(LOG('Crisis Indicator Data'!H79)&lt;O$4,0,IF(LOG('Crisis Indicator Data'!H79)&gt;O$3,5,ROUND(5-(O$3-LOG('Crisis Indicator Data'!H79))/(O$3-O$4)*5,1)))))</f>
        <v>2.2000000000000002</v>
      </c>
      <c r="P82" s="96">
        <f>IF('Crisis Indicator Data'!H79="x","x",'Crisis Indicator Data'!H79/'Crisis Indicator Data'!G79)</f>
        <v>0.53012048192771088</v>
      </c>
      <c r="Q82" s="163">
        <f t="shared" si="31"/>
        <v>2.6</v>
      </c>
      <c r="R82" s="163">
        <f t="shared" si="32"/>
        <v>2.4000000000000004</v>
      </c>
      <c r="S82" s="163">
        <f>IF('Crisis Indicator Data'!I79="x","x",IF('Crisis Indicator Data'!I79=0,0,IF(LOG('Crisis Indicator Data'!I79)&lt;S$4,0,IF(LOG('Crisis Indicator Data'!I79)&gt;S$3,5,ROUND(5-(S$3-LOG('Crisis Indicator Data'!I79))/(S$3-S$4)*5,1)))))</f>
        <v>2.9</v>
      </c>
      <c r="T82" s="96">
        <f>IF('Crisis Indicator Data'!H79="x","x",IF('Crisis Indicator Data'!I79="x","x",'Crisis Indicator Data'!I79/'Crisis Indicator Data'!H79))</f>
        <v>0.14204545454545456</v>
      </c>
      <c r="U82" s="163">
        <f t="shared" si="33"/>
        <v>4.7</v>
      </c>
      <c r="V82" s="163">
        <f t="shared" si="34"/>
        <v>3.8</v>
      </c>
      <c r="W82" s="163">
        <f>IF('Crisis Indicator Data'!L79="x","x",IF('Crisis Indicator Data'!L79=0,0,IF(LOG('Crisis Indicator Data'!L79)&lt;W$4,0,IF(LOG('Crisis Indicator Data'!L79)&gt;W$3,5,ROUND(5-(W$3-LOG('Crisis Indicator Data'!L79))/(W$3-W$4)*5,1)))))</f>
        <v>1.7</v>
      </c>
      <c r="X82" s="170">
        <f>IF(OR('Crisis Indicator Data'!L79="x",'Crisis Indicator Data'!H79="x"),"x",'Crisis Indicator Data'!L79/'Crisis Indicator Data'!H79)</f>
        <v>2.1306818181818183E-5</v>
      </c>
      <c r="Y82" s="163">
        <f t="shared" si="35"/>
        <v>1.1000000000000001</v>
      </c>
      <c r="Z82" s="163">
        <f t="shared" si="36"/>
        <v>1.4</v>
      </c>
      <c r="AA82" s="163">
        <f t="shared" si="37"/>
        <v>2.8</v>
      </c>
      <c r="AB82" s="171">
        <f t="shared" si="38"/>
        <v>2.6</v>
      </c>
    </row>
    <row r="83" spans="1:28">
      <c r="A83" s="97" t="str">
        <f>'Crisis Indicator Data'!A80</f>
        <v>Complex crisis in Nigeria</v>
      </c>
      <c r="B83" s="98" t="str">
        <f>'Crisis Indicator Data'!B80</f>
        <v>Complex crisis</v>
      </c>
      <c r="C83" s="98" t="str">
        <f>'Crisis Indicator Data'!C80</f>
        <v>NGA001</v>
      </c>
      <c r="D83" s="98" t="str">
        <f>'Crisis Indicator Data'!D80</f>
        <v>Nigeria</v>
      </c>
      <c r="E83" s="99" t="str">
        <f>'Crisis Indicator Data'!E80</f>
        <v>NGA</v>
      </c>
      <c r="F83" s="169">
        <f>IF('Crisis Indicator Data'!F80="x","x",IF(LOG('Crisis Indicator Data'!F80)&lt;F$4,0,IF(LOG('Crisis Indicator Data'!F80)&gt;F$3,5,ROUND(5-(F$3-LOG('Crisis Indicator Data'!F80))/(F$3-F$4)*5,1))))</f>
        <v>4.9000000000000004</v>
      </c>
      <c r="G83" s="96">
        <f>IF('Crisis Indicator Data'!F80="x","x",IF(B83="Regional crisis",('Crisis Indicator Data'!F80/VLOOKUP('Impact of the crisis'!$C83,'Regional Crises'!$B$1:$R$66,4,FALSE)),'Crisis Indicator Data'!F80/VLOOKUP('Impact of the crisis'!$E83,'Country Indicator Data'!$B$4:$P$194,15,FALSE)))</f>
        <v>0.99903378459984404</v>
      </c>
      <c r="H83" s="163">
        <f t="shared" si="26"/>
        <v>5</v>
      </c>
      <c r="I83" s="163">
        <f t="shared" si="27"/>
        <v>4.95</v>
      </c>
      <c r="J83" s="163">
        <f>IF('Crisis Indicator Data'!G80="x","x",IF(LOG('Crisis Indicator Data'!G80)&lt;J$4,0,IF(LOG('Crisis Indicator Data'!G80)&gt;J$3,5,ROUND(5-(J$3-LOG('Crisis Indicator Data'!G80))/(J$3-J$4)*5,1))))</f>
        <v>5</v>
      </c>
      <c r="K83" s="96">
        <f>IF('Crisis Indicator Data'!G80="x","x",IF(B83="Regional crisis",('Crisis Indicator Data'!G80/VLOOKUP('Impact of the crisis'!$C83,'Regional Crises'!$B$1:$R$66,5,FALSE)),'Crisis Indicator Data'!G80/VLOOKUP('Impact of the crisis'!$E83,'Country Indicator Data'!$B$4:$P$194,14,FALSE)))</f>
        <v>0.35843733205947331</v>
      </c>
      <c r="L83" s="163">
        <f t="shared" si="28"/>
        <v>1.8</v>
      </c>
      <c r="M83" s="163">
        <f t="shared" si="29"/>
        <v>3.4</v>
      </c>
      <c r="N83" s="163">
        <f t="shared" si="30"/>
        <v>4.3</v>
      </c>
      <c r="O83" s="163">
        <f>IF('Crisis Indicator Data'!H80="x","x",IF('Crisis Indicator Data'!H80=0,0,IF(LOG('Crisis Indicator Data'!H80)&lt;O$4,0,IF(LOG('Crisis Indicator Data'!H80)&gt;O$3,5,ROUND(5-(O$3-LOG('Crisis Indicator Data'!H80))/(O$3-O$4)*5,1)))))</f>
        <v>4.0999999999999996</v>
      </c>
      <c r="P83" s="96">
        <f>IF('Crisis Indicator Data'!H80="x","x",'Crisis Indicator Data'!H80/'Crisis Indicator Data'!G80)</f>
        <v>0.13434120472561187</v>
      </c>
      <c r="Q83" s="163">
        <f t="shared" si="31"/>
        <v>0.6</v>
      </c>
      <c r="R83" s="163">
        <f t="shared" si="32"/>
        <v>2.3499999999999996</v>
      </c>
      <c r="S83" s="163">
        <f>IF('Crisis Indicator Data'!I80="x","x",IF('Crisis Indicator Data'!I80=0,0,IF(LOG('Crisis Indicator Data'!I80)&lt;S$4,0,IF(LOG('Crisis Indicator Data'!I80)&gt;S$3,5,ROUND(5-(S$3-LOG('Crisis Indicator Data'!I80))/(S$3-S$4)*5,1)))))</f>
        <v>5</v>
      </c>
      <c r="T83" s="96">
        <f>IF('Crisis Indicator Data'!H80="x","x",IF('Crisis Indicator Data'!I80="x","x",'Crisis Indicator Data'!I80/'Crisis Indicator Data'!H80))</f>
        <v>0.49860493954738039</v>
      </c>
      <c r="U83" s="163">
        <f t="shared" si="33"/>
        <v>5</v>
      </c>
      <c r="V83" s="163">
        <f t="shared" si="34"/>
        <v>5</v>
      </c>
      <c r="W83" s="163">
        <f>IF('Crisis Indicator Data'!L80="x","x",IF('Crisis Indicator Data'!L80=0,0,IF(LOG('Crisis Indicator Data'!L80)&lt;W$4,0,IF(LOG('Crisis Indicator Data'!L80)&gt;W$3,5,ROUND(5-(W$3-LOG('Crisis Indicator Data'!L80))/(W$3-W$4)*5,1)))))</f>
        <v>5</v>
      </c>
      <c r="X83" s="170">
        <f>IF(OR('Crisis Indicator Data'!L80="x",'Crisis Indicator Data'!H80="x"),"x",'Crisis Indicator Data'!L80/'Crisis Indicator Data'!H80)</f>
        <v>3.1549033791464297E-4</v>
      </c>
      <c r="Y83" s="163">
        <f t="shared" si="35"/>
        <v>5</v>
      </c>
      <c r="Z83" s="163">
        <f t="shared" si="36"/>
        <v>5</v>
      </c>
      <c r="AA83" s="163">
        <f t="shared" si="37"/>
        <v>5</v>
      </c>
      <c r="AB83" s="171">
        <f t="shared" si="38"/>
        <v>4</v>
      </c>
    </row>
    <row r="84" spans="1:28">
      <c r="A84" s="97" t="str">
        <f>'Crisis Indicator Data'!A81</f>
        <v>Middle belt conflict</v>
      </c>
      <c r="B84" s="98" t="str">
        <f>'Crisis Indicator Data'!B81</f>
        <v>Conflict</v>
      </c>
      <c r="C84" s="98" t="str">
        <f>'Crisis Indicator Data'!C81</f>
        <v>NGA003</v>
      </c>
      <c r="D84" s="98" t="str">
        <f>'Crisis Indicator Data'!D81</f>
        <v>Nigeria</v>
      </c>
      <c r="E84" s="99" t="str">
        <f>'Crisis Indicator Data'!E81</f>
        <v>NGA</v>
      </c>
      <c r="F84" s="169">
        <f>IF('Crisis Indicator Data'!F81="x","x",IF(LOG('Crisis Indicator Data'!F81)&lt;F$4,0,IF(LOG('Crisis Indicator Data'!F81)&gt;F$3,5,ROUND(5-(F$3-LOG('Crisis Indicator Data'!F81))/(F$3-F$4)*5,1))))</f>
        <v>3.8</v>
      </c>
      <c r="G84" s="96">
        <f>IF('Crisis Indicator Data'!F81="x","x",IF(B84="Regional crisis",('Crisis Indicator Data'!F81/VLOOKUP('Impact of the crisis'!$C84,'Regional Crises'!$B$1:$R$66,4,FALSE)),'Crisis Indicator Data'!F81/VLOOKUP('Impact of the crisis'!$E84,'Country Indicator Data'!$B$4:$P$194,15,FALSE)))</f>
        <v>0.19946199369764045</v>
      </c>
      <c r="H84" s="163">
        <f t="shared" si="26"/>
        <v>0.9</v>
      </c>
      <c r="I84" s="163">
        <f t="shared" si="27"/>
        <v>2.35</v>
      </c>
      <c r="J84" s="163">
        <f>IF('Crisis Indicator Data'!G81="x","x",IF(LOG('Crisis Indicator Data'!G81)&lt;J$4,0,IF(LOG('Crisis Indicator Data'!G81)&gt;J$3,5,ROUND(5-(J$3-LOG('Crisis Indicator Data'!G81))/(J$3-J$4)*5,1))))</f>
        <v>3.9</v>
      </c>
      <c r="K84" s="96">
        <f>IF('Crisis Indicator Data'!G81="x","x",IF(B84="Regional crisis",('Crisis Indicator Data'!G81/VLOOKUP('Impact of the crisis'!$C84,'Regional Crises'!$B$1:$R$66,5,FALSE)),'Crisis Indicator Data'!G81/VLOOKUP('Impact of the crisis'!$E84,'Country Indicator Data'!$B$4:$P$194,14,FALSE)))</f>
        <v>7.5137835632252542E-2</v>
      </c>
      <c r="L84" s="163">
        <f t="shared" si="28"/>
        <v>0.3</v>
      </c>
      <c r="M84" s="163">
        <f t="shared" si="29"/>
        <v>2.1</v>
      </c>
      <c r="N84" s="163">
        <f t="shared" si="30"/>
        <v>2.2000000000000002</v>
      </c>
      <c r="O84" s="163">
        <f>IF('Crisis Indicator Data'!H81="x","x",IF('Crisis Indicator Data'!H81=0,0,IF(LOG('Crisis Indicator Data'!H81)&lt;O$4,0,IF(LOG('Crisis Indicator Data'!H81)&gt;O$3,5,ROUND(5-(O$3-LOG('Crisis Indicator Data'!H81))/(O$3-O$4)*5,1)))))</f>
        <v>1.8</v>
      </c>
      <c r="P84" s="96">
        <f>IF('Crisis Indicator Data'!H81="x","x",'Crisis Indicator Data'!H81/'Crisis Indicator Data'!G81)</f>
        <v>2.6556291390728477E-2</v>
      </c>
      <c r="Q84" s="163">
        <f t="shared" si="31"/>
        <v>0.1</v>
      </c>
      <c r="R84" s="163">
        <f t="shared" si="32"/>
        <v>0.95000000000000007</v>
      </c>
      <c r="S84" s="163">
        <f>IF('Crisis Indicator Data'!I81="x","x",IF('Crisis Indicator Data'!I81=0,0,IF(LOG('Crisis Indicator Data'!I81)&lt;S$4,0,IF(LOG('Crisis Indicator Data'!I81)&gt;S$3,5,ROUND(5-(S$3-LOG('Crisis Indicator Data'!I81))/(S$3-S$4)*5,1)))))</f>
        <v>3.7</v>
      </c>
      <c r="T84" s="96">
        <f>IF('Crisis Indicator Data'!H81="x","x",IF('Crisis Indicator Data'!I81="x","x",'Crisis Indicator Data'!I81/'Crisis Indicator Data'!H81))</f>
        <v>1</v>
      </c>
      <c r="U84" s="163">
        <f t="shared" si="33"/>
        <v>5</v>
      </c>
      <c r="V84" s="163">
        <f t="shared" si="34"/>
        <v>4.4000000000000004</v>
      </c>
      <c r="W84" s="163">
        <f>IF('Crisis Indicator Data'!L81="x","x",IF('Crisis Indicator Data'!L81=0,0,IF(LOG('Crisis Indicator Data'!L81)&lt;W$4,0,IF(LOG('Crisis Indicator Data'!L81)&gt;W$3,5,ROUND(5-(W$3-LOG('Crisis Indicator Data'!L81))/(W$3-W$4)*5,1)))))</f>
        <v>3.3</v>
      </c>
      <c r="X84" s="170">
        <f>IF(OR('Crisis Indicator Data'!L81="x",'Crisis Indicator Data'!H81="x"),"x",'Crisis Indicator Data'!L81/'Crisis Indicator Data'!H81)</f>
        <v>4.9625935162094762E-4</v>
      </c>
      <c r="Y84" s="163">
        <f t="shared" si="35"/>
        <v>5</v>
      </c>
      <c r="Z84" s="163">
        <f t="shared" si="36"/>
        <v>4.2</v>
      </c>
      <c r="AA84" s="163">
        <f t="shared" si="37"/>
        <v>4.3</v>
      </c>
      <c r="AB84" s="171">
        <f t="shared" si="38"/>
        <v>3</v>
      </c>
    </row>
    <row r="85" spans="1:28">
      <c r="A85" s="97" t="str">
        <f>'Crisis Indicator Data'!A82</f>
        <v>Boko Haram crisis in Nigeria</v>
      </c>
      <c r="B85" s="98" t="str">
        <f>'Crisis Indicator Data'!B82</f>
        <v>Conflict</v>
      </c>
      <c r="C85" s="98" t="str">
        <f>'Crisis Indicator Data'!C82</f>
        <v>NGA004</v>
      </c>
      <c r="D85" s="98" t="str">
        <f>'Crisis Indicator Data'!D82</f>
        <v>Nigeria</v>
      </c>
      <c r="E85" s="99" t="str">
        <f>'Crisis Indicator Data'!E82</f>
        <v>NGA</v>
      </c>
      <c r="F85" s="169">
        <f>IF('Crisis Indicator Data'!F82="x","x",IF(LOG('Crisis Indicator Data'!F82)&lt;F$4,0,IF(LOG('Crisis Indicator Data'!F82)&gt;F$3,5,ROUND(5-(F$3-LOG('Crisis Indicator Data'!F82))/(F$3-F$4)*5,1))))</f>
        <v>3.7</v>
      </c>
      <c r="G85" s="96">
        <f>IF('Crisis Indicator Data'!F82="x","x",IF(B85="Regional crisis",('Crisis Indicator Data'!F82/VLOOKUP('Impact of the crisis'!$C85,'Regional Crises'!$B$1:$R$66,4,FALSE)),'Crisis Indicator Data'!F82/VLOOKUP('Impact of the crisis'!$E85,'Country Indicator Data'!$B$4:$P$194,15,FALSE)))</f>
        <v>0.17338954950206967</v>
      </c>
      <c r="H85" s="163">
        <f t="shared" si="26"/>
        <v>0.8</v>
      </c>
      <c r="I85" s="163">
        <f t="shared" si="27"/>
        <v>2.25</v>
      </c>
      <c r="J85" s="163">
        <f>IF('Crisis Indicator Data'!G82="x","x",IF(LOG('Crisis Indicator Data'!G82)&lt;J$4,0,IF(LOG('Crisis Indicator Data'!G82)&gt;J$3,5,ROUND(5-(J$3-LOG('Crisis Indicator Data'!G82))/(J$3-J$4)*5,1))))</f>
        <v>3.7</v>
      </c>
      <c r="K85" s="96">
        <f>IF('Crisis Indicator Data'!G82="x","x",IF(B85="Regional crisis",('Crisis Indicator Data'!G82/VLOOKUP('Impact of the crisis'!$C85,'Regional Crises'!$B$1:$R$66,5,FALSE)),'Crisis Indicator Data'!G82/VLOOKUP('Impact of the crisis'!$E85,'Country Indicator Data'!$B$4:$P$194,14,FALSE)))</f>
        <v>6.5185804422682667E-2</v>
      </c>
      <c r="L85" s="163">
        <f t="shared" si="28"/>
        <v>0.3</v>
      </c>
      <c r="M85" s="163">
        <f t="shared" si="29"/>
        <v>2</v>
      </c>
      <c r="N85" s="163">
        <f t="shared" si="30"/>
        <v>2.1</v>
      </c>
      <c r="O85" s="163">
        <f>IF('Crisis Indicator Data'!H82="x","x",IF('Crisis Indicator Data'!H82=0,0,IF(LOG('Crisis Indicator Data'!H82)&lt;O$4,0,IF(LOG('Crisis Indicator Data'!H82)&gt;O$3,5,ROUND(5-(O$3-LOG('Crisis Indicator Data'!H82))/(O$3-O$4)*5,1)))))</f>
        <v>4.2</v>
      </c>
      <c r="P85" s="96">
        <f>IF('Crisis Indicator Data'!H82="x","x",'Crisis Indicator Data'!H82/'Crisis Indicator Data'!G82)</f>
        <v>0.78015267175572522</v>
      </c>
      <c r="Q85" s="163">
        <f t="shared" si="31"/>
        <v>3.9</v>
      </c>
      <c r="R85" s="163">
        <f t="shared" si="32"/>
        <v>4.05</v>
      </c>
      <c r="S85" s="163">
        <f>IF('Crisis Indicator Data'!I82="x","x",IF('Crisis Indicator Data'!I82=0,0,IF(LOG('Crisis Indicator Data'!I82)&lt;S$4,0,IF(LOG('Crisis Indicator Data'!I82)&gt;S$3,5,ROUND(5-(S$3-LOG('Crisis Indicator Data'!I82))/(S$3-S$4)*5,1)))))</f>
        <v>5</v>
      </c>
      <c r="T85" s="96">
        <f>IF('Crisis Indicator Data'!H82="x","x",IF('Crisis Indicator Data'!I82="x","x",'Crisis Indicator Data'!I82/'Crisis Indicator Data'!H82))</f>
        <v>0.38297455968688843</v>
      </c>
      <c r="U85" s="163">
        <f t="shared" si="33"/>
        <v>5</v>
      </c>
      <c r="V85" s="163">
        <f t="shared" si="34"/>
        <v>5</v>
      </c>
      <c r="W85" s="163">
        <f>IF('Crisis Indicator Data'!L82="x","x",IF('Crisis Indicator Data'!L82=0,0,IF(LOG('Crisis Indicator Data'!L82)&lt;W$4,0,IF(LOG('Crisis Indicator Data'!L82)&gt;W$3,5,ROUND(5-(W$3-LOG('Crisis Indicator Data'!L82))/(W$3-W$4)*5,1)))))</f>
        <v>4.5</v>
      </c>
      <c r="X85" s="170">
        <f>IF(OR('Crisis Indicator Data'!L82="x",'Crisis Indicator Data'!H82="x"),"x",'Crisis Indicator Data'!L82/'Crisis Indicator Data'!H82)</f>
        <v>1.3688845401174169E-4</v>
      </c>
      <c r="Y85" s="163">
        <f t="shared" si="35"/>
        <v>5</v>
      </c>
      <c r="Z85" s="163">
        <f t="shared" si="36"/>
        <v>4.8</v>
      </c>
      <c r="AA85" s="163">
        <f t="shared" si="37"/>
        <v>4.9000000000000004</v>
      </c>
      <c r="AB85" s="171">
        <f t="shared" si="38"/>
        <v>4.5</v>
      </c>
    </row>
    <row r="86" spans="1:28">
      <c r="A86" s="97" t="str">
        <f>'Crisis Indicator Data'!A83</f>
        <v>Northwest Banditry</v>
      </c>
      <c r="B86" s="98" t="str">
        <f>'Crisis Indicator Data'!B83</f>
        <v>Other type of violence</v>
      </c>
      <c r="C86" s="98" t="str">
        <f>'Crisis Indicator Data'!C83</f>
        <v>NGA007</v>
      </c>
      <c r="D86" s="98" t="str">
        <f>'Crisis Indicator Data'!D83</f>
        <v>Nigeria</v>
      </c>
      <c r="E86" s="99" t="str">
        <f>'Crisis Indicator Data'!E83</f>
        <v>NGA</v>
      </c>
      <c r="F86" s="169">
        <f>IF('Crisis Indicator Data'!F83="x","x",IF(LOG('Crisis Indicator Data'!F83)&lt;F$4,0,IF(LOG('Crisis Indicator Data'!F83)&gt;F$3,5,ROUND(5-(F$3-LOG('Crisis Indicator Data'!F83))/(F$3-F$4)*5,1))))</f>
        <v>4</v>
      </c>
      <c r="G86" s="96">
        <f>IF('Crisis Indicator Data'!F83="x","x",IF(B86="Regional crisis",('Crisis Indicator Data'!F83/VLOOKUP('Impact of the crisis'!$C86,'Regional Crises'!$B$1:$R$66,4,FALSE)),'Crisis Indicator Data'!F83/VLOOKUP('Impact of the crisis'!$E86,'Country Indicator Data'!$B$4:$P$194,15,FALSE)))</f>
        <v>0.26099673902302445</v>
      </c>
      <c r="H86" s="163">
        <f t="shared" si="26"/>
        <v>1.2</v>
      </c>
      <c r="I86" s="163">
        <f t="shared" si="27"/>
        <v>2.6</v>
      </c>
      <c r="J86" s="163">
        <f>IF('Crisis Indicator Data'!G83="x","x",IF(LOG('Crisis Indicator Data'!G83)&lt;J$4,0,IF(LOG('Crisis Indicator Data'!G83)&gt;J$3,5,ROUND(5-(J$3-LOG('Crisis Indicator Data'!G83))/(J$3-J$4)*5,1))))</f>
        <v>4.9000000000000004</v>
      </c>
      <c r="K86" s="96">
        <f>IF('Crisis Indicator Data'!G83="x","x",IF(B86="Regional crisis",('Crisis Indicator Data'!G83/VLOOKUP('Impact of the crisis'!$C86,'Regional Crises'!$B$1:$R$66,5,FALSE)),'Crisis Indicator Data'!G83/VLOOKUP('Impact of the crisis'!$E86,'Country Indicator Data'!$B$4:$P$194,14,FALSE)))</f>
        <v>0.15115145001094724</v>
      </c>
      <c r="L86" s="163">
        <f t="shared" si="28"/>
        <v>0.7</v>
      </c>
      <c r="M86" s="163">
        <f t="shared" si="29"/>
        <v>2.8000000000000003</v>
      </c>
      <c r="N86" s="163">
        <f t="shared" si="30"/>
        <v>2.7</v>
      </c>
      <c r="O86" s="163">
        <f>IF('Crisis Indicator Data'!H83="x","x",IF('Crisis Indicator Data'!H83=0,0,IF(LOG('Crisis Indicator Data'!H83)&lt;O$4,0,IF(LOG('Crisis Indicator Data'!H83)&gt;O$3,5,ROUND(5-(O$3-LOG('Crisis Indicator Data'!H83))/(O$3-O$4)*5,1)))))</f>
        <v>1.9</v>
      </c>
      <c r="P86" s="96">
        <f>IF('Crisis Indicator Data'!H83="x","x",'Crisis Indicator Data'!H83/'Crisis Indicator Data'!G83)</f>
        <v>1.4682644192783777E-2</v>
      </c>
      <c r="Q86" s="163">
        <f t="shared" si="31"/>
        <v>0</v>
      </c>
      <c r="R86" s="163">
        <f t="shared" si="32"/>
        <v>0.95</v>
      </c>
      <c r="S86" s="163">
        <f>IF('Crisis Indicator Data'!I83="x","x",IF('Crisis Indicator Data'!I83=0,0,IF(LOG('Crisis Indicator Data'!I83)&lt;S$4,0,IF(LOG('Crisis Indicator Data'!I83)&gt;S$3,5,ROUND(5-(S$3-LOG('Crisis Indicator Data'!I83))/(S$3-S$4)*5,1)))))</f>
        <v>3.8</v>
      </c>
      <c r="T86" s="96">
        <f>IF('Crisis Indicator Data'!H83="x","x",IF('Crisis Indicator Data'!I83="x","x",'Crisis Indicator Data'!I83/'Crisis Indicator Data'!H83))</f>
        <v>1</v>
      </c>
      <c r="U86" s="163">
        <f t="shared" si="33"/>
        <v>5</v>
      </c>
      <c r="V86" s="163">
        <f t="shared" si="34"/>
        <v>4.4000000000000004</v>
      </c>
      <c r="W86" s="163">
        <f>IF('Crisis Indicator Data'!L83="x","x",IF('Crisis Indicator Data'!L83=0,0,IF(LOG('Crisis Indicator Data'!L83)&lt;W$4,0,IF(LOG('Crisis Indicator Data'!L83)&gt;W$3,5,ROUND(5-(W$3-LOG('Crisis Indicator Data'!L83))/(W$3-W$4)*5,1)))))</f>
        <v>4.5</v>
      </c>
      <c r="X86" s="170">
        <f>IF(OR('Crisis Indicator Data'!L83="x",'Crisis Indicator Data'!H83="x"),"x",'Crisis Indicator Data'!L83/'Crisis Indicator Data'!H83)</f>
        <v>3.2623318385650224E-3</v>
      </c>
      <c r="Y86" s="163">
        <f t="shared" si="35"/>
        <v>5</v>
      </c>
      <c r="Z86" s="163">
        <f t="shared" si="36"/>
        <v>4.8</v>
      </c>
      <c r="AA86" s="163">
        <f t="shared" si="37"/>
        <v>4.5999999999999996</v>
      </c>
      <c r="AB86" s="171">
        <f t="shared" si="38"/>
        <v>3.3</v>
      </c>
    </row>
    <row r="87" spans="1:28">
      <c r="A87" s="97" t="str">
        <f>'Crisis Indicator Data'!A84</f>
        <v>Cameroonian Refugees in Nigeria</v>
      </c>
      <c r="B87" s="98" t="str">
        <f>'Crisis Indicator Data'!B84</f>
        <v>International displacement</v>
      </c>
      <c r="C87" s="98" t="str">
        <f>'Crisis Indicator Data'!C84</f>
        <v>NGA008</v>
      </c>
      <c r="D87" s="98" t="str">
        <f>'Crisis Indicator Data'!D84</f>
        <v>Nigeria</v>
      </c>
      <c r="E87" s="99" t="str">
        <f>'Crisis Indicator Data'!E84</f>
        <v>NGA</v>
      </c>
      <c r="F87" s="169">
        <f>IF('Crisis Indicator Data'!F84="x","x",IF(LOG('Crisis Indicator Data'!F84)&lt;F$4,0,IF(LOG('Crisis Indicator Data'!F84)&gt;F$3,5,ROUND(5-(F$3-LOG('Crisis Indicator Data'!F84))/(F$3-F$4)*5,1))))</f>
        <v>3.4</v>
      </c>
      <c r="G87" s="96">
        <f>IF('Crisis Indicator Data'!F84="x","x",IF(B87="Regional crisis",('Crisis Indicator Data'!F84/VLOOKUP('Impact of the crisis'!$C87,'Regional Crises'!$B$1:$R$66,4,FALSE)),'Crisis Indicator Data'!F84/VLOOKUP('Impact of the crisis'!$E87,'Country Indicator Data'!$B$4:$P$194,15,FALSE)))</f>
        <v>0.12711112575073838</v>
      </c>
      <c r="H87" s="163">
        <f t="shared" si="26"/>
        <v>0.5</v>
      </c>
      <c r="I87" s="163">
        <f t="shared" si="27"/>
        <v>1.95</v>
      </c>
      <c r="J87" s="163">
        <f>IF('Crisis Indicator Data'!G84="x","x",IF(LOG('Crisis Indicator Data'!G84)&lt;J$4,0,IF(LOG('Crisis Indicator Data'!G84)&gt;J$3,5,ROUND(5-(J$3-LOG('Crisis Indicator Data'!G84))/(J$3-J$4)*5,1))))</f>
        <v>4.2</v>
      </c>
      <c r="K87" s="96">
        <f>IF('Crisis Indicator Data'!G84="x","x",IF(B87="Regional crisis",('Crisis Indicator Data'!G84/VLOOKUP('Impact of the crisis'!$C87,'Regional Crises'!$B$1:$R$66,5,FALSE)),'Crisis Indicator Data'!G84/VLOOKUP('Impact of the crisis'!$E87,'Country Indicator Data'!$B$4:$P$194,14,FALSE)))</f>
        <v>8.7861507533687627E-2</v>
      </c>
      <c r="L87" s="163">
        <f t="shared" si="28"/>
        <v>0.4</v>
      </c>
      <c r="M87" s="163">
        <f t="shared" si="29"/>
        <v>2.3000000000000003</v>
      </c>
      <c r="N87" s="163">
        <f t="shared" si="30"/>
        <v>2.1</v>
      </c>
      <c r="O87" s="163">
        <f>IF('Crisis Indicator Data'!H84="x","x",IF('Crisis Indicator Data'!H84=0,0,IF(LOG('Crisis Indicator Data'!H84)&lt;O$4,0,IF(LOG('Crisis Indicator Data'!H84)&gt;O$3,5,ROUND(5-(O$3-LOG('Crisis Indicator Data'!H84))/(O$3-O$4)*5,1)))))</f>
        <v>0.5</v>
      </c>
      <c r="P87" s="96">
        <f>IF('Crisis Indicator Data'!H84="x","x",'Crisis Indicator Data'!H84/'Crisis Indicator Data'!G84)</f>
        <v>3.5113552698646431E-3</v>
      </c>
      <c r="Q87" s="163">
        <f t="shared" si="31"/>
        <v>0</v>
      </c>
      <c r="R87" s="163">
        <f t="shared" si="32"/>
        <v>0.25</v>
      </c>
      <c r="S87" s="163">
        <f>IF('Crisis Indicator Data'!I84="x","x",IF('Crisis Indicator Data'!I84=0,0,IF(LOG('Crisis Indicator Data'!I84)&lt;S$4,0,IF(LOG('Crisis Indicator Data'!I84)&gt;S$3,5,ROUND(5-(S$3-LOG('Crisis Indicator Data'!I84))/(S$3-S$4)*5,1)))))</f>
        <v>2.6</v>
      </c>
      <c r="T87" s="96">
        <f>IF('Crisis Indicator Data'!H84="x","x",IF('Crisis Indicator Data'!I84="x","x",'Crisis Indicator Data'!I84/'Crisis Indicator Data'!H84))</f>
        <v>1</v>
      </c>
      <c r="U87" s="163">
        <f t="shared" si="33"/>
        <v>5</v>
      </c>
      <c r="V87" s="163">
        <f t="shared" si="34"/>
        <v>3.8</v>
      </c>
      <c r="W87" s="163" t="str">
        <f>IF('Crisis Indicator Data'!L84="x","x",IF('Crisis Indicator Data'!L84=0,0,IF(LOG('Crisis Indicator Data'!L84)&lt;W$4,0,IF(LOG('Crisis Indicator Data'!L84)&gt;W$3,5,ROUND(5-(W$3-LOG('Crisis Indicator Data'!L84))/(W$3-W$4)*5,1)))))</f>
        <v>x</v>
      </c>
      <c r="X87" s="170" t="str">
        <f>IF(OR('Crisis Indicator Data'!L84="x",'Crisis Indicator Data'!H84="x"),"x",'Crisis Indicator Data'!L84/'Crisis Indicator Data'!H84)</f>
        <v>x</v>
      </c>
      <c r="Y87" s="163" t="str">
        <f t="shared" si="35"/>
        <v>x</v>
      </c>
      <c r="Z87" s="163" t="str">
        <f t="shared" si="36"/>
        <v>x</v>
      </c>
      <c r="AA87" s="163">
        <f t="shared" si="37"/>
        <v>3.8</v>
      </c>
      <c r="AB87" s="171">
        <f t="shared" si="38"/>
        <v>2.4</v>
      </c>
    </row>
    <row r="88" spans="1:28">
      <c r="A88" s="97" t="str">
        <f>'Crisis Indicator Data'!A85</f>
        <v>Socioeconomic crisis in Nicaragua</v>
      </c>
      <c r="B88" s="98" t="str">
        <f>'Crisis Indicator Data'!B85</f>
        <v>Political and economic crisis</v>
      </c>
      <c r="C88" s="98" t="str">
        <f>'Crisis Indicator Data'!C85</f>
        <v>NIC001</v>
      </c>
      <c r="D88" s="98" t="str">
        <f>'Crisis Indicator Data'!D85</f>
        <v>Nicaragua</v>
      </c>
      <c r="E88" s="99" t="str">
        <f>'Crisis Indicator Data'!E85</f>
        <v>NIC</v>
      </c>
      <c r="F88" s="169">
        <f>IF('Crisis Indicator Data'!F85="x","x",IF(LOG('Crisis Indicator Data'!F85)&lt;F$4,0,IF(LOG('Crisis Indicator Data'!F85)&gt;F$3,5,ROUND(5-(F$3-LOG('Crisis Indicator Data'!F85))/(F$3-F$4)*5,1))))</f>
        <v>3.5</v>
      </c>
      <c r="G88" s="96">
        <f>IF('Crisis Indicator Data'!F85="x","x",IF(B88="Regional crisis",('Crisis Indicator Data'!F85/VLOOKUP('Impact of the crisis'!$C88,'Regional Crises'!$B$1:$R$66,4,FALSE)),'Crisis Indicator Data'!F85/VLOOKUP('Impact of the crisis'!$E88,'Country Indicator Data'!$B$4:$P$194,15,FALSE)))</f>
        <v>0.99999617749709147</v>
      </c>
      <c r="H88" s="163">
        <f t="shared" si="26"/>
        <v>5</v>
      </c>
      <c r="I88" s="163">
        <f t="shared" si="27"/>
        <v>4.25</v>
      </c>
      <c r="J88" s="163">
        <f>IF('Crisis Indicator Data'!G85="x","x",IF(LOG('Crisis Indicator Data'!G85)&lt;J$4,0,IF(LOG('Crisis Indicator Data'!G85)&gt;J$3,5,ROUND(5-(J$3-LOG('Crisis Indicator Data'!G85))/(J$3-J$4)*5,1))))</f>
        <v>2.7</v>
      </c>
      <c r="K88" s="96">
        <f>IF('Crisis Indicator Data'!G85="x","x",IF(B88="Regional crisis",('Crisis Indicator Data'!G85/VLOOKUP('Impact of the crisis'!$C88,'Regional Crises'!$B$1:$R$66,5,FALSE)),'Crisis Indicator Data'!G85/VLOOKUP('Impact of the crisis'!$E88,'Country Indicator Data'!$B$4:$P$194,14,FALSE)))</f>
        <v>1</v>
      </c>
      <c r="L88" s="163">
        <f t="shared" si="28"/>
        <v>5</v>
      </c>
      <c r="M88" s="163">
        <f t="shared" si="29"/>
        <v>3.85</v>
      </c>
      <c r="N88" s="163">
        <f t="shared" si="30"/>
        <v>4.0999999999999996</v>
      </c>
      <c r="O88" s="163">
        <f>IF('Crisis Indicator Data'!H85="x","x",IF('Crisis Indicator Data'!H85=0,0,IF(LOG('Crisis Indicator Data'!H85)&lt;O$4,0,IF(LOG('Crisis Indicator Data'!H85)&gt;O$3,5,ROUND(5-(O$3-LOG('Crisis Indicator Data'!H85))/(O$3-O$4)*5,1)))))</f>
        <v>1.9</v>
      </c>
      <c r="P88" s="96">
        <f>IF('Crisis Indicator Data'!H85="x","x",'Crisis Indicator Data'!H85/'Crisis Indicator Data'!G85)</f>
        <v>6.4711359404096835E-2</v>
      </c>
      <c r="Q88" s="163">
        <f t="shared" si="31"/>
        <v>0.3</v>
      </c>
      <c r="R88" s="163">
        <f t="shared" si="32"/>
        <v>1.0999999999999999</v>
      </c>
      <c r="S88" s="163">
        <f>IF('Crisis Indicator Data'!I85="x","x",IF('Crisis Indicator Data'!I85=0,0,IF(LOG('Crisis Indicator Data'!I85)&lt;S$4,0,IF(LOG('Crisis Indicator Data'!I85)&gt;S$3,5,ROUND(5-(S$3-LOG('Crisis Indicator Data'!I85))/(S$3-S$4)*5,1)))))</f>
        <v>2.9</v>
      </c>
      <c r="T88" s="96">
        <f>IF('Crisis Indicator Data'!H85="x","x",IF('Crisis Indicator Data'!I85="x","x",'Crisis Indicator Data'!I85/'Crisis Indicator Data'!H85))</f>
        <v>0.2446043165467626</v>
      </c>
      <c r="U88" s="163">
        <f t="shared" si="33"/>
        <v>5</v>
      </c>
      <c r="V88" s="163">
        <f t="shared" si="34"/>
        <v>4</v>
      </c>
      <c r="W88" s="163">
        <f>IF('Crisis Indicator Data'!L85="x","x",IF('Crisis Indicator Data'!L85=0,0,IF(LOG('Crisis Indicator Data'!L85)&lt;W$4,0,IF(LOG('Crisis Indicator Data'!L85)&gt;W$3,5,ROUND(5-(W$3-LOG('Crisis Indicator Data'!L85))/(W$3-W$4)*5,1)))))</f>
        <v>0.7</v>
      </c>
      <c r="X88" s="170">
        <f>IF(OR('Crisis Indicator Data'!L85="x",'Crisis Indicator Data'!H85="x"),"x",'Crisis Indicator Data'!L85/'Crisis Indicator Data'!H85)</f>
        <v>7.1942446043165465E-6</v>
      </c>
      <c r="Y88" s="163">
        <f t="shared" si="35"/>
        <v>0.4</v>
      </c>
      <c r="Z88" s="163">
        <f t="shared" si="36"/>
        <v>0.6</v>
      </c>
      <c r="AA88" s="163">
        <f t="shared" si="37"/>
        <v>2.7</v>
      </c>
      <c r="AB88" s="171">
        <f t="shared" si="38"/>
        <v>2</v>
      </c>
    </row>
    <row r="89" spans="1:28">
      <c r="A89" s="97" t="str">
        <f>'Crisis Indicator Data'!A86</f>
        <v>Hurricane Eta and Iota in Nicaragua</v>
      </c>
      <c r="B89" s="98" t="str">
        <f>'Crisis Indicator Data'!B86</f>
        <v>Tropical cyclone</v>
      </c>
      <c r="C89" s="98" t="str">
        <f>'Crisis Indicator Data'!C86</f>
        <v>NIC002</v>
      </c>
      <c r="D89" s="98" t="str">
        <f>'Crisis Indicator Data'!D86</f>
        <v>Nicaragua</v>
      </c>
      <c r="E89" s="99" t="str">
        <f>'Crisis Indicator Data'!E86</f>
        <v>NIC</v>
      </c>
      <c r="F89" s="169">
        <f>IF('Crisis Indicator Data'!F86="x","x",IF(LOG('Crisis Indicator Data'!F86)&lt;F$4,0,IF(LOG('Crisis Indicator Data'!F86)&gt;F$3,5,ROUND(5-(F$3-LOG('Crisis Indicator Data'!F86))/(F$3-F$4)*5,1))))</f>
        <v>3.3</v>
      </c>
      <c r="G89" s="96">
        <f>IF('Crisis Indicator Data'!F86="x","x",IF(B89="Regional crisis",('Crisis Indicator Data'!F86/VLOOKUP('Impact of the crisis'!$C89,'Regional Crises'!$B$1:$R$66,4,FALSE)),'Crisis Indicator Data'!F86/VLOOKUP('Impact of the crisis'!$E89,'Country Indicator Data'!$B$4:$P$194,15,FALSE)))</f>
        <v>0.7703423633039721</v>
      </c>
      <c r="H89" s="163">
        <f t="shared" si="26"/>
        <v>3.8</v>
      </c>
      <c r="I89" s="163">
        <f t="shared" si="27"/>
        <v>3.55</v>
      </c>
      <c r="J89" s="163">
        <f>IF('Crisis Indicator Data'!G86="x","x",IF(LOG('Crisis Indicator Data'!G86)&lt;J$4,0,IF(LOG('Crisis Indicator Data'!G86)&gt;J$3,5,ROUND(5-(J$3-LOG('Crisis Indicator Data'!G86))/(J$3-J$4)*5,1))))</f>
        <v>1.4</v>
      </c>
      <c r="K89" s="96">
        <f>IF('Crisis Indicator Data'!G86="x","x",IF(B89="Regional crisis",('Crisis Indicator Data'!G86/VLOOKUP('Impact of the crisis'!$C89,'Regional Crises'!$B$1:$R$66,5,FALSE)),'Crisis Indicator Data'!G86/VLOOKUP('Impact of the crisis'!$E89,'Country Indicator Data'!$B$4:$P$194,14,FALSE)))</f>
        <v>0.41294227188081939</v>
      </c>
      <c r="L89" s="163">
        <f t="shared" si="28"/>
        <v>2</v>
      </c>
      <c r="M89" s="163">
        <f t="shared" si="29"/>
        <v>1.7</v>
      </c>
      <c r="N89" s="163">
        <f t="shared" si="30"/>
        <v>2.7</v>
      </c>
      <c r="O89" s="163">
        <f>IF('Crisis Indicator Data'!H86="x","x",IF('Crisis Indicator Data'!H86=0,0,IF(LOG('Crisis Indicator Data'!H86)&lt;O$4,0,IF(LOG('Crisis Indicator Data'!H86)&gt;O$3,5,ROUND(5-(O$3-LOG('Crisis Indicator Data'!H86))/(O$3-O$4)*5,1)))))</f>
        <v>2.9</v>
      </c>
      <c r="P89" s="96">
        <f>IF('Crisis Indicator Data'!H86="x","x",'Crisis Indicator Data'!H86/'Crisis Indicator Data'!G86)</f>
        <v>0.67643742953776775</v>
      </c>
      <c r="Q89" s="163">
        <f t="shared" si="31"/>
        <v>3.4</v>
      </c>
      <c r="R89" s="163">
        <f t="shared" si="32"/>
        <v>3.15</v>
      </c>
      <c r="S89" s="163">
        <f>IF('Crisis Indicator Data'!I86="x","x",IF('Crisis Indicator Data'!I86=0,0,IF(LOG('Crisis Indicator Data'!I86)&lt;S$4,0,IF(LOG('Crisis Indicator Data'!I86)&gt;S$3,5,ROUND(5-(S$3-LOG('Crisis Indicator Data'!I86))/(S$3-S$4)*5,1)))))</f>
        <v>2.7</v>
      </c>
      <c r="T89" s="96">
        <f>IF('Crisis Indicator Data'!H86="x","x",IF('Crisis Indicator Data'!I86="x","x",'Crisis Indicator Data'!I86/'Crisis Indicator Data'!H86))</f>
        <v>4.0555555555555553E-2</v>
      </c>
      <c r="U89" s="163">
        <f t="shared" si="33"/>
        <v>1.4</v>
      </c>
      <c r="V89" s="163">
        <f t="shared" si="34"/>
        <v>2.1</v>
      </c>
      <c r="W89" s="163">
        <f>IF('Crisis Indicator Data'!L86="x","x",IF('Crisis Indicator Data'!L86=0,0,IF(LOG('Crisis Indicator Data'!L86)&lt;W$4,0,IF(LOG('Crisis Indicator Data'!L86)&gt;W$3,5,ROUND(5-(W$3-LOG('Crisis Indicator Data'!L86))/(W$3-W$4)*5,1)))))</f>
        <v>1.9</v>
      </c>
      <c r="X89" s="170">
        <f>IF(OR('Crisis Indicator Data'!L86="x",'Crisis Indicator Data'!H86="x"),"x",'Crisis Indicator Data'!L86/'Crisis Indicator Data'!H86)</f>
        <v>1.2777777777777777E-5</v>
      </c>
      <c r="Y89" s="163">
        <f t="shared" si="35"/>
        <v>0.6</v>
      </c>
      <c r="Z89" s="163">
        <f t="shared" si="36"/>
        <v>1.3</v>
      </c>
      <c r="AA89" s="163">
        <f t="shared" si="37"/>
        <v>1.7</v>
      </c>
      <c r="AB89" s="171">
        <f t="shared" si="38"/>
        <v>2.5</v>
      </c>
    </row>
    <row r="90" spans="1:28">
      <c r="A90" s="97" t="str">
        <f>'Crisis Indicator Data'!A87</f>
        <v>Complex crisis in Pakistan</v>
      </c>
      <c r="B90" s="98" t="str">
        <f>'Crisis Indicator Data'!B87</f>
        <v>Complex crisis</v>
      </c>
      <c r="C90" s="98" t="str">
        <f>'Crisis Indicator Data'!C87</f>
        <v>PAK001</v>
      </c>
      <c r="D90" s="98" t="str">
        <f>'Crisis Indicator Data'!D87</f>
        <v>Pakistan</v>
      </c>
      <c r="E90" s="99" t="str">
        <f>'Crisis Indicator Data'!E87</f>
        <v>PAK</v>
      </c>
      <c r="F90" s="169">
        <f>IF('Crisis Indicator Data'!F87="x","x",IF(LOG('Crisis Indicator Data'!F87)&lt;F$4,0,IF(LOG('Crisis Indicator Data'!F87)&gt;F$3,5,ROUND(5-(F$3-LOG('Crisis Indicator Data'!F87))/(F$3-F$4)*5,1))))</f>
        <v>4.8</v>
      </c>
      <c r="G90" s="96">
        <f>IF('Crisis Indicator Data'!F87="x","x",IF(B90="Regional crisis",('Crisis Indicator Data'!F87/VLOOKUP('Impact of the crisis'!$C90,'Regional Crises'!$B$1:$R$66,4,FALSE)),'Crisis Indicator Data'!F87/VLOOKUP('Impact of the crisis'!$E90,'Country Indicator Data'!$B$4:$P$194,15,FALSE)))</f>
        <v>1</v>
      </c>
      <c r="H90" s="163">
        <f t="shared" si="26"/>
        <v>5</v>
      </c>
      <c r="I90" s="163">
        <f t="shared" si="27"/>
        <v>4.9000000000000004</v>
      </c>
      <c r="J90" s="163">
        <f>IF('Crisis Indicator Data'!G87="x","x",IF(LOG('Crisis Indicator Data'!G87)&lt;J$4,0,IF(LOG('Crisis Indicator Data'!G87)&gt;J$3,5,ROUND(5-(J$3-LOG('Crisis Indicator Data'!G87))/(J$3-J$4)*5,1))))</f>
        <v>5</v>
      </c>
      <c r="K90" s="96">
        <f>IF('Crisis Indicator Data'!G87="x","x",IF(B90="Regional crisis",('Crisis Indicator Data'!G87/VLOOKUP('Impact of the crisis'!$C90,'Regional Crises'!$B$1:$R$66,5,FALSE)),'Crisis Indicator Data'!G87/VLOOKUP('Impact of the crisis'!$E90,'Country Indicator Data'!$B$4:$P$194,14,FALSE)))</f>
        <v>1</v>
      </c>
      <c r="L90" s="163">
        <f t="shared" si="28"/>
        <v>5</v>
      </c>
      <c r="M90" s="163">
        <f t="shared" si="29"/>
        <v>5</v>
      </c>
      <c r="N90" s="163">
        <f t="shared" si="30"/>
        <v>5</v>
      </c>
      <c r="O90" s="163">
        <f>IF('Crisis Indicator Data'!H87="x","x",IF('Crisis Indicator Data'!H87=0,0,IF(LOG('Crisis Indicator Data'!H87)&lt;O$4,0,IF(LOG('Crisis Indicator Data'!H87)&gt;O$3,5,ROUND(5-(O$3-LOG('Crisis Indicator Data'!H87))/(O$3-O$4)*5,1)))))</f>
        <v>5</v>
      </c>
      <c r="P90" s="96">
        <f>IF('Crisis Indicator Data'!H87="x","x",'Crisis Indicator Data'!H87/'Crisis Indicator Data'!G87)</f>
        <v>0.30706508774106128</v>
      </c>
      <c r="Q90" s="163">
        <f t="shared" si="31"/>
        <v>1.5</v>
      </c>
      <c r="R90" s="163">
        <f t="shared" si="32"/>
        <v>3.25</v>
      </c>
      <c r="S90" s="163">
        <f>IF('Crisis Indicator Data'!I87="x","x",IF('Crisis Indicator Data'!I87=0,0,IF(LOG('Crisis Indicator Data'!I87)&lt;S$4,0,IF(LOG('Crisis Indicator Data'!I87)&gt;S$3,5,ROUND(5-(S$3-LOG('Crisis Indicator Data'!I87))/(S$3-S$4)*5,1)))))</f>
        <v>3.3</v>
      </c>
      <c r="T90" s="96">
        <f>IF('Crisis Indicator Data'!H87="x","x",IF('Crisis Indicator Data'!I87="x","x",'Crisis Indicator Data'!I87/'Crisis Indicator Data'!H87))</f>
        <v>3.1697198527012539E-3</v>
      </c>
      <c r="U90" s="163">
        <f t="shared" si="33"/>
        <v>0.1</v>
      </c>
      <c r="V90" s="163">
        <f t="shared" si="34"/>
        <v>1.7</v>
      </c>
      <c r="W90" s="163">
        <f>IF('Crisis Indicator Data'!L87="x","x",IF('Crisis Indicator Data'!L87=0,0,IF(LOG('Crisis Indicator Data'!L87)&lt;W$4,0,IF(LOG('Crisis Indicator Data'!L87)&gt;W$3,5,ROUND(5-(W$3-LOG('Crisis Indicator Data'!L87))/(W$3-W$4)*5,1)))))</f>
        <v>3.6</v>
      </c>
      <c r="X90" s="170">
        <f>IF(OR('Crisis Indicator Data'!L87="x",'Crisis Indicator Data'!H87="x"),"x",'Crisis Indicator Data'!L87/'Crisis Indicator Data'!H87)</f>
        <v>5.5003962149815874E-6</v>
      </c>
      <c r="Y90" s="163">
        <f t="shared" si="35"/>
        <v>0.3</v>
      </c>
      <c r="Z90" s="163">
        <f t="shared" si="36"/>
        <v>2</v>
      </c>
      <c r="AA90" s="163">
        <f t="shared" si="37"/>
        <v>1.9</v>
      </c>
      <c r="AB90" s="171">
        <f t="shared" si="38"/>
        <v>2.6</v>
      </c>
    </row>
    <row r="91" spans="1:28">
      <c r="A91" s="97" t="str">
        <f>'Crisis Indicator Data'!A88</f>
        <v>Kashmir conflict in Pakistan</v>
      </c>
      <c r="B91" s="98" t="str">
        <f>'Crisis Indicator Data'!B88</f>
        <v>Conflict</v>
      </c>
      <c r="C91" s="98" t="str">
        <f>'Crisis Indicator Data'!C88</f>
        <v>PAK004</v>
      </c>
      <c r="D91" s="98" t="str">
        <f>'Crisis Indicator Data'!D88</f>
        <v>Pakistan</v>
      </c>
      <c r="E91" s="99" t="str">
        <f>'Crisis Indicator Data'!E88</f>
        <v>PAK</v>
      </c>
      <c r="F91" s="169">
        <f>IF('Crisis Indicator Data'!F88="x","x",IF(LOG('Crisis Indicator Data'!F88)&lt;F$4,0,IF(LOG('Crisis Indicator Data'!F88)&gt;F$3,5,ROUND(5-(F$3-LOG('Crisis Indicator Data'!F88))/(F$3-F$4)*5,1))))</f>
        <v>1.9</v>
      </c>
      <c r="G91" s="96">
        <f>IF('Crisis Indicator Data'!F88="x","x",IF(B91="Regional crisis",('Crisis Indicator Data'!F88/VLOOKUP('Impact of the crisis'!$C91,'Regional Crises'!$B$1:$R$66,4,FALSE)),'Crisis Indicator Data'!F88/VLOOKUP('Impact of the crisis'!$E91,'Country Indicator Data'!$B$4:$P$194,15,FALSE)))</f>
        <v>1.7249117891241179E-2</v>
      </c>
      <c r="H91" s="163">
        <f t="shared" si="26"/>
        <v>0</v>
      </c>
      <c r="I91" s="163">
        <f t="shared" si="27"/>
        <v>0.95</v>
      </c>
      <c r="J91" s="163">
        <f>IF('Crisis Indicator Data'!G88="x","x",IF(LOG('Crisis Indicator Data'!G88)&lt;J$4,0,IF(LOG('Crisis Indicator Data'!G88)&gt;J$3,5,ROUND(5-(J$3-LOG('Crisis Indicator Data'!G88))/(J$3-J$4)*5,1))))</f>
        <v>2.2000000000000002</v>
      </c>
      <c r="K91" s="96">
        <f>IF('Crisis Indicator Data'!G88="x","x",IF(B91="Regional crisis",('Crisis Indicator Data'!G88/VLOOKUP('Impact of the crisis'!$C91,'Regional Crises'!$B$1:$R$66,5,FALSE)),'Crisis Indicator Data'!G88/VLOOKUP('Impact of the crisis'!$E91,'Country Indicator Data'!$B$4:$P$194,14,FALSE)))</f>
        <v>2.1231523803162303E-2</v>
      </c>
      <c r="L91" s="163">
        <f t="shared" si="28"/>
        <v>0.1</v>
      </c>
      <c r="M91" s="163">
        <f t="shared" si="29"/>
        <v>1.1500000000000001</v>
      </c>
      <c r="N91" s="163">
        <f t="shared" si="30"/>
        <v>1.1000000000000001</v>
      </c>
      <c r="O91" s="163" t="str">
        <f>IF('Crisis Indicator Data'!H88="x","x",IF('Crisis Indicator Data'!H88=0,0,IF(LOG('Crisis Indicator Data'!H88)&lt;O$4,0,IF(LOG('Crisis Indicator Data'!H88)&gt;O$3,5,ROUND(5-(O$3-LOG('Crisis Indicator Data'!H88))/(O$3-O$4)*5,1)))))</f>
        <v>x</v>
      </c>
      <c r="P91" s="96" t="str">
        <f>IF('Crisis Indicator Data'!H88="x","x",'Crisis Indicator Data'!H88/'Crisis Indicator Data'!G88)</f>
        <v>x</v>
      </c>
      <c r="Q91" s="163" t="str">
        <f t="shared" si="31"/>
        <v>x</v>
      </c>
      <c r="R91" s="163" t="str">
        <f t="shared" si="32"/>
        <v>x</v>
      </c>
      <c r="S91" s="163" t="str">
        <f>IF('Crisis Indicator Data'!I88="x","x",IF('Crisis Indicator Data'!I88=0,0,IF(LOG('Crisis Indicator Data'!I88)&lt;S$4,0,IF(LOG('Crisis Indicator Data'!I88)&gt;S$3,5,ROUND(5-(S$3-LOG('Crisis Indicator Data'!I88))/(S$3-S$4)*5,1)))))</f>
        <v>x</v>
      </c>
      <c r="T91" s="96" t="str">
        <f>IF('Crisis Indicator Data'!H88="x","x",IF('Crisis Indicator Data'!I88="x","x",'Crisis Indicator Data'!I88/'Crisis Indicator Data'!H88))</f>
        <v>x</v>
      </c>
      <c r="U91" s="163" t="str">
        <f t="shared" si="33"/>
        <v>x</v>
      </c>
      <c r="V91" s="163" t="str">
        <f t="shared" si="34"/>
        <v>x</v>
      </c>
      <c r="W91" s="163">
        <f>IF('Crisis Indicator Data'!L88="x","x",IF('Crisis Indicator Data'!L88=0,0,IF(LOG('Crisis Indicator Data'!L88)&lt;W$4,0,IF(LOG('Crisis Indicator Data'!L88)&gt;W$3,5,ROUND(5-(W$3-LOG('Crisis Indicator Data'!L88))/(W$3-W$4)*5,1)))))</f>
        <v>2.8</v>
      </c>
      <c r="X91" s="170" t="str">
        <f>IF(OR('Crisis Indicator Data'!L88="x",'Crisis Indicator Data'!H88="x"),"x",'Crisis Indicator Data'!L88/'Crisis Indicator Data'!H88)</f>
        <v>x</v>
      </c>
      <c r="Y91" s="163" t="str">
        <f t="shared" si="35"/>
        <v>x</v>
      </c>
      <c r="Z91" s="163">
        <f t="shared" si="36"/>
        <v>2.8</v>
      </c>
      <c r="AA91" s="163">
        <f t="shared" si="37"/>
        <v>2.8</v>
      </c>
      <c r="AB91" s="171">
        <f t="shared" si="38"/>
        <v>2.8</v>
      </c>
    </row>
    <row r="92" spans="1:28">
      <c r="A92" s="97" t="str">
        <f>'Crisis Indicator Data'!A89</f>
        <v>Venezuela displacement in Peru</v>
      </c>
      <c r="B92" s="98" t="str">
        <f>'Crisis Indicator Data'!B89</f>
        <v>International displacement</v>
      </c>
      <c r="C92" s="98" t="str">
        <f>'Crisis Indicator Data'!C89</f>
        <v>PER002</v>
      </c>
      <c r="D92" s="98" t="str">
        <f>'Crisis Indicator Data'!D89</f>
        <v>Peru</v>
      </c>
      <c r="E92" s="99" t="str">
        <f>'Crisis Indicator Data'!E89</f>
        <v>PER</v>
      </c>
      <c r="F92" s="169">
        <f>IF('Crisis Indicator Data'!F89="x","x",IF(LOG('Crisis Indicator Data'!F89)&lt;F$4,0,IF(LOG('Crisis Indicator Data'!F89)&gt;F$3,5,ROUND(5-(F$3-LOG('Crisis Indicator Data'!F89))/(F$3-F$4)*5,1))))</f>
        <v>3.8</v>
      </c>
      <c r="G92" s="96">
        <f>IF('Crisis Indicator Data'!F89="x","x",IF(B92="Regional crisis",('Crisis Indicator Data'!F89/VLOOKUP('Impact of the crisis'!$C92,'Regional Crises'!$B$1:$R$66,4,FALSE)),'Crisis Indicator Data'!F89/VLOOKUP('Impact of the crisis'!$E92,'Country Indicator Data'!$B$4:$P$194,15,FALSE)))</f>
        <v>0.13940625000000001</v>
      </c>
      <c r="H92" s="163">
        <f t="shared" si="26"/>
        <v>0.6</v>
      </c>
      <c r="I92" s="163">
        <f t="shared" si="27"/>
        <v>2.1999999999999997</v>
      </c>
      <c r="J92" s="163">
        <f>IF('Crisis Indicator Data'!G89="x","x",IF(LOG('Crisis Indicator Data'!G89)&lt;J$4,0,IF(LOG('Crisis Indicator Data'!G89)&gt;J$3,5,ROUND(5-(J$3-LOG('Crisis Indicator Data'!G89))/(J$3-J$4)*5,1))))</f>
        <v>4</v>
      </c>
      <c r="K92" s="96">
        <f>IF('Crisis Indicator Data'!G89="x","x",IF(B92="Regional crisis",('Crisis Indicator Data'!G89/VLOOKUP('Impact of the crisis'!$C92,'Regional Crises'!$B$1:$R$66,5,FALSE)),'Crisis Indicator Data'!G89/VLOOKUP('Impact of the crisis'!$E92,'Country Indicator Data'!$B$4:$P$194,14,FALSE)))</f>
        <v>0.51042545875144585</v>
      </c>
      <c r="L92" s="163">
        <f t="shared" si="28"/>
        <v>2.5</v>
      </c>
      <c r="M92" s="163">
        <f t="shared" si="29"/>
        <v>3.25</v>
      </c>
      <c r="N92" s="163">
        <f t="shared" si="30"/>
        <v>2.8</v>
      </c>
      <c r="O92" s="163">
        <f>IF('Crisis Indicator Data'!H89="x","x",IF('Crisis Indicator Data'!H89=0,0,IF(LOG('Crisis Indicator Data'!H89)&lt;O$4,0,IF(LOG('Crisis Indicator Data'!H89)&gt;O$3,5,ROUND(5-(O$3-LOG('Crisis Indicator Data'!H89))/(O$3-O$4)*5,1)))))</f>
        <v>2.7</v>
      </c>
      <c r="P92" s="96">
        <f>IF('Crisis Indicator Data'!H89="x","x",'Crisis Indicator Data'!H89/'Crisis Indicator Data'!G89)</f>
        <v>8.3782459578637919E-2</v>
      </c>
      <c r="Q92" s="163">
        <f t="shared" si="31"/>
        <v>0.4</v>
      </c>
      <c r="R92" s="163">
        <f t="shared" si="32"/>
        <v>1.55</v>
      </c>
      <c r="S92" s="163">
        <f>IF('Crisis Indicator Data'!I89="x","x",IF('Crisis Indicator Data'!I89=0,0,IF(LOG('Crisis Indicator Data'!I89)&lt;S$4,0,IF(LOG('Crisis Indicator Data'!I89)&gt;S$3,5,ROUND(5-(S$3-LOG('Crisis Indicator Data'!I89))/(S$3-S$4)*5,1)))))</f>
        <v>4.3</v>
      </c>
      <c r="T92" s="96">
        <f>IF('Crisis Indicator Data'!H89="x","x",IF('Crisis Indicator Data'!I89="x","x",'Crisis Indicator Data'!I89/'Crisis Indicator Data'!H89))</f>
        <v>0.80409356725146197</v>
      </c>
      <c r="U92" s="163">
        <f t="shared" si="33"/>
        <v>5</v>
      </c>
      <c r="V92" s="163">
        <f t="shared" si="34"/>
        <v>4.7</v>
      </c>
      <c r="W92" s="163">
        <f>IF('Crisis Indicator Data'!L89="x","x",IF('Crisis Indicator Data'!L89=0,0,IF(LOG('Crisis Indicator Data'!L89)&lt;W$4,0,IF(LOG('Crisis Indicator Data'!L89)&gt;W$3,5,ROUND(5-(W$3-LOG('Crisis Indicator Data'!L89))/(W$3-W$4)*5,1)))))</f>
        <v>0.7</v>
      </c>
      <c r="X92" s="170">
        <f>IF(OR('Crisis Indicator Data'!L89="x",'Crisis Indicator Data'!H89="x"),"x",'Crisis Indicator Data'!L89/'Crisis Indicator Data'!H89)</f>
        <v>2.1929824561403507E-6</v>
      </c>
      <c r="Y92" s="163">
        <f t="shared" si="35"/>
        <v>0.1</v>
      </c>
      <c r="Z92" s="163">
        <f t="shared" si="36"/>
        <v>0.4</v>
      </c>
      <c r="AA92" s="163">
        <f t="shared" si="37"/>
        <v>3.2</v>
      </c>
      <c r="AB92" s="171">
        <f t="shared" si="38"/>
        <v>2.5</v>
      </c>
    </row>
    <row r="93" spans="1:28">
      <c r="A93" s="97" t="str">
        <f>'Crisis Indicator Data'!A90</f>
        <v>Multiple crises in the Philippines</v>
      </c>
      <c r="B93" s="98" t="str">
        <f>'Crisis Indicator Data'!B90</f>
        <v>Multiple crises country</v>
      </c>
      <c r="C93" s="98" t="str">
        <f>'Crisis Indicator Data'!C90</f>
        <v>PHL001</v>
      </c>
      <c r="D93" s="98" t="str">
        <f>'Crisis Indicator Data'!D90</f>
        <v>Philippines</v>
      </c>
      <c r="E93" s="99" t="str">
        <f>'Crisis Indicator Data'!E90</f>
        <v>PHL</v>
      </c>
      <c r="F93" s="169">
        <f>IF('Crisis Indicator Data'!F90="x","x",IF(LOG('Crisis Indicator Data'!F90)&lt;F$4,0,IF(LOG('Crisis Indicator Data'!F90)&gt;F$3,5,ROUND(5-(F$3-LOG('Crisis Indicator Data'!F90))/(F$3-F$4)*5,1))))</f>
        <v>4.0999999999999996</v>
      </c>
      <c r="G93" s="96">
        <f>IF('Crisis Indicator Data'!F90="x","x",IF(B93="Regional crisis",('Crisis Indicator Data'!F90/VLOOKUP('Impact of the crisis'!$C93,'Regional Crises'!$B$1:$R$66,4,FALSE)),'Crisis Indicator Data'!F90/VLOOKUP('Impact of the crisis'!$E93,'Country Indicator Data'!$B$4:$P$194,15,FALSE)))</f>
        <v>0.95962035080658681</v>
      </c>
      <c r="H93" s="163">
        <f t="shared" si="26"/>
        <v>4.8</v>
      </c>
      <c r="I93" s="163">
        <f t="shared" si="27"/>
        <v>4.4499999999999993</v>
      </c>
      <c r="J93" s="163">
        <f>IF('Crisis Indicator Data'!G90="x","x",IF(LOG('Crisis Indicator Data'!G90)&lt;J$4,0,IF(LOG('Crisis Indicator Data'!G90)&gt;J$3,5,ROUND(5-(J$3-LOG('Crisis Indicator Data'!G90))/(J$3-J$4)*5,1))))</f>
        <v>5</v>
      </c>
      <c r="K93" s="96">
        <f>IF('Crisis Indicator Data'!G90="x","x",IF(B93="Regional crisis",('Crisis Indicator Data'!G90/VLOOKUP('Impact of the crisis'!$C93,'Regional Crises'!$B$1:$R$66,5,FALSE)),'Crisis Indicator Data'!G90/VLOOKUP('Impact of the crisis'!$E93,'Country Indicator Data'!$B$4:$P$194,14,FALSE)))</f>
        <v>0.8789352241555175</v>
      </c>
      <c r="L93" s="163">
        <f t="shared" si="28"/>
        <v>4.4000000000000004</v>
      </c>
      <c r="M93" s="163">
        <f t="shared" si="29"/>
        <v>4.7</v>
      </c>
      <c r="N93" s="163">
        <f t="shared" si="30"/>
        <v>4.5999999999999996</v>
      </c>
      <c r="O93" s="163">
        <f>IF('Crisis Indicator Data'!H90="x","x",IF('Crisis Indicator Data'!H90=0,0,IF(LOG('Crisis Indicator Data'!H90)&lt;O$4,0,IF(LOG('Crisis Indicator Data'!H90)&gt;O$3,5,ROUND(5-(O$3-LOG('Crisis Indicator Data'!H90))/(O$3-O$4)*5,1)))))</f>
        <v>4.0999999999999996</v>
      </c>
      <c r="P93" s="96">
        <f>IF('Crisis Indicator Data'!H90="x","x",'Crisis Indicator Data'!H90/'Crisis Indicator Data'!G90)</f>
        <v>9.9894089280483128E-2</v>
      </c>
      <c r="Q93" s="163">
        <f t="shared" si="31"/>
        <v>0.5</v>
      </c>
      <c r="R93" s="163">
        <f t="shared" si="32"/>
        <v>2.2999999999999998</v>
      </c>
      <c r="S93" s="163">
        <f>IF('Crisis Indicator Data'!I90="x","x",IF('Crisis Indicator Data'!I90=0,0,IF(LOG('Crisis Indicator Data'!I90)&lt;S$4,0,IF(LOG('Crisis Indicator Data'!I90)&gt;S$3,5,ROUND(5-(S$3-LOG('Crisis Indicator Data'!I90))/(S$3-S$4)*5,1)))))</f>
        <v>3.6</v>
      </c>
      <c r="T93" s="96">
        <f>IF('Crisis Indicator Data'!H90="x","x",IF('Crisis Indicator Data'!I90="x","x",'Crisis Indicator Data'!I90/'Crisis Indicator Data'!H90))</f>
        <v>3.6995262801714418E-2</v>
      </c>
      <c r="U93" s="163">
        <f t="shared" si="33"/>
        <v>1.2</v>
      </c>
      <c r="V93" s="163">
        <f t="shared" si="34"/>
        <v>2.4</v>
      </c>
      <c r="W93" s="163">
        <f>IF('Crisis Indicator Data'!L90="x","x",IF('Crisis Indicator Data'!L90=0,0,IF(LOG('Crisis Indicator Data'!L90)&lt;W$4,0,IF(LOG('Crisis Indicator Data'!L90)&gt;W$3,5,ROUND(5-(W$3-LOG('Crisis Indicator Data'!L90))/(W$3-W$4)*5,1)))))</f>
        <v>3.6</v>
      </c>
      <c r="X93" s="170">
        <f>IF(OR('Crisis Indicator Data'!L90="x",'Crisis Indicator Data'!H90="x"),"x",'Crisis Indicator Data'!L90/'Crisis Indicator Data'!H90)</f>
        <v>4.0266185427475753E-5</v>
      </c>
      <c r="Y93" s="163">
        <f t="shared" si="35"/>
        <v>2</v>
      </c>
      <c r="Z93" s="163">
        <f t="shared" si="36"/>
        <v>2.8</v>
      </c>
      <c r="AA93" s="163">
        <f t="shared" si="37"/>
        <v>2.6</v>
      </c>
      <c r="AB93" s="171">
        <f t="shared" si="38"/>
        <v>2.5</v>
      </c>
    </row>
    <row r="94" spans="1:28">
      <c r="A94" s="97" t="str">
        <f>'Crisis Indicator Data'!A91</f>
        <v>Mindanao conflict</v>
      </c>
      <c r="B94" s="98" t="str">
        <f>'Crisis Indicator Data'!B91</f>
        <v>Conflict</v>
      </c>
      <c r="C94" s="98" t="str">
        <f>'Crisis Indicator Data'!C91</f>
        <v>PHL003</v>
      </c>
      <c r="D94" s="98" t="str">
        <f>'Crisis Indicator Data'!D91</f>
        <v>Philippines</v>
      </c>
      <c r="E94" s="99" t="str">
        <f>'Crisis Indicator Data'!E91</f>
        <v>PHL</v>
      </c>
      <c r="F94" s="169">
        <f>IF('Crisis Indicator Data'!F91="x","x",IF(LOG('Crisis Indicator Data'!F91)&lt;F$4,0,IF(LOG('Crisis Indicator Data'!F91)&gt;F$3,5,ROUND(5-(F$3-LOG('Crisis Indicator Data'!F91))/(F$3-F$4)*5,1))))</f>
        <v>3.6</v>
      </c>
      <c r="G94" s="96">
        <f>IF('Crisis Indicator Data'!F91="x","x",IF(B94="Regional crisis",('Crisis Indicator Data'!F91/VLOOKUP('Impact of the crisis'!$C94,'Regional Crises'!$B$1:$R$66,4,FALSE)),'Crisis Indicator Data'!F91/VLOOKUP('Impact of the crisis'!$E94,'Country Indicator Data'!$B$4:$P$194,15,FALSE)))</f>
        <v>0.46401046382935907</v>
      </c>
      <c r="H94" s="163">
        <f t="shared" si="26"/>
        <v>2.2999999999999998</v>
      </c>
      <c r="I94" s="163">
        <f t="shared" si="27"/>
        <v>2.95</v>
      </c>
      <c r="J94" s="163">
        <f>IF('Crisis Indicator Data'!G91="x","x",IF(LOG('Crisis Indicator Data'!G91)&lt;J$4,0,IF(LOG('Crisis Indicator Data'!G91)&gt;J$3,5,ROUND(5-(J$3-LOG('Crisis Indicator Data'!G91))/(J$3-J$4)*5,1))))</f>
        <v>4.5999999999999996</v>
      </c>
      <c r="K94" s="96">
        <f>IF('Crisis Indicator Data'!G91="x","x",IF(B94="Regional crisis",('Crisis Indicator Data'!G91/VLOOKUP('Impact of the crisis'!$C94,'Regional Crises'!$B$1:$R$66,5,FALSE)),'Crisis Indicator Data'!G91/VLOOKUP('Impact of the crisis'!$E94,'Country Indicator Data'!$B$4:$P$194,14,FALSE)))</f>
        <v>0.23901999425623149</v>
      </c>
      <c r="L94" s="163">
        <f t="shared" si="28"/>
        <v>1.2</v>
      </c>
      <c r="M94" s="163">
        <f t="shared" si="29"/>
        <v>2.9</v>
      </c>
      <c r="N94" s="163">
        <f t="shared" si="30"/>
        <v>2.9</v>
      </c>
      <c r="O94" s="163">
        <f>IF('Crisis Indicator Data'!H91="x","x",IF('Crisis Indicator Data'!H91=0,0,IF(LOG('Crisis Indicator Data'!H91)&lt;O$4,0,IF(LOG('Crisis Indicator Data'!H91)&gt;O$3,5,ROUND(5-(O$3-LOG('Crisis Indicator Data'!H91))/(O$3-O$4)*5,1)))))</f>
        <v>1.4</v>
      </c>
      <c r="P94" s="96">
        <f>IF('Crisis Indicator Data'!H91="x","x",'Crisis Indicator Data'!H91/'Crisis Indicator Data'!G91)</f>
        <v>9.5707656612528998E-3</v>
      </c>
      <c r="Q94" s="163">
        <f t="shared" si="31"/>
        <v>0</v>
      </c>
      <c r="R94" s="163">
        <f t="shared" si="32"/>
        <v>0.7</v>
      </c>
      <c r="S94" s="163">
        <f>IF('Crisis Indicator Data'!I91="x","x",IF('Crisis Indicator Data'!I91=0,0,IF(LOG('Crisis Indicator Data'!I91)&lt;S$4,0,IF(LOG('Crisis Indicator Data'!I91)&gt;S$3,5,ROUND(5-(S$3-LOG('Crisis Indicator Data'!I91))/(S$3-S$4)*5,1)))))</f>
        <v>3.4</v>
      </c>
      <c r="T94" s="96">
        <f>IF('Crisis Indicator Data'!H91="x","x",IF('Crisis Indicator Data'!I91="x","x",'Crisis Indicator Data'!I91/'Crisis Indicator Data'!H91))</f>
        <v>1</v>
      </c>
      <c r="U94" s="163">
        <f t="shared" si="33"/>
        <v>5</v>
      </c>
      <c r="V94" s="163">
        <f t="shared" si="34"/>
        <v>4.2</v>
      </c>
      <c r="W94" s="163">
        <f>IF('Crisis Indicator Data'!L91="x","x",IF('Crisis Indicator Data'!L91=0,0,IF(LOG('Crisis Indicator Data'!L91)&lt;W$4,0,IF(LOG('Crisis Indicator Data'!L91)&gt;W$3,5,ROUND(5-(W$3-LOG('Crisis Indicator Data'!L91))/(W$3-W$4)*5,1)))))</f>
        <v>3.4</v>
      </c>
      <c r="X94" s="170">
        <f>IF(OR('Crisis Indicator Data'!L91="x",'Crisis Indicator Data'!H91="x"),"x",'Crisis Indicator Data'!L91/'Crisis Indicator Data'!H91)</f>
        <v>1.1212121212121212E-3</v>
      </c>
      <c r="Y94" s="163">
        <f t="shared" si="35"/>
        <v>5</v>
      </c>
      <c r="Z94" s="163">
        <f t="shared" si="36"/>
        <v>4.2</v>
      </c>
      <c r="AA94" s="163">
        <f t="shared" si="37"/>
        <v>4.2</v>
      </c>
      <c r="AB94" s="171">
        <f t="shared" si="38"/>
        <v>2.9</v>
      </c>
    </row>
    <row r="95" spans="1:28">
      <c r="A95" s="97" t="str">
        <f>'Crisis Indicator Data'!A92</f>
        <v>Mindanao Earthquake</v>
      </c>
      <c r="B95" s="98" t="str">
        <f>'Crisis Indicator Data'!B92</f>
        <v>Earthquake</v>
      </c>
      <c r="C95" s="98" t="str">
        <f>'Crisis Indicator Data'!C92</f>
        <v>PHL004</v>
      </c>
      <c r="D95" s="98" t="str">
        <f>'Crisis Indicator Data'!D92</f>
        <v>Philippines</v>
      </c>
      <c r="E95" s="99" t="str">
        <f>'Crisis Indicator Data'!E92</f>
        <v>PHL</v>
      </c>
      <c r="F95" s="169">
        <f>IF('Crisis Indicator Data'!F92="x","x",IF(LOG('Crisis Indicator Data'!F92)&lt;F$4,0,IF(LOG('Crisis Indicator Data'!F92)&gt;F$3,5,ROUND(5-(F$3-LOG('Crisis Indicator Data'!F92))/(F$3-F$4)*5,1))))</f>
        <v>3.6</v>
      </c>
      <c r="G95" s="96">
        <f>IF('Crisis Indicator Data'!F92="x","x",IF(B95="Regional crisis",('Crisis Indicator Data'!F92/VLOOKUP('Impact of the crisis'!$C95,'Regional Crises'!$B$1:$R$66,4,FALSE)),'Crisis Indicator Data'!F92/VLOOKUP('Impact of the crisis'!$E95,'Country Indicator Data'!$B$4:$P$194,15,FALSE)))</f>
        <v>0.46401046382935907</v>
      </c>
      <c r="H95" s="163">
        <f t="shared" si="26"/>
        <v>2.2999999999999998</v>
      </c>
      <c r="I95" s="163">
        <f t="shared" si="27"/>
        <v>2.95</v>
      </c>
      <c r="J95" s="163">
        <f>IF('Crisis Indicator Data'!G92="x","x",IF(LOG('Crisis Indicator Data'!G92)&lt;J$4,0,IF(LOG('Crisis Indicator Data'!G92)&gt;J$3,5,ROUND(5-(J$3-LOG('Crisis Indicator Data'!G92))/(J$3-J$4)*5,1))))</f>
        <v>3.4</v>
      </c>
      <c r="K95" s="96">
        <f>IF('Crisis Indicator Data'!G92="x","x",IF(B95="Regional crisis",('Crisis Indicator Data'!G92/VLOOKUP('Impact of the crisis'!$C95,'Regional Crises'!$B$1:$R$66,5,FALSE)),'Crisis Indicator Data'!G92/VLOOKUP('Impact of the crisis'!$E95,'Country Indicator Data'!$B$4:$P$194,14,FALSE)))</f>
        <v>0.10035750007427287</v>
      </c>
      <c r="L95" s="163">
        <f t="shared" si="28"/>
        <v>0.5</v>
      </c>
      <c r="M95" s="163">
        <f t="shared" si="29"/>
        <v>1.95</v>
      </c>
      <c r="N95" s="163">
        <f t="shared" si="30"/>
        <v>2.5</v>
      </c>
      <c r="O95" s="163">
        <f>IF('Crisis Indicator Data'!H92="x","x",IF('Crisis Indicator Data'!H92=0,0,IF(LOG('Crisis Indicator Data'!H92)&lt;O$4,0,IF(LOG('Crisis Indicator Data'!H92)&gt;O$3,5,ROUND(5-(O$3-LOG('Crisis Indicator Data'!H92))/(O$3-O$4)*5,1)))))</f>
        <v>0.7</v>
      </c>
      <c r="P95" s="96">
        <f>IF('Crisis Indicator Data'!H92="x","x",'Crisis Indicator Data'!H92/'Crisis Indicator Data'!G92)</f>
        <v>7.7955397671205838E-3</v>
      </c>
      <c r="Q95" s="163">
        <f t="shared" si="31"/>
        <v>0</v>
      </c>
      <c r="R95" s="163">
        <f t="shared" si="32"/>
        <v>0.35</v>
      </c>
      <c r="S95" s="163">
        <f>IF('Crisis Indicator Data'!I92="x","x",IF('Crisis Indicator Data'!I92=0,0,IF(LOG('Crisis Indicator Data'!I92)&lt;S$4,0,IF(LOG('Crisis Indicator Data'!I92)&gt;S$3,5,ROUND(5-(S$3-LOG('Crisis Indicator Data'!I92))/(S$3-S$4)*5,1)))))</f>
        <v>2.7</v>
      </c>
      <c r="T95" s="96">
        <f>IF('Crisis Indicator Data'!H92="x","x",IF('Crisis Indicator Data'!I92="x","x",'Crisis Indicator Data'!I92/'Crisis Indicator Data'!H92))</f>
        <v>1</v>
      </c>
      <c r="U95" s="163">
        <f t="shared" si="33"/>
        <v>5</v>
      </c>
      <c r="V95" s="163">
        <f t="shared" si="34"/>
        <v>3.9</v>
      </c>
      <c r="W95" s="163">
        <f>IF('Crisis Indicator Data'!L92="x","x",IF('Crisis Indicator Data'!L92=0,0,IF(LOG('Crisis Indicator Data'!L92)&lt;W$4,0,IF(LOG('Crisis Indicator Data'!L92)&gt;W$3,5,ROUND(5-(W$3-LOG('Crisis Indicator Data'!L92))/(W$3-W$4)*5,1)))))</f>
        <v>0</v>
      </c>
      <c r="X95" s="170">
        <f>IF(OR('Crisis Indicator Data'!L92="x",'Crisis Indicator Data'!H92="x"),"x",'Crisis Indicator Data'!L92/'Crisis Indicator Data'!H92)</f>
        <v>0</v>
      </c>
      <c r="Y95" s="163">
        <f t="shared" si="35"/>
        <v>0</v>
      </c>
      <c r="Z95" s="163">
        <f t="shared" si="36"/>
        <v>0</v>
      </c>
      <c r="AA95" s="163">
        <f t="shared" si="37"/>
        <v>2.4</v>
      </c>
      <c r="AB95" s="171">
        <f t="shared" si="38"/>
        <v>1.5</v>
      </c>
    </row>
    <row r="96" spans="1:28">
      <c r="A96" s="97" t="str">
        <f>'Crisis Indicator Data'!A93</f>
        <v>Typhoon Goni (Rolly) and Typhoon Vamco (Ulysses)</v>
      </c>
      <c r="B96" s="98" t="str">
        <f>'Crisis Indicator Data'!B93</f>
        <v>Tropical cyclone</v>
      </c>
      <c r="C96" s="98" t="str">
        <f>'Crisis Indicator Data'!C93</f>
        <v>PHL009</v>
      </c>
      <c r="D96" s="98" t="str">
        <f>'Crisis Indicator Data'!D93</f>
        <v>Philippines</v>
      </c>
      <c r="E96" s="99" t="str">
        <f>'Crisis Indicator Data'!E93</f>
        <v>PHL</v>
      </c>
      <c r="F96" s="169">
        <f>IF('Crisis Indicator Data'!F93="x","x",IF(LOG('Crisis Indicator Data'!F93)&lt;F$4,0,IF(LOG('Crisis Indicator Data'!F93)&gt;F$3,5,ROUND(5-(F$3-LOG('Crisis Indicator Data'!F93))/(F$3-F$4)*5,1))))</f>
        <v>3.6</v>
      </c>
      <c r="G96" s="96">
        <f>IF('Crisis Indicator Data'!F93="x","x",IF(B96="Regional crisis",('Crisis Indicator Data'!F93/VLOOKUP('Impact of the crisis'!$C96,'Regional Crises'!$B$1:$R$66,4,FALSE)),'Crisis Indicator Data'!F93/VLOOKUP('Impact of the crisis'!$E96,'Country Indicator Data'!$B$4:$P$194,15,FALSE)))</f>
        <v>0.49560988697722774</v>
      </c>
      <c r="H96" s="163">
        <f t="shared" si="26"/>
        <v>2.4</v>
      </c>
      <c r="I96" s="163">
        <f t="shared" si="27"/>
        <v>3</v>
      </c>
      <c r="J96" s="163">
        <f>IF('Crisis Indicator Data'!G93="x","x",IF(LOG('Crisis Indicator Data'!G93)&lt;J$4,0,IF(LOG('Crisis Indicator Data'!G93)&gt;J$3,5,ROUND(5-(J$3-LOG('Crisis Indicator Data'!G93))/(J$3-J$4)*5,1))))</f>
        <v>5</v>
      </c>
      <c r="K96" s="96">
        <f>IF('Crisis Indicator Data'!G93="x","x",IF(B96="Regional crisis",('Crisis Indicator Data'!G93/VLOOKUP('Impact of the crisis'!$C96,'Regional Crises'!$B$1:$R$66,5,FALSE)),'Crisis Indicator Data'!G93/VLOOKUP('Impact of the crisis'!$E96,'Country Indicator Data'!$B$4:$P$194,14,FALSE)))</f>
        <v>0.53955772982501315</v>
      </c>
      <c r="L96" s="163">
        <f t="shared" si="28"/>
        <v>2.7</v>
      </c>
      <c r="M96" s="163">
        <f t="shared" si="29"/>
        <v>3.85</v>
      </c>
      <c r="N96" s="163">
        <f t="shared" si="30"/>
        <v>3.5</v>
      </c>
      <c r="O96" s="163">
        <f>IF('Crisis Indicator Data'!H93="x","x",IF('Crisis Indicator Data'!H93=0,0,IF(LOG('Crisis Indicator Data'!H93)&lt;O$4,0,IF(LOG('Crisis Indicator Data'!H93)&gt;O$3,5,ROUND(5-(O$3-LOG('Crisis Indicator Data'!H93))/(O$3-O$4)*5,1)))))</f>
        <v>4.0999999999999996</v>
      </c>
      <c r="P96" s="96">
        <f>IF('Crisis Indicator Data'!H93="x","x",'Crisis Indicator Data'!H93/'Crisis Indicator Data'!G93)</f>
        <v>0.15703692827252036</v>
      </c>
      <c r="Q96" s="163">
        <f t="shared" si="31"/>
        <v>0.7</v>
      </c>
      <c r="R96" s="163">
        <f t="shared" si="32"/>
        <v>2.4</v>
      </c>
      <c r="S96" s="163">
        <f>IF('Crisis Indicator Data'!I93="x","x",IF('Crisis Indicator Data'!I93=0,0,IF(LOG('Crisis Indicator Data'!I93)&lt;S$4,0,IF(LOG('Crisis Indicator Data'!I93)&gt;S$3,5,ROUND(5-(S$3-LOG('Crisis Indicator Data'!I93))/(S$3-S$4)*5,1)))))</f>
        <v>1.8</v>
      </c>
      <c r="T96" s="96">
        <f>IF('Crisis Indicator Data'!H93="x","x",IF('Crisis Indicator Data'!I93="x","x",'Crisis Indicator Data'!I93/'Crisis Indicator Data'!H93))</f>
        <v>2.1037868162692847E-3</v>
      </c>
      <c r="U96" s="163">
        <f t="shared" si="33"/>
        <v>0.1</v>
      </c>
      <c r="V96" s="163">
        <f t="shared" si="34"/>
        <v>1</v>
      </c>
      <c r="W96" s="163">
        <f>IF('Crisis Indicator Data'!L93="x","x",IF('Crisis Indicator Data'!L93=0,0,IF(LOG('Crisis Indicator Data'!L93)&lt;W$4,0,IF(LOG('Crisis Indicator Data'!L93)&gt;W$3,5,ROUND(5-(W$3-LOG('Crisis Indicator Data'!L93))/(W$3-W$4)*5,1)))))</f>
        <v>2.8</v>
      </c>
      <c r="X96" s="170">
        <f>IF(OR('Crisis Indicator Data'!L93="x",'Crisis Indicator Data'!H93="x"),"x",'Crisis Indicator Data'!L93/'Crisis Indicator Data'!H93)</f>
        <v>1.1453950444132772E-5</v>
      </c>
      <c r="Y96" s="163">
        <f t="shared" si="35"/>
        <v>0.6</v>
      </c>
      <c r="Z96" s="163">
        <f t="shared" si="36"/>
        <v>1.7</v>
      </c>
      <c r="AA96" s="163">
        <f t="shared" si="37"/>
        <v>1.4</v>
      </c>
      <c r="AB96" s="171">
        <f t="shared" si="38"/>
        <v>1.9</v>
      </c>
    </row>
    <row r="97" spans="1:28">
      <c r="A97" s="97" t="str">
        <f>'Crisis Indicator Data'!A94</f>
        <v>Complex crisis in DPRK</v>
      </c>
      <c r="B97" s="98" t="str">
        <f>'Crisis Indicator Data'!B94</f>
        <v>Complex crisis</v>
      </c>
      <c r="C97" s="98" t="str">
        <f>'Crisis Indicator Data'!C94</f>
        <v>PRK001</v>
      </c>
      <c r="D97" s="98" t="str">
        <f>'Crisis Indicator Data'!D94</f>
        <v>DPRK</v>
      </c>
      <c r="E97" s="99" t="str">
        <f>'Crisis Indicator Data'!E94</f>
        <v>PRK</v>
      </c>
      <c r="F97" s="169">
        <f>IF('Crisis Indicator Data'!F94="x","x",IF(LOG('Crisis Indicator Data'!F94)&lt;F$4,0,IF(LOG('Crisis Indicator Data'!F94)&gt;F$3,5,ROUND(5-(F$3-LOG('Crisis Indicator Data'!F94))/(F$3-F$4)*5,1))))</f>
        <v>3.5</v>
      </c>
      <c r="G97" s="96">
        <f>IF('Crisis Indicator Data'!F94="x","x",IF(B97="Regional crisis",('Crisis Indicator Data'!F94/VLOOKUP('Impact of the crisis'!$C97,'Regional Crises'!$B$1:$R$66,4,FALSE)),'Crisis Indicator Data'!F94/VLOOKUP('Impact of the crisis'!$E97,'Country Indicator Data'!$B$4:$P$194,15,FALSE)))</f>
        <v>1</v>
      </c>
      <c r="H97" s="163">
        <f t="shared" si="26"/>
        <v>5</v>
      </c>
      <c r="I97" s="163">
        <f t="shared" si="27"/>
        <v>4.25</v>
      </c>
      <c r="J97" s="163">
        <f>IF('Crisis Indicator Data'!G94="x","x",IF(LOG('Crisis Indicator Data'!G94)&lt;J$4,0,IF(LOG('Crisis Indicator Data'!G94)&gt;J$3,5,ROUND(5-(J$3-LOG('Crisis Indicator Data'!G94))/(J$3-J$4)*5,1))))</f>
        <v>4.7</v>
      </c>
      <c r="K97" s="96">
        <f>IF('Crisis Indicator Data'!G94="x","x",IF(B97="Regional crisis",('Crisis Indicator Data'!G94/VLOOKUP('Impact of the crisis'!$C97,'Regional Crises'!$B$1:$R$66,5,FALSE)),'Crisis Indicator Data'!G94/VLOOKUP('Impact of the crisis'!$E97,'Country Indicator Data'!$B$4:$P$194,14,FALSE)))</f>
        <v>1</v>
      </c>
      <c r="L97" s="163">
        <f t="shared" si="28"/>
        <v>5</v>
      </c>
      <c r="M97" s="163">
        <f t="shared" si="29"/>
        <v>4.8499999999999996</v>
      </c>
      <c r="N97" s="163">
        <f t="shared" si="30"/>
        <v>4.5999999999999996</v>
      </c>
      <c r="O97" s="163">
        <f>IF('Crisis Indicator Data'!H94="x","x",IF('Crisis Indicator Data'!H94=0,0,IF(LOG('Crisis Indicator Data'!H94)&lt;O$4,0,IF(LOG('Crisis Indicator Data'!H94)&gt;O$3,5,ROUND(5-(O$3-LOG('Crisis Indicator Data'!H94))/(O$3-O$4)*5,1)))))</f>
        <v>4.8</v>
      </c>
      <c r="P97" s="96">
        <f>IF('Crisis Indicator Data'!H94="x","x",'Crisis Indicator Data'!H94/'Crisis Indicator Data'!G94)</f>
        <v>1</v>
      </c>
      <c r="Q97" s="163">
        <f t="shared" si="31"/>
        <v>5</v>
      </c>
      <c r="R97" s="163">
        <f t="shared" si="32"/>
        <v>4.9000000000000004</v>
      </c>
      <c r="S97" s="163" t="str">
        <f>IF('Crisis Indicator Data'!I94="x","x",IF('Crisis Indicator Data'!I94=0,0,IF(LOG('Crisis Indicator Data'!I94)&lt;S$4,0,IF(LOG('Crisis Indicator Data'!I94)&gt;S$3,5,ROUND(5-(S$3-LOG('Crisis Indicator Data'!I94))/(S$3-S$4)*5,1)))))</f>
        <v>x</v>
      </c>
      <c r="T97" s="96" t="str">
        <f>IF('Crisis Indicator Data'!H94="x","x",IF('Crisis Indicator Data'!I94="x","x",'Crisis Indicator Data'!I94/'Crisis Indicator Data'!H94))</f>
        <v>x</v>
      </c>
      <c r="U97" s="163" t="str">
        <f t="shared" si="33"/>
        <v>x</v>
      </c>
      <c r="V97" s="163" t="str">
        <f t="shared" si="34"/>
        <v>x</v>
      </c>
      <c r="W97" s="163">
        <f>IF('Crisis Indicator Data'!L94="x","x",IF('Crisis Indicator Data'!L94=0,0,IF(LOG('Crisis Indicator Data'!L94)&lt;W$4,0,IF(LOG('Crisis Indicator Data'!L94)&gt;W$3,5,ROUND(5-(W$3-LOG('Crisis Indicator Data'!L94))/(W$3-W$4)*5,1)))))</f>
        <v>1.4</v>
      </c>
      <c r="X97" s="170">
        <f>IF(OR('Crisis Indicator Data'!L94="x",'Crisis Indicator Data'!H94="x"),"x",'Crisis Indicator Data'!L94/'Crisis Indicator Data'!H94)</f>
        <v>3.8962050962362659E-7</v>
      </c>
      <c r="Y97" s="163">
        <f t="shared" si="35"/>
        <v>0</v>
      </c>
      <c r="Z97" s="163">
        <f t="shared" si="36"/>
        <v>0.7</v>
      </c>
      <c r="AA97" s="163">
        <f t="shared" si="37"/>
        <v>0.7</v>
      </c>
      <c r="AB97" s="171">
        <f t="shared" si="38"/>
        <v>3.5</v>
      </c>
    </row>
    <row r="98" spans="1:28">
      <c r="A98" s="97" t="str">
        <f>'Crisis Indicator Data'!A95</f>
        <v>Conflict in Palestine</v>
      </c>
      <c r="B98" s="98" t="str">
        <f>'Crisis Indicator Data'!B95</f>
        <v>Conflict</v>
      </c>
      <c r="C98" s="98" t="str">
        <f>'Crisis Indicator Data'!C95</f>
        <v>PSE002</v>
      </c>
      <c r="D98" s="98" t="str">
        <f>'Crisis Indicator Data'!D95</f>
        <v>Palestine</v>
      </c>
      <c r="E98" s="99" t="str">
        <f>'Crisis Indicator Data'!E95</f>
        <v>PSE</v>
      </c>
      <c r="F98" s="169">
        <f>IF('Crisis Indicator Data'!F95="x","x",IF(LOG('Crisis Indicator Data'!F95)&lt;F$4,0,IF(LOG('Crisis Indicator Data'!F95)&gt;F$3,5,ROUND(5-(F$3-LOG('Crisis Indicator Data'!F95))/(F$3-F$4)*5,1))))</f>
        <v>1.3</v>
      </c>
      <c r="G98" s="96">
        <f>IF('Crisis Indicator Data'!F95="x","x",IF(B98="Regional crisis",('Crisis Indicator Data'!F95/VLOOKUP('Impact of the crisis'!$C98,'Regional Crises'!$B$1:$R$66,4,FALSE)),'Crisis Indicator Data'!F95/VLOOKUP('Impact of the crisis'!$E98,'Country Indicator Data'!$B$4:$P$194,15,FALSE)))</f>
        <v>1</v>
      </c>
      <c r="H98" s="163">
        <f t="shared" si="26"/>
        <v>5</v>
      </c>
      <c r="I98" s="163">
        <f t="shared" si="27"/>
        <v>3.15</v>
      </c>
      <c r="J98" s="163">
        <f>IF('Crisis Indicator Data'!G95="x","x",IF(LOG('Crisis Indicator Data'!G95)&lt;J$4,0,IF(LOG('Crisis Indicator Data'!G95)&gt;J$3,5,ROUND(5-(J$3-LOG('Crisis Indicator Data'!G95))/(J$3-J$4)*5,1))))</f>
        <v>2.4</v>
      </c>
      <c r="K98" s="96">
        <f>IF('Crisis Indicator Data'!G95="x","x",IF(B98="Regional crisis",('Crisis Indicator Data'!G95/VLOOKUP('Impact of the crisis'!$C98,'Regional Crises'!$B$1:$R$66,5,FALSE)),'Crisis Indicator Data'!G95/VLOOKUP('Impact of the crisis'!$E98,'Country Indicator Data'!$B$4:$P$194,14,FALSE)))</f>
        <v>1</v>
      </c>
      <c r="L98" s="163">
        <f t="shared" si="28"/>
        <v>5</v>
      </c>
      <c r="M98" s="163">
        <f t="shared" si="29"/>
        <v>3.7</v>
      </c>
      <c r="N98" s="163">
        <f t="shared" si="30"/>
        <v>3.4</v>
      </c>
      <c r="O98" s="163">
        <f>IF('Crisis Indicator Data'!H95="x","x",IF('Crisis Indicator Data'!H95=0,0,IF(LOG('Crisis Indicator Data'!H95)&lt;O$4,0,IF(LOG('Crisis Indicator Data'!H95)&gt;O$3,5,ROUND(5-(O$3-LOG('Crisis Indicator Data'!H95))/(O$3-O$4)*5,1)))))</f>
        <v>3.7</v>
      </c>
      <c r="P98" s="96">
        <f>IF('Crisis Indicator Data'!H95="x","x",'Crisis Indicator Data'!H95/'Crisis Indicator Data'!G95)</f>
        <v>1</v>
      </c>
      <c r="Q98" s="163">
        <f t="shared" si="31"/>
        <v>5</v>
      </c>
      <c r="R98" s="163">
        <f t="shared" si="32"/>
        <v>4.3499999999999996</v>
      </c>
      <c r="S98" s="163">
        <f>IF('Crisis Indicator Data'!I95="x","x",IF('Crisis Indicator Data'!I95=0,0,IF(LOG('Crisis Indicator Data'!I95)&lt;S$4,0,IF(LOG('Crisis Indicator Data'!I95)&gt;S$3,5,ROUND(5-(S$3-LOG('Crisis Indicator Data'!I95))/(S$3-S$4)*5,1)))))</f>
        <v>5</v>
      </c>
      <c r="T98" s="96">
        <f>IF('Crisis Indicator Data'!H95="x","x",IF('Crisis Indicator Data'!I95="x","x",'Crisis Indicator Data'!I95/'Crisis Indicator Data'!H95))</f>
        <v>1.2286538461538461</v>
      </c>
      <c r="U98" s="163">
        <f t="shared" si="33"/>
        <v>5</v>
      </c>
      <c r="V98" s="163">
        <f t="shared" si="34"/>
        <v>5</v>
      </c>
      <c r="W98" s="163">
        <f>IF('Crisis Indicator Data'!L95="x","x",IF('Crisis Indicator Data'!L95=0,0,IF(LOG('Crisis Indicator Data'!L95)&lt;W$4,0,IF(LOG('Crisis Indicator Data'!L95)&gt;W$3,5,ROUND(5-(W$3-LOG('Crisis Indicator Data'!L95))/(W$3-W$4)*5,1)))))</f>
        <v>1.5</v>
      </c>
      <c r="X98" s="170">
        <f>IF(OR('Crisis Indicator Data'!L95="x",'Crisis Indicator Data'!H95="x"),"x",'Crisis Indicator Data'!L95/'Crisis Indicator Data'!H95)</f>
        <v>2.1153846153846155E-6</v>
      </c>
      <c r="Y98" s="163">
        <f t="shared" si="35"/>
        <v>0.1</v>
      </c>
      <c r="Z98" s="163">
        <f t="shared" si="36"/>
        <v>0.8</v>
      </c>
      <c r="AA98" s="163">
        <f t="shared" si="37"/>
        <v>3.6</v>
      </c>
      <c r="AB98" s="171">
        <f t="shared" si="38"/>
        <v>4</v>
      </c>
    </row>
    <row r="99" spans="1:28">
      <c r="A99" s="97" t="str">
        <f>'Crisis Indicator Data'!A96</f>
        <v>Regional Boko Haram Crisis</v>
      </c>
      <c r="B99" s="98" t="str">
        <f>'Crisis Indicator Data'!B96</f>
        <v>Regional crisis</v>
      </c>
      <c r="C99" s="98" t="str">
        <f>'Crisis Indicator Data'!C96</f>
        <v>REG001</v>
      </c>
      <c r="D99" s="98" t="str">
        <f>'Crisis Indicator Data'!D96</f>
        <v>Nigeria,Niger,Chad,Cameroon</v>
      </c>
      <c r="E99" s="99" t="str">
        <f>'Crisis Indicator Data'!E96</f>
        <v>NGA,NER,TCD,CMR</v>
      </c>
      <c r="F99" s="169">
        <f>IF('Crisis Indicator Data'!F96="x","x",IF(LOG('Crisis Indicator Data'!F96)&lt;F$4,0,IF(LOG('Crisis Indicator Data'!F96)&gt;F$3,5,ROUND(5-(F$3-LOG('Crisis Indicator Data'!F96))/(F$3-F$4)*5,1))))</f>
        <v>4.3</v>
      </c>
      <c r="G99" s="96">
        <f>IF('Crisis Indicator Data'!F96="x","x",IF(B99="Regional crisis",('Crisis Indicator Data'!F96/VLOOKUP('Impact of the crisis'!$C99,'Regional Crises'!$B$1:$R$66,4,FALSE)),'Crisis Indicator Data'!F96/VLOOKUP('Impact of the crisis'!$E99,'Country Indicator Data'!$B$4:$P$194,15,FALSE)))</f>
        <v>9.4388880078170964E-2</v>
      </c>
      <c r="H99" s="163">
        <f t="shared" si="26"/>
        <v>0.4</v>
      </c>
      <c r="I99" s="163">
        <f t="shared" si="27"/>
        <v>2.35</v>
      </c>
      <c r="J99" s="163">
        <f>IF('Crisis Indicator Data'!G96="x","x",IF(LOG('Crisis Indicator Data'!G96)&lt;J$4,0,IF(LOG('Crisis Indicator Data'!G96)&gt;J$3,5,ROUND(5-(J$3-LOG('Crisis Indicator Data'!G96))/(J$3-J$4)*5,1))))</f>
        <v>4.3</v>
      </c>
      <c r="K99" s="96">
        <f>IF('Crisis Indicator Data'!G96="x","x",IF(B99="Regional crisis",('Crisis Indicator Data'!G96/VLOOKUP('Impact of the crisis'!$C99,'Regional Crises'!$B$1:$R$66,5,FALSE)),'Crisis Indicator Data'!G96/VLOOKUP('Impact of the crisis'!$E99,'Country Indicator Data'!$B$4:$P$194,14,FALSE)))</f>
        <v>7.185617547310208E-2</v>
      </c>
      <c r="L99" s="163">
        <f t="shared" si="28"/>
        <v>0.3</v>
      </c>
      <c r="M99" s="163">
        <f t="shared" si="29"/>
        <v>2.2999999999999998</v>
      </c>
      <c r="N99" s="163">
        <f t="shared" si="30"/>
        <v>2.2999999999999998</v>
      </c>
      <c r="O99" s="163">
        <f>IF('Crisis Indicator Data'!H96="x","x",IF('Crisis Indicator Data'!H96=0,0,IF(LOG('Crisis Indicator Data'!H96)&lt;O$4,0,IF(LOG('Crisis Indicator Data'!H96)&gt;O$3,5,ROUND(5-(O$3-LOG('Crisis Indicator Data'!H96))/(O$3-O$4)*5,1)))))</f>
        <v>4.4000000000000004</v>
      </c>
      <c r="P99" s="96">
        <f>IF('Crisis Indicator Data'!H96="x","x",'Crisis Indicator Data'!H96/'Crisis Indicator Data'!G96)</f>
        <v>0.68600718114169745</v>
      </c>
      <c r="Q99" s="163">
        <f t="shared" si="31"/>
        <v>3.4</v>
      </c>
      <c r="R99" s="163">
        <f t="shared" si="32"/>
        <v>3.9000000000000004</v>
      </c>
      <c r="S99" s="163">
        <f>IF('Crisis Indicator Data'!I96="x","x",IF('Crisis Indicator Data'!I96=0,0,IF(LOG('Crisis Indicator Data'!I96)&lt;S$4,0,IF(LOG('Crisis Indicator Data'!I96)&gt;S$3,5,ROUND(5-(S$3-LOG('Crisis Indicator Data'!I96))/(S$3-S$4)*5,1)))))</f>
        <v>5</v>
      </c>
      <c r="T99" s="96">
        <f>IF('Crisis Indicator Data'!H96="x","x",IF('Crisis Indicator Data'!I96="x","x",'Crisis Indicator Data'!I96/'Crisis Indicator Data'!H96))</f>
        <v>0.39126147310930742</v>
      </c>
      <c r="U99" s="163">
        <f t="shared" si="33"/>
        <v>5</v>
      </c>
      <c r="V99" s="163">
        <f t="shared" si="34"/>
        <v>5</v>
      </c>
      <c r="W99" s="163">
        <f>IF('Crisis Indicator Data'!L96="x","x",IF('Crisis Indicator Data'!L96=0,0,IF(LOG('Crisis Indicator Data'!L96)&lt;W$4,0,IF(LOG('Crisis Indicator Data'!L96)&gt;W$3,5,ROUND(5-(W$3-LOG('Crisis Indicator Data'!L96))/(W$3-W$4)*5,1)))))</f>
        <v>4.7</v>
      </c>
      <c r="X99" s="170">
        <f>IF(OR('Crisis Indicator Data'!L96="x",'Crisis Indicator Data'!H96="x"),"x",'Crisis Indicator Data'!L96/'Crisis Indicator Data'!H96)</f>
        <v>1.3904270651596753E-4</v>
      </c>
      <c r="Y99" s="163">
        <f t="shared" si="35"/>
        <v>5</v>
      </c>
      <c r="Z99" s="163">
        <f t="shared" si="36"/>
        <v>4.9000000000000004</v>
      </c>
      <c r="AA99" s="163">
        <f t="shared" si="37"/>
        <v>5</v>
      </c>
      <c r="AB99" s="171">
        <f t="shared" si="38"/>
        <v>4.5</v>
      </c>
    </row>
    <row r="100" spans="1:28">
      <c r="A100" s="97" t="str">
        <f>'Crisis Indicator Data'!A97</f>
        <v>Venezuela Regional Crisis</v>
      </c>
      <c r="B100" s="98" t="str">
        <f>'Crisis Indicator Data'!B97</f>
        <v>Regional crisis</v>
      </c>
      <c r="C100" s="98" t="str">
        <f>'Crisis Indicator Data'!C97</f>
        <v>REG002</v>
      </c>
      <c r="D100" s="98" t="str">
        <f>'Crisis Indicator Data'!D97</f>
        <v>Venezuela,Brazil,Colombia,Ecuador,Peru,Trinidad and Tobago</v>
      </c>
      <c r="E100" s="99" t="str">
        <f>'Crisis Indicator Data'!E97</f>
        <v>VEN,BRA,COL,ECU,PER,TTO</v>
      </c>
      <c r="F100" s="169">
        <f>IF('Crisis Indicator Data'!F97="x","x",IF(LOG('Crisis Indicator Data'!F97)&lt;F$4,0,IF(LOG('Crisis Indicator Data'!F97)&gt;F$3,5,ROUND(5-(F$3-LOG('Crisis Indicator Data'!F97))/(F$3-F$4)*5,1))))</f>
        <v>5</v>
      </c>
      <c r="G100" s="96">
        <f>IF('Crisis Indicator Data'!F97="x","x",IF(B100="Regional crisis",('Crisis Indicator Data'!F97/VLOOKUP('Impact of the crisis'!$C100,'Regional Crises'!$B$1:$R$66,4,FALSE)),'Crisis Indicator Data'!F97/VLOOKUP('Impact of the crisis'!$E100,'Country Indicator Data'!$B$4:$P$194,15,FALSE)))</f>
        <v>0.12274879283154846</v>
      </c>
      <c r="H100" s="163">
        <f t="shared" si="26"/>
        <v>0.5</v>
      </c>
      <c r="I100" s="163">
        <f t="shared" si="27"/>
        <v>2.75</v>
      </c>
      <c r="J100" s="163">
        <f>IF('Crisis Indicator Data'!G97="x","x",IF(LOG('Crisis Indicator Data'!G97)&lt;J$4,0,IF(LOG('Crisis Indicator Data'!G97)&gt;J$3,5,ROUND(5-(J$3-LOG('Crisis Indicator Data'!G97))/(J$3-J$4)*5,1))))</f>
        <v>5</v>
      </c>
      <c r="K100" s="96">
        <f>IF('Crisis Indicator Data'!G97="x","x",IF(B100="Regional crisis",('Crisis Indicator Data'!G97/VLOOKUP('Impact of the crisis'!$C100,'Regional Crises'!$B$1:$R$66,5,FALSE)),'Crisis Indicator Data'!G97/VLOOKUP('Impact of the crisis'!$E100,'Country Indicator Data'!$B$4:$P$194,14,FALSE)))</f>
        <v>0.21593642687849826</v>
      </c>
      <c r="L100" s="163">
        <f t="shared" si="28"/>
        <v>1</v>
      </c>
      <c r="M100" s="163">
        <f t="shared" si="29"/>
        <v>3</v>
      </c>
      <c r="N100" s="163">
        <f t="shared" si="30"/>
        <v>2.9</v>
      </c>
      <c r="O100" s="163">
        <f>IF('Crisis Indicator Data'!H97="x","x",IF('Crisis Indicator Data'!H97=0,0,IF(LOG('Crisis Indicator Data'!H97)&lt;O$4,0,IF(LOG('Crisis Indicator Data'!H97)&gt;O$3,5,ROUND(5-(O$3-LOG('Crisis Indicator Data'!H97))/(O$3-O$4)*5,1)))))</f>
        <v>5</v>
      </c>
      <c r="P100" s="96">
        <f>IF('Crisis Indicator Data'!H97="x","x",'Crisis Indicator Data'!H97/'Crisis Indicator Data'!G97)</f>
        <v>0.48263969672501333</v>
      </c>
      <c r="Q100" s="163">
        <f t="shared" si="31"/>
        <v>2.4</v>
      </c>
      <c r="R100" s="163">
        <f t="shared" si="32"/>
        <v>3.7</v>
      </c>
      <c r="S100" s="163">
        <f>IF('Crisis Indicator Data'!I97="x","x",IF('Crisis Indicator Data'!I97=0,0,IF(LOG('Crisis Indicator Data'!I97)&lt;S$4,0,IF(LOG('Crisis Indicator Data'!I97)&gt;S$3,5,ROUND(5-(S$3-LOG('Crisis Indicator Data'!I97))/(S$3-S$4)*5,1)))))</f>
        <v>5</v>
      </c>
      <c r="T100" s="96">
        <f>IF('Crisis Indicator Data'!H97="x","x",IF('Crisis Indicator Data'!I97="x","x",'Crisis Indicator Data'!I97/'Crisis Indicator Data'!H97))</f>
        <v>0.15434129189587706</v>
      </c>
      <c r="U100" s="163">
        <f t="shared" si="33"/>
        <v>5</v>
      </c>
      <c r="V100" s="163">
        <f t="shared" si="34"/>
        <v>5</v>
      </c>
      <c r="W100" s="163" t="str">
        <f>IF('Crisis Indicator Data'!L97="x","x",IF('Crisis Indicator Data'!L97=0,0,IF(LOG('Crisis Indicator Data'!L97)&lt;W$4,0,IF(LOG('Crisis Indicator Data'!L97)&gt;W$3,5,ROUND(5-(W$3-LOG('Crisis Indicator Data'!L97))/(W$3-W$4)*5,1)))))</f>
        <v>x</v>
      </c>
      <c r="X100" s="170" t="str">
        <f>IF(OR('Crisis Indicator Data'!L97="x",'Crisis Indicator Data'!H97="x"),"x",'Crisis Indicator Data'!L97/'Crisis Indicator Data'!H97)</f>
        <v>x</v>
      </c>
      <c r="Y100" s="163" t="str">
        <f t="shared" si="35"/>
        <v>x</v>
      </c>
      <c r="Z100" s="163" t="str">
        <f t="shared" si="36"/>
        <v>x</v>
      </c>
      <c r="AA100" s="163">
        <f t="shared" si="37"/>
        <v>5</v>
      </c>
      <c r="AB100" s="171">
        <f t="shared" si="38"/>
        <v>4.5</v>
      </c>
    </row>
    <row r="101" spans="1:28">
      <c r="A101" s="97" t="str">
        <f>'Crisis Indicator Data'!A98</f>
        <v>Regional Kashmir conflict</v>
      </c>
      <c r="B101" s="98" t="str">
        <f>'Crisis Indicator Data'!B98</f>
        <v>Regional crisis</v>
      </c>
      <c r="C101" s="98" t="str">
        <f>'Crisis Indicator Data'!C98</f>
        <v>REG003</v>
      </c>
      <c r="D101" s="98" t="str">
        <f>'Crisis Indicator Data'!D98</f>
        <v>India,Pakistan</v>
      </c>
      <c r="E101" s="99" t="str">
        <f>'Crisis Indicator Data'!E98</f>
        <v>IND,PAK</v>
      </c>
      <c r="F101" s="169">
        <f>IF('Crisis Indicator Data'!F98="x","x",IF(LOG('Crisis Indicator Data'!F98)&lt;F$4,0,IF(LOG('Crisis Indicator Data'!F98)&gt;F$3,5,ROUND(5-(F$3-LOG('Crisis Indicator Data'!F98))/(F$3-F$4)*5,1))))</f>
        <v>4</v>
      </c>
      <c r="G101" s="96">
        <f>IF('Crisis Indicator Data'!F98="x","x",IF(B101="Regional crisis",('Crisis Indicator Data'!F98/VLOOKUP('Impact of the crisis'!$C101,'Regional Crises'!$B$1:$R$66,4,FALSE)),'Crisis Indicator Data'!F98/VLOOKUP('Impact of the crisis'!$E101,'Country Indicator Data'!$B$4:$P$194,15,FALSE)))</f>
        <v>6.2908278958459643E-2</v>
      </c>
      <c r="H101" s="163">
        <f t="shared" si="26"/>
        <v>0.2</v>
      </c>
      <c r="I101" s="163">
        <f t="shared" si="27"/>
        <v>2.1</v>
      </c>
      <c r="J101" s="163">
        <f>IF('Crisis Indicator Data'!G98="x","x",IF(LOG('Crisis Indicator Data'!G98)&lt;J$4,0,IF(LOG('Crisis Indicator Data'!G98)&gt;J$3,5,ROUND(5-(J$3-LOG('Crisis Indicator Data'!G98))/(J$3-J$4)*5,1))))</f>
        <v>4.0999999999999996</v>
      </c>
      <c r="K101" s="96">
        <f>IF('Crisis Indicator Data'!G98="x","x",IF(B101="Regional crisis",('Crisis Indicator Data'!G98/VLOOKUP('Impact of the crisis'!$C101,'Regional Crises'!$B$1:$R$66,5,FALSE)),'Crisis Indicator Data'!G98/VLOOKUP('Impact of the crisis'!$E101,'Country Indicator Data'!$B$4:$P$194,14,FALSE)))</f>
        <v>1.0877929793786052E-2</v>
      </c>
      <c r="L101" s="163">
        <f t="shared" si="28"/>
        <v>0</v>
      </c>
      <c r="M101" s="163">
        <f t="shared" si="29"/>
        <v>2.0499999999999998</v>
      </c>
      <c r="N101" s="163">
        <f t="shared" si="30"/>
        <v>2.1</v>
      </c>
      <c r="O101" s="163">
        <f>IF('Crisis Indicator Data'!H98="x","x",IF('Crisis Indicator Data'!H98=0,0,IF(LOG('Crisis Indicator Data'!H98)&lt;O$4,0,IF(LOG('Crisis Indicator Data'!H98)&gt;O$3,5,ROUND(5-(O$3-LOG('Crisis Indicator Data'!H98))/(O$3-O$4)*5,1)))))</f>
        <v>4.5999999999999996</v>
      </c>
      <c r="P101" s="96">
        <f>IF('Crisis Indicator Data'!H98="x","x",'Crisis Indicator Data'!H98/'Crisis Indicator Data'!G98)</f>
        <v>1</v>
      </c>
      <c r="Q101" s="163">
        <f t="shared" si="31"/>
        <v>5</v>
      </c>
      <c r="R101" s="163">
        <f t="shared" si="32"/>
        <v>4.8</v>
      </c>
      <c r="S101" s="163" t="str">
        <f>IF('Crisis Indicator Data'!I98="x","x",IF('Crisis Indicator Data'!I98=0,0,IF(LOG('Crisis Indicator Data'!I98)&lt;S$4,0,IF(LOG('Crisis Indicator Data'!I98)&gt;S$3,5,ROUND(5-(S$3-LOG('Crisis Indicator Data'!I98))/(S$3-S$4)*5,1)))))</f>
        <v>x</v>
      </c>
      <c r="T101" s="96" t="str">
        <f>IF('Crisis Indicator Data'!H98="x","x",IF('Crisis Indicator Data'!I98="x","x",'Crisis Indicator Data'!I98/'Crisis Indicator Data'!H98))</f>
        <v>x</v>
      </c>
      <c r="U101" s="163" t="str">
        <f t="shared" si="33"/>
        <v>x</v>
      </c>
      <c r="V101" s="163" t="str">
        <f t="shared" si="34"/>
        <v>x</v>
      </c>
      <c r="W101" s="163">
        <f>IF('Crisis Indicator Data'!L98="x","x",IF('Crisis Indicator Data'!L98=0,0,IF(LOG('Crisis Indicator Data'!L98)&lt;W$4,0,IF(LOG('Crisis Indicator Data'!L98)&gt;W$3,5,ROUND(5-(W$3-LOG('Crisis Indicator Data'!L98))/(W$3-W$4)*5,1)))))</f>
        <v>3.9</v>
      </c>
      <c r="X101" s="170">
        <f>IF(OR('Crisis Indicator Data'!L98="x",'Crisis Indicator Data'!H98="x"),"x",'Crisis Indicator Data'!L98/'Crisis Indicator Data'!H98)</f>
        <v>3.1369548584544758E-5</v>
      </c>
      <c r="Y101" s="163">
        <f t="shared" si="35"/>
        <v>1.6</v>
      </c>
      <c r="Z101" s="163">
        <f t="shared" si="36"/>
        <v>2.8</v>
      </c>
      <c r="AA101" s="163">
        <f t="shared" si="37"/>
        <v>2.8</v>
      </c>
      <c r="AB101" s="171">
        <f t="shared" si="38"/>
        <v>4</v>
      </c>
    </row>
    <row r="102" spans="1:28">
      <c r="A102" s="97" t="str">
        <f>'Crisis Indicator Data'!A99</f>
        <v>Syrian Regional Crisis</v>
      </c>
      <c r="B102" s="98" t="str">
        <f>'Crisis Indicator Data'!B99</f>
        <v>Regional crisis</v>
      </c>
      <c r="C102" s="98" t="str">
        <f>'Crisis Indicator Data'!C99</f>
        <v>REG004</v>
      </c>
      <c r="D102" s="98" t="str">
        <f>'Crisis Indicator Data'!D99</f>
        <v>Syria,Turkey,Iraq,Egypt,Jordan,Lebanon</v>
      </c>
      <c r="E102" s="99" t="str">
        <f>'Crisis Indicator Data'!E99</f>
        <v>SYR,TUR,IRQ,EGY,JOR,LBN</v>
      </c>
      <c r="F102" s="169">
        <f>IF('Crisis Indicator Data'!F99="x","x",IF(LOG('Crisis Indicator Data'!F99)&lt;F$4,0,IF(LOG('Crisis Indicator Data'!F99)&gt;F$3,5,ROUND(5-(F$3-LOG('Crisis Indicator Data'!F99))/(F$3-F$4)*5,1))))</f>
        <v>4.5</v>
      </c>
      <c r="G102" s="96">
        <f>IF('Crisis Indicator Data'!F99="x","x",IF(B102="Regional crisis",('Crisis Indicator Data'!F99/VLOOKUP('Impact of the crisis'!$C102,'Regional Crises'!$B$1:$R$66,4,FALSE)),'Crisis Indicator Data'!F99/VLOOKUP('Impact of the crisis'!$E102,'Country Indicator Data'!$B$4:$P$194,15,FALSE)))</f>
        <v>0.20128080127636944</v>
      </c>
      <c r="H102" s="163">
        <f t="shared" ref="H102:H133" si="39">IF(G102="x","x",IF(G102&lt;H$4,0,IF(G102&gt;H$3,5,ROUND(5-(H$3-G102)/(H$3-H$4)*5,1))))</f>
        <v>0.9</v>
      </c>
      <c r="I102" s="163">
        <f t="shared" ref="I102:I133" si="40">IF(AND(H102="x",F102="x"),"x",AVERAGE(F102,H102))</f>
        <v>2.7</v>
      </c>
      <c r="J102" s="163">
        <f>IF('Crisis Indicator Data'!G99="x","x",IF(LOG('Crisis Indicator Data'!G99)&lt;J$4,0,IF(LOG('Crisis Indicator Data'!G99)&gt;J$3,5,ROUND(5-(J$3-LOG('Crisis Indicator Data'!G99))/(J$3-J$4)*5,1))))</f>
        <v>5</v>
      </c>
      <c r="K102" s="96">
        <f>IF('Crisis Indicator Data'!G99="x","x",IF(B102="Regional crisis",('Crisis Indicator Data'!G99/VLOOKUP('Impact of the crisis'!$C102,'Regional Crises'!$B$1:$R$66,5,FALSE)),'Crisis Indicator Data'!G99/VLOOKUP('Impact of the crisis'!$E102,'Country Indicator Data'!$B$4:$P$194,14,FALSE)))</f>
        <v>0.37809972550127957</v>
      </c>
      <c r="L102" s="163">
        <f t="shared" ref="L102:L133" si="41">IF(K102="x","x",IF(K102&lt;L$4,0,IF(K102&gt;L$3,5,ROUND(5-(L$3-K102)/(L$3-L$4)*5,1))))</f>
        <v>1.9</v>
      </c>
      <c r="M102" s="163">
        <f t="shared" ref="M102:M133" si="42">IF(AND(L102="x",J102="x"),"x",AVERAGE(J102,L102))</f>
        <v>3.45</v>
      </c>
      <c r="N102" s="163">
        <f t="shared" ref="N102:N133" si="43">IF(AND(M102="x",I102="x"),"x",IF(OR(M102="x",I102="x"),AVERAGE(I102,M102),ROUND((5-GEOMEAN(((5-I102)/5*4+1),((5-M102)/5*4+1)))/4*5,1)))</f>
        <v>3.1</v>
      </c>
      <c r="O102" s="163">
        <f>IF('Crisis Indicator Data'!H99="x","x",IF('Crisis Indicator Data'!H99=0,0,IF(LOG('Crisis Indicator Data'!H99)&lt;O$4,0,IF(LOG('Crisis Indicator Data'!H99)&gt;O$3,5,ROUND(5-(O$3-LOG('Crisis Indicator Data'!H99))/(O$3-O$4)*5,1)))))</f>
        <v>5</v>
      </c>
      <c r="P102" s="96">
        <f>IF('Crisis Indicator Data'!H99="x","x",'Crisis Indicator Data'!H99/'Crisis Indicator Data'!G99)</f>
        <v>0.31028374240981371</v>
      </c>
      <c r="Q102" s="163">
        <f t="shared" ref="Q102:Q133" si="44">IF(P102="x","x",IF(P102&lt;Q$4,0,IF(P102&gt;Q$3,5,ROUND(5-(Q$3-P102)/(Q$3-Q$4)*5,1))))</f>
        <v>1.5</v>
      </c>
      <c r="R102" s="163">
        <f t="shared" ref="R102:R133" si="45">IF(AND(Q102="x",O102="x"),"x",AVERAGE(O102,Q102))</f>
        <v>3.25</v>
      </c>
      <c r="S102" s="163">
        <f>IF('Crisis Indicator Data'!I99="x","x",IF('Crisis Indicator Data'!I99=0,0,IF(LOG('Crisis Indicator Data'!I99)&lt;S$4,0,IF(LOG('Crisis Indicator Data'!I99)&gt;S$3,5,ROUND(5-(S$3-LOG('Crisis Indicator Data'!I99))/(S$3-S$4)*5,1)))))</f>
        <v>5</v>
      </c>
      <c r="T102" s="96">
        <f>IF('Crisis Indicator Data'!H99="x","x",IF('Crisis Indicator Data'!I99="x","x",'Crisis Indicator Data'!I99/'Crisis Indicator Data'!H99))</f>
        <v>0.75414164081578772</v>
      </c>
      <c r="U102" s="163">
        <f t="shared" ref="U102:U133" si="46">IF(T102="x","x",IF(T102&lt;U$4,0,IF(T102&gt;U$3,5,ROUND(5-(U$3-T102)/(U$3-U$4)*5,1))))</f>
        <v>5</v>
      </c>
      <c r="V102" s="163">
        <f t="shared" ref="V102:V133" si="47">IF(AND(U102="x",S102="x"),"x",ROUND(AVERAGE(S102,U102),1))</f>
        <v>5</v>
      </c>
      <c r="W102" s="163">
        <f>IF('Crisis Indicator Data'!L99="x","x",IF('Crisis Indicator Data'!L99=0,0,IF(LOG('Crisis Indicator Data'!L99)&lt;W$4,0,IF(LOG('Crisis Indicator Data'!L99)&gt;W$3,5,ROUND(5-(W$3-LOG('Crisis Indicator Data'!L99))/(W$3-W$4)*5,1)))))</f>
        <v>5</v>
      </c>
      <c r="X102" s="170">
        <f>IF(OR('Crisis Indicator Data'!L99="x",'Crisis Indicator Data'!H99="x"),"x",'Crisis Indicator Data'!L99/'Crisis Indicator Data'!H99)</f>
        <v>1.0042241436208831E-4</v>
      </c>
      <c r="Y102" s="163">
        <f t="shared" ref="Y102:Y133" si="48">IF(X102="x","x",IF(X102&lt;Y$4,0,IF(X102&gt;Y$3,5,ROUND(5-(Y$3-X102)/(Y$3-Y$4)*5,1))))</f>
        <v>5</v>
      </c>
      <c r="Z102" s="163">
        <f t="shared" ref="Z102:Z133" si="49">IF(AND(Y102="x",W102="x"),"x",ROUND(AVERAGE(W102,Y102),1))</f>
        <v>5</v>
      </c>
      <c r="AA102" s="163">
        <f t="shared" ref="AA102:AA133" si="50">IF(AND(V102="x",Z102="x"),"x",IF(OR(V102="x",Z102="x"),AVERAGE(V102,Z102),ROUND((5-GEOMEAN(((5-V102)/5*4+1),((5-Z102)/5*4+1)))/4*5,1)))</f>
        <v>5</v>
      </c>
      <c r="AB102" s="171">
        <f t="shared" ref="AB102:AB133" si="51">IF(AND(R102="x",AA102="x"),"x",IF(OR(R102="x",AA102="x"),AVERAGE(R102,AA102),ROUND((5-GEOMEAN(((5-R102)/5*4+1),((5-AA102)/5*4+1)))/4*5,1)))</f>
        <v>4.3</v>
      </c>
    </row>
    <row r="103" spans="1:28">
      <c r="A103" s="97" t="str">
        <f>'Crisis Indicator Data'!A100</f>
        <v xml:space="preserve">Eastern Mediterranean Route </v>
      </c>
      <c r="B103" s="98" t="str">
        <f>'Crisis Indicator Data'!B100</f>
        <v>Regional crisis</v>
      </c>
      <c r="C103" s="98" t="str">
        <f>'Crisis Indicator Data'!C100</f>
        <v>REG006</v>
      </c>
      <c r="D103" s="98" t="str">
        <f>'Crisis Indicator Data'!D100</f>
        <v>Turkey,Greece</v>
      </c>
      <c r="E103" s="99" t="str">
        <f>'Crisis Indicator Data'!E100</f>
        <v>TUR,GRC</v>
      </c>
      <c r="F103" s="169" t="str">
        <f>IF('Crisis Indicator Data'!F100="x","x",IF(LOG('Crisis Indicator Data'!F100)&lt;F$4,0,IF(LOG('Crisis Indicator Data'!F100)&gt;F$3,5,ROUND(5-(F$3-LOG('Crisis Indicator Data'!F100))/(F$3-F$4)*5,1))))</f>
        <v>x</v>
      </c>
      <c r="G103" s="96" t="str">
        <f>IF('Crisis Indicator Data'!F100="x","x",IF(B103="Regional crisis",('Crisis Indicator Data'!F100/VLOOKUP('Impact of the crisis'!$C103,'Regional Crises'!$B$1:$R$66,4,FALSE)),'Crisis Indicator Data'!F100/VLOOKUP('Impact of the crisis'!$E103,'Country Indicator Data'!$B$4:$P$194,15,FALSE)))</f>
        <v>x</v>
      </c>
      <c r="H103" s="163" t="str">
        <f t="shared" si="39"/>
        <v>x</v>
      </c>
      <c r="I103" s="163" t="str">
        <f t="shared" si="40"/>
        <v>x</v>
      </c>
      <c r="J103" s="163" t="str">
        <f>IF('Crisis Indicator Data'!G100="x","x",IF(LOG('Crisis Indicator Data'!G100)&lt;J$4,0,IF(LOG('Crisis Indicator Data'!G100)&gt;J$3,5,ROUND(5-(J$3-LOG('Crisis Indicator Data'!G100))/(J$3-J$4)*5,1))))</f>
        <v>x</v>
      </c>
      <c r="K103" s="96" t="str">
        <f>IF('Crisis Indicator Data'!G100="x","x",IF(B103="Regional crisis",('Crisis Indicator Data'!G100/VLOOKUP('Impact of the crisis'!$C103,'Regional Crises'!$B$1:$R$66,5,FALSE)),'Crisis Indicator Data'!G100/VLOOKUP('Impact of the crisis'!$E103,'Country Indicator Data'!$B$4:$P$194,14,FALSE)))</f>
        <v>x</v>
      </c>
      <c r="L103" s="163" t="str">
        <f t="shared" si="41"/>
        <v>x</v>
      </c>
      <c r="M103" s="163" t="str">
        <f t="shared" si="42"/>
        <v>x</v>
      </c>
      <c r="N103" s="163" t="str">
        <f t="shared" si="43"/>
        <v>x</v>
      </c>
      <c r="O103" s="163" t="str">
        <f>IF('Crisis Indicator Data'!H100="x","x",IF('Crisis Indicator Data'!H100=0,0,IF(LOG('Crisis Indicator Data'!H100)&lt;O$4,0,IF(LOG('Crisis Indicator Data'!H100)&gt;O$3,5,ROUND(5-(O$3-LOG('Crisis Indicator Data'!H100))/(O$3-O$4)*5,1)))))</f>
        <v>x</v>
      </c>
      <c r="P103" s="96" t="str">
        <f>IF('Crisis Indicator Data'!H100="x","x",'Crisis Indicator Data'!H100/'Crisis Indicator Data'!G100)</f>
        <v>x</v>
      </c>
      <c r="Q103" s="163" t="str">
        <f t="shared" si="44"/>
        <v>x</v>
      </c>
      <c r="R103" s="163" t="str">
        <f t="shared" si="45"/>
        <v>x</v>
      </c>
      <c r="S103" s="163" t="str">
        <f>IF('Crisis Indicator Data'!I100="x","x",IF('Crisis Indicator Data'!I100=0,0,IF(LOG('Crisis Indicator Data'!I100)&lt;S$4,0,IF(LOG('Crisis Indicator Data'!I100)&gt;S$3,5,ROUND(5-(S$3-LOG('Crisis Indicator Data'!I100))/(S$3-S$4)*5,1)))))</f>
        <v>x</v>
      </c>
      <c r="T103" s="96" t="str">
        <f>IF('Crisis Indicator Data'!H100="x","x",IF('Crisis Indicator Data'!I100="x","x",'Crisis Indicator Data'!I100/'Crisis Indicator Data'!H100))</f>
        <v>x</v>
      </c>
      <c r="U103" s="163" t="str">
        <f t="shared" si="46"/>
        <v>x</v>
      </c>
      <c r="V103" s="163" t="str">
        <f t="shared" si="47"/>
        <v>x</v>
      </c>
      <c r="W103" s="163">
        <f>IF('Crisis Indicator Data'!L100="x","x",IF('Crisis Indicator Data'!L100=0,0,IF(LOG('Crisis Indicator Data'!L100)&lt;W$4,0,IF(LOG('Crisis Indicator Data'!L100)&gt;W$3,5,ROUND(5-(W$3-LOG('Crisis Indicator Data'!L100))/(W$3-W$4)*5,1)))))</f>
        <v>2.4</v>
      </c>
      <c r="X103" s="170" t="str">
        <f>IF(OR('Crisis Indicator Data'!L100="x",'Crisis Indicator Data'!H100="x"),"x",'Crisis Indicator Data'!L100/'Crisis Indicator Data'!H100)</f>
        <v>x</v>
      </c>
      <c r="Y103" s="163" t="str">
        <f t="shared" si="48"/>
        <v>x</v>
      </c>
      <c r="Z103" s="163">
        <f t="shared" si="49"/>
        <v>2.4</v>
      </c>
      <c r="AA103" s="163">
        <f t="shared" si="50"/>
        <v>2.4</v>
      </c>
      <c r="AB103" s="171">
        <f t="shared" si="51"/>
        <v>2.4</v>
      </c>
    </row>
    <row r="104" spans="1:28">
      <c r="A104" s="97" t="str">
        <f>'Crisis Indicator Data'!A101</f>
        <v>Central Mediterranean Route</v>
      </c>
      <c r="B104" s="98" t="str">
        <f>'Crisis Indicator Data'!B101</f>
        <v>Regional crisis</v>
      </c>
      <c r="C104" s="98" t="str">
        <f>'Crisis Indicator Data'!C101</f>
        <v>REG007</v>
      </c>
      <c r="D104" s="98" t="str">
        <f>'Crisis Indicator Data'!D101</f>
        <v>Algeria,Tunisia,Libya,Italy</v>
      </c>
      <c r="E104" s="99" t="str">
        <f>'Crisis Indicator Data'!E101</f>
        <v>DZA,TUN,LBY,ITA</v>
      </c>
      <c r="F104" s="169" t="str">
        <f>IF('Crisis Indicator Data'!F101="x","x",IF(LOG('Crisis Indicator Data'!F101)&lt;F$4,0,IF(LOG('Crisis Indicator Data'!F101)&gt;F$3,5,ROUND(5-(F$3-LOG('Crisis Indicator Data'!F101))/(F$3-F$4)*5,1))))</f>
        <v>x</v>
      </c>
      <c r="G104" s="96" t="str">
        <f>IF('Crisis Indicator Data'!F101="x","x",IF(B104="Regional crisis",('Crisis Indicator Data'!F101/VLOOKUP('Impact of the crisis'!$C104,'Regional Crises'!$B$1:$R$66,4,FALSE)),'Crisis Indicator Data'!F101/VLOOKUP('Impact of the crisis'!$E104,'Country Indicator Data'!$B$4:$P$194,15,FALSE)))</f>
        <v>x</v>
      </c>
      <c r="H104" s="163" t="str">
        <f t="shared" si="39"/>
        <v>x</v>
      </c>
      <c r="I104" s="163" t="str">
        <f t="shared" si="40"/>
        <v>x</v>
      </c>
      <c r="J104" s="163" t="str">
        <f>IF('Crisis Indicator Data'!G101="x","x",IF(LOG('Crisis Indicator Data'!G101)&lt;J$4,0,IF(LOG('Crisis Indicator Data'!G101)&gt;J$3,5,ROUND(5-(J$3-LOG('Crisis Indicator Data'!G101))/(J$3-J$4)*5,1))))</f>
        <v>x</v>
      </c>
      <c r="K104" s="96" t="str">
        <f>IF('Crisis Indicator Data'!G101="x","x",IF(B104="Regional crisis",('Crisis Indicator Data'!G101/VLOOKUP('Impact of the crisis'!$C104,'Regional Crises'!$B$1:$R$66,5,FALSE)),'Crisis Indicator Data'!G101/VLOOKUP('Impact of the crisis'!$E104,'Country Indicator Data'!$B$4:$P$194,14,FALSE)))</f>
        <v>x</v>
      </c>
      <c r="L104" s="163" t="str">
        <f t="shared" si="41"/>
        <v>x</v>
      </c>
      <c r="M104" s="163" t="str">
        <f t="shared" si="42"/>
        <v>x</v>
      </c>
      <c r="N104" s="163" t="str">
        <f t="shared" si="43"/>
        <v>x</v>
      </c>
      <c r="O104" s="163" t="str">
        <f>IF('Crisis Indicator Data'!H101="x","x",IF('Crisis Indicator Data'!H101=0,0,IF(LOG('Crisis Indicator Data'!H101)&lt;O$4,0,IF(LOG('Crisis Indicator Data'!H101)&gt;O$3,5,ROUND(5-(O$3-LOG('Crisis Indicator Data'!H101))/(O$3-O$4)*5,1)))))</f>
        <v>x</v>
      </c>
      <c r="P104" s="96" t="str">
        <f>IF('Crisis Indicator Data'!H101="x","x",'Crisis Indicator Data'!H101/'Crisis Indicator Data'!G101)</f>
        <v>x</v>
      </c>
      <c r="Q104" s="163" t="str">
        <f t="shared" si="44"/>
        <v>x</v>
      </c>
      <c r="R104" s="163" t="str">
        <f t="shared" si="45"/>
        <v>x</v>
      </c>
      <c r="S104" s="163" t="str">
        <f>IF('Crisis Indicator Data'!I101="x","x",IF('Crisis Indicator Data'!I101=0,0,IF(LOG('Crisis Indicator Data'!I101)&lt;S$4,0,IF(LOG('Crisis Indicator Data'!I101)&gt;S$3,5,ROUND(5-(S$3-LOG('Crisis Indicator Data'!I101))/(S$3-S$4)*5,1)))))</f>
        <v>x</v>
      </c>
      <c r="T104" s="96" t="str">
        <f>IF('Crisis Indicator Data'!H101="x","x",IF('Crisis Indicator Data'!I101="x","x",'Crisis Indicator Data'!I101/'Crisis Indicator Data'!H101))</f>
        <v>x</v>
      </c>
      <c r="U104" s="163" t="str">
        <f t="shared" si="46"/>
        <v>x</v>
      </c>
      <c r="V104" s="163" t="str">
        <f t="shared" si="47"/>
        <v>x</v>
      </c>
      <c r="W104" s="163">
        <f>IF('Crisis Indicator Data'!L101="x","x",IF('Crisis Indicator Data'!L101=0,0,IF(LOG('Crisis Indicator Data'!L101)&lt;W$4,0,IF(LOG('Crisis Indicator Data'!L101)&gt;W$3,5,ROUND(5-(W$3-LOG('Crisis Indicator Data'!L101))/(W$3-W$4)*5,1)))))</f>
        <v>4</v>
      </c>
      <c r="X104" s="170" t="str">
        <f>IF(OR('Crisis Indicator Data'!L101="x",'Crisis Indicator Data'!H101="x"),"x",'Crisis Indicator Data'!L101/'Crisis Indicator Data'!H101)</f>
        <v>x</v>
      </c>
      <c r="Y104" s="163" t="str">
        <f t="shared" si="48"/>
        <v>x</v>
      </c>
      <c r="Z104" s="163">
        <f t="shared" si="49"/>
        <v>4</v>
      </c>
      <c r="AA104" s="163">
        <f t="shared" si="50"/>
        <v>4</v>
      </c>
      <c r="AB104" s="171">
        <f t="shared" si="51"/>
        <v>4</v>
      </c>
    </row>
    <row r="105" spans="1:28">
      <c r="A105" s="97" t="str">
        <f>'Crisis Indicator Data'!A102</f>
        <v>Western Mediterranean Route</v>
      </c>
      <c r="B105" s="98" t="str">
        <f>'Crisis Indicator Data'!B102</f>
        <v>Regional crisis</v>
      </c>
      <c r="C105" s="98" t="str">
        <f>'Crisis Indicator Data'!C102</f>
        <v>REG008</v>
      </c>
      <c r="D105" s="98" t="str">
        <f>'Crisis Indicator Data'!D102</f>
        <v>Algeria,Morocco,Spain</v>
      </c>
      <c r="E105" s="99" t="str">
        <f>'Crisis Indicator Data'!E102</f>
        <v>DZA,MAR,ESP</v>
      </c>
      <c r="F105" s="169" t="str">
        <f>IF('Crisis Indicator Data'!F102="x","x",IF(LOG('Crisis Indicator Data'!F102)&lt;F$4,0,IF(LOG('Crisis Indicator Data'!F102)&gt;F$3,5,ROUND(5-(F$3-LOG('Crisis Indicator Data'!F102))/(F$3-F$4)*5,1))))</f>
        <v>x</v>
      </c>
      <c r="G105" s="96" t="str">
        <f>IF('Crisis Indicator Data'!F102="x","x",IF(B105="Regional crisis",('Crisis Indicator Data'!F102/VLOOKUP('Impact of the crisis'!$C105,'Regional Crises'!$B$1:$R$66,4,FALSE)),'Crisis Indicator Data'!F102/VLOOKUP('Impact of the crisis'!$E105,'Country Indicator Data'!$B$4:$P$194,15,FALSE)))</f>
        <v>x</v>
      </c>
      <c r="H105" s="163" t="str">
        <f t="shared" si="39"/>
        <v>x</v>
      </c>
      <c r="I105" s="163" t="str">
        <f t="shared" si="40"/>
        <v>x</v>
      </c>
      <c r="J105" s="163" t="str">
        <f>IF('Crisis Indicator Data'!G102="x","x",IF(LOG('Crisis Indicator Data'!G102)&lt;J$4,0,IF(LOG('Crisis Indicator Data'!G102)&gt;J$3,5,ROUND(5-(J$3-LOG('Crisis Indicator Data'!G102))/(J$3-J$4)*5,1))))</f>
        <v>x</v>
      </c>
      <c r="K105" s="96" t="str">
        <f>IF('Crisis Indicator Data'!G102="x","x",IF(B105="Regional crisis",('Crisis Indicator Data'!G102/VLOOKUP('Impact of the crisis'!$C105,'Regional Crises'!$B$1:$R$66,5,FALSE)),'Crisis Indicator Data'!G102/VLOOKUP('Impact of the crisis'!$E105,'Country Indicator Data'!$B$4:$P$194,14,FALSE)))</f>
        <v>x</v>
      </c>
      <c r="L105" s="163" t="str">
        <f t="shared" si="41"/>
        <v>x</v>
      </c>
      <c r="M105" s="163" t="str">
        <f t="shared" si="42"/>
        <v>x</v>
      </c>
      <c r="N105" s="163" t="str">
        <f t="shared" si="43"/>
        <v>x</v>
      </c>
      <c r="O105" s="163" t="str">
        <f>IF('Crisis Indicator Data'!H102="x","x",IF('Crisis Indicator Data'!H102=0,0,IF(LOG('Crisis Indicator Data'!H102)&lt;O$4,0,IF(LOG('Crisis Indicator Data'!H102)&gt;O$3,5,ROUND(5-(O$3-LOG('Crisis Indicator Data'!H102))/(O$3-O$4)*5,1)))))</f>
        <v>x</v>
      </c>
      <c r="P105" s="96" t="str">
        <f>IF('Crisis Indicator Data'!H102="x","x",'Crisis Indicator Data'!H102/'Crisis Indicator Data'!G102)</f>
        <v>x</v>
      </c>
      <c r="Q105" s="163" t="str">
        <f t="shared" si="44"/>
        <v>x</v>
      </c>
      <c r="R105" s="163" t="str">
        <f t="shared" si="45"/>
        <v>x</v>
      </c>
      <c r="S105" s="163" t="str">
        <f>IF('Crisis Indicator Data'!I102="x","x",IF('Crisis Indicator Data'!I102=0,0,IF(LOG('Crisis Indicator Data'!I102)&lt;S$4,0,IF(LOG('Crisis Indicator Data'!I102)&gt;S$3,5,ROUND(5-(S$3-LOG('Crisis Indicator Data'!I102))/(S$3-S$4)*5,1)))))</f>
        <v>x</v>
      </c>
      <c r="T105" s="96" t="str">
        <f>IF('Crisis Indicator Data'!H102="x","x",IF('Crisis Indicator Data'!I102="x","x",'Crisis Indicator Data'!I102/'Crisis Indicator Data'!H102))</f>
        <v>x</v>
      </c>
      <c r="U105" s="163" t="str">
        <f t="shared" si="46"/>
        <v>x</v>
      </c>
      <c r="V105" s="163" t="str">
        <f t="shared" si="47"/>
        <v>x</v>
      </c>
      <c r="W105" s="163">
        <f>IF('Crisis Indicator Data'!L102="x","x",IF('Crisis Indicator Data'!L102=0,0,IF(LOG('Crisis Indicator Data'!L102)&lt;W$4,0,IF(LOG('Crisis Indicator Data'!L102)&gt;W$3,5,ROUND(5-(W$3-LOG('Crisis Indicator Data'!L102))/(W$3-W$4)*5,1)))))</f>
        <v>3.2</v>
      </c>
      <c r="X105" s="170" t="str">
        <f>IF(OR('Crisis Indicator Data'!L102="x",'Crisis Indicator Data'!H102="x"),"x",'Crisis Indicator Data'!L102/'Crisis Indicator Data'!H102)</f>
        <v>x</v>
      </c>
      <c r="Y105" s="163" t="str">
        <f t="shared" si="48"/>
        <v>x</v>
      </c>
      <c r="Z105" s="163">
        <f t="shared" si="49"/>
        <v>3.2</v>
      </c>
      <c r="AA105" s="163">
        <f t="shared" si="50"/>
        <v>3.2</v>
      </c>
      <c r="AB105" s="171">
        <f t="shared" si="51"/>
        <v>3.2</v>
      </c>
    </row>
    <row r="106" spans="1:28">
      <c r="A106" s="97" t="str">
        <f>'Crisis Indicator Data'!A103</f>
        <v>Rohingya Regional Crisis</v>
      </c>
      <c r="B106" s="98" t="str">
        <f>'Crisis Indicator Data'!B103</f>
        <v>Regional crisis</v>
      </c>
      <c r="C106" s="98" t="str">
        <f>'Crisis Indicator Data'!C103</f>
        <v>REG011</v>
      </c>
      <c r="D106" s="98" t="str">
        <f>'Crisis Indicator Data'!D103</f>
        <v>Bangladesh,Myanmar</v>
      </c>
      <c r="E106" s="99" t="str">
        <f>'Crisis Indicator Data'!E103</f>
        <v>BGD,MMR</v>
      </c>
      <c r="F106" s="169">
        <f>IF('Crisis Indicator Data'!F103="x","x",IF(LOG('Crisis Indicator Data'!F103)&lt;F$4,0,IF(LOG('Crisis Indicator Data'!F103)&gt;F$3,5,ROUND(5-(F$3-LOG('Crisis Indicator Data'!F103))/(F$3-F$4)*5,1))))</f>
        <v>2.8</v>
      </c>
      <c r="G106" s="96">
        <f>IF('Crisis Indicator Data'!F103="x","x",IF(B106="Regional crisis",('Crisis Indicator Data'!F103/VLOOKUP('Impact of the crisis'!$C106,'Regional Crises'!$B$1:$R$66,4,FALSE)),'Crisis Indicator Data'!F103/VLOOKUP('Impact of the crisis'!$E106,'Country Indicator Data'!$B$4:$P$194,15,FALSE)))</f>
        <v>5.8100223428024261E-2</v>
      </c>
      <c r="H106" s="163">
        <f t="shared" si="39"/>
        <v>0.2</v>
      </c>
      <c r="I106" s="163">
        <f t="shared" si="40"/>
        <v>1.5</v>
      </c>
      <c r="J106" s="163">
        <f>IF('Crisis Indicator Data'!G103="x","x",IF(LOG('Crisis Indicator Data'!G103)&lt;J$4,0,IF(LOG('Crisis Indicator Data'!G103)&gt;J$3,5,ROUND(5-(J$3-LOG('Crisis Indicator Data'!G103))/(J$3-J$4)*5,1))))</f>
        <v>2.4</v>
      </c>
      <c r="K106" s="96">
        <f>IF('Crisis Indicator Data'!G103="x","x",IF(B106="Regional crisis",('Crisis Indicator Data'!G103/VLOOKUP('Impact of the crisis'!$C106,'Regional Crises'!$B$1:$R$66,5,FALSE)),'Crisis Indicator Data'!G103/VLOOKUP('Impact of the crisis'!$E106,'Country Indicator Data'!$B$4:$P$194,14,FALSE)))</f>
        <v>2.6885478449472158E-2</v>
      </c>
      <c r="L106" s="163">
        <f t="shared" si="41"/>
        <v>0.1</v>
      </c>
      <c r="M106" s="163">
        <f t="shared" si="42"/>
        <v>1.25</v>
      </c>
      <c r="N106" s="163">
        <f t="shared" si="43"/>
        <v>1.4</v>
      </c>
      <c r="O106" s="163">
        <f>IF('Crisis Indicator Data'!H103="x","x",IF('Crisis Indicator Data'!H103=0,0,IF(LOG('Crisis Indicator Data'!H103)&lt;O$4,0,IF(LOG('Crisis Indicator Data'!H103)&gt;O$3,5,ROUND(5-(O$3-LOG('Crisis Indicator Data'!H103))/(O$3-O$4)*5,1)))))</f>
        <v>3.3</v>
      </c>
      <c r="P106" s="96">
        <f>IF('Crisis Indicator Data'!H103="x","x",'Crisis Indicator Data'!H103/'Crisis Indicator Data'!G103)</f>
        <v>0.55687249091951829</v>
      </c>
      <c r="Q106" s="163">
        <f t="shared" si="44"/>
        <v>2.8</v>
      </c>
      <c r="R106" s="163">
        <f t="shared" si="45"/>
        <v>3.05</v>
      </c>
      <c r="S106" s="163">
        <f>IF('Crisis Indicator Data'!I103="x","x",IF('Crisis Indicator Data'!I103=0,0,IF(LOG('Crisis Indicator Data'!I103)&lt;S$4,0,IF(LOG('Crisis Indicator Data'!I103)&gt;S$3,5,ROUND(5-(S$3-LOG('Crisis Indicator Data'!I103))/(S$3-S$4)*5,1)))))</f>
        <v>4.4000000000000004</v>
      </c>
      <c r="T106" s="96">
        <f>IF('Crisis Indicator Data'!H103="x","x",IF('Crisis Indicator Data'!I103="x","x",'Crisis Indicator Data'!I103/'Crisis Indicator Data'!H103))</f>
        <v>0.41743906625472021</v>
      </c>
      <c r="U106" s="163">
        <f t="shared" si="46"/>
        <v>5</v>
      </c>
      <c r="V106" s="163">
        <f t="shared" si="47"/>
        <v>4.7</v>
      </c>
      <c r="W106" s="163">
        <f>IF('Crisis Indicator Data'!L103="x","x",IF('Crisis Indicator Data'!L103=0,0,IF(LOG('Crisis Indicator Data'!L103)&lt;W$4,0,IF(LOG('Crisis Indicator Data'!L103)&gt;W$3,5,ROUND(5-(W$3-LOG('Crisis Indicator Data'!L103))/(W$3-W$4)*5,1)))))</f>
        <v>3.3</v>
      </c>
      <c r="X106" s="170">
        <f>IF(OR('Crisis Indicator Data'!L103="x",'Crisis Indicator Data'!H103="x"),"x",'Crisis Indicator Data'!L103/'Crisis Indicator Data'!H103)</f>
        <v>7.2090628218331613E-5</v>
      </c>
      <c r="Y106" s="163">
        <f t="shared" si="48"/>
        <v>3.6</v>
      </c>
      <c r="Z106" s="163">
        <f t="shared" si="49"/>
        <v>3.5</v>
      </c>
      <c r="AA106" s="163">
        <f t="shared" si="50"/>
        <v>4.2</v>
      </c>
      <c r="AB106" s="171">
        <f t="shared" si="51"/>
        <v>3.7</v>
      </c>
    </row>
    <row r="107" spans="1:28">
      <c r="A107" s="97" t="str">
        <f>'Crisis Indicator Data'!A104</f>
        <v>Southern Africa Regional Food Security Crisis</v>
      </c>
      <c r="B107" s="98" t="str">
        <f>'Crisis Indicator Data'!B104</f>
        <v>Regional crisis</v>
      </c>
      <c r="C107" s="98" t="str">
        <f>'Crisis Indicator Data'!C104</f>
        <v>REG012</v>
      </c>
      <c r="D107" s="98" t="str">
        <f>'Crisis Indicator Data'!D104</f>
        <v>Lesotho,Madagascar,Malawi,Mozambique,Namibia,Eswatini,Zambia,Zimbabwe</v>
      </c>
      <c r="E107" s="99" t="str">
        <f>'Crisis Indicator Data'!E104</f>
        <v>LSO,MDG,MWI,MOZ,NAM,SWZ,ZMB,ZWE</v>
      </c>
      <c r="F107" s="169">
        <f>IF('Crisis Indicator Data'!F104="x","x",IF(LOG('Crisis Indicator Data'!F104)&lt;F$4,0,IF(LOG('Crisis Indicator Data'!F104)&gt;F$3,5,ROUND(5-(F$3-LOG('Crisis Indicator Data'!F104))/(F$3-F$4)*5,1))))</f>
        <v>5</v>
      </c>
      <c r="G107" s="96">
        <f>IF('Crisis Indicator Data'!F104="x","x",IF(B107="Regional crisis",('Crisis Indicator Data'!F104/VLOOKUP('Impact of the crisis'!$C107,'Regional Crises'!$B$1:$R$66,4,FALSE)),'Crisis Indicator Data'!F104/VLOOKUP('Impact of the crisis'!$E107,'Country Indicator Data'!$B$4:$P$194,15,FALSE)))</f>
        <v>0.53190195031109699</v>
      </c>
      <c r="H107" s="163">
        <f t="shared" si="39"/>
        <v>2.6</v>
      </c>
      <c r="I107" s="163">
        <f t="shared" si="40"/>
        <v>3.8</v>
      </c>
      <c r="J107" s="163">
        <f>IF('Crisis Indicator Data'!G104="x","x",IF(LOG('Crisis Indicator Data'!G104)&lt;J$4,0,IF(LOG('Crisis Indicator Data'!G104)&gt;J$3,5,ROUND(5-(J$3-LOG('Crisis Indicator Data'!G104))/(J$3-J$4)*5,1))))</f>
        <v>5</v>
      </c>
      <c r="K107" s="96">
        <f>IF('Crisis Indicator Data'!G104="x","x",IF(B107="Regional crisis",('Crisis Indicator Data'!G104/VLOOKUP('Impact of the crisis'!$C107,'Regional Crises'!$B$1:$R$66,5,FALSE)),'Crisis Indicator Data'!G104/VLOOKUP('Impact of the crisis'!$E107,'Country Indicator Data'!$B$4:$P$194,14,FALSE)))</f>
        <v>0.53941787978450439</v>
      </c>
      <c r="L107" s="163">
        <f t="shared" si="41"/>
        <v>2.7</v>
      </c>
      <c r="M107" s="163">
        <f t="shared" si="42"/>
        <v>3.85</v>
      </c>
      <c r="N107" s="163">
        <f t="shared" si="43"/>
        <v>3.8</v>
      </c>
      <c r="O107" s="163">
        <f>IF('Crisis Indicator Data'!H104="x","x",IF('Crisis Indicator Data'!H104=0,0,IF(LOG('Crisis Indicator Data'!H104)&lt;O$4,0,IF(LOG('Crisis Indicator Data'!H104)&gt;O$3,5,ROUND(5-(O$3-LOG('Crisis Indicator Data'!H104))/(O$3-O$4)*5,1)))))</f>
        <v>5</v>
      </c>
      <c r="P107" s="96">
        <f>IF('Crisis Indicator Data'!H104="x","x",'Crisis Indicator Data'!H104/'Crisis Indicator Data'!G104)</f>
        <v>0.60444284616767741</v>
      </c>
      <c r="Q107" s="163">
        <f t="shared" si="44"/>
        <v>3</v>
      </c>
      <c r="R107" s="163">
        <f t="shared" si="45"/>
        <v>4</v>
      </c>
      <c r="S107" s="163">
        <f>IF('Crisis Indicator Data'!I104="x","x",IF('Crisis Indicator Data'!I104=0,0,IF(LOG('Crisis Indicator Data'!I104)&lt;S$4,0,IF(LOG('Crisis Indicator Data'!I104)&gt;S$3,5,ROUND(5-(S$3-LOG('Crisis Indicator Data'!I104))/(S$3-S$4)*5,1)))))</f>
        <v>2.8</v>
      </c>
      <c r="T107" s="96">
        <f>IF('Crisis Indicator Data'!H104="x","x",IF('Crisis Indicator Data'!I104="x","x",'Crisis Indicator Data'!I104/'Crisis Indicator Data'!H104))</f>
        <v>2.5420520309373143E-3</v>
      </c>
      <c r="U107" s="163">
        <f t="shared" si="46"/>
        <v>0.1</v>
      </c>
      <c r="V107" s="163">
        <f t="shared" si="47"/>
        <v>1.5</v>
      </c>
      <c r="W107" s="163">
        <f>IF('Crisis Indicator Data'!L104="x","x",IF('Crisis Indicator Data'!L104=0,0,IF(LOG('Crisis Indicator Data'!L104)&lt;W$4,0,IF(LOG('Crisis Indicator Data'!L104)&gt;W$3,5,ROUND(5-(W$3-LOG('Crisis Indicator Data'!L104))/(W$3-W$4)*5,1)))))</f>
        <v>2.2999999999999998</v>
      </c>
      <c r="X107" s="170">
        <f>IF(OR('Crisis Indicator Data'!L104="x",'Crisis Indicator Data'!H104="x"),"x",'Crisis Indicator Data'!L104/'Crisis Indicator Data'!H104)</f>
        <v>1.1087673751960625E-6</v>
      </c>
      <c r="Y107" s="163">
        <f t="shared" si="48"/>
        <v>0.1</v>
      </c>
      <c r="Z107" s="163">
        <f t="shared" si="49"/>
        <v>1.2</v>
      </c>
      <c r="AA107" s="163">
        <f t="shared" si="50"/>
        <v>1.4</v>
      </c>
      <c r="AB107" s="171">
        <f t="shared" si="51"/>
        <v>2.9</v>
      </c>
    </row>
    <row r="108" spans="1:28">
      <c r="A108" s="97" t="str">
        <f>'Crisis Indicator Data'!A105</f>
        <v>Nagorno-Karabakh Conflict</v>
      </c>
      <c r="B108" s="98" t="str">
        <f>'Crisis Indicator Data'!B105</f>
        <v>Regional crisis</v>
      </c>
      <c r="C108" s="98" t="str">
        <f>'Crisis Indicator Data'!C105</f>
        <v>REG013</v>
      </c>
      <c r="D108" s="98" t="str">
        <f>'Crisis Indicator Data'!D105</f>
        <v>Armenia,Azerbaijan</v>
      </c>
      <c r="E108" s="99" t="str">
        <f>'Crisis Indicator Data'!E105</f>
        <v>ARM,AZE</v>
      </c>
      <c r="F108" s="169">
        <f>IF('Crisis Indicator Data'!F105="x","x",IF(LOG('Crisis Indicator Data'!F105)&lt;F$4,0,IF(LOG('Crisis Indicator Data'!F105)&gt;F$3,5,ROUND(5-(F$3-LOG('Crisis Indicator Data'!F105))/(F$3-F$4)*5,1))))</f>
        <v>3</v>
      </c>
      <c r="G108" s="96">
        <f>IF('Crisis Indicator Data'!F105="x","x",IF(B108="Regional crisis",('Crisis Indicator Data'!F105/VLOOKUP('Impact of the crisis'!$C108,'Regional Crises'!$B$1:$R$66,4,FALSE)),'Crisis Indicator Data'!F105/VLOOKUP('Impact of the crisis'!$E108,'Country Indicator Data'!$B$4:$P$194,15,FALSE)))</f>
        <v>0.53776106107096899</v>
      </c>
      <c r="H108" s="163">
        <f t="shared" si="39"/>
        <v>2.6</v>
      </c>
      <c r="I108" s="163">
        <f t="shared" si="40"/>
        <v>2.8</v>
      </c>
      <c r="J108" s="163">
        <f>IF('Crisis Indicator Data'!G105="x","x",IF(LOG('Crisis Indicator Data'!G105)&lt;J$4,0,IF(LOG('Crisis Indicator Data'!G105)&gt;J$3,5,ROUND(5-(J$3-LOG('Crisis Indicator Data'!G105))/(J$3-J$4)*5,1))))</f>
        <v>2.6</v>
      </c>
      <c r="K108" s="96">
        <f>IF('Crisis Indicator Data'!G105="x","x",IF(B108="Regional crisis",('Crisis Indicator Data'!G105/VLOOKUP('Impact of the crisis'!$C108,'Regional Crises'!$B$1:$R$66,5,FALSE)),'Crisis Indicator Data'!G105/VLOOKUP('Impact of the crisis'!$E108,'Country Indicator Data'!$B$4:$P$194,14,FALSE)))</f>
        <v>0.45120921305182343</v>
      </c>
      <c r="L108" s="163">
        <f t="shared" si="41"/>
        <v>2.2000000000000002</v>
      </c>
      <c r="M108" s="163">
        <f t="shared" si="42"/>
        <v>2.4000000000000004</v>
      </c>
      <c r="N108" s="163">
        <f t="shared" si="43"/>
        <v>2.6</v>
      </c>
      <c r="O108" s="163">
        <f>IF('Crisis Indicator Data'!H105="x","x",IF('Crisis Indicator Data'!H105=0,0,IF(LOG('Crisis Indicator Data'!H105)&lt;O$4,0,IF(LOG('Crisis Indicator Data'!H105)&gt;O$3,5,ROUND(5-(O$3-LOG('Crisis Indicator Data'!H105))/(O$3-O$4)*5,1)))))</f>
        <v>3.3</v>
      </c>
      <c r="P108" s="96">
        <f>IF('Crisis Indicator Data'!H105="x","x",'Crisis Indicator Data'!H105/'Crisis Indicator Data'!G105)</f>
        <v>0.49974476773864218</v>
      </c>
      <c r="Q108" s="163">
        <f t="shared" si="44"/>
        <v>2.5</v>
      </c>
      <c r="R108" s="163">
        <f t="shared" si="45"/>
        <v>2.9</v>
      </c>
      <c r="S108" s="163">
        <f>IF('Crisis Indicator Data'!I105="x","x",IF('Crisis Indicator Data'!I105=0,0,IF(LOG('Crisis Indicator Data'!I105)&lt;S$4,0,IF(LOG('Crisis Indicator Data'!I105)&gt;S$3,5,ROUND(5-(S$3-LOG('Crisis Indicator Data'!I105))/(S$3-S$4)*5,1)))))</f>
        <v>2.8</v>
      </c>
      <c r="T108" s="96">
        <f>IF('Crisis Indicator Data'!H105="x","x",IF('Crisis Indicator Data'!I105="x","x",'Crisis Indicator Data'!I105/'Crisis Indicator Data'!H105))</f>
        <v>3.1664964249233915E-2</v>
      </c>
      <c r="U108" s="163">
        <f t="shared" si="46"/>
        <v>1.1000000000000001</v>
      </c>
      <c r="V108" s="163">
        <f t="shared" si="47"/>
        <v>2</v>
      </c>
      <c r="W108" s="163">
        <f>IF('Crisis Indicator Data'!L105="x","x",IF('Crisis Indicator Data'!L105=0,0,IF(LOG('Crisis Indicator Data'!L105)&lt;W$4,0,IF(LOG('Crisis Indicator Data'!L105)&gt;W$3,5,ROUND(5-(W$3-LOG('Crisis Indicator Data'!L105))/(W$3-W$4)*5,1)))))</f>
        <v>3.1</v>
      </c>
      <c r="X108" s="170">
        <f>IF(OR('Crisis Indicator Data'!L105="x",'Crisis Indicator Data'!H105="x"),"x",'Crisis Indicator Data'!L105/'Crisis Indicator Data'!H105)</f>
        <v>4.6986721144024515E-5</v>
      </c>
      <c r="Y108" s="163">
        <f t="shared" si="48"/>
        <v>2.2999999999999998</v>
      </c>
      <c r="Z108" s="163">
        <f t="shared" si="49"/>
        <v>2.7</v>
      </c>
      <c r="AA108" s="163">
        <f t="shared" si="50"/>
        <v>2.4</v>
      </c>
      <c r="AB108" s="171">
        <f t="shared" si="51"/>
        <v>2.7</v>
      </c>
    </row>
    <row r="109" spans="1:28">
      <c r="A109" s="97" t="str">
        <f>'Crisis Indicator Data'!A106</f>
        <v>Burundi and DRC refugees in Rwanda</v>
      </c>
      <c r="B109" s="98" t="str">
        <f>'Crisis Indicator Data'!B106</f>
        <v>International displacement</v>
      </c>
      <c r="C109" s="98" t="str">
        <f>'Crisis Indicator Data'!C106</f>
        <v>RWA002</v>
      </c>
      <c r="D109" s="98" t="str">
        <f>'Crisis Indicator Data'!D106</f>
        <v>Rwanda</v>
      </c>
      <c r="E109" s="99" t="str">
        <f>'Crisis Indicator Data'!E106</f>
        <v>RWA</v>
      </c>
      <c r="F109" s="169">
        <f>IF('Crisis Indicator Data'!F106="x","x",IF(LOG('Crisis Indicator Data'!F106)&lt;F$4,0,IF(LOG('Crisis Indicator Data'!F106)&gt;F$3,5,ROUND(5-(F$3-LOG('Crisis Indicator Data'!F106))/(F$3-F$4)*5,1))))</f>
        <v>1.7</v>
      </c>
      <c r="G109" s="96">
        <f>IF('Crisis Indicator Data'!F106="x","x",IF(B109="Regional crisis",('Crisis Indicator Data'!F106/VLOOKUP('Impact of the crisis'!$C109,'Regional Crises'!$B$1:$R$66,4,FALSE)),'Crisis Indicator Data'!F106/VLOOKUP('Impact of the crisis'!$E109,'Country Indicator Data'!$B$4:$P$194,15,FALSE)))</f>
        <v>0.43153627888123225</v>
      </c>
      <c r="H109" s="163">
        <f t="shared" si="39"/>
        <v>2.1</v>
      </c>
      <c r="I109" s="163">
        <f t="shared" si="40"/>
        <v>1.9</v>
      </c>
      <c r="J109" s="163">
        <f>IF('Crisis Indicator Data'!G106="x","x",IF(LOG('Crisis Indicator Data'!G106)&lt;J$4,0,IF(LOG('Crisis Indicator Data'!G106)&gt;J$3,5,ROUND(5-(J$3-LOG('Crisis Indicator Data'!G106))/(J$3-J$4)*5,1))))</f>
        <v>2.2000000000000002</v>
      </c>
      <c r="K109" s="96">
        <f>IF('Crisis Indicator Data'!G106="x","x",IF(B109="Regional crisis",('Crisis Indicator Data'!G106/VLOOKUP('Impact of the crisis'!$C109,'Regional Crises'!$B$1:$R$66,5,FALSE)),'Crisis Indicator Data'!G106/VLOOKUP('Impact of the crisis'!$E109,'Country Indicator Data'!$B$4:$P$194,14,FALSE)))</f>
        <v>0.47365697132801987</v>
      </c>
      <c r="L109" s="163">
        <f t="shared" si="41"/>
        <v>2.2999999999999998</v>
      </c>
      <c r="M109" s="163">
        <f t="shared" si="42"/>
        <v>2.25</v>
      </c>
      <c r="N109" s="163">
        <f t="shared" si="43"/>
        <v>2.1</v>
      </c>
      <c r="O109" s="163">
        <f>IF('Crisis Indicator Data'!H106="x","x",IF('Crisis Indicator Data'!H106=0,0,IF(LOG('Crisis Indicator Data'!H106)&lt;O$4,0,IF(LOG('Crisis Indicator Data'!H106)&gt;O$3,5,ROUND(5-(O$3-LOG('Crisis Indicator Data'!H106))/(O$3-O$4)*5,1)))))</f>
        <v>1.1000000000000001</v>
      </c>
      <c r="P109" s="96">
        <f>IF('Crisis Indicator Data'!H106="x","x",'Crisis Indicator Data'!H106/'Crisis Indicator Data'!G106)</f>
        <v>3.0594405594405596E-2</v>
      </c>
      <c r="Q109" s="163">
        <f t="shared" si="44"/>
        <v>0.1</v>
      </c>
      <c r="R109" s="163">
        <f t="shared" si="45"/>
        <v>0.60000000000000009</v>
      </c>
      <c r="S109" s="163">
        <f>IF('Crisis Indicator Data'!I106="x","x",IF('Crisis Indicator Data'!I106=0,0,IF(LOG('Crisis Indicator Data'!I106)&lt;S$4,0,IF(LOG('Crisis Indicator Data'!I106)&gt;S$3,5,ROUND(5-(S$3-LOG('Crisis Indicator Data'!I106))/(S$3-S$4)*5,1)))))</f>
        <v>3.1</v>
      </c>
      <c r="T109" s="96">
        <f>IF('Crisis Indicator Data'!H106="x","x",IF('Crisis Indicator Data'!I106="x","x",'Crisis Indicator Data'!I106/'Crisis Indicator Data'!H106))</f>
        <v>1</v>
      </c>
      <c r="U109" s="163">
        <f t="shared" si="46"/>
        <v>5</v>
      </c>
      <c r="V109" s="163">
        <f t="shared" si="47"/>
        <v>4.0999999999999996</v>
      </c>
      <c r="W109" s="163" t="str">
        <f>IF('Crisis Indicator Data'!L106="x","x",IF('Crisis Indicator Data'!L106=0,0,IF(LOG('Crisis Indicator Data'!L106)&lt;W$4,0,IF(LOG('Crisis Indicator Data'!L106)&gt;W$3,5,ROUND(5-(W$3-LOG('Crisis Indicator Data'!L106))/(W$3-W$4)*5,1)))))</f>
        <v>x</v>
      </c>
      <c r="X109" s="170" t="str">
        <f>IF(OR('Crisis Indicator Data'!L106="x",'Crisis Indicator Data'!H106="x"),"x",'Crisis Indicator Data'!L106/'Crisis Indicator Data'!H106)</f>
        <v>x</v>
      </c>
      <c r="Y109" s="163" t="str">
        <f t="shared" si="48"/>
        <v>x</v>
      </c>
      <c r="Z109" s="163" t="str">
        <f t="shared" si="49"/>
        <v>x</v>
      </c>
      <c r="AA109" s="163">
        <f t="shared" si="50"/>
        <v>4.0999999999999996</v>
      </c>
      <c r="AB109" s="171">
        <f t="shared" si="51"/>
        <v>2.8</v>
      </c>
    </row>
    <row r="110" spans="1:28">
      <c r="A110" s="97" t="str">
        <f>'Crisis Indicator Data'!A107</f>
        <v>Complex crisis in Sudan</v>
      </c>
      <c r="B110" s="98" t="str">
        <f>'Crisis Indicator Data'!B107</f>
        <v>Multiple crises country</v>
      </c>
      <c r="C110" s="98" t="str">
        <f>'Crisis Indicator Data'!C107</f>
        <v>SDN001</v>
      </c>
      <c r="D110" s="98" t="str">
        <f>'Crisis Indicator Data'!D107</f>
        <v>Sudan</v>
      </c>
      <c r="E110" s="99" t="str">
        <f>'Crisis Indicator Data'!E107</f>
        <v>SDN</v>
      </c>
      <c r="F110" s="169">
        <f>IF('Crisis Indicator Data'!F107="x","x",IF(LOG('Crisis Indicator Data'!F107)&lt;F$4,0,IF(LOG('Crisis Indicator Data'!F107)&gt;F$3,5,ROUND(5-(F$3-LOG('Crisis Indicator Data'!F107))/(F$3-F$4)*5,1))))</f>
        <v>5</v>
      </c>
      <c r="G110" s="96">
        <f>IF('Crisis Indicator Data'!F107="x","x",IF(B110="Regional crisis",('Crisis Indicator Data'!F107/VLOOKUP('Impact of the crisis'!$C110,'Regional Crises'!$B$1:$R$66,4,FALSE)),'Crisis Indicator Data'!F107/VLOOKUP('Impact of the crisis'!$E110,'Country Indicator Data'!$B$4:$P$194,15,FALSE)))</f>
        <v>0.77469991582491582</v>
      </c>
      <c r="H110" s="163">
        <f t="shared" si="39"/>
        <v>3.9</v>
      </c>
      <c r="I110" s="163">
        <f t="shared" si="40"/>
        <v>4.45</v>
      </c>
      <c r="J110" s="163">
        <f>IF('Crisis Indicator Data'!G107="x","x",IF(LOG('Crisis Indicator Data'!G107)&lt;J$4,0,IF(LOG('Crisis Indicator Data'!G107)&gt;J$3,5,ROUND(5-(J$3-LOG('Crisis Indicator Data'!G107))/(J$3-J$4)*5,1))))</f>
        <v>5</v>
      </c>
      <c r="K110" s="96">
        <f>IF('Crisis Indicator Data'!G107="x","x",IF(B110="Regional crisis",('Crisis Indicator Data'!G107/VLOOKUP('Impact of the crisis'!$C110,'Regional Crises'!$B$1:$R$66,5,FALSE)),'Crisis Indicator Data'!G107/VLOOKUP('Impact of the crisis'!$E110,'Country Indicator Data'!$B$4:$P$194,14,FALSE)))</f>
        <v>1.0883720930232559</v>
      </c>
      <c r="L110" s="163">
        <f t="shared" si="41"/>
        <v>5</v>
      </c>
      <c r="M110" s="163">
        <f t="shared" si="42"/>
        <v>5</v>
      </c>
      <c r="N110" s="163">
        <f t="shared" si="43"/>
        <v>4.8</v>
      </c>
      <c r="O110" s="163">
        <f>IF('Crisis Indicator Data'!H107="x","x",IF('Crisis Indicator Data'!H107=0,0,IF(LOG('Crisis Indicator Data'!H107)&lt;O$4,0,IF(LOG('Crisis Indicator Data'!H107)&gt;O$3,5,ROUND(5-(O$3-LOG('Crisis Indicator Data'!H107))/(O$3-O$4)*5,1)))))</f>
        <v>5</v>
      </c>
      <c r="P110" s="96">
        <f>IF('Crisis Indicator Data'!H107="x","x",'Crisis Indicator Data'!H107/'Crisis Indicator Data'!G107)</f>
        <v>0.65811965811965811</v>
      </c>
      <c r="Q110" s="163">
        <f t="shared" si="44"/>
        <v>3.3</v>
      </c>
      <c r="R110" s="163">
        <f t="shared" si="45"/>
        <v>4.1500000000000004</v>
      </c>
      <c r="S110" s="163">
        <f>IF('Crisis Indicator Data'!I107="x","x",IF('Crisis Indicator Data'!I107=0,0,IF(LOG('Crisis Indicator Data'!I107)&lt;S$4,0,IF(LOG('Crisis Indicator Data'!I107)&gt;S$3,5,ROUND(5-(S$3-LOG('Crisis Indicator Data'!I107))/(S$3-S$4)*5,1)))))</f>
        <v>5</v>
      </c>
      <c r="T110" s="96">
        <f>IF('Crisis Indicator Data'!H107="x","x",IF('Crisis Indicator Data'!I107="x","x",'Crisis Indicator Data'!I107/'Crisis Indicator Data'!H107))</f>
        <v>0.13032467532467532</v>
      </c>
      <c r="U110" s="163">
        <f t="shared" si="46"/>
        <v>4.3</v>
      </c>
      <c r="V110" s="163">
        <f t="shared" si="47"/>
        <v>4.7</v>
      </c>
      <c r="W110" s="163">
        <f>IF('Crisis Indicator Data'!L107="x","x",IF('Crisis Indicator Data'!L107=0,0,IF(LOG('Crisis Indicator Data'!L107)&lt;W$4,0,IF(LOG('Crisis Indicator Data'!L107)&gt;W$3,5,ROUND(5-(W$3-LOG('Crisis Indicator Data'!L107))/(W$3-W$4)*5,1)))))</f>
        <v>0</v>
      </c>
      <c r="X110" s="170">
        <f>IF(OR('Crisis Indicator Data'!L107="x",'Crisis Indicator Data'!H107="x"),"x",'Crisis Indicator Data'!L107/'Crisis Indicator Data'!H107)</f>
        <v>0</v>
      </c>
      <c r="Y110" s="163">
        <f t="shared" si="48"/>
        <v>0</v>
      </c>
      <c r="Z110" s="163">
        <f t="shared" si="49"/>
        <v>0</v>
      </c>
      <c r="AA110" s="163">
        <f t="shared" si="50"/>
        <v>3.1</v>
      </c>
      <c r="AB110" s="171">
        <f t="shared" si="51"/>
        <v>3.7</v>
      </c>
    </row>
    <row r="111" spans="1:28">
      <c r="A111" s="97" t="str">
        <f>'Crisis Indicator Data'!A108</f>
        <v>Refugees in Sudan</v>
      </c>
      <c r="B111" s="98" t="str">
        <f>'Crisis Indicator Data'!B108</f>
        <v>International displacement</v>
      </c>
      <c r="C111" s="98" t="str">
        <f>'Crisis Indicator Data'!C108</f>
        <v>SDN005</v>
      </c>
      <c r="D111" s="98" t="str">
        <f>'Crisis Indicator Data'!D108</f>
        <v>Sudan</v>
      </c>
      <c r="E111" s="99" t="str">
        <f>'Crisis Indicator Data'!E108</f>
        <v>SDN</v>
      </c>
      <c r="F111" s="169">
        <f>IF('Crisis Indicator Data'!F108="x","x",IF(LOG('Crisis Indicator Data'!F108)&lt;F$4,0,IF(LOG('Crisis Indicator Data'!F108)&gt;F$3,5,ROUND(5-(F$3-LOG('Crisis Indicator Data'!F108))/(F$3-F$4)*5,1))))</f>
        <v>2</v>
      </c>
      <c r="G111" s="96">
        <f>IF('Crisis Indicator Data'!F108="x","x",IF(B111="Regional crisis",('Crisis Indicator Data'!F108/VLOOKUP('Impact of the crisis'!$C111,'Regional Crises'!$B$1:$R$66,4,FALSE)),'Crisis Indicator Data'!F108/VLOOKUP('Impact of the crisis'!$E111,'Country Indicator Data'!$B$4:$P$194,15,FALSE)))</f>
        <v>6.313131313131313E-3</v>
      </c>
      <c r="H111" s="163">
        <f t="shared" si="39"/>
        <v>0</v>
      </c>
      <c r="I111" s="163">
        <f t="shared" si="40"/>
        <v>1</v>
      </c>
      <c r="J111" s="163">
        <f>IF('Crisis Indicator Data'!G108="x","x",IF(LOG('Crisis Indicator Data'!G108)&lt;J$4,0,IF(LOG('Crisis Indicator Data'!G108)&gt;J$3,5,ROUND(5-(J$3-LOG('Crisis Indicator Data'!G108))/(J$3-J$4)*5,1))))</f>
        <v>3.5</v>
      </c>
      <c r="K111" s="96">
        <f>IF('Crisis Indicator Data'!G108="x","x",IF(B111="Regional crisis",('Crisis Indicator Data'!G108/VLOOKUP('Impact of the crisis'!$C111,'Regional Crises'!$B$1:$R$66,5,FALSE)),'Crisis Indicator Data'!G108/VLOOKUP('Impact of the crisis'!$E111,'Country Indicator Data'!$B$4:$P$194,14,FALSE)))</f>
        <v>0.26869767441860465</v>
      </c>
      <c r="L111" s="163">
        <f t="shared" si="41"/>
        <v>1.3</v>
      </c>
      <c r="M111" s="163">
        <f t="shared" si="42"/>
        <v>2.4</v>
      </c>
      <c r="N111" s="163">
        <f t="shared" si="43"/>
        <v>1.8</v>
      </c>
      <c r="O111" s="163">
        <f>IF('Crisis Indicator Data'!H108="x","x",IF('Crisis Indicator Data'!H108=0,0,IF(LOG('Crisis Indicator Data'!H108)&lt;O$4,0,IF(LOG('Crisis Indicator Data'!H108)&gt;O$3,5,ROUND(5-(O$3-LOG('Crisis Indicator Data'!H108))/(O$3-O$4)*5,1)))))</f>
        <v>4.3</v>
      </c>
      <c r="P111" s="96">
        <f>IF('Crisis Indicator Data'!H108="x","x",'Crisis Indicator Data'!H108/'Crisis Indicator Data'!G108)</f>
        <v>1</v>
      </c>
      <c r="Q111" s="163">
        <f t="shared" si="44"/>
        <v>5</v>
      </c>
      <c r="R111" s="163">
        <f t="shared" si="45"/>
        <v>4.6500000000000004</v>
      </c>
      <c r="S111" s="163">
        <f>IF('Crisis Indicator Data'!I108="x","x",IF('Crisis Indicator Data'!I108=0,0,IF(LOG('Crisis Indicator Data'!I108)&lt;S$4,0,IF(LOG('Crisis Indicator Data'!I108)&gt;S$3,5,ROUND(5-(S$3-LOG('Crisis Indicator Data'!I108))/(S$3-S$4)*5,1)))))</f>
        <v>5</v>
      </c>
      <c r="T111" s="96">
        <f>IF('Crisis Indicator Data'!H108="x","x",IF('Crisis Indicator Data'!I108="x","x",'Crisis Indicator Data'!I108/'Crisis Indicator Data'!H108))</f>
        <v>0.31867751428076857</v>
      </c>
      <c r="U111" s="163">
        <f t="shared" si="46"/>
        <v>5</v>
      </c>
      <c r="V111" s="163">
        <f t="shared" si="47"/>
        <v>5</v>
      </c>
      <c r="W111" s="163" t="str">
        <f>IF('Crisis Indicator Data'!L108="x","x",IF('Crisis Indicator Data'!L108=0,0,IF(LOG('Crisis Indicator Data'!L108)&lt;W$4,0,IF(LOG('Crisis Indicator Data'!L108)&gt;W$3,5,ROUND(5-(W$3-LOG('Crisis Indicator Data'!L108))/(W$3-W$4)*5,1)))))</f>
        <v>x</v>
      </c>
      <c r="X111" s="170" t="str">
        <f>IF(OR('Crisis Indicator Data'!L108="x",'Crisis Indicator Data'!H108="x"),"x",'Crisis Indicator Data'!L108/'Crisis Indicator Data'!H108)</f>
        <v>x</v>
      </c>
      <c r="Y111" s="163" t="str">
        <f t="shared" si="48"/>
        <v>x</v>
      </c>
      <c r="Z111" s="163" t="str">
        <f t="shared" si="49"/>
        <v>x</v>
      </c>
      <c r="AA111" s="163">
        <f t="shared" si="50"/>
        <v>5</v>
      </c>
      <c r="AB111" s="171">
        <f t="shared" si="51"/>
        <v>4.8</v>
      </c>
    </row>
    <row r="112" spans="1:28">
      <c r="A112" s="97" t="str">
        <f>'Crisis Indicator Data'!A109</f>
        <v xml:space="preserve">Floods in Sudan </v>
      </c>
      <c r="B112" s="98" t="str">
        <f>'Crisis Indicator Data'!B109</f>
        <v>Flood</v>
      </c>
      <c r="C112" s="98" t="str">
        <f>'Crisis Indicator Data'!C109</f>
        <v>SDN006</v>
      </c>
      <c r="D112" s="98" t="str">
        <f>'Crisis Indicator Data'!D109</f>
        <v>Sudan</v>
      </c>
      <c r="E112" s="99" t="str">
        <f>'Crisis Indicator Data'!E109</f>
        <v>SDN</v>
      </c>
      <c r="F112" s="169">
        <f>IF('Crisis Indicator Data'!F109="x","x",IF(LOG('Crisis Indicator Data'!F109)&lt;F$4,0,IF(LOG('Crisis Indicator Data'!F109)&gt;F$3,5,ROUND(5-(F$3-LOG('Crisis Indicator Data'!F109))/(F$3-F$4)*5,1))))</f>
        <v>5</v>
      </c>
      <c r="G112" s="96">
        <f>IF('Crisis Indicator Data'!F109="x","x",IF(B112="Regional crisis",('Crisis Indicator Data'!F109/VLOOKUP('Impact of the crisis'!$C112,'Regional Crises'!$B$1:$R$66,4,FALSE)),'Crisis Indicator Data'!F109/VLOOKUP('Impact of the crisis'!$E112,'Country Indicator Data'!$B$4:$P$194,15,FALSE)))</f>
        <v>0.77469991582491582</v>
      </c>
      <c r="H112" s="163">
        <f t="shared" si="39"/>
        <v>3.9</v>
      </c>
      <c r="I112" s="163">
        <f t="shared" si="40"/>
        <v>4.45</v>
      </c>
      <c r="J112" s="163">
        <f>IF('Crisis Indicator Data'!G109="x","x",IF(LOG('Crisis Indicator Data'!G109)&lt;J$4,0,IF(LOG('Crisis Indicator Data'!G109)&gt;J$3,5,ROUND(5-(J$3-LOG('Crisis Indicator Data'!G109))/(J$3-J$4)*5,1))))</f>
        <v>5</v>
      </c>
      <c r="K112" s="96">
        <f>IF('Crisis Indicator Data'!G109="x","x",IF(B112="Regional crisis",('Crisis Indicator Data'!G109/VLOOKUP('Impact of the crisis'!$C112,'Regional Crises'!$B$1:$R$66,5,FALSE)),'Crisis Indicator Data'!G109/VLOOKUP('Impact of the crisis'!$E112,'Country Indicator Data'!$B$4:$P$194,14,FALSE)))</f>
        <v>1</v>
      </c>
      <c r="L112" s="163">
        <f t="shared" si="41"/>
        <v>5</v>
      </c>
      <c r="M112" s="163">
        <f t="shared" si="42"/>
        <v>5</v>
      </c>
      <c r="N112" s="163">
        <f t="shared" si="43"/>
        <v>4.8</v>
      </c>
      <c r="O112" s="163">
        <f>IF('Crisis Indicator Data'!H109="x","x",IF('Crisis Indicator Data'!H109=0,0,IF(LOG('Crisis Indicator Data'!H109)&lt;O$4,0,IF(LOG('Crisis Indicator Data'!H109)&gt;O$3,5,ROUND(5-(O$3-LOG('Crisis Indicator Data'!H109))/(O$3-O$4)*5,1)))))</f>
        <v>2.4</v>
      </c>
      <c r="P112" s="96">
        <f>IF('Crisis Indicator Data'!H109="x","x",'Crisis Indicator Data'!H109/'Crisis Indicator Data'!G109)</f>
        <v>2.0581395348837208E-2</v>
      </c>
      <c r="Q112" s="163">
        <f t="shared" si="44"/>
        <v>0.1</v>
      </c>
      <c r="R112" s="163">
        <f t="shared" si="45"/>
        <v>1.25</v>
      </c>
      <c r="S112" s="163">
        <f>IF('Crisis Indicator Data'!I109="x","x",IF('Crisis Indicator Data'!I109=0,0,IF(LOG('Crisis Indicator Data'!I109)&lt;S$4,0,IF(LOG('Crisis Indicator Data'!I109)&gt;S$3,5,ROUND(5-(S$3-LOG('Crisis Indicator Data'!I109))/(S$3-S$4)*5,1)))))</f>
        <v>3.8</v>
      </c>
      <c r="T112" s="96">
        <f>IF('Crisis Indicator Data'!H109="x","x",IF('Crisis Indicator Data'!I109="x","x",'Crisis Indicator Data'!I109/'Crisis Indicator Data'!H109))</f>
        <v>0.5423728813559322</v>
      </c>
      <c r="U112" s="163">
        <f t="shared" si="46"/>
        <v>5</v>
      </c>
      <c r="V112" s="163">
        <f t="shared" si="47"/>
        <v>4.4000000000000004</v>
      </c>
      <c r="W112" s="163">
        <f>IF('Crisis Indicator Data'!L109="x","x",IF('Crisis Indicator Data'!L109=0,0,IF(LOG('Crisis Indicator Data'!L109)&lt;W$4,0,IF(LOG('Crisis Indicator Data'!L109)&gt;W$3,5,ROUND(5-(W$3-LOG('Crisis Indicator Data'!L109))/(W$3-W$4)*5,1)))))</f>
        <v>3.1</v>
      </c>
      <c r="X112" s="170">
        <f>IF(OR('Crisis Indicator Data'!L109="x",'Crisis Indicator Data'!H109="x"),"x",'Crisis Indicator Data'!L109/'Crisis Indicator Data'!H109)</f>
        <v>1.751412429378531E-4</v>
      </c>
      <c r="Y112" s="163">
        <f t="shared" si="48"/>
        <v>5</v>
      </c>
      <c r="Z112" s="163">
        <f t="shared" si="49"/>
        <v>4.0999999999999996</v>
      </c>
      <c r="AA112" s="163">
        <f t="shared" si="50"/>
        <v>4.3</v>
      </c>
      <c r="AB112" s="171">
        <f t="shared" si="51"/>
        <v>3.1</v>
      </c>
    </row>
    <row r="113" spans="1:28">
      <c r="A113" s="97" t="str">
        <f>'Crisis Indicator Data'!A110</f>
        <v>Refugees from Ethiopia</v>
      </c>
      <c r="B113" s="98" t="str">
        <f>'Crisis Indicator Data'!B110</f>
        <v>International displacement</v>
      </c>
      <c r="C113" s="98" t="str">
        <f>'Crisis Indicator Data'!C110</f>
        <v>SDN007</v>
      </c>
      <c r="D113" s="98" t="str">
        <f>'Crisis Indicator Data'!D110</f>
        <v>Sudan</v>
      </c>
      <c r="E113" s="99" t="str">
        <f>'Crisis Indicator Data'!E110</f>
        <v>SDN</v>
      </c>
      <c r="F113" s="169">
        <f>IF('Crisis Indicator Data'!F110="x","x",IF(LOG('Crisis Indicator Data'!F110)&lt;F$4,0,IF(LOG('Crisis Indicator Data'!F110)&gt;F$3,5,ROUND(5-(F$3-LOG('Crisis Indicator Data'!F110))/(F$3-F$4)*5,1))))</f>
        <v>5</v>
      </c>
      <c r="G113" s="96">
        <f>IF('Crisis Indicator Data'!F110="x","x",IF(B113="Regional crisis",('Crisis Indicator Data'!F110/VLOOKUP('Impact of the crisis'!$C113,'Regional Crises'!$B$1:$R$66,4,FALSE)),'Crisis Indicator Data'!F110/VLOOKUP('Impact of the crisis'!$E113,'Country Indicator Data'!$B$4:$P$194,15,FALSE)))</f>
        <v>0.47126683501683503</v>
      </c>
      <c r="H113" s="163">
        <f t="shared" si="39"/>
        <v>2.2999999999999998</v>
      </c>
      <c r="I113" s="163">
        <f t="shared" si="40"/>
        <v>3.65</v>
      </c>
      <c r="J113" s="163">
        <f>IF('Crisis Indicator Data'!G110="x","x",IF(LOG('Crisis Indicator Data'!G110)&lt;J$4,0,IF(LOG('Crisis Indicator Data'!G110)&gt;J$3,5,ROUND(5-(J$3-LOG('Crisis Indicator Data'!G110))/(J$3-J$4)*5,1))))</f>
        <v>2.4</v>
      </c>
      <c r="K113" s="96">
        <f>IF('Crisis Indicator Data'!G110="x","x",IF(B113="Regional crisis",('Crisis Indicator Data'!G110/VLOOKUP('Impact of the crisis'!$C113,'Regional Crises'!$B$1:$R$66,5,FALSE)),'Crisis Indicator Data'!G110/VLOOKUP('Impact of the crisis'!$E113,'Country Indicator Data'!$B$4:$P$194,14,FALSE)))</f>
        <v>0.11841860465116279</v>
      </c>
      <c r="L113" s="163">
        <f t="shared" si="41"/>
        <v>0.5</v>
      </c>
      <c r="M113" s="163">
        <f t="shared" si="42"/>
        <v>1.45</v>
      </c>
      <c r="N113" s="163">
        <f t="shared" si="43"/>
        <v>2.7</v>
      </c>
      <c r="O113" s="163">
        <f>IF('Crisis Indicator Data'!H110="x","x",IF('Crisis Indicator Data'!H110=0,0,IF(LOG('Crisis Indicator Data'!H110)&lt;O$4,0,IF(LOG('Crisis Indicator Data'!H110)&gt;O$3,5,ROUND(5-(O$3-LOG('Crisis Indicator Data'!H110))/(O$3-O$4)*5,1)))))</f>
        <v>3.7</v>
      </c>
      <c r="P113" s="96">
        <f>IF('Crisis Indicator Data'!H110="x","x",'Crisis Indicator Data'!H110/'Crisis Indicator Data'!G110)</f>
        <v>1</v>
      </c>
      <c r="Q113" s="163">
        <f t="shared" si="44"/>
        <v>5</v>
      </c>
      <c r="R113" s="163">
        <f t="shared" si="45"/>
        <v>4.3499999999999996</v>
      </c>
      <c r="S113" s="163">
        <f>IF('Crisis Indicator Data'!I110="x","x",IF('Crisis Indicator Data'!I110=0,0,IF(LOG('Crisis Indicator Data'!I110)&lt;S$4,0,IF(LOG('Crisis Indicator Data'!I110)&gt;S$3,5,ROUND(5-(S$3-LOG('Crisis Indicator Data'!I110))/(S$3-S$4)*5,1)))))</f>
        <v>2.6</v>
      </c>
      <c r="T113" s="96">
        <f>IF('Crisis Indicator Data'!H110="x","x",IF('Crisis Indicator Data'!I110="x","x",'Crisis Indicator Data'!I110/'Crisis Indicator Data'!H110))</f>
        <v>1.237234878240377E-2</v>
      </c>
      <c r="U113" s="163">
        <f t="shared" si="46"/>
        <v>0.4</v>
      </c>
      <c r="V113" s="163">
        <f t="shared" si="47"/>
        <v>1.5</v>
      </c>
      <c r="W113" s="163" t="str">
        <f>IF('Crisis Indicator Data'!L110="x","x",IF('Crisis Indicator Data'!L110=0,0,IF(LOG('Crisis Indicator Data'!L110)&lt;W$4,0,IF(LOG('Crisis Indicator Data'!L110)&gt;W$3,5,ROUND(5-(W$3-LOG('Crisis Indicator Data'!L110))/(W$3-W$4)*5,1)))))</f>
        <v>x</v>
      </c>
      <c r="X113" s="170" t="str">
        <f>IF(OR('Crisis Indicator Data'!L110="x",'Crisis Indicator Data'!H110="x"),"x",'Crisis Indicator Data'!L110/'Crisis Indicator Data'!H110)</f>
        <v>x</v>
      </c>
      <c r="Y113" s="163" t="str">
        <f t="shared" si="48"/>
        <v>x</v>
      </c>
      <c r="Z113" s="163" t="str">
        <f t="shared" si="49"/>
        <v>x</v>
      </c>
      <c r="AA113" s="163">
        <f t="shared" si="50"/>
        <v>1.5</v>
      </c>
      <c r="AB113" s="171">
        <f t="shared" si="51"/>
        <v>3.2</v>
      </c>
    </row>
    <row r="114" spans="1:28">
      <c r="A114" s="97" t="str">
        <f>'Crisis Indicator Data'!A111</f>
        <v>Violence West-Darfur</v>
      </c>
      <c r="B114" s="98" t="str">
        <f>'Crisis Indicator Data'!B111</f>
        <v>Other type of violence</v>
      </c>
      <c r="C114" s="98" t="str">
        <f>'Crisis Indicator Data'!C111</f>
        <v>SDN008</v>
      </c>
      <c r="D114" s="98" t="str">
        <f>'Crisis Indicator Data'!D111</f>
        <v>Sudan</v>
      </c>
      <c r="E114" s="99" t="str">
        <f>'Crisis Indicator Data'!E111</f>
        <v>SDN</v>
      </c>
      <c r="F114" s="169">
        <f>IF('Crisis Indicator Data'!F111="x","x",IF(LOG('Crisis Indicator Data'!F111)&lt;F$4,0,IF(LOG('Crisis Indicator Data'!F111)&gt;F$3,5,ROUND(5-(F$3-LOG('Crisis Indicator Data'!F111))/(F$3-F$4)*5,1))))</f>
        <v>3.2</v>
      </c>
      <c r="G114" s="96">
        <f>IF('Crisis Indicator Data'!F111="x","x",IF(B114="Regional crisis",('Crisis Indicator Data'!F111/VLOOKUP('Impact of the crisis'!$C114,'Regional Crises'!$B$1:$R$66,4,FALSE)),'Crisis Indicator Data'!F111/VLOOKUP('Impact of the crisis'!$E114,'Country Indicator Data'!$B$4:$P$194,15,FALSE)))</f>
        <v>3.3442760942760941E-2</v>
      </c>
      <c r="H114" s="163">
        <f t="shared" si="39"/>
        <v>0.1</v>
      </c>
      <c r="I114" s="163">
        <f t="shared" si="40"/>
        <v>1.6500000000000001</v>
      </c>
      <c r="J114" s="163">
        <f>IF('Crisis Indicator Data'!G111="x","x",IF(LOG('Crisis Indicator Data'!G111)&lt;J$4,0,IF(LOG('Crisis Indicator Data'!G111)&gt;J$3,5,ROUND(5-(J$3-LOG('Crisis Indicator Data'!G111))/(J$3-J$4)*5,1))))</f>
        <v>0.9</v>
      </c>
      <c r="K114" s="96">
        <f>IF('Crisis Indicator Data'!G111="x","x",IF(B114="Regional crisis",('Crisis Indicator Data'!G111/VLOOKUP('Impact of the crisis'!$C114,'Regional Crises'!$B$1:$R$66,5,FALSE)),'Crisis Indicator Data'!G111/VLOOKUP('Impact of the crisis'!$E114,'Country Indicator Data'!$B$4:$P$194,14,FALSE)))</f>
        <v>4.2767441860465119E-2</v>
      </c>
      <c r="L114" s="163">
        <f t="shared" si="41"/>
        <v>0.2</v>
      </c>
      <c r="M114" s="163">
        <f t="shared" si="42"/>
        <v>0.55000000000000004</v>
      </c>
      <c r="N114" s="163">
        <f t="shared" si="43"/>
        <v>1.1000000000000001</v>
      </c>
      <c r="O114" s="163">
        <f>IF('Crisis Indicator Data'!H111="x","x",IF('Crisis Indicator Data'!H111=0,0,IF(LOG('Crisis Indicator Data'!H111)&lt;O$4,0,IF(LOG('Crisis Indicator Data'!H111)&gt;O$3,5,ROUND(5-(O$3-LOG('Crisis Indicator Data'!H111))/(O$3-O$4)*5,1)))))</f>
        <v>2.9</v>
      </c>
      <c r="P114" s="96">
        <f>IF('Crisis Indicator Data'!H111="x","x",'Crisis Indicator Data'!H111/'Crisis Indicator Data'!G111)</f>
        <v>1</v>
      </c>
      <c r="Q114" s="163">
        <f t="shared" si="44"/>
        <v>5</v>
      </c>
      <c r="R114" s="163">
        <f t="shared" si="45"/>
        <v>3.95</v>
      </c>
      <c r="S114" s="163">
        <f>IF('Crisis Indicator Data'!I111="x","x",IF('Crisis Indicator Data'!I111=0,0,IF(LOG('Crisis Indicator Data'!I111)&lt;S$4,0,IF(LOG('Crisis Indicator Data'!I111)&gt;S$3,5,ROUND(5-(S$3-LOG('Crisis Indicator Data'!I111))/(S$3-S$4)*5,1)))))</f>
        <v>3.2</v>
      </c>
      <c r="T114" s="96">
        <f>IF('Crisis Indicator Data'!H111="x","x",IF('Crisis Indicator Data'!I111="x","x",'Crisis Indicator Data'!I111/'Crisis Indicator Data'!H111))</f>
        <v>9.1897770527460579E-2</v>
      </c>
      <c r="U114" s="163">
        <f t="shared" si="46"/>
        <v>3.1</v>
      </c>
      <c r="V114" s="163">
        <f t="shared" si="47"/>
        <v>3.2</v>
      </c>
      <c r="W114" s="163">
        <f>IF('Crisis Indicator Data'!L111="x","x",IF('Crisis Indicator Data'!L111=0,0,IF(LOG('Crisis Indicator Data'!L111)&lt;W$4,0,IF(LOG('Crisis Indicator Data'!L111)&gt;W$3,5,ROUND(5-(W$3-LOG('Crisis Indicator Data'!L111))/(W$3-W$4)*5,1)))))</f>
        <v>4.0999999999999996</v>
      </c>
      <c r="X114" s="170">
        <f>IF(OR('Crisis Indicator Data'!L111="x",'Crisis Indicator Data'!H111="x"),"x",'Crisis Indicator Data'!L111/'Crisis Indicator Data'!H111)</f>
        <v>3.8172920065252853E-4</v>
      </c>
      <c r="Y114" s="163">
        <f t="shared" si="48"/>
        <v>5</v>
      </c>
      <c r="Z114" s="163">
        <f t="shared" si="49"/>
        <v>4.5999999999999996</v>
      </c>
      <c r="AA114" s="163">
        <f t="shared" si="50"/>
        <v>4</v>
      </c>
      <c r="AB114" s="171">
        <f t="shared" si="51"/>
        <v>4</v>
      </c>
    </row>
    <row r="115" spans="1:28">
      <c r="A115" s="97" t="str">
        <f>'Crisis Indicator Data'!A112</f>
        <v>Drought in Senegal</v>
      </c>
      <c r="B115" s="98" t="str">
        <f>'Crisis Indicator Data'!B112</f>
        <v>Drought</v>
      </c>
      <c r="C115" s="98" t="str">
        <f>'Crisis Indicator Data'!C112</f>
        <v>SEN002</v>
      </c>
      <c r="D115" s="98" t="str">
        <f>'Crisis Indicator Data'!D112</f>
        <v>Senegal</v>
      </c>
      <c r="E115" s="99" t="str">
        <f>'Crisis Indicator Data'!E112</f>
        <v>SEN</v>
      </c>
      <c r="F115" s="169">
        <f>IF('Crisis Indicator Data'!F112="x","x",IF(LOG('Crisis Indicator Data'!F112)&lt;F$4,0,IF(LOG('Crisis Indicator Data'!F112)&gt;F$3,5,ROUND(5-(F$3-LOG('Crisis Indicator Data'!F112))/(F$3-F$4)*5,1))))</f>
        <v>3.8</v>
      </c>
      <c r="G115" s="96">
        <f>IF('Crisis Indicator Data'!F112="x","x",IF(B115="Regional crisis",('Crisis Indicator Data'!F112/VLOOKUP('Impact of the crisis'!$C115,'Regional Crises'!$B$1:$R$66,4,FALSE)),'Crisis Indicator Data'!F112/VLOOKUP('Impact of the crisis'!$E115,'Country Indicator Data'!$B$4:$P$194,15,FALSE)))</f>
        <v>1</v>
      </c>
      <c r="H115" s="163">
        <f t="shared" si="39"/>
        <v>5</v>
      </c>
      <c r="I115" s="163">
        <f t="shared" si="40"/>
        <v>4.4000000000000004</v>
      </c>
      <c r="J115" s="163">
        <f>IF('Crisis Indicator Data'!G112="x","x",IF(LOG('Crisis Indicator Data'!G112)&lt;J$4,0,IF(LOG('Crisis Indicator Data'!G112)&gt;J$3,5,ROUND(5-(J$3-LOG('Crisis Indicator Data'!G112))/(J$3-J$4)*5,1))))</f>
        <v>4.0999999999999996</v>
      </c>
      <c r="K115" s="96">
        <f>IF('Crisis Indicator Data'!G112="x","x",IF(B115="Regional crisis",('Crisis Indicator Data'!G112/VLOOKUP('Impact of the crisis'!$C115,'Regional Crises'!$B$1:$R$66,5,FALSE)),'Crisis Indicator Data'!G112/VLOOKUP('Impact of the crisis'!$E115,'Country Indicator Data'!$B$4:$P$194,14,FALSE)))</f>
        <v>1</v>
      </c>
      <c r="L115" s="163">
        <f t="shared" si="41"/>
        <v>5</v>
      </c>
      <c r="M115" s="163">
        <f t="shared" si="42"/>
        <v>4.55</v>
      </c>
      <c r="N115" s="163">
        <f t="shared" si="43"/>
        <v>4.5</v>
      </c>
      <c r="O115" s="163">
        <f>IF('Crisis Indicator Data'!H112="x","x",IF('Crisis Indicator Data'!H112=0,0,IF(LOG('Crisis Indicator Data'!H112)&lt;O$4,0,IF(LOG('Crisis Indicator Data'!H112)&gt;O$3,5,ROUND(5-(O$3-LOG('Crisis Indicator Data'!H112))/(O$3-O$4)*5,1)))))</f>
        <v>3.3</v>
      </c>
      <c r="P115" s="96">
        <f>IF('Crisis Indicator Data'!H112="x","x",'Crisis Indicator Data'!H112/'Crisis Indicator Data'!G112)</f>
        <v>0.19079537973547189</v>
      </c>
      <c r="Q115" s="163">
        <f t="shared" si="44"/>
        <v>0.9</v>
      </c>
      <c r="R115" s="163">
        <f t="shared" si="45"/>
        <v>2.1</v>
      </c>
      <c r="S115" s="163" t="str">
        <f>IF('Crisis Indicator Data'!I112="x","x",IF('Crisis Indicator Data'!I112=0,0,IF(LOG('Crisis Indicator Data'!I112)&lt;S$4,0,IF(LOG('Crisis Indicator Data'!I112)&gt;S$3,5,ROUND(5-(S$3-LOG('Crisis Indicator Data'!I112))/(S$3-S$4)*5,1)))))</f>
        <v>x</v>
      </c>
      <c r="T115" s="96" t="str">
        <f>IF('Crisis Indicator Data'!H112="x","x",IF('Crisis Indicator Data'!I112="x","x",'Crisis Indicator Data'!I112/'Crisis Indicator Data'!H112))</f>
        <v>x</v>
      </c>
      <c r="U115" s="163" t="str">
        <f t="shared" si="46"/>
        <v>x</v>
      </c>
      <c r="V115" s="163" t="str">
        <f t="shared" si="47"/>
        <v>x</v>
      </c>
      <c r="W115" s="163">
        <f>IF('Crisis Indicator Data'!L112="x","x",IF('Crisis Indicator Data'!L112=0,0,IF(LOG('Crisis Indicator Data'!L112)&lt;W$4,0,IF(LOG('Crisis Indicator Data'!L112)&gt;W$3,5,ROUND(5-(W$3-LOG('Crisis Indicator Data'!L112))/(W$3-W$4)*5,1)))))</f>
        <v>0</v>
      </c>
      <c r="X115" s="170">
        <f>IF(OR('Crisis Indicator Data'!L112="x",'Crisis Indicator Data'!H112="x"),"x",'Crisis Indicator Data'!L112/'Crisis Indicator Data'!H112)</f>
        <v>0</v>
      </c>
      <c r="Y115" s="163">
        <f t="shared" si="48"/>
        <v>0</v>
      </c>
      <c r="Z115" s="163">
        <f t="shared" si="49"/>
        <v>0</v>
      </c>
      <c r="AA115" s="163">
        <f t="shared" si="50"/>
        <v>0</v>
      </c>
      <c r="AB115" s="171">
        <f t="shared" si="51"/>
        <v>1.2</v>
      </c>
    </row>
    <row r="116" spans="1:28">
      <c r="A116" s="97" t="str">
        <f>'Crisis Indicator Data'!A113</f>
        <v>Complex crisis in El Salvador</v>
      </c>
      <c r="B116" s="98" t="str">
        <f>'Crisis Indicator Data'!B113</f>
        <v>Complex crisis</v>
      </c>
      <c r="C116" s="98" t="str">
        <f>'Crisis Indicator Data'!C113</f>
        <v>SLV001</v>
      </c>
      <c r="D116" s="98" t="str">
        <f>'Crisis Indicator Data'!D113</f>
        <v>El Salvador</v>
      </c>
      <c r="E116" s="99" t="str">
        <f>'Crisis Indicator Data'!E113</f>
        <v>SLV</v>
      </c>
      <c r="F116" s="169">
        <f>IF('Crisis Indicator Data'!F113="x","x",IF(LOG('Crisis Indicator Data'!F113)&lt;F$4,0,IF(LOG('Crisis Indicator Data'!F113)&gt;F$3,5,ROUND(5-(F$3-LOG('Crisis Indicator Data'!F113))/(F$3-F$4)*5,1))))</f>
        <v>2.2000000000000002</v>
      </c>
      <c r="G116" s="96">
        <f>IF('Crisis Indicator Data'!F113="x","x",IF(B116="Regional crisis",('Crisis Indicator Data'!F113/VLOOKUP('Impact of the crisis'!$C116,'Regional Crises'!$B$1:$R$66,4,FALSE)),'Crisis Indicator Data'!F113/VLOOKUP('Impact of the crisis'!$E116,'Country Indicator Data'!$B$4:$P$194,15,FALSE)))</f>
        <v>1</v>
      </c>
      <c r="H116" s="163">
        <f t="shared" si="39"/>
        <v>5</v>
      </c>
      <c r="I116" s="163">
        <f t="shared" si="40"/>
        <v>3.6</v>
      </c>
      <c r="J116" s="163">
        <f>IF('Crisis Indicator Data'!G113="x","x",IF(LOG('Crisis Indicator Data'!G113)&lt;J$4,0,IF(LOG('Crisis Indicator Data'!G113)&gt;J$3,5,ROUND(5-(J$3-LOG('Crisis Indicator Data'!G113))/(J$3-J$4)*5,1))))</f>
        <v>2.8</v>
      </c>
      <c r="K116" s="96">
        <f>IF('Crisis Indicator Data'!G113="x","x",IF(B116="Regional crisis",('Crisis Indicator Data'!G113/VLOOKUP('Impact of the crisis'!$C116,'Regional Crises'!$B$1:$R$66,5,FALSE)),'Crisis Indicator Data'!G113/VLOOKUP('Impact of the crisis'!$E116,'Country Indicator Data'!$B$4:$P$194,14,FALSE)))</f>
        <v>1</v>
      </c>
      <c r="L116" s="163">
        <f t="shared" si="41"/>
        <v>5</v>
      </c>
      <c r="M116" s="163">
        <f t="shared" si="42"/>
        <v>3.9</v>
      </c>
      <c r="N116" s="163">
        <f t="shared" si="43"/>
        <v>3.8</v>
      </c>
      <c r="O116" s="163">
        <f>IF('Crisis Indicator Data'!H113="x","x",IF('Crisis Indicator Data'!H113=0,0,IF(LOG('Crisis Indicator Data'!H113)&lt;O$4,0,IF(LOG('Crisis Indicator Data'!H113)&gt;O$3,5,ROUND(5-(O$3-LOG('Crisis Indicator Data'!H113))/(O$3-O$4)*5,1)))))</f>
        <v>2.7</v>
      </c>
      <c r="P116" s="96">
        <f>IF('Crisis Indicator Data'!H113="x","x",'Crisis Indicator Data'!H113/'Crisis Indicator Data'!G113)</f>
        <v>0.20895522388059701</v>
      </c>
      <c r="Q116" s="163">
        <f t="shared" si="44"/>
        <v>1</v>
      </c>
      <c r="R116" s="163">
        <f t="shared" si="45"/>
        <v>1.85</v>
      </c>
      <c r="S116" s="163">
        <f>IF('Crisis Indicator Data'!I113="x","x",IF('Crisis Indicator Data'!I113=0,0,IF(LOG('Crisis Indicator Data'!I113)&lt;S$4,0,IF(LOG('Crisis Indicator Data'!I113)&gt;S$3,5,ROUND(5-(S$3-LOG('Crisis Indicator Data'!I113))/(S$3-S$4)*5,1)))))</f>
        <v>3.8</v>
      </c>
      <c r="T116" s="96">
        <f>IF('Crisis Indicator Data'!H113="x","x",IF('Crisis Indicator Data'!I113="x","x",'Crisis Indicator Data'!I113/'Crisis Indicator Data'!H113))</f>
        <v>0.32428571428571429</v>
      </c>
      <c r="U116" s="163">
        <f t="shared" si="46"/>
        <v>5</v>
      </c>
      <c r="V116" s="163">
        <f t="shared" si="47"/>
        <v>4.4000000000000004</v>
      </c>
      <c r="W116" s="163">
        <f>IF('Crisis Indicator Data'!L113="x","x",IF('Crisis Indicator Data'!L113=0,0,IF(LOG('Crisis Indicator Data'!L113)&lt;W$4,0,IF(LOG('Crisis Indicator Data'!L113)&gt;W$3,5,ROUND(5-(W$3-LOG('Crisis Indicator Data'!L113))/(W$3-W$4)*5,1)))))</f>
        <v>4.0999999999999996</v>
      </c>
      <c r="X116" s="170">
        <f>IF(OR('Crisis Indicator Data'!L113="x",'Crisis Indicator Data'!H113="x"),"x",'Crisis Indicator Data'!L113/'Crisis Indicator Data'!H113)</f>
        <v>5.2571428571428571E-4</v>
      </c>
      <c r="Y116" s="163">
        <f t="shared" si="48"/>
        <v>5</v>
      </c>
      <c r="Z116" s="163">
        <f t="shared" si="49"/>
        <v>4.5999999999999996</v>
      </c>
      <c r="AA116" s="163">
        <f t="shared" si="50"/>
        <v>4.5</v>
      </c>
      <c r="AB116" s="171">
        <f t="shared" si="51"/>
        <v>3.5</v>
      </c>
    </row>
    <row r="117" spans="1:28">
      <c r="A117" s="97" t="str">
        <f>'Crisis Indicator Data'!A114</f>
        <v>Complex crisis in Somalia</v>
      </c>
      <c r="B117" s="98" t="str">
        <f>'Crisis Indicator Data'!B114</f>
        <v>Complex crisis</v>
      </c>
      <c r="C117" s="98" t="str">
        <f>'Crisis Indicator Data'!C114</f>
        <v>SOM001</v>
      </c>
      <c r="D117" s="98" t="str">
        <f>'Crisis Indicator Data'!D114</f>
        <v>Somalia</v>
      </c>
      <c r="E117" s="99" t="str">
        <f>'Crisis Indicator Data'!E114</f>
        <v>SOM</v>
      </c>
      <c r="F117" s="169">
        <f>IF('Crisis Indicator Data'!F114="x","x",IF(LOG('Crisis Indicator Data'!F114)&lt;F$4,0,IF(LOG('Crisis Indicator Data'!F114)&gt;F$3,5,ROUND(5-(F$3-LOG('Crisis Indicator Data'!F114))/(F$3-F$4)*5,1))))</f>
        <v>4.7</v>
      </c>
      <c r="G117" s="96">
        <f>IF('Crisis Indicator Data'!F114="x","x",IF(B117="Regional crisis",('Crisis Indicator Data'!F114/VLOOKUP('Impact of the crisis'!$C117,'Regional Crises'!$B$1:$R$66,4,FALSE)),'Crisis Indicator Data'!F114/VLOOKUP('Impact of the crisis'!$E117,'Country Indicator Data'!$B$4:$P$194,15,FALSE)))</f>
        <v>1</v>
      </c>
      <c r="H117" s="163">
        <f t="shared" si="39"/>
        <v>5</v>
      </c>
      <c r="I117" s="163">
        <f t="shared" si="40"/>
        <v>4.8499999999999996</v>
      </c>
      <c r="J117" s="163">
        <f>IF('Crisis Indicator Data'!G114="x","x",IF(LOG('Crisis Indicator Data'!G114)&lt;J$4,0,IF(LOG('Crisis Indicator Data'!G114)&gt;J$3,5,ROUND(5-(J$3-LOG('Crisis Indicator Data'!G114))/(J$3-J$4)*5,1))))</f>
        <v>3.6</v>
      </c>
      <c r="K117" s="96">
        <f>IF('Crisis Indicator Data'!G114="x","x",IF(B117="Regional crisis",('Crisis Indicator Data'!G114/VLOOKUP('Impact of the crisis'!$C117,'Regional Crises'!$B$1:$R$66,5,FALSE)),'Crisis Indicator Data'!G114/VLOOKUP('Impact of the crisis'!$E117,'Country Indicator Data'!$B$4:$P$194,14,FALSE)))</f>
        <v>1</v>
      </c>
      <c r="L117" s="163">
        <f t="shared" si="41"/>
        <v>5</v>
      </c>
      <c r="M117" s="163">
        <f t="shared" si="42"/>
        <v>4.3</v>
      </c>
      <c r="N117" s="163">
        <f t="shared" si="43"/>
        <v>4.5999999999999996</v>
      </c>
      <c r="O117" s="163">
        <f>IF('Crisis Indicator Data'!H114="x","x",IF('Crisis Indicator Data'!H114=0,0,IF(LOG('Crisis Indicator Data'!H114)&lt;O$4,0,IF(LOG('Crisis Indicator Data'!H114)&gt;O$3,5,ROUND(5-(O$3-LOG('Crisis Indicator Data'!H114))/(O$3-O$4)*5,1)))))</f>
        <v>4.3</v>
      </c>
      <c r="P117" s="96">
        <f>IF('Crisis Indicator Data'!H114="x","x",'Crisis Indicator Data'!H114/'Crisis Indicator Data'!G114)</f>
        <v>1</v>
      </c>
      <c r="Q117" s="163">
        <f t="shared" si="44"/>
        <v>5</v>
      </c>
      <c r="R117" s="163">
        <f t="shared" si="45"/>
        <v>4.6500000000000004</v>
      </c>
      <c r="S117" s="163">
        <f>IF('Crisis Indicator Data'!I114="x","x",IF('Crisis Indicator Data'!I114=0,0,IF(LOG('Crisis Indicator Data'!I114)&lt;S$4,0,IF(LOG('Crisis Indicator Data'!I114)&gt;S$3,5,ROUND(5-(S$3-LOG('Crisis Indicator Data'!I114))/(S$3-S$4)*5,1)))))</f>
        <v>5</v>
      </c>
      <c r="T117" s="96">
        <f>IF('Crisis Indicator Data'!H114="x","x",IF('Crisis Indicator Data'!I114="x","x",'Crisis Indicator Data'!I114/'Crisis Indicator Data'!H114))</f>
        <v>0.34772357723577235</v>
      </c>
      <c r="U117" s="163">
        <f t="shared" si="46"/>
        <v>5</v>
      </c>
      <c r="V117" s="163">
        <f t="shared" si="47"/>
        <v>5</v>
      </c>
      <c r="W117" s="163">
        <f>IF('Crisis Indicator Data'!L114="x","x",IF('Crisis Indicator Data'!L114=0,0,IF(LOG('Crisis Indicator Data'!L114)&lt;W$4,0,IF(LOG('Crisis Indicator Data'!L114)&gt;W$3,5,ROUND(5-(W$3-LOG('Crisis Indicator Data'!L114))/(W$3-W$4)*5,1)))))</f>
        <v>4.5</v>
      </c>
      <c r="X117" s="170">
        <f>IF(OR('Crisis Indicator Data'!L114="x",'Crisis Indicator Data'!H114="x"),"x",'Crisis Indicator Data'!L114/'Crisis Indicator Data'!H114)</f>
        <v>1.2121951219512195E-4</v>
      </c>
      <c r="Y117" s="163">
        <f t="shared" si="48"/>
        <v>5</v>
      </c>
      <c r="Z117" s="163">
        <f t="shared" si="49"/>
        <v>4.8</v>
      </c>
      <c r="AA117" s="163">
        <f t="shared" si="50"/>
        <v>4.9000000000000004</v>
      </c>
      <c r="AB117" s="171">
        <f t="shared" si="51"/>
        <v>4.8</v>
      </c>
    </row>
    <row r="118" spans="1:28">
      <c r="A118" s="97" t="str">
        <f>'Crisis Indicator Data'!A115</f>
        <v>Mixed Migration Flows in Somalia</v>
      </c>
      <c r="B118" s="98" t="str">
        <f>'Crisis Indicator Data'!B115</f>
        <v>International displacement</v>
      </c>
      <c r="C118" s="98" t="str">
        <f>'Crisis Indicator Data'!C115</f>
        <v>SOM002</v>
      </c>
      <c r="D118" s="98" t="str">
        <f>'Crisis Indicator Data'!D115</f>
        <v>Somalia</v>
      </c>
      <c r="E118" s="99" t="str">
        <f>'Crisis Indicator Data'!E115</f>
        <v>SOM</v>
      </c>
      <c r="F118" s="169">
        <f>IF('Crisis Indicator Data'!F115="x","x",IF(LOG('Crisis Indicator Data'!F115)&lt;F$4,0,IF(LOG('Crisis Indicator Data'!F115)&gt;F$3,5,ROUND(5-(F$3-LOG('Crisis Indicator Data'!F115))/(F$3-F$4)*5,1))))</f>
        <v>2.4</v>
      </c>
      <c r="G118" s="96">
        <f>IF('Crisis Indicator Data'!F115="x","x",IF(B118="Regional crisis",('Crisis Indicator Data'!F115/VLOOKUP('Impact of the crisis'!$C118,'Regional Crises'!$B$1:$R$66,4,FALSE)),'Crisis Indicator Data'!F115/VLOOKUP('Impact of the crisis'!$E118,'Country Indicator Data'!$B$4:$P$194,15,FALSE)))</f>
        <v>4.4983581470972679E-2</v>
      </c>
      <c r="H118" s="163">
        <f t="shared" si="39"/>
        <v>0.1</v>
      </c>
      <c r="I118" s="163">
        <f t="shared" si="40"/>
        <v>1.25</v>
      </c>
      <c r="J118" s="163">
        <f>IF('Crisis Indicator Data'!G115="x","x",IF(LOG('Crisis Indicator Data'!G115)&lt;J$4,0,IF(LOG('Crisis Indicator Data'!G115)&gt;J$3,5,ROUND(5-(J$3-LOG('Crisis Indicator Data'!G115))/(J$3-J$4)*5,1))))</f>
        <v>0.3</v>
      </c>
      <c r="K118" s="96">
        <f>IF('Crisis Indicator Data'!G115="x","x",IF(B118="Regional crisis",('Crisis Indicator Data'!G115/VLOOKUP('Impact of the crisis'!$C118,'Regional Crises'!$B$1:$R$66,5,FALSE)),'Crisis Indicator Data'!G115/VLOOKUP('Impact of the crisis'!$E118,'Country Indicator Data'!$B$4:$P$194,14,FALSE)))</f>
        <v>0.10252032520325204</v>
      </c>
      <c r="L118" s="163">
        <f t="shared" si="41"/>
        <v>0.5</v>
      </c>
      <c r="M118" s="163">
        <f t="shared" si="42"/>
        <v>0.4</v>
      </c>
      <c r="N118" s="163">
        <f t="shared" si="43"/>
        <v>0.8</v>
      </c>
      <c r="O118" s="163">
        <f>IF('Crisis Indicator Data'!H115="x","x",IF('Crisis Indicator Data'!H115=0,0,IF(LOG('Crisis Indicator Data'!H115)&lt;O$4,0,IF(LOG('Crisis Indicator Data'!H115)&gt;O$3,5,ROUND(5-(O$3-LOG('Crisis Indicator Data'!H115))/(O$3-O$4)*5,1)))))</f>
        <v>0.1</v>
      </c>
      <c r="P118" s="96">
        <f>IF('Crisis Indicator Data'!H115="x","x",'Crisis Indicator Data'!H115/'Crisis Indicator Data'!G115)</f>
        <v>2.8548770816812053E-2</v>
      </c>
      <c r="Q118" s="163">
        <f t="shared" si="44"/>
        <v>0.1</v>
      </c>
      <c r="R118" s="163">
        <f t="shared" si="45"/>
        <v>0.1</v>
      </c>
      <c r="S118" s="163">
        <f>IF('Crisis Indicator Data'!I115="x","x",IF('Crisis Indicator Data'!I115=0,0,IF(LOG('Crisis Indicator Data'!I115)&lt;S$4,0,IF(LOG('Crisis Indicator Data'!I115)&gt;S$3,5,ROUND(5-(S$3-LOG('Crisis Indicator Data'!I115))/(S$3-S$4)*5,1)))))</f>
        <v>2.2000000000000002</v>
      </c>
      <c r="T118" s="96">
        <f>IF('Crisis Indicator Data'!H115="x","x",IF('Crisis Indicator Data'!I115="x","x",'Crisis Indicator Data'!I115/'Crisis Indicator Data'!H115))</f>
        <v>1</v>
      </c>
      <c r="U118" s="163">
        <f t="shared" si="46"/>
        <v>5</v>
      </c>
      <c r="V118" s="163">
        <f t="shared" si="47"/>
        <v>3.6</v>
      </c>
      <c r="W118" s="163" t="str">
        <f>IF('Crisis Indicator Data'!L115="x","x",IF('Crisis Indicator Data'!L115=0,0,IF(LOG('Crisis Indicator Data'!L115)&lt;W$4,0,IF(LOG('Crisis Indicator Data'!L115)&gt;W$3,5,ROUND(5-(W$3-LOG('Crisis Indicator Data'!L115))/(W$3-W$4)*5,1)))))</f>
        <v>x</v>
      </c>
      <c r="X118" s="170" t="str">
        <f>IF(OR('Crisis Indicator Data'!L115="x",'Crisis Indicator Data'!H115="x"),"x",'Crisis Indicator Data'!L115/'Crisis Indicator Data'!H115)</f>
        <v>x</v>
      </c>
      <c r="Y118" s="163" t="str">
        <f t="shared" si="48"/>
        <v>x</v>
      </c>
      <c r="Z118" s="163" t="str">
        <f t="shared" si="49"/>
        <v>x</v>
      </c>
      <c r="AA118" s="163">
        <f t="shared" si="50"/>
        <v>3.6</v>
      </c>
      <c r="AB118" s="171">
        <f t="shared" si="51"/>
        <v>2.2000000000000002</v>
      </c>
    </row>
    <row r="119" spans="1:28">
      <c r="A119" s="97" t="str">
        <f>'Crisis Indicator Data'!A116</f>
        <v>Floods in Somalia</v>
      </c>
      <c r="B119" s="98" t="str">
        <f>'Crisis Indicator Data'!B116</f>
        <v>Flood</v>
      </c>
      <c r="C119" s="98" t="str">
        <f>'Crisis Indicator Data'!C116</f>
        <v>SOM004</v>
      </c>
      <c r="D119" s="98" t="str">
        <f>'Crisis Indicator Data'!D116</f>
        <v>Somalia</v>
      </c>
      <c r="E119" s="99" t="str">
        <f>'Crisis Indicator Data'!E116</f>
        <v>SOM</v>
      </c>
      <c r="F119" s="169">
        <f>IF('Crisis Indicator Data'!F116="x","x",IF(LOG('Crisis Indicator Data'!F116)&lt;F$4,0,IF(LOG('Crisis Indicator Data'!F116)&gt;F$3,5,ROUND(5-(F$3-LOG('Crisis Indicator Data'!F116))/(F$3-F$4)*5,1))))</f>
        <v>3.9</v>
      </c>
      <c r="G119" s="96">
        <f>IF('Crisis Indicator Data'!F116="x","x",IF(B119="Regional crisis",('Crisis Indicator Data'!F116/VLOOKUP('Impact of the crisis'!$C119,'Regional Crises'!$B$1:$R$66,4,FALSE)),'Crisis Indicator Data'!F116/VLOOKUP('Impact of the crisis'!$E119,'Country Indicator Data'!$B$4:$P$194,15,FALSE)))</f>
        <v>0.33399113718238915</v>
      </c>
      <c r="H119" s="163">
        <f t="shared" si="39"/>
        <v>1.6</v>
      </c>
      <c r="I119" s="163">
        <f t="shared" si="40"/>
        <v>2.75</v>
      </c>
      <c r="J119" s="163">
        <f>IF('Crisis Indicator Data'!G116="x","x",IF(LOG('Crisis Indicator Data'!G116)&lt;J$4,0,IF(LOG('Crisis Indicator Data'!G116)&gt;J$3,5,ROUND(5-(J$3-LOG('Crisis Indicator Data'!G116))/(J$3-J$4)*5,1))))</f>
        <v>3.4</v>
      </c>
      <c r="K119" s="96">
        <f>IF('Crisis Indicator Data'!G116="x","x",IF(B119="Regional crisis",('Crisis Indicator Data'!G116/VLOOKUP('Impact of the crisis'!$C119,'Regional Crises'!$B$1:$R$66,5,FALSE)),'Crisis Indicator Data'!G116/VLOOKUP('Impact of the crisis'!$E119,'Country Indicator Data'!$B$4:$P$194,14,FALSE)))</f>
        <v>0.8673170731707317</v>
      </c>
      <c r="L119" s="163">
        <f t="shared" si="41"/>
        <v>4.3</v>
      </c>
      <c r="M119" s="163">
        <f t="shared" si="42"/>
        <v>3.8499999999999996</v>
      </c>
      <c r="N119" s="163">
        <f t="shared" si="43"/>
        <v>3.4</v>
      </c>
      <c r="O119" s="163">
        <f>IF('Crisis Indicator Data'!H116="x","x",IF('Crisis Indicator Data'!H116=0,0,IF(LOG('Crisis Indicator Data'!H116)&lt;O$4,0,IF(LOG('Crisis Indicator Data'!H116)&gt;O$3,5,ROUND(5-(O$3-LOG('Crisis Indicator Data'!H116))/(O$3-O$4)*5,1)))))</f>
        <v>2.2999999999999998</v>
      </c>
      <c r="P119" s="96">
        <f>IF('Crisis Indicator Data'!H116="x","x",'Crisis Indicator Data'!H116/'Crisis Indicator Data'!G116)</f>
        <v>6.9272590926134234E-2</v>
      </c>
      <c r="Q119" s="163">
        <f t="shared" si="44"/>
        <v>0.3</v>
      </c>
      <c r="R119" s="163">
        <f t="shared" si="45"/>
        <v>1.2999999999999998</v>
      </c>
      <c r="S119" s="163">
        <f>IF('Crisis Indicator Data'!I116="x","x",IF('Crisis Indicator Data'!I116=0,0,IF(LOG('Crisis Indicator Data'!I116)&lt;S$4,0,IF(LOG('Crisis Indicator Data'!I116)&gt;S$3,5,ROUND(5-(S$3-LOG('Crisis Indicator Data'!I116))/(S$3-S$4)*5,1)))))</f>
        <v>4</v>
      </c>
      <c r="T119" s="96">
        <f>IF('Crisis Indicator Data'!H116="x","x",IF('Crisis Indicator Data'!I116="x","x",'Crisis Indicator Data'!I116/'Crisis Indicator Data'!H116))</f>
        <v>0.85115020297699595</v>
      </c>
      <c r="U119" s="163">
        <f t="shared" si="46"/>
        <v>5</v>
      </c>
      <c r="V119" s="163">
        <f t="shared" si="47"/>
        <v>4.5</v>
      </c>
      <c r="W119" s="163">
        <f>IF('Crisis Indicator Data'!L116="x","x",IF('Crisis Indicator Data'!L116=0,0,IF(LOG('Crisis Indicator Data'!L116)&lt;W$4,0,IF(LOG('Crisis Indicator Data'!L116)&gt;W$3,5,ROUND(5-(W$3-LOG('Crisis Indicator Data'!L116))/(W$3-W$4)*5,1)))))</f>
        <v>2.1</v>
      </c>
      <c r="X119" s="170">
        <f>IF(OR('Crisis Indicator Data'!L116="x",'Crisis Indicator Data'!H116="x"),"x",'Crisis Indicator Data'!L116/'Crisis Indicator Data'!H116)</f>
        <v>3.7889039242219218E-5</v>
      </c>
      <c r="Y119" s="163">
        <f t="shared" si="48"/>
        <v>1.9</v>
      </c>
      <c r="Z119" s="163">
        <f t="shared" si="49"/>
        <v>2</v>
      </c>
      <c r="AA119" s="163">
        <f t="shared" si="50"/>
        <v>3.5</v>
      </c>
      <c r="AB119" s="171">
        <f t="shared" si="51"/>
        <v>2.6</v>
      </c>
    </row>
    <row r="120" spans="1:28">
      <c r="A120" s="97" t="str">
        <f>'Crisis Indicator Data'!A117</f>
        <v>Complex crisis in South Sudan</v>
      </c>
      <c r="B120" s="98" t="str">
        <f>'Crisis Indicator Data'!B117</f>
        <v>Complex crisis</v>
      </c>
      <c r="C120" s="98" t="str">
        <f>'Crisis Indicator Data'!C117</f>
        <v>SSD001</v>
      </c>
      <c r="D120" s="98" t="str">
        <f>'Crisis Indicator Data'!D117</f>
        <v>South Sudan</v>
      </c>
      <c r="E120" s="99" t="str">
        <f>'Crisis Indicator Data'!E117</f>
        <v>SSD</v>
      </c>
      <c r="F120" s="169">
        <f>IF('Crisis Indicator Data'!F117="x","x",IF(LOG('Crisis Indicator Data'!F117)&lt;F$4,0,IF(LOG('Crisis Indicator Data'!F117)&gt;F$3,5,ROUND(5-(F$3-LOG('Crisis Indicator Data'!F117))/(F$3-F$4)*5,1))))</f>
        <v>4.7</v>
      </c>
      <c r="G120" s="96">
        <f>IF('Crisis Indicator Data'!F117="x","x",IF(B120="Regional crisis",('Crisis Indicator Data'!F117/VLOOKUP('Impact of the crisis'!$C120,'Regional Crises'!$B$1:$R$66,4,FALSE)),'Crisis Indicator Data'!F117/VLOOKUP('Impact of the crisis'!$E120,'Country Indicator Data'!$B$4:$P$194,15,FALSE)))</f>
        <v>0.99948939128923264</v>
      </c>
      <c r="H120" s="163">
        <f t="shared" si="39"/>
        <v>5</v>
      </c>
      <c r="I120" s="163">
        <f t="shared" si="40"/>
        <v>4.8499999999999996</v>
      </c>
      <c r="J120" s="163">
        <f>IF('Crisis Indicator Data'!G117="x","x",IF(LOG('Crisis Indicator Data'!G117)&lt;J$4,0,IF(LOG('Crisis Indicator Data'!G117)&gt;J$3,5,ROUND(5-(J$3-LOG('Crisis Indicator Data'!G117))/(J$3-J$4)*5,1))))</f>
        <v>3.6</v>
      </c>
      <c r="K120" s="96">
        <f>IF('Crisis Indicator Data'!G117="x","x",IF(B120="Regional crisis",('Crisis Indicator Data'!G117/VLOOKUP('Impact of the crisis'!$C120,'Regional Crises'!$B$1:$R$66,5,FALSE)),'Crisis Indicator Data'!G117/VLOOKUP('Impact of the crisis'!$E120,'Country Indicator Data'!$B$4:$P$194,14,FALSE)))</f>
        <v>1</v>
      </c>
      <c r="L120" s="163">
        <f t="shared" si="41"/>
        <v>5</v>
      </c>
      <c r="M120" s="163">
        <f t="shared" si="42"/>
        <v>4.3</v>
      </c>
      <c r="N120" s="163">
        <f t="shared" si="43"/>
        <v>4.5999999999999996</v>
      </c>
      <c r="O120" s="163">
        <f>IF('Crisis Indicator Data'!H117="x","x",IF('Crisis Indicator Data'!H117=0,0,IF(LOG('Crisis Indicator Data'!H117)&lt;O$4,0,IF(LOG('Crisis Indicator Data'!H117)&gt;O$3,5,ROUND(5-(O$3-LOG('Crisis Indicator Data'!H117))/(O$3-O$4)*5,1)))))</f>
        <v>4.3</v>
      </c>
      <c r="P120" s="96">
        <f>IF('Crisis Indicator Data'!H117="x","x",'Crisis Indicator Data'!H117/'Crisis Indicator Data'!G117)</f>
        <v>1</v>
      </c>
      <c r="Q120" s="163">
        <f t="shared" si="44"/>
        <v>5</v>
      </c>
      <c r="R120" s="163">
        <f t="shared" si="45"/>
        <v>4.6500000000000004</v>
      </c>
      <c r="S120" s="163">
        <f>IF('Crisis Indicator Data'!I117="x","x",IF('Crisis Indicator Data'!I117=0,0,IF(LOG('Crisis Indicator Data'!I117)&lt;S$4,0,IF(LOG('Crisis Indicator Data'!I117)&gt;S$3,5,ROUND(5-(S$3-LOG('Crisis Indicator Data'!I117))/(S$3-S$4)*5,1)))))</f>
        <v>5</v>
      </c>
      <c r="T120" s="96">
        <f>IF('Crisis Indicator Data'!H117="x","x",IF('Crisis Indicator Data'!I117="x","x",'Crisis Indicator Data'!I117/'Crisis Indicator Data'!H117))</f>
        <v>0.37971758664955069</v>
      </c>
      <c r="U120" s="163">
        <f t="shared" si="46"/>
        <v>5</v>
      </c>
      <c r="V120" s="163">
        <f t="shared" si="47"/>
        <v>5</v>
      </c>
      <c r="W120" s="163">
        <f>IF('Crisis Indicator Data'!L117="x","x",IF('Crisis Indicator Data'!L117=0,0,IF(LOG('Crisis Indicator Data'!L117)&lt;W$4,0,IF(LOG('Crisis Indicator Data'!L117)&gt;W$3,5,ROUND(5-(W$3-LOG('Crisis Indicator Data'!L117))/(W$3-W$4)*5,1)))))</f>
        <v>4.4000000000000004</v>
      </c>
      <c r="X120" s="170">
        <f>IF(OR('Crisis Indicator Data'!L117="x",'Crisis Indicator Data'!H117="x"),"x",'Crisis Indicator Data'!L117/'Crisis Indicator Data'!H117)</f>
        <v>9.6448438168592212E-5</v>
      </c>
      <c r="Y120" s="163">
        <f t="shared" si="48"/>
        <v>4.8</v>
      </c>
      <c r="Z120" s="163">
        <f t="shared" si="49"/>
        <v>4.5999999999999996</v>
      </c>
      <c r="AA120" s="163">
        <f t="shared" si="50"/>
        <v>4.8</v>
      </c>
      <c r="AB120" s="171">
        <f t="shared" si="51"/>
        <v>4.7</v>
      </c>
    </row>
    <row r="121" spans="1:28">
      <c r="A121" s="97" t="str">
        <f>'Crisis Indicator Data'!A118</f>
        <v>Food Security Crisis in Eswatini</v>
      </c>
      <c r="B121" s="98" t="str">
        <f>'Crisis Indicator Data'!B118</f>
        <v>Food Security</v>
      </c>
      <c r="C121" s="98" t="str">
        <f>'Crisis Indicator Data'!C118</f>
        <v>SWZ001</v>
      </c>
      <c r="D121" s="98" t="str">
        <f>'Crisis Indicator Data'!D118</f>
        <v>Eswatini</v>
      </c>
      <c r="E121" s="99" t="str">
        <f>'Crisis Indicator Data'!E118</f>
        <v>SWZ</v>
      </c>
      <c r="F121" s="169">
        <f>IF('Crisis Indicator Data'!F118="x","x",IF(LOG('Crisis Indicator Data'!F118)&lt;F$4,0,IF(LOG('Crisis Indicator Data'!F118)&gt;F$3,5,ROUND(5-(F$3-LOG('Crisis Indicator Data'!F118))/(F$3-F$4)*5,1))))</f>
        <v>2.1</v>
      </c>
      <c r="G121" s="96">
        <f>IF('Crisis Indicator Data'!F118="x","x",IF(B121="Regional crisis",('Crisis Indicator Data'!F118/VLOOKUP('Impact of the crisis'!$C121,'Regional Crises'!$B$1:$R$66,4,FALSE)),'Crisis Indicator Data'!F118/VLOOKUP('Impact of the crisis'!$E121,'Country Indicator Data'!$B$4:$P$194,15,FALSE)))</f>
        <v>1.0002325581395348</v>
      </c>
      <c r="H121" s="163">
        <f t="shared" si="39"/>
        <v>5</v>
      </c>
      <c r="I121" s="163">
        <f t="shared" si="40"/>
        <v>3.55</v>
      </c>
      <c r="J121" s="163">
        <f>IF('Crisis Indicator Data'!G118="x","x",IF(LOG('Crisis Indicator Data'!G118)&lt;J$4,0,IF(LOG('Crisis Indicator Data'!G118)&gt;J$3,5,ROUND(5-(J$3-LOG('Crisis Indicator Data'!G118))/(J$3-J$4)*5,1))))</f>
        <v>0.2</v>
      </c>
      <c r="K121" s="96">
        <f>IF('Crisis Indicator Data'!G118="x","x",IF(B121="Regional crisis",('Crisis Indicator Data'!G118/VLOOKUP('Impact of the crisis'!$C121,'Regional Crises'!$B$1:$R$66,5,FALSE)),'Crisis Indicator Data'!G118/VLOOKUP('Impact of the crisis'!$E121,'Country Indicator Data'!$B$4:$P$194,14,FALSE)))</f>
        <v>0.97413793103448276</v>
      </c>
      <c r="L121" s="163">
        <f t="shared" si="41"/>
        <v>4.9000000000000004</v>
      </c>
      <c r="M121" s="163">
        <f t="shared" si="42"/>
        <v>2.5500000000000003</v>
      </c>
      <c r="N121" s="163">
        <f t="shared" si="43"/>
        <v>3.1</v>
      </c>
      <c r="O121" s="163">
        <f>IF('Crisis Indicator Data'!H118="x","x",IF('Crisis Indicator Data'!H118=0,0,IF(LOG('Crisis Indicator Data'!H118)&lt;O$4,0,IF(LOG('Crisis Indicator Data'!H118)&gt;O$3,5,ROUND(5-(O$3-LOG('Crisis Indicator Data'!H118))/(O$3-O$4)*5,1)))))</f>
        <v>2.2999999999999998</v>
      </c>
      <c r="P121" s="96">
        <f>IF('Crisis Indicator Data'!H118="x","x",'Crisis Indicator Data'!H118/'Crisis Indicator Data'!G118)</f>
        <v>0.69115044247787616</v>
      </c>
      <c r="Q121" s="163">
        <f t="shared" si="44"/>
        <v>3.4</v>
      </c>
      <c r="R121" s="163">
        <f t="shared" si="45"/>
        <v>2.8499999999999996</v>
      </c>
      <c r="S121" s="163">
        <f>IF('Crisis Indicator Data'!I118="x","x",IF('Crisis Indicator Data'!I118=0,0,IF(LOG('Crisis Indicator Data'!I118)&lt;S$4,0,IF(LOG('Crisis Indicator Data'!I118)&gt;S$3,5,ROUND(5-(S$3-LOG('Crisis Indicator Data'!I118))/(S$3-S$4)*5,1)))))</f>
        <v>0</v>
      </c>
      <c r="T121" s="96">
        <f>IF('Crisis Indicator Data'!H118="x","x",IF('Crisis Indicator Data'!I118="x","x",'Crisis Indicator Data'!I118/'Crisis Indicator Data'!H118))</f>
        <v>0</v>
      </c>
      <c r="U121" s="163">
        <f t="shared" si="46"/>
        <v>0</v>
      </c>
      <c r="V121" s="163">
        <f t="shared" si="47"/>
        <v>0</v>
      </c>
      <c r="W121" s="163" t="str">
        <f>IF('Crisis Indicator Data'!L118="x","x",IF('Crisis Indicator Data'!L118=0,0,IF(LOG('Crisis Indicator Data'!L118)&lt;W$4,0,IF(LOG('Crisis Indicator Data'!L118)&gt;W$3,5,ROUND(5-(W$3-LOG('Crisis Indicator Data'!L118))/(W$3-W$4)*5,1)))))</f>
        <v>x</v>
      </c>
      <c r="X121" s="170" t="str">
        <f>IF(OR('Crisis Indicator Data'!L118="x",'Crisis Indicator Data'!H118="x"),"x",'Crisis Indicator Data'!L118/'Crisis Indicator Data'!H118)</f>
        <v>x</v>
      </c>
      <c r="Y121" s="163" t="str">
        <f t="shared" si="48"/>
        <v>x</v>
      </c>
      <c r="Z121" s="163" t="str">
        <f t="shared" si="49"/>
        <v>x</v>
      </c>
      <c r="AA121" s="163">
        <f t="shared" si="50"/>
        <v>0</v>
      </c>
      <c r="AB121" s="171">
        <f t="shared" si="51"/>
        <v>1.6</v>
      </c>
    </row>
    <row r="122" spans="1:28">
      <c r="A122" s="97" t="str">
        <f>'Crisis Indicator Data'!A119</f>
        <v>Syrian conflict</v>
      </c>
      <c r="B122" s="98" t="str">
        <f>'Crisis Indicator Data'!B119</f>
        <v>Complex crisis</v>
      </c>
      <c r="C122" s="98" t="str">
        <f>'Crisis Indicator Data'!C119</f>
        <v>SYR001</v>
      </c>
      <c r="D122" s="98" t="str">
        <f>'Crisis Indicator Data'!D119</f>
        <v>Syria</v>
      </c>
      <c r="E122" s="99" t="str">
        <f>'Crisis Indicator Data'!E119</f>
        <v>SYR</v>
      </c>
      <c r="F122" s="169">
        <f>IF('Crisis Indicator Data'!F119="x","x",IF(LOG('Crisis Indicator Data'!F119)&lt;F$4,0,IF(LOG('Crisis Indicator Data'!F119)&gt;F$3,5,ROUND(5-(F$3-LOG('Crisis Indicator Data'!F119))/(F$3-F$4)*5,1))))</f>
        <v>3.8</v>
      </c>
      <c r="G122" s="96">
        <f>IF('Crisis Indicator Data'!F119="x","x",IF(B122="Regional crisis",('Crisis Indicator Data'!F119/VLOOKUP('Impact of the crisis'!$C122,'Regional Crises'!$B$1:$R$66,4,FALSE)),'Crisis Indicator Data'!F119/VLOOKUP('Impact of the crisis'!$E122,'Country Indicator Data'!$B$4:$P$194,15,FALSE)))</f>
        <v>1.008440886565376</v>
      </c>
      <c r="H122" s="163">
        <f t="shared" si="39"/>
        <v>5</v>
      </c>
      <c r="I122" s="163">
        <f t="shared" si="40"/>
        <v>4.4000000000000004</v>
      </c>
      <c r="J122" s="163">
        <f>IF('Crisis Indicator Data'!G119="x","x",IF(LOG('Crisis Indicator Data'!G119)&lt;J$4,0,IF(LOG('Crisis Indicator Data'!G119)&gt;J$3,5,ROUND(5-(J$3-LOG('Crisis Indicator Data'!G119))/(J$3-J$4)*5,1))))</f>
        <v>4.0999999999999996</v>
      </c>
      <c r="K122" s="96">
        <f>IF('Crisis Indicator Data'!G119="x","x",IF(B122="Regional crisis",('Crisis Indicator Data'!G119/VLOOKUP('Impact of the crisis'!$C122,'Regional Crises'!$B$1:$R$66,5,FALSE)),'Crisis Indicator Data'!G119/VLOOKUP('Impact of the crisis'!$E122,'Country Indicator Data'!$B$4:$P$194,14,FALSE)))</f>
        <v>1</v>
      </c>
      <c r="L122" s="163">
        <f t="shared" si="41"/>
        <v>5</v>
      </c>
      <c r="M122" s="163">
        <f t="shared" si="42"/>
        <v>4.55</v>
      </c>
      <c r="N122" s="163">
        <f t="shared" si="43"/>
        <v>4.5</v>
      </c>
      <c r="O122" s="163">
        <f>IF('Crisis Indicator Data'!H119="x","x",IF('Crisis Indicator Data'!H119=0,0,IF(LOG('Crisis Indicator Data'!H119)&lt;O$4,0,IF(LOG('Crisis Indicator Data'!H119)&gt;O$3,5,ROUND(5-(O$3-LOG('Crisis Indicator Data'!H119))/(O$3-O$4)*5,1)))))</f>
        <v>4.5999999999999996</v>
      </c>
      <c r="P122" s="96">
        <f>IF('Crisis Indicator Data'!H119="x","x",'Crisis Indicator Data'!H119/'Crisis Indicator Data'!G119)</f>
        <v>1</v>
      </c>
      <c r="Q122" s="163">
        <f t="shared" si="44"/>
        <v>5</v>
      </c>
      <c r="R122" s="163">
        <f t="shared" si="45"/>
        <v>4.8</v>
      </c>
      <c r="S122" s="163">
        <f>IF('Crisis Indicator Data'!I119="x","x",IF('Crisis Indicator Data'!I119=0,0,IF(LOG('Crisis Indicator Data'!I119)&lt;S$4,0,IF(LOG('Crisis Indicator Data'!I119)&gt;S$3,5,ROUND(5-(S$3-LOG('Crisis Indicator Data'!I119))/(S$3-S$4)*5,1)))))</f>
        <v>5</v>
      </c>
      <c r="T122" s="96">
        <f>IF('Crisis Indicator Data'!H119="x","x",IF('Crisis Indicator Data'!I119="x","x",'Crisis Indicator Data'!I119/'Crisis Indicator Data'!H119))</f>
        <v>0.88622857142857148</v>
      </c>
      <c r="U122" s="163">
        <f t="shared" si="46"/>
        <v>5</v>
      </c>
      <c r="V122" s="163">
        <f t="shared" si="47"/>
        <v>5</v>
      </c>
      <c r="W122" s="163">
        <f>IF('Crisis Indicator Data'!L119="x","x",IF('Crisis Indicator Data'!L119=0,0,IF(LOG('Crisis Indicator Data'!L119)&lt;W$4,0,IF(LOG('Crisis Indicator Data'!L119)&gt;W$3,5,ROUND(5-(W$3-LOG('Crisis Indicator Data'!L119))/(W$3-W$4)*5,1)))))</f>
        <v>5</v>
      </c>
      <c r="X122" s="170">
        <f>IF(OR('Crisis Indicator Data'!L119="x",'Crisis Indicator Data'!H119="x"),"x",'Crisis Indicator Data'!L119/'Crisis Indicator Data'!H119)</f>
        <v>2.1114285714285714E-4</v>
      </c>
      <c r="Y122" s="163">
        <f t="shared" si="48"/>
        <v>5</v>
      </c>
      <c r="Z122" s="163">
        <f t="shared" si="49"/>
        <v>5</v>
      </c>
      <c r="AA122" s="163">
        <f t="shared" si="50"/>
        <v>5</v>
      </c>
      <c r="AB122" s="171">
        <f t="shared" si="51"/>
        <v>4.9000000000000004</v>
      </c>
    </row>
    <row r="123" spans="1:28">
      <c r="A123" s="97" t="str">
        <f>'Crisis Indicator Data'!A120</f>
        <v>Complex crisis in Chad</v>
      </c>
      <c r="B123" s="98" t="str">
        <f>'Crisis Indicator Data'!B120</f>
        <v>Multiple crises country</v>
      </c>
      <c r="C123" s="98" t="str">
        <f>'Crisis Indicator Data'!C120</f>
        <v>TCD001</v>
      </c>
      <c r="D123" s="98" t="str">
        <f>'Crisis Indicator Data'!D120</f>
        <v>Chad</v>
      </c>
      <c r="E123" s="99" t="str">
        <f>'Crisis Indicator Data'!E120</f>
        <v>TCD</v>
      </c>
      <c r="F123" s="169">
        <f>IF('Crisis Indicator Data'!F120="x","x",IF(LOG('Crisis Indicator Data'!F120)&lt;F$4,0,IF(LOG('Crisis Indicator Data'!F120)&gt;F$3,5,ROUND(5-(F$3-LOG('Crisis Indicator Data'!F120))/(F$3-F$4)*5,1))))</f>
        <v>5</v>
      </c>
      <c r="G123" s="96">
        <f>IF('Crisis Indicator Data'!F120="x","x",IF(B123="Regional crisis",('Crisis Indicator Data'!F120/VLOOKUP('Impact of the crisis'!$C123,'Regional Crises'!$B$1:$R$66,4,FALSE)),'Crisis Indicator Data'!F120/VLOOKUP('Impact of the crisis'!$E123,'Country Indicator Data'!$B$4:$P$194,15,FALSE)))</f>
        <v>1</v>
      </c>
      <c r="H123" s="163">
        <f t="shared" si="39"/>
        <v>5</v>
      </c>
      <c r="I123" s="163">
        <f t="shared" si="40"/>
        <v>5</v>
      </c>
      <c r="J123" s="163">
        <f>IF('Crisis Indicator Data'!G120="x","x",IF(LOG('Crisis Indicator Data'!G120)&lt;J$4,0,IF(LOG('Crisis Indicator Data'!G120)&gt;J$3,5,ROUND(5-(J$3-LOG('Crisis Indicator Data'!G120))/(J$3-J$4)*5,1))))</f>
        <v>4.0999999999999996</v>
      </c>
      <c r="K123" s="96">
        <f>IF('Crisis Indicator Data'!G120="x","x",IF(B123="Regional crisis",('Crisis Indicator Data'!G120/VLOOKUP('Impact of the crisis'!$C123,'Regional Crises'!$B$1:$R$66,5,FALSE)),'Crisis Indicator Data'!G120/VLOOKUP('Impact of the crisis'!$E123,'Country Indicator Data'!$B$4:$P$194,14,FALSE)))</f>
        <v>1</v>
      </c>
      <c r="L123" s="163">
        <f t="shared" si="41"/>
        <v>5</v>
      </c>
      <c r="M123" s="163">
        <f t="shared" si="42"/>
        <v>4.55</v>
      </c>
      <c r="N123" s="163">
        <f t="shared" si="43"/>
        <v>4.8</v>
      </c>
      <c r="O123" s="163">
        <f>IF('Crisis Indicator Data'!H120="x","x",IF('Crisis Indicator Data'!H120=0,0,IF(LOG('Crisis Indicator Data'!H120)&lt;O$4,0,IF(LOG('Crisis Indicator Data'!H120)&gt;O$3,5,ROUND(5-(O$3-LOG('Crisis Indicator Data'!H120))/(O$3-O$4)*5,1)))))</f>
        <v>4</v>
      </c>
      <c r="P123" s="96">
        <f>IF('Crisis Indicator Data'!H120="x","x",'Crisis Indicator Data'!H120/'Crisis Indicator Data'!G120)</f>
        <v>0.45287849020658449</v>
      </c>
      <c r="Q123" s="163">
        <f t="shared" si="44"/>
        <v>2.2000000000000002</v>
      </c>
      <c r="R123" s="163">
        <f t="shared" si="45"/>
        <v>3.1</v>
      </c>
      <c r="S123" s="163">
        <f>IF('Crisis Indicator Data'!I120="x","x",IF('Crisis Indicator Data'!I120=0,0,IF(LOG('Crisis Indicator Data'!I120)&lt;S$4,0,IF(LOG('Crisis Indicator Data'!I120)&gt;S$3,5,ROUND(5-(S$3-LOG('Crisis Indicator Data'!I120))/(S$3-S$4)*5,1)))))</f>
        <v>4.3</v>
      </c>
      <c r="T123" s="96">
        <f>IF('Crisis Indicator Data'!H120="x","x",IF('Crisis Indicator Data'!I120="x","x",'Crisis Indicator Data'!I120/'Crisis Indicator Data'!H120))</f>
        <v>0.12659392664650979</v>
      </c>
      <c r="U123" s="163">
        <f t="shared" si="46"/>
        <v>4.2</v>
      </c>
      <c r="V123" s="163">
        <f t="shared" si="47"/>
        <v>4.3</v>
      </c>
      <c r="W123" s="163">
        <f>IF('Crisis Indicator Data'!L120="x","x",IF('Crisis Indicator Data'!L120=0,0,IF(LOG('Crisis Indicator Data'!L120)&lt;W$4,0,IF(LOG('Crisis Indicator Data'!L120)&gt;W$3,5,ROUND(5-(W$3-LOG('Crisis Indicator Data'!L120))/(W$3-W$4)*5,1)))))</f>
        <v>3.3</v>
      </c>
      <c r="X123" s="170">
        <f>IF(OR('Crisis Indicator Data'!L120="x",'Crisis Indicator Data'!H120="x"),"x",'Crisis Indicator Data'!L120/'Crisis Indicator Data'!H120)</f>
        <v>2.9052188773498094E-5</v>
      </c>
      <c r="Y123" s="163">
        <f t="shared" si="48"/>
        <v>1.5</v>
      </c>
      <c r="Z123" s="163">
        <f t="shared" si="49"/>
        <v>2.4</v>
      </c>
      <c r="AA123" s="163">
        <f t="shared" si="50"/>
        <v>3.5</v>
      </c>
      <c r="AB123" s="171">
        <f t="shared" si="51"/>
        <v>3.3</v>
      </c>
    </row>
    <row r="124" spans="1:28">
      <c r="A124" s="97" t="str">
        <f>'Crisis Indicator Data'!A121</f>
        <v>Boko Haram in Chad</v>
      </c>
      <c r="B124" s="98" t="str">
        <f>'Crisis Indicator Data'!B121</f>
        <v>Conflict</v>
      </c>
      <c r="C124" s="98" t="str">
        <f>'Crisis Indicator Data'!C121</f>
        <v>TCD003</v>
      </c>
      <c r="D124" s="98" t="str">
        <f>'Crisis Indicator Data'!D121</f>
        <v>Chad</v>
      </c>
      <c r="E124" s="99" t="str">
        <f>'Crisis Indicator Data'!E121</f>
        <v>TCD</v>
      </c>
      <c r="F124" s="169">
        <f>IF('Crisis Indicator Data'!F121="x","x",IF(LOG('Crisis Indicator Data'!F121)&lt;F$4,0,IF(LOG('Crisis Indicator Data'!F121)&gt;F$3,5,ROUND(5-(F$3-LOG('Crisis Indicator Data'!F121))/(F$3-F$4)*5,1))))</f>
        <v>2.2000000000000002</v>
      </c>
      <c r="G124" s="96">
        <f>IF('Crisis Indicator Data'!F121="x","x",IF(B124="Regional crisis",('Crisis Indicator Data'!F121/VLOOKUP('Impact of the crisis'!$C124,'Regional Crises'!$B$1:$R$66,4,FALSE)),'Crisis Indicator Data'!F121/VLOOKUP('Impact of the crisis'!$E124,'Country Indicator Data'!$B$4:$P$194,15,FALSE)))</f>
        <v>1.5815597204574334E-2</v>
      </c>
      <c r="H124" s="163">
        <f t="shared" si="39"/>
        <v>0</v>
      </c>
      <c r="I124" s="163">
        <f t="shared" si="40"/>
        <v>1.1000000000000001</v>
      </c>
      <c r="J124" s="163">
        <f>IF('Crisis Indicator Data'!G121="x","x",IF(LOG('Crisis Indicator Data'!G121)&lt;J$4,0,IF(LOG('Crisis Indicator Data'!G121)&gt;J$3,5,ROUND(5-(J$3-LOG('Crisis Indicator Data'!G121))/(J$3-J$4)*5,1))))</f>
        <v>0</v>
      </c>
      <c r="K124" s="96">
        <f>IF('Crisis Indicator Data'!G121="x","x",IF(B124="Regional crisis",('Crisis Indicator Data'!G121/VLOOKUP('Impact of the crisis'!$C124,'Regional Crises'!$B$1:$R$66,5,FALSE)),'Crisis Indicator Data'!G121/VLOOKUP('Impact of the crisis'!$E124,'Country Indicator Data'!$B$4:$P$194,14,FALSE)))</f>
        <v>4.0840626302315892E-2</v>
      </c>
      <c r="L124" s="163">
        <f t="shared" si="41"/>
        <v>0.2</v>
      </c>
      <c r="M124" s="163">
        <f t="shared" si="42"/>
        <v>0.1</v>
      </c>
      <c r="N124" s="163">
        <f t="shared" si="43"/>
        <v>0.6</v>
      </c>
      <c r="O124" s="163">
        <f>IF('Crisis Indicator Data'!H121="x","x",IF('Crisis Indicator Data'!H121=0,0,IF(LOG('Crisis Indicator Data'!H121)&lt;O$4,0,IF(LOG('Crisis Indicator Data'!H121)&gt;O$3,5,ROUND(5-(O$3-LOG('Crisis Indicator Data'!H121))/(O$3-O$4)*5,1)))))</f>
        <v>2.2000000000000002</v>
      </c>
      <c r="P124" s="96">
        <f>IF('Crisis Indicator Data'!H121="x","x",'Crisis Indicator Data'!H121/'Crisis Indicator Data'!G121)</f>
        <v>1</v>
      </c>
      <c r="Q124" s="163">
        <f t="shared" si="44"/>
        <v>5</v>
      </c>
      <c r="R124" s="163">
        <f t="shared" si="45"/>
        <v>3.6</v>
      </c>
      <c r="S124" s="163">
        <f>IF('Crisis Indicator Data'!I121="x","x",IF('Crisis Indicator Data'!I121=0,0,IF(LOG('Crisis Indicator Data'!I121)&lt;S$4,0,IF(LOG('Crisis Indicator Data'!I121)&gt;S$3,5,ROUND(5-(S$3-LOG('Crisis Indicator Data'!I121))/(S$3-S$4)*5,1)))))</f>
        <v>3.7</v>
      </c>
      <c r="T124" s="96">
        <f>IF('Crisis Indicator Data'!H121="x","x",IF('Crisis Indicator Data'!I121="x","x",'Crisis Indicator Data'!I121/'Crisis Indicator Data'!H121))</f>
        <v>0.60204081632653061</v>
      </c>
      <c r="U124" s="163">
        <f t="shared" si="46"/>
        <v>5</v>
      </c>
      <c r="V124" s="163">
        <f t="shared" si="47"/>
        <v>4.4000000000000004</v>
      </c>
      <c r="W124" s="163">
        <f>IF('Crisis Indicator Data'!L121="x","x",IF('Crisis Indicator Data'!L121=0,0,IF(LOG('Crisis Indicator Data'!L121)&lt;W$4,0,IF(LOG('Crisis Indicator Data'!L121)&gt;W$3,5,ROUND(5-(W$3-LOG('Crisis Indicator Data'!L121))/(W$3-W$4)*5,1)))))</f>
        <v>2.6</v>
      </c>
      <c r="X124" s="170">
        <f>IF(OR('Crisis Indicator Data'!L121="x",'Crisis Indicator Data'!H121="x"),"x",'Crisis Indicator Data'!L121/'Crisis Indicator Data'!H121)</f>
        <v>1.0349854227405248E-4</v>
      </c>
      <c r="Y124" s="163">
        <f t="shared" si="48"/>
        <v>5</v>
      </c>
      <c r="Z124" s="163">
        <f t="shared" si="49"/>
        <v>3.8</v>
      </c>
      <c r="AA124" s="163">
        <f t="shared" si="50"/>
        <v>4.0999999999999996</v>
      </c>
      <c r="AB124" s="171">
        <f t="shared" si="51"/>
        <v>3.9</v>
      </c>
    </row>
    <row r="125" spans="1:28">
      <c r="A125" s="97" t="str">
        <f>'Crisis Indicator Data'!A122</f>
        <v>CAR refugees in Chad</v>
      </c>
      <c r="B125" s="98" t="str">
        <f>'Crisis Indicator Data'!B122</f>
        <v>International displacement</v>
      </c>
      <c r="C125" s="98" t="str">
        <f>'Crisis Indicator Data'!C122</f>
        <v>TCD004</v>
      </c>
      <c r="D125" s="98" t="str">
        <f>'Crisis Indicator Data'!D122</f>
        <v>Chad</v>
      </c>
      <c r="E125" s="99" t="str">
        <f>'Crisis Indicator Data'!E122</f>
        <v>TCD</v>
      </c>
      <c r="F125" s="169">
        <f>IF('Crisis Indicator Data'!F122="x","x",IF(LOG('Crisis Indicator Data'!F122)&lt;F$4,0,IF(LOG('Crisis Indicator Data'!F122)&gt;F$3,5,ROUND(5-(F$3-LOG('Crisis Indicator Data'!F122))/(F$3-F$4)*5,1))))</f>
        <v>3.6</v>
      </c>
      <c r="G125" s="96">
        <f>IF('Crisis Indicator Data'!F122="x","x",IF(B125="Regional crisis",('Crisis Indicator Data'!F122/VLOOKUP('Impact of the crisis'!$C125,'Regional Crises'!$B$1:$R$66,4,FALSE)),'Crisis Indicator Data'!F122/VLOOKUP('Impact of the crisis'!$E125,'Country Indicator Data'!$B$4:$P$194,15,FALSE)))</f>
        <v>0.12279463151207115</v>
      </c>
      <c r="H125" s="163">
        <f t="shared" si="39"/>
        <v>0.5</v>
      </c>
      <c r="I125" s="163">
        <f t="shared" si="40"/>
        <v>2.0499999999999998</v>
      </c>
      <c r="J125" s="163">
        <f>IF('Crisis Indicator Data'!G122="x","x",IF(LOG('Crisis Indicator Data'!G122)&lt;J$4,0,IF(LOG('Crisis Indicator Data'!G122)&gt;J$3,5,ROUND(5-(J$3-LOG('Crisis Indicator Data'!G122))/(J$3-J$4)*5,1))))</f>
        <v>2.2000000000000002</v>
      </c>
      <c r="K125" s="96">
        <f>IF('Crisis Indicator Data'!G122="x","x",IF(B125="Regional crisis",('Crisis Indicator Data'!G122/VLOOKUP('Impact of the crisis'!$C125,'Regional Crises'!$B$1:$R$66,5,FALSE)),'Crisis Indicator Data'!G122/VLOOKUP('Impact of the crisis'!$E125,'Country Indicator Data'!$B$4:$P$194,14,FALSE)))</f>
        <v>0.26528546764303151</v>
      </c>
      <c r="L125" s="163">
        <f t="shared" si="41"/>
        <v>1.3</v>
      </c>
      <c r="M125" s="163">
        <f t="shared" si="42"/>
        <v>1.75</v>
      </c>
      <c r="N125" s="163">
        <f t="shared" si="43"/>
        <v>1.9</v>
      </c>
      <c r="O125" s="163">
        <f>IF('Crisis Indicator Data'!H122="x","x",IF('Crisis Indicator Data'!H122=0,0,IF(LOG('Crisis Indicator Data'!H122)&lt;O$4,0,IF(LOG('Crisis Indicator Data'!H122)&gt;O$3,5,ROUND(5-(O$3-LOG('Crisis Indicator Data'!H122))/(O$3-O$4)*5,1)))))</f>
        <v>2.5</v>
      </c>
      <c r="P125" s="96">
        <f>IF('Crisis Indicator Data'!H122="x","x",'Crisis Indicator Data'!H122/'Crisis Indicator Data'!G122)</f>
        <v>0.22531418312387791</v>
      </c>
      <c r="Q125" s="163">
        <f t="shared" si="44"/>
        <v>1.1000000000000001</v>
      </c>
      <c r="R125" s="163">
        <f t="shared" si="45"/>
        <v>1.8</v>
      </c>
      <c r="S125" s="163">
        <f>IF('Crisis Indicator Data'!I122="x","x",IF('Crisis Indicator Data'!I122=0,0,IF(LOG('Crisis Indicator Data'!I122)&lt;S$4,0,IF(LOG('Crisis Indicator Data'!I122)&gt;S$3,5,ROUND(5-(S$3-LOG('Crisis Indicator Data'!I122))/(S$3-S$4)*5,1)))))</f>
        <v>3.2</v>
      </c>
      <c r="T125" s="96">
        <f>IF('Crisis Indicator Data'!H122="x","x",IF('Crisis Indicator Data'!I122="x","x",'Crisis Indicator Data'!I122/'Crisis Indicator Data'!H122))</f>
        <v>0.17231075697211157</v>
      </c>
      <c r="U125" s="163">
        <f t="shared" si="46"/>
        <v>5</v>
      </c>
      <c r="V125" s="163">
        <f t="shared" si="47"/>
        <v>4.0999999999999996</v>
      </c>
      <c r="W125" s="163" t="str">
        <f>IF('Crisis Indicator Data'!L122="x","x",IF('Crisis Indicator Data'!L122=0,0,IF(LOG('Crisis Indicator Data'!L122)&lt;W$4,0,IF(LOG('Crisis Indicator Data'!L122)&gt;W$3,5,ROUND(5-(W$3-LOG('Crisis Indicator Data'!L122))/(W$3-W$4)*5,1)))))</f>
        <v>x</v>
      </c>
      <c r="X125" s="170" t="str">
        <f>IF(OR('Crisis Indicator Data'!L122="x",'Crisis Indicator Data'!H122="x"),"x",'Crisis Indicator Data'!L122/'Crisis Indicator Data'!H122)</f>
        <v>x</v>
      </c>
      <c r="Y125" s="163" t="str">
        <f t="shared" si="48"/>
        <v>x</v>
      </c>
      <c r="Z125" s="163" t="str">
        <f t="shared" si="49"/>
        <v>x</v>
      </c>
      <c r="AA125" s="163">
        <f t="shared" si="50"/>
        <v>4.0999999999999996</v>
      </c>
      <c r="AB125" s="171">
        <f t="shared" si="51"/>
        <v>3.2</v>
      </c>
    </row>
    <row r="126" spans="1:28">
      <c r="A126" s="97" t="str">
        <f>'Crisis Indicator Data'!A123</f>
        <v>Darfur refugees in Chad</v>
      </c>
      <c r="B126" s="98" t="str">
        <f>'Crisis Indicator Data'!B123</f>
        <v>International displacement</v>
      </c>
      <c r="C126" s="98" t="str">
        <f>'Crisis Indicator Data'!C123</f>
        <v>TCD005</v>
      </c>
      <c r="D126" s="98" t="str">
        <f>'Crisis Indicator Data'!D123</f>
        <v>Chad</v>
      </c>
      <c r="E126" s="99" t="str">
        <f>'Crisis Indicator Data'!E123</f>
        <v>TCD</v>
      </c>
      <c r="F126" s="169">
        <f>IF('Crisis Indicator Data'!F123="x","x",IF(LOG('Crisis Indicator Data'!F123)&lt;F$4,0,IF(LOG('Crisis Indicator Data'!F123)&gt;F$3,5,ROUND(5-(F$3-LOG('Crisis Indicator Data'!F123))/(F$3-F$4)*5,1))))</f>
        <v>3.9</v>
      </c>
      <c r="G126" s="96">
        <f>IF('Crisis Indicator Data'!F123="x","x",IF(B126="Regional crisis",('Crisis Indicator Data'!F123/VLOOKUP('Impact of the crisis'!$C126,'Regional Crises'!$B$1:$R$66,4,FALSE)),'Crisis Indicator Data'!F123/VLOOKUP('Impact of the crisis'!$E126,'Country Indicator Data'!$B$4:$P$194,15,FALSE)))</f>
        <v>0.16333465692503177</v>
      </c>
      <c r="H126" s="163">
        <f t="shared" si="39"/>
        <v>0.7</v>
      </c>
      <c r="I126" s="163">
        <f t="shared" si="40"/>
        <v>2.2999999999999998</v>
      </c>
      <c r="J126" s="163">
        <f>IF('Crisis Indicator Data'!G123="x","x",IF(LOG('Crisis Indicator Data'!G123)&lt;J$4,0,IF(LOG('Crisis Indicator Data'!G123)&gt;J$3,5,ROUND(5-(J$3-LOG('Crisis Indicator Data'!G123))/(J$3-J$4)*5,1))))</f>
        <v>1.4</v>
      </c>
      <c r="K126" s="96">
        <f>IF('Crisis Indicator Data'!G123="x","x",IF(B126="Regional crisis",('Crisis Indicator Data'!G123/VLOOKUP('Impact of the crisis'!$C126,'Regional Crises'!$B$1:$R$66,5,FALSE)),'Crisis Indicator Data'!G123/VLOOKUP('Impact of the crisis'!$E126,'Country Indicator Data'!$B$4:$P$194,14,FALSE)))</f>
        <v>0.15342025361671727</v>
      </c>
      <c r="L126" s="163">
        <f t="shared" si="41"/>
        <v>0.7</v>
      </c>
      <c r="M126" s="163">
        <f t="shared" si="42"/>
        <v>1.0499999999999998</v>
      </c>
      <c r="N126" s="163">
        <f t="shared" si="43"/>
        <v>1.7</v>
      </c>
      <c r="O126" s="163">
        <f>IF('Crisis Indicator Data'!H123="x","x",IF('Crisis Indicator Data'!H123=0,0,IF(LOG('Crisis Indicator Data'!H123)&lt;O$4,0,IF(LOG('Crisis Indicator Data'!H123)&gt;O$3,5,ROUND(5-(O$3-LOG('Crisis Indicator Data'!H123))/(O$3-O$4)*5,1)))))</f>
        <v>2.6</v>
      </c>
      <c r="P126" s="96">
        <f>IF('Crisis Indicator Data'!H123="x","x",'Crisis Indicator Data'!H123/'Crisis Indicator Data'!G123)</f>
        <v>0.43577803647652308</v>
      </c>
      <c r="Q126" s="163">
        <f t="shared" si="44"/>
        <v>2.2000000000000002</v>
      </c>
      <c r="R126" s="163">
        <f t="shared" si="45"/>
        <v>2.4000000000000004</v>
      </c>
      <c r="S126" s="163">
        <f>IF('Crisis Indicator Data'!I123="x","x",IF('Crisis Indicator Data'!I123=0,0,IF(LOG('Crisis Indicator Data'!I123)&lt;S$4,0,IF(LOG('Crisis Indicator Data'!I123)&gt;S$3,5,ROUND(5-(S$3-LOG('Crisis Indicator Data'!I123))/(S$3-S$4)*5,1)))))</f>
        <v>3.7</v>
      </c>
      <c r="T126" s="96">
        <f>IF('Crisis Indicator Data'!H123="x","x",IF('Crisis Indicator Data'!I123="x","x",'Crisis Indicator Data'!I123/'Crisis Indicator Data'!H123))</f>
        <v>0.33036509349955478</v>
      </c>
      <c r="U126" s="163">
        <f t="shared" si="46"/>
        <v>5</v>
      </c>
      <c r="V126" s="163">
        <f t="shared" si="47"/>
        <v>4.4000000000000004</v>
      </c>
      <c r="W126" s="163">
        <f>IF('Crisis Indicator Data'!L123="x","x",IF('Crisis Indicator Data'!L123=0,0,IF(LOG('Crisis Indicator Data'!L123)&lt;W$4,0,IF(LOG('Crisis Indicator Data'!L123)&gt;W$3,5,ROUND(5-(W$3-LOG('Crisis Indicator Data'!L123))/(W$3-W$4)*5,1)))))</f>
        <v>2</v>
      </c>
      <c r="X126" s="170">
        <f>IF(OR('Crisis Indicator Data'!L123="x",'Crisis Indicator Data'!H123="x"),"x",'Crisis Indicator Data'!L123/'Crisis Indicator Data'!H123)</f>
        <v>2.2261798753339271E-5</v>
      </c>
      <c r="Y126" s="163">
        <f t="shared" si="48"/>
        <v>1.1000000000000001</v>
      </c>
      <c r="Z126" s="163">
        <f t="shared" si="49"/>
        <v>1.6</v>
      </c>
      <c r="AA126" s="163">
        <f t="shared" si="50"/>
        <v>3.3</v>
      </c>
      <c r="AB126" s="171">
        <f t="shared" si="51"/>
        <v>2.9</v>
      </c>
    </row>
    <row r="127" spans="1:28">
      <c r="A127" s="97" t="str">
        <f>'Crisis Indicator Data'!A124</f>
        <v>Tibesti Conflict in Chad</v>
      </c>
      <c r="B127" s="98" t="str">
        <f>'Crisis Indicator Data'!B124</f>
        <v>Conflict</v>
      </c>
      <c r="C127" s="98" t="str">
        <f>'Crisis Indicator Data'!C124</f>
        <v>TCD006</v>
      </c>
      <c r="D127" s="98" t="str">
        <f>'Crisis Indicator Data'!D124</f>
        <v>Chad</v>
      </c>
      <c r="E127" s="99" t="str">
        <f>'Crisis Indicator Data'!E124</f>
        <v>TCD</v>
      </c>
      <c r="F127" s="169">
        <f>IF('Crisis Indicator Data'!F124="x","x",IF(LOG('Crisis Indicator Data'!F124)&lt;F$4,0,IF(LOG('Crisis Indicator Data'!F124)&gt;F$3,5,ROUND(5-(F$3-LOG('Crisis Indicator Data'!F124))/(F$3-F$4)*5,1))))</f>
        <v>3.9</v>
      </c>
      <c r="G127" s="96">
        <f>IF('Crisis Indicator Data'!F124="x","x",IF(B127="Regional crisis",('Crisis Indicator Data'!F124/VLOOKUP('Impact of the crisis'!$C127,'Regional Crises'!$B$1:$R$66,4,FALSE)),'Crisis Indicator Data'!F124/VLOOKUP('Impact of the crisis'!$E127,'Country Indicator Data'!$B$4:$P$194,15,FALSE)))</f>
        <v>0.17471410419313851</v>
      </c>
      <c r="H127" s="163">
        <f t="shared" si="39"/>
        <v>0.8</v>
      </c>
      <c r="I127" s="163">
        <f t="shared" si="40"/>
        <v>2.35</v>
      </c>
      <c r="J127" s="163">
        <f>IF('Crisis Indicator Data'!G124="x","x",IF(LOG('Crisis Indicator Data'!G124)&lt;J$4,0,IF(LOG('Crisis Indicator Data'!G124)&gt;J$3,5,ROUND(5-(J$3-LOG('Crisis Indicator Data'!G124))/(J$3-J$4)*5,1))))</f>
        <v>0</v>
      </c>
      <c r="K127" s="96">
        <f>IF('Crisis Indicator Data'!G124="x","x",IF(B127="Regional crisis",('Crisis Indicator Data'!G124/VLOOKUP('Impact of the crisis'!$C127,'Regional Crises'!$B$1:$R$66,5,FALSE)),'Crisis Indicator Data'!G124/VLOOKUP('Impact of the crisis'!$E127,'Country Indicator Data'!$B$4:$P$194,14,FALSE)))</f>
        <v>2.2623087456093349E-3</v>
      </c>
      <c r="L127" s="163">
        <f t="shared" si="41"/>
        <v>0</v>
      </c>
      <c r="M127" s="163">
        <f t="shared" si="42"/>
        <v>0</v>
      </c>
      <c r="N127" s="163">
        <f t="shared" si="43"/>
        <v>1.3</v>
      </c>
      <c r="O127" s="163">
        <f>IF('Crisis Indicator Data'!H124="x","x",IF('Crisis Indicator Data'!H124=0,0,IF(LOG('Crisis Indicator Data'!H124)&lt;O$4,0,IF(LOG('Crisis Indicator Data'!H124)&gt;O$3,5,ROUND(5-(O$3-LOG('Crisis Indicator Data'!H124))/(O$3-O$4)*5,1)))))</f>
        <v>0.1</v>
      </c>
      <c r="P127" s="96">
        <f>IF('Crisis Indicator Data'!H124="x","x",'Crisis Indicator Data'!H124/'Crisis Indicator Data'!G124)</f>
        <v>1</v>
      </c>
      <c r="Q127" s="163">
        <f t="shared" si="44"/>
        <v>5</v>
      </c>
      <c r="R127" s="163">
        <f t="shared" si="45"/>
        <v>2.5499999999999998</v>
      </c>
      <c r="S127" s="163" t="str">
        <f>IF('Crisis Indicator Data'!I124="x","x",IF('Crisis Indicator Data'!I124=0,0,IF(LOG('Crisis Indicator Data'!I124)&lt;S$4,0,IF(LOG('Crisis Indicator Data'!I124)&gt;S$3,5,ROUND(5-(S$3-LOG('Crisis Indicator Data'!I124))/(S$3-S$4)*5,1)))))</f>
        <v>x</v>
      </c>
      <c r="T127" s="96" t="str">
        <f>IF('Crisis Indicator Data'!H124="x","x",IF('Crisis Indicator Data'!I124="x","x",'Crisis Indicator Data'!I124/'Crisis Indicator Data'!H124))</f>
        <v>x</v>
      </c>
      <c r="U127" s="163" t="str">
        <f t="shared" si="46"/>
        <v>x</v>
      </c>
      <c r="V127" s="163" t="str">
        <f t="shared" si="47"/>
        <v>x</v>
      </c>
      <c r="W127" s="163">
        <f>IF('Crisis Indicator Data'!L124="x","x",IF('Crisis Indicator Data'!L124=0,0,IF(LOG('Crisis Indicator Data'!L124)&lt;W$4,0,IF(LOG('Crisis Indicator Data'!L124)&gt;W$3,5,ROUND(5-(W$3-LOG('Crisis Indicator Data'!L124))/(W$3-W$4)*5,1)))))</f>
        <v>0.9</v>
      </c>
      <c r="X127" s="170">
        <f>IF(OR('Crisis Indicator Data'!L124="x",'Crisis Indicator Data'!H124="x"),"x",'Crisis Indicator Data'!L124/'Crisis Indicator Data'!H124)</f>
        <v>1.0526315789473685E-4</v>
      </c>
      <c r="Y127" s="163">
        <f t="shared" si="48"/>
        <v>5</v>
      </c>
      <c r="Z127" s="163">
        <f t="shared" si="49"/>
        <v>3</v>
      </c>
      <c r="AA127" s="163">
        <f t="shared" si="50"/>
        <v>3</v>
      </c>
      <c r="AB127" s="171">
        <f t="shared" si="51"/>
        <v>2.8</v>
      </c>
    </row>
    <row r="128" spans="1:28">
      <c r="A128" s="97" t="str">
        <f>'Crisis Indicator Data'!A125</f>
        <v>Multiple situations in Thailand</v>
      </c>
      <c r="B128" s="98" t="str">
        <f>'Crisis Indicator Data'!B125</f>
        <v>Multiple crises country</v>
      </c>
      <c r="C128" s="98" t="str">
        <f>'Crisis Indicator Data'!C125</f>
        <v>THA001</v>
      </c>
      <c r="D128" s="98" t="str">
        <f>'Crisis Indicator Data'!D125</f>
        <v>Thailand</v>
      </c>
      <c r="E128" s="99" t="str">
        <f>'Crisis Indicator Data'!E125</f>
        <v>THA</v>
      </c>
      <c r="F128" s="169">
        <f>IF('Crisis Indicator Data'!F125="x","x",IF(LOG('Crisis Indicator Data'!F125)&lt;F$4,0,IF(LOG('Crisis Indicator Data'!F125)&gt;F$3,5,ROUND(5-(F$3-LOG('Crisis Indicator Data'!F125))/(F$3-F$4)*5,1))))</f>
        <v>2.5</v>
      </c>
      <c r="G128" s="96">
        <f>IF('Crisis Indicator Data'!F125="x","x",IF(B128="Regional crisis",('Crisis Indicator Data'!F125/VLOOKUP('Impact of the crisis'!$C128,'Regional Crises'!$B$1:$R$66,4,FALSE)),'Crisis Indicator Data'!F125/VLOOKUP('Impact of the crisis'!$E128,'Country Indicator Data'!$B$4:$P$194,15,FALSE)))</f>
        <v>5.9390475444811998E-2</v>
      </c>
      <c r="H128" s="163">
        <f t="shared" si="39"/>
        <v>0.2</v>
      </c>
      <c r="I128" s="163">
        <f t="shared" si="40"/>
        <v>1.35</v>
      </c>
      <c r="J128" s="163">
        <f>IF('Crisis Indicator Data'!G125="x","x",IF(LOG('Crisis Indicator Data'!G125)&lt;J$4,0,IF(LOG('Crisis Indicator Data'!G125)&gt;J$3,5,ROUND(5-(J$3-LOG('Crisis Indicator Data'!G125))/(J$3-J$4)*5,1))))</f>
        <v>1.8</v>
      </c>
      <c r="K128" s="96">
        <f>IF('Crisis Indicator Data'!G125="x","x",IF(B128="Regional crisis",('Crisis Indicator Data'!G125/VLOOKUP('Impact of the crisis'!$C128,'Regional Crises'!$B$1:$R$66,5,FALSE)),'Crisis Indicator Data'!G125/VLOOKUP('Impact of the crisis'!$E128,'Country Indicator Data'!$B$4:$P$194,14,FALSE)))</f>
        <v>5.3658094071755792E-2</v>
      </c>
      <c r="L128" s="163">
        <f t="shared" si="41"/>
        <v>0.2</v>
      </c>
      <c r="M128" s="163">
        <f t="shared" si="42"/>
        <v>1</v>
      </c>
      <c r="N128" s="163">
        <f t="shared" si="43"/>
        <v>1.2</v>
      </c>
      <c r="O128" s="163">
        <f>IF('Crisis Indicator Data'!H125="x","x",IF('Crisis Indicator Data'!H125=0,0,IF(LOG('Crisis Indicator Data'!H125)&lt;O$4,0,IF(LOG('Crisis Indicator Data'!H125)&gt;O$3,5,ROUND(5-(O$3-LOG('Crisis Indicator Data'!H125))/(O$3-O$4)*5,1)))))</f>
        <v>3.4</v>
      </c>
      <c r="P128" s="96">
        <f>IF('Crisis Indicator Data'!H125="x","x",'Crisis Indicator Data'!H125/'Crisis Indicator Data'!G125)</f>
        <v>1</v>
      </c>
      <c r="Q128" s="163">
        <f t="shared" si="44"/>
        <v>5</v>
      </c>
      <c r="R128" s="163">
        <f t="shared" si="45"/>
        <v>4.2</v>
      </c>
      <c r="S128" s="163">
        <f>IF('Crisis Indicator Data'!I125="x","x",IF('Crisis Indicator Data'!I125=0,0,IF(LOG('Crisis Indicator Data'!I125)&lt;S$4,0,IF(LOG('Crisis Indicator Data'!I125)&gt;S$3,5,ROUND(5-(S$3-LOG('Crisis Indicator Data'!I125))/(S$3-S$4)*5,1)))))</f>
        <v>2.8</v>
      </c>
      <c r="T128" s="96">
        <f>IF('Crisis Indicator Data'!H125="x","x",IF('Crisis Indicator Data'!I125="x","x",'Crisis Indicator Data'!I125/'Crisis Indicator Data'!H125))</f>
        <v>2.5922795153564385E-2</v>
      </c>
      <c r="U128" s="163">
        <f t="shared" si="46"/>
        <v>0.9</v>
      </c>
      <c r="V128" s="163">
        <f t="shared" si="47"/>
        <v>1.9</v>
      </c>
      <c r="W128" s="163">
        <f>IF('Crisis Indicator Data'!L125="x","x",IF('Crisis Indicator Data'!L125=0,0,IF(LOG('Crisis Indicator Data'!L125)&lt;W$4,0,IF(LOG('Crisis Indicator Data'!L125)&gt;W$3,5,ROUND(5-(W$3-LOG('Crisis Indicator Data'!L125))/(W$3-W$4)*5,1)))))</f>
        <v>2.6</v>
      </c>
      <c r="X128" s="170">
        <f>IF(OR('Crisis Indicator Data'!L125="x",'Crisis Indicator Data'!H125="x"),"x",'Crisis Indicator Data'!L125/'Crisis Indicator Data'!H125)</f>
        <v>1.7751479289940828E-5</v>
      </c>
      <c r="Y128" s="163">
        <f t="shared" si="48"/>
        <v>0.9</v>
      </c>
      <c r="Z128" s="163">
        <f t="shared" si="49"/>
        <v>1.8</v>
      </c>
      <c r="AA128" s="163">
        <f t="shared" si="50"/>
        <v>1.9</v>
      </c>
      <c r="AB128" s="171">
        <f t="shared" si="51"/>
        <v>3.3</v>
      </c>
    </row>
    <row r="129" spans="1:28">
      <c r="A129" s="97" t="str">
        <f>'Crisis Indicator Data'!A126</f>
        <v xml:space="preserve">Conflict in southern Thailand </v>
      </c>
      <c r="B129" s="98" t="str">
        <f>'Crisis Indicator Data'!B126</f>
        <v>Conflict</v>
      </c>
      <c r="C129" s="98" t="str">
        <f>'Crisis Indicator Data'!C126</f>
        <v>THA002</v>
      </c>
      <c r="D129" s="98" t="str">
        <f>'Crisis Indicator Data'!D126</f>
        <v>Thailand</v>
      </c>
      <c r="E129" s="99" t="str">
        <f>'Crisis Indicator Data'!E126</f>
        <v>THA</v>
      </c>
      <c r="F129" s="169">
        <f>IF('Crisis Indicator Data'!F126="x","x",IF(LOG('Crisis Indicator Data'!F126)&lt;F$4,0,IF(LOG('Crisis Indicator Data'!F126)&gt;F$3,5,ROUND(5-(F$3-LOG('Crisis Indicator Data'!F126))/(F$3-F$4)*5,1))))</f>
        <v>2.1</v>
      </c>
      <c r="G129" s="96">
        <f>IF('Crisis Indicator Data'!F126="x","x",IF(B129="Regional crisis",('Crisis Indicator Data'!F126/VLOOKUP('Impact of the crisis'!$C129,'Regional Crises'!$B$1:$R$66,4,FALSE)),'Crisis Indicator Data'!F126/VLOOKUP('Impact of the crisis'!$E129,'Country Indicator Data'!$B$4:$P$194,15,FALSE)))</f>
        <v>3.5878564857405704E-2</v>
      </c>
      <c r="H129" s="163">
        <f t="shared" si="39"/>
        <v>0.1</v>
      </c>
      <c r="I129" s="163">
        <f t="shared" si="40"/>
        <v>1.1000000000000001</v>
      </c>
      <c r="J129" s="163">
        <f>IF('Crisis Indicator Data'!G126="x","x",IF(LOG('Crisis Indicator Data'!G126)&lt;J$4,0,IF(LOG('Crisis Indicator Data'!G126)&gt;J$3,5,ROUND(5-(J$3-LOG('Crisis Indicator Data'!G126))/(J$3-J$4)*5,1))))</f>
        <v>1.8</v>
      </c>
      <c r="K129" s="96">
        <f>IF('Crisis Indicator Data'!G126="x","x",IF(B129="Regional crisis",('Crisis Indicator Data'!G126/VLOOKUP('Impact of the crisis'!$C129,'Regional Crises'!$B$1:$R$66,5,FALSE)),'Crisis Indicator Data'!G126/VLOOKUP('Impact of the crisis'!$E129,'Country Indicator Data'!$B$4:$P$194,14,FALSE)))</f>
        <v>5.2282245505813341E-2</v>
      </c>
      <c r="L129" s="163">
        <f t="shared" si="41"/>
        <v>0.2</v>
      </c>
      <c r="M129" s="163">
        <f t="shared" si="42"/>
        <v>1</v>
      </c>
      <c r="N129" s="163">
        <f t="shared" si="43"/>
        <v>1.1000000000000001</v>
      </c>
      <c r="O129" s="163">
        <f>IF('Crisis Indicator Data'!H126="x","x",IF('Crisis Indicator Data'!H126=0,0,IF(LOG('Crisis Indicator Data'!H126)&lt;O$4,0,IF(LOG('Crisis Indicator Data'!H126)&gt;O$3,5,ROUND(5-(O$3-LOG('Crisis Indicator Data'!H126))/(O$3-O$4)*5,1)))))</f>
        <v>3.4</v>
      </c>
      <c r="P129" s="96">
        <f>IF('Crisis Indicator Data'!H126="x","x",'Crisis Indicator Data'!H126/'Crisis Indicator Data'!G126)</f>
        <v>1</v>
      </c>
      <c r="Q129" s="163">
        <f t="shared" si="44"/>
        <v>5</v>
      </c>
      <c r="R129" s="163">
        <f t="shared" si="45"/>
        <v>4.2</v>
      </c>
      <c r="S129" s="163" t="str">
        <f>IF('Crisis Indicator Data'!I126="x","x",IF('Crisis Indicator Data'!I126=0,0,IF(LOG('Crisis Indicator Data'!I126)&lt;S$4,0,IF(LOG('Crisis Indicator Data'!I126)&gt;S$3,5,ROUND(5-(S$3-LOG('Crisis Indicator Data'!I126))/(S$3-S$4)*5,1)))))</f>
        <v>x</v>
      </c>
      <c r="T129" s="96" t="str">
        <f>IF('Crisis Indicator Data'!H126="x","x",IF('Crisis Indicator Data'!I126="x","x",'Crisis Indicator Data'!I126/'Crisis Indicator Data'!H126))</f>
        <v>x</v>
      </c>
      <c r="U129" s="163" t="str">
        <f t="shared" si="46"/>
        <v>x</v>
      </c>
      <c r="V129" s="163" t="str">
        <f t="shared" si="47"/>
        <v>x</v>
      </c>
      <c r="W129" s="163">
        <f>IF('Crisis Indicator Data'!L126="x","x",IF('Crisis Indicator Data'!L126=0,0,IF(LOG('Crisis Indicator Data'!L126)&lt;W$4,0,IF(LOG('Crisis Indicator Data'!L126)&gt;W$3,5,ROUND(5-(W$3-LOG('Crisis Indicator Data'!L126))/(W$3-W$4)*5,1)))))</f>
        <v>2.6</v>
      </c>
      <c r="X129" s="170">
        <f>IF(OR('Crisis Indicator Data'!L126="x",'Crisis Indicator Data'!H126="x"),"x",'Crisis Indicator Data'!L126/'Crisis Indicator Data'!H126)</f>
        <v>1.8218623481781378E-5</v>
      </c>
      <c r="Y129" s="163">
        <f t="shared" si="48"/>
        <v>0.9</v>
      </c>
      <c r="Z129" s="163">
        <f t="shared" si="49"/>
        <v>1.8</v>
      </c>
      <c r="AA129" s="163">
        <f t="shared" si="50"/>
        <v>1.8</v>
      </c>
      <c r="AB129" s="171">
        <f t="shared" si="51"/>
        <v>3.2</v>
      </c>
    </row>
    <row r="130" spans="1:28">
      <c r="A130" s="97" t="str">
        <f>'Crisis Indicator Data'!A127</f>
        <v>Myanmar refugees in Thailand</v>
      </c>
      <c r="B130" s="98" t="str">
        <f>'Crisis Indicator Data'!B127</f>
        <v>International displacement</v>
      </c>
      <c r="C130" s="98" t="str">
        <f>'Crisis Indicator Data'!C127</f>
        <v>THA003</v>
      </c>
      <c r="D130" s="98" t="str">
        <f>'Crisis Indicator Data'!D127</f>
        <v>Thailand</v>
      </c>
      <c r="E130" s="99" t="str">
        <f>'Crisis Indicator Data'!E127</f>
        <v>THA</v>
      </c>
      <c r="F130" s="169">
        <f>IF('Crisis Indicator Data'!F127="x","x",IF(LOG('Crisis Indicator Data'!F127)&lt;F$4,0,IF(LOG('Crisis Indicator Data'!F127)&gt;F$3,5,ROUND(5-(F$3-LOG('Crisis Indicator Data'!F127))/(F$3-F$4)*5,1))))</f>
        <v>0</v>
      </c>
      <c r="G130" s="96">
        <f>IF('Crisis Indicator Data'!F127="x","x",IF(B130="Regional crisis",('Crisis Indicator Data'!F127/VLOOKUP('Impact of the crisis'!$C130,'Regional Crises'!$B$1:$R$66,4,FALSE)),'Crisis Indicator Data'!F127/VLOOKUP('Impact of the crisis'!$E130,'Country Indicator Data'!$B$4:$P$194,15,FALSE)))</f>
        <v>1.7616316623930788E-5</v>
      </c>
      <c r="H130" s="163">
        <f t="shared" si="39"/>
        <v>0</v>
      </c>
      <c r="I130" s="163">
        <f t="shared" si="40"/>
        <v>0</v>
      </c>
      <c r="J130" s="163">
        <f>IF('Crisis Indicator Data'!G127="x","x",IF(LOG('Crisis Indicator Data'!G127)&lt;J$4,0,IF(LOG('Crisis Indicator Data'!G127)&gt;J$3,5,ROUND(5-(J$3-LOG('Crisis Indicator Data'!G127))/(J$3-J$4)*5,1))))</f>
        <v>0</v>
      </c>
      <c r="K130" s="96">
        <f>IF('Crisis Indicator Data'!G127="x","x",IF(B130="Regional crisis",('Crisis Indicator Data'!G127/VLOOKUP('Impact of the crisis'!$C130,'Regional Crises'!$B$1:$R$66,5,FALSE)),'Crisis Indicator Data'!G127/VLOOKUP('Impact of the crisis'!$E130,'Country Indicator Data'!$B$4:$P$194,14,FALSE)))</f>
        <v>1.3909677809528129E-3</v>
      </c>
      <c r="L130" s="163">
        <f t="shared" si="41"/>
        <v>0</v>
      </c>
      <c r="M130" s="163">
        <f t="shared" si="42"/>
        <v>0</v>
      </c>
      <c r="N130" s="163">
        <f t="shared" si="43"/>
        <v>0</v>
      </c>
      <c r="O130" s="163">
        <f>IF('Crisis Indicator Data'!H127="x","x",IF('Crisis Indicator Data'!H127=0,0,IF(LOG('Crisis Indicator Data'!H127)&lt;O$4,0,IF(LOG('Crisis Indicator Data'!H127)&gt;O$3,5,ROUND(5-(O$3-LOG('Crisis Indicator Data'!H127))/(O$3-O$4)*5,1)))))</f>
        <v>0.8</v>
      </c>
      <c r="P130" s="96">
        <f>IF('Crisis Indicator Data'!H127="x","x",'Crisis Indicator Data'!H127/'Crisis Indicator Data'!G127)</f>
        <v>1</v>
      </c>
      <c r="Q130" s="163">
        <f t="shared" si="44"/>
        <v>5</v>
      </c>
      <c r="R130" s="163">
        <f t="shared" si="45"/>
        <v>2.9</v>
      </c>
      <c r="S130" s="163">
        <f>IF('Crisis Indicator Data'!I127="x","x",IF('Crisis Indicator Data'!I127=0,0,IF(LOG('Crisis Indicator Data'!I127)&lt;S$4,0,IF(LOG('Crisis Indicator Data'!I127)&gt;S$3,5,ROUND(5-(S$3-LOG('Crisis Indicator Data'!I127))/(S$3-S$4)*5,1)))))</f>
        <v>2.8</v>
      </c>
      <c r="T130" s="96">
        <f>IF('Crisis Indicator Data'!H127="x","x",IF('Crisis Indicator Data'!I127="x","x",'Crisis Indicator Data'!I127/'Crisis Indicator Data'!H127))</f>
        <v>1</v>
      </c>
      <c r="U130" s="163">
        <f t="shared" si="46"/>
        <v>5</v>
      </c>
      <c r="V130" s="163">
        <f t="shared" si="47"/>
        <v>3.9</v>
      </c>
      <c r="W130" s="163" t="str">
        <f>IF('Crisis Indicator Data'!L127="x","x",IF('Crisis Indicator Data'!L127=0,0,IF(LOG('Crisis Indicator Data'!L127)&lt;W$4,0,IF(LOG('Crisis Indicator Data'!L127)&gt;W$3,5,ROUND(5-(W$3-LOG('Crisis Indicator Data'!L127))/(W$3-W$4)*5,1)))))</f>
        <v>x</v>
      </c>
      <c r="X130" s="170" t="str">
        <f>IF(OR('Crisis Indicator Data'!L127="x",'Crisis Indicator Data'!H127="x"),"x",'Crisis Indicator Data'!L127/'Crisis Indicator Data'!H127)</f>
        <v>x</v>
      </c>
      <c r="Y130" s="163" t="str">
        <f t="shared" si="48"/>
        <v>x</v>
      </c>
      <c r="Z130" s="163" t="str">
        <f t="shared" si="49"/>
        <v>x</v>
      </c>
      <c r="AA130" s="163">
        <f t="shared" si="50"/>
        <v>3.9</v>
      </c>
      <c r="AB130" s="171">
        <f t="shared" si="51"/>
        <v>3.4</v>
      </c>
    </row>
    <row r="131" spans="1:28">
      <c r="A131" s="97" t="str">
        <f>'Crisis Indicator Data'!A128</f>
        <v>Tropical Cyclone Seroja</v>
      </c>
      <c r="B131" s="98" t="str">
        <f>'Crisis Indicator Data'!B128</f>
        <v>Tropical cyclone</v>
      </c>
      <c r="C131" s="98" t="str">
        <f>'Crisis Indicator Data'!C128</f>
        <v>TLS002</v>
      </c>
      <c r="D131" s="98" t="str">
        <f>'Crisis Indicator Data'!D128</f>
        <v>Timor Leste</v>
      </c>
      <c r="E131" s="99" t="str">
        <f>'Crisis Indicator Data'!E128</f>
        <v>TLS</v>
      </c>
      <c r="F131" s="169">
        <f>IF('Crisis Indicator Data'!F128="x","x",IF(LOG('Crisis Indicator Data'!F128)&lt;F$4,0,IF(LOG('Crisis Indicator Data'!F128)&gt;F$3,5,ROUND(5-(F$3-LOG('Crisis Indicator Data'!F128))/(F$3-F$4)*5,1))))</f>
        <v>2</v>
      </c>
      <c r="G131" s="96">
        <f>IF('Crisis Indicator Data'!F128="x","x",IF(B131="Regional crisis",('Crisis Indicator Data'!F128/VLOOKUP('Impact of the crisis'!$C131,'Regional Crises'!$B$1:$R$66,4,FALSE)),'Crisis Indicator Data'!F128/VLOOKUP('Impact of the crisis'!$E131,'Country Indicator Data'!$B$4:$P$194,15,FALSE)))</f>
        <v>1</v>
      </c>
      <c r="H131" s="163">
        <f t="shared" si="39"/>
        <v>5</v>
      </c>
      <c r="I131" s="163">
        <f t="shared" si="40"/>
        <v>3.5</v>
      </c>
      <c r="J131" s="163">
        <f>IF('Crisis Indicator Data'!G128="x","x",IF(LOG('Crisis Indicator Data'!G128)&lt;J$4,0,IF(LOG('Crisis Indicator Data'!G128)&gt;J$3,5,ROUND(5-(J$3-LOG('Crisis Indicator Data'!G128))/(J$3-J$4)*5,1))))</f>
        <v>0.4</v>
      </c>
      <c r="K131" s="96">
        <f>IF('Crisis Indicator Data'!G128="x","x",IF(B131="Regional crisis",('Crisis Indicator Data'!G128/VLOOKUP('Impact of the crisis'!$C131,'Regional Crises'!$B$1:$R$66,5,FALSE)),'Crisis Indicator Data'!G128/VLOOKUP('Impact of the crisis'!$E131,'Country Indicator Data'!$B$4:$P$194,14,FALSE)))</f>
        <v>1</v>
      </c>
      <c r="L131" s="163">
        <f t="shared" si="41"/>
        <v>5</v>
      </c>
      <c r="M131" s="163">
        <f t="shared" si="42"/>
        <v>2.7</v>
      </c>
      <c r="N131" s="163">
        <f t="shared" si="43"/>
        <v>3.1</v>
      </c>
      <c r="O131" s="163">
        <f>IF('Crisis Indicator Data'!H128="x","x",IF('Crisis Indicator Data'!H128=0,0,IF(LOG('Crisis Indicator Data'!H128)&lt;O$4,0,IF(LOG('Crisis Indicator Data'!H128)&gt;O$3,5,ROUND(5-(O$3-LOG('Crisis Indicator Data'!H128))/(O$3-O$4)*5,1)))))</f>
        <v>0</v>
      </c>
      <c r="P131" s="96">
        <f>IF('Crisis Indicator Data'!H128="x","x",'Crisis Indicator Data'!H128/'Crisis Indicator Data'!G128)</f>
        <v>2.5522041763341066E-2</v>
      </c>
      <c r="Q131" s="163">
        <f t="shared" si="44"/>
        <v>0.1</v>
      </c>
      <c r="R131" s="163">
        <f t="shared" si="45"/>
        <v>0.05</v>
      </c>
      <c r="S131" s="163">
        <f>IF('Crisis Indicator Data'!I128="x","x",IF('Crisis Indicator Data'!I128=0,0,IF(LOG('Crisis Indicator Data'!I128)&lt;S$4,0,IF(LOG('Crisis Indicator Data'!I128)&gt;S$3,5,ROUND(5-(S$3-LOG('Crisis Indicator Data'!I128))/(S$3-S$4)*5,1)))))</f>
        <v>1.4</v>
      </c>
      <c r="T131" s="96">
        <f>IF('Crisis Indicator Data'!H128="x","x",IF('Crisis Indicator Data'!I128="x","x",'Crisis Indicator Data'!I128/'Crisis Indicator Data'!H128))</f>
        <v>0.27272727272727271</v>
      </c>
      <c r="U131" s="163">
        <f t="shared" si="46"/>
        <v>5</v>
      </c>
      <c r="V131" s="163">
        <f t="shared" si="47"/>
        <v>3.2</v>
      </c>
      <c r="W131" s="163">
        <f>IF('Crisis Indicator Data'!L128="x","x",IF('Crisis Indicator Data'!L128=0,0,IF(LOG('Crisis Indicator Data'!L128)&lt;W$4,0,IF(LOG('Crisis Indicator Data'!L128)&gt;W$3,5,ROUND(5-(W$3-LOG('Crisis Indicator Data'!L128))/(W$3-W$4)*5,1)))))</f>
        <v>2.4</v>
      </c>
      <c r="X131" s="170">
        <f>IF(OR('Crisis Indicator Data'!L128="x",'Crisis Indicator Data'!H128="x"),"x",'Crisis Indicator Data'!L128/'Crisis Indicator Data'!H128)</f>
        <v>1.3636363636363637E-3</v>
      </c>
      <c r="Y131" s="163">
        <f t="shared" si="48"/>
        <v>5</v>
      </c>
      <c r="Z131" s="163">
        <f t="shared" si="49"/>
        <v>3.7</v>
      </c>
      <c r="AA131" s="163">
        <f t="shared" si="50"/>
        <v>3.5</v>
      </c>
      <c r="AB131" s="171">
        <f t="shared" si="51"/>
        <v>2.1</v>
      </c>
    </row>
    <row r="132" spans="1:28">
      <c r="A132" s="97" t="str">
        <f>'Crisis Indicator Data'!A129</f>
        <v>Venezuelan refugees in Trinidad and Tobago</v>
      </c>
      <c r="B132" s="98" t="str">
        <f>'Crisis Indicator Data'!B129</f>
        <v>International displacement</v>
      </c>
      <c r="C132" s="98" t="str">
        <f>'Crisis Indicator Data'!C129</f>
        <v>TTO002</v>
      </c>
      <c r="D132" s="98" t="str">
        <f>'Crisis Indicator Data'!D129</f>
        <v>Trinidad and Tobago</v>
      </c>
      <c r="E132" s="99" t="str">
        <f>'Crisis Indicator Data'!E129</f>
        <v>TTO</v>
      </c>
      <c r="F132" s="169">
        <f>IF('Crisis Indicator Data'!F129="x","x",IF(LOG('Crisis Indicator Data'!F129)&lt;F$4,0,IF(LOG('Crisis Indicator Data'!F129)&gt;F$3,5,ROUND(5-(F$3-LOG('Crisis Indicator Data'!F129))/(F$3-F$4)*5,1))))</f>
        <v>1.2</v>
      </c>
      <c r="G132" s="96">
        <f>IF('Crisis Indicator Data'!F129="x","x",IF(B132="Regional crisis",('Crisis Indicator Data'!F129/VLOOKUP('Impact of the crisis'!$C132,'Regional Crises'!$B$1:$R$66,4,FALSE)),'Crisis Indicator Data'!F129/VLOOKUP('Impact of the crisis'!$E132,'Country Indicator Data'!$B$4:$P$194,15,FALSE)))</f>
        <v>1</v>
      </c>
      <c r="H132" s="163">
        <f t="shared" si="39"/>
        <v>5</v>
      </c>
      <c r="I132" s="163">
        <f t="shared" si="40"/>
        <v>3.1</v>
      </c>
      <c r="J132" s="163">
        <f>IF('Crisis Indicator Data'!G129="x","x",IF(LOG('Crisis Indicator Data'!G129)&lt;J$4,0,IF(LOG('Crisis Indicator Data'!G129)&gt;J$3,5,ROUND(5-(J$3-LOG('Crisis Indicator Data'!G129))/(J$3-J$4)*5,1))))</f>
        <v>0.5</v>
      </c>
      <c r="K132" s="96">
        <f>IF('Crisis Indicator Data'!G129="x","x",IF(B132="Regional crisis",('Crisis Indicator Data'!G129/VLOOKUP('Impact of the crisis'!$C132,'Regional Crises'!$B$1:$R$66,5,FALSE)),'Crisis Indicator Data'!G129/VLOOKUP('Impact of the crisis'!$E132,'Country Indicator Data'!$B$4:$P$194,14,FALSE)))</f>
        <v>0.99656357388316152</v>
      </c>
      <c r="L132" s="163">
        <f t="shared" si="41"/>
        <v>5</v>
      </c>
      <c r="M132" s="163">
        <f t="shared" si="42"/>
        <v>2.75</v>
      </c>
      <c r="N132" s="163">
        <f t="shared" si="43"/>
        <v>2.9</v>
      </c>
      <c r="O132" s="163">
        <f>IF('Crisis Indicator Data'!H129="x","x",IF('Crisis Indicator Data'!H129=0,0,IF(LOG('Crisis Indicator Data'!H129)&lt;O$4,0,IF(LOG('Crisis Indicator Data'!H129)&gt;O$3,5,ROUND(5-(O$3-LOG('Crisis Indicator Data'!H129))/(O$3-O$4)*5,1)))))</f>
        <v>0.5</v>
      </c>
      <c r="P132" s="96">
        <f>IF('Crisis Indicator Data'!H129="x","x",'Crisis Indicator Data'!H129/'Crisis Indicator Data'!G129)</f>
        <v>4.1379310344827586E-2</v>
      </c>
      <c r="Q132" s="163">
        <f t="shared" si="44"/>
        <v>0.2</v>
      </c>
      <c r="R132" s="163">
        <f t="shared" si="45"/>
        <v>0.35</v>
      </c>
      <c r="S132" s="163">
        <f>IF('Crisis Indicator Data'!I129="x","x",IF('Crisis Indicator Data'!I129=0,0,IF(LOG('Crisis Indicator Data'!I129)&lt;S$4,0,IF(LOG('Crisis Indicator Data'!I129)&gt;S$3,5,ROUND(5-(S$3-LOG('Crisis Indicator Data'!I129))/(S$3-S$4)*5,1)))))</f>
        <v>2.5</v>
      </c>
      <c r="T132" s="96">
        <f>IF('Crisis Indicator Data'!H129="x","x",IF('Crisis Indicator Data'!I129="x","x",'Crisis Indicator Data'!I129/'Crisis Indicator Data'!H129))</f>
        <v>1</v>
      </c>
      <c r="U132" s="163">
        <f t="shared" si="46"/>
        <v>5</v>
      </c>
      <c r="V132" s="163">
        <f t="shared" si="47"/>
        <v>3.8</v>
      </c>
      <c r="W132" s="163">
        <f>IF('Crisis Indicator Data'!L129="x","x",IF('Crisis Indicator Data'!L129=0,0,IF(LOG('Crisis Indicator Data'!L129)&lt;W$4,0,IF(LOG('Crisis Indicator Data'!L129)&gt;W$3,5,ROUND(5-(W$3-LOG('Crisis Indicator Data'!L129))/(W$3-W$4)*5,1)))))</f>
        <v>2.5</v>
      </c>
      <c r="X132" s="170">
        <f>IF(OR('Crisis Indicator Data'!L129="x",'Crisis Indicator Data'!H129="x"),"x",'Crisis Indicator Data'!L129/'Crisis Indicator Data'!H129)</f>
        <v>1E-3</v>
      </c>
      <c r="Y132" s="163">
        <f t="shared" si="48"/>
        <v>5</v>
      </c>
      <c r="Z132" s="163">
        <f t="shared" si="49"/>
        <v>3.8</v>
      </c>
      <c r="AA132" s="163">
        <f t="shared" si="50"/>
        <v>3.8</v>
      </c>
      <c r="AB132" s="171">
        <f t="shared" si="51"/>
        <v>2.4</v>
      </c>
    </row>
    <row r="133" spans="1:28">
      <c r="A133" s="97" t="str">
        <f>'Crisis Indicator Data'!A130</f>
        <v>Mixed migration flows in Tunisia</v>
      </c>
      <c r="B133" s="98" t="str">
        <f>'Crisis Indicator Data'!B130</f>
        <v>International displacement</v>
      </c>
      <c r="C133" s="98" t="str">
        <f>'Crisis Indicator Data'!C130</f>
        <v>TUN002</v>
      </c>
      <c r="D133" s="98" t="str">
        <f>'Crisis Indicator Data'!D130</f>
        <v>Tunisia</v>
      </c>
      <c r="E133" s="99" t="str">
        <f>'Crisis Indicator Data'!E130</f>
        <v>TUN</v>
      </c>
      <c r="F133" s="169">
        <f>IF('Crisis Indicator Data'!F130="x","x",IF(LOG('Crisis Indicator Data'!F130)&lt;F$4,0,IF(LOG('Crisis Indicator Data'!F130)&gt;F$3,5,ROUND(5-(F$3-LOG('Crisis Indicator Data'!F130))/(F$3-F$4)*5,1))))</f>
        <v>3.7</v>
      </c>
      <c r="G133" s="96">
        <f>IF('Crisis Indicator Data'!F130="x","x",IF(B133="Regional crisis",('Crisis Indicator Data'!F130/VLOOKUP('Impact of the crisis'!$C133,'Regional Crises'!$B$1:$R$66,4,FALSE)),'Crisis Indicator Data'!F130/VLOOKUP('Impact of the crisis'!$E133,'Country Indicator Data'!$B$4:$P$194,15,FALSE)))</f>
        <v>1</v>
      </c>
      <c r="H133" s="163">
        <f t="shared" si="39"/>
        <v>5</v>
      </c>
      <c r="I133" s="163">
        <f t="shared" si="40"/>
        <v>4.3499999999999996</v>
      </c>
      <c r="J133" s="163">
        <f>IF('Crisis Indicator Data'!G130="x","x",IF(LOG('Crisis Indicator Data'!G130)&lt;J$4,0,IF(LOG('Crisis Indicator Data'!G130)&gt;J$3,5,ROUND(5-(J$3-LOG('Crisis Indicator Data'!G130))/(J$3-J$4)*5,1))))</f>
        <v>3.6</v>
      </c>
      <c r="K133" s="96">
        <f>IF('Crisis Indicator Data'!G130="x","x",IF(B133="Regional crisis",('Crisis Indicator Data'!G130/VLOOKUP('Impact of the crisis'!$C133,'Regional Crises'!$B$1:$R$66,5,FALSE)),'Crisis Indicator Data'!G130/VLOOKUP('Impact of the crisis'!$E133,'Country Indicator Data'!$B$4:$P$194,14,FALSE)))</f>
        <v>1</v>
      </c>
      <c r="L133" s="163">
        <f t="shared" si="41"/>
        <v>5</v>
      </c>
      <c r="M133" s="163">
        <f t="shared" si="42"/>
        <v>4.3</v>
      </c>
      <c r="N133" s="163">
        <f t="shared" si="43"/>
        <v>4.3</v>
      </c>
      <c r="O133" s="163" t="str">
        <f>IF('Crisis Indicator Data'!H130="x","x",IF('Crisis Indicator Data'!H130=0,0,IF(LOG('Crisis Indicator Data'!H130)&lt;O$4,0,IF(LOG('Crisis Indicator Data'!H130)&gt;O$3,5,ROUND(5-(O$3-LOG('Crisis Indicator Data'!H130))/(O$3-O$4)*5,1)))))</f>
        <v>x</v>
      </c>
      <c r="P133" s="96" t="str">
        <f>IF('Crisis Indicator Data'!H130="x","x",'Crisis Indicator Data'!H130/'Crisis Indicator Data'!G130)</f>
        <v>x</v>
      </c>
      <c r="Q133" s="163" t="str">
        <f t="shared" si="44"/>
        <v>x</v>
      </c>
      <c r="R133" s="163" t="str">
        <f t="shared" si="45"/>
        <v>x</v>
      </c>
      <c r="S133" s="163" t="str">
        <f>IF('Crisis Indicator Data'!I130="x","x",IF('Crisis Indicator Data'!I130=0,0,IF(LOG('Crisis Indicator Data'!I130)&lt;S$4,0,IF(LOG('Crisis Indicator Data'!I130)&gt;S$3,5,ROUND(5-(S$3-LOG('Crisis Indicator Data'!I130))/(S$3-S$4)*5,1)))))</f>
        <v>x</v>
      </c>
      <c r="T133" s="96" t="str">
        <f>IF('Crisis Indicator Data'!H130="x","x",IF('Crisis Indicator Data'!I130="x","x",'Crisis Indicator Data'!I130/'Crisis Indicator Data'!H130))</f>
        <v>x</v>
      </c>
      <c r="U133" s="163" t="str">
        <f t="shared" si="46"/>
        <v>x</v>
      </c>
      <c r="V133" s="163" t="str">
        <f t="shared" si="47"/>
        <v>x</v>
      </c>
      <c r="W133" s="163">
        <f>IF('Crisis Indicator Data'!L130="x","x",IF('Crisis Indicator Data'!L130=0,0,IF(LOG('Crisis Indicator Data'!L130)&lt;W$4,0,IF(LOG('Crisis Indicator Data'!L130)&gt;W$3,5,ROUND(5-(W$3-LOG('Crisis Indicator Data'!L130))/(W$3-W$4)*5,1)))))</f>
        <v>3.9</v>
      </c>
      <c r="X133" s="170" t="str">
        <f>IF(OR('Crisis Indicator Data'!L130="x",'Crisis Indicator Data'!H130="x"),"x",'Crisis Indicator Data'!L130/'Crisis Indicator Data'!H130)</f>
        <v>x</v>
      </c>
      <c r="Y133" s="163" t="str">
        <f t="shared" si="48"/>
        <v>x</v>
      </c>
      <c r="Z133" s="163">
        <f t="shared" si="49"/>
        <v>3.9</v>
      </c>
      <c r="AA133" s="163">
        <f t="shared" si="50"/>
        <v>3.9</v>
      </c>
      <c r="AB133" s="171">
        <f t="shared" si="51"/>
        <v>3.9</v>
      </c>
    </row>
    <row r="134" spans="1:28">
      <c r="A134" s="97" t="str">
        <f>'Crisis Indicator Data'!A131</f>
        <v>Complex situation in Turkey</v>
      </c>
      <c r="B134" s="98" t="str">
        <f>'Crisis Indicator Data'!B131</f>
        <v>Multiple crises country</v>
      </c>
      <c r="C134" s="98" t="str">
        <f>'Crisis Indicator Data'!C131</f>
        <v>TUR001</v>
      </c>
      <c r="D134" s="98" t="str">
        <f>'Crisis Indicator Data'!D131</f>
        <v>Turkey</v>
      </c>
      <c r="E134" s="99" t="str">
        <f>'Crisis Indicator Data'!E131</f>
        <v>TUR</v>
      </c>
      <c r="F134" s="169">
        <f>IF('Crisis Indicator Data'!F131="x","x",IF(LOG('Crisis Indicator Data'!F131)&lt;F$4,0,IF(LOG('Crisis Indicator Data'!F131)&gt;F$3,5,ROUND(5-(F$3-LOG('Crisis Indicator Data'!F131))/(F$3-F$4)*5,1))))</f>
        <v>4.3</v>
      </c>
      <c r="G134" s="96">
        <f>IF('Crisis Indicator Data'!F131="x","x",IF(B134="Regional crisis",('Crisis Indicator Data'!F131/VLOOKUP('Impact of the crisis'!$C134,'Regional Crises'!$B$1:$R$66,4,FALSE)),'Crisis Indicator Data'!F131/VLOOKUP('Impact of the crisis'!$E134,'Country Indicator Data'!$B$4:$P$194,15,FALSE)))</f>
        <v>0.49234437327027275</v>
      </c>
      <c r="H134" s="163">
        <f t="shared" ref="H134:H149" si="52">IF(G134="x","x",IF(G134&lt;H$4,0,IF(G134&gt;H$3,5,ROUND(5-(H$3-G134)/(H$3-H$4)*5,1))))</f>
        <v>2.4</v>
      </c>
      <c r="I134" s="163">
        <f t="shared" ref="I134:I146" si="53">IF(AND(H134="x",F134="x"),"x",AVERAGE(F134,H134))</f>
        <v>3.3499999999999996</v>
      </c>
      <c r="J134" s="163">
        <f>IF('Crisis Indicator Data'!G131="x","x",IF(LOG('Crisis Indicator Data'!G131)&lt;J$4,0,IF(LOG('Crisis Indicator Data'!G131)&gt;J$3,5,ROUND(5-(J$3-LOG('Crisis Indicator Data'!G131))/(J$3-J$4)*5,1))))</f>
        <v>5</v>
      </c>
      <c r="K134" s="96">
        <f>IF('Crisis Indicator Data'!G131="x","x",IF(B134="Regional crisis",('Crisis Indicator Data'!G131/VLOOKUP('Impact of the crisis'!$C134,'Regional Crises'!$B$1:$R$66,5,FALSE)),'Crisis Indicator Data'!G131/VLOOKUP('Impact of the crisis'!$E134,'Country Indicator Data'!$B$4:$P$194,14,FALSE)))</f>
        <v>0.64258659954452835</v>
      </c>
      <c r="L134" s="163">
        <f t="shared" ref="L134:L149" si="54">IF(K134="x","x",IF(K134&lt;L$4,0,IF(K134&gt;L$3,5,ROUND(5-(L$3-K134)/(L$3-L$4)*5,1))))</f>
        <v>3.2</v>
      </c>
      <c r="M134" s="163">
        <f t="shared" ref="M134:M146" si="55">IF(AND(L134="x",J134="x"),"x",AVERAGE(J134,L134))</f>
        <v>4.0999999999999996</v>
      </c>
      <c r="N134" s="163">
        <f t="shared" ref="N134:N146" si="56">IF(AND(M134="x",I134="x"),"x",IF(OR(M134="x",I134="x"),AVERAGE(I134,M134),ROUND((5-GEOMEAN(((5-I134)/5*4+1),((5-M134)/5*4+1)))/4*5,1)))</f>
        <v>3.8</v>
      </c>
      <c r="O134" s="163">
        <f>IF('Crisis Indicator Data'!H131="x","x",IF('Crisis Indicator Data'!H131=0,0,IF(LOG('Crisis Indicator Data'!H131)&lt;O$4,0,IF(LOG('Crisis Indicator Data'!H131)&gt;O$3,5,ROUND(5-(O$3-LOG('Crisis Indicator Data'!H131))/(O$3-O$4)*5,1)))))</f>
        <v>3.8</v>
      </c>
      <c r="P134" s="96">
        <f>IF('Crisis Indicator Data'!H131="x","x",'Crisis Indicator Data'!H131/'Crisis Indicator Data'!G131)</f>
        <v>0.10818675271865849</v>
      </c>
      <c r="Q134" s="163">
        <f t="shared" ref="Q134:Q149" si="57">IF(P134="x","x",IF(P134&lt;Q$4,0,IF(P134&gt;Q$3,5,ROUND(5-(Q$3-P134)/(Q$3-Q$4)*5,1))))</f>
        <v>0.5</v>
      </c>
      <c r="R134" s="163">
        <f t="shared" ref="R134:R146" si="58">IF(AND(Q134="x",O134="x"),"x",AVERAGE(O134,Q134))</f>
        <v>2.15</v>
      </c>
      <c r="S134" s="163">
        <f>IF('Crisis Indicator Data'!I131="x","x",IF('Crisis Indicator Data'!I131=0,0,IF(LOG('Crisis Indicator Data'!I131)&lt;S$4,0,IF(LOG('Crisis Indicator Data'!I131)&gt;S$3,5,ROUND(5-(S$3-LOG('Crisis Indicator Data'!I131))/(S$3-S$4)*5,1)))))</f>
        <v>5</v>
      </c>
      <c r="T134" s="96">
        <f>IF('Crisis Indicator Data'!H131="x","x",IF('Crisis Indicator Data'!I131="x","x",'Crisis Indicator Data'!I131/'Crisis Indicator Data'!H131))</f>
        <v>0.68965517241379315</v>
      </c>
      <c r="U134" s="163">
        <f t="shared" ref="U134:U149" si="59">IF(T134="x","x",IF(T134&lt;U$4,0,IF(T134&gt;U$3,5,ROUND(5-(U$3-T134)/(U$3-U$4)*5,1))))</f>
        <v>5</v>
      </c>
      <c r="V134" s="163">
        <f t="shared" ref="V134:V146" si="60">IF(AND(U134="x",S134="x"),"x",ROUND(AVERAGE(S134,U134),1))</f>
        <v>5</v>
      </c>
      <c r="W134" s="163">
        <f>IF('Crisis Indicator Data'!L131="x","x",IF('Crisis Indicator Data'!L131=0,0,IF(LOG('Crisis Indicator Data'!L131)&lt;W$4,0,IF(LOG('Crisis Indicator Data'!L131)&gt;W$3,5,ROUND(5-(W$3-LOG('Crisis Indicator Data'!L131))/(W$3-W$4)*5,1)))))</f>
        <v>2.9</v>
      </c>
      <c r="X134" s="170">
        <f>IF(OR('Crisis Indicator Data'!L131="x",'Crisis Indicator Data'!H131="x"),"x",'Crisis Indicator Data'!L131/'Crisis Indicator Data'!H131)</f>
        <v>2.0000000000000002E-5</v>
      </c>
      <c r="Y134" s="163">
        <f t="shared" ref="Y134:Y149" si="61">IF(X134="x","x",IF(X134&lt;Y$4,0,IF(X134&gt;Y$3,5,ROUND(5-(Y$3-X134)/(Y$3-Y$4)*5,1))))</f>
        <v>1</v>
      </c>
      <c r="Z134" s="163">
        <f t="shared" ref="Z134:Z146" si="62">IF(AND(Y134="x",W134="x"),"x",ROUND(AVERAGE(W134,Y134),1))</f>
        <v>2</v>
      </c>
      <c r="AA134" s="163">
        <f t="shared" ref="AA134:AA146" si="63">IF(AND(V134="x",Z134="x"),"x",IF(OR(V134="x",Z134="x"),AVERAGE(V134,Z134),ROUND((5-GEOMEAN(((5-V134)/5*4+1),((5-Z134)/5*4+1)))/4*5,1)))</f>
        <v>3.9</v>
      </c>
      <c r="AB134" s="171">
        <f t="shared" ref="AB134:AB146" si="64">IF(AND(R134="x",AA134="x"),"x",IF(OR(R134="x",AA134="x"),AVERAGE(R134,AA134),ROUND((5-GEOMEAN(((5-R134)/5*4+1),((5-AA134)/5*4+1)))/4*5,1)))</f>
        <v>3.1</v>
      </c>
    </row>
    <row r="135" spans="1:28">
      <c r="A135" s="97" t="str">
        <f>'Crisis Indicator Data'!A132</f>
        <v>Syrian Refugees in Turkey</v>
      </c>
      <c r="B135" s="98" t="str">
        <f>'Crisis Indicator Data'!B132</f>
        <v>International displacement</v>
      </c>
      <c r="C135" s="98" t="str">
        <f>'Crisis Indicator Data'!C132</f>
        <v>TUR002</v>
      </c>
      <c r="D135" s="98" t="str">
        <f>'Crisis Indicator Data'!D132</f>
        <v>Turkey</v>
      </c>
      <c r="E135" s="99" t="str">
        <f>'Crisis Indicator Data'!E132</f>
        <v>TUR</v>
      </c>
      <c r="F135" s="169">
        <f>IF('Crisis Indicator Data'!F132="x","x",IF(LOG('Crisis Indicator Data'!F132)&lt;F$4,0,IF(LOG('Crisis Indicator Data'!F132)&gt;F$3,5,ROUND(5-(F$3-LOG('Crisis Indicator Data'!F132))/(F$3-F$4)*5,1))))</f>
        <v>3.5</v>
      </c>
      <c r="G135" s="96">
        <f>IF('Crisis Indicator Data'!F132="x","x",IF(B135="Regional crisis",('Crisis Indicator Data'!F132/VLOOKUP('Impact of the crisis'!$C135,'Regional Crises'!$B$1:$R$66,4,FALSE)),'Crisis Indicator Data'!F132/VLOOKUP('Impact of the crisis'!$E135,'Country Indicator Data'!$B$4:$P$194,15,FALSE)))</f>
        <v>0.1715473669165703</v>
      </c>
      <c r="H135" s="163">
        <f t="shared" si="52"/>
        <v>0.8</v>
      </c>
      <c r="I135" s="163">
        <f t="shared" si="53"/>
        <v>2.15</v>
      </c>
      <c r="J135" s="163">
        <f>IF('Crisis Indicator Data'!G132="x","x",IF(LOG('Crisis Indicator Data'!G132)&lt;J$4,0,IF(LOG('Crisis Indicator Data'!G132)&gt;J$3,5,ROUND(5-(J$3-LOG('Crisis Indicator Data'!G132))/(J$3-J$4)*5,1))))</f>
        <v>5</v>
      </c>
      <c r="K135" s="96">
        <f>IF('Crisis Indicator Data'!G132="x","x",IF(B135="Regional crisis",('Crisis Indicator Data'!G132/VLOOKUP('Impact of the crisis'!$C135,'Regional Crises'!$B$1:$R$66,5,FALSE)),'Crisis Indicator Data'!G132/VLOOKUP('Impact of the crisis'!$E135,'Country Indicator Data'!$B$4:$P$194,14,FALSE)))</f>
        <v>0.4333932638139758</v>
      </c>
      <c r="L135" s="163">
        <f t="shared" si="54"/>
        <v>2.1</v>
      </c>
      <c r="M135" s="163">
        <f t="shared" si="55"/>
        <v>3.55</v>
      </c>
      <c r="N135" s="163">
        <f t="shared" si="56"/>
        <v>2.9</v>
      </c>
      <c r="O135" s="163">
        <f>IF('Crisis Indicator Data'!H132="x","x",IF('Crisis Indicator Data'!H132=0,0,IF(LOG('Crisis Indicator Data'!H132)&lt;O$4,0,IF(LOG('Crisis Indicator Data'!H132)&gt;O$3,5,ROUND(5-(O$3-LOG('Crisis Indicator Data'!H132))/(O$3-O$4)*5,1)))))</f>
        <v>3.7</v>
      </c>
      <c r="P135" s="96">
        <f>IF('Crisis Indicator Data'!H132="x","x",'Crisis Indicator Data'!H132/'Crisis Indicator Data'!G132)</f>
        <v>0.15128049117760939</v>
      </c>
      <c r="Q135" s="163">
        <f t="shared" si="57"/>
        <v>0.7</v>
      </c>
      <c r="R135" s="163">
        <f t="shared" si="58"/>
        <v>2.2000000000000002</v>
      </c>
      <c r="S135" s="163">
        <f>IF('Crisis Indicator Data'!I132="x","x",IF('Crisis Indicator Data'!I132=0,0,IF(LOG('Crisis Indicator Data'!I132)&lt;S$4,0,IF(LOG('Crisis Indicator Data'!I132)&gt;S$3,5,ROUND(5-(S$3-LOG('Crisis Indicator Data'!I132))/(S$3-S$4)*5,1)))))</f>
        <v>5</v>
      </c>
      <c r="T135" s="96">
        <f>IF('Crisis Indicator Data'!H132="x","x",IF('Crisis Indicator Data'!I132="x","x",'Crisis Indicator Data'!I132/'Crisis Indicator Data'!H132))</f>
        <v>0.67093235831809872</v>
      </c>
      <c r="U135" s="163">
        <f t="shared" si="59"/>
        <v>5</v>
      </c>
      <c r="V135" s="163">
        <f t="shared" si="60"/>
        <v>5</v>
      </c>
      <c r="W135" s="163" t="str">
        <f>IF('Crisis Indicator Data'!L132="x","x",IF('Crisis Indicator Data'!L132=0,0,IF(LOG('Crisis Indicator Data'!L132)&lt;W$4,0,IF(LOG('Crisis Indicator Data'!L132)&gt;W$3,5,ROUND(5-(W$3-LOG('Crisis Indicator Data'!L132))/(W$3-W$4)*5,1)))))</f>
        <v>x</v>
      </c>
      <c r="X135" s="170" t="str">
        <f>IF(OR('Crisis Indicator Data'!L132="x",'Crisis Indicator Data'!H132="x"),"x",'Crisis Indicator Data'!L132/'Crisis Indicator Data'!H132)</f>
        <v>x</v>
      </c>
      <c r="Y135" s="163" t="str">
        <f t="shared" si="61"/>
        <v>x</v>
      </c>
      <c r="Z135" s="163" t="str">
        <f t="shared" si="62"/>
        <v>x</v>
      </c>
      <c r="AA135" s="163">
        <f t="shared" si="63"/>
        <v>5</v>
      </c>
      <c r="AB135" s="171">
        <f t="shared" si="64"/>
        <v>4</v>
      </c>
    </row>
    <row r="136" spans="1:28">
      <c r="A136" s="97" t="str">
        <f>'Crisis Indicator Data'!A133</f>
        <v>Mixed Migration Flows in Turkey</v>
      </c>
      <c r="B136" s="98" t="str">
        <f>'Crisis Indicator Data'!B133</f>
        <v>International displacement</v>
      </c>
      <c r="C136" s="98" t="str">
        <f>'Crisis Indicator Data'!C133</f>
        <v>TUR003</v>
      </c>
      <c r="D136" s="98" t="str">
        <f>'Crisis Indicator Data'!D133</f>
        <v>Turkey</v>
      </c>
      <c r="E136" s="99" t="str">
        <f>'Crisis Indicator Data'!E133</f>
        <v>TUR</v>
      </c>
      <c r="F136" s="169">
        <f>IF('Crisis Indicator Data'!F133="x","x",IF(LOG('Crisis Indicator Data'!F133)&lt;F$4,0,IF(LOG('Crisis Indicator Data'!F133)&gt;F$3,5,ROUND(5-(F$3-LOG('Crisis Indicator Data'!F133))/(F$3-F$4)*5,1))))</f>
        <v>3.7</v>
      </c>
      <c r="G136" s="96">
        <f>IF('Crisis Indicator Data'!F133="x","x",IF(B136="Regional crisis",('Crisis Indicator Data'!F133/VLOOKUP('Impact of the crisis'!$C136,'Regional Crises'!$B$1:$R$66,4,FALSE)),'Crisis Indicator Data'!F133/VLOOKUP('Impact of the crisis'!$E136,'Country Indicator Data'!$B$4:$P$194,15,FALSE)))</f>
        <v>0.23063550017540896</v>
      </c>
      <c r="H136" s="163">
        <f t="shared" si="52"/>
        <v>1.1000000000000001</v>
      </c>
      <c r="I136" s="163">
        <f t="shared" si="53"/>
        <v>2.4000000000000004</v>
      </c>
      <c r="J136" s="163">
        <f>IF('Crisis Indicator Data'!G133="x","x",IF(LOG('Crisis Indicator Data'!G133)&lt;J$4,0,IF(LOG('Crisis Indicator Data'!G133)&gt;J$3,5,ROUND(5-(J$3-LOG('Crisis Indicator Data'!G133))/(J$3-J$4)*5,1))))</f>
        <v>5</v>
      </c>
      <c r="K136" s="96">
        <f>IF('Crisis Indicator Data'!G133="x","x",IF(B136="Regional crisis",('Crisis Indicator Data'!G133/VLOOKUP('Impact of the crisis'!$C136,'Regional Crises'!$B$1:$R$66,5,FALSE)),'Crisis Indicator Data'!G133/VLOOKUP('Impact of the crisis'!$E136,'Country Indicator Data'!$B$4:$P$194,14,FALSE)))</f>
        <v>0.45098885293060048</v>
      </c>
      <c r="L136" s="163">
        <f t="shared" si="54"/>
        <v>2.2000000000000002</v>
      </c>
      <c r="M136" s="163">
        <f t="shared" si="55"/>
        <v>3.6</v>
      </c>
      <c r="N136" s="163">
        <f t="shared" si="56"/>
        <v>3.1</v>
      </c>
      <c r="O136" s="163">
        <f>IF('Crisis Indicator Data'!H133="x","x",IF('Crisis Indicator Data'!H133=0,0,IF(LOG('Crisis Indicator Data'!H133)&lt;O$4,0,IF(LOG('Crisis Indicator Data'!H133)&gt;O$3,5,ROUND(5-(O$3-LOG('Crisis Indicator Data'!H133))/(O$3-O$4)*5,1)))))</f>
        <v>3.8</v>
      </c>
      <c r="P136" s="96">
        <f>IF('Crisis Indicator Data'!H133="x","x",'Crisis Indicator Data'!H133/'Crisis Indicator Data'!G133)</f>
        <v>0.15414872694413437</v>
      </c>
      <c r="Q136" s="163">
        <f t="shared" si="57"/>
        <v>0.7</v>
      </c>
      <c r="R136" s="163">
        <f t="shared" si="58"/>
        <v>2.25</v>
      </c>
      <c r="S136" s="163">
        <f>IF('Crisis Indicator Data'!I133="x","x",IF('Crisis Indicator Data'!I133=0,0,IF(LOG('Crisis Indicator Data'!I133)&lt;S$4,0,IF(LOG('Crisis Indicator Data'!I133)&gt;S$3,5,ROUND(5-(S$3-LOG('Crisis Indicator Data'!I133))/(S$3-S$4)*5,1)))))</f>
        <v>5</v>
      </c>
      <c r="T136" s="96">
        <f>IF('Crisis Indicator Data'!H133="x","x",IF('Crisis Indicator Data'!I133="x","x",'Crisis Indicator Data'!I133/'Crisis Indicator Data'!H133))</f>
        <v>0.68965517241379315</v>
      </c>
      <c r="U136" s="163">
        <f t="shared" si="59"/>
        <v>5</v>
      </c>
      <c r="V136" s="163">
        <f t="shared" si="60"/>
        <v>5</v>
      </c>
      <c r="W136" s="163">
        <f>IF('Crisis Indicator Data'!L133="x","x",IF('Crisis Indicator Data'!L133=0,0,IF(LOG('Crisis Indicator Data'!L133)&lt;W$4,0,IF(LOG('Crisis Indicator Data'!L133)&gt;W$3,5,ROUND(5-(W$3-LOG('Crisis Indicator Data'!L133))/(W$3-W$4)*5,1)))))</f>
        <v>2.1</v>
      </c>
      <c r="X136" s="170">
        <f>IF(OR('Crisis Indicator Data'!L133="x",'Crisis Indicator Data'!H133="x"),"x",'Crisis Indicator Data'!L133/'Crisis Indicator Data'!H133)</f>
        <v>5.3448275862068962E-6</v>
      </c>
      <c r="Y136" s="163">
        <f t="shared" si="61"/>
        <v>0.3</v>
      </c>
      <c r="Z136" s="163">
        <f t="shared" si="62"/>
        <v>1.2</v>
      </c>
      <c r="AA136" s="163">
        <f t="shared" si="63"/>
        <v>3.7</v>
      </c>
      <c r="AB136" s="171">
        <f t="shared" si="64"/>
        <v>3.1</v>
      </c>
    </row>
    <row r="137" spans="1:28">
      <c r="A137" s="97" t="str">
        <f>'Crisis Indicator Data'!A134</f>
        <v>Kurdish Conflict</v>
      </c>
      <c r="B137" s="98" t="str">
        <f>'Crisis Indicator Data'!B134</f>
        <v>Conflict</v>
      </c>
      <c r="C137" s="98" t="str">
        <f>'Crisis Indicator Data'!C134</f>
        <v>TUR004</v>
      </c>
      <c r="D137" s="98" t="str">
        <f>'Crisis Indicator Data'!D134</f>
        <v>Turkey</v>
      </c>
      <c r="E137" s="99" t="str">
        <f>'Crisis Indicator Data'!E134</f>
        <v>TUR</v>
      </c>
      <c r="F137" s="169">
        <f>IF('Crisis Indicator Data'!F134="x","x",IF(LOG('Crisis Indicator Data'!F134)&lt;F$4,0,IF(LOG('Crisis Indicator Data'!F134)&gt;F$3,5,ROUND(5-(F$3-LOG('Crisis Indicator Data'!F134))/(F$3-F$4)*5,1))))</f>
        <v>3.8</v>
      </c>
      <c r="G137" s="96">
        <f>IF('Crisis Indicator Data'!F134="x","x",IF(B137="Regional crisis",('Crisis Indicator Data'!F134/VLOOKUP('Impact of the crisis'!$C137,'Regional Crises'!$B$1:$R$66,4,FALSE)),'Crisis Indicator Data'!F134/VLOOKUP('Impact of the crisis'!$E137,'Country Indicator Data'!$B$4:$P$194,15,FALSE)))</f>
        <v>0.25413120590413574</v>
      </c>
      <c r="H137" s="163">
        <f t="shared" si="52"/>
        <v>1.2</v>
      </c>
      <c r="I137" s="163">
        <f t="shared" si="53"/>
        <v>2.5</v>
      </c>
      <c r="J137" s="163">
        <f>IF('Crisis Indicator Data'!G134="x","x",IF(LOG('Crisis Indicator Data'!G134)&lt;J$4,0,IF(LOG('Crisis Indicator Data'!G134)&gt;J$3,5,ROUND(5-(J$3-LOG('Crisis Indicator Data'!G134))/(J$3-J$4)*5,1))))</f>
        <v>3.7</v>
      </c>
      <c r="K137" s="96">
        <f>IF('Crisis Indicator Data'!G134="x","x",IF(B137="Regional crisis",('Crisis Indicator Data'!G134/VLOOKUP('Impact of the crisis'!$C137,'Regional Crises'!$B$1:$R$66,5,FALSE)),'Crisis Indicator Data'!G134/VLOOKUP('Impact of the crisis'!$E137,'Country Indicator Data'!$B$4:$P$194,14,FALSE)))</f>
        <v>0.15550761117104159</v>
      </c>
      <c r="L137" s="163">
        <f t="shared" si="54"/>
        <v>0.7</v>
      </c>
      <c r="M137" s="163">
        <f t="shared" si="55"/>
        <v>2.2000000000000002</v>
      </c>
      <c r="N137" s="163">
        <f t="shared" si="56"/>
        <v>2.4</v>
      </c>
      <c r="O137" s="163" t="str">
        <f>IF('Crisis Indicator Data'!H134="x","x",IF('Crisis Indicator Data'!H134=0,0,IF(LOG('Crisis Indicator Data'!H134)&lt;O$4,0,IF(LOG('Crisis Indicator Data'!H134)&gt;O$3,5,ROUND(5-(O$3-LOG('Crisis Indicator Data'!H134))/(O$3-O$4)*5,1)))))</f>
        <v>x</v>
      </c>
      <c r="P137" s="96" t="str">
        <f>IF('Crisis Indicator Data'!H134="x","x",'Crisis Indicator Data'!H134/'Crisis Indicator Data'!G134)</f>
        <v>x</v>
      </c>
      <c r="Q137" s="163" t="str">
        <f t="shared" si="57"/>
        <v>x</v>
      </c>
      <c r="R137" s="163" t="str">
        <f t="shared" si="58"/>
        <v>x</v>
      </c>
      <c r="S137" s="163" t="str">
        <f>IF('Crisis Indicator Data'!I134="x","x",IF('Crisis Indicator Data'!I134=0,0,IF(LOG('Crisis Indicator Data'!I134)&lt;S$4,0,IF(LOG('Crisis Indicator Data'!I134)&gt;S$3,5,ROUND(5-(S$3-LOG('Crisis Indicator Data'!I134))/(S$3-S$4)*5,1)))))</f>
        <v>x</v>
      </c>
      <c r="T137" s="96" t="str">
        <f>IF('Crisis Indicator Data'!H134="x","x",IF('Crisis Indicator Data'!I134="x","x",'Crisis Indicator Data'!I134/'Crisis Indicator Data'!H134))</f>
        <v>x</v>
      </c>
      <c r="U137" s="163" t="str">
        <f t="shared" si="59"/>
        <v>x</v>
      </c>
      <c r="V137" s="163" t="str">
        <f t="shared" si="60"/>
        <v>x</v>
      </c>
      <c r="W137" s="163">
        <f>IF('Crisis Indicator Data'!L134="x","x",IF('Crisis Indicator Data'!L134=0,0,IF(LOG('Crisis Indicator Data'!L134)&lt;W$4,0,IF(LOG('Crisis Indicator Data'!L134)&gt;W$3,5,ROUND(5-(W$3-LOG('Crisis Indicator Data'!L134))/(W$3-W$4)*5,1)))))</f>
        <v>2.8</v>
      </c>
      <c r="X137" s="170" t="str">
        <f>IF(OR('Crisis Indicator Data'!L134="x",'Crisis Indicator Data'!H134="x"),"x",'Crisis Indicator Data'!L134/'Crisis Indicator Data'!H134)</f>
        <v>x</v>
      </c>
      <c r="Y137" s="163" t="str">
        <f t="shared" si="61"/>
        <v>x</v>
      </c>
      <c r="Z137" s="163">
        <f t="shared" si="62"/>
        <v>2.8</v>
      </c>
      <c r="AA137" s="163">
        <f t="shared" si="63"/>
        <v>2.8</v>
      </c>
      <c r="AB137" s="171">
        <f t="shared" si="64"/>
        <v>2.8</v>
      </c>
    </row>
    <row r="138" spans="1:28">
      <c r="A138" s="97" t="str">
        <f>'Crisis Indicator Data'!A135</f>
        <v>International Displacement in Tanzania</v>
      </c>
      <c r="B138" s="98" t="str">
        <f>'Crisis Indicator Data'!B135</f>
        <v>International displacement</v>
      </c>
      <c r="C138" s="98" t="str">
        <f>'Crisis Indicator Data'!C135</f>
        <v>TZA002</v>
      </c>
      <c r="D138" s="98" t="str">
        <f>'Crisis Indicator Data'!D135</f>
        <v>Tanzania</v>
      </c>
      <c r="E138" s="99" t="str">
        <f>'Crisis Indicator Data'!E135</f>
        <v>TZA</v>
      </c>
      <c r="F138" s="169">
        <f>IF('Crisis Indicator Data'!F135="x","x",IF(LOG('Crisis Indicator Data'!F135)&lt;F$4,0,IF(LOG('Crisis Indicator Data'!F135)&gt;F$3,5,ROUND(5-(F$3-LOG('Crisis Indicator Data'!F135))/(F$3-F$4)*5,1))))</f>
        <v>3.8</v>
      </c>
      <c r="G138" s="96">
        <f>IF('Crisis Indicator Data'!F135="x","x",IF(B138="Regional crisis",('Crisis Indicator Data'!F135/VLOOKUP('Impact of the crisis'!$C138,'Regional Crises'!$B$1:$R$66,4,FALSE)),'Crisis Indicator Data'!F135/VLOOKUP('Impact of the crisis'!$E138,'Country Indicator Data'!$B$4:$P$194,15,FALSE)))</f>
        <v>0.21110860239331677</v>
      </c>
      <c r="H138" s="163">
        <f t="shared" si="52"/>
        <v>1</v>
      </c>
      <c r="I138" s="163">
        <f t="shared" si="53"/>
        <v>2.4</v>
      </c>
      <c r="J138" s="163">
        <f>IF('Crisis Indicator Data'!G135="x","x",IF(LOG('Crisis Indicator Data'!G135)&lt;J$4,0,IF(LOG('Crisis Indicator Data'!G135)&gt;J$3,5,ROUND(5-(J$3-LOG('Crisis Indicator Data'!G135))/(J$3-J$4)*5,1))))</f>
        <v>3.5</v>
      </c>
      <c r="K138" s="96">
        <f>IF('Crisis Indicator Data'!G135="x","x",IF(B138="Regional crisis",('Crisis Indicator Data'!G135/VLOOKUP('Impact of the crisis'!$C138,'Regional Crises'!$B$1:$R$66,5,FALSE)),'Crisis Indicator Data'!G135/VLOOKUP('Impact of the crisis'!$E138,'Country Indicator Data'!$B$4:$P$194,14,FALSE)))</f>
        <v>0.19627618308766487</v>
      </c>
      <c r="L138" s="163">
        <f t="shared" si="54"/>
        <v>0.9</v>
      </c>
      <c r="M138" s="163">
        <f t="shared" si="55"/>
        <v>2.2000000000000002</v>
      </c>
      <c r="N138" s="163">
        <f t="shared" si="56"/>
        <v>2.2999999999999998</v>
      </c>
      <c r="O138" s="163">
        <f>IF('Crisis Indicator Data'!H135="x","x",IF('Crisis Indicator Data'!H135=0,0,IF(LOG('Crisis Indicator Data'!H135)&lt;O$4,0,IF(LOG('Crisis Indicator Data'!H135)&gt;O$3,5,ROUND(5-(O$3-LOG('Crisis Indicator Data'!H135))/(O$3-O$4)*5,1)))))</f>
        <v>1.6</v>
      </c>
      <c r="P138" s="96">
        <f>IF('Crisis Indicator Data'!H135="x","x",'Crisis Indicator Data'!H135/'Crisis Indicator Data'!G135)</f>
        <v>2.5208607817303469E-2</v>
      </c>
      <c r="Q138" s="163">
        <f t="shared" si="57"/>
        <v>0.1</v>
      </c>
      <c r="R138" s="163">
        <f t="shared" si="58"/>
        <v>0.85000000000000009</v>
      </c>
      <c r="S138" s="163">
        <f>IF('Crisis Indicator Data'!I135="x","x",IF('Crisis Indicator Data'!I135=0,0,IF(LOG('Crisis Indicator Data'!I135)&lt;S$4,0,IF(LOG('Crisis Indicator Data'!I135)&gt;S$3,5,ROUND(5-(S$3-LOG('Crisis Indicator Data'!I135))/(S$3-S$4)*5,1)))))</f>
        <v>3.5</v>
      </c>
      <c r="T138" s="96">
        <f>IF('Crisis Indicator Data'!H135="x","x",IF('Crisis Indicator Data'!I135="x","x",'Crisis Indicator Data'!I135/'Crisis Indicator Data'!H135))</f>
        <v>1</v>
      </c>
      <c r="U138" s="163">
        <f t="shared" si="59"/>
        <v>5</v>
      </c>
      <c r="V138" s="163">
        <f t="shared" si="60"/>
        <v>4.3</v>
      </c>
      <c r="W138" s="163">
        <f>IF('Crisis Indicator Data'!L135="x","x",IF('Crisis Indicator Data'!L135=0,0,IF(LOG('Crisis Indicator Data'!L135)&lt;W$4,0,IF(LOG('Crisis Indicator Data'!L135)&gt;W$3,5,ROUND(5-(W$3-LOG('Crisis Indicator Data'!L135))/(W$3-W$4)*5,1)))))</f>
        <v>0</v>
      </c>
      <c r="X138" s="170">
        <f>IF(OR('Crisis Indicator Data'!L135="x",'Crisis Indicator Data'!H135="x"),"x",'Crisis Indicator Data'!L135/'Crisis Indicator Data'!H135)</f>
        <v>0</v>
      </c>
      <c r="Y138" s="163">
        <f t="shared" si="61"/>
        <v>0</v>
      </c>
      <c r="Z138" s="163">
        <f t="shared" si="62"/>
        <v>0</v>
      </c>
      <c r="AA138" s="163">
        <f t="shared" si="63"/>
        <v>2.8</v>
      </c>
      <c r="AB138" s="171">
        <f t="shared" si="64"/>
        <v>1.9</v>
      </c>
    </row>
    <row r="139" spans="1:28">
      <c r="A139" s="97" t="str">
        <f>'Crisis Indicator Data'!A136</f>
        <v>Multiple crises in Uganda</v>
      </c>
      <c r="B139" s="98" t="str">
        <f>'Crisis Indicator Data'!B136</f>
        <v>Multiple crises country</v>
      </c>
      <c r="C139" s="98" t="str">
        <f>'Crisis Indicator Data'!C136</f>
        <v>UGA001</v>
      </c>
      <c r="D139" s="98" t="str">
        <f>'Crisis Indicator Data'!D136</f>
        <v>Uganda</v>
      </c>
      <c r="E139" s="99" t="str">
        <f>'Crisis Indicator Data'!E136</f>
        <v>UGA</v>
      </c>
      <c r="F139" s="169">
        <f>IF('Crisis Indicator Data'!F136="x","x",IF(LOG('Crisis Indicator Data'!F136)&lt;F$4,0,IF(LOG('Crisis Indicator Data'!F136)&gt;F$3,5,ROUND(5-(F$3-LOG('Crisis Indicator Data'!F136))/(F$3-F$4)*5,1))))</f>
        <v>3.3</v>
      </c>
      <c r="G139" s="96">
        <f>IF('Crisis Indicator Data'!F136="x","x",IF(B139="Regional crisis",('Crisis Indicator Data'!F136/VLOOKUP('Impact of the crisis'!$C139,'Regional Crises'!$B$1:$R$66,4,FALSE)),'Crisis Indicator Data'!F136/VLOOKUP('Impact of the crisis'!$E139,'Country Indicator Data'!$B$4:$P$194,15,FALSE)))</f>
        <v>0.49856872132455615</v>
      </c>
      <c r="H139" s="163">
        <f t="shared" si="52"/>
        <v>2.4</v>
      </c>
      <c r="I139" s="163">
        <f t="shared" si="53"/>
        <v>2.8499999999999996</v>
      </c>
      <c r="J139" s="163">
        <f>IF('Crisis Indicator Data'!G136="x","x",IF(LOG('Crisis Indicator Data'!G136)&lt;J$4,0,IF(LOG('Crisis Indicator Data'!G136)&gt;J$3,5,ROUND(5-(J$3-LOG('Crisis Indicator Data'!G136))/(J$3-J$4)*5,1))))</f>
        <v>3.9</v>
      </c>
      <c r="K139" s="96">
        <f>IF('Crisis Indicator Data'!G136="x","x",IF(B139="Regional crisis",('Crisis Indicator Data'!G136/VLOOKUP('Impact of the crisis'!$C139,'Regional Crises'!$B$1:$R$66,5,FALSE)),'Crisis Indicator Data'!G136/VLOOKUP('Impact of the crisis'!$E139,'Country Indicator Data'!$B$4:$P$194,14,FALSE)))</f>
        <v>0.35979519809116667</v>
      </c>
      <c r="L139" s="163">
        <f t="shared" si="54"/>
        <v>1.8</v>
      </c>
      <c r="M139" s="163">
        <f t="shared" si="55"/>
        <v>2.85</v>
      </c>
      <c r="N139" s="163">
        <f t="shared" si="56"/>
        <v>2.9</v>
      </c>
      <c r="O139" s="163">
        <f>IF('Crisis Indicator Data'!H136="x","x",IF('Crisis Indicator Data'!H136=0,0,IF(LOG('Crisis Indicator Data'!H136)&lt;O$4,0,IF(LOG('Crisis Indicator Data'!H136)&gt;O$3,5,ROUND(5-(O$3-LOG('Crisis Indicator Data'!H136))/(O$3-O$4)*5,1)))))</f>
        <v>2.8</v>
      </c>
      <c r="P139" s="96">
        <f>IF('Crisis Indicator Data'!H136="x","x",'Crisis Indicator Data'!H136/'Crisis Indicator Data'!G136)</f>
        <v>9.912959381044488E-2</v>
      </c>
      <c r="Q139" s="163">
        <f t="shared" si="57"/>
        <v>0.5</v>
      </c>
      <c r="R139" s="163">
        <f t="shared" si="58"/>
        <v>1.65</v>
      </c>
      <c r="S139" s="163">
        <f>IF('Crisis Indicator Data'!I136="x","x",IF('Crisis Indicator Data'!I136=0,0,IF(LOG('Crisis Indicator Data'!I136)&lt;S$4,0,IF(LOG('Crisis Indicator Data'!I136)&gt;S$3,5,ROUND(5-(S$3-LOG('Crisis Indicator Data'!I136))/(S$3-S$4)*5,1)))))</f>
        <v>4.5</v>
      </c>
      <c r="T139" s="96">
        <f>IF('Crisis Indicator Data'!H136="x","x",IF('Crisis Indicator Data'!I136="x","x",'Crisis Indicator Data'!I136/'Crisis Indicator Data'!H136))</f>
        <v>1</v>
      </c>
      <c r="U139" s="163">
        <f t="shared" si="59"/>
        <v>5</v>
      </c>
      <c r="V139" s="163">
        <f t="shared" si="60"/>
        <v>4.8</v>
      </c>
      <c r="W139" s="163">
        <f>IF('Crisis Indicator Data'!L136="x","x",IF('Crisis Indicator Data'!L136=0,0,IF(LOG('Crisis Indicator Data'!L136)&lt;W$4,0,IF(LOG('Crisis Indicator Data'!L136)&gt;W$3,5,ROUND(5-(W$3-LOG('Crisis Indicator Data'!L136))/(W$3-W$4)*5,1)))))</f>
        <v>2.9</v>
      </c>
      <c r="X139" s="170">
        <f>IF(OR('Crisis Indicator Data'!L136="x",'Crisis Indicator Data'!H136="x"),"x",'Crisis Indicator Data'!L136/'Crisis Indicator Data'!H136)</f>
        <v>7.6655052264808357E-5</v>
      </c>
      <c r="Y139" s="163">
        <f t="shared" si="61"/>
        <v>3.8</v>
      </c>
      <c r="Z139" s="163">
        <f t="shared" si="62"/>
        <v>3.4</v>
      </c>
      <c r="AA139" s="163">
        <f t="shared" si="63"/>
        <v>4.2</v>
      </c>
      <c r="AB139" s="171">
        <f t="shared" si="64"/>
        <v>3.2</v>
      </c>
    </row>
    <row r="140" spans="1:28">
      <c r="A140" s="97" t="str">
        <f>'Crisis Indicator Data'!A137</f>
        <v>International Displacement in Uganda</v>
      </c>
      <c r="B140" s="98" t="str">
        <f>'Crisis Indicator Data'!B137</f>
        <v>International displacement</v>
      </c>
      <c r="C140" s="98" t="str">
        <f>'Crisis Indicator Data'!C137</f>
        <v>UGA005</v>
      </c>
      <c r="D140" s="98" t="str">
        <f>'Crisis Indicator Data'!D137</f>
        <v>Uganda</v>
      </c>
      <c r="E140" s="99" t="str">
        <f>'Crisis Indicator Data'!E137</f>
        <v>UGA</v>
      </c>
      <c r="F140" s="169">
        <f>IF('Crisis Indicator Data'!F137="x","x",IF(LOG('Crisis Indicator Data'!F137)&lt;F$4,0,IF(LOG('Crisis Indicator Data'!F137)&gt;F$3,5,ROUND(5-(F$3-LOG('Crisis Indicator Data'!F137))/(F$3-F$4)*5,1))))</f>
        <v>3</v>
      </c>
      <c r="G140" s="96">
        <f>IF('Crisis Indicator Data'!F137="x","x",IF(B140="Regional crisis",('Crisis Indicator Data'!F137/VLOOKUP('Impact of the crisis'!$C140,'Regional Crises'!$B$1:$R$66,4,FALSE)),'Crisis Indicator Data'!F137/VLOOKUP('Impact of the crisis'!$E140,'Country Indicator Data'!$B$4:$P$194,15,FALSE)))</f>
        <v>0.3324456413325354</v>
      </c>
      <c r="H140" s="163">
        <f t="shared" si="52"/>
        <v>1.6</v>
      </c>
      <c r="I140" s="163">
        <f t="shared" si="53"/>
        <v>2.2999999999999998</v>
      </c>
      <c r="J140" s="163">
        <f>IF('Crisis Indicator Data'!G137="x","x",IF(LOG('Crisis Indicator Data'!G137)&lt;J$4,0,IF(LOG('Crisis Indicator Data'!G137)&gt;J$3,5,ROUND(5-(J$3-LOG('Crisis Indicator Data'!G137))/(J$3-J$4)*5,1))))</f>
        <v>2.9</v>
      </c>
      <c r="K140" s="96">
        <f>IF('Crisis Indicator Data'!G137="x","x",IF(B140="Regional crisis",('Crisis Indicator Data'!G137/VLOOKUP('Impact of the crisis'!$C140,'Regional Crises'!$B$1:$R$66,5,FALSE)),'Crisis Indicator Data'!G137/VLOOKUP('Impact of the crisis'!$E140,'Country Indicator Data'!$B$4:$P$194,14,FALSE)))</f>
        <v>0.18491822836407018</v>
      </c>
      <c r="L140" s="163">
        <f t="shared" si="54"/>
        <v>0.9</v>
      </c>
      <c r="M140" s="163">
        <f t="shared" si="55"/>
        <v>1.9</v>
      </c>
      <c r="N140" s="163">
        <f t="shared" si="56"/>
        <v>2.1</v>
      </c>
      <c r="O140" s="163">
        <f>IF('Crisis Indicator Data'!H137="x","x",IF('Crisis Indicator Data'!H137=0,0,IF(LOG('Crisis Indicator Data'!H137)&lt;O$4,0,IF(LOG('Crisis Indicator Data'!H137)&gt;O$3,5,ROUND(5-(O$3-LOG('Crisis Indicator Data'!H137))/(O$3-O$4)*5,1)))))</f>
        <v>2.8</v>
      </c>
      <c r="P140" s="96">
        <f>IF('Crisis Indicator Data'!H137="x","x",'Crisis Indicator Data'!H137/'Crisis Indicator Data'!G137)</f>
        <v>0.1928763440860215</v>
      </c>
      <c r="Q140" s="163">
        <f t="shared" si="57"/>
        <v>0.9</v>
      </c>
      <c r="R140" s="163">
        <f t="shared" si="58"/>
        <v>1.8499999999999999</v>
      </c>
      <c r="S140" s="163">
        <f>IF('Crisis Indicator Data'!I137="x","x",IF('Crisis Indicator Data'!I137=0,0,IF(LOG('Crisis Indicator Data'!I137)&lt;S$4,0,IF(LOG('Crisis Indicator Data'!I137)&gt;S$3,5,ROUND(5-(S$3-LOG('Crisis Indicator Data'!I137))/(S$3-S$4)*5,1)))))</f>
        <v>4.5</v>
      </c>
      <c r="T140" s="96">
        <f>IF('Crisis Indicator Data'!H137="x","x",IF('Crisis Indicator Data'!I137="x","x",'Crisis Indicator Data'!I137/'Crisis Indicator Data'!H137))</f>
        <v>1</v>
      </c>
      <c r="U140" s="163">
        <f t="shared" si="59"/>
        <v>5</v>
      </c>
      <c r="V140" s="163">
        <f t="shared" si="60"/>
        <v>4.8</v>
      </c>
      <c r="W140" s="163" t="str">
        <f>IF('Crisis Indicator Data'!L137="x","x",IF('Crisis Indicator Data'!L137=0,0,IF(LOG('Crisis Indicator Data'!L137)&lt;W$4,0,IF(LOG('Crisis Indicator Data'!L137)&gt;W$3,5,ROUND(5-(W$3-LOG('Crisis Indicator Data'!L137))/(W$3-W$4)*5,1)))))</f>
        <v>x</v>
      </c>
      <c r="X140" s="170" t="str">
        <f>IF(OR('Crisis Indicator Data'!L137="x",'Crisis Indicator Data'!H137="x"),"x",'Crisis Indicator Data'!L137/'Crisis Indicator Data'!H137)</f>
        <v>x</v>
      </c>
      <c r="Y140" s="163" t="str">
        <f t="shared" si="61"/>
        <v>x</v>
      </c>
      <c r="Z140" s="163" t="str">
        <f t="shared" si="62"/>
        <v>x</v>
      </c>
      <c r="AA140" s="163">
        <f t="shared" si="63"/>
        <v>4.8</v>
      </c>
      <c r="AB140" s="171">
        <f t="shared" si="64"/>
        <v>3.7</v>
      </c>
    </row>
    <row r="141" spans="1:28">
      <c r="A141" s="97" t="str">
        <f>'Crisis Indicator Data'!A138</f>
        <v>Conflict in Ukraine</v>
      </c>
      <c r="B141" s="98" t="str">
        <f>'Crisis Indicator Data'!B138</f>
        <v>Conflict</v>
      </c>
      <c r="C141" s="98" t="str">
        <f>'Crisis Indicator Data'!C138</f>
        <v>UKR002</v>
      </c>
      <c r="D141" s="98" t="str">
        <f>'Crisis Indicator Data'!D138</f>
        <v>Ukraine</v>
      </c>
      <c r="E141" s="99" t="str">
        <f>'Crisis Indicator Data'!E138</f>
        <v>UKR</v>
      </c>
      <c r="F141" s="169">
        <f>IF('Crisis Indicator Data'!F138="x","x",IF(LOG('Crisis Indicator Data'!F138)&lt;F$4,0,IF(LOG('Crisis Indicator Data'!F138)&gt;F$3,5,ROUND(5-(F$3-LOG('Crisis Indicator Data'!F138))/(F$3-F$4)*5,1))))</f>
        <v>2.9</v>
      </c>
      <c r="G141" s="96">
        <f>IF('Crisis Indicator Data'!F138="x","x",IF(B141="Regional crisis",('Crisis Indicator Data'!F138/VLOOKUP('Impact of the crisis'!$C141,'Regional Crises'!$B$1:$R$66,4,FALSE)),'Crisis Indicator Data'!F138/VLOOKUP('Impact of the crisis'!$E141,'Country Indicator Data'!$B$4:$P$194,15,FALSE)))</f>
        <v>9.1846916052408981E-2</v>
      </c>
      <c r="H141" s="163">
        <f t="shared" si="52"/>
        <v>0.4</v>
      </c>
      <c r="I141" s="163">
        <f t="shared" si="53"/>
        <v>1.65</v>
      </c>
      <c r="J141" s="163">
        <f>IF('Crisis Indicator Data'!G138="x","x",IF(LOG('Crisis Indicator Data'!G138)&lt;J$4,0,IF(LOG('Crisis Indicator Data'!G138)&gt;J$3,5,ROUND(5-(J$3-LOG('Crisis Indicator Data'!G138))/(J$3-J$4)*5,1))))</f>
        <v>2.7</v>
      </c>
      <c r="K141" s="96">
        <f>IF('Crisis Indicator Data'!G138="x","x",IF(B141="Regional crisis",('Crisis Indicator Data'!G138/VLOOKUP('Impact of the crisis'!$C141,'Regional Crises'!$B$1:$R$66,5,FALSE)),'Crisis Indicator Data'!G138/VLOOKUP('Impact of the crisis'!$E141,'Country Indicator Data'!$B$4:$P$194,14,FALSE)))</f>
        <v>0.14995008794029566</v>
      </c>
      <c r="L141" s="163">
        <f t="shared" si="54"/>
        <v>0.7</v>
      </c>
      <c r="M141" s="163">
        <f t="shared" si="55"/>
        <v>1.7000000000000002</v>
      </c>
      <c r="N141" s="163">
        <f t="shared" si="56"/>
        <v>1.7</v>
      </c>
      <c r="O141" s="163">
        <f>IF('Crisis Indicator Data'!H138="x","x",IF('Crisis Indicator Data'!H138=0,0,IF(LOG('Crisis Indicator Data'!H138)&lt;O$4,0,IF(LOG('Crisis Indicator Data'!H138)&gt;O$3,5,ROUND(5-(O$3-LOG('Crisis Indicator Data'!H138))/(O$3-O$4)*5,1)))))</f>
        <v>3.7</v>
      </c>
      <c r="P141" s="96">
        <f>IF('Crisis Indicator Data'!H138="x","x",'Crisis Indicator Data'!H138/'Crisis Indicator Data'!G138)</f>
        <v>0.85592011412268187</v>
      </c>
      <c r="Q141" s="163">
        <f t="shared" si="57"/>
        <v>4.3</v>
      </c>
      <c r="R141" s="163">
        <f t="shared" si="58"/>
        <v>4</v>
      </c>
      <c r="S141" s="163">
        <f>IF('Crisis Indicator Data'!I138="x","x",IF('Crisis Indicator Data'!I138=0,0,IF(LOG('Crisis Indicator Data'!I138)&lt;S$4,0,IF(LOG('Crisis Indicator Data'!I138)&gt;S$3,5,ROUND(5-(S$3-LOG('Crisis Indicator Data'!I138))/(S$3-S$4)*5,1)))))</f>
        <v>4.5</v>
      </c>
      <c r="T141" s="96">
        <f>IF('Crisis Indicator Data'!H138="x","x",IF('Crisis Indicator Data'!I138="x","x",'Crisis Indicator Data'!I138/'Crisis Indicator Data'!H138))</f>
        <v>0.27</v>
      </c>
      <c r="U141" s="163">
        <f t="shared" si="59"/>
        <v>5</v>
      </c>
      <c r="V141" s="163">
        <f t="shared" si="60"/>
        <v>4.8</v>
      </c>
      <c r="W141" s="163">
        <f>IF('Crisis Indicator Data'!L138="x","x",IF('Crisis Indicator Data'!L138=0,0,IF(LOG('Crisis Indicator Data'!L138)&lt;W$4,0,IF(LOG('Crisis Indicator Data'!L138)&gt;W$3,5,ROUND(5-(W$3-LOG('Crisis Indicator Data'!L138))/(W$3-W$4)*5,1)))))</f>
        <v>0.7</v>
      </c>
      <c r="X141" s="170">
        <f>IF(OR('Crisis Indicator Data'!L138="x",'Crisis Indicator Data'!H138="x"),"x",'Crisis Indicator Data'!L138/'Crisis Indicator Data'!H138)</f>
        <v>5.5555555555555552E-7</v>
      </c>
      <c r="Y141" s="163">
        <f t="shared" si="61"/>
        <v>0</v>
      </c>
      <c r="Z141" s="163">
        <f t="shared" si="62"/>
        <v>0.4</v>
      </c>
      <c r="AA141" s="163">
        <f t="shared" si="63"/>
        <v>3.3</v>
      </c>
      <c r="AB141" s="171">
        <f t="shared" si="64"/>
        <v>3.7</v>
      </c>
    </row>
    <row r="142" spans="1:28">
      <c r="A142" s="97" t="str">
        <f>'Crisis Indicator Data'!A139</f>
        <v>La Soufrière Volcano Eruption</v>
      </c>
      <c r="B142" s="98" t="str">
        <f>'Crisis Indicator Data'!B139</f>
        <v>Volcano</v>
      </c>
      <c r="C142" s="98" t="str">
        <f>'Crisis Indicator Data'!C139</f>
        <v>VCT002</v>
      </c>
      <c r="D142" s="98" t="str">
        <f>'Crisis Indicator Data'!D139</f>
        <v>St. Vincent and the Grenadines</v>
      </c>
      <c r="E142" s="99" t="str">
        <f>'Crisis Indicator Data'!E139</f>
        <v>VCT</v>
      </c>
      <c r="F142" s="169">
        <f>IF('Crisis Indicator Data'!F139="x","x",IF(LOG('Crisis Indicator Data'!F139)&lt;F$4,0,IF(LOG('Crisis Indicator Data'!F139)&gt;F$3,5,ROUND(5-(F$3-LOG('Crisis Indicator Data'!F139))/(F$3-F$4)*5,1))))</f>
        <v>0</v>
      </c>
      <c r="G142" s="96">
        <f>IF('Crisis Indicator Data'!F139="x","x",IF(B142="Regional crisis",('Crisis Indicator Data'!F139/VLOOKUP('Impact of the crisis'!$C142,'Regional Crises'!$B$1:$R$66,4,FALSE)),'Crisis Indicator Data'!F139/VLOOKUP('Impact of the crisis'!$E142,'Country Indicator Data'!$B$4:$P$194,15,FALSE)))</f>
        <v>0.5871794871794872</v>
      </c>
      <c r="H142" s="163">
        <f t="shared" si="52"/>
        <v>2.9</v>
      </c>
      <c r="I142" s="163">
        <f t="shared" si="53"/>
        <v>1.45</v>
      </c>
      <c r="J142" s="163">
        <f>IF('Crisis Indicator Data'!G139="x","x",IF(LOG('Crisis Indicator Data'!G139)&lt;J$4,0,IF(LOG('Crisis Indicator Data'!G139)&gt;J$3,5,ROUND(5-(J$3-LOG('Crisis Indicator Data'!G139))/(J$3-J$4)*5,1))))</f>
        <v>0</v>
      </c>
      <c r="K142" s="96">
        <f>IF('Crisis Indicator Data'!G139="x","x",IF(B142="Regional crisis",('Crisis Indicator Data'!G139/VLOOKUP('Impact of the crisis'!$C142,'Regional Crises'!$B$1:$R$66,5,FALSE)),'Crisis Indicator Data'!G139/VLOOKUP('Impact of the crisis'!$E142,'Country Indicator Data'!$B$4:$P$194,14,FALSE)))</f>
        <v>0.33333333333333331</v>
      </c>
      <c r="L142" s="163">
        <f t="shared" si="54"/>
        <v>1.6</v>
      </c>
      <c r="M142" s="163">
        <f t="shared" si="55"/>
        <v>0.8</v>
      </c>
      <c r="N142" s="163">
        <f t="shared" si="56"/>
        <v>1.1000000000000001</v>
      </c>
      <c r="O142" s="163">
        <f>IF('Crisis Indicator Data'!H139="x","x",IF('Crisis Indicator Data'!H139=0,0,IF(LOG('Crisis Indicator Data'!H139)&lt;O$4,0,IF(LOG('Crisis Indicator Data'!H139)&gt;O$3,5,ROUND(5-(O$3-LOG('Crisis Indicator Data'!H139))/(O$3-O$4)*5,1)))))</f>
        <v>0</v>
      </c>
      <c r="P142" s="96">
        <f>IF('Crisis Indicator Data'!H139="x","x",'Crisis Indicator Data'!H139/'Crisis Indicator Data'!G139)</f>
        <v>0.54054054054054057</v>
      </c>
      <c r="Q142" s="163">
        <f t="shared" si="57"/>
        <v>2.7</v>
      </c>
      <c r="R142" s="163">
        <f t="shared" si="58"/>
        <v>1.35</v>
      </c>
      <c r="S142" s="163">
        <f>IF('Crisis Indicator Data'!I139="x","x",IF('Crisis Indicator Data'!I139=0,0,IF(LOG('Crisis Indicator Data'!I139)&lt;S$4,0,IF(LOG('Crisis Indicator Data'!I139)&gt;S$3,5,ROUND(5-(S$3-LOG('Crisis Indicator Data'!I139))/(S$3-S$4)*5,1)))))</f>
        <v>1.6</v>
      </c>
      <c r="T142" s="96">
        <f>IF('Crisis Indicator Data'!H139="x","x",IF('Crisis Indicator Data'!I139="x","x",'Crisis Indicator Data'!I139/'Crisis Indicator Data'!H139))</f>
        <v>0.65</v>
      </c>
      <c r="U142" s="163">
        <f t="shared" si="59"/>
        <v>5</v>
      </c>
      <c r="V142" s="163">
        <f t="shared" si="60"/>
        <v>3.3</v>
      </c>
      <c r="W142" s="163">
        <f>IF('Crisis Indicator Data'!L139="x","x",IF('Crisis Indicator Data'!L139=0,0,IF(LOG('Crisis Indicator Data'!L139)&lt;W$4,0,IF(LOG('Crisis Indicator Data'!L139)&gt;W$3,5,ROUND(5-(W$3-LOG('Crisis Indicator Data'!L139))/(W$3-W$4)*5,1)))))</f>
        <v>0</v>
      </c>
      <c r="X142" s="170">
        <f>IF(OR('Crisis Indicator Data'!L139="x",'Crisis Indicator Data'!H139="x"),"x",'Crisis Indicator Data'!L139/'Crisis Indicator Data'!H139)</f>
        <v>0</v>
      </c>
      <c r="Y142" s="163">
        <f t="shared" si="61"/>
        <v>0</v>
      </c>
      <c r="Z142" s="163">
        <f t="shared" si="62"/>
        <v>0</v>
      </c>
      <c r="AA142" s="163">
        <f t="shared" si="63"/>
        <v>2</v>
      </c>
      <c r="AB142" s="171">
        <f t="shared" si="64"/>
        <v>1.7</v>
      </c>
    </row>
    <row r="143" spans="1:28">
      <c r="A143" s="97" t="str">
        <f>'Crisis Indicator Data'!A140</f>
        <v>Complex crisis in Venezuela</v>
      </c>
      <c r="B143" s="98" t="str">
        <f>'Crisis Indicator Data'!B140</f>
        <v>Complex crisis</v>
      </c>
      <c r="C143" s="98" t="str">
        <f>'Crisis Indicator Data'!C140</f>
        <v>VEN001</v>
      </c>
      <c r="D143" s="98" t="str">
        <f>'Crisis Indicator Data'!D140</f>
        <v>Venezuela</v>
      </c>
      <c r="E143" s="99" t="str">
        <f>'Crisis Indicator Data'!E140</f>
        <v>VEN</v>
      </c>
      <c r="F143" s="169">
        <f>IF('Crisis Indicator Data'!F140="x","x",IF(LOG('Crisis Indicator Data'!F140)&lt;F$4,0,IF(LOG('Crisis Indicator Data'!F140)&gt;F$3,5,ROUND(5-(F$3-LOG('Crisis Indicator Data'!F140))/(F$3-F$4)*5,1))))</f>
        <v>4.9000000000000004</v>
      </c>
      <c r="G143" s="96">
        <f>IF('Crisis Indicator Data'!F140="x","x",IF(B143="Regional crisis",('Crisis Indicator Data'!F140/VLOOKUP('Impact of the crisis'!$C143,'Regional Crises'!$B$1:$R$66,4,FALSE)),'Crisis Indicator Data'!F140/VLOOKUP('Impact of the crisis'!$E143,'Country Indicator Data'!$B$4:$P$194,15,FALSE)))</f>
        <v>1</v>
      </c>
      <c r="H143" s="163">
        <f t="shared" si="52"/>
        <v>5</v>
      </c>
      <c r="I143" s="163">
        <f t="shared" si="53"/>
        <v>4.95</v>
      </c>
      <c r="J143" s="163">
        <f>IF('Crisis Indicator Data'!G140="x","x",IF(LOG('Crisis Indicator Data'!G140)&lt;J$4,0,IF(LOG('Crisis Indicator Data'!G140)&gt;J$3,5,ROUND(5-(J$3-LOG('Crisis Indicator Data'!G140))/(J$3-J$4)*5,1))))</f>
        <v>4.8</v>
      </c>
      <c r="K143" s="96">
        <f>IF('Crisis Indicator Data'!G140="x","x",IF(B143="Regional crisis",('Crisis Indicator Data'!G140/VLOOKUP('Impact of the crisis'!$C143,'Regional Crises'!$B$1:$R$66,5,FALSE)),'Crisis Indicator Data'!G140/VLOOKUP('Impact of the crisis'!$E143,'Country Indicator Data'!$B$4:$P$194,14,FALSE)))</f>
        <v>1</v>
      </c>
      <c r="L143" s="163">
        <f t="shared" si="54"/>
        <v>5</v>
      </c>
      <c r="M143" s="163">
        <f t="shared" si="55"/>
        <v>4.9000000000000004</v>
      </c>
      <c r="N143" s="163">
        <f t="shared" si="56"/>
        <v>4.9000000000000004</v>
      </c>
      <c r="O143" s="163">
        <f>IF('Crisis Indicator Data'!H140="x","x",IF('Crisis Indicator Data'!H140=0,0,IF(LOG('Crisis Indicator Data'!H140)&lt;O$4,0,IF(LOG('Crisis Indicator Data'!H140)&gt;O$3,5,ROUND(5-(O$3-LOG('Crisis Indicator Data'!H140))/(O$3-O$4)*5,1)))))</f>
        <v>4.9000000000000004</v>
      </c>
      <c r="P143" s="96">
        <f>IF('Crisis Indicator Data'!H140="x","x",'Crisis Indicator Data'!H140/'Crisis Indicator Data'!G140)</f>
        <v>1</v>
      </c>
      <c r="Q143" s="163">
        <f t="shared" si="57"/>
        <v>5</v>
      </c>
      <c r="R143" s="163">
        <f t="shared" si="58"/>
        <v>4.95</v>
      </c>
      <c r="S143" s="163">
        <f>IF('Crisis Indicator Data'!I140="x","x",IF('Crisis Indicator Data'!I140=0,0,IF(LOG('Crisis Indicator Data'!I140)&lt;S$4,0,IF(LOG('Crisis Indicator Data'!I140)&gt;S$3,5,ROUND(5-(S$3-LOG('Crisis Indicator Data'!I140))/(S$3-S$4)*5,1)))))</f>
        <v>5</v>
      </c>
      <c r="T143" s="96">
        <f>IF('Crisis Indicator Data'!H140="x","x",IF('Crisis Indicator Data'!I140="x","x",'Crisis Indicator Data'!I140/'Crisis Indicator Data'!H140))</f>
        <v>0.1985626732817744</v>
      </c>
      <c r="U143" s="163">
        <f t="shared" si="59"/>
        <v>5</v>
      </c>
      <c r="V143" s="163">
        <f t="shared" si="60"/>
        <v>5</v>
      </c>
      <c r="W143" s="163">
        <f>IF('Crisis Indicator Data'!L140="x","x",IF('Crisis Indicator Data'!L140=0,0,IF(LOG('Crisis Indicator Data'!L140)&lt;W$4,0,IF(LOG('Crisis Indicator Data'!L140)&gt;W$3,5,ROUND(5-(W$3-LOG('Crisis Indicator Data'!L140))/(W$3-W$4)*5,1)))))</f>
        <v>5</v>
      </c>
      <c r="X143" s="170">
        <f>IF(OR('Crisis Indicator Data'!L140="x",'Crisis Indicator Data'!H140="x"),"x",'Crisis Indicator Data'!L140/'Crisis Indicator Data'!H140)</f>
        <v>3.0107252298263533E-4</v>
      </c>
      <c r="Y143" s="163">
        <f t="shared" si="61"/>
        <v>5</v>
      </c>
      <c r="Z143" s="163">
        <f t="shared" si="62"/>
        <v>5</v>
      </c>
      <c r="AA143" s="163">
        <f t="shared" si="63"/>
        <v>5</v>
      </c>
      <c r="AB143" s="171">
        <f t="shared" si="64"/>
        <v>5</v>
      </c>
    </row>
    <row r="144" spans="1:28">
      <c r="A144" s="97" t="str">
        <f>'Crisis Indicator Data'!A141</f>
        <v>Floods in central Vietnam</v>
      </c>
      <c r="B144" s="98" t="str">
        <f>'Crisis Indicator Data'!B141</f>
        <v>Flood</v>
      </c>
      <c r="C144" s="98" t="str">
        <f>'Crisis Indicator Data'!C141</f>
        <v>VNM002</v>
      </c>
      <c r="D144" s="98" t="str">
        <f>'Crisis Indicator Data'!D141</f>
        <v>Vietnam</v>
      </c>
      <c r="E144" s="99" t="str">
        <f>'Crisis Indicator Data'!E141</f>
        <v>VNM</v>
      </c>
      <c r="F144" s="169">
        <f>IF('Crisis Indicator Data'!F141="x","x",IF(LOG('Crisis Indicator Data'!F141)&lt;F$4,0,IF(LOG('Crisis Indicator Data'!F141)&gt;F$3,5,ROUND(5-(F$3-LOG('Crisis Indicator Data'!F141))/(F$3-F$4)*5,1))))</f>
        <v>3.1</v>
      </c>
      <c r="G144" s="96">
        <f>IF('Crisis Indicator Data'!F141="x","x",IF(B144="Regional crisis",('Crisis Indicator Data'!F141/VLOOKUP('Impact of the crisis'!$C144,'Regional Crises'!$B$1:$R$66,4,FALSE)),'Crisis Indicator Data'!F141/VLOOKUP('Impact of the crisis'!$E144,'Country Indicator Data'!$B$4:$P$194,15,FALSE)))</f>
        <v>0.2304866643016093</v>
      </c>
      <c r="H144" s="163">
        <f t="shared" si="52"/>
        <v>1.1000000000000001</v>
      </c>
      <c r="I144" s="163">
        <f t="shared" si="53"/>
        <v>2.1</v>
      </c>
      <c r="J144" s="163">
        <f>IF('Crisis Indicator Data'!G141="x","x",IF(LOG('Crisis Indicator Data'!G141)&lt;J$4,0,IF(LOG('Crisis Indicator Data'!G141)&gt;J$3,5,ROUND(5-(J$3-LOG('Crisis Indicator Data'!G141))/(J$3-J$4)*5,1))))</f>
        <v>3</v>
      </c>
      <c r="K144" s="96">
        <f>IF('Crisis Indicator Data'!G141="x","x",IF(B144="Regional crisis",('Crisis Indicator Data'!G141/VLOOKUP('Impact of the crisis'!$C144,'Regional Crises'!$B$1:$R$66,5,FALSE)),'Crisis Indicator Data'!G141/VLOOKUP('Impact of the crisis'!$E144,'Country Indicator Data'!$B$4:$P$194,14,FALSE)))</f>
        <v>7.9805978193275576E-2</v>
      </c>
      <c r="L144" s="163">
        <f t="shared" si="54"/>
        <v>0.4</v>
      </c>
      <c r="M144" s="163">
        <f t="shared" si="55"/>
        <v>1.7</v>
      </c>
      <c r="N144" s="163">
        <f t="shared" si="56"/>
        <v>1.9</v>
      </c>
      <c r="O144" s="163">
        <f>IF('Crisis Indicator Data'!H141="x","x",IF('Crisis Indicator Data'!H141=0,0,IF(LOG('Crisis Indicator Data'!H141)&lt;O$4,0,IF(LOG('Crisis Indicator Data'!H141)&gt;O$3,5,ROUND(5-(O$3-LOG('Crisis Indicator Data'!H141))/(O$3-O$4)*5,1)))))</f>
        <v>2.8</v>
      </c>
      <c r="P144" s="96">
        <f>IF('Crisis Indicator Data'!H141="x","x",'Crisis Indicator Data'!H141/'Crisis Indicator Data'!G141)</f>
        <v>0.19480519480519481</v>
      </c>
      <c r="Q144" s="163">
        <f t="shared" si="57"/>
        <v>0.9</v>
      </c>
      <c r="R144" s="163">
        <f t="shared" si="58"/>
        <v>1.8499999999999999</v>
      </c>
      <c r="S144" s="163">
        <f>IF('Crisis Indicator Data'!I141="x","x",IF('Crisis Indicator Data'!I141=0,0,IF(LOG('Crisis Indicator Data'!I141)&lt;S$4,0,IF(LOG('Crisis Indicator Data'!I141)&gt;S$3,5,ROUND(5-(S$3-LOG('Crisis Indicator Data'!I141))/(S$3-S$4)*5,1)))))</f>
        <v>3.7</v>
      </c>
      <c r="T144" s="96">
        <f>IF('Crisis Indicator Data'!H141="x","x",IF('Crisis Indicator Data'!I141="x","x",'Crisis Indicator Data'!I141/'Crisis Indicator Data'!H141))</f>
        <v>0.25</v>
      </c>
      <c r="U144" s="163">
        <f t="shared" si="59"/>
        <v>5</v>
      </c>
      <c r="V144" s="163">
        <f t="shared" si="60"/>
        <v>4.4000000000000004</v>
      </c>
      <c r="W144" s="163">
        <f>IF('Crisis Indicator Data'!L141="x","x",IF('Crisis Indicator Data'!L141=0,0,IF(LOG('Crisis Indicator Data'!L141)&lt;W$4,0,IF(LOG('Crisis Indicator Data'!L141)&gt;W$3,5,ROUND(5-(W$3-LOG('Crisis Indicator Data'!L141))/(W$3-W$4)*5,1)))))</f>
        <v>3.4</v>
      </c>
      <c r="X144" s="170">
        <f>IF(OR('Crisis Indicator Data'!L141="x",'Crisis Indicator Data'!H141="x"),"x",'Crisis Indicator Data'!L141/'Crisis Indicator Data'!H141)</f>
        <v>1.6200000000000001E-4</v>
      </c>
      <c r="Y144" s="163">
        <f t="shared" si="61"/>
        <v>5</v>
      </c>
      <c r="Z144" s="163">
        <f t="shared" si="62"/>
        <v>4.2</v>
      </c>
      <c r="AA144" s="163">
        <f t="shared" si="63"/>
        <v>4.3</v>
      </c>
      <c r="AB144" s="171">
        <f t="shared" si="64"/>
        <v>3.3</v>
      </c>
    </row>
    <row r="145" spans="1:28">
      <c r="A145" s="97" t="str">
        <f>'Crisis Indicator Data'!A142</f>
        <v>Cyclone Harold in Vanuatu</v>
      </c>
      <c r="B145" s="98" t="str">
        <f>'Crisis Indicator Data'!B142</f>
        <v>Tropical cyclone</v>
      </c>
      <c r="C145" s="98" t="str">
        <f>'Crisis Indicator Data'!C142</f>
        <v>VUT002</v>
      </c>
      <c r="D145" s="98" t="str">
        <f>'Crisis Indicator Data'!D142</f>
        <v>Vanuatu</v>
      </c>
      <c r="E145" s="99" t="str">
        <f>'Crisis Indicator Data'!E142</f>
        <v>VUT</v>
      </c>
      <c r="F145" s="169">
        <f>IF('Crisis Indicator Data'!F142="x","x",IF(LOG('Crisis Indicator Data'!F142)&lt;F$4,0,IF(LOG('Crisis Indicator Data'!F142)&gt;F$3,5,ROUND(5-(F$3-LOG('Crisis Indicator Data'!F142))/(F$3-F$4)*5,1))))</f>
        <v>1.7</v>
      </c>
      <c r="G145" s="96">
        <f>IF('Crisis Indicator Data'!F142="x","x",IF(B145="Regional crisis",('Crisis Indicator Data'!F142/VLOOKUP('Impact of the crisis'!$C145,'Regional Crises'!$B$1:$R$66,4,FALSE)),'Crisis Indicator Data'!F142/VLOOKUP('Impact of the crisis'!$E145,'Country Indicator Data'!$B$4:$P$194,15,FALSE)))</f>
        <v>0.86644790812141104</v>
      </c>
      <c r="H145" s="163">
        <f t="shared" si="52"/>
        <v>4.3</v>
      </c>
      <c r="I145" s="163">
        <f t="shared" si="53"/>
        <v>3</v>
      </c>
      <c r="J145" s="163">
        <f>IF('Crisis Indicator Data'!G142="x","x",IF(LOG('Crisis Indicator Data'!G142)&lt;J$4,0,IF(LOG('Crisis Indicator Data'!G142)&gt;J$3,5,ROUND(5-(J$3-LOG('Crisis Indicator Data'!G142))/(J$3-J$4)*5,1))))</f>
        <v>0</v>
      </c>
      <c r="K145" s="96">
        <f>IF('Crisis Indicator Data'!G142="x","x",IF(B145="Regional crisis",('Crisis Indicator Data'!G142/VLOOKUP('Impact of the crisis'!$C145,'Regional Crises'!$B$1:$R$66,5,FALSE)),'Crisis Indicator Data'!G142/VLOOKUP('Impact of the crisis'!$E145,'Country Indicator Data'!$B$4:$P$194,14,FALSE)))</f>
        <v>0.84926470588235292</v>
      </c>
      <c r="L145" s="163">
        <f t="shared" si="54"/>
        <v>4.2</v>
      </c>
      <c r="M145" s="163">
        <f t="shared" si="55"/>
        <v>2.1</v>
      </c>
      <c r="N145" s="163">
        <f t="shared" si="56"/>
        <v>2.6</v>
      </c>
      <c r="O145" s="163">
        <f>IF('Crisis Indicator Data'!H142="x","x",IF('Crisis Indicator Data'!H142=0,0,IF(LOG('Crisis Indicator Data'!H142)&lt;O$4,0,IF(LOG('Crisis Indicator Data'!H142)&gt;O$3,5,ROUND(5-(O$3-LOG('Crisis Indicator Data'!H142))/(O$3-O$4)*5,1)))))</f>
        <v>1.2</v>
      </c>
      <c r="P145" s="96">
        <f>IF('Crisis Indicator Data'!H142="x","x",'Crisis Indicator Data'!H142/'Crisis Indicator Data'!G142)</f>
        <v>0.67965367965367962</v>
      </c>
      <c r="Q145" s="163">
        <f t="shared" si="57"/>
        <v>3.4</v>
      </c>
      <c r="R145" s="163">
        <f t="shared" si="58"/>
        <v>2.2999999999999998</v>
      </c>
      <c r="S145" s="163">
        <f>IF('Crisis Indicator Data'!I142="x","x",IF('Crisis Indicator Data'!I142=0,0,IF(LOG('Crisis Indicator Data'!I142)&lt;S$4,0,IF(LOG('Crisis Indicator Data'!I142)&gt;S$3,5,ROUND(5-(S$3-LOG('Crisis Indicator Data'!I142))/(S$3-S$4)*5,1)))))</f>
        <v>1.8</v>
      </c>
      <c r="T145" s="96">
        <f>IF('Crisis Indicator Data'!H142="x","x",IF('Crisis Indicator Data'!I142="x","x",'Crisis Indicator Data'!I142/'Crisis Indicator Data'!H142))</f>
        <v>0.11464968152866242</v>
      </c>
      <c r="U145" s="163">
        <f t="shared" si="59"/>
        <v>3.8</v>
      </c>
      <c r="V145" s="163">
        <f t="shared" si="60"/>
        <v>2.8</v>
      </c>
      <c r="W145" s="163">
        <f>IF('Crisis Indicator Data'!L142="x","x",IF('Crisis Indicator Data'!L142=0,0,IF(LOG('Crisis Indicator Data'!L142)&lt;W$4,0,IF(LOG('Crisis Indicator Data'!L142)&gt;W$3,5,ROUND(5-(W$3-LOG('Crisis Indicator Data'!L142))/(W$3-W$4)*5,1)))))</f>
        <v>0.9</v>
      </c>
      <c r="X145" s="170">
        <f>IF(OR('Crisis Indicator Data'!L142="x",'Crisis Indicator Data'!H142="x"),"x",'Crisis Indicator Data'!L142/'Crisis Indicator Data'!H142)</f>
        <v>2.5477707006369428E-5</v>
      </c>
      <c r="Y145" s="163">
        <f t="shared" si="61"/>
        <v>1.3</v>
      </c>
      <c r="Z145" s="163">
        <f t="shared" si="62"/>
        <v>1.1000000000000001</v>
      </c>
      <c r="AA145" s="163">
        <f t="shared" si="63"/>
        <v>2</v>
      </c>
      <c r="AB145" s="171">
        <f t="shared" si="64"/>
        <v>2.2000000000000002</v>
      </c>
    </row>
    <row r="146" spans="1:28">
      <c r="A146" s="97" t="str">
        <f>'Crisis Indicator Data'!A143</f>
        <v>Conflict in Yemen</v>
      </c>
      <c r="B146" s="98" t="str">
        <f>'Crisis Indicator Data'!B143</f>
        <v>Complex crisis</v>
      </c>
      <c r="C146" s="98" t="str">
        <f>'Crisis Indicator Data'!C143</f>
        <v>YEM001</v>
      </c>
      <c r="D146" s="98" t="str">
        <f>'Crisis Indicator Data'!D143</f>
        <v>Yemen</v>
      </c>
      <c r="E146" s="99" t="str">
        <f>'Crisis Indicator Data'!E143</f>
        <v>YEM</v>
      </c>
      <c r="F146" s="169">
        <f>IF('Crisis Indicator Data'!F143="x","x",IF(LOG('Crisis Indicator Data'!F143)&lt;F$4,0,IF(LOG('Crisis Indicator Data'!F143)&gt;F$3,5,ROUND(5-(F$3-LOG('Crisis Indicator Data'!F143))/(F$3-F$4)*5,1))))</f>
        <v>4.5</v>
      </c>
      <c r="G146" s="96">
        <f>IF('Crisis Indicator Data'!F143="x","x",IF(B146="Regional crisis",('Crisis Indicator Data'!F143/VLOOKUP('Impact of the crisis'!$C146,'Regional Crises'!$B$1:$R$66,4,FALSE)),'Crisis Indicator Data'!F143/VLOOKUP('Impact of the crisis'!$E146,'Country Indicator Data'!$B$4:$P$194,15,FALSE)))</f>
        <v>1</v>
      </c>
      <c r="H146" s="163">
        <f t="shared" si="52"/>
        <v>5</v>
      </c>
      <c r="I146" s="163">
        <f t="shared" si="53"/>
        <v>4.75</v>
      </c>
      <c r="J146" s="163">
        <f>IF('Crisis Indicator Data'!G143="x","x",IF(LOG('Crisis Indicator Data'!G143)&lt;J$4,0,IF(LOG('Crisis Indicator Data'!G143)&gt;J$3,5,ROUND(5-(J$3-LOG('Crisis Indicator Data'!G143))/(J$3-J$4)*5,1))))</f>
        <v>4.9000000000000004</v>
      </c>
      <c r="K146" s="96">
        <f>IF('Crisis Indicator Data'!G143="x","x",IF(B146="Regional crisis",('Crisis Indicator Data'!G143/VLOOKUP('Impact of the crisis'!$C146,'Regional Crises'!$B$1:$R$66,5,FALSE)),'Crisis Indicator Data'!G143/VLOOKUP('Impact of the crisis'!$E146,'Country Indicator Data'!$B$4:$P$194,14,FALSE)))</f>
        <v>1</v>
      </c>
      <c r="L146" s="163">
        <f t="shared" si="54"/>
        <v>5</v>
      </c>
      <c r="M146" s="163">
        <f t="shared" si="55"/>
        <v>4.95</v>
      </c>
      <c r="N146" s="163">
        <f t="shared" si="56"/>
        <v>4.9000000000000004</v>
      </c>
      <c r="O146" s="163">
        <f>IF('Crisis Indicator Data'!H143="x","x",IF('Crisis Indicator Data'!H143=0,0,IF(LOG('Crisis Indicator Data'!H143)&lt;O$4,0,IF(LOG('Crisis Indicator Data'!H143)&gt;O$3,5,ROUND(5-(O$3-LOG('Crisis Indicator Data'!H143))/(O$3-O$4)*5,1)))))</f>
        <v>5</v>
      </c>
      <c r="P146" s="96">
        <f>IF('Crisis Indicator Data'!H143="x","x",'Crisis Indicator Data'!H143/'Crisis Indicator Data'!G143)</f>
        <v>1</v>
      </c>
      <c r="Q146" s="163">
        <f t="shared" si="57"/>
        <v>5</v>
      </c>
      <c r="R146" s="163">
        <f t="shared" si="58"/>
        <v>5</v>
      </c>
      <c r="S146" s="163">
        <f>IF('Crisis Indicator Data'!I143="x","x",IF('Crisis Indicator Data'!I143=0,0,IF(LOG('Crisis Indicator Data'!I143)&lt;S$4,0,IF(LOG('Crisis Indicator Data'!I143)&gt;S$3,5,ROUND(5-(S$3-LOG('Crisis Indicator Data'!I143))/(S$3-S$4)*5,1)))))</f>
        <v>5</v>
      </c>
      <c r="T146" s="96">
        <f>IF('Crisis Indicator Data'!H143="x","x",IF('Crisis Indicator Data'!I143="x","x",'Crisis Indicator Data'!I143/'Crisis Indicator Data'!H143))</f>
        <v>0.11967213114754098</v>
      </c>
      <c r="U146" s="163">
        <f t="shared" si="59"/>
        <v>4</v>
      </c>
      <c r="V146" s="163">
        <f t="shared" si="60"/>
        <v>4.5</v>
      </c>
      <c r="W146" s="163">
        <f>IF('Crisis Indicator Data'!L143="x","x",IF('Crisis Indicator Data'!L143=0,0,IF(LOG('Crisis Indicator Data'!L143)&lt;W$4,0,IF(LOG('Crisis Indicator Data'!L143)&gt;W$3,5,ROUND(5-(W$3-LOG('Crisis Indicator Data'!L143))/(W$3-W$4)*5,1)))))</f>
        <v>5</v>
      </c>
      <c r="X146" s="170">
        <f>IF(OR('Crisis Indicator Data'!L143="x",'Crisis Indicator Data'!H143="x"),"x",'Crisis Indicator Data'!L143/'Crisis Indicator Data'!H143)</f>
        <v>4.0016393442622952E-4</v>
      </c>
      <c r="Y146" s="163">
        <f t="shared" si="61"/>
        <v>5</v>
      </c>
      <c r="Z146" s="163">
        <f t="shared" si="62"/>
        <v>5</v>
      </c>
      <c r="AA146" s="163">
        <f t="shared" si="63"/>
        <v>4.8</v>
      </c>
      <c r="AB146" s="171">
        <f t="shared" si="64"/>
        <v>4.9000000000000004</v>
      </c>
    </row>
    <row r="147" spans="1:28">
      <c r="A147" s="97" t="str">
        <f>'Crisis Indicator Data'!A144</f>
        <v>Mixed migration flows in Yemen</v>
      </c>
      <c r="B147" s="98" t="str">
        <f>'Crisis Indicator Data'!B144</f>
        <v>International displacement</v>
      </c>
      <c r="C147" s="98" t="str">
        <f>'Crisis Indicator Data'!C144</f>
        <v>YEM002</v>
      </c>
      <c r="D147" s="98" t="str">
        <f>'Crisis Indicator Data'!D144</f>
        <v>Yemen</v>
      </c>
      <c r="E147" s="99" t="str">
        <f>'Crisis Indicator Data'!E144</f>
        <v>YEM</v>
      </c>
      <c r="F147" s="169">
        <f>IF('Crisis Indicator Data'!F144="x","x",IF(LOG('Crisis Indicator Data'!F144)&lt;F$4,0,IF(LOG('Crisis Indicator Data'!F144)&gt;F$3,5,ROUND(5-(F$3-LOG('Crisis Indicator Data'!F144))/(F$3-F$4)*5,1))))</f>
        <v>0.2</v>
      </c>
      <c r="G147" s="96">
        <f>IF('Crisis Indicator Data'!F144="x","x",IF(B147="Regional crisis",('Crisis Indicator Data'!F144/VLOOKUP('Impact of the crisis'!$C147,'Regional Crises'!$B$1:$R$66,4,FALSE)),'Crisis Indicator Data'!F144/VLOOKUP('Impact of the crisis'!$E147,'Country Indicator Data'!$B$4:$P$194,15,FALSE)))</f>
        <v>2.348618292706025E-3</v>
      </c>
      <c r="H147" s="163">
        <f t="shared" si="52"/>
        <v>0</v>
      </c>
      <c r="I147" s="163">
        <f t="shared" ref="I147:I149" si="65">IF(AND(H147="x",F147="x"),"x",AVERAGE(F147,H147))</f>
        <v>0.1</v>
      </c>
      <c r="J147" s="163">
        <f>IF('Crisis Indicator Data'!G144="x","x",IF(LOG('Crisis Indicator Data'!G144)&lt;J$4,0,IF(LOG('Crisis Indicator Data'!G144)&gt;J$3,5,ROUND(5-(J$3-LOG('Crisis Indicator Data'!G144))/(J$3-J$4)*5,1))))</f>
        <v>2</v>
      </c>
      <c r="K147" s="96">
        <f>IF('Crisis Indicator Data'!G144="x","x",IF(B147="Regional crisis",('Crisis Indicator Data'!G144/VLOOKUP('Impact of the crisis'!$C147,'Regional Crises'!$B$1:$R$66,5,FALSE)),'Crisis Indicator Data'!G144/VLOOKUP('Impact of the crisis'!$E147,'Country Indicator Data'!$B$4:$P$194,14,FALSE)))</f>
        <v>0.13354098360655739</v>
      </c>
      <c r="L147" s="163">
        <f t="shared" si="54"/>
        <v>0.6</v>
      </c>
      <c r="M147" s="163">
        <f t="shared" ref="M147:M149" si="66">IF(AND(L147="x",J147="x"),"x",AVERAGE(J147,L147))</f>
        <v>1.3</v>
      </c>
      <c r="N147" s="163">
        <f t="shared" ref="N147:N149" si="67">IF(AND(M147="x",I147="x"),"x",IF(OR(M147="x",I147="x"),AVERAGE(I147,M147),ROUND((5-GEOMEAN(((5-I147)/5*4+1),((5-M147)/5*4+1)))/4*5,1)))</f>
        <v>0.7</v>
      </c>
      <c r="O147" s="163">
        <f>IF('Crisis Indicator Data'!H144="x","x",IF('Crisis Indicator Data'!H144=0,0,IF(LOG('Crisis Indicator Data'!H144)&lt;O$4,0,IF(LOG('Crisis Indicator Data'!H144)&gt;O$3,5,ROUND(5-(O$3-LOG('Crisis Indicator Data'!H144))/(O$3-O$4)*5,1)))))</f>
        <v>1.9</v>
      </c>
      <c r="P147" s="96">
        <f>IF('Crisis Indicator Data'!H144="x","x",'Crisis Indicator Data'!H144/'Crisis Indicator Data'!G144)</f>
        <v>0.10360913331696538</v>
      </c>
      <c r="Q147" s="163">
        <f t="shared" si="57"/>
        <v>0.5</v>
      </c>
      <c r="R147" s="163">
        <f t="shared" ref="R147:R149" si="68">IF(AND(Q147="x",O147="x"),"x",AVERAGE(O147,Q147))</f>
        <v>1.2</v>
      </c>
      <c r="S147" s="163">
        <f>IF('Crisis Indicator Data'!I144="x","x",IF('Crisis Indicator Data'!I144=0,0,IF(LOG('Crisis Indicator Data'!I144)&lt;S$4,0,IF(LOG('Crisis Indicator Data'!I144)&gt;S$3,5,ROUND(5-(S$3-LOG('Crisis Indicator Data'!I144))/(S$3-S$4)*5,1)))))</f>
        <v>3.8</v>
      </c>
      <c r="T147" s="96">
        <f>IF('Crisis Indicator Data'!H144="x","x",IF('Crisis Indicator Data'!I144="x","x",'Crisis Indicator Data'!I144/'Crisis Indicator Data'!H144))</f>
        <v>1</v>
      </c>
      <c r="U147" s="163">
        <f t="shared" si="59"/>
        <v>5</v>
      </c>
      <c r="V147" s="163">
        <f t="shared" ref="V147:V149" si="69">IF(AND(U147="x",S147="x"),"x",ROUND(AVERAGE(S147,U147),1))</f>
        <v>4.4000000000000004</v>
      </c>
      <c r="W147" s="163">
        <f>IF('Crisis Indicator Data'!L144="x","x",IF('Crisis Indicator Data'!L144=0,0,IF(LOG('Crisis Indicator Data'!L144)&lt;W$4,0,IF(LOG('Crisis Indicator Data'!L144)&gt;W$3,5,ROUND(5-(W$3-LOG('Crisis Indicator Data'!L144))/(W$3-W$4)*5,1)))))</f>
        <v>1.8</v>
      </c>
      <c r="X147" s="170">
        <f>IF(OR('Crisis Indicator Data'!L144="x",'Crisis Indicator Data'!H144="x"),"x",'Crisis Indicator Data'!L144/'Crisis Indicator Data'!H144)</f>
        <v>4.0284360189573462E-5</v>
      </c>
      <c r="Y147" s="163">
        <f t="shared" si="61"/>
        <v>2</v>
      </c>
      <c r="Z147" s="163">
        <f t="shared" ref="Z147:Z149" si="70">IF(AND(Y147="x",W147="x"),"x",ROUND(AVERAGE(W147,Y147),1))</f>
        <v>1.9</v>
      </c>
      <c r="AA147" s="163">
        <f t="shared" ref="AA147:AA149" si="71">IF(AND(V147="x",Z147="x"),"x",IF(OR(V147="x",Z147="x"),AVERAGE(V147,Z147),ROUND((5-GEOMEAN(((5-V147)/5*4+1),((5-Z147)/5*4+1)))/4*5,1)))</f>
        <v>3.4</v>
      </c>
      <c r="AB147" s="171">
        <f t="shared" ref="AB147:AB149" si="72">IF(AND(R147="x",AA147="x"),"x",IF(OR(R147="x",AA147="x"),AVERAGE(R147,AA147),ROUND((5-GEOMEAN(((5-R147)/5*4+1),((5-AA147)/5*4+1)))/4*5,1)))</f>
        <v>2.5</v>
      </c>
    </row>
    <row r="148" spans="1:28">
      <c r="A148" s="97" t="str">
        <f>'Crisis Indicator Data'!A145</f>
        <v>Drought in Zambia</v>
      </c>
      <c r="B148" s="98" t="str">
        <f>'Crisis Indicator Data'!B145</f>
        <v>Drought</v>
      </c>
      <c r="C148" s="98" t="str">
        <f>'Crisis Indicator Data'!C145</f>
        <v>ZMB002</v>
      </c>
      <c r="D148" s="98" t="str">
        <f>'Crisis Indicator Data'!D145</f>
        <v>Zambia</v>
      </c>
      <c r="E148" s="99" t="str">
        <f>'Crisis Indicator Data'!E145</f>
        <v>ZMB</v>
      </c>
      <c r="F148" s="169">
        <f>IF('Crisis Indicator Data'!F145="x","x",IF(LOG('Crisis Indicator Data'!F145)&lt;F$4,0,IF(LOG('Crisis Indicator Data'!F145)&gt;F$3,5,ROUND(5-(F$3-LOG('Crisis Indicator Data'!F145))/(F$3-F$4)*5,1))))</f>
        <v>4.4000000000000004</v>
      </c>
      <c r="G148" s="96">
        <f>IF('Crisis Indicator Data'!F145="x","x",IF(B148="Regional crisis",('Crisis Indicator Data'!F145/VLOOKUP('Impact of the crisis'!$C148,'Regional Crises'!$B$1:$R$66,4,FALSE)),'Crisis Indicator Data'!F145/VLOOKUP('Impact of the crisis'!$E148,'Country Indicator Data'!$B$4:$P$194,15,FALSE)))</f>
        <v>0.60316657474542301</v>
      </c>
      <c r="H148" s="163">
        <f t="shared" si="52"/>
        <v>3</v>
      </c>
      <c r="I148" s="163">
        <f t="shared" si="65"/>
        <v>3.7</v>
      </c>
      <c r="J148" s="163">
        <f>IF('Crisis Indicator Data'!G145="x","x",IF(LOG('Crisis Indicator Data'!G145)&lt;J$4,0,IF(LOG('Crisis Indicator Data'!G145)&gt;J$3,5,ROUND(5-(J$3-LOG('Crisis Indicator Data'!G145))/(J$3-J$4)*5,1))))</f>
        <v>2.8</v>
      </c>
      <c r="K148" s="96">
        <f>IF('Crisis Indicator Data'!G145="x","x",IF(B148="Regional crisis",('Crisis Indicator Data'!G145/VLOOKUP('Impact of the crisis'!$C148,'Regional Crises'!$B$1:$R$66,5,FALSE)),'Crisis Indicator Data'!G145/VLOOKUP('Impact of the crisis'!$E148,'Country Indicator Data'!$B$4:$P$194,14,FALSE)))</f>
        <v>0.38518311434162705</v>
      </c>
      <c r="L148" s="163">
        <f t="shared" si="54"/>
        <v>1.9</v>
      </c>
      <c r="M148" s="163">
        <f t="shared" si="66"/>
        <v>2.3499999999999996</v>
      </c>
      <c r="N148" s="163">
        <f t="shared" si="67"/>
        <v>3.1</v>
      </c>
      <c r="O148" s="163">
        <f>IF('Crisis Indicator Data'!H145="x","x",IF('Crisis Indicator Data'!H145=0,0,IF(LOG('Crisis Indicator Data'!H145)&lt;O$4,0,IF(LOG('Crisis Indicator Data'!H145)&gt;O$3,5,ROUND(5-(O$3-LOG('Crisis Indicator Data'!H145))/(O$3-O$4)*5,1)))))</f>
        <v>3.6</v>
      </c>
      <c r="P148" s="96">
        <f>IF('Crisis Indicator Data'!H145="x","x",'Crisis Indicator Data'!H145/'Crisis Indicator Data'!G145)</f>
        <v>0.63332849470169839</v>
      </c>
      <c r="Q148" s="163">
        <f t="shared" si="57"/>
        <v>3.1</v>
      </c>
      <c r="R148" s="163">
        <f t="shared" si="68"/>
        <v>3.35</v>
      </c>
      <c r="S148" s="163">
        <f>IF('Crisis Indicator Data'!I145="x","x",IF('Crisis Indicator Data'!I145=0,0,IF(LOG('Crisis Indicator Data'!I145)&lt;S$4,0,IF(LOG('Crisis Indicator Data'!I145)&gt;S$3,5,ROUND(5-(S$3-LOG('Crisis Indicator Data'!I145))/(S$3-S$4)*5,1)))))</f>
        <v>0</v>
      </c>
      <c r="T148" s="96">
        <f>IF('Crisis Indicator Data'!H145="x","x",IF('Crisis Indicator Data'!I145="x","x",'Crisis Indicator Data'!I145/'Crisis Indicator Data'!H145))</f>
        <v>0</v>
      </c>
      <c r="U148" s="163">
        <f t="shared" si="59"/>
        <v>0</v>
      </c>
      <c r="V148" s="163">
        <f t="shared" si="69"/>
        <v>0</v>
      </c>
      <c r="W148" s="163" t="str">
        <f>IF('Crisis Indicator Data'!L145="x","x",IF('Crisis Indicator Data'!L145=0,0,IF(LOG('Crisis Indicator Data'!L145)&lt;W$4,0,IF(LOG('Crisis Indicator Data'!L145)&gt;W$3,5,ROUND(5-(W$3-LOG('Crisis Indicator Data'!L145))/(W$3-W$4)*5,1)))))</f>
        <v>x</v>
      </c>
      <c r="X148" s="170" t="str">
        <f>IF(OR('Crisis Indicator Data'!L145="x",'Crisis Indicator Data'!H145="x"),"x",'Crisis Indicator Data'!L145/'Crisis Indicator Data'!H145)</f>
        <v>x</v>
      </c>
      <c r="Y148" s="163" t="str">
        <f t="shared" si="61"/>
        <v>x</v>
      </c>
      <c r="Z148" s="163" t="str">
        <f t="shared" si="70"/>
        <v>x</v>
      </c>
      <c r="AA148" s="163">
        <f t="shared" si="71"/>
        <v>0</v>
      </c>
      <c r="AB148" s="171">
        <f t="shared" si="72"/>
        <v>2</v>
      </c>
    </row>
    <row r="149" spans="1:28">
      <c r="A149" s="97" t="str">
        <f>'Crisis Indicator Data'!A146</f>
        <v>Complex crisis in Zimbabwe</v>
      </c>
      <c r="B149" s="98" t="str">
        <f>'Crisis Indicator Data'!B146</f>
        <v>Complex crisis</v>
      </c>
      <c r="C149" s="98" t="str">
        <f>'Crisis Indicator Data'!C146</f>
        <v>ZWE001</v>
      </c>
      <c r="D149" s="98" t="str">
        <f>'Crisis Indicator Data'!D146</f>
        <v>Zimbabwe</v>
      </c>
      <c r="E149" s="99" t="str">
        <f>'Crisis Indicator Data'!E146</f>
        <v>ZWE</v>
      </c>
      <c r="F149" s="169">
        <f>IF('Crisis Indicator Data'!F146="x","x",IF(LOG('Crisis Indicator Data'!F146)&lt;F$4,0,IF(LOG('Crisis Indicator Data'!F146)&gt;F$3,5,ROUND(5-(F$3-LOG('Crisis Indicator Data'!F146))/(F$3-F$4)*5,1))))</f>
        <v>4.3</v>
      </c>
      <c r="G149" s="96">
        <f>IF('Crisis Indicator Data'!F146="x","x",IF(B149="Regional crisis",('Crisis Indicator Data'!F146/VLOOKUP('Impact of the crisis'!$C149,'Regional Crises'!$B$1:$R$66,4,FALSE)),'Crisis Indicator Data'!F146/VLOOKUP('Impact of the crisis'!$E149,'Country Indicator Data'!$B$4:$P$194,15,FALSE)))</f>
        <v>0.99999224505622331</v>
      </c>
      <c r="H149" s="163">
        <f t="shared" si="52"/>
        <v>5</v>
      </c>
      <c r="I149" s="163">
        <f t="shared" si="65"/>
        <v>4.6500000000000004</v>
      </c>
      <c r="J149" s="163">
        <f>IF('Crisis Indicator Data'!G146="x","x",IF(LOG('Crisis Indicator Data'!G146)&lt;J$4,0,IF(LOG('Crisis Indicator Data'!G146)&gt;J$3,5,ROUND(5-(J$3-LOG('Crisis Indicator Data'!G146))/(J$3-J$4)*5,1))))</f>
        <v>3.9</v>
      </c>
      <c r="K149" s="96">
        <f>IF('Crisis Indicator Data'!G146="x","x",IF(B149="Regional crisis",('Crisis Indicator Data'!G146/VLOOKUP('Impact of the crisis'!$C149,'Regional Crises'!$B$1:$R$66,5,FALSE)),'Crisis Indicator Data'!G146/VLOOKUP('Impact of the crisis'!$E149,'Country Indicator Data'!$B$4:$P$194,14,FALSE)))</f>
        <v>1</v>
      </c>
      <c r="L149" s="163">
        <f t="shared" si="54"/>
        <v>5</v>
      </c>
      <c r="M149" s="163">
        <f t="shared" si="66"/>
        <v>4.45</v>
      </c>
      <c r="N149" s="163">
        <f t="shared" si="67"/>
        <v>4.5999999999999996</v>
      </c>
      <c r="O149" s="163">
        <f>IF('Crisis Indicator Data'!H146="x","x",IF('Crisis Indicator Data'!H146=0,0,IF(LOG('Crisis Indicator Data'!H146)&lt;O$4,0,IF(LOG('Crisis Indicator Data'!H146)&gt;O$3,5,ROUND(5-(O$3-LOG('Crisis Indicator Data'!H146))/(O$3-O$4)*5,1)))))</f>
        <v>3.9</v>
      </c>
      <c r="P149" s="96">
        <f>IF('Crisis Indicator Data'!H146="x","x",'Crisis Indicator Data'!H146/'Crisis Indicator Data'!G146)</f>
        <v>0.46432229429839533</v>
      </c>
      <c r="Q149" s="163">
        <f t="shared" si="57"/>
        <v>2.2999999999999998</v>
      </c>
      <c r="R149" s="163">
        <f t="shared" si="68"/>
        <v>3.0999999999999996</v>
      </c>
      <c r="S149" s="163">
        <f>IF('Crisis Indicator Data'!I146="x","x",IF('Crisis Indicator Data'!I146=0,0,IF(LOG('Crisis Indicator Data'!I146)&lt;S$4,0,IF(LOG('Crisis Indicator Data'!I146)&gt;S$3,5,ROUND(5-(S$3-LOG('Crisis Indicator Data'!I146))/(S$3-S$4)*5,1)))))</f>
        <v>1.9</v>
      </c>
      <c r="T149" s="96">
        <f>IF('Crisis Indicator Data'!H146="x","x",IF('Crisis Indicator Data'!I146="x","x",'Crisis Indicator Data'!I146/'Crisis Indicator Data'!H146))</f>
        <v>3.0882352941176468E-3</v>
      </c>
      <c r="U149" s="163">
        <f t="shared" si="59"/>
        <v>0.1</v>
      </c>
      <c r="V149" s="163">
        <f t="shared" si="69"/>
        <v>1</v>
      </c>
      <c r="W149" s="163">
        <f>IF('Crisis Indicator Data'!L146="x","x",IF('Crisis Indicator Data'!L146=0,0,IF(LOG('Crisis Indicator Data'!L146)&lt;W$4,0,IF(LOG('Crisis Indicator Data'!L146)&gt;W$3,5,ROUND(5-(W$3-LOG('Crisis Indicator Data'!L146))/(W$3-W$4)*5,1)))))</f>
        <v>1.7</v>
      </c>
      <c r="X149" s="170">
        <f>IF(OR('Crisis Indicator Data'!L146="x",'Crisis Indicator Data'!H146="x"),"x",'Crisis Indicator Data'!L146/'Crisis Indicator Data'!H146)</f>
        <v>2.2058823529411763E-6</v>
      </c>
      <c r="Y149" s="163">
        <f t="shared" si="61"/>
        <v>0.1</v>
      </c>
      <c r="Z149" s="163">
        <f t="shared" si="70"/>
        <v>0.9</v>
      </c>
      <c r="AA149" s="163">
        <f t="shared" si="71"/>
        <v>1</v>
      </c>
      <c r="AB149" s="171">
        <f t="shared" si="72"/>
        <v>2.2000000000000002</v>
      </c>
    </row>
    <row r="150" spans="1:28">
      <c r="F150"/>
      <c r="G150"/>
      <c r="H150"/>
      <c r="I150"/>
      <c r="J150"/>
      <c r="K150"/>
      <c r="L150"/>
      <c r="M150"/>
      <c r="O150"/>
      <c r="P150"/>
      <c r="Q150"/>
      <c r="R150"/>
      <c r="S150"/>
      <c r="T150"/>
      <c r="U150"/>
      <c r="V150"/>
      <c r="W150"/>
      <c r="X150"/>
      <c r="Y150"/>
      <c r="Z150"/>
      <c r="AA150"/>
    </row>
    <row r="151" spans="1:28">
      <c r="F151"/>
      <c r="G151"/>
      <c r="H151"/>
      <c r="I151"/>
      <c r="J151"/>
      <c r="K151"/>
      <c r="L151"/>
      <c r="M151"/>
      <c r="O151"/>
      <c r="P151"/>
      <c r="Q151"/>
      <c r="R151"/>
      <c r="S151"/>
      <c r="T151"/>
      <c r="U151"/>
      <c r="V151"/>
      <c r="W151"/>
      <c r="X151"/>
      <c r="Y151"/>
      <c r="Z151"/>
      <c r="AA151"/>
    </row>
    <row r="152" spans="1:28">
      <c r="F152"/>
      <c r="G152"/>
      <c r="H152"/>
      <c r="I152"/>
      <c r="J152"/>
      <c r="K152"/>
      <c r="L152"/>
      <c r="M152"/>
      <c r="O152"/>
      <c r="P152"/>
      <c r="Q152"/>
      <c r="R152"/>
      <c r="S152"/>
      <c r="T152"/>
      <c r="U152"/>
      <c r="V152"/>
      <c r="W152"/>
      <c r="X152"/>
      <c r="Y152"/>
      <c r="Z152"/>
      <c r="AA152"/>
    </row>
    <row r="153" spans="1:28">
      <c r="F153"/>
      <c r="G153"/>
      <c r="H153"/>
      <c r="I153"/>
      <c r="J153"/>
      <c r="K153"/>
      <c r="L153"/>
      <c r="M153"/>
      <c r="O153"/>
      <c r="P153"/>
      <c r="Q153"/>
      <c r="R153"/>
      <c r="S153"/>
      <c r="T153"/>
      <c r="U153"/>
      <c r="V153"/>
      <c r="W153"/>
      <c r="X153"/>
      <c r="Y153"/>
      <c r="Z153"/>
      <c r="AA153"/>
    </row>
    <row r="154" spans="1:28">
      <c r="F154"/>
      <c r="G154"/>
      <c r="H154"/>
      <c r="I154"/>
      <c r="J154"/>
      <c r="K154"/>
      <c r="L154"/>
      <c r="M154"/>
      <c r="O154"/>
      <c r="P154"/>
      <c r="Q154"/>
      <c r="R154"/>
      <c r="S154"/>
      <c r="T154"/>
      <c r="U154"/>
      <c r="V154"/>
      <c r="W154"/>
      <c r="X154"/>
      <c r="Y154"/>
      <c r="Z154"/>
      <c r="AA154"/>
    </row>
  </sheetData>
  <mergeCells count="1">
    <mergeCell ref="A1:AB1"/>
  </mergeCells>
  <conditionalFormatting sqref="K6:K149">
    <cfRule type="cellIs" priority="100" stopIfTrue="1" operator="equal">
      <formula>"x"</formula>
    </cfRule>
  </conditionalFormatting>
  <conditionalFormatting sqref="P6:P149">
    <cfRule type="cellIs" priority="98" stopIfTrue="1" operator="equal">
      <formula>"x"</formula>
    </cfRule>
  </conditionalFormatting>
  <conditionalFormatting sqref="T6:T149">
    <cfRule type="cellIs" priority="96" stopIfTrue="1" operator="equal">
      <formula>"x"</formula>
    </cfRule>
  </conditionalFormatting>
  <conditionalFormatting sqref="F6:F149">
    <cfRule type="cellIs" dxfId="260" priority="91" stopIfTrue="1" operator="between">
      <formula>4</formula>
      <formula>5</formula>
    </cfRule>
    <cfRule type="cellIs" dxfId="259" priority="92" stopIfTrue="1" operator="between">
      <formula>3</formula>
      <formula>4</formula>
    </cfRule>
    <cfRule type="cellIs" dxfId="258" priority="93" stopIfTrue="1" operator="between">
      <formula>2</formula>
      <formula>3</formula>
    </cfRule>
    <cfRule type="cellIs" dxfId="257" priority="94" stopIfTrue="1" operator="between">
      <formula>1</formula>
      <formula>2</formula>
    </cfRule>
    <cfRule type="cellIs" dxfId="256" priority="95" stopIfTrue="1" operator="between">
      <formula>0</formula>
      <formula>1</formula>
    </cfRule>
  </conditionalFormatting>
  <conditionalFormatting sqref="H6:H149">
    <cfRule type="cellIs" dxfId="255" priority="86" stopIfTrue="1" operator="between">
      <formula>4</formula>
      <formula>5</formula>
    </cfRule>
    <cfRule type="cellIs" dxfId="254" priority="87" stopIfTrue="1" operator="between">
      <formula>3</formula>
      <formula>4</formula>
    </cfRule>
    <cfRule type="cellIs" dxfId="253" priority="88" stopIfTrue="1" operator="between">
      <formula>2</formula>
      <formula>3</formula>
    </cfRule>
    <cfRule type="cellIs" dxfId="252" priority="89" stopIfTrue="1" operator="between">
      <formula>1</formula>
      <formula>2</formula>
    </cfRule>
    <cfRule type="cellIs" dxfId="251" priority="90" stopIfTrue="1" operator="between">
      <formula>0</formula>
      <formula>1</formula>
    </cfRule>
  </conditionalFormatting>
  <conditionalFormatting sqref="I7:I149">
    <cfRule type="cellIs" dxfId="250" priority="81" stopIfTrue="1" operator="between">
      <formula>4</formula>
      <formula>5</formula>
    </cfRule>
    <cfRule type="cellIs" dxfId="249" priority="82" stopIfTrue="1" operator="between">
      <formula>3</formula>
      <formula>4</formula>
    </cfRule>
    <cfRule type="cellIs" dxfId="248" priority="83" stopIfTrue="1" operator="between">
      <formula>2</formula>
      <formula>3</formula>
    </cfRule>
    <cfRule type="cellIs" dxfId="247" priority="84" stopIfTrue="1" operator="between">
      <formula>1</formula>
      <formula>2</formula>
    </cfRule>
    <cfRule type="cellIs" dxfId="246" priority="85" stopIfTrue="1" operator="between">
      <formula>0</formula>
      <formula>1</formula>
    </cfRule>
  </conditionalFormatting>
  <conditionalFormatting sqref="J6:J149">
    <cfRule type="cellIs" dxfId="245" priority="76" stopIfTrue="1" operator="between">
      <formula>4</formula>
      <formula>5</formula>
    </cfRule>
    <cfRule type="cellIs" dxfId="244" priority="77" stopIfTrue="1" operator="between">
      <formula>3</formula>
      <formula>4</formula>
    </cfRule>
    <cfRule type="cellIs" dxfId="243" priority="78" stopIfTrue="1" operator="between">
      <formula>2</formula>
      <formula>3</formula>
    </cfRule>
    <cfRule type="cellIs" dxfId="242" priority="79" stopIfTrue="1" operator="between">
      <formula>1</formula>
      <formula>2</formula>
    </cfRule>
    <cfRule type="cellIs" dxfId="241" priority="80" stopIfTrue="1" operator="between">
      <formula>0</formula>
      <formula>1</formula>
    </cfRule>
  </conditionalFormatting>
  <conditionalFormatting sqref="I6">
    <cfRule type="cellIs" dxfId="240" priority="71" stopIfTrue="1" operator="between">
      <formula>4</formula>
      <formula>5</formula>
    </cfRule>
    <cfRule type="cellIs" dxfId="239" priority="72" stopIfTrue="1" operator="between">
      <formula>3</formula>
      <formula>4</formula>
    </cfRule>
    <cfRule type="cellIs" dxfId="238" priority="73" stopIfTrue="1" operator="between">
      <formula>2</formula>
      <formula>3</formula>
    </cfRule>
    <cfRule type="cellIs" dxfId="237" priority="74" stopIfTrue="1" operator="between">
      <formula>1</formula>
      <formula>2</formula>
    </cfRule>
    <cfRule type="cellIs" dxfId="236" priority="75" stopIfTrue="1" operator="between">
      <formula>0</formula>
      <formula>1</formula>
    </cfRule>
  </conditionalFormatting>
  <conditionalFormatting sqref="L6:L149">
    <cfRule type="cellIs" dxfId="235" priority="66" stopIfTrue="1" operator="between">
      <formula>4</formula>
      <formula>5</formula>
    </cfRule>
    <cfRule type="cellIs" dxfId="234" priority="67" stopIfTrue="1" operator="between">
      <formula>3</formula>
      <formula>4</formula>
    </cfRule>
    <cfRule type="cellIs" dxfId="233" priority="68" stopIfTrue="1" operator="between">
      <formula>2</formula>
      <formula>3</formula>
    </cfRule>
    <cfRule type="cellIs" dxfId="232" priority="69" stopIfTrue="1" operator="between">
      <formula>1</formula>
      <formula>2</formula>
    </cfRule>
    <cfRule type="cellIs" dxfId="231" priority="70" stopIfTrue="1" operator="between">
      <formula>0</formula>
      <formula>1</formula>
    </cfRule>
  </conditionalFormatting>
  <conditionalFormatting sqref="M6:M149">
    <cfRule type="cellIs" dxfId="230" priority="61" stopIfTrue="1" operator="between">
      <formula>4</formula>
      <formula>5</formula>
    </cfRule>
    <cfRule type="cellIs" dxfId="229" priority="62" stopIfTrue="1" operator="between">
      <formula>3</formula>
      <formula>4</formula>
    </cfRule>
    <cfRule type="cellIs" dxfId="228" priority="63" stopIfTrue="1" operator="between">
      <formula>2</formula>
      <formula>3</formula>
    </cfRule>
    <cfRule type="cellIs" dxfId="227" priority="64" stopIfTrue="1" operator="between">
      <formula>1</formula>
      <formula>2</formula>
    </cfRule>
    <cfRule type="cellIs" dxfId="226" priority="65" stopIfTrue="1" operator="between">
      <formula>0</formula>
      <formula>1</formula>
    </cfRule>
  </conditionalFormatting>
  <conditionalFormatting sqref="N6:N149">
    <cfRule type="cellIs" dxfId="225" priority="56" stopIfTrue="1" operator="between">
      <formula>4</formula>
      <formula>5</formula>
    </cfRule>
    <cfRule type="cellIs" dxfId="224" priority="57" stopIfTrue="1" operator="between">
      <formula>3</formula>
      <formula>4</formula>
    </cfRule>
    <cfRule type="cellIs" dxfId="223" priority="58" stopIfTrue="1" operator="between">
      <formula>2</formula>
      <formula>3</formula>
    </cfRule>
    <cfRule type="cellIs" dxfId="222" priority="59" stopIfTrue="1" operator="between">
      <formula>1</formula>
      <formula>2</formula>
    </cfRule>
    <cfRule type="cellIs" dxfId="221" priority="60" stopIfTrue="1" operator="between">
      <formula>0</formula>
      <formula>1</formula>
    </cfRule>
  </conditionalFormatting>
  <conditionalFormatting sqref="O6:O149">
    <cfRule type="cellIs" dxfId="220" priority="51" stopIfTrue="1" operator="between">
      <formula>4</formula>
      <formula>5</formula>
    </cfRule>
    <cfRule type="cellIs" dxfId="219" priority="52" stopIfTrue="1" operator="between">
      <formula>3</formula>
      <formula>4</formula>
    </cfRule>
    <cfRule type="cellIs" dxfId="218" priority="53" stopIfTrue="1" operator="between">
      <formula>2</formula>
      <formula>3</formula>
    </cfRule>
    <cfRule type="cellIs" dxfId="217" priority="54" stopIfTrue="1" operator="between">
      <formula>1</formula>
      <formula>2</formula>
    </cfRule>
    <cfRule type="cellIs" dxfId="216" priority="55" stopIfTrue="1" operator="between">
      <formula>0</formula>
      <formula>1</formula>
    </cfRule>
  </conditionalFormatting>
  <conditionalFormatting sqref="Q6:Q149">
    <cfRule type="cellIs" dxfId="215" priority="46" stopIfTrue="1" operator="between">
      <formula>4</formula>
      <formula>5</formula>
    </cfRule>
    <cfRule type="cellIs" dxfId="214" priority="47" stopIfTrue="1" operator="between">
      <formula>3</formula>
      <formula>4</formula>
    </cfRule>
    <cfRule type="cellIs" dxfId="213" priority="48" stopIfTrue="1" operator="between">
      <formula>2</formula>
      <formula>3</formula>
    </cfRule>
    <cfRule type="cellIs" dxfId="212" priority="49" stopIfTrue="1" operator="between">
      <formula>1</formula>
      <formula>2</formula>
    </cfRule>
    <cfRule type="cellIs" dxfId="211" priority="50" stopIfTrue="1" operator="between">
      <formula>0</formula>
      <formula>1</formula>
    </cfRule>
  </conditionalFormatting>
  <conditionalFormatting sqref="R6:R149">
    <cfRule type="cellIs" dxfId="210" priority="41" stopIfTrue="1" operator="between">
      <formula>4</formula>
      <formula>5</formula>
    </cfRule>
    <cfRule type="cellIs" dxfId="209" priority="42" stopIfTrue="1" operator="between">
      <formula>3</formula>
      <formula>4</formula>
    </cfRule>
    <cfRule type="cellIs" dxfId="208" priority="43" stopIfTrue="1" operator="between">
      <formula>2</formula>
      <formula>3</formula>
    </cfRule>
    <cfRule type="cellIs" dxfId="207" priority="44" stopIfTrue="1" operator="between">
      <formula>1</formula>
      <formula>2</formula>
    </cfRule>
    <cfRule type="cellIs" dxfId="206" priority="45" stopIfTrue="1" operator="between">
      <formula>0</formula>
      <formula>1</formula>
    </cfRule>
  </conditionalFormatting>
  <conditionalFormatting sqref="S6:S149">
    <cfRule type="cellIs" dxfId="205" priority="36" stopIfTrue="1" operator="between">
      <formula>4</formula>
      <formula>5</formula>
    </cfRule>
    <cfRule type="cellIs" dxfId="204" priority="37" stopIfTrue="1" operator="between">
      <formula>3</formula>
      <formula>4</formula>
    </cfRule>
    <cfRule type="cellIs" dxfId="203" priority="38" stopIfTrue="1" operator="between">
      <formula>2</formula>
      <formula>3</formula>
    </cfRule>
    <cfRule type="cellIs" dxfId="202" priority="39" stopIfTrue="1" operator="between">
      <formula>1</formula>
      <formula>2</formula>
    </cfRule>
    <cfRule type="cellIs" dxfId="201" priority="40" stopIfTrue="1" operator="between">
      <formula>0</formula>
      <formula>1</formula>
    </cfRule>
  </conditionalFormatting>
  <conditionalFormatting sqref="U6:U149">
    <cfRule type="cellIs" dxfId="200" priority="31" stopIfTrue="1" operator="between">
      <formula>4</formula>
      <formula>5</formula>
    </cfRule>
    <cfRule type="cellIs" dxfId="199" priority="32" stopIfTrue="1" operator="between">
      <formula>3</formula>
      <formula>4</formula>
    </cfRule>
    <cfRule type="cellIs" dxfId="198" priority="33" stopIfTrue="1" operator="between">
      <formula>2</formula>
      <formula>3</formula>
    </cfRule>
    <cfRule type="cellIs" dxfId="197" priority="34" stopIfTrue="1" operator="between">
      <formula>1</formula>
      <formula>2</formula>
    </cfRule>
    <cfRule type="cellIs" dxfId="196" priority="35" stopIfTrue="1" operator="between">
      <formula>0</formula>
      <formula>1</formula>
    </cfRule>
  </conditionalFormatting>
  <conditionalFormatting sqref="V6:V149">
    <cfRule type="cellIs" dxfId="195" priority="26" stopIfTrue="1" operator="between">
      <formula>4</formula>
      <formula>5</formula>
    </cfRule>
    <cfRule type="cellIs" dxfId="194" priority="27" stopIfTrue="1" operator="between">
      <formula>3</formula>
      <formula>4</formula>
    </cfRule>
    <cfRule type="cellIs" dxfId="193" priority="28" stopIfTrue="1" operator="between">
      <formula>2</formula>
      <formula>3</formula>
    </cfRule>
    <cfRule type="cellIs" dxfId="192" priority="29" stopIfTrue="1" operator="between">
      <formula>1</formula>
      <formula>2</formula>
    </cfRule>
    <cfRule type="cellIs" dxfId="191" priority="30" stopIfTrue="1" operator="between">
      <formula>0</formula>
      <formula>1</formula>
    </cfRule>
  </conditionalFormatting>
  <conditionalFormatting sqref="W6:W149">
    <cfRule type="cellIs" dxfId="190" priority="21" stopIfTrue="1" operator="between">
      <formula>4</formula>
      <formula>5</formula>
    </cfRule>
    <cfRule type="cellIs" dxfId="189" priority="22" stopIfTrue="1" operator="between">
      <formula>3</formula>
      <formula>4</formula>
    </cfRule>
    <cfRule type="cellIs" dxfId="188" priority="23" stopIfTrue="1" operator="between">
      <formula>2</formula>
      <formula>3</formula>
    </cfRule>
    <cfRule type="cellIs" dxfId="187" priority="24" stopIfTrue="1" operator="between">
      <formula>1</formula>
      <formula>2</formula>
    </cfRule>
    <cfRule type="cellIs" dxfId="186" priority="25" stopIfTrue="1" operator="between">
      <formula>0</formula>
      <formula>1</formula>
    </cfRule>
  </conditionalFormatting>
  <conditionalFormatting sqref="AB6:AB149">
    <cfRule type="cellIs" dxfId="185" priority="1" stopIfTrue="1" operator="between">
      <formula>4</formula>
      <formula>5</formula>
    </cfRule>
    <cfRule type="cellIs" dxfId="184" priority="2" stopIfTrue="1" operator="between">
      <formula>3</formula>
      <formula>4</formula>
    </cfRule>
    <cfRule type="cellIs" dxfId="183" priority="3" stopIfTrue="1" operator="between">
      <formula>2</formula>
      <formula>3</formula>
    </cfRule>
    <cfRule type="cellIs" dxfId="182" priority="4" stopIfTrue="1" operator="between">
      <formula>1</formula>
      <formula>2</formula>
    </cfRule>
    <cfRule type="cellIs" dxfId="181" priority="5" stopIfTrue="1" operator="between">
      <formula>0</formula>
      <formula>1</formula>
    </cfRule>
  </conditionalFormatting>
  <conditionalFormatting sqref="Y6:Y149">
    <cfRule type="cellIs" dxfId="180" priority="16" stopIfTrue="1" operator="between">
      <formula>4</formula>
      <formula>5</formula>
    </cfRule>
    <cfRule type="cellIs" dxfId="179" priority="17" stopIfTrue="1" operator="between">
      <formula>3</formula>
      <formula>4</formula>
    </cfRule>
    <cfRule type="cellIs" dxfId="178" priority="18" stopIfTrue="1" operator="between">
      <formula>2</formula>
      <formula>3</formula>
    </cfRule>
    <cfRule type="cellIs" dxfId="177" priority="19" stopIfTrue="1" operator="between">
      <formula>1</formula>
      <formula>2</formula>
    </cfRule>
    <cfRule type="cellIs" dxfId="176" priority="20" stopIfTrue="1" operator="between">
      <formula>0</formula>
      <formula>1</formula>
    </cfRule>
  </conditionalFormatting>
  <conditionalFormatting sqref="Z6:Z149">
    <cfRule type="cellIs" dxfId="175" priority="11" stopIfTrue="1" operator="between">
      <formula>4</formula>
      <formula>5</formula>
    </cfRule>
    <cfRule type="cellIs" dxfId="174" priority="12" stopIfTrue="1" operator="between">
      <formula>3</formula>
      <formula>4</formula>
    </cfRule>
    <cfRule type="cellIs" dxfId="173" priority="13" stopIfTrue="1" operator="between">
      <formula>2</formula>
      <formula>3</formula>
    </cfRule>
    <cfRule type="cellIs" dxfId="172" priority="14" stopIfTrue="1" operator="between">
      <formula>1</formula>
      <formula>2</formula>
    </cfRule>
    <cfRule type="cellIs" dxfId="171" priority="15" stopIfTrue="1" operator="between">
      <formula>0</formula>
      <formula>1</formula>
    </cfRule>
  </conditionalFormatting>
  <conditionalFormatting sqref="AA6:AA149">
    <cfRule type="cellIs" dxfId="170" priority="6" stopIfTrue="1" operator="between">
      <formula>4</formula>
      <formula>5</formula>
    </cfRule>
    <cfRule type="cellIs" dxfId="169" priority="7" stopIfTrue="1" operator="between">
      <formula>3</formula>
      <formula>4</formula>
    </cfRule>
    <cfRule type="cellIs" dxfId="168" priority="8" stopIfTrue="1" operator="between">
      <formula>2</formula>
      <formula>3</formula>
    </cfRule>
    <cfRule type="cellIs" dxfId="167" priority="9" stopIfTrue="1" operator="between">
      <formula>1</formula>
      <formula>2</formula>
    </cfRule>
    <cfRule type="cellIs" dxfId="166" priority="10"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55"/>
  <sheetViews>
    <sheetView topLeftCell="A136" workbookViewId="0">
      <selection activeCell="A146" sqref="A146:R155"/>
    </sheetView>
    <sheetView topLeftCell="A133" workbookViewId="1">
      <selection activeCell="A150" sqref="A150:R155"/>
    </sheetView>
  </sheetViews>
  <sheetFormatPr defaultColWidth="9.42578125" defaultRowHeight="14.45"/>
  <cols>
    <col min="1" max="1" width="36.42578125" customWidth="1"/>
    <col min="2" max="2" width="26" bestFit="1" customWidth="1"/>
    <col min="3" max="3" width="10.42578125" bestFit="1" customWidth="1"/>
    <col min="4" max="4" width="13.42578125" customWidth="1"/>
    <col min="5" max="5" width="11" customWidth="1"/>
    <col min="6" max="18" width="10" style="147" customWidth="1"/>
    <col min="19" max="19" width="9.42578125" customWidth="1"/>
  </cols>
  <sheetData>
    <row r="1" spans="1:18" ht="14.65" customHeight="1" thickBot="1">
      <c r="A1" s="220"/>
      <c r="B1" s="246"/>
      <c r="C1" s="246"/>
      <c r="D1" s="246"/>
      <c r="E1" s="246"/>
      <c r="F1" s="247"/>
      <c r="G1" s="247"/>
      <c r="H1" s="247"/>
      <c r="I1" s="247"/>
      <c r="J1" s="247"/>
      <c r="K1" s="247"/>
      <c r="L1" s="247"/>
      <c r="M1" s="247"/>
      <c r="N1" s="247"/>
      <c r="O1" s="247"/>
      <c r="P1" s="247"/>
      <c r="Q1" s="247"/>
      <c r="R1" s="247"/>
    </row>
    <row r="2" spans="1:18" s="146" customFormat="1" ht="110.85" customHeight="1" thickBot="1">
      <c r="A2" s="2"/>
      <c r="B2" s="2"/>
      <c r="C2" s="44"/>
      <c r="D2" s="44"/>
      <c r="E2" s="44"/>
      <c r="F2" s="249" t="s">
        <v>98</v>
      </c>
      <c r="G2" s="249" t="s">
        <v>99</v>
      </c>
      <c r="H2" s="249" t="s">
        <v>100</v>
      </c>
      <c r="I2" s="249" t="s">
        <v>101</v>
      </c>
      <c r="J2" s="250" t="s">
        <v>102</v>
      </c>
      <c r="K2" s="251" t="s">
        <v>103</v>
      </c>
      <c r="L2" s="63" t="s">
        <v>104</v>
      </c>
      <c r="M2" s="63" t="s">
        <v>105</v>
      </c>
      <c r="N2" s="63" t="s">
        <v>106</v>
      </c>
      <c r="O2" s="63" t="s">
        <v>107</v>
      </c>
      <c r="P2" s="63" t="s">
        <v>108</v>
      </c>
      <c r="Q2" s="251" t="s">
        <v>31</v>
      </c>
      <c r="R2" s="252" t="s">
        <v>29</v>
      </c>
    </row>
    <row r="3" spans="1:18">
      <c r="A3" s="42"/>
      <c r="B3" s="42"/>
      <c r="C3" s="44"/>
      <c r="D3" s="44"/>
      <c r="E3" s="6" t="s">
        <v>95</v>
      </c>
      <c r="F3" s="52"/>
      <c r="G3" s="52"/>
      <c r="H3" s="52"/>
      <c r="I3" s="52"/>
      <c r="J3" s="52"/>
      <c r="K3" s="53">
        <v>7</v>
      </c>
      <c r="L3" s="207">
        <v>0.05</v>
      </c>
      <c r="M3" s="207">
        <v>0.05</v>
      </c>
      <c r="N3" s="207">
        <v>0.05</v>
      </c>
      <c r="O3" s="207">
        <v>0.05</v>
      </c>
      <c r="P3" s="207">
        <v>0.05</v>
      </c>
      <c r="Q3" s="52"/>
      <c r="R3" s="52"/>
    </row>
    <row r="4" spans="1:18">
      <c r="A4" s="42"/>
      <c r="B4" s="42"/>
      <c r="C4" s="44"/>
      <c r="D4" s="44"/>
      <c r="E4" s="6" t="s">
        <v>96</v>
      </c>
      <c r="F4" s="52"/>
      <c r="G4" s="52"/>
      <c r="H4" s="52"/>
      <c r="I4" s="52"/>
      <c r="J4" s="52"/>
      <c r="K4" s="53">
        <v>4</v>
      </c>
      <c r="L4" s="52"/>
      <c r="M4" s="52"/>
      <c r="N4" s="52"/>
      <c r="O4" s="52"/>
      <c r="P4" s="52"/>
      <c r="Q4" s="52"/>
      <c r="R4" s="52"/>
    </row>
    <row r="5" spans="1:18">
      <c r="A5" s="21" t="s">
        <v>16</v>
      </c>
      <c r="B5" s="21" t="s">
        <v>21</v>
      </c>
      <c r="C5" s="21" t="s">
        <v>18</v>
      </c>
      <c r="D5" s="21" t="s">
        <v>19</v>
      </c>
      <c r="E5" s="22" t="s">
        <v>97</v>
      </c>
      <c r="F5" s="23"/>
      <c r="G5" s="24"/>
      <c r="H5" s="23"/>
      <c r="I5" s="25"/>
      <c r="J5" s="23"/>
      <c r="K5" s="23"/>
      <c r="L5" s="23"/>
      <c r="M5" s="23"/>
      <c r="N5" s="23"/>
      <c r="O5" s="23"/>
      <c r="P5" s="23"/>
      <c r="Q5" s="23"/>
      <c r="R5" s="23"/>
    </row>
    <row r="6" spans="1:18">
      <c r="A6" s="97" t="str">
        <f>'Crisis Indicator Data'!A3</f>
        <v>Complex crisis in Afghanistan</v>
      </c>
      <c r="B6" s="98" t="str">
        <f>'Crisis Indicator Data'!B3</f>
        <v>Complex crisis</v>
      </c>
      <c r="C6" s="98" t="str">
        <f>'Crisis Indicator Data'!C3</f>
        <v>AFG001</v>
      </c>
      <c r="D6" s="98" t="str">
        <f>'Crisis Indicator Data'!D3</f>
        <v>Afghanistan</v>
      </c>
      <c r="E6" s="98" t="str">
        <f>'Crisis Indicator Data'!E3</f>
        <v>AFG</v>
      </c>
      <c r="F6" s="103">
        <f>IF('Crisis Indicator Data'!Q3="x","x",('Crisis Indicator Data'!Q3/1000000))</f>
        <v>0</v>
      </c>
      <c r="G6" s="103">
        <f>IF('Crisis Indicator Data'!R3="x","x",('Crisis Indicator Data'!R3/1000000))</f>
        <v>19.641999999999999</v>
      </c>
      <c r="H6" s="103">
        <f>IF('Crisis Indicator Data'!S3="x","x",('Crisis Indicator Data'!S3/1000000))</f>
        <v>12.1</v>
      </c>
      <c r="I6" s="103">
        <f>IF('Crisis Indicator Data'!T3="x","x",('Crisis Indicator Data'!T3/1000000))</f>
        <v>5.8</v>
      </c>
      <c r="J6" s="103">
        <f>IF('Crisis Indicator Data'!U3="x","x",('Crisis Indicator Data'!U3/1000000))</f>
        <v>0.5</v>
      </c>
      <c r="K6" s="169">
        <f t="shared" ref="K6:K37" si="0">IF(H6="x","x",IF(SUM(H6:J6)=0,0,IF(LOG(SUM(H6:J6)*1000000)&lt;$K$4,0,IF(LOG(SUM(H6:J6)*1000000)&gt;$K$3,5,ROUND(5-(K$3-LOG(SUM(H6:J6)*1000000))/(K$3-K$4)*5,1)))))</f>
        <v>5</v>
      </c>
      <c r="L6" s="96">
        <f>IF(F6="x","x",(F6*1000000/VLOOKUP($C6,'Crisis Indicator Data'!$C$3:$H$198,5,FALSE)))</f>
        <v>0</v>
      </c>
      <c r="M6" s="96">
        <f>IF(G6="x","x",(G6*1000000/VLOOKUP($C6,'Crisis Indicator Data'!$C$3:$H$198,5,FALSE)))</f>
        <v>0.5163240628778718</v>
      </c>
      <c r="N6" s="96">
        <f>IF(H6="x","x",(H6*1000000/VLOOKUP($C6,'Crisis Indicator Data'!$C$3:$H$198,5,FALSE)))</f>
        <v>0.31806950212922558</v>
      </c>
      <c r="O6" s="96">
        <f>IF(I6="x","x",(I6*1000000/VLOOKUP($C6,'Crisis Indicator Data'!$C$3:$H$198,5,FALSE)))</f>
        <v>0.15246306713632302</v>
      </c>
      <c r="P6" s="96">
        <f>IF(J6="x","x",(J6*1000000/VLOOKUP($C6,'Crisis Indicator Data'!$C$3:$H$198,5,FALSE)))</f>
        <v>1.3143367856579571E-2</v>
      </c>
      <c r="Q6" s="163">
        <f t="shared" ref="Q6:Q37" si="1">IF(N6="x","x",IF(OR(L6&gt;=$L$3,M6&gt;=$M$3,N6&gt;=$N$3,O6&gt;=$O$3,P6&gt;=$P$3),(IF(P6&gt;=$P$3,5,IF((O6+P6)&gt;=$O$3,4,IF((O6+P6+N6)&gt;=$N$3,3,IF((O6+P6+N6+M6)&gt;=$M$3,2,1)))))))</f>
        <v>4</v>
      </c>
      <c r="R6" s="163">
        <f t="shared" ref="R6:R37" si="2">IF(Q6="x","x",(AVERAGE(K6,Q6)))</f>
        <v>4.5</v>
      </c>
    </row>
    <row r="7" spans="1:18">
      <c r="A7" s="97" t="str">
        <f>'Crisis Indicator Data'!A4</f>
        <v>Nagorno-Karabakh Conflict in Armenia</v>
      </c>
      <c r="B7" s="98" t="str">
        <f>'Crisis Indicator Data'!B4</f>
        <v>Conflict</v>
      </c>
      <c r="C7" s="98" t="str">
        <f>'Crisis Indicator Data'!C4</f>
        <v>ARM002</v>
      </c>
      <c r="D7" s="98" t="str">
        <f>'Crisis Indicator Data'!D4</f>
        <v>Armenia</v>
      </c>
      <c r="E7" s="98" t="str">
        <f>'Crisis Indicator Data'!E4</f>
        <v>ARM</v>
      </c>
      <c r="F7" s="103">
        <f>IF('Crisis Indicator Data'!Q4="x","x",('Crisis Indicator Data'!Q4/1000000))</f>
        <v>2.8740000000000001</v>
      </c>
      <c r="G7" s="103">
        <f>IF('Crisis Indicator Data'!R4="x","x",('Crisis Indicator Data'!R4/1000000))</f>
        <v>1.7999999999999999E-2</v>
      </c>
      <c r="H7" s="103">
        <f>IF('Crisis Indicator Data'!S4="x","x",('Crisis Indicator Data'!S4/1000000))</f>
        <v>6.6000000000000003E-2</v>
      </c>
      <c r="I7" s="103">
        <f>IF('Crisis Indicator Data'!T4="x","x",('Crisis Indicator Data'!T4/1000000))</f>
        <v>0</v>
      </c>
      <c r="J7" s="103">
        <f>IF('Crisis Indicator Data'!U4="x","x",('Crisis Indicator Data'!U4/1000000))</f>
        <v>0</v>
      </c>
      <c r="K7" s="169">
        <f t="shared" si="0"/>
        <v>1.4</v>
      </c>
      <c r="L7" s="96">
        <f>IF(F7="x","x",(F7*1000000/VLOOKUP($C7,'Crisis Indicator Data'!$C$3:$H$198,5,FALSE)))</f>
        <v>0.95039682539682535</v>
      </c>
      <c r="M7" s="96">
        <f>IF(G7="x","x",(G7*1000000/VLOOKUP($C7,'Crisis Indicator Data'!$C$3:$H$198,5,FALSE)))</f>
        <v>5.9523809523809521E-3</v>
      </c>
      <c r="N7" s="96">
        <f>IF(H7="x","x",(H7*1000000/VLOOKUP($C7,'Crisis Indicator Data'!$C$3:$H$198,5,FALSE)))</f>
        <v>2.1825396825396824E-2</v>
      </c>
      <c r="O7" s="96">
        <f>IF(I7="x","x",(I7*1000000/VLOOKUP($C7,'Crisis Indicator Data'!$C$3:$H$198,5,FALSE)))</f>
        <v>0</v>
      </c>
      <c r="P7" s="96">
        <f>IF(J7="x","x",(J7*1000000/VLOOKUP($C7,'Crisis Indicator Data'!$C$3:$H$198,5,FALSE)))</f>
        <v>0</v>
      </c>
      <c r="Q7" s="163">
        <f t="shared" si="1"/>
        <v>1</v>
      </c>
      <c r="R7" s="163">
        <f t="shared" si="2"/>
        <v>1.2</v>
      </c>
    </row>
    <row r="8" spans="1:18">
      <c r="A8" s="97" t="str">
        <f>'Crisis Indicator Data'!A5</f>
        <v>Nagorno-Karabakh conflict in Azerbaijan</v>
      </c>
      <c r="B8" s="98" t="str">
        <f>'Crisis Indicator Data'!B5</f>
        <v>Conflict</v>
      </c>
      <c r="C8" s="98" t="str">
        <f>'Crisis Indicator Data'!C5</f>
        <v>AZE002</v>
      </c>
      <c r="D8" s="98" t="str">
        <f>'Crisis Indicator Data'!D5</f>
        <v>Azerbaijan</v>
      </c>
      <c r="E8" s="98" t="str">
        <f>'Crisis Indicator Data'!E5</f>
        <v>AZE</v>
      </c>
      <c r="F8" s="103" t="str">
        <f>IF('Crisis Indicator Data'!Q5="x","x",('Crisis Indicator Data'!Q5/1000000))</f>
        <v>x</v>
      </c>
      <c r="G8" s="103" t="str">
        <f>IF('Crisis Indicator Data'!R5="x","x",('Crisis Indicator Data'!R5/1000000))</f>
        <v>x</v>
      </c>
      <c r="H8" s="103" t="str">
        <f>IF('Crisis Indicator Data'!S5="x","x",('Crisis Indicator Data'!S5/1000000))</f>
        <v>x</v>
      </c>
      <c r="I8" s="103" t="str">
        <f>IF('Crisis Indicator Data'!T5="x","x",('Crisis Indicator Data'!T5/1000000))</f>
        <v>x</v>
      </c>
      <c r="J8" s="103" t="str">
        <f>IF('Crisis Indicator Data'!U5="x","x",('Crisis Indicator Data'!U5/1000000))</f>
        <v>x</v>
      </c>
      <c r="K8" s="169" t="str">
        <f t="shared" si="0"/>
        <v>x</v>
      </c>
      <c r="L8" s="96" t="str">
        <f>IF(F8="x","x",(F8*1000000/VLOOKUP($C8,'Crisis Indicator Data'!$C$3:$H$198,5,FALSE)))</f>
        <v>x</v>
      </c>
      <c r="M8" s="96" t="str">
        <f>IF(G8="x","x",(G8*1000000/VLOOKUP($C8,'Crisis Indicator Data'!$C$3:$H$198,5,FALSE)))</f>
        <v>x</v>
      </c>
      <c r="N8" s="96" t="str">
        <f>IF(H8="x","x",(H8*1000000/VLOOKUP($C8,'Crisis Indicator Data'!$C$3:$H$198,5,FALSE)))</f>
        <v>x</v>
      </c>
      <c r="O8" s="96" t="str">
        <f>IF(I8="x","x",(I8*1000000/VLOOKUP($C8,'Crisis Indicator Data'!$C$3:$H$198,5,FALSE)))</f>
        <v>x</v>
      </c>
      <c r="P8" s="96" t="str">
        <f>IF(J8="x","x",(J8*1000000/VLOOKUP($C8,'Crisis Indicator Data'!$C$3:$H$198,5,FALSE)))</f>
        <v>x</v>
      </c>
      <c r="Q8" s="163" t="str">
        <f t="shared" si="1"/>
        <v>x</v>
      </c>
      <c r="R8" s="163" t="str">
        <f t="shared" si="2"/>
        <v>x</v>
      </c>
    </row>
    <row r="9" spans="1:18">
      <c r="A9" s="97" t="str">
        <f>'Crisis Indicator Data'!A6</f>
        <v>Complex in Burundi</v>
      </c>
      <c r="B9" s="98" t="str">
        <f>'Crisis Indicator Data'!B6</f>
        <v>Complex crisis</v>
      </c>
      <c r="C9" s="98" t="str">
        <f>'Crisis Indicator Data'!C6</f>
        <v>BDI001</v>
      </c>
      <c r="D9" s="98" t="str">
        <f>'Crisis Indicator Data'!D6</f>
        <v>Burundi</v>
      </c>
      <c r="E9" s="98" t="str">
        <f>'Crisis Indicator Data'!E6</f>
        <v>BDI</v>
      </c>
      <c r="F9" s="103">
        <f>IF('Crisis Indicator Data'!Q6="x","x",('Crisis Indicator Data'!Q6/1000000))</f>
        <v>0</v>
      </c>
      <c r="G9" s="103">
        <f>IF('Crisis Indicator Data'!R6="x","x",('Crisis Indicator Data'!R6/1000000))</f>
        <v>10.199999999999999</v>
      </c>
      <c r="H9" s="103">
        <f>IF('Crisis Indicator Data'!S6="x","x",('Crisis Indicator Data'!S6/1000000))</f>
        <v>1.272</v>
      </c>
      <c r="I9" s="103">
        <f>IF('Crisis Indicator Data'!T6="x","x",('Crisis Indicator Data'!T6/1000000))</f>
        <v>1.032</v>
      </c>
      <c r="J9" s="103">
        <f>IF('Crisis Indicator Data'!U6="x","x",('Crisis Indicator Data'!U6/1000000))</f>
        <v>9.6000000000000002E-2</v>
      </c>
      <c r="K9" s="169">
        <f t="shared" si="0"/>
        <v>4</v>
      </c>
      <c r="L9" s="96">
        <f>IF(F9="x","x",(F9*1000000/VLOOKUP($C9,'Crisis Indicator Data'!$C$3:$H$198,5,FALSE)))</f>
        <v>0</v>
      </c>
      <c r="M9" s="96">
        <f>IF(G9="x","x",(G9*1000000/VLOOKUP($C9,'Crisis Indicator Data'!$C$3:$H$198,5,FALSE)))</f>
        <v>0.80952380952380953</v>
      </c>
      <c r="N9" s="96">
        <f>IF(H9="x","x",(H9*1000000/VLOOKUP($C9,'Crisis Indicator Data'!$C$3:$H$198,5,FALSE)))</f>
        <v>0.10095238095238095</v>
      </c>
      <c r="O9" s="96">
        <f>IF(I9="x","x",(I9*1000000/VLOOKUP($C9,'Crisis Indicator Data'!$C$3:$H$198,5,FALSE)))</f>
        <v>8.1904761904761911E-2</v>
      </c>
      <c r="P9" s="96">
        <f>IF(J9="x","x",(J9*1000000/VLOOKUP($C9,'Crisis Indicator Data'!$C$3:$H$198,5,FALSE)))</f>
        <v>7.619047619047619E-3</v>
      </c>
      <c r="Q9" s="163">
        <f t="shared" si="1"/>
        <v>4</v>
      </c>
      <c r="R9" s="163">
        <f t="shared" si="2"/>
        <v>4</v>
      </c>
    </row>
    <row r="10" spans="1:18">
      <c r="A10" s="97" t="str">
        <f>'Crisis Indicator Data'!A7</f>
        <v>Conflict in Burkina Faso</v>
      </c>
      <c r="B10" s="98" t="str">
        <f>'Crisis Indicator Data'!B7</f>
        <v>Conflict</v>
      </c>
      <c r="C10" s="98" t="str">
        <f>'Crisis Indicator Data'!C7</f>
        <v>BFA002</v>
      </c>
      <c r="D10" s="98" t="str">
        <f>'Crisis Indicator Data'!D7</f>
        <v>Burkina Faso</v>
      </c>
      <c r="E10" s="98" t="str">
        <f>'Crisis Indicator Data'!E7</f>
        <v>BFA</v>
      </c>
      <c r="F10" s="103">
        <f>IF('Crisis Indicator Data'!Q7="x","x",('Crisis Indicator Data'!Q7/1000000))</f>
        <v>3.4590000000000001</v>
      </c>
      <c r="G10" s="103">
        <f>IF('Crisis Indicator Data'!R7="x","x",('Crisis Indicator Data'!R7/1000000))</f>
        <v>3.1070000000000002</v>
      </c>
      <c r="H10" s="103">
        <f>IF('Crisis Indicator Data'!S7="x","x",('Crisis Indicator Data'!S7/1000000))</f>
        <v>0.49</v>
      </c>
      <c r="I10" s="103">
        <f>IF('Crisis Indicator Data'!T7="x","x",('Crisis Indicator Data'!T7/1000000))</f>
        <v>0.76400000000000001</v>
      </c>
      <c r="J10" s="103">
        <f>IF('Crisis Indicator Data'!U7="x","x",('Crisis Indicator Data'!U7/1000000))</f>
        <v>0.91600000000000004</v>
      </c>
      <c r="K10" s="169">
        <f t="shared" si="0"/>
        <v>3.9</v>
      </c>
      <c r="L10" s="96">
        <f>IF(F10="x","x",(F10*1000000/VLOOKUP($C10,'Crisis Indicator Data'!$C$3:$H$198,5,FALSE)))</f>
        <v>0.39594780219780218</v>
      </c>
      <c r="M10" s="96">
        <f>IF(G10="x","x",(G10*1000000/VLOOKUP($C10,'Crisis Indicator Data'!$C$3:$H$198,5,FALSE)))</f>
        <v>0.35565476190476192</v>
      </c>
      <c r="N10" s="96">
        <f>IF(H10="x","x",(H10*1000000/VLOOKUP($C10,'Crisis Indicator Data'!$C$3:$H$198,5,FALSE)))</f>
        <v>5.6089743589743592E-2</v>
      </c>
      <c r="O10" s="96">
        <f>IF(I10="x","x",(I10*1000000/VLOOKUP($C10,'Crisis Indicator Data'!$C$3:$H$198,5,FALSE)))</f>
        <v>8.7454212454212449E-2</v>
      </c>
      <c r="P10" s="96">
        <f>IF(J10="x","x",(J10*1000000/VLOOKUP($C10,'Crisis Indicator Data'!$C$3:$H$198,5,FALSE)))</f>
        <v>0.10485347985347986</v>
      </c>
      <c r="Q10" s="163">
        <f t="shared" si="1"/>
        <v>5</v>
      </c>
      <c r="R10" s="163">
        <f t="shared" si="2"/>
        <v>4.45</v>
      </c>
    </row>
    <row r="11" spans="1:18">
      <c r="A11" s="97" t="str">
        <f>'Crisis Indicator Data'!A8</f>
        <v>Rohingya refugee crisis</v>
      </c>
      <c r="B11" s="98" t="str">
        <f>'Crisis Indicator Data'!B8</f>
        <v>International displacement</v>
      </c>
      <c r="C11" s="98" t="str">
        <f>'Crisis Indicator Data'!C8</f>
        <v>BGD002</v>
      </c>
      <c r="D11" s="98" t="str">
        <f>'Crisis Indicator Data'!D8</f>
        <v>Bangladesh</v>
      </c>
      <c r="E11" s="98" t="str">
        <f>'Crisis Indicator Data'!E8</f>
        <v>BGD</v>
      </c>
      <c r="F11" s="103">
        <f>IF('Crisis Indicator Data'!Q8="x","x",('Crisis Indicator Data'!Q8/1000000))</f>
        <v>0</v>
      </c>
      <c r="G11" s="103">
        <f>IF('Crisis Indicator Data'!R8="x","x",('Crisis Indicator Data'!R8/1000000))</f>
        <v>0.47199999999999998</v>
      </c>
      <c r="H11" s="103">
        <f>IF('Crisis Indicator Data'!S8="x","x",('Crisis Indicator Data'!S8/1000000))</f>
        <v>0.67</v>
      </c>
      <c r="I11" s="103">
        <f>IF('Crisis Indicator Data'!T8="x","x",('Crisis Indicator Data'!T8/1000000))</f>
        <v>0.20699999999999999</v>
      </c>
      <c r="J11" s="103">
        <f>IF('Crisis Indicator Data'!U8="x","x",('Crisis Indicator Data'!U8/1000000))</f>
        <v>0</v>
      </c>
      <c r="K11" s="169">
        <f t="shared" si="0"/>
        <v>3.2</v>
      </c>
      <c r="L11" s="96">
        <f>IF(F11="x","x",(F11*1000000/VLOOKUP($C11,'Crisis Indicator Data'!$C$3:$H$198,5,FALSE)))</f>
        <v>0</v>
      </c>
      <c r="M11" s="96">
        <f>IF(G11="x","x",(G11*1000000/VLOOKUP($C11,'Crisis Indicator Data'!$C$3:$H$198,5,FALSE)))</f>
        <v>0.34988880652335064</v>
      </c>
      <c r="N11" s="96">
        <f>IF(H11="x","x",(H11*1000000/VLOOKUP($C11,'Crisis Indicator Data'!$C$3:$H$198,5,FALSE)))</f>
        <v>0.4966641957005189</v>
      </c>
      <c r="O11" s="96">
        <f>IF(I11="x","x",(I11*1000000/VLOOKUP($C11,'Crisis Indicator Data'!$C$3:$H$198,5,FALSE)))</f>
        <v>0.15344699777613047</v>
      </c>
      <c r="P11" s="96">
        <f>IF(J11="x","x",(J11*1000000/VLOOKUP($C11,'Crisis Indicator Data'!$C$3:$H$198,5,FALSE)))</f>
        <v>0</v>
      </c>
      <c r="Q11" s="163">
        <f t="shared" si="1"/>
        <v>4</v>
      </c>
      <c r="R11" s="163">
        <f t="shared" si="2"/>
        <v>3.6</v>
      </c>
    </row>
    <row r="12" spans="1:18">
      <c r="A12" s="97" t="str">
        <f>'Crisis Indicator Data'!A9</f>
        <v>Venezuela displacement in Brazil</v>
      </c>
      <c r="B12" s="98" t="str">
        <f>'Crisis Indicator Data'!B9</f>
        <v>International displacement</v>
      </c>
      <c r="C12" s="98" t="str">
        <f>'Crisis Indicator Data'!C9</f>
        <v>BRA002</v>
      </c>
      <c r="D12" s="98" t="str">
        <f>'Crisis Indicator Data'!D9</f>
        <v>Brazil</v>
      </c>
      <c r="E12" s="98" t="str">
        <f>'Crisis Indicator Data'!E9</f>
        <v>BRA</v>
      </c>
      <c r="F12" s="103">
        <f>IF('Crisis Indicator Data'!Q9="x","x",('Crisis Indicator Data'!Q9/1000000))</f>
        <v>0.60599999999999998</v>
      </c>
      <c r="G12" s="103">
        <f>IF('Crisis Indicator Data'!R9="x","x",('Crisis Indicator Data'!R9/1000000))</f>
        <v>0.39900000000000002</v>
      </c>
      <c r="H12" s="103">
        <f>IF('Crisis Indicator Data'!S9="x","x",('Crisis Indicator Data'!S9/1000000))</f>
        <v>0.49</v>
      </c>
      <c r="I12" s="103">
        <f>IF('Crisis Indicator Data'!T9="x","x",('Crisis Indicator Data'!T9/1000000))</f>
        <v>0</v>
      </c>
      <c r="J12" s="103">
        <f>IF('Crisis Indicator Data'!U9="x","x",('Crisis Indicator Data'!U9/1000000))</f>
        <v>0</v>
      </c>
      <c r="K12" s="169">
        <f t="shared" si="0"/>
        <v>2.8</v>
      </c>
      <c r="L12" s="96">
        <f>IF(F12="x","x",(F12*1000000/VLOOKUP($C12,'Crisis Indicator Data'!$C$3:$H$198,5,FALSE)))</f>
        <v>0.40535117056856185</v>
      </c>
      <c r="M12" s="96">
        <f>IF(G12="x","x",(G12*1000000/VLOOKUP($C12,'Crisis Indicator Data'!$C$3:$H$198,5,FALSE)))</f>
        <v>0.26688963210702343</v>
      </c>
      <c r="N12" s="96">
        <f>IF(H12="x","x",(H12*1000000/VLOOKUP($C12,'Crisis Indicator Data'!$C$3:$H$198,5,FALSE)))</f>
        <v>0.32775919732441472</v>
      </c>
      <c r="O12" s="96">
        <f>IF(I12="x","x",(I12*1000000/VLOOKUP($C12,'Crisis Indicator Data'!$C$3:$H$198,5,FALSE)))</f>
        <v>0</v>
      </c>
      <c r="P12" s="96">
        <f>IF(J12="x","x",(J12*1000000/VLOOKUP($C12,'Crisis Indicator Data'!$C$3:$H$198,5,FALSE)))</f>
        <v>0</v>
      </c>
      <c r="Q12" s="163">
        <f t="shared" si="1"/>
        <v>3</v>
      </c>
      <c r="R12" s="163">
        <f t="shared" si="2"/>
        <v>2.9</v>
      </c>
    </row>
    <row r="13" spans="1:18">
      <c r="A13" s="97" t="str">
        <f>'Crisis Indicator Data'!A10</f>
        <v>Complex crisis in CAR</v>
      </c>
      <c r="B13" s="98" t="str">
        <f>'Crisis Indicator Data'!B10</f>
        <v>Complex crisis</v>
      </c>
      <c r="C13" s="98" t="str">
        <f>'Crisis Indicator Data'!C10</f>
        <v>CAF001</v>
      </c>
      <c r="D13" s="98" t="str">
        <f>'Crisis Indicator Data'!D10</f>
        <v>CAR</v>
      </c>
      <c r="E13" s="98" t="str">
        <f>'Crisis Indicator Data'!E10</f>
        <v>CAF</v>
      </c>
      <c r="F13" s="103">
        <f>IF('Crisis Indicator Data'!Q10="x","x",('Crisis Indicator Data'!Q10/1000000))</f>
        <v>0</v>
      </c>
      <c r="G13" s="103">
        <f>IF('Crisis Indicator Data'!R10="x","x",('Crisis Indicator Data'!R10/1000000))</f>
        <v>2.1</v>
      </c>
      <c r="H13" s="103">
        <f>IF('Crisis Indicator Data'!S10="x","x",('Crisis Indicator Data'!S10/1000000))</f>
        <v>0.9</v>
      </c>
      <c r="I13" s="103">
        <f>IF('Crisis Indicator Data'!T10="x","x",('Crisis Indicator Data'!T10/1000000))</f>
        <v>1.9</v>
      </c>
      <c r="J13" s="103">
        <f>IF('Crisis Indicator Data'!U10="x","x",('Crisis Indicator Data'!U10/1000000))</f>
        <v>0</v>
      </c>
      <c r="K13" s="169">
        <f t="shared" si="0"/>
        <v>4.0999999999999996</v>
      </c>
      <c r="L13" s="96">
        <f>IF(F13="x","x",(F13*1000000/VLOOKUP($C13,'Crisis Indicator Data'!$C$3:$H$198,5,FALSE)))</f>
        <v>0</v>
      </c>
      <c r="M13" s="96">
        <f>IF(G13="x","x",(G13*1000000/VLOOKUP($C13,'Crisis Indicator Data'!$C$3:$H$198,5,FALSE)))</f>
        <v>0.42857142857142855</v>
      </c>
      <c r="N13" s="96">
        <f>IF(H13="x","x",(H13*1000000/VLOOKUP($C13,'Crisis Indicator Data'!$C$3:$H$198,5,FALSE)))</f>
        <v>0.18367346938775511</v>
      </c>
      <c r="O13" s="96">
        <f>IF(I13="x","x",(I13*1000000/VLOOKUP($C13,'Crisis Indicator Data'!$C$3:$H$198,5,FALSE)))</f>
        <v>0.38775510204081631</v>
      </c>
      <c r="P13" s="96">
        <f>IF(J13="x","x",(J13*1000000/VLOOKUP($C13,'Crisis Indicator Data'!$C$3:$H$198,5,FALSE)))</f>
        <v>0</v>
      </c>
      <c r="Q13" s="163">
        <f t="shared" si="1"/>
        <v>4</v>
      </c>
      <c r="R13" s="163">
        <f t="shared" si="2"/>
        <v>4.05</v>
      </c>
    </row>
    <row r="14" spans="1:18">
      <c r="A14" s="97" t="str">
        <f>'Crisis Indicator Data'!A11</f>
        <v>Multiple crises in Cameroon</v>
      </c>
      <c r="B14" s="98" t="str">
        <f>'Crisis Indicator Data'!B11</f>
        <v>Multiple crises country</v>
      </c>
      <c r="C14" s="98" t="str">
        <f>'Crisis Indicator Data'!C11</f>
        <v>CMR001</v>
      </c>
      <c r="D14" s="98" t="str">
        <f>'Crisis Indicator Data'!D11</f>
        <v>Cameroon</v>
      </c>
      <c r="E14" s="98" t="str">
        <f>'Crisis Indicator Data'!E11</f>
        <v>CMR</v>
      </c>
      <c r="F14" s="103">
        <f>IF('Crisis Indicator Data'!Q11="x","x",('Crisis Indicator Data'!Q11/1000000))</f>
        <v>5.7750000000000004</v>
      </c>
      <c r="G14" s="103">
        <f>IF('Crisis Indicator Data'!R11="x","x",('Crisis Indicator Data'!R11/1000000))</f>
        <v>2.843</v>
      </c>
      <c r="H14" s="103">
        <f>IF('Crisis Indicator Data'!S11="x","x",('Crisis Indicator Data'!S11/1000000))</f>
        <v>1.8140000000000001</v>
      </c>
      <c r="I14" s="103">
        <f>IF('Crisis Indicator Data'!T11="x","x",('Crisis Indicator Data'!T11/1000000))</f>
        <v>9.0999999999999998E-2</v>
      </c>
      <c r="J14" s="103">
        <f>IF('Crisis Indicator Data'!U11="x","x",('Crisis Indicator Data'!U11/1000000))</f>
        <v>0</v>
      </c>
      <c r="K14" s="169">
        <f t="shared" si="0"/>
        <v>3.8</v>
      </c>
      <c r="L14" s="96">
        <f>IF(F14="x","x",(F14*1000000/VLOOKUP($C14,'Crisis Indicator Data'!$C$3:$H$198,5,FALSE)))</f>
        <v>0.54879787132946878</v>
      </c>
      <c r="M14" s="96">
        <f>IF(G14="x","x",(G14*1000000/VLOOKUP($C14,'Crisis Indicator Data'!$C$3:$H$198,5,FALSE)))</f>
        <v>0.27017010358262855</v>
      </c>
      <c r="N14" s="96">
        <f>IF(H14="x","x",(H14*1000000/VLOOKUP($C14,'Crisis Indicator Data'!$C$3:$H$198,5,FALSE)))</f>
        <v>0.17238430105483227</v>
      </c>
      <c r="O14" s="96">
        <f>IF(I14="x","x",(I14*1000000/VLOOKUP($C14,'Crisis Indicator Data'!$C$3:$H$198,5,FALSE)))</f>
        <v>8.6477240330704169E-3</v>
      </c>
      <c r="P14" s="96">
        <f>IF(J14="x","x",(J14*1000000/VLOOKUP($C14,'Crisis Indicator Data'!$C$3:$H$198,5,FALSE)))</f>
        <v>0</v>
      </c>
      <c r="Q14" s="163">
        <f t="shared" si="1"/>
        <v>3</v>
      </c>
      <c r="R14" s="163">
        <f t="shared" si="2"/>
        <v>3.4</v>
      </c>
    </row>
    <row r="15" spans="1:18">
      <c r="A15" s="97" t="str">
        <f>'Crisis Indicator Data'!A12</f>
        <v>Boko Haram in Cameroon</v>
      </c>
      <c r="B15" s="98" t="str">
        <f>'Crisis Indicator Data'!B12</f>
        <v>Conflict</v>
      </c>
      <c r="C15" s="98" t="str">
        <f>'Crisis Indicator Data'!C12</f>
        <v>CMR002</v>
      </c>
      <c r="D15" s="98" t="str">
        <f>'Crisis Indicator Data'!D12</f>
        <v>Cameroon</v>
      </c>
      <c r="E15" s="98" t="str">
        <f>'Crisis Indicator Data'!E12</f>
        <v>CMR</v>
      </c>
      <c r="F15" s="103">
        <f>IF('Crisis Indicator Data'!Q12="x","x",('Crisis Indicator Data'!Q12/1000000))</f>
        <v>2.4990000000000001</v>
      </c>
      <c r="G15" s="103">
        <f>IF('Crisis Indicator Data'!R12="x","x",('Crisis Indicator Data'!R12/1000000))</f>
        <v>1.3540000000000001</v>
      </c>
      <c r="H15" s="103">
        <f>IF('Crisis Indicator Data'!S12="x","x",('Crisis Indicator Data'!S12/1000000))</f>
        <v>0.61599999999999999</v>
      </c>
      <c r="I15" s="103">
        <f>IF('Crisis Indicator Data'!T12="x","x",('Crisis Indicator Data'!T12/1000000))</f>
        <v>1.4E-2</v>
      </c>
      <c r="J15" s="103">
        <f>IF('Crisis Indicator Data'!U12="x","x",('Crisis Indicator Data'!U12/1000000))</f>
        <v>0</v>
      </c>
      <c r="K15" s="169">
        <f t="shared" si="0"/>
        <v>3</v>
      </c>
      <c r="L15" s="96">
        <f>IF(F15="x","x",(F15*1000000/VLOOKUP($C15,'Crisis Indicator Data'!$C$3:$H$198,5,FALSE)))</f>
        <v>0.55743921481151015</v>
      </c>
      <c r="M15" s="96">
        <f>IF(G15="x","x",(G15*1000000/VLOOKUP($C15,'Crisis Indicator Data'!$C$3:$H$198,5,FALSE)))</f>
        <v>0.30202989069819319</v>
      </c>
      <c r="N15" s="96">
        <f>IF(H15="x","x",(H15*1000000/VLOOKUP($C15,'Crisis Indicator Data'!$C$3:$H$198,5,FALSE)))</f>
        <v>0.13740798572384563</v>
      </c>
      <c r="O15" s="96">
        <f>IF(I15="x","x",(I15*1000000/VLOOKUP($C15,'Crisis Indicator Data'!$C$3:$H$198,5,FALSE)))</f>
        <v>3.1229087664510374E-3</v>
      </c>
      <c r="P15" s="96">
        <f>IF(J15="x","x",(J15*1000000/VLOOKUP($C15,'Crisis Indicator Data'!$C$3:$H$198,5,FALSE)))</f>
        <v>0</v>
      </c>
      <c r="Q15" s="163">
        <f t="shared" si="1"/>
        <v>3</v>
      </c>
      <c r="R15" s="163">
        <f t="shared" si="2"/>
        <v>3</v>
      </c>
    </row>
    <row r="16" spans="1:18">
      <c r="A16" s="97" t="str">
        <f>'Crisis Indicator Data'!A13</f>
        <v>Anglophone Crisis in Cameroon</v>
      </c>
      <c r="B16" s="98" t="str">
        <f>'Crisis Indicator Data'!B13</f>
        <v>Conflict</v>
      </c>
      <c r="C16" s="98" t="str">
        <f>'Crisis Indicator Data'!C13</f>
        <v>CMR003</v>
      </c>
      <c r="D16" s="98" t="str">
        <f>'Crisis Indicator Data'!D13</f>
        <v>Cameroon</v>
      </c>
      <c r="E16" s="98" t="str">
        <f>'Crisis Indicator Data'!E13</f>
        <v>CMR</v>
      </c>
      <c r="F16" s="103">
        <f>IF('Crisis Indicator Data'!Q13="x","x",('Crisis Indicator Data'!Q13/1000000))</f>
        <v>2.0270000000000001</v>
      </c>
      <c r="G16" s="103">
        <f>IF('Crisis Indicator Data'!R13="x","x",('Crisis Indicator Data'!R13/1000000))</f>
        <v>1.4890000000000001</v>
      </c>
      <c r="H16" s="103">
        <f>IF('Crisis Indicator Data'!S13="x","x",('Crisis Indicator Data'!S13/1000000))</f>
        <v>0.88200000000000001</v>
      </c>
      <c r="I16" s="103">
        <f>IF('Crisis Indicator Data'!T13="x","x",('Crisis Indicator Data'!T13/1000000))</f>
        <v>7.8E-2</v>
      </c>
      <c r="J16" s="103">
        <f>IF('Crisis Indicator Data'!U13="x","x",('Crisis Indicator Data'!U13/1000000))</f>
        <v>0</v>
      </c>
      <c r="K16" s="169">
        <f t="shared" si="0"/>
        <v>3.3</v>
      </c>
      <c r="L16" s="96">
        <f>IF(F16="x","x",(F16*1000000/VLOOKUP($C16,'Crisis Indicator Data'!$C$3:$H$198,5,FALSE)))</f>
        <v>0.45285969615728333</v>
      </c>
      <c r="M16" s="96">
        <f>IF(G16="x","x",(G16*1000000/VLOOKUP($C16,'Crisis Indicator Data'!$C$3:$H$198,5,FALSE)))</f>
        <v>0.33266309204647004</v>
      </c>
      <c r="N16" s="96">
        <f>IF(H16="x","x",(H16*1000000/VLOOKUP($C16,'Crisis Indicator Data'!$C$3:$H$198,5,FALSE)))</f>
        <v>0.1970509383378016</v>
      </c>
      <c r="O16" s="96">
        <f>IF(I16="x","x",(I16*1000000/VLOOKUP($C16,'Crisis Indicator Data'!$C$3:$H$198,5,FALSE)))</f>
        <v>1.7426273458445041E-2</v>
      </c>
      <c r="P16" s="96">
        <f>IF(J16="x","x",(J16*1000000/VLOOKUP($C16,'Crisis Indicator Data'!$C$3:$H$198,5,FALSE)))</f>
        <v>0</v>
      </c>
      <c r="Q16" s="163">
        <f t="shared" si="1"/>
        <v>3</v>
      </c>
      <c r="R16" s="163">
        <f t="shared" si="2"/>
        <v>3.15</v>
      </c>
    </row>
    <row r="17" spans="1:18">
      <c r="A17" s="97" t="str">
        <f>'Crisis Indicator Data'!A14</f>
        <v>CAR refugees in Cameroon</v>
      </c>
      <c r="B17" s="98" t="str">
        <f>'Crisis Indicator Data'!B14</f>
        <v>International displacement</v>
      </c>
      <c r="C17" s="98" t="str">
        <f>'Crisis Indicator Data'!C14</f>
        <v>CMR004</v>
      </c>
      <c r="D17" s="98" t="str">
        <f>'Crisis Indicator Data'!D14</f>
        <v>Cameroon</v>
      </c>
      <c r="E17" s="98" t="str">
        <f>'Crisis Indicator Data'!E14</f>
        <v>CMR</v>
      </c>
      <c r="F17" s="103">
        <f>IF('Crisis Indicator Data'!Q14="x","x",('Crisis Indicator Data'!Q14/1000000))</f>
        <v>1.2490000000000001</v>
      </c>
      <c r="G17" s="103">
        <f>IF('Crisis Indicator Data'!R14="x","x",('Crisis Indicator Data'!R14/1000000))</f>
        <v>0</v>
      </c>
      <c r="H17" s="103">
        <f>IF('Crisis Indicator Data'!S14="x","x",('Crisis Indicator Data'!S14/1000000))</f>
        <v>0.316</v>
      </c>
      <c r="I17" s="103">
        <f>IF('Crisis Indicator Data'!T14="x","x",('Crisis Indicator Data'!T14/1000000))</f>
        <v>0</v>
      </c>
      <c r="J17" s="103">
        <f>IF('Crisis Indicator Data'!U14="x","x",('Crisis Indicator Data'!U14/1000000))</f>
        <v>0</v>
      </c>
      <c r="K17" s="169">
        <f t="shared" si="0"/>
        <v>2.5</v>
      </c>
      <c r="L17" s="96">
        <f>IF(F17="x","x",(F17*1000000/VLOOKUP($C17,'Crisis Indicator Data'!$C$3:$H$198,5,FALSE)))</f>
        <v>0.79808306709265175</v>
      </c>
      <c r="M17" s="96">
        <f>IF(G17="x","x",(G17*1000000/VLOOKUP($C17,'Crisis Indicator Data'!$C$3:$H$198,5,FALSE)))</f>
        <v>0</v>
      </c>
      <c r="N17" s="96">
        <f>IF(H17="x","x",(H17*1000000/VLOOKUP($C17,'Crisis Indicator Data'!$C$3:$H$198,5,FALSE)))</f>
        <v>0.20191693290734825</v>
      </c>
      <c r="O17" s="96">
        <f>IF(I17="x","x",(I17*1000000/VLOOKUP($C17,'Crisis Indicator Data'!$C$3:$H$198,5,FALSE)))</f>
        <v>0</v>
      </c>
      <c r="P17" s="96">
        <f>IF(J17="x","x",(J17*1000000/VLOOKUP($C17,'Crisis Indicator Data'!$C$3:$H$198,5,FALSE)))</f>
        <v>0</v>
      </c>
      <c r="Q17" s="163">
        <f t="shared" si="1"/>
        <v>3</v>
      </c>
      <c r="R17" s="163">
        <f t="shared" si="2"/>
        <v>2.75</v>
      </c>
    </row>
    <row r="18" spans="1:18">
      <c r="A18" s="97" t="str">
        <f>'Crisis Indicator Data'!A15</f>
        <v>Complex crisis in DRC</v>
      </c>
      <c r="B18" s="98" t="str">
        <f>'Crisis Indicator Data'!B15</f>
        <v>Complex crisis</v>
      </c>
      <c r="C18" s="98" t="str">
        <f>'Crisis Indicator Data'!C15</f>
        <v>COD001</v>
      </c>
      <c r="D18" s="98" t="str">
        <f>'Crisis Indicator Data'!D15</f>
        <v>DRC</v>
      </c>
      <c r="E18" s="98" t="str">
        <f>'Crisis Indicator Data'!E15</f>
        <v>COD</v>
      </c>
      <c r="F18" s="103">
        <f>IF('Crisis Indicator Data'!Q15="x","x",('Crisis Indicator Data'!Q15/1000000))</f>
        <v>52.92</v>
      </c>
      <c r="G18" s="103">
        <f>IF('Crisis Indicator Data'!R15="x","x",('Crisis Indicator Data'!R15/1000000))</f>
        <v>30.27</v>
      </c>
      <c r="H18" s="103">
        <f>IF('Crisis Indicator Data'!S15="x","x",('Crisis Indicator Data'!S15/1000000))</f>
        <v>14.112</v>
      </c>
      <c r="I18" s="103">
        <f>IF('Crisis Indicator Data'!T15="x","x",('Crisis Indicator Data'!T15/1000000))</f>
        <v>4.7039999999999997</v>
      </c>
      <c r="J18" s="103">
        <f>IF('Crisis Indicator Data'!U15="x","x",('Crisis Indicator Data'!U15/1000000))</f>
        <v>0.78400000000000003</v>
      </c>
      <c r="K18" s="169">
        <f t="shared" si="0"/>
        <v>5</v>
      </c>
      <c r="L18" s="96">
        <f>IF(F18="x","x",(F18*1000000/VLOOKUP($C18,'Crisis Indicator Data'!$C$3:$H$198,5,FALSE)))</f>
        <v>0.51507158638544714</v>
      </c>
      <c r="M18" s="96">
        <f>IF(G18="x","x",(G18*1000000/VLOOKUP($C18,'Crisis Indicator Data'!$C$3:$H$198,5,FALSE)))</f>
        <v>0.29461861148691393</v>
      </c>
      <c r="N18" s="96">
        <f>IF(H18="x","x",(H18*1000000/VLOOKUP($C18,'Crisis Indicator Data'!$C$3:$H$198,5,FALSE)))</f>
        <v>0.13735242303611925</v>
      </c>
      <c r="O18" s="96">
        <f>IF(I18="x","x",(I18*1000000/VLOOKUP($C18,'Crisis Indicator Data'!$C$3:$H$198,5,FALSE)))</f>
        <v>4.5784141012039752E-2</v>
      </c>
      <c r="P18" s="96">
        <f>IF(J18="x","x",(J18*1000000/VLOOKUP($C18,'Crisis Indicator Data'!$C$3:$H$198,5,FALSE)))</f>
        <v>7.6306901686732913E-3</v>
      </c>
      <c r="Q18" s="163">
        <f t="shared" si="1"/>
        <v>4</v>
      </c>
      <c r="R18" s="163">
        <f t="shared" si="2"/>
        <v>4.5</v>
      </c>
    </row>
    <row r="19" spans="1:18">
      <c r="A19" s="97" t="str">
        <f>'Crisis Indicator Data'!A16</f>
        <v>Complex crisis in Congo</v>
      </c>
      <c r="B19" s="98" t="str">
        <f>'Crisis Indicator Data'!B16</f>
        <v>Complex crisis</v>
      </c>
      <c r="C19" s="98" t="str">
        <f>'Crisis Indicator Data'!C16</f>
        <v>COG001</v>
      </c>
      <c r="D19" s="98" t="str">
        <f>'Crisis Indicator Data'!D16</f>
        <v>Congo</v>
      </c>
      <c r="E19" s="98" t="str">
        <f>'Crisis Indicator Data'!E16</f>
        <v>COG</v>
      </c>
      <c r="F19" s="103">
        <f>IF('Crisis Indicator Data'!Q16="x","x",('Crisis Indicator Data'!Q16/1000000))</f>
        <v>4.399</v>
      </c>
      <c r="G19" s="103">
        <f>IF('Crisis Indicator Data'!R16="x","x",('Crisis Indicator Data'!R16/1000000))</f>
        <v>0</v>
      </c>
      <c r="H19" s="103">
        <f>IF('Crisis Indicator Data'!S16="x","x",('Crisis Indicator Data'!S16/1000000))</f>
        <v>1.2</v>
      </c>
      <c r="I19" s="103">
        <f>IF('Crisis Indicator Data'!T16="x","x",('Crisis Indicator Data'!T16/1000000))</f>
        <v>0</v>
      </c>
      <c r="J19" s="103">
        <f>IF('Crisis Indicator Data'!U16="x","x",('Crisis Indicator Data'!U16/1000000))</f>
        <v>0</v>
      </c>
      <c r="K19" s="169">
        <f t="shared" si="0"/>
        <v>3.5</v>
      </c>
      <c r="L19" s="96">
        <f>IF(F19="x","x",(F19*1000000/VLOOKUP($C19,'Crisis Indicator Data'!$C$3:$H$198,5,FALSE)))</f>
        <v>0.78567601357385253</v>
      </c>
      <c r="M19" s="96">
        <f>IF(G19="x","x",(G19*1000000/VLOOKUP($C19,'Crisis Indicator Data'!$C$3:$H$198,5,FALSE)))</f>
        <v>0</v>
      </c>
      <c r="N19" s="96">
        <f>IF(H19="x","x",(H19*1000000/VLOOKUP($C19,'Crisis Indicator Data'!$C$3:$H$198,5,FALSE)))</f>
        <v>0.21432398642614753</v>
      </c>
      <c r="O19" s="96">
        <f>IF(I19="x","x",(I19*1000000/VLOOKUP($C19,'Crisis Indicator Data'!$C$3:$H$198,5,FALSE)))</f>
        <v>0</v>
      </c>
      <c r="P19" s="96">
        <f>IF(J19="x","x",(J19*1000000/VLOOKUP($C19,'Crisis Indicator Data'!$C$3:$H$198,5,FALSE)))</f>
        <v>0</v>
      </c>
      <c r="Q19" s="163">
        <f t="shared" si="1"/>
        <v>3</v>
      </c>
      <c r="R19" s="163">
        <f t="shared" si="2"/>
        <v>3.25</v>
      </c>
    </row>
    <row r="20" spans="1:18">
      <c r="A20" s="97" t="str">
        <f>'Crisis Indicator Data'!A17</f>
        <v>Complex crisis in Colombia</v>
      </c>
      <c r="B20" s="98" t="str">
        <f>'Crisis Indicator Data'!B17</f>
        <v>Complex crisis</v>
      </c>
      <c r="C20" s="98" t="str">
        <f>'Crisis Indicator Data'!C17</f>
        <v>COL001</v>
      </c>
      <c r="D20" s="98" t="str">
        <f>'Crisis Indicator Data'!D17</f>
        <v>Colombia</v>
      </c>
      <c r="E20" s="98" t="str">
        <f>'Crisis Indicator Data'!E17</f>
        <v>COL</v>
      </c>
      <c r="F20" s="103">
        <f>IF('Crisis Indicator Data'!Q17="x","x",('Crisis Indicator Data'!Q17/1000000))</f>
        <v>34.9</v>
      </c>
      <c r="G20" s="103">
        <f>IF('Crisis Indicator Data'!R17="x","x",('Crisis Indicator Data'!R17/1000000))</f>
        <v>4.9000000000000004</v>
      </c>
      <c r="H20" s="103">
        <f>IF('Crisis Indicator Data'!S17="x","x",('Crisis Indicator Data'!S17/1000000))</f>
        <v>5.9980000000000002</v>
      </c>
      <c r="I20" s="103">
        <f>IF('Crisis Indicator Data'!T17="x","x",('Crisis Indicator Data'!T17/1000000))</f>
        <v>2.5019999999999998</v>
      </c>
      <c r="J20" s="103">
        <f>IF('Crisis Indicator Data'!U17="x","x",('Crisis Indicator Data'!U17/1000000))</f>
        <v>0</v>
      </c>
      <c r="K20" s="169">
        <f t="shared" si="0"/>
        <v>4.9000000000000004</v>
      </c>
      <c r="L20" s="96">
        <f>IF(F20="x","x",(F20*1000000/VLOOKUP($C20,'Crisis Indicator Data'!$C$3:$H$198,5,FALSE)))</f>
        <v>0.68565815324165025</v>
      </c>
      <c r="M20" s="96">
        <f>IF(G20="x","x",(G20*1000000/VLOOKUP($C20,'Crisis Indicator Data'!$C$3:$H$198,5,FALSE)))</f>
        <v>9.6267190569744601E-2</v>
      </c>
      <c r="N20" s="96">
        <f>IF(H20="x","x",(H20*1000000/VLOOKUP($C20,'Crisis Indicator Data'!$C$3:$H$198,5,FALSE)))</f>
        <v>0.11783889980353635</v>
      </c>
      <c r="O20" s="96">
        <f>IF(I20="x","x",(I20*1000000/VLOOKUP($C20,'Crisis Indicator Data'!$C$3:$H$198,5,FALSE)))</f>
        <v>4.9155206286836936E-2</v>
      </c>
      <c r="P20" s="96">
        <f>IF(J20="x","x",(J20*1000000/VLOOKUP($C20,'Crisis Indicator Data'!$C$3:$H$198,5,FALSE)))</f>
        <v>0</v>
      </c>
      <c r="Q20" s="163">
        <f t="shared" si="1"/>
        <v>3</v>
      </c>
      <c r="R20" s="163">
        <f t="shared" si="2"/>
        <v>3.95</v>
      </c>
    </row>
    <row r="21" spans="1:18">
      <c r="A21" s="97" t="str">
        <f>'Crisis Indicator Data'!A18</f>
        <v>Venezuela displacement in Colombia</v>
      </c>
      <c r="B21" s="98" t="str">
        <f>'Crisis Indicator Data'!B18</f>
        <v>International displacement</v>
      </c>
      <c r="C21" s="98" t="str">
        <f>'Crisis Indicator Data'!C18</f>
        <v>COL002</v>
      </c>
      <c r="D21" s="98" t="str">
        <f>'Crisis Indicator Data'!D18</f>
        <v>Colombia</v>
      </c>
      <c r="E21" s="98" t="str">
        <f>'Crisis Indicator Data'!E18</f>
        <v>COL</v>
      </c>
      <c r="F21" s="103">
        <f>IF('Crisis Indicator Data'!Q18="x","x",('Crisis Indicator Data'!Q18/1000000))</f>
        <v>18.593</v>
      </c>
      <c r="G21" s="103">
        <f>IF('Crisis Indicator Data'!R18="x","x",('Crisis Indicator Data'!R18/1000000))</f>
        <v>0</v>
      </c>
      <c r="H21" s="103">
        <f>IF('Crisis Indicator Data'!S18="x","x",('Crisis Indicator Data'!S18/1000000))</f>
        <v>3.4390000000000001</v>
      </c>
      <c r="I21" s="103">
        <f>IF('Crisis Indicator Data'!T18="x","x",('Crisis Indicator Data'!T18/1000000))</f>
        <v>0.16200000000000001</v>
      </c>
      <c r="J21" s="103">
        <f>IF('Crisis Indicator Data'!U18="x","x",('Crisis Indicator Data'!U18/1000000))</f>
        <v>0</v>
      </c>
      <c r="K21" s="169">
        <f t="shared" si="0"/>
        <v>4.3</v>
      </c>
      <c r="L21" s="96">
        <f>IF(F21="x","x",(F21*1000000/VLOOKUP($C21,'Crisis Indicator Data'!$C$3:$H$198,5,FALSE)))</f>
        <v>0.83774894115526721</v>
      </c>
      <c r="M21" s="96">
        <f>IF(G21="x","x",(G21*1000000/VLOOKUP($C21,'Crisis Indicator Data'!$C$3:$H$198,5,FALSE)))</f>
        <v>0</v>
      </c>
      <c r="N21" s="96">
        <f>IF(H21="x","x",(H21*1000000/VLOOKUP($C21,'Crisis Indicator Data'!$C$3:$H$198,5,FALSE)))</f>
        <v>0.15495178877174012</v>
      </c>
      <c r="O21" s="96">
        <f>IF(I21="x","x",(I21*1000000/VLOOKUP($C21,'Crisis Indicator Data'!$C$3:$H$198,5,FALSE)))</f>
        <v>7.2992700729927005E-3</v>
      </c>
      <c r="P21" s="96">
        <f>IF(J21="x","x",(J21*1000000/VLOOKUP($C21,'Crisis Indicator Data'!$C$3:$H$198,5,FALSE)))</f>
        <v>0</v>
      </c>
      <c r="Q21" s="163">
        <f t="shared" si="1"/>
        <v>3</v>
      </c>
      <c r="R21" s="163">
        <f t="shared" si="2"/>
        <v>3.65</v>
      </c>
    </row>
    <row r="22" spans="1:18">
      <c r="A22" s="97" t="str">
        <f>'Crisis Indicator Data'!A19</f>
        <v>Hurricane Eta and Iota in Colombia</v>
      </c>
      <c r="B22" s="98" t="str">
        <f>'Crisis Indicator Data'!B19</f>
        <v>Tropical cyclone</v>
      </c>
      <c r="C22" s="98" t="str">
        <f>'Crisis Indicator Data'!C19</f>
        <v>COL003</v>
      </c>
      <c r="D22" s="98" t="str">
        <f>'Crisis Indicator Data'!D19</f>
        <v>Colombia</v>
      </c>
      <c r="E22" s="98" t="str">
        <f>'Crisis Indicator Data'!E19</f>
        <v>COL</v>
      </c>
      <c r="F22" s="103">
        <f>IF('Crisis Indicator Data'!Q19="x","x",('Crisis Indicator Data'!Q19/1000000))</f>
        <v>21.928000000000001</v>
      </c>
      <c r="G22" s="103">
        <f>IF('Crisis Indicator Data'!R19="x","x",('Crisis Indicator Data'!R19/1000000))</f>
        <v>0.26600000000000001</v>
      </c>
      <c r="H22" s="103">
        <f>IF('Crisis Indicator Data'!S19="x","x",('Crisis Indicator Data'!S19/1000000))</f>
        <v>6.7000000000000004E-2</v>
      </c>
      <c r="I22" s="103">
        <f>IF('Crisis Indicator Data'!T19="x","x",('Crisis Indicator Data'!T19/1000000))</f>
        <v>0</v>
      </c>
      <c r="J22" s="103">
        <f>IF('Crisis Indicator Data'!U19="x","x",('Crisis Indicator Data'!U19/1000000))</f>
        <v>0</v>
      </c>
      <c r="K22" s="169">
        <f t="shared" si="0"/>
        <v>1.4</v>
      </c>
      <c r="L22" s="96">
        <f>IF(F22="x","x",(F22*1000000/VLOOKUP($C22,'Crisis Indicator Data'!$C$3:$H$198,5,FALSE)))</f>
        <v>0.98504110327478545</v>
      </c>
      <c r="M22" s="96">
        <f>IF(G22="x","x",(G22*1000000/VLOOKUP($C22,'Crisis Indicator Data'!$C$3:$H$198,5,FALSE)))</f>
        <v>1.1949148735456628E-2</v>
      </c>
      <c r="N22" s="96">
        <f>IF(H22="x","x",(H22*1000000/VLOOKUP($C22,'Crisis Indicator Data'!$C$3:$H$198,5,FALSE)))</f>
        <v>3.0097479897578726E-3</v>
      </c>
      <c r="O22" s="96">
        <f>IF(I22="x","x",(I22*1000000/VLOOKUP($C22,'Crisis Indicator Data'!$C$3:$H$198,5,FALSE)))</f>
        <v>0</v>
      </c>
      <c r="P22" s="96">
        <f>IF(J22="x","x",(J22*1000000/VLOOKUP($C22,'Crisis Indicator Data'!$C$3:$H$198,5,FALSE)))</f>
        <v>0</v>
      </c>
      <c r="Q22" s="163">
        <f t="shared" si="1"/>
        <v>1</v>
      </c>
      <c r="R22" s="163">
        <f t="shared" si="2"/>
        <v>1.2</v>
      </c>
    </row>
    <row r="23" spans="1:18">
      <c r="A23" s="97" t="str">
        <f>'Crisis Indicator Data'!A20</f>
        <v>Nicaraguan refugees in Costa Rica</v>
      </c>
      <c r="B23" s="98" t="str">
        <f>'Crisis Indicator Data'!B20</f>
        <v>International displacement</v>
      </c>
      <c r="C23" s="98" t="str">
        <f>'Crisis Indicator Data'!C20</f>
        <v>CRI002</v>
      </c>
      <c r="D23" s="98" t="str">
        <f>'Crisis Indicator Data'!D20</f>
        <v>Costa Rica</v>
      </c>
      <c r="E23" s="98" t="str">
        <f>'Crisis Indicator Data'!E20</f>
        <v>CRI</v>
      </c>
      <c r="F23" s="103">
        <f>IF('Crisis Indicator Data'!Q20="x","x",('Crisis Indicator Data'!Q20/1000000))</f>
        <v>1.6439999999999999</v>
      </c>
      <c r="G23" s="103">
        <f>IF('Crisis Indicator Data'!R20="x","x",('Crisis Indicator Data'!R20/1000000))</f>
        <v>4.2999999999999997E-2</v>
      </c>
      <c r="H23" s="103">
        <f>IF('Crisis Indicator Data'!S20="x","x",('Crisis Indicator Data'!S20/1000000))</f>
        <v>4.2999999999999997E-2</v>
      </c>
      <c r="I23" s="103">
        <f>IF('Crisis Indicator Data'!T20="x","x",('Crisis Indicator Data'!T20/1000000))</f>
        <v>0</v>
      </c>
      <c r="J23" s="103">
        <f>IF('Crisis Indicator Data'!U20="x","x",('Crisis Indicator Data'!U20/1000000))</f>
        <v>0</v>
      </c>
      <c r="K23" s="169">
        <f t="shared" si="0"/>
        <v>1.1000000000000001</v>
      </c>
      <c r="L23" s="96">
        <f>IF(F23="x","x",(F23*1000000/VLOOKUP($C23,'Crisis Indicator Data'!$C$3:$H$198,5,FALSE)))</f>
        <v>0.95028901734104043</v>
      </c>
      <c r="M23" s="96">
        <f>IF(G23="x","x",(G23*1000000/VLOOKUP($C23,'Crisis Indicator Data'!$C$3:$H$198,5,FALSE)))</f>
        <v>2.485549132947977E-2</v>
      </c>
      <c r="N23" s="96">
        <f>IF(H23="x","x",(H23*1000000/VLOOKUP($C23,'Crisis Indicator Data'!$C$3:$H$198,5,FALSE)))</f>
        <v>2.485549132947977E-2</v>
      </c>
      <c r="O23" s="96">
        <f>IF(I23="x","x",(I23*1000000/VLOOKUP($C23,'Crisis Indicator Data'!$C$3:$H$198,5,FALSE)))</f>
        <v>0</v>
      </c>
      <c r="P23" s="96">
        <f>IF(J23="x","x",(J23*1000000/VLOOKUP($C23,'Crisis Indicator Data'!$C$3:$H$198,5,FALSE)))</f>
        <v>0</v>
      </c>
      <c r="Q23" s="163">
        <f t="shared" si="1"/>
        <v>1</v>
      </c>
      <c r="R23" s="163">
        <f t="shared" si="2"/>
        <v>1.05</v>
      </c>
    </row>
    <row r="24" spans="1:18">
      <c r="A24" s="97" t="str">
        <f>'Crisis Indicator Data'!A21</f>
        <v>Multiple crises in Djibouti</v>
      </c>
      <c r="B24" s="98" t="str">
        <f>'Crisis Indicator Data'!B21</f>
        <v>Multiple crises country</v>
      </c>
      <c r="C24" s="98" t="str">
        <f>'Crisis Indicator Data'!C21</f>
        <v>DJI001</v>
      </c>
      <c r="D24" s="98" t="str">
        <f>'Crisis Indicator Data'!D21</f>
        <v>Djibouti</v>
      </c>
      <c r="E24" s="98" t="str">
        <f>'Crisis Indicator Data'!E21</f>
        <v>DJI</v>
      </c>
      <c r="F24" s="103">
        <f>IF('Crisis Indicator Data'!Q21="x","x",('Crisis Indicator Data'!Q21/1000000))</f>
        <v>0.39800000000000002</v>
      </c>
      <c r="G24" s="103">
        <f>IF('Crisis Indicator Data'!R21="x","x",('Crisis Indicator Data'!R21/1000000))</f>
        <v>0.38900000000000001</v>
      </c>
      <c r="H24" s="103">
        <f>IF('Crisis Indicator Data'!S21="x","x",('Crisis Indicator Data'!S21/1000000))</f>
        <v>0.19700000000000001</v>
      </c>
      <c r="I24" s="103">
        <f>IF('Crisis Indicator Data'!T21="x","x",('Crisis Indicator Data'!T21/1000000))</f>
        <v>2.7E-2</v>
      </c>
      <c r="J24" s="103">
        <f>IF('Crisis Indicator Data'!U21="x","x",('Crisis Indicator Data'!U21/1000000))</f>
        <v>0</v>
      </c>
      <c r="K24" s="169">
        <f t="shared" si="0"/>
        <v>2.2999999999999998</v>
      </c>
      <c r="L24" s="96">
        <f>IF(F24="x","x",(F24*1000000/VLOOKUP($C24,'Crisis Indicator Data'!$C$3:$H$198,5,FALSE)))</f>
        <v>0.39366963402571709</v>
      </c>
      <c r="M24" s="96">
        <f>IF(G24="x","x",(G24*1000000/VLOOKUP($C24,'Crisis Indicator Data'!$C$3:$H$198,5,FALSE)))</f>
        <v>0.3847675568743818</v>
      </c>
      <c r="N24" s="96">
        <f>IF(H24="x","x",(H24*1000000/VLOOKUP($C24,'Crisis Indicator Data'!$C$3:$H$198,5,FALSE)))</f>
        <v>0.19485657764589515</v>
      </c>
      <c r="O24" s="96">
        <f>IF(I24="x","x",(I24*1000000/VLOOKUP($C24,'Crisis Indicator Data'!$C$3:$H$198,5,FALSE)))</f>
        <v>2.6706231454005934E-2</v>
      </c>
      <c r="P24" s="96">
        <f>IF(J24="x","x",(J24*1000000/VLOOKUP($C24,'Crisis Indicator Data'!$C$3:$H$198,5,FALSE)))</f>
        <v>0</v>
      </c>
      <c r="Q24" s="163">
        <f t="shared" si="1"/>
        <v>3</v>
      </c>
      <c r="R24" s="163">
        <f t="shared" si="2"/>
        <v>2.65</v>
      </c>
    </row>
    <row r="25" spans="1:18">
      <c r="A25" s="97" t="str">
        <f>'Crisis Indicator Data'!A22</f>
        <v>Mixed migration in Djibouti</v>
      </c>
      <c r="B25" s="98" t="str">
        <f>'Crisis Indicator Data'!B22</f>
        <v>International displacement</v>
      </c>
      <c r="C25" s="98" t="str">
        <f>'Crisis Indicator Data'!C22</f>
        <v>DJI002</v>
      </c>
      <c r="D25" s="98" t="str">
        <f>'Crisis Indicator Data'!D22</f>
        <v>Djibouti</v>
      </c>
      <c r="E25" s="98" t="str">
        <f>'Crisis Indicator Data'!E22</f>
        <v>DJI</v>
      </c>
      <c r="F25" s="103">
        <f>IF('Crisis Indicator Data'!Q22="x","x",('Crisis Indicator Data'!Q22/1000000))</f>
        <v>0.98099999999999998</v>
      </c>
      <c r="G25" s="103">
        <f>IF('Crisis Indicator Data'!R22="x","x",('Crisis Indicator Data'!R22/1000000))</f>
        <v>0</v>
      </c>
      <c r="H25" s="103">
        <f>IF('Crisis Indicator Data'!S22="x","x",('Crisis Indicator Data'!S22/1000000))</f>
        <v>0.03</v>
      </c>
      <c r="I25" s="103">
        <f>IF('Crisis Indicator Data'!T22="x","x",('Crisis Indicator Data'!T22/1000000))</f>
        <v>0</v>
      </c>
      <c r="J25" s="103">
        <f>IF('Crisis Indicator Data'!U22="x","x",('Crisis Indicator Data'!U22/1000000))</f>
        <v>0</v>
      </c>
      <c r="K25" s="169">
        <f t="shared" si="0"/>
        <v>0.8</v>
      </c>
      <c r="L25" s="96">
        <f>IF(F25="x","x",(F25*1000000/VLOOKUP($C25,'Crisis Indicator Data'!$C$3:$H$198,5,FALSE)))</f>
        <v>0.97032640949554894</v>
      </c>
      <c r="M25" s="96">
        <f>IF(G25="x","x",(G25*1000000/VLOOKUP($C25,'Crisis Indicator Data'!$C$3:$H$198,5,FALSE)))</f>
        <v>0</v>
      </c>
      <c r="N25" s="96">
        <f>IF(H25="x","x",(H25*1000000/VLOOKUP($C25,'Crisis Indicator Data'!$C$3:$H$198,5,FALSE)))</f>
        <v>2.967359050445104E-2</v>
      </c>
      <c r="O25" s="96">
        <f>IF(I25="x","x",(I25*1000000/VLOOKUP($C25,'Crisis Indicator Data'!$C$3:$H$198,5,FALSE)))</f>
        <v>0</v>
      </c>
      <c r="P25" s="96">
        <f>IF(J25="x","x",(J25*1000000/VLOOKUP($C25,'Crisis Indicator Data'!$C$3:$H$198,5,FALSE)))</f>
        <v>0</v>
      </c>
      <c r="Q25" s="163">
        <f t="shared" si="1"/>
        <v>1</v>
      </c>
      <c r="R25" s="163">
        <f t="shared" si="2"/>
        <v>0.9</v>
      </c>
    </row>
    <row r="26" spans="1:18">
      <c r="A26" s="97" t="str">
        <f>'Crisis Indicator Data'!A23</f>
        <v>Drought in Djibouti</v>
      </c>
      <c r="B26" s="98" t="str">
        <f>'Crisis Indicator Data'!B23</f>
        <v>Drought</v>
      </c>
      <c r="C26" s="98" t="str">
        <f>'Crisis Indicator Data'!C23</f>
        <v>DJI003</v>
      </c>
      <c r="D26" s="98" t="str">
        <f>'Crisis Indicator Data'!D23</f>
        <v>Djibouti</v>
      </c>
      <c r="E26" s="98" t="str">
        <f>'Crisis Indicator Data'!E23</f>
        <v>DJI</v>
      </c>
      <c r="F26" s="103">
        <f>IF('Crisis Indicator Data'!Q23="x","x",('Crisis Indicator Data'!Q23/1000000))</f>
        <v>0.42799999999999999</v>
      </c>
      <c r="G26" s="103">
        <f>IF('Crisis Indicator Data'!R23="x","x",('Crisis Indicator Data'!R23/1000000))</f>
        <v>0.38900000000000001</v>
      </c>
      <c r="H26" s="103">
        <f>IF('Crisis Indicator Data'!S23="x","x",('Crisis Indicator Data'!S23/1000000))</f>
        <v>0.16700000000000001</v>
      </c>
      <c r="I26" s="103">
        <f>IF('Crisis Indicator Data'!T23="x","x",('Crisis Indicator Data'!T23/1000000))</f>
        <v>2.7E-2</v>
      </c>
      <c r="J26" s="103">
        <f>IF('Crisis Indicator Data'!U23="x","x",('Crisis Indicator Data'!U23/1000000))</f>
        <v>0</v>
      </c>
      <c r="K26" s="169">
        <f t="shared" si="0"/>
        <v>2.1</v>
      </c>
      <c r="L26" s="96">
        <f>IF(F26="x","x",(F26*1000000/VLOOKUP($C26,'Crisis Indicator Data'!$C$3:$H$198,5,FALSE)))</f>
        <v>0.42334322453016815</v>
      </c>
      <c r="M26" s="96">
        <f>IF(G26="x","x",(G26*1000000/VLOOKUP($C26,'Crisis Indicator Data'!$C$3:$H$198,5,FALSE)))</f>
        <v>0.3847675568743818</v>
      </c>
      <c r="N26" s="96">
        <f>IF(H26="x","x",(H26*1000000/VLOOKUP($C26,'Crisis Indicator Data'!$C$3:$H$198,5,FALSE)))</f>
        <v>0.16518298714144411</v>
      </c>
      <c r="O26" s="96">
        <f>IF(I26="x","x",(I26*1000000/VLOOKUP($C26,'Crisis Indicator Data'!$C$3:$H$198,5,FALSE)))</f>
        <v>2.6706231454005934E-2</v>
      </c>
      <c r="P26" s="96">
        <f>IF(J26="x","x",(J26*1000000/VLOOKUP($C26,'Crisis Indicator Data'!$C$3:$H$198,5,FALSE)))</f>
        <v>0</v>
      </c>
      <c r="Q26" s="163">
        <f t="shared" si="1"/>
        <v>3</v>
      </c>
      <c r="R26" s="163">
        <f t="shared" si="2"/>
        <v>2.5499999999999998</v>
      </c>
    </row>
    <row r="27" spans="1:18">
      <c r="A27" s="97" t="str">
        <f>'Crisis Indicator Data'!A24</f>
        <v>Mixed migration flows in Algeria</v>
      </c>
      <c r="B27" s="98" t="str">
        <f>'Crisis Indicator Data'!B24</f>
        <v>International displacement</v>
      </c>
      <c r="C27" s="98" t="str">
        <f>'Crisis Indicator Data'!C24</f>
        <v>DZA002</v>
      </c>
      <c r="D27" s="98" t="str">
        <f>'Crisis Indicator Data'!D24</f>
        <v>Algeria</v>
      </c>
      <c r="E27" s="98" t="str">
        <f>'Crisis Indicator Data'!E24</f>
        <v>DZA</v>
      </c>
      <c r="F27" s="103" t="str">
        <f>IF('Crisis Indicator Data'!Q24="x","x",('Crisis Indicator Data'!Q24/1000000))</f>
        <v>x</v>
      </c>
      <c r="G27" s="103" t="str">
        <f>IF('Crisis Indicator Data'!R24="x","x",('Crisis Indicator Data'!R24/1000000))</f>
        <v>x</v>
      </c>
      <c r="H27" s="103" t="str">
        <f>IF('Crisis Indicator Data'!S24="x","x",('Crisis Indicator Data'!S24/1000000))</f>
        <v>x</v>
      </c>
      <c r="I27" s="103" t="str">
        <f>IF('Crisis Indicator Data'!T24="x","x",('Crisis Indicator Data'!T24/1000000))</f>
        <v>x</v>
      </c>
      <c r="J27" s="103" t="str">
        <f>IF('Crisis Indicator Data'!U24="x","x",('Crisis Indicator Data'!U24/1000000))</f>
        <v>x</v>
      </c>
      <c r="K27" s="169" t="str">
        <f t="shared" si="0"/>
        <v>x</v>
      </c>
      <c r="L27" s="96" t="str">
        <f>IF(F27="x","x",(F27*1000000/VLOOKUP($C27,'Crisis Indicator Data'!$C$3:$H$198,5,FALSE)))</f>
        <v>x</v>
      </c>
      <c r="M27" s="96" t="str">
        <f>IF(G27="x","x",(G27*1000000/VLOOKUP($C27,'Crisis Indicator Data'!$C$3:$H$198,5,FALSE)))</f>
        <v>x</v>
      </c>
      <c r="N27" s="96" t="str">
        <f>IF(H27="x","x",(H27*1000000/VLOOKUP($C27,'Crisis Indicator Data'!$C$3:$H$198,5,FALSE)))</f>
        <v>x</v>
      </c>
      <c r="O27" s="96" t="str">
        <f>IF(I27="x","x",(I27*1000000/VLOOKUP($C27,'Crisis Indicator Data'!$C$3:$H$198,5,FALSE)))</f>
        <v>x</v>
      </c>
      <c r="P27" s="96" t="str">
        <f>IF(J27="x","x",(J27*1000000/VLOOKUP($C27,'Crisis Indicator Data'!$C$3:$H$198,5,FALSE)))</f>
        <v>x</v>
      </c>
      <c r="Q27" s="163" t="str">
        <f t="shared" si="1"/>
        <v>x</v>
      </c>
      <c r="R27" s="163" t="str">
        <f t="shared" si="2"/>
        <v>x</v>
      </c>
    </row>
    <row r="28" spans="1:18">
      <c r="A28" s="97" t="str">
        <f>'Crisis Indicator Data'!A25</f>
        <v>Sahrawi refugees in Algeria</v>
      </c>
      <c r="B28" s="98" t="str">
        <f>'Crisis Indicator Data'!B25</f>
        <v>International displacement</v>
      </c>
      <c r="C28" s="98" t="str">
        <f>'Crisis Indicator Data'!C25</f>
        <v>DZA003</v>
      </c>
      <c r="D28" s="98" t="str">
        <f>'Crisis Indicator Data'!D25</f>
        <v>Algeria</v>
      </c>
      <c r="E28" s="98" t="str">
        <f>'Crisis Indicator Data'!E25</f>
        <v>DZA</v>
      </c>
      <c r="F28" s="103">
        <f>IF('Crisis Indicator Data'!Q25="x","x",('Crisis Indicator Data'!Q25/1000000))</f>
        <v>4.9000000000000002E-2</v>
      </c>
      <c r="G28" s="103">
        <f>IF('Crisis Indicator Data'!R25="x","x",('Crisis Indicator Data'!R25/1000000))</f>
        <v>8.4000000000000005E-2</v>
      </c>
      <c r="H28" s="103">
        <f>IF('Crisis Indicator Data'!S25="x","x",('Crisis Indicator Data'!S25/1000000))</f>
        <v>0.09</v>
      </c>
      <c r="I28" s="103">
        <f>IF('Crisis Indicator Data'!T25="x","x",('Crisis Indicator Data'!T25/1000000))</f>
        <v>0</v>
      </c>
      <c r="J28" s="103">
        <f>IF('Crisis Indicator Data'!U25="x","x",('Crisis Indicator Data'!U25/1000000))</f>
        <v>0</v>
      </c>
      <c r="K28" s="169">
        <f t="shared" si="0"/>
        <v>1.6</v>
      </c>
      <c r="L28" s="96">
        <f>IF(F28="x","x",(F28*1000000/VLOOKUP($C28,'Crisis Indicator Data'!$C$3:$H$198,5,FALSE)))</f>
        <v>0.21973094170403587</v>
      </c>
      <c r="M28" s="96">
        <f>IF(G28="x","x",(G28*1000000/VLOOKUP($C28,'Crisis Indicator Data'!$C$3:$H$198,5,FALSE)))</f>
        <v>0.37668161434977576</v>
      </c>
      <c r="N28" s="96">
        <f>IF(H28="x","x",(H28*1000000/VLOOKUP($C28,'Crisis Indicator Data'!$C$3:$H$198,5,FALSE)))</f>
        <v>0.40358744394618834</v>
      </c>
      <c r="O28" s="96">
        <f>IF(I28="x","x",(I28*1000000/VLOOKUP($C28,'Crisis Indicator Data'!$C$3:$H$198,5,FALSE)))</f>
        <v>0</v>
      </c>
      <c r="P28" s="96">
        <f>IF(J28="x","x",(J28*1000000/VLOOKUP($C28,'Crisis Indicator Data'!$C$3:$H$198,5,FALSE)))</f>
        <v>0</v>
      </c>
      <c r="Q28" s="163">
        <f t="shared" si="1"/>
        <v>3</v>
      </c>
      <c r="R28" s="163">
        <f t="shared" si="2"/>
        <v>2.2999999999999998</v>
      </c>
    </row>
    <row r="29" spans="1:18">
      <c r="A29" s="97" t="str">
        <f>'Crisis Indicator Data'!A26</f>
        <v>Multiple crises in Algeria</v>
      </c>
      <c r="B29" s="98" t="str">
        <f>'Crisis Indicator Data'!B26</f>
        <v>Multiple crises country</v>
      </c>
      <c r="C29" s="98" t="str">
        <f>'Crisis Indicator Data'!C26</f>
        <v>DZA004</v>
      </c>
      <c r="D29" s="98" t="str">
        <f>'Crisis Indicator Data'!D26</f>
        <v>Algeria</v>
      </c>
      <c r="E29" s="98" t="str">
        <f>'Crisis Indicator Data'!E26</f>
        <v>DZA</v>
      </c>
      <c r="F29" s="103" t="str">
        <f>IF('Crisis Indicator Data'!Q26="x","x",('Crisis Indicator Data'!Q26/1000000))</f>
        <v>x</v>
      </c>
      <c r="G29" s="103" t="str">
        <f>IF('Crisis Indicator Data'!R26="x","x",('Crisis Indicator Data'!R26/1000000))</f>
        <v>x</v>
      </c>
      <c r="H29" s="103" t="str">
        <f>IF('Crisis Indicator Data'!S26="x","x",('Crisis Indicator Data'!S26/1000000))</f>
        <v>x</v>
      </c>
      <c r="I29" s="103" t="str">
        <f>IF('Crisis Indicator Data'!T26="x","x",('Crisis Indicator Data'!T26/1000000))</f>
        <v>x</v>
      </c>
      <c r="J29" s="103" t="str">
        <f>IF('Crisis Indicator Data'!U26="x","x",('Crisis Indicator Data'!U26/1000000))</f>
        <v>x</v>
      </c>
      <c r="K29" s="169" t="str">
        <f t="shared" si="0"/>
        <v>x</v>
      </c>
      <c r="L29" s="96" t="str">
        <f>IF(F29="x","x",(F29*1000000/VLOOKUP($C29,'Crisis Indicator Data'!$C$3:$H$198,5,FALSE)))</f>
        <v>x</v>
      </c>
      <c r="M29" s="96" t="str">
        <f>IF(G29="x","x",(G29*1000000/VLOOKUP($C29,'Crisis Indicator Data'!$C$3:$H$198,5,FALSE)))</f>
        <v>x</v>
      </c>
      <c r="N29" s="96" t="str">
        <f>IF(H29="x","x",(H29*1000000/VLOOKUP($C29,'Crisis Indicator Data'!$C$3:$H$198,5,FALSE)))</f>
        <v>x</v>
      </c>
      <c r="O29" s="96" t="str">
        <f>IF(I29="x","x",(I29*1000000/VLOOKUP($C29,'Crisis Indicator Data'!$C$3:$H$198,5,FALSE)))</f>
        <v>x</v>
      </c>
      <c r="P29" s="96" t="str">
        <f>IF(J29="x","x",(J29*1000000/VLOOKUP($C29,'Crisis Indicator Data'!$C$3:$H$198,5,FALSE)))</f>
        <v>x</v>
      </c>
      <c r="Q29" s="163" t="str">
        <f t="shared" si="1"/>
        <v>x</v>
      </c>
      <c r="R29" s="163" t="str">
        <f t="shared" si="2"/>
        <v>x</v>
      </c>
    </row>
    <row r="30" spans="1:18">
      <c r="A30" s="97" t="str">
        <f>'Crisis Indicator Data'!A27</f>
        <v>Venezuela displacement in Ecuador</v>
      </c>
      <c r="B30" s="98" t="str">
        <f>'Crisis Indicator Data'!B27</f>
        <v>International displacement</v>
      </c>
      <c r="C30" s="98" t="str">
        <f>'Crisis Indicator Data'!C27</f>
        <v>ECU002</v>
      </c>
      <c r="D30" s="98" t="str">
        <f>'Crisis Indicator Data'!D27</f>
        <v>Ecuador</v>
      </c>
      <c r="E30" s="98" t="str">
        <f>'Crisis Indicator Data'!E27</f>
        <v>ECU</v>
      </c>
      <c r="F30" s="103">
        <f>IF('Crisis Indicator Data'!Q27="x","x",('Crisis Indicator Data'!Q27/1000000))</f>
        <v>4.8170000000000002</v>
      </c>
      <c r="G30" s="103">
        <f>IF('Crisis Indicator Data'!R27="x","x",('Crisis Indicator Data'!R27/1000000))</f>
        <v>0.20899999999999999</v>
      </c>
      <c r="H30" s="103">
        <f>IF('Crisis Indicator Data'!S27="x","x",('Crisis Indicator Data'!S27/1000000))</f>
        <v>0.41599999999999998</v>
      </c>
      <c r="I30" s="103">
        <f>IF('Crisis Indicator Data'!T27="x","x",('Crisis Indicator Data'!T27/1000000))</f>
        <v>0</v>
      </c>
      <c r="J30" s="103">
        <f>IF('Crisis Indicator Data'!U27="x","x",('Crisis Indicator Data'!U27/1000000))</f>
        <v>0</v>
      </c>
      <c r="K30" s="169">
        <f t="shared" si="0"/>
        <v>2.7</v>
      </c>
      <c r="L30" s="96">
        <f>IF(F30="x","x",(F30*1000000/VLOOKUP($C30,'Crisis Indicator Data'!$C$3:$H$198,5,FALSE)))</f>
        <v>0.88531519941187287</v>
      </c>
      <c r="M30" s="96">
        <f>IF(G30="x","x",(G30*1000000/VLOOKUP($C30,'Crisis Indicator Data'!$C$3:$H$198,5,FALSE)))</f>
        <v>3.8412056607241313E-2</v>
      </c>
      <c r="N30" s="96">
        <f>IF(H30="x","x",(H30*1000000/VLOOKUP($C30,'Crisis Indicator Data'!$C$3:$H$198,5,FALSE)))</f>
        <v>7.6456533725418122E-2</v>
      </c>
      <c r="O30" s="96">
        <f>IF(I30="x","x",(I30*1000000/VLOOKUP($C30,'Crisis Indicator Data'!$C$3:$H$198,5,FALSE)))</f>
        <v>0</v>
      </c>
      <c r="P30" s="96">
        <f>IF(J30="x","x",(J30*1000000/VLOOKUP($C30,'Crisis Indicator Data'!$C$3:$H$198,5,FALSE)))</f>
        <v>0</v>
      </c>
      <c r="Q30" s="163">
        <f t="shared" si="1"/>
        <v>3</v>
      </c>
      <c r="R30" s="163">
        <f t="shared" si="2"/>
        <v>2.85</v>
      </c>
    </row>
    <row r="31" spans="1:18">
      <c r="A31" s="97" t="str">
        <f>'Crisis Indicator Data'!A28</f>
        <v>Refugee Crisis in Egypt</v>
      </c>
      <c r="B31" s="98" t="str">
        <f>'Crisis Indicator Data'!B28</f>
        <v>International displacement</v>
      </c>
      <c r="C31" s="98" t="str">
        <f>'Crisis Indicator Data'!C28</f>
        <v>EGY002</v>
      </c>
      <c r="D31" s="98" t="str">
        <f>'Crisis Indicator Data'!D28</f>
        <v>Egypt</v>
      </c>
      <c r="E31" s="98" t="str">
        <f>'Crisis Indicator Data'!E28</f>
        <v>EGY</v>
      </c>
      <c r="F31" s="103">
        <f>IF('Crisis Indicator Data'!Q28="x","x",('Crisis Indicator Data'!Q28/1000000))</f>
        <v>21.864999999999998</v>
      </c>
      <c r="G31" s="103">
        <f>IF('Crisis Indicator Data'!R28="x","x",('Crisis Indicator Data'!R28/1000000))</f>
        <v>0.93300000000000005</v>
      </c>
      <c r="H31" s="103">
        <f>IF('Crisis Indicator Data'!S28="x","x",('Crisis Indicator Data'!S28/1000000))</f>
        <v>0.16500000000000001</v>
      </c>
      <c r="I31" s="103">
        <f>IF('Crisis Indicator Data'!T28="x","x",('Crisis Indicator Data'!T28/1000000))</f>
        <v>0.33800000000000002</v>
      </c>
      <c r="J31" s="103">
        <f>IF('Crisis Indicator Data'!U28="x","x",('Crisis Indicator Data'!U28/1000000))</f>
        <v>0</v>
      </c>
      <c r="K31" s="169">
        <f t="shared" si="0"/>
        <v>2.8</v>
      </c>
      <c r="L31" s="96">
        <f>IF(F31="x","x",(F31*1000000/VLOOKUP($C31,'Crisis Indicator Data'!$C$3:$H$198,5,FALSE)))</f>
        <v>0.93841201716738198</v>
      </c>
      <c r="M31" s="96">
        <f>IF(G31="x","x",(G31*1000000/VLOOKUP($C31,'Crisis Indicator Data'!$C$3:$H$198,5,FALSE)))</f>
        <v>4.0042918454935621E-2</v>
      </c>
      <c r="N31" s="96">
        <f>IF(H31="x","x",(H31*1000000/VLOOKUP($C31,'Crisis Indicator Data'!$C$3:$H$198,5,FALSE)))</f>
        <v>7.0815450643776827E-3</v>
      </c>
      <c r="O31" s="96">
        <f>IF(I31="x","x",(I31*1000000/VLOOKUP($C31,'Crisis Indicator Data'!$C$3:$H$198,5,FALSE)))</f>
        <v>1.4506437768240343E-2</v>
      </c>
      <c r="P31" s="96">
        <f>IF(J31="x","x",(J31*1000000/VLOOKUP($C31,'Crisis Indicator Data'!$C$3:$H$198,5,FALSE)))</f>
        <v>0</v>
      </c>
      <c r="Q31" s="163">
        <f t="shared" si="1"/>
        <v>2</v>
      </c>
      <c r="R31" s="163">
        <f t="shared" si="2"/>
        <v>2.4</v>
      </c>
    </row>
    <row r="32" spans="1:18">
      <c r="A32" s="97" t="str">
        <f>'Crisis Indicator Data'!A29</f>
        <v>Complex crisis in Eritrea</v>
      </c>
      <c r="B32" s="98" t="str">
        <f>'Crisis Indicator Data'!B29</f>
        <v>Complex crisis</v>
      </c>
      <c r="C32" s="98" t="str">
        <f>'Crisis Indicator Data'!C29</f>
        <v>ERI001</v>
      </c>
      <c r="D32" s="98" t="str">
        <f>'Crisis Indicator Data'!D29</f>
        <v>Eritrea</v>
      </c>
      <c r="E32" s="98" t="str">
        <f>'Crisis Indicator Data'!E29</f>
        <v>ERI</v>
      </c>
      <c r="F32" s="103">
        <f>IF('Crisis Indicator Data'!Q29="x","x",('Crisis Indicator Data'!Q29/1000000))</f>
        <v>0.64500000000000002</v>
      </c>
      <c r="G32" s="103">
        <f>IF('Crisis Indicator Data'!R29="x","x",('Crisis Indicator Data'!R29/1000000))</f>
        <v>0</v>
      </c>
      <c r="H32" s="103">
        <f>IF('Crisis Indicator Data'!S29="x","x",('Crisis Indicator Data'!S29/1000000))</f>
        <v>2.5819999999999999</v>
      </c>
      <c r="I32" s="103">
        <f>IF('Crisis Indicator Data'!T29="x","x",('Crisis Indicator Data'!T29/1000000))</f>
        <v>0</v>
      </c>
      <c r="J32" s="103">
        <f>IF('Crisis Indicator Data'!U29="x","x",('Crisis Indicator Data'!U29/1000000))</f>
        <v>0</v>
      </c>
      <c r="K32" s="169">
        <f t="shared" si="0"/>
        <v>4</v>
      </c>
      <c r="L32" s="96">
        <f>IF(F32="x","x",(F32*1000000/VLOOKUP($C32,'Crisis Indicator Data'!$C$3:$H$198,5,FALSE)))</f>
        <v>0.19987604586303068</v>
      </c>
      <c r="M32" s="96">
        <f>IF(G32="x","x",(G32*1000000/VLOOKUP($C32,'Crisis Indicator Data'!$C$3:$H$198,5,FALSE)))</f>
        <v>0</v>
      </c>
      <c r="N32" s="96">
        <f>IF(H32="x","x",(H32*1000000/VLOOKUP($C32,'Crisis Indicator Data'!$C$3:$H$198,5,FALSE)))</f>
        <v>0.80012395413696935</v>
      </c>
      <c r="O32" s="96">
        <f>IF(I32="x","x",(I32*1000000/VLOOKUP($C32,'Crisis Indicator Data'!$C$3:$H$198,5,FALSE)))</f>
        <v>0</v>
      </c>
      <c r="P32" s="96">
        <f>IF(J32="x","x",(J32*1000000/VLOOKUP($C32,'Crisis Indicator Data'!$C$3:$H$198,5,FALSE)))</f>
        <v>0</v>
      </c>
      <c r="Q32" s="163">
        <f t="shared" si="1"/>
        <v>3</v>
      </c>
      <c r="R32" s="163">
        <f t="shared" si="2"/>
        <v>3.5</v>
      </c>
    </row>
    <row r="33" spans="1:18">
      <c r="A33" s="97" t="str">
        <f>'Crisis Indicator Data'!A30</f>
        <v>Mixed migration flows in spain</v>
      </c>
      <c r="B33" s="98" t="str">
        <f>'Crisis Indicator Data'!B30</f>
        <v>International displacement</v>
      </c>
      <c r="C33" s="98" t="str">
        <f>'Crisis Indicator Data'!C30</f>
        <v>ESP002</v>
      </c>
      <c r="D33" s="98" t="str">
        <f>'Crisis Indicator Data'!D30</f>
        <v>Spain</v>
      </c>
      <c r="E33" s="98" t="str">
        <f>'Crisis Indicator Data'!E30</f>
        <v>ESP</v>
      </c>
      <c r="F33" s="103">
        <f>IF('Crisis Indicator Data'!Q30="x","x",('Crisis Indicator Data'!Q30/1000000))</f>
        <v>11.943</v>
      </c>
      <c r="G33" s="103">
        <f>IF('Crisis Indicator Data'!R30="x","x",('Crisis Indicator Data'!R30/1000000))</f>
        <v>0</v>
      </c>
      <c r="H33" s="103">
        <f>IF('Crisis Indicator Data'!S30="x","x",('Crisis Indicator Data'!S30/1000000))</f>
        <v>0.04</v>
      </c>
      <c r="I33" s="103">
        <f>IF('Crisis Indicator Data'!T30="x","x",('Crisis Indicator Data'!T30/1000000))</f>
        <v>0</v>
      </c>
      <c r="J33" s="103">
        <f>IF('Crisis Indicator Data'!U30="x","x",('Crisis Indicator Data'!U30/1000000))</f>
        <v>0</v>
      </c>
      <c r="K33" s="169">
        <f t="shared" si="0"/>
        <v>1</v>
      </c>
      <c r="L33" s="96">
        <f>IF(F33="x","x",(F33*1000000/VLOOKUP($C33,'Crisis Indicator Data'!$C$3:$H$198,5,FALSE)))</f>
        <v>0.99666193774513889</v>
      </c>
      <c r="M33" s="96">
        <f>IF(G33="x","x",(G33*1000000/VLOOKUP($C33,'Crisis Indicator Data'!$C$3:$H$198,5,FALSE)))</f>
        <v>0</v>
      </c>
      <c r="N33" s="96">
        <f>IF(H33="x","x",(H33*1000000/VLOOKUP($C33,'Crisis Indicator Data'!$C$3:$H$198,5,FALSE)))</f>
        <v>3.338062254861053E-3</v>
      </c>
      <c r="O33" s="96">
        <f>IF(I33="x","x",(I33*1000000/VLOOKUP($C33,'Crisis Indicator Data'!$C$3:$H$198,5,FALSE)))</f>
        <v>0</v>
      </c>
      <c r="P33" s="96">
        <f>IF(J33="x","x",(J33*1000000/VLOOKUP($C33,'Crisis Indicator Data'!$C$3:$H$198,5,FALSE)))</f>
        <v>0</v>
      </c>
      <c r="Q33" s="163">
        <f t="shared" si="1"/>
        <v>1</v>
      </c>
      <c r="R33" s="163">
        <f t="shared" si="2"/>
        <v>1</v>
      </c>
    </row>
    <row r="34" spans="1:18">
      <c r="A34" s="97" t="str">
        <f>'Crisis Indicator Data'!A31</f>
        <v>Complex crisis in Ethiopia</v>
      </c>
      <c r="B34" s="98" t="str">
        <f>'Crisis Indicator Data'!B31</f>
        <v>Complex crisis</v>
      </c>
      <c r="C34" s="98" t="str">
        <f>'Crisis Indicator Data'!C31</f>
        <v>ETH001</v>
      </c>
      <c r="D34" s="98" t="str">
        <f>'Crisis Indicator Data'!D31</f>
        <v>Ethiopia</v>
      </c>
      <c r="E34" s="98" t="str">
        <f>'Crisis Indicator Data'!E31</f>
        <v>ETH</v>
      </c>
      <c r="F34" s="103">
        <f>IF('Crisis Indicator Data'!Q31="x","x",('Crisis Indicator Data'!Q31/1000000))</f>
        <v>0</v>
      </c>
      <c r="G34" s="103">
        <f>IF('Crisis Indicator Data'!R31="x","x",('Crisis Indicator Data'!R31/1000000))</f>
        <v>80.2</v>
      </c>
      <c r="H34" s="103">
        <f>IF('Crisis Indicator Data'!S31="x","x",('Crisis Indicator Data'!S31/1000000))</f>
        <v>0.92500000000000004</v>
      </c>
      <c r="I34" s="103">
        <f>IF('Crisis Indicator Data'!T31="x","x",('Crisis Indicator Data'!T31/1000000))</f>
        <v>17.149999999999999</v>
      </c>
      <c r="J34" s="103">
        <f>IF('Crisis Indicator Data'!U31="x","x",('Crisis Indicator Data'!U31/1000000))</f>
        <v>5.4249999999999998</v>
      </c>
      <c r="K34" s="169">
        <f t="shared" si="0"/>
        <v>5</v>
      </c>
      <c r="L34" s="96">
        <f>IF(F34="x","x",(F34*1000000/VLOOKUP($C34,'Crisis Indicator Data'!$C$3:$H$198,5,FALSE)))</f>
        <v>0</v>
      </c>
      <c r="M34" s="96">
        <f>IF(G34="x","x",(G34*1000000/VLOOKUP($C34,'Crisis Indicator Data'!$C$3:$H$198,5,FALSE)))</f>
        <v>0.77338476374156218</v>
      </c>
      <c r="N34" s="96">
        <f>IF(H34="x","x",(H34*1000000/VLOOKUP($C34,'Crisis Indicator Data'!$C$3:$H$198,5,FALSE)))</f>
        <v>8.9199614271938277E-3</v>
      </c>
      <c r="O34" s="96">
        <f>IF(I34="x","x",(I34*1000000/VLOOKUP($C34,'Crisis Indicator Data'!$C$3:$H$198,5,FALSE)))</f>
        <v>0.16538090646094503</v>
      </c>
      <c r="P34" s="96">
        <f>IF(J34="x","x",(J34*1000000/VLOOKUP($C34,'Crisis Indicator Data'!$C$3:$H$198,5,FALSE)))</f>
        <v>5.2314368370298937E-2</v>
      </c>
      <c r="Q34" s="163">
        <f t="shared" si="1"/>
        <v>5</v>
      </c>
      <c r="R34" s="163">
        <f t="shared" si="2"/>
        <v>5</v>
      </c>
    </row>
    <row r="35" spans="1:18">
      <c r="A35" s="97" t="str">
        <f>'Crisis Indicator Data'!A32</f>
        <v>Flood Crisis in Ethiopia</v>
      </c>
      <c r="B35" s="98" t="str">
        <f>'Crisis Indicator Data'!B32</f>
        <v>Flood</v>
      </c>
      <c r="C35" s="98" t="str">
        <f>'Crisis Indicator Data'!C32</f>
        <v>ETH002</v>
      </c>
      <c r="D35" s="98" t="str">
        <f>'Crisis Indicator Data'!D32</f>
        <v>Ethiopia</v>
      </c>
      <c r="E35" s="98" t="str">
        <f>'Crisis Indicator Data'!E32</f>
        <v>ETH</v>
      </c>
      <c r="F35" s="103">
        <f>IF('Crisis Indicator Data'!Q32="x","x",('Crisis Indicator Data'!Q32/1000000))</f>
        <v>61.220999999999997</v>
      </c>
      <c r="G35" s="103">
        <f>IF('Crisis Indicator Data'!R32="x","x",('Crisis Indicator Data'!R32/1000000))</f>
        <v>0.221</v>
      </c>
      <c r="H35" s="103">
        <f>IF('Crisis Indicator Data'!S32="x","x",('Crisis Indicator Data'!S32/1000000))</f>
        <v>0.40100000000000002</v>
      </c>
      <c r="I35" s="103">
        <f>IF('Crisis Indicator Data'!T32="x","x",('Crisis Indicator Data'!T32/1000000))</f>
        <v>0</v>
      </c>
      <c r="J35" s="103">
        <f>IF('Crisis Indicator Data'!U32="x","x",('Crisis Indicator Data'!U32/1000000))</f>
        <v>0</v>
      </c>
      <c r="K35" s="169">
        <f t="shared" si="0"/>
        <v>2.7</v>
      </c>
      <c r="L35" s="96">
        <f>IF(F35="x","x",(F35*1000000/VLOOKUP($C35,'Crisis Indicator Data'!$C$3:$H$198,5,FALSE)))</f>
        <v>0.98820054235537191</v>
      </c>
      <c r="M35" s="96">
        <f>IF(G35="x","x",(G35*1000000/VLOOKUP($C35,'Crisis Indicator Data'!$C$3:$H$198,5,FALSE)))</f>
        <v>3.5672778925619833E-3</v>
      </c>
      <c r="N35" s="96">
        <f>IF(H35="x","x",(H35*1000000/VLOOKUP($C35,'Crisis Indicator Data'!$C$3:$H$198,5,FALSE)))</f>
        <v>6.4727530991735534E-3</v>
      </c>
      <c r="O35" s="96">
        <f>IF(I35="x","x",(I35*1000000/VLOOKUP($C35,'Crisis Indicator Data'!$C$3:$H$198,5,FALSE)))</f>
        <v>0</v>
      </c>
      <c r="P35" s="96">
        <f>IF(J35="x","x",(J35*1000000/VLOOKUP($C35,'Crisis Indicator Data'!$C$3:$H$198,5,FALSE)))</f>
        <v>0</v>
      </c>
      <c r="Q35" s="163">
        <f t="shared" si="1"/>
        <v>1</v>
      </c>
      <c r="R35" s="163">
        <f t="shared" si="2"/>
        <v>1.85</v>
      </c>
    </row>
    <row r="36" spans="1:18">
      <c r="A36" s="97" t="str">
        <f>'Crisis Indicator Data'!A33</f>
        <v>International Displacement</v>
      </c>
      <c r="B36" s="98" t="str">
        <f>'Crisis Indicator Data'!B33</f>
        <v>International displacement</v>
      </c>
      <c r="C36" s="98" t="str">
        <f>'Crisis Indicator Data'!C33</f>
        <v>ETH003</v>
      </c>
      <c r="D36" s="98" t="str">
        <f>'Crisis Indicator Data'!D33</f>
        <v>Ethiopia</v>
      </c>
      <c r="E36" s="98" t="str">
        <f>'Crisis Indicator Data'!E33</f>
        <v>ETH</v>
      </c>
      <c r="F36" s="103">
        <f>IF('Crisis Indicator Data'!Q33="x","x",('Crisis Indicator Data'!Q33/1000000))</f>
        <v>71.611999999999995</v>
      </c>
      <c r="G36" s="103">
        <f>IF('Crisis Indicator Data'!R33="x","x",('Crisis Indicator Data'!R33/1000000))</f>
        <v>0</v>
      </c>
      <c r="H36" s="103">
        <f>IF('Crisis Indicator Data'!S33="x","x",('Crisis Indicator Data'!S33/1000000))</f>
        <v>0.76900000000000002</v>
      </c>
      <c r="I36" s="103">
        <f>IF('Crisis Indicator Data'!T33="x","x",('Crisis Indicator Data'!T33/1000000))</f>
        <v>0</v>
      </c>
      <c r="J36" s="103">
        <f>IF('Crisis Indicator Data'!U33="x","x",('Crisis Indicator Data'!U33/1000000))</f>
        <v>0</v>
      </c>
      <c r="K36" s="169">
        <f t="shared" si="0"/>
        <v>3.1</v>
      </c>
      <c r="L36" s="96">
        <f>IF(F36="x","x",(F36*1000000/VLOOKUP($C36,'Crisis Indicator Data'!$C$3:$H$198,5,FALSE)))</f>
        <v>0.98937566488443096</v>
      </c>
      <c r="M36" s="96">
        <f>IF(G36="x","x",(G36*1000000/VLOOKUP($C36,'Crisis Indicator Data'!$C$3:$H$198,5,FALSE)))</f>
        <v>0</v>
      </c>
      <c r="N36" s="96">
        <f>IF(H36="x","x",(H36*1000000/VLOOKUP($C36,'Crisis Indicator Data'!$C$3:$H$198,5,FALSE)))</f>
        <v>1.0624335115569003E-2</v>
      </c>
      <c r="O36" s="96">
        <f>IF(I36="x","x",(I36*1000000/VLOOKUP($C36,'Crisis Indicator Data'!$C$3:$H$198,5,FALSE)))</f>
        <v>0</v>
      </c>
      <c r="P36" s="96">
        <f>IF(J36="x","x",(J36*1000000/VLOOKUP($C36,'Crisis Indicator Data'!$C$3:$H$198,5,FALSE)))</f>
        <v>0</v>
      </c>
      <c r="Q36" s="163">
        <f t="shared" si="1"/>
        <v>1</v>
      </c>
      <c r="R36" s="163">
        <f t="shared" si="2"/>
        <v>2.0499999999999998</v>
      </c>
    </row>
    <row r="37" spans="1:18">
      <c r="A37" s="97" t="str">
        <f>'Crisis Indicator Data'!A34</f>
        <v>Crisis in Tigray</v>
      </c>
      <c r="B37" s="98" t="str">
        <f>'Crisis Indicator Data'!B34</f>
        <v>Conflict</v>
      </c>
      <c r="C37" s="98" t="str">
        <f>'Crisis Indicator Data'!C34</f>
        <v>ETH004</v>
      </c>
      <c r="D37" s="98" t="str">
        <f>'Crisis Indicator Data'!D34</f>
        <v>Ethiopia</v>
      </c>
      <c r="E37" s="98" t="str">
        <f>'Crisis Indicator Data'!E34</f>
        <v>ETH</v>
      </c>
      <c r="F37" s="103">
        <f>IF('Crisis Indicator Data'!Q34="x","x",('Crisis Indicator Data'!Q34/1000000))</f>
        <v>0</v>
      </c>
      <c r="G37" s="103">
        <f>IF('Crisis Indicator Data'!R34="x","x",('Crisis Indicator Data'!R34/1000000))</f>
        <v>0</v>
      </c>
      <c r="H37" s="103">
        <f>IF('Crisis Indicator Data'!S34="x","x",('Crisis Indicator Data'!S34/1000000))</f>
        <v>5.1260000000000003</v>
      </c>
      <c r="I37" s="103">
        <f>IF('Crisis Indicator Data'!T34="x","x",('Crisis Indicator Data'!T34/1000000))</f>
        <v>0</v>
      </c>
      <c r="J37" s="103">
        <f>IF('Crisis Indicator Data'!U34="x","x",('Crisis Indicator Data'!U34/1000000))</f>
        <v>0.03</v>
      </c>
      <c r="K37" s="169">
        <f t="shared" si="0"/>
        <v>4.5</v>
      </c>
      <c r="L37" s="96">
        <f>IF(F37="x","x",(F37*1000000/VLOOKUP($C37,'Crisis Indicator Data'!$C$3:$H$198,5,FALSE)))</f>
        <v>0</v>
      </c>
      <c r="M37" s="96">
        <f>IF(G37="x","x",(G37*1000000/VLOOKUP($C37,'Crisis Indicator Data'!$C$3:$H$198,5,FALSE)))</f>
        <v>0</v>
      </c>
      <c r="N37" s="96">
        <f>IF(H37="x","x",(H37*1000000/VLOOKUP($C37,'Crisis Indicator Data'!$C$3:$H$198,5,FALSE)))</f>
        <v>0.99418153607447635</v>
      </c>
      <c r="O37" s="96">
        <f>IF(I37="x","x",(I37*1000000/VLOOKUP($C37,'Crisis Indicator Data'!$C$3:$H$198,5,FALSE)))</f>
        <v>0</v>
      </c>
      <c r="P37" s="96">
        <f>IF(J37="x","x",(J37*1000000/VLOOKUP($C37,'Crisis Indicator Data'!$C$3:$H$198,5,FALSE)))</f>
        <v>5.8184639255236615E-3</v>
      </c>
      <c r="Q37" s="163">
        <f t="shared" si="1"/>
        <v>3</v>
      </c>
      <c r="R37" s="163">
        <f t="shared" si="2"/>
        <v>3.75</v>
      </c>
    </row>
    <row r="38" spans="1:18">
      <c r="A38" s="97" t="str">
        <f>'Crisis Indicator Data'!A35</f>
        <v>Tropical cyclone Yasa in Fiji</v>
      </c>
      <c r="B38" s="98" t="str">
        <f>'Crisis Indicator Data'!B35</f>
        <v>Tropical cyclone</v>
      </c>
      <c r="C38" s="98" t="str">
        <f>'Crisis Indicator Data'!C35</f>
        <v>FJI002</v>
      </c>
      <c r="D38" s="98" t="str">
        <f>'Crisis Indicator Data'!D35</f>
        <v>Fiji</v>
      </c>
      <c r="E38" s="98" t="str">
        <f>'Crisis Indicator Data'!E35</f>
        <v>FJI</v>
      </c>
      <c r="F38" s="103">
        <f>IF('Crisis Indicator Data'!Q35="x","x",('Crisis Indicator Data'!Q35/1000000))</f>
        <v>0.79700000000000004</v>
      </c>
      <c r="G38" s="103">
        <f>IF('Crisis Indicator Data'!R35="x","x",('Crisis Indicator Data'!R35/1000000))</f>
        <v>0.08</v>
      </c>
      <c r="H38" s="103">
        <f>IF('Crisis Indicator Data'!S35="x","x",('Crisis Indicator Data'!S35/1000000))</f>
        <v>1.2999999999999999E-2</v>
      </c>
      <c r="I38" s="103">
        <f>IF('Crisis Indicator Data'!T35="x","x",('Crisis Indicator Data'!T35/1000000))</f>
        <v>0</v>
      </c>
      <c r="J38" s="103">
        <f>IF('Crisis Indicator Data'!U35="x","x",('Crisis Indicator Data'!U35/1000000))</f>
        <v>0</v>
      </c>
      <c r="K38" s="169">
        <f t="shared" ref="K38:K69" si="3">IF(H38="x","x",IF(SUM(H38:J38)=0,0,IF(LOG(SUM(H38:J38)*1000000)&lt;$K$4,0,IF(LOG(SUM(H38:J38)*1000000)&gt;$K$3,5,ROUND(5-(K$3-LOG(SUM(H38:J38)*1000000))/(K$3-K$4)*5,1)))))</f>
        <v>0.2</v>
      </c>
      <c r="L38" s="96">
        <f>IF(F38="x","x",(F38*1000000/VLOOKUP($C38,'Crisis Indicator Data'!$C$3:$H$198,5,FALSE)))</f>
        <v>0.89550561797752803</v>
      </c>
      <c r="M38" s="96">
        <f>IF(G38="x","x",(G38*1000000/VLOOKUP($C38,'Crisis Indicator Data'!$C$3:$H$198,5,FALSE)))</f>
        <v>8.98876404494382E-2</v>
      </c>
      <c r="N38" s="96">
        <f>IF(H38="x","x",(H38*1000000/VLOOKUP($C38,'Crisis Indicator Data'!$C$3:$H$198,5,FALSE)))</f>
        <v>1.4606741573033709E-2</v>
      </c>
      <c r="O38" s="96">
        <f>IF(I38="x","x",(I38*1000000/VLOOKUP($C38,'Crisis Indicator Data'!$C$3:$H$198,5,FALSE)))</f>
        <v>0</v>
      </c>
      <c r="P38" s="96">
        <f>IF(J38="x","x",(J38*1000000/VLOOKUP($C38,'Crisis Indicator Data'!$C$3:$H$198,5,FALSE)))</f>
        <v>0</v>
      </c>
      <c r="Q38" s="163">
        <f t="shared" ref="Q38:Q69" si="4">IF(N38="x","x",IF(OR(L38&gt;=$L$3,M38&gt;=$M$3,N38&gt;=$N$3,O38&gt;=$O$3,P38&gt;=$P$3),(IF(P38&gt;=$P$3,5,IF((O38+P38)&gt;=$O$3,4,IF((O38+P38+N38)&gt;=$N$3,3,IF((O38+P38+N38+M38)&gt;=$M$3,2,1)))))))</f>
        <v>2</v>
      </c>
      <c r="R38" s="163">
        <f t="shared" ref="R38:R69" si="5">IF(Q38="x","x",(AVERAGE(K38,Q38)))</f>
        <v>1.1000000000000001</v>
      </c>
    </row>
    <row r="39" spans="1:18">
      <c r="A39" s="97" t="str">
        <f>'Crisis Indicator Data'!A36</f>
        <v>Mixed migration flows in Greece</v>
      </c>
      <c r="B39" s="98" t="str">
        <f>'Crisis Indicator Data'!B36</f>
        <v>International displacement</v>
      </c>
      <c r="C39" s="98" t="str">
        <f>'Crisis Indicator Data'!C36</f>
        <v>GRC002</v>
      </c>
      <c r="D39" s="98" t="str">
        <f>'Crisis Indicator Data'!D36</f>
        <v>Greece</v>
      </c>
      <c r="E39" s="98" t="str">
        <f>'Crisis Indicator Data'!E36</f>
        <v>GRC</v>
      </c>
      <c r="F39" s="103">
        <f>IF('Crisis Indicator Data'!Q36="x","x",('Crisis Indicator Data'!Q36/1000000))</f>
        <v>0.245</v>
      </c>
      <c r="G39" s="103">
        <f>IF('Crisis Indicator Data'!R36="x","x",('Crisis Indicator Data'!R36/1000000))</f>
        <v>0.10100000000000001</v>
      </c>
      <c r="H39" s="103">
        <f>IF('Crisis Indicator Data'!S36="x","x",('Crisis Indicator Data'!S36/1000000))</f>
        <v>1.7999999999999999E-2</v>
      </c>
      <c r="I39" s="103">
        <f>IF('Crisis Indicator Data'!T36="x","x",('Crisis Indicator Data'!T36/1000000))</f>
        <v>0</v>
      </c>
      <c r="J39" s="103">
        <f>IF('Crisis Indicator Data'!U36="x","x",('Crisis Indicator Data'!U36/1000000))</f>
        <v>0</v>
      </c>
      <c r="K39" s="169">
        <f t="shared" si="3"/>
        <v>0.4</v>
      </c>
      <c r="L39" s="96">
        <f>IF(F39="x","x",(F39*1000000/VLOOKUP($C39,'Crisis Indicator Data'!$C$3:$H$198,5,FALSE)))</f>
        <v>0.67307692307692313</v>
      </c>
      <c r="M39" s="96">
        <f>IF(G39="x","x",(G39*1000000/VLOOKUP($C39,'Crisis Indicator Data'!$C$3:$H$198,5,FALSE)))</f>
        <v>0.27747252747252749</v>
      </c>
      <c r="N39" s="96">
        <f>IF(H39="x","x",(H39*1000000/VLOOKUP($C39,'Crisis Indicator Data'!$C$3:$H$198,5,FALSE)))</f>
        <v>4.9450549450549448E-2</v>
      </c>
      <c r="O39" s="96">
        <f>IF(I39="x","x",(I39*1000000/VLOOKUP($C39,'Crisis Indicator Data'!$C$3:$H$198,5,FALSE)))</f>
        <v>0</v>
      </c>
      <c r="P39" s="96">
        <f>IF(J39="x","x",(J39*1000000/VLOOKUP($C39,'Crisis Indicator Data'!$C$3:$H$198,5,FALSE)))</f>
        <v>0</v>
      </c>
      <c r="Q39" s="163">
        <f t="shared" si="4"/>
        <v>2</v>
      </c>
      <c r="R39" s="163">
        <f t="shared" si="5"/>
        <v>1.2</v>
      </c>
    </row>
    <row r="40" spans="1:18">
      <c r="A40" s="97" t="str">
        <f>'Crisis Indicator Data'!A37</f>
        <v>Complex crisis in Guatemala</v>
      </c>
      <c r="B40" s="98" t="str">
        <f>'Crisis Indicator Data'!B37</f>
        <v>Complex crisis</v>
      </c>
      <c r="C40" s="98" t="str">
        <f>'Crisis Indicator Data'!C37</f>
        <v>GTM001</v>
      </c>
      <c r="D40" s="98" t="str">
        <f>'Crisis Indicator Data'!D37</f>
        <v>Guatemala</v>
      </c>
      <c r="E40" s="98" t="str">
        <f>'Crisis Indicator Data'!E37</f>
        <v>GTM</v>
      </c>
      <c r="F40" s="103">
        <f>IF('Crisis Indicator Data'!Q37="x","x",('Crisis Indicator Data'!Q37/1000000))</f>
        <v>4.931</v>
      </c>
      <c r="G40" s="103">
        <f>IF('Crisis Indicator Data'!R37="x","x",('Crisis Indicator Data'!R37/1000000))</f>
        <v>6.6689999999999996</v>
      </c>
      <c r="H40" s="103">
        <f>IF('Crisis Indicator Data'!S37="x","x",('Crisis Indicator Data'!S37/1000000))</f>
        <v>2.8719999999999999</v>
      </c>
      <c r="I40" s="103">
        <f>IF('Crisis Indicator Data'!T37="x","x",('Crisis Indicator Data'!T37/1000000))</f>
        <v>0.42799999999999999</v>
      </c>
      <c r="J40" s="103">
        <f>IF('Crisis Indicator Data'!U37="x","x",('Crisis Indicator Data'!U37/1000000))</f>
        <v>0</v>
      </c>
      <c r="K40" s="169">
        <f t="shared" si="3"/>
        <v>4.2</v>
      </c>
      <c r="L40" s="96">
        <f>IF(F40="x","x",(F40*1000000/VLOOKUP($C40,'Crisis Indicator Data'!$C$3:$H$198,5,FALSE)))</f>
        <v>0.33093959731543626</v>
      </c>
      <c r="M40" s="96">
        <f>IF(G40="x","x",(G40*1000000/VLOOKUP($C40,'Crisis Indicator Data'!$C$3:$H$198,5,FALSE)))</f>
        <v>0.44758389261744969</v>
      </c>
      <c r="N40" s="96">
        <f>IF(H40="x","x",(H40*1000000/VLOOKUP($C40,'Crisis Indicator Data'!$C$3:$H$198,5,FALSE)))</f>
        <v>0.19275167785234901</v>
      </c>
      <c r="O40" s="96">
        <f>IF(I40="x","x",(I40*1000000/VLOOKUP($C40,'Crisis Indicator Data'!$C$3:$H$198,5,FALSE)))</f>
        <v>2.87248322147651E-2</v>
      </c>
      <c r="P40" s="96">
        <f>IF(J40="x","x",(J40*1000000/VLOOKUP($C40,'Crisis Indicator Data'!$C$3:$H$198,5,FALSE)))</f>
        <v>0</v>
      </c>
      <c r="Q40" s="163">
        <f t="shared" si="4"/>
        <v>3</v>
      </c>
      <c r="R40" s="163">
        <f t="shared" si="5"/>
        <v>3.6</v>
      </c>
    </row>
    <row r="41" spans="1:18">
      <c r="A41" s="97" t="str">
        <f>'Crisis Indicator Data'!A38</f>
        <v>Hurricane Eta and Iota in Guatemala</v>
      </c>
      <c r="B41" s="98" t="str">
        <f>'Crisis Indicator Data'!B38</f>
        <v>Tropical cyclone</v>
      </c>
      <c r="C41" s="98" t="str">
        <f>'Crisis Indicator Data'!C38</f>
        <v>GTM003</v>
      </c>
      <c r="D41" s="98" t="str">
        <f>'Crisis Indicator Data'!D38</f>
        <v>Guatemala</v>
      </c>
      <c r="E41" s="98" t="str">
        <f>'Crisis Indicator Data'!E38</f>
        <v>GTM</v>
      </c>
      <c r="F41" s="103">
        <f>IF('Crisis Indicator Data'!Q38="x","x",('Crisis Indicator Data'!Q38/1000000))</f>
        <v>7.101</v>
      </c>
      <c r="G41" s="103">
        <f>IF('Crisis Indicator Data'!R38="x","x",('Crisis Indicator Data'!R38/1000000))</f>
        <v>0.63900000000000001</v>
      </c>
      <c r="H41" s="103">
        <f>IF('Crisis Indicator Data'!S38="x","x",('Crisis Indicator Data'!S38/1000000))</f>
        <v>1.8</v>
      </c>
      <c r="I41" s="103">
        <f>IF('Crisis Indicator Data'!T38="x","x",('Crisis Indicator Data'!T38/1000000))</f>
        <v>0</v>
      </c>
      <c r="J41" s="103">
        <f>IF('Crisis Indicator Data'!U38="x","x",('Crisis Indicator Data'!U38/1000000))</f>
        <v>0</v>
      </c>
      <c r="K41" s="169">
        <f t="shared" si="3"/>
        <v>3.8</v>
      </c>
      <c r="L41" s="96">
        <f>IF(F41="x","x",(F41*1000000/VLOOKUP($C41,'Crisis Indicator Data'!$C$3:$H$198,5,FALSE)))</f>
        <v>0.74433962264150944</v>
      </c>
      <c r="M41" s="96">
        <f>IF(G41="x","x",(G41*1000000/VLOOKUP($C41,'Crisis Indicator Data'!$C$3:$H$198,5,FALSE)))</f>
        <v>6.6981132075471697E-2</v>
      </c>
      <c r="N41" s="96">
        <f>IF(H41="x","x",(H41*1000000/VLOOKUP($C41,'Crisis Indicator Data'!$C$3:$H$198,5,FALSE)))</f>
        <v>0.18867924528301888</v>
      </c>
      <c r="O41" s="96">
        <f>IF(I41="x","x",(I41*1000000/VLOOKUP($C41,'Crisis Indicator Data'!$C$3:$H$198,5,FALSE)))</f>
        <v>0</v>
      </c>
      <c r="P41" s="96">
        <f>IF(J41="x","x",(J41*1000000/VLOOKUP($C41,'Crisis Indicator Data'!$C$3:$H$198,5,FALSE)))</f>
        <v>0</v>
      </c>
      <c r="Q41" s="163">
        <f t="shared" si="4"/>
        <v>3</v>
      </c>
      <c r="R41" s="163">
        <f t="shared" si="5"/>
        <v>3.4</v>
      </c>
    </row>
    <row r="42" spans="1:18">
      <c r="A42" s="97" t="str">
        <f>'Crisis Indicator Data'!A39</f>
        <v>Complex crisis in Honduras</v>
      </c>
      <c r="B42" s="98" t="str">
        <f>'Crisis Indicator Data'!B39</f>
        <v>Complex crisis</v>
      </c>
      <c r="C42" s="98" t="str">
        <f>'Crisis Indicator Data'!C39</f>
        <v>HND001</v>
      </c>
      <c r="D42" s="98" t="str">
        <f>'Crisis Indicator Data'!D39</f>
        <v>Honduras</v>
      </c>
      <c r="E42" s="98" t="str">
        <f>'Crisis Indicator Data'!E39</f>
        <v>HND</v>
      </c>
      <c r="F42" s="103">
        <f>IF('Crisis Indicator Data'!Q39="x","x",('Crisis Indicator Data'!Q39/1000000))</f>
        <v>6.4580000000000002</v>
      </c>
      <c r="G42" s="103">
        <f>IF('Crisis Indicator Data'!R39="x","x",('Crisis Indicator Data'!R39/1000000))</f>
        <v>1.4</v>
      </c>
      <c r="H42" s="103">
        <f>IF('Crisis Indicator Data'!S39="x","x",('Crisis Indicator Data'!S39/1000000))</f>
        <v>0.95</v>
      </c>
      <c r="I42" s="103">
        <f>IF('Crisis Indicator Data'!T39="x","x",('Crisis Indicator Data'!T39/1000000))</f>
        <v>0.35</v>
      </c>
      <c r="J42" s="103">
        <f>IF('Crisis Indicator Data'!U39="x","x",('Crisis Indicator Data'!U39/1000000))</f>
        <v>0</v>
      </c>
      <c r="K42" s="169">
        <f t="shared" si="3"/>
        <v>3.5</v>
      </c>
      <c r="L42" s="96">
        <f>IF(F42="x","x",(F42*1000000/VLOOKUP($C42,'Crisis Indicator Data'!$C$3:$H$198,5,FALSE)))</f>
        <v>0.70517580257698187</v>
      </c>
      <c r="M42" s="96">
        <f>IF(G42="x","x",(G42*1000000/VLOOKUP($C42,'Crisis Indicator Data'!$C$3:$H$198,5,FALSE)))</f>
        <v>0.15287180607119458</v>
      </c>
      <c r="N42" s="96">
        <f>IF(H42="x","x",(H42*1000000/VLOOKUP($C42,'Crisis Indicator Data'!$C$3:$H$198,5,FALSE)))</f>
        <v>0.1037344398340249</v>
      </c>
      <c r="O42" s="96">
        <f>IF(I42="x","x",(I42*1000000/VLOOKUP($C42,'Crisis Indicator Data'!$C$3:$H$198,5,FALSE)))</f>
        <v>3.8217951517798644E-2</v>
      </c>
      <c r="P42" s="96">
        <f>IF(J42="x","x",(J42*1000000/VLOOKUP($C42,'Crisis Indicator Data'!$C$3:$H$198,5,FALSE)))</f>
        <v>0</v>
      </c>
      <c r="Q42" s="163">
        <f t="shared" si="4"/>
        <v>3</v>
      </c>
      <c r="R42" s="163">
        <f t="shared" si="5"/>
        <v>3.25</v>
      </c>
    </row>
    <row r="43" spans="1:18">
      <c r="A43" s="97" t="str">
        <f>'Crisis Indicator Data'!A40</f>
        <v>Hurricane Eta and Iota in Honduras</v>
      </c>
      <c r="B43" s="98" t="str">
        <f>'Crisis Indicator Data'!B40</f>
        <v>Tropical cyclone</v>
      </c>
      <c r="C43" s="98" t="str">
        <f>'Crisis Indicator Data'!C40</f>
        <v>HND002</v>
      </c>
      <c r="D43" s="98" t="str">
        <f>'Crisis Indicator Data'!D40</f>
        <v>Honduras</v>
      </c>
      <c r="E43" s="98" t="str">
        <f>'Crisis Indicator Data'!E40</f>
        <v>HND</v>
      </c>
      <c r="F43" s="103">
        <f>IF('Crisis Indicator Data'!Q40="x","x",('Crisis Indicator Data'!Q40/1000000))</f>
        <v>2.79</v>
      </c>
      <c r="G43" s="103">
        <f>IF('Crisis Indicator Data'!R40="x","x",('Crisis Indicator Data'!R40/1000000))</f>
        <v>1.9</v>
      </c>
      <c r="H43" s="103">
        <f>IF('Crisis Indicator Data'!S40="x","x",('Crisis Indicator Data'!S40/1000000))</f>
        <v>2.8</v>
      </c>
      <c r="I43" s="103">
        <f>IF('Crisis Indicator Data'!T40="x","x",('Crisis Indicator Data'!T40/1000000))</f>
        <v>0</v>
      </c>
      <c r="J43" s="103">
        <f>IF('Crisis Indicator Data'!U40="x","x",('Crisis Indicator Data'!U40/1000000))</f>
        <v>0</v>
      </c>
      <c r="K43" s="169">
        <f t="shared" si="3"/>
        <v>4.0999999999999996</v>
      </c>
      <c r="L43" s="96">
        <f>IF(F43="x","x",(F43*1000000/VLOOKUP($C43,'Crisis Indicator Data'!$C$3:$H$198,5,FALSE)))</f>
        <v>0.37249666221628841</v>
      </c>
      <c r="M43" s="96">
        <f>IF(G43="x","x",(G43*1000000/VLOOKUP($C43,'Crisis Indicator Data'!$C$3:$H$198,5,FALSE)))</f>
        <v>0.25367156208277702</v>
      </c>
      <c r="N43" s="96">
        <f>IF(H43="x","x",(H43*1000000/VLOOKUP($C43,'Crisis Indicator Data'!$C$3:$H$198,5,FALSE)))</f>
        <v>0.37383177570093457</v>
      </c>
      <c r="O43" s="96">
        <f>IF(I43="x","x",(I43*1000000/VLOOKUP($C43,'Crisis Indicator Data'!$C$3:$H$198,5,FALSE)))</f>
        <v>0</v>
      </c>
      <c r="P43" s="96">
        <f>IF(J43="x","x",(J43*1000000/VLOOKUP($C43,'Crisis Indicator Data'!$C$3:$H$198,5,FALSE)))</f>
        <v>0</v>
      </c>
      <c r="Q43" s="163">
        <f t="shared" si="4"/>
        <v>3</v>
      </c>
      <c r="R43" s="163">
        <f t="shared" si="5"/>
        <v>3.55</v>
      </c>
    </row>
    <row r="44" spans="1:18">
      <c r="A44" s="97" t="str">
        <f>'Crisis Indicator Data'!A41</f>
        <v>Complex crisis in Haiti</v>
      </c>
      <c r="B44" s="98" t="str">
        <f>'Crisis Indicator Data'!B41</f>
        <v>Complex crisis</v>
      </c>
      <c r="C44" s="98" t="str">
        <f>'Crisis Indicator Data'!C41</f>
        <v>HTI001</v>
      </c>
      <c r="D44" s="98" t="str">
        <f>'Crisis Indicator Data'!D41</f>
        <v>Haiti</v>
      </c>
      <c r="E44" s="98" t="str">
        <f>'Crisis Indicator Data'!E41</f>
        <v>HTI</v>
      </c>
      <c r="F44" s="103">
        <f>IF('Crisis Indicator Data'!Q41="x","x",('Crisis Indicator Data'!Q41/1000000))</f>
        <v>5.0999999999999996</v>
      </c>
      <c r="G44" s="103">
        <f>IF('Crisis Indicator Data'!R41="x","x",('Crisis Indicator Data'!R41/1000000))</f>
        <v>1.9</v>
      </c>
      <c r="H44" s="103">
        <f>IF('Crisis Indicator Data'!S41="x","x",('Crisis Indicator Data'!S41/1000000))</f>
        <v>1.9</v>
      </c>
      <c r="I44" s="103">
        <f>IF('Crisis Indicator Data'!T41="x","x",('Crisis Indicator Data'!T41/1000000))</f>
        <v>1.5</v>
      </c>
      <c r="J44" s="103">
        <f>IF('Crisis Indicator Data'!U41="x","x",('Crisis Indicator Data'!U41/1000000))</f>
        <v>1</v>
      </c>
      <c r="K44" s="169">
        <f t="shared" si="3"/>
        <v>4.4000000000000004</v>
      </c>
      <c r="L44" s="96">
        <f>IF(F44="x","x",(F44*1000000/VLOOKUP($C44,'Crisis Indicator Data'!$C$3:$H$198,5,FALSE)))</f>
        <v>0.44736842105263158</v>
      </c>
      <c r="M44" s="96">
        <f>IF(G44="x","x",(G44*1000000/VLOOKUP($C44,'Crisis Indicator Data'!$C$3:$H$198,5,FALSE)))</f>
        <v>0.16666666666666666</v>
      </c>
      <c r="N44" s="96">
        <f>IF(H44="x","x",(H44*1000000/VLOOKUP($C44,'Crisis Indicator Data'!$C$3:$H$198,5,FALSE)))</f>
        <v>0.16666666666666666</v>
      </c>
      <c r="O44" s="96">
        <f>IF(I44="x","x",(I44*1000000/VLOOKUP($C44,'Crisis Indicator Data'!$C$3:$H$198,5,FALSE)))</f>
        <v>0.13157894736842105</v>
      </c>
      <c r="P44" s="96">
        <f>IF(J44="x","x",(J44*1000000/VLOOKUP($C44,'Crisis Indicator Data'!$C$3:$H$198,5,FALSE)))</f>
        <v>8.771929824561403E-2</v>
      </c>
      <c r="Q44" s="163">
        <f t="shared" si="4"/>
        <v>5</v>
      </c>
      <c r="R44" s="163">
        <f t="shared" si="5"/>
        <v>4.7</v>
      </c>
    </row>
    <row r="45" spans="1:18">
      <c r="A45" s="97" t="str">
        <f>'Crisis Indicator Data'!A42</f>
        <v>Papua Conflict</v>
      </c>
      <c r="B45" s="98" t="str">
        <f>'Crisis Indicator Data'!B42</f>
        <v>Conflict</v>
      </c>
      <c r="C45" s="98" t="str">
        <f>'Crisis Indicator Data'!C42</f>
        <v>IDN002</v>
      </c>
      <c r="D45" s="98" t="str">
        <f>'Crisis Indicator Data'!D42</f>
        <v>Indonesia</v>
      </c>
      <c r="E45" s="98" t="str">
        <f>'Crisis Indicator Data'!E42</f>
        <v>IDN</v>
      </c>
      <c r="F45" s="103" t="str">
        <f>IF('Crisis Indicator Data'!Q42="x","x",('Crisis Indicator Data'!Q42/1000000))</f>
        <v>x</v>
      </c>
      <c r="G45" s="103" t="str">
        <f>IF('Crisis Indicator Data'!R42="x","x",('Crisis Indicator Data'!R42/1000000))</f>
        <v>x</v>
      </c>
      <c r="H45" s="103" t="str">
        <f>IF('Crisis Indicator Data'!S42="x","x",('Crisis Indicator Data'!S42/1000000))</f>
        <v>x</v>
      </c>
      <c r="I45" s="103" t="str">
        <f>IF('Crisis Indicator Data'!T42="x","x",('Crisis Indicator Data'!T42/1000000))</f>
        <v>x</v>
      </c>
      <c r="J45" s="103" t="str">
        <f>IF('Crisis Indicator Data'!U42="x","x",('Crisis Indicator Data'!U42/1000000))</f>
        <v>x</v>
      </c>
      <c r="K45" s="169" t="str">
        <f t="shared" si="3"/>
        <v>x</v>
      </c>
      <c r="L45" s="96" t="str">
        <f>IF(F45="x","x",(F45*1000000/VLOOKUP($C45,'Crisis Indicator Data'!$C$3:$H$198,5,FALSE)))</f>
        <v>x</v>
      </c>
      <c r="M45" s="96" t="str">
        <f>IF(G45="x","x",(G45*1000000/VLOOKUP($C45,'Crisis Indicator Data'!$C$3:$H$198,5,FALSE)))</f>
        <v>x</v>
      </c>
      <c r="N45" s="96" t="str">
        <f>IF(H45="x","x",(H45*1000000/VLOOKUP($C45,'Crisis Indicator Data'!$C$3:$H$198,5,FALSE)))</f>
        <v>x</v>
      </c>
      <c r="O45" s="96" t="str">
        <f>IF(I45="x","x",(I45*1000000/VLOOKUP($C45,'Crisis Indicator Data'!$C$3:$H$198,5,FALSE)))</f>
        <v>x</v>
      </c>
      <c r="P45" s="96" t="str">
        <f>IF(J45="x","x",(J45*1000000/VLOOKUP($C45,'Crisis Indicator Data'!$C$3:$H$198,5,FALSE)))</f>
        <v>x</v>
      </c>
      <c r="Q45" s="163" t="str">
        <f t="shared" si="4"/>
        <v>x</v>
      </c>
      <c r="R45" s="163" t="str">
        <f t="shared" si="5"/>
        <v>x</v>
      </c>
    </row>
    <row r="46" spans="1:18">
      <c r="A46" s="97" t="str">
        <f>'Crisis Indicator Data'!A43</f>
        <v>Sulawesi Earthquake</v>
      </c>
      <c r="B46" s="98" t="str">
        <f>'Crisis Indicator Data'!B43</f>
        <v>Earthquake</v>
      </c>
      <c r="C46" s="98" t="str">
        <f>'Crisis Indicator Data'!C43</f>
        <v>IDN006</v>
      </c>
      <c r="D46" s="98" t="str">
        <f>'Crisis Indicator Data'!D43</f>
        <v>Indonesia</v>
      </c>
      <c r="E46" s="98" t="str">
        <f>'Crisis Indicator Data'!E43</f>
        <v>IDN</v>
      </c>
      <c r="F46" s="103">
        <f>IF('Crisis Indicator Data'!Q43="x","x",('Crisis Indicator Data'!Q43/1000000))</f>
        <v>0.79</v>
      </c>
      <c r="G46" s="103">
        <f>IF('Crisis Indicator Data'!R43="x","x",('Crisis Indicator Data'!R43/1000000))</f>
        <v>0</v>
      </c>
      <c r="H46" s="103">
        <f>IF('Crisis Indicator Data'!S43="x","x",('Crisis Indicator Data'!S43/1000000))</f>
        <v>9.5000000000000001E-2</v>
      </c>
      <c r="I46" s="103">
        <f>IF('Crisis Indicator Data'!T43="x","x",('Crisis Indicator Data'!T43/1000000))</f>
        <v>0</v>
      </c>
      <c r="J46" s="103">
        <f>IF('Crisis Indicator Data'!U43="x","x",('Crisis Indicator Data'!U43/1000000))</f>
        <v>0</v>
      </c>
      <c r="K46" s="169">
        <f t="shared" si="3"/>
        <v>1.6</v>
      </c>
      <c r="L46" s="96">
        <f>IF(F46="x","x",(F46*1000000/VLOOKUP($C46,'Crisis Indicator Data'!$C$3:$H$198,5,FALSE)))</f>
        <v>0.89366515837104077</v>
      </c>
      <c r="M46" s="96">
        <f>IF(G46="x","x",(G46*1000000/VLOOKUP($C46,'Crisis Indicator Data'!$C$3:$H$198,5,FALSE)))</f>
        <v>0</v>
      </c>
      <c r="N46" s="96">
        <f>IF(H46="x","x",(H46*1000000/VLOOKUP($C46,'Crisis Indicator Data'!$C$3:$H$198,5,FALSE)))</f>
        <v>0.1074660633484163</v>
      </c>
      <c r="O46" s="96">
        <f>IF(I46="x","x",(I46*1000000/VLOOKUP($C46,'Crisis Indicator Data'!$C$3:$H$198,5,FALSE)))</f>
        <v>0</v>
      </c>
      <c r="P46" s="96">
        <f>IF(J46="x","x",(J46*1000000/VLOOKUP($C46,'Crisis Indicator Data'!$C$3:$H$198,5,FALSE)))</f>
        <v>0</v>
      </c>
      <c r="Q46" s="163">
        <f t="shared" si="4"/>
        <v>3</v>
      </c>
      <c r="R46" s="163">
        <f t="shared" si="5"/>
        <v>2.2999999999999998</v>
      </c>
    </row>
    <row r="47" spans="1:18">
      <c r="A47" s="97" t="str">
        <f>'Crisis Indicator Data'!A44</f>
        <v>Country Level</v>
      </c>
      <c r="B47" s="98" t="str">
        <f>'Crisis Indicator Data'!B44</f>
        <v>Multiple crises country</v>
      </c>
      <c r="C47" s="98" t="str">
        <f>'Crisis Indicator Data'!C44</f>
        <v>IDN007</v>
      </c>
      <c r="D47" s="98" t="str">
        <f>'Crisis Indicator Data'!D44</f>
        <v>Indonesia</v>
      </c>
      <c r="E47" s="98" t="str">
        <f>'Crisis Indicator Data'!E44</f>
        <v>IDN</v>
      </c>
      <c r="F47" s="103">
        <f>IF('Crisis Indicator Data'!Q44="x","x",('Crisis Indicator Data'!Q44/1000000))</f>
        <v>0.79</v>
      </c>
      <c r="G47" s="103">
        <f>IF('Crisis Indicator Data'!R44="x","x",('Crisis Indicator Data'!R44/1000000))</f>
        <v>3.5939999999999999</v>
      </c>
      <c r="H47" s="103">
        <f>IF('Crisis Indicator Data'!S44="x","x",('Crisis Indicator Data'!S44/1000000))</f>
        <v>9.5000000000000001E-2</v>
      </c>
      <c r="I47" s="103">
        <f>IF('Crisis Indicator Data'!T44="x","x",('Crisis Indicator Data'!T44/1000000))</f>
        <v>0</v>
      </c>
      <c r="J47" s="103">
        <f>IF('Crisis Indicator Data'!U44="x","x",('Crisis Indicator Data'!U44/1000000))</f>
        <v>0</v>
      </c>
      <c r="K47" s="169">
        <f t="shared" si="3"/>
        <v>1.6</v>
      </c>
      <c r="L47" s="96">
        <f>IF(F47="x","x",(F47*1000000/VLOOKUP($C47,'Crisis Indicator Data'!$C$3:$H$198,5,FALSE)))</f>
        <v>0.17641804376953998</v>
      </c>
      <c r="M47" s="96">
        <f>IF(G47="x","x",(G47*1000000/VLOOKUP($C47,'Crisis Indicator Data'!$C$3:$H$198,5,FALSE)))</f>
        <v>0.8025904421616793</v>
      </c>
      <c r="N47" s="96">
        <f>IF(H47="x","x",(H47*1000000/VLOOKUP($C47,'Crisis Indicator Data'!$C$3:$H$198,5,FALSE)))</f>
        <v>2.121482804823582E-2</v>
      </c>
      <c r="O47" s="96">
        <f>IF(I47="x","x",(I47*1000000/VLOOKUP($C47,'Crisis Indicator Data'!$C$3:$H$198,5,FALSE)))</f>
        <v>0</v>
      </c>
      <c r="P47" s="96">
        <f>IF(J47="x","x",(J47*1000000/VLOOKUP($C47,'Crisis Indicator Data'!$C$3:$H$198,5,FALSE)))</f>
        <v>0</v>
      </c>
      <c r="Q47" s="163">
        <f t="shared" si="4"/>
        <v>2</v>
      </c>
      <c r="R47" s="163">
        <f t="shared" si="5"/>
        <v>1.8</v>
      </c>
    </row>
    <row r="48" spans="1:18">
      <c r="A48" s="97" t="str">
        <f>'Crisis Indicator Data'!A45</f>
        <v>Conflict in Jammu and Kashmir</v>
      </c>
      <c r="B48" s="98" t="str">
        <f>'Crisis Indicator Data'!B45</f>
        <v>Conflict</v>
      </c>
      <c r="C48" s="98" t="str">
        <f>'Crisis Indicator Data'!C45</f>
        <v>IND002</v>
      </c>
      <c r="D48" s="98" t="str">
        <f>'Crisis Indicator Data'!D45</f>
        <v>India</v>
      </c>
      <c r="E48" s="98" t="str">
        <f>'Crisis Indicator Data'!E45</f>
        <v>IND</v>
      </c>
      <c r="F48" s="103">
        <f>IF('Crisis Indicator Data'!Q45="x","x",('Crisis Indicator Data'!Q45/1000000))</f>
        <v>12.541</v>
      </c>
      <c r="G48" s="103" t="str">
        <f>IF('Crisis Indicator Data'!R45="x","x",('Crisis Indicator Data'!R45/1000000))</f>
        <v>x</v>
      </c>
      <c r="H48" s="103" t="str">
        <f>IF('Crisis Indicator Data'!S45="x","x",('Crisis Indicator Data'!S45/1000000))</f>
        <v>x</v>
      </c>
      <c r="I48" s="103" t="str">
        <f>IF('Crisis Indicator Data'!T45="x","x",('Crisis Indicator Data'!T45/1000000))</f>
        <v>x</v>
      </c>
      <c r="J48" s="103" t="str">
        <f>IF('Crisis Indicator Data'!U45="x","x",('Crisis Indicator Data'!U45/1000000))</f>
        <v>x</v>
      </c>
      <c r="K48" s="169" t="str">
        <f t="shared" si="3"/>
        <v>x</v>
      </c>
      <c r="L48" s="96">
        <f>IF(F48="x","x",(F48*1000000/VLOOKUP($C48,'Crisis Indicator Data'!$C$3:$H$198,5,FALSE)))</f>
        <v>1</v>
      </c>
      <c r="M48" s="96" t="str">
        <f>IF(G48="x","x",(G48*1000000/VLOOKUP($C48,'Crisis Indicator Data'!$C$3:$H$198,5,FALSE)))</f>
        <v>x</v>
      </c>
      <c r="N48" s="96" t="str">
        <f>IF(H48="x","x",(H48*1000000/VLOOKUP($C48,'Crisis Indicator Data'!$C$3:$H$198,5,FALSE)))</f>
        <v>x</v>
      </c>
      <c r="O48" s="96" t="str">
        <f>IF(I48="x","x",(I48*1000000/VLOOKUP($C48,'Crisis Indicator Data'!$C$3:$H$198,5,FALSE)))</f>
        <v>x</v>
      </c>
      <c r="P48" s="96" t="str">
        <f>IF(J48="x","x",(J48*1000000/VLOOKUP($C48,'Crisis Indicator Data'!$C$3:$H$198,5,FALSE)))</f>
        <v>x</v>
      </c>
      <c r="Q48" s="163" t="str">
        <f t="shared" si="4"/>
        <v>x</v>
      </c>
      <c r="R48" s="163" t="str">
        <f t="shared" si="5"/>
        <v>x</v>
      </c>
    </row>
    <row r="49" spans="1:18">
      <c r="A49" s="97" t="str">
        <f>'Crisis Indicator Data'!A46</f>
        <v>Afghan Refugees in Iran</v>
      </c>
      <c r="B49" s="98" t="str">
        <f>'Crisis Indicator Data'!B46</f>
        <v>International displacement</v>
      </c>
      <c r="C49" s="98" t="str">
        <f>'Crisis Indicator Data'!C46</f>
        <v>IRN004</v>
      </c>
      <c r="D49" s="98" t="str">
        <f>'Crisis Indicator Data'!D46</f>
        <v>Iran</v>
      </c>
      <c r="E49" s="98" t="str">
        <f>'Crisis Indicator Data'!E46</f>
        <v>IRN</v>
      </c>
      <c r="F49" s="103">
        <f>IF('Crisis Indicator Data'!Q46="x","x",('Crisis Indicator Data'!Q46/1000000))</f>
        <v>22.042999999999999</v>
      </c>
      <c r="G49" s="103">
        <f>IF('Crisis Indicator Data'!R46="x","x",('Crisis Indicator Data'!R46/1000000))</f>
        <v>0</v>
      </c>
      <c r="H49" s="103">
        <f>IF('Crisis Indicator Data'!S46="x","x",('Crisis Indicator Data'!S46/1000000))</f>
        <v>0.78</v>
      </c>
      <c r="I49" s="103">
        <f>IF('Crisis Indicator Data'!T46="x","x",('Crisis Indicator Data'!T46/1000000))</f>
        <v>2</v>
      </c>
      <c r="J49" s="103">
        <f>IF('Crisis Indicator Data'!U46="x","x",('Crisis Indicator Data'!U46/1000000))</f>
        <v>0</v>
      </c>
      <c r="K49" s="169">
        <f t="shared" si="3"/>
        <v>4.0999999999999996</v>
      </c>
      <c r="L49" s="96">
        <f>IF(F49="x","x",(F49*1000000/VLOOKUP($C49,'Crisis Indicator Data'!$C$3:$H$198,5,FALSE)))</f>
        <v>0.88800709019860613</v>
      </c>
      <c r="M49" s="96">
        <f>IF(G49="x","x",(G49*1000000/VLOOKUP($C49,'Crisis Indicator Data'!$C$3:$H$198,5,FALSE)))</f>
        <v>0</v>
      </c>
      <c r="N49" s="96">
        <f>IF(H49="x","x",(H49*1000000/VLOOKUP($C49,'Crisis Indicator Data'!$C$3:$H$198,5,FALSE)))</f>
        <v>3.1422471095355113E-2</v>
      </c>
      <c r="O49" s="96">
        <f>IF(I49="x","x",(I49*1000000/VLOOKUP($C49,'Crisis Indicator Data'!$C$3:$H$198,5,FALSE)))</f>
        <v>8.0570438706038749E-2</v>
      </c>
      <c r="P49" s="96">
        <f>IF(J49="x","x",(J49*1000000/VLOOKUP($C49,'Crisis Indicator Data'!$C$3:$H$198,5,FALSE)))</f>
        <v>0</v>
      </c>
      <c r="Q49" s="163">
        <f t="shared" si="4"/>
        <v>4</v>
      </c>
      <c r="R49" s="163">
        <f t="shared" si="5"/>
        <v>4.05</v>
      </c>
    </row>
    <row r="50" spans="1:18">
      <c r="A50" s="97" t="str">
        <f>'Crisis Indicator Data'!A47</f>
        <v>Multiple crises in Iraq</v>
      </c>
      <c r="B50" s="98" t="str">
        <f>'Crisis Indicator Data'!B47</f>
        <v>Multiple crises country</v>
      </c>
      <c r="C50" s="98" t="str">
        <f>'Crisis Indicator Data'!C47</f>
        <v>IRQ001</v>
      </c>
      <c r="D50" s="98" t="str">
        <f>'Crisis Indicator Data'!D47</f>
        <v>Iraq</v>
      </c>
      <c r="E50" s="98" t="str">
        <f>'Crisis Indicator Data'!E47</f>
        <v>IRQ</v>
      </c>
      <c r="F50" s="103">
        <f>IF('Crisis Indicator Data'!Q47="x","x",('Crisis Indicator Data'!Q47/1000000))</f>
        <v>33.18</v>
      </c>
      <c r="G50" s="103">
        <f>IF('Crisis Indicator Data'!R47="x","x",('Crisis Indicator Data'!R47/1000000))</f>
        <v>1.7849999999999999</v>
      </c>
      <c r="H50" s="103">
        <f>IF('Crisis Indicator Data'!S47="x","x",('Crisis Indicator Data'!S47/1000000))</f>
        <v>0.24199999999999999</v>
      </c>
      <c r="I50" s="103">
        <f>IF('Crisis Indicator Data'!T47="x","x",('Crisis Indicator Data'!T47/1000000))</f>
        <v>2.6480000000000001</v>
      </c>
      <c r="J50" s="103">
        <f>IF('Crisis Indicator Data'!U47="x","x",('Crisis Indicator Data'!U47/1000000))</f>
        <v>1.4550000000000001</v>
      </c>
      <c r="K50" s="169">
        <f t="shared" si="3"/>
        <v>4.4000000000000004</v>
      </c>
      <c r="L50" s="96">
        <f>IF(F50="x","x",(F50*1000000/VLOOKUP($C50,'Crisis Indicator Data'!$C$3:$H$198,5,FALSE)))</f>
        <v>0.8440600356143475</v>
      </c>
      <c r="M50" s="96">
        <f>IF(G50="x","x",(G50*1000000/VLOOKUP($C50,'Crisis Indicator Data'!$C$3:$H$198,5,FALSE)))</f>
        <v>4.5408293055202241E-2</v>
      </c>
      <c r="N50" s="96">
        <f>IF(H50="x","x",(H50*1000000/VLOOKUP($C50,'Crisis Indicator Data'!$C$3:$H$198,5,FALSE)))</f>
        <v>6.1561943525820402E-3</v>
      </c>
      <c r="O50" s="96">
        <f>IF(I50="x","x",(I50*1000000/VLOOKUP($C50,'Crisis Indicator Data'!$C$3:$H$198,5,FALSE)))</f>
        <v>6.7361994403459677E-2</v>
      </c>
      <c r="P50" s="96">
        <f>IF(J50="x","x",(J50*1000000/VLOOKUP($C50,'Crisis Indicator Data'!$C$3:$H$198,5,FALSE)))</f>
        <v>3.7013482574408549E-2</v>
      </c>
      <c r="Q50" s="163">
        <f t="shared" si="4"/>
        <v>4</v>
      </c>
      <c r="R50" s="163">
        <f t="shared" si="5"/>
        <v>4.2</v>
      </c>
    </row>
    <row r="51" spans="1:18">
      <c r="A51" s="97" t="str">
        <f>'Crisis Indicator Data'!A48</f>
        <v>Conflict  in Iraq</v>
      </c>
      <c r="B51" s="98" t="str">
        <f>'Crisis Indicator Data'!B48</f>
        <v>Conflict</v>
      </c>
      <c r="C51" s="98" t="str">
        <f>'Crisis Indicator Data'!C48</f>
        <v>IRQ002</v>
      </c>
      <c r="D51" s="98" t="str">
        <f>'Crisis Indicator Data'!D48</f>
        <v>Iraq</v>
      </c>
      <c r="E51" s="98" t="str">
        <f>'Crisis Indicator Data'!E48</f>
        <v>IRQ</v>
      </c>
      <c r="F51" s="103">
        <f>IF('Crisis Indicator Data'!Q48="x","x",('Crisis Indicator Data'!Q48/1000000))</f>
        <v>0.30499999999999999</v>
      </c>
      <c r="G51" s="103">
        <f>IF('Crisis Indicator Data'!R48="x","x",('Crisis Indicator Data'!R48/1000000))</f>
        <v>1.7250000000000001</v>
      </c>
      <c r="H51" s="103">
        <f>IF('Crisis Indicator Data'!S48="x","x",('Crisis Indicator Data'!S48/1000000))</f>
        <v>0.16400000000000001</v>
      </c>
      <c r="I51" s="103">
        <f>IF('Crisis Indicator Data'!T48="x","x",('Crisis Indicator Data'!T48/1000000))</f>
        <v>2.5009999999999999</v>
      </c>
      <c r="J51" s="103">
        <f>IF('Crisis Indicator Data'!U48="x","x",('Crisis Indicator Data'!U48/1000000))</f>
        <v>1.4350000000000001</v>
      </c>
      <c r="K51" s="169">
        <f t="shared" si="3"/>
        <v>4.4000000000000004</v>
      </c>
      <c r="L51" s="96">
        <f>IF(F51="x","x",(F51*1000000/VLOOKUP($C51,'Crisis Indicator Data'!$C$3:$H$198,5,FALSE)))</f>
        <v>4.9755301794453505E-2</v>
      </c>
      <c r="M51" s="96">
        <f>IF(G51="x","x",(G51*1000000/VLOOKUP($C51,'Crisis Indicator Data'!$C$3:$H$198,5,FALSE)))</f>
        <v>0.28140293637846658</v>
      </c>
      <c r="N51" s="96">
        <f>IF(H51="x","x",(H51*1000000/VLOOKUP($C51,'Crisis Indicator Data'!$C$3:$H$198,5,FALSE)))</f>
        <v>2.6753670473083198E-2</v>
      </c>
      <c r="O51" s="96">
        <f>IF(I51="x","x",(I51*1000000/VLOOKUP($C51,'Crisis Indicator Data'!$C$3:$H$198,5,FALSE)))</f>
        <v>0.40799347471451874</v>
      </c>
      <c r="P51" s="96">
        <f>IF(J51="x","x",(J51*1000000/VLOOKUP($C51,'Crisis Indicator Data'!$C$3:$H$198,5,FALSE)))</f>
        <v>0.23409461663947798</v>
      </c>
      <c r="Q51" s="163">
        <f t="shared" si="4"/>
        <v>5</v>
      </c>
      <c r="R51" s="163">
        <f t="shared" si="5"/>
        <v>4.7</v>
      </c>
    </row>
    <row r="52" spans="1:18">
      <c r="A52" s="97" t="str">
        <f>'Crisis Indicator Data'!A49</f>
        <v>Syrian and Palestinian refugees in iraq</v>
      </c>
      <c r="B52" s="98" t="str">
        <f>'Crisis Indicator Data'!B49</f>
        <v>International displacement</v>
      </c>
      <c r="C52" s="98" t="str">
        <f>'Crisis Indicator Data'!C49</f>
        <v>IRQ003</v>
      </c>
      <c r="D52" s="98" t="str">
        <f>'Crisis Indicator Data'!D49</f>
        <v>Iraq</v>
      </c>
      <c r="E52" s="98" t="str">
        <f>'Crisis Indicator Data'!E49</f>
        <v>IRQ</v>
      </c>
      <c r="F52" s="103">
        <f>IF('Crisis Indicator Data'!Q49="x","x",('Crisis Indicator Data'!Q49/1000000))</f>
        <v>4.6609999999999996</v>
      </c>
      <c r="G52" s="103">
        <f>IF('Crisis Indicator Data'!R49="x","x",('Crisis Indicator Data'!R49/1000000))</f>
        <v>0</v>
      </c>
      <c r="H52" s="103">
        <f>IF('Crisis Indicator Data'!S49="x","x",('Crisis Indicator Data'!S49/1000000))</f>
        <v>0.31</v>
      </c>
      <c r="I52" s="103">
        <f>IF('Crisis Indicator Data'!T49="x","x",('Crisis Indicator Data'!T49/1000000))</f>
        <v>0.14699999999999999</v>
      </c>
      <c r="J52" s="103">
        <f>IF('Crisis Indicator Data'!U49="x","x",('Crisis Indicator Data'!U49/1000000))</f>
        <v>0.02</v>
      </c>
      <c r="K52" s="169">
        <f t="shared" si="3"/>
        <v>2.8</v>
      </c>
      <c r="L52" s="96">
        <f>IF(F52="x","x",(F52*1000000/VLOOKUP($C52,'Crisis Indicator Data'!$C$3:$H$198,5,FALSE)))</f>
        <v>0.90716231996885943</v>
      </c>
      <c r="M52" s="96">
        <f>IF(G52="x","x",(G52*1000000/VLOOKUP($C52,'Crisis Indicator Data'!$C$3:$H$198,5,FALSE)))</f>
        <v>0</v>
      </c>
      <c r="N52" s="96">
        <f>IF(H52="x","x",(H52*1000000/VLOOKUP($C52,'Crisis Indicator Data'!$C$3:$H$198,5,FALSE)))</f>
        <v>6.0334760607240169E-2</v>
      </c>
      <c r="O52" s="96">
        <f>IF(I52="x","x",(I52*1000000/VLOOKUP($C52,'Crisis Indicator Data'!$C$3:$H$198,5,FALSE)))</f>
        <v>2.8610354223433242E-2</v>
      </c>
      <c r="P52" s="96">
        <f>IF(J52="x","x",(J52*1000000/VLOOKUP($C52,'Crisis Indicator Data'!$C$3:$H$198,5,FALSE)))</f>
        <v>3.8925652004671079E-3</v>
      </c>
      <c r="Q52" s="163">
        <f t="shared" si="4"/>
        <v>3</v>
      </c>
      <c r="R52" s="163">
        <f t="shared" si="5"/>
        <v>2.9</v>
      </c>
    </row>
    <row r="53" spans="1:18">
      <c r="A53" s="97" t="str">
        <f>'Crisis Indicator Data'!A50</f>
        <v>Mixed migration flows in Italy</v>
      </c>
      <c r="B53" s="98" t="str">
        <f>'Crisis Indicator Data'!B50</f>
        <v>International displacement</v>
      </c>
      <c r="C53" s="98" t="str">
        <f>'Crisis Indicator Data'!C50</f>
        <v>ITA002</v>
      </c>
      <c r="D53" s="98" t="str">
        <f>'Crisis Indicator Data'!D50</f>
        <v>Italy</v>
      </c>
      <c r="E53" s="98" t="str">
        <f>'Crisis Indicator Data'!E50</f>
        <v>ITA</v>
      </c>
      <c r="F53" s="103">
        <f>IF('Crisis Indicator Data'!Q50="x","x",('Crisis Indicator Data'!Q50/1000000))</f>
        <v>7.12</v>
      </c>
      <c r="G53" s="103" t="str">
        <f>IF('Crisis Indicator Data'!R50="x","x",('Crisis Indicator Data'!R50/1000000))</f>
        <v>x</v>
      </c>
      <c r="H53" s="103" t="str">
        <f>IF('Crisis Indicator Data'!S50="x","x",('Crisis Indicator Data'!S50/1000000))</f>
        <v>x</v>
      </c>
      <c r="I53" s="103" t="str">
        <f>IF('Crisis Indicator Data'!T50="x","x",('Crisis Indicator Data'!T50/1000000))</f>
        <v>x</v>
      </c>
      <c r="J53" s="103" t="str">
        <f>IF('Crisis Indicator Data'!U50="x","x",('Crisis Indicator Data'!U50/1000000))</f>
        <v>x</v>
      </c>
      <c r="K53" s="169" t="str">
        <f t="shared" si="3"/>
        <v>x</v>
      </c>
      <c r="L53" s="96">
        <f>IF(F53="x","x",(F53*1000000/VLOOKUP($C53,'Crisis Indicator Data'!$C$3:$H$198,5,FALSE)))</f>
        <v>1</v>
      </c>
      <c r="M53" s="96" t="str">
        <f>IF(G53="x","x",(G53*1000000/VLOOKUP($C53,'Crisis Indicator Data'!$C$3:$H$198,5,FALSE)))</f>
        <v>x</v>
      </c>
      <c r="N53" s="96" t="str">
        <f>IF(H53="x","x",(H53*1000000/VLOOKUP($C53,'Crisis Indicator Data'!$C$3:$H$198,5,FALSE)))</f>
        <v>x</v>
      </c>
      <c r="O53" s="96" t="str">
        <f>IF(I53="x","x",(I53*1000000/VLOOKUP($C53,'Crisis Indicator Data'!$C$3:$H$198,5,FALSE)))</f>
        <v>x</v>
      </c>
      <c r="P53" s="96" t="str">
        <f>IF(J53="x","x",(J53*1000000/VLOOKUP($C53,'Crisis Indicator Data'!$C$3:$H$198,5,FALSE)))</f>
        <v>x</v>
      </c>
      <c r="Q53" s="163" t="str">
        <f t="shared" si="4"/>
        <v>x</v>
      </c>
      <c r="R53" s="163" t="str">
        <f t="shared" si="5"/>
        <v>x</v>
      </c>
    </row>
    <row r="54" spans="1:18">
      <c r="A54" s="97" t="str">
        <f>'Crisis Indicator Data'!A51</f>
        <v>Syrian refugees in Jordan</v>
      </c>
      <c r="B54" s="98" t="str">
        <f>'Crisis Indicator Data'!B51</f>
        <v>International displacement</v>
      </c>
      <c r="C54" s="98" t="str">
        <f>'Crisis Indicator Data'!C51</f>
        <v>JOR002</v>
      </c>
      <c r="D54" s="98" t="str">
        <f>'Crisis Indicator Data'!D51</f>
        <v>Jordan</v>
      </c>
      <c r="E54" s="98" t="str">
        <f>'Crisis Indicator Data'!E51</f>
        <v>JOR</v>
      </c>
      <c r="F54" s="103">
        <f>IF('Crisis Indicator Data'!Q51="x","x",('Crisis Indicator Data'!Q51/1000000))</f>
        <v>6.79</v>
      </c>
      <c r="G54" s="103">
        <f>IF('Crisis Indicator Data'!R51="x","x",('Crisis Indicator Data'!R51/1000000))</f>
        <v>0.60899999999999999</v>
      </c>
      <c r="H54" s="103">
        <f>IF('Crisis Indicator Data'!S51="x","x",('Crisis Indicator Data'!S51/1000000))</f>
        <v>0.78500000000000003</v>
      </c>
      <c r="I54" s="103">
        <f>IF('Crisis Indicator Data'!T51="x","x",('Crisis Indicator Data'!T51/1000000))</f>
        <v>0.52300000000000002</v>
      </c>
      <c r="J54" s="103">
        <f>IF('Crisis Indicator Data'!U51="x","x",('Crisis Indicator Data'!U51/1000000))</f>
        <v>0</v>
      </c>
      <c r="K54" s="169">
        <f t="shared" si="3"/>
        <v>3.5</v>
      </c>
      <c r="L54" s="96">
        <f>IF(F54="x","x",(F54*1000000/VLOOKUP($C54,'Crisis Indicator Data'!$C$3:$H$198,5,FALSE)))</f>
        <v>0.77974276527331188</v>
      </c>
      <c r="M54" s="96">
        <f>IF(G54="x","x",(G54*1000000/VLOOKUP($C54,'Crisis Indicator Data'!$C$3:$H$198,5,FALSE)))</f>
        <v>6.9935691318327969E-2</v>
      </c>
      <c r="N54" s="96">
        <f>IF(H54="x","x",(H54*1000000/VLOOKUP($C54,'Crisis Indicator Data'!$C$3:$H$198,5,FALSE)))</f>
        <v>9.0146991272393201E-2</v>
      </c>
      <c r="O54" s="96">
        <f>IF(I54="x","x",(I54*1000000/VLOOKUP($C54,'Crisis Indicator Data'!$C$3:$H$198,5,FALSE)))</f>
        <v>6.0059715204409739E-2</v>
      </c>
      <c r="P54" s="96">
        <f>IF(J54="x","x",(J54*1000000/VLOOKUP($C54,'Crisis Indicator Data'!$C$3:$H$198,5,FALSE)))</f>
        <v>0</v>
      </c>
      <c r="Q54" s="163">
        <f t="shared" si="4"/>
        <v>4</v>
      </c>
      <c r="R54" s="163">
        <f t="shared" si="5"/>
        <v>3.75</v>
      </c>
    </row>
    <row r="55" spans="1:18">
      <c r="A55" s="97" t="str">
        <f>'Crisis Indicator Data'!A52</f>
        <v>Refugee situation in Kenya</v>
      </c>
      <c r="B55" s="98" t="str">
        <f>'Crisis Indicator Data'!B52</f>
        <v>International displacement</v>
      </c>
      <c r="C55" s="98" t="str">
        <f>'Crisis Indicator Data'!C52</f>
        <v>KEN002</v>
      </c>
      <c r="D55" s="98" t="str">
        <f>'Crisis Indicator Data'!D52</f>
        <v>Kenya</v>
      </c>
      <c r="E55" s="98" t="str">
        <f>'Crisis Indicator Data'!E52</f>
        <v>KEN</v>
      </c>
      <c r="F55" s="103">
        <f>IF('Crisis Indicator Data'!Q52="x","x",('Crisis Indicator Data'!Q52/1000000))</f>
        <v>6.165</v>
      </c>
      <c r="G55" s="103">
        <f>IF('Crisis Indicator Data'!R52="x","x",('Crisis Indicator Data'!R52/1000000))</f>
        <v>0</v>
      </c>
      <c r="H55" s="103">
        <f>IF('Crisis Indicator Data'!S52="x","x",('Crisis Indicator Data'!S52/1000000))</f>
        <v>0.51900000000000002</v>
      </c>
      <c r="I55" s="103">
        <f>IF('Crisis Indicator Data'!T52="x","x",('Crisis Indicator Data'!T52/1000000))</f>
        <v>0</v>
      </c>
      <c r="J55" s="103">
        <f>IF('Crisis Indicator Data'!U52="x","x",('Crisis Indicator Data'!U52/1000000))</f>
        <v>0</v>
      </c>
      <c r="K55" s="169">
        <f t="shared" si="3"/>
        <v>2.9</v>
      </c>
      <c r="L55" s="96">
        <f>IF(F55="x","x",(F55*1000000/VLOOKUP($C55,'Crisis Indicator Data'!$C$3:$H$198,5,FALSE)))</f>
        <v>0.92235188509874322</v>
      </c>
      <c r="M55" s="96">
        <f>IF(G55="x","x",(G55*1000000/VLOOKUP($C55,'Crisis Indicator Data'!$C$3:$H$198,5,FALSE)))</f>
        <v>0</v>
      </c>
      <c r="N55" s="96">
        <f>IF(H55="x","x",(H55*1000000/VLOOKUP($C55,'Crisis Indicator Data'!$C$3:$H$198,5,FALSE)))</f>
        <v>7.7648114901256726E-2</v>
      </c>
      <c r="O55" s="96">
        <f>IF(I55="x","x",(I55*1000000/VLOOKUP($C55,'Crisis Indicator Data'!$C$3:$H$198,5,FALSE)))</f>
        <v>0</v>
      </c>
      <c r="P55" s="96">
        <f>IF(J55="x","x",(J55*1000000/VLOOKUP($C55,'Crisis Indicator Data'!$C$3:$H$198,5,FALSE)))</f>
        <v>0</v>
      </c>
      <c r="Q55" s="163">
        <f t="shared" si="4"/>
        <v>3</v>
      </c>
      <c r="R55" s="163">
        <f t="shared" si="5"/>
        <v>2.95</v>
      </c>
    </row>
    <row r="56" spans="1:18">
      <c r="A56" s="97" t="str">
        <f>'Crisis Indicator Data'!A53</f>
        <v>Syrian refugees in Lebanon</v>
      </c>
      <c r="B56" s="98" t="str">
        <f>'Crisis Indicator Data'!B53</f>
        <v>International displacement</v>
      </c>
      <c r="C56" s="98" t="str">
        <f>'Crisis Indicator Data'!C53</f>
        <v>LBN002</v>
      </c>
      <c r="D56" s="98" t="str">
        <f>'Crisis Indicator Data'!D53</f>
        <v>Lebanon</v>
      </c>
      <c r="E56" s="98" t="str">
        <f>'Crisis Indicator Data'!E53</f>
        <v>LBN</v>
      </c>
      <c r="F56" s="103">
        <f>IF('Crisis Indicator Data'!Q53="x","x",('Crisis Indicator Data'!Q53/1000000))</f>
        <v>3.3530000000000002</v>
      </c>
      <c r="G56" s="103">
        <f>IF('Crisis Indicator Data'!R53="x","x",('Crisis Indicator Data'!R53/1000000))</f>
        <v>0.29499999999999998</v>
      </c>
      <c r="H56" s="103">
        <f>IF('Crisis Indicator Data'!S53="x","x",('Crisis Indicator Data'!S53/1000000))</f>
        <v>1.575</v>
      </c>
      <c r="I56" s="103">
        <f>IF('Crisis Indicator Data'!T53="x","x",('Crisis Indicator Data'!T53/1000000))</f>
        <v>1.573</v>
      </c>
      <c r="J56" s="103">
        <f>IF('Crisis Indicator Data'!U53="x","x",('Crisis Indicator Data'!U53/1000000))</f>
        <v>0.06</v>
      </c>
      <c r="K56" s="169">
        <f t="shared" si="3"/>
        <v>4.2</v>
      </c>
      <c r="L56" s="96">
        <f>IF(F56="x","x",(F56*1000000/VLOOKUP($C56,'Crisis Indicator Data'!$C$3:$H$198,5,FALSE)))</f>
        <v>0.48906067677946324</v>
      </c>
      <c r="M56" s="96">
        <f>IF(G56="x","x",(G56*1000000/VLOOKUP($C56,'Crisis Indicator Data'!$C$3:$H$198,5,FALSE)))</f>
        <v>4.3028004667444573E-2</v>
      </c>
      <c r="N56" s="96">
        <f>IF(H56="x","x",(H56*1000000/VLOOKUP($C56,'Crisis Indicator Data'!$C$3:$H$198,5,FALSE)))</f>
        <v>0.22972578763127188</v>
      </c>
      <c r="O56" s="96">
        <f>IF(I56="x","x",(I56*1000000/VLOOKUP($C56,'Crisis Indicator Data'!$C$3:$H$198,5,FALSE)))</f>
        <v>0.2294340723453909</v>
      </c>
      <c r="P56" s="96">
        <f>IF(J56="x","x",(J56*1000000/VLOOKUP($C56,'Crisis Indicator Data'!$C$3:$H$198,5,FALSE)))</f>
        <v>8.7514585764294044E-3</v>
      </c>
      <c r="Q56" s="163">
        <f t="shared" si="4"/>
        <v>4</v>
      </c>
      <c r="R56" s="163">
        <f t="shared" si="5"/>
        <v>4.0999999999999996</v>
      </c>
    </row>
    <row r="57" spans="1:18">
      <c r="A57" s="97" t="str">
        <f>'Crisis Indicator Data'!A54</f>
        <v>Socioeconomic crisis in Lebanon</v>
      </c>
      <c r="B57" s="98" t="str">
        <f>'Crisis Indicator Data'!B54</f>
        <v>Political and economic crisis</v>
      </c>
      <c r="C57" s="98" t="str">
        <f>'Crisis Indicator Data'!C54</f>
        <v>LBN004</v>
      </c>
      <c r="D57" s="98" t="str">
        <f>'Crisis Indicator Data'!D54</f>
        <v>Lebanon</v>
      </c>
      <c r="E57" s="98" t="str">
        <f>'Crisis Indicator Data'!E54</f>
        <v>LBN</v>
      </c>
      <c r="F57" s="103">
        <f>IF('Crisis Indicator Data'!Q54="x","x",('Crisis Indicator Data'!Q54/1000000))</f>
        <v>0</v>
      </c>
      <c r="G57" s="103">
        <f>IF('Crisis Indicator Data'!R54="x","x",('Crisis Indicator Data'!R54/1000000))</f>
        <v>2.1739999999999999</v>
      </c>
      <c r="H57" s="103">
        <f>IF('Crisis Indicator Data'!S54="x","x",('Crisis Indicator Data'!S54/1000000))</f>
        <v>1.6579999999999999</v>
      </c>
      <c r="I57" s="103">
        <f>IF('Crisis Indicator Data'!T54="x","x",('Crisis Indicator Data'!T54/1000000))</f>
        <v>2.964</v>
      </c>
      <c r="J57" s="103">
        <f>IF('Crisis Indicator Data'!U54="x","x",('Crisis Indicator Data'!U54/1000000))</f>
        <v>0.06</v>
      </c>
      <c r="K57" s="169">
        <f t="shared" si="3"/>
        <v>4.5</v>
      </c>
      <c r="L57" s="96">
        <f>IF(F57="x","x",(F57*1000000/VLOOKUP($C57,'Crisis Indicator Data'!$C$3:$H$198,5,FALSE)))</f>
        <v>0</v>
      </c>
      <c r="M57" s="96">
        <f>IF(G57="x","x",(G57*1000000/VLOOKUP($C57,'Crisis Indicator Data'!$C$3:$H$198,5,FALSE)))</f>
        <v>0.31709451575262543</v>
      </c>
      <c r="N57" s="96">
        <f>IF(H57="x","x",(H57*1000000/VLOOKUP($C57,'Crisis Indicator Data'!$C$3:$H$198,5,FALSE)))</f>
        <v>0.24183197199533255</v>
      </c>
      <c r="O57" s="96">
        <f>IF(I57="x","x",(I57*1000000/VLOOKUP($C57,'Crisis Indicator Data'!$C$3:$H$198,5,FALSE)))</f>
        <v>0.43232205367561261</v>
      </c>
      <c r="P57" s="96">
        <f>IF(J57="x","x",(J57*1000000/VLOOKUP($C57,'Crisis Indicator Data'!$C$3:$H$198,5,FALSE)))</f>
        <v>8.7514585764294044E-3</v>
      </c>
      <c r="Q57" s="163">
        <f t="shared" si="4"/>
        <v>4</v>
      </c>
      <c r="R57" s="163">
        <f t="shared" si="5"/>
        <v>4.25</v>
      </c>
    </row>
    <row r="58" spans="1:18">
      <c r="A58" s="97" t="str">
        <f>'Crisis Indicator Data'!A55</f>
        <v>Complex crisis in Libya</v>
      </c>
      <c r="B58" s="98" t="str">
        <f>'Crisis Indicator Data'!B55</f>
        <v>Multiple crises country</v>
      </c>
      <c r="C58" s="98" t="str">
        <f>'Crisis Indicator Data'!C55</f>
        <v>LBY001</v>
      </c>
      <c r="D58" s="98" t="str">
        <f>'Crisis Indicator Data'!D55</f>
        <v>Libya</v>
      </c>
      <c r="E58" s="98" t="str">
        <f>'Crisis Indicator Data'!E55</f>
        <v>LBY</v>
      </c>
      <c r="F58" s="103">
        <f>IF('Crisis Indicator Data'!Q55="x","x",('Crisis Indicator Data'!Q55/1000000))</f>
        <v>4.9000000000000004</v>
      </c>
      <c r="G58" s="103">
        <f>IF('Crisis Indicator Data'!R55="x","x",('Crisis Indicator Data'!R55/1000000))</f>
        <v>1.2</v>
      </c>
      <c r="H58" s="103">
        <f>IF('Crisis Indicator Data'!S55="x","x",('Crisis Indicator Data'!S55/1000000))</f>
        <v>0.871</v>
      </c>
      <c r="I58" s="103">
        <f>IF('Crisis Indicator Data'!T55="x","x",('Crisis Indicator Data'!T55/1000000))</f>
        <v>0.27300000000000002</v>
      </c>
      <c r="J58" s="103">
        <f>IF('Crisis Indicator Data'!U55="x","x",('Crisis Indicator Data'!U55/1000000))</f>
        <v>0.156</v>
      </c>
      <c r="K58" s="169">
        <f t="shared" si="3"/>
        <v>3.5</v>
      </c>
      <c r="L58" s="96">
        <f>IF(F58="x","x",(F58*1000000/VLOOKUP($C58,'Crisis Indicator Data'!$C$3:$H$198,5,FALSE)))</f>
        <v>0.66216216216216217</v>
      </c>
      <c r="M58" s="96">
        <f>IF(G58="x","x",(G58*1000000/VLOOKUP($C58,'Crisis Indicator Data'!$C$3:$H$198,5,FALSE)))</f>
        <v>0.16216216216216217</v>
      </c>
      <c r="N58" s="96">
        <f>IF(H58="x","x",(H58*1000000/VLOOKUP($C58,'Crisis Indicator Data'!$C$3:$H$198,5,FALSE)))</f>
        <v>0.11770270270270271</v>
      </c>
      <c r="O58" s="96">
        <f>IF(I58="x","x",(I58*1000000/VLOOKUP($C58,'Crisis Indicator Data'!$C$3:$H$198,5,FALSE)))</f>
        <v>3.689189189189189E-2</v>
      </c>
      <c r="P58" s="96">
        <f>IF(J58="x","x",(J58*1000000/VLOOKUP($C58,'Crisis Indicator Data'!$C$3:$H$198,5,FALSE)))</f>
        <v>2.1081081081081081E-2</v>
      </c>
      <c r="Q58" s="163">
        <f t="shared" si="4"/>
        <v>4</v>
      </c>
      <c r="R58" s="163">
        <f t="shared" si="5"/>
        <v>3.75</v>
      </c>
    </row>
    <row r="59" spans="1:18">
      <c r="A59" s="97" t="str">
        <f>'Crisis Indicator Data'!A56</f>
        <v>Mixed migration flows in Libya</v>
      </c>
      <c r="B59" s="98" t="str">
        <f>'Crisis Indicator Data'!B56</f>
        <v>International displacement</v>
      </c>
      <c r="C59" s="98" t="str">
        <f>'Crisis Indicator Data'!C56</f>
        <v>LBY002</v>
      </c>
      <c r="D59" s="98" t="str">
        <f>'Crisis Indicator Data'!D56</f>
        <v>Libya</v>
      </c>
      <c r="E59" s="98" t="str">
        <f>'Crisis Indicator Data'!E56</f>
        <v>LBY</v>
      </c>
      <c r="F59" s="103">
        <f>IF('Crisis Indicator Data'!Q56="x","x",('Crisis Indicator Data'!Q56/1000000))</f>
        <v>6.8239999999999998</v>
      </c>
      <c r="G59" s="103">
        <f>IF('Crisis Indicator Data'!R56="x","x",('Crisis Indicator Data'!R56/1000000))</f>
        <v>0.22800000000000001</v>
      </c>
      <c r="H59" s="103">
        <f>IF('Crisis Indicator Data'!S56="x","x",('Crisis Indicator Data'!S56/1000000))</f>
        <v>6.5000000000000002E-2</v>
      </c>
      <c r="I59" s="103">
        <f>IF('Crisis Indicator Data'!T56="x","x",('Crisis Indicator Data'!T56/1000000))</f>
        <v>4.0000000000000001E-3</v>
      </c>
      <c r="J59" s="103">
        <f>IF('Crisis Indicator Data'!U56="x","x",('Crisis Indicator Data'!U56/1000000))</f>
        <v>3.0000000000000001E-3</v>
      </c>
      <c r="K59" s="169">
        <f t="shared" si="3"/>
        <v>1.4</v>
      </c>
      <c r="L59" s="96">
        <f>IF(F59="x","x",(F59*1000000/VLOOKUP($C59,'Crisis Indicator Data'!$C$3:$H$198,5,FALSE)))</f>
        <v>0.92216216216216218</v>
      </c>
      <c r="M59" s="96">
        <f>IF(G59="x","x",(G59*1000000/VLOOKUP($C59,'Crisis Indicator Data'!$C$3:$H$198,5,FALSE)))</f>
        <v>3.0810810810810812E-2</v>
      </c>
      <c r="N59" s="96">
        <f>IF(H59="x","x",(H59*1000000/VLOOKUP($C59,'Crisis Indicator Data'!$C$3:$H$198,5,FALSE)))</f>
        <v>8.7837837837837843E-3</v>
      </c>
      <c r="O59" s="96">
        <f>IF(I59="x","x",(I59*1000000/VLOOKUP($C59,'Crisis Indicator Data'!$C$3:$H$198,5,FALSE)))</f>
        <v>5.4054054054054055E-4</v>
      </c>
      <c r="P59" s="96">
        <f>IF(J59="x","x",(J59*1000000/VLOOKUP($C59,'Crisis Indicator Data'!$C$3:$H$198,5,FALSE)))</f>
        <v>4.0540540540540538E-4</v>
      </c>
      <c r="Q59" s="163">
        <f t="shared" si="4"/>
        <v>1</v>
      </c>
      <c r="R59" s="163">
        <f t="shared" si="5"/>
        <v>1.2</v>
      </c>
    </row>
    <row r="60" spans="1:18">
      <c r="A60" s="97" t="str">
        <f>'Crisis Indicator Data'!A57</f>
        <v>Drought in Lesotho</v>
      </c>
      <c r="B60" s="98" t="str">
        <f>'Crisis Indicator Data'!B57</f>
        <v>Drought</v>
      </c>
      <c r="C60" s="98" t="str">
        <f>'Crisis Indicator Data'!C57</f>
        <v>LSO002</v>
      </c>
      <c r="D60" s="98" t="str">
        <f>'Crisis Indicator Data'!D57</f>
        <v>Lesotho</v>
      </c>
      <c r="E60" s="98" t="str">
        <f>'Crisis Indicator Data'!E57</f>
        <v>LSO</v>
      </c>
      <c r="F60" s="103">
        <f>IF('Crisis Indicator Data'!Q57="x","x",('Crisis Indicator Data'!Q57/1000000))</f>
        <v>0.40500000000000003</v>
      </c>
      <c r="G60" s="103">
        <f>IF('Crisis Indicator Data'!R57="x","x",('Crisis Indicator Data'!R57/1000000))</f>
        <v>0.48</v>
      </c>
      <c r="H60" s="103">
        <f>IF('Crisis Indicator Data'!S57="x","x",('Crisis Indicator Data'!S57/1000000))</f>
        <v>0.48199999999999998</v>
      </c>
      <c r="I60" s="103">
        <f>IF('Crisis Indicator Data'!T57="x","x",('Crisis Indicator Data'!T57/1000000))</f>
        <v>0.1</v>
      </c>
      <c r="J60" s="103">
        <f>IF('Crisis Indicator Data'!U57="x","x",('Crisis Indicator Data'!U57/1000000))</f>
        <v>0</v>
      </c>
      <c r="K60" s="169">
        <f t="shared" si="3"/>
        <v>2.9</v>
      </c>
      <c r="L60" s="96">
        <f>IF(F60="x","x",(F60*1000000/VLOOKUP($C60,'Crisis Indicator Data'!$C$3:$H$198,5,FALSE)))</f>
        <v>0.27607361963190186</v>
      </c>
      <c r="M60" s="96">
        <f>IF(G60="x","x",(G60*1000000/VLOOKUP($C60,'Crisis Indicator Data'!$C$3:$H$198,5,FALSE)))</f>
        <v>0.32719836400817998</v>
      </c>
      <c r="N60" s="96">
        <f>IF(H60="x","x",(H60*1000000/VLOOKUP($C60,'Crisis Indicator Data'!$C$3:$H$198,5,FALSE)))</f>
        <v>0.32856169052488071</v>
      </c>
      <c r="O60" s="96">
        <f>IF(I60="x","x",(I60*1000000/VLOOKUP($C60,'Crisis Indicator Data'!$C$3:$H$198,5,FALSE)))</f>
        <v>6.8166325835037497E-2</v>
      </c>
      <c r="P60" s="96">
        <f>IF(J60="x","x",(J60*1000000/VLOOKUP($C60,'Crisis Indicator Data'!$C$3:$H$198,5,FALSE)))</f>
        <v>0</v>
      </c>
      <c r="Q60" s="163">
        <f t="shared" si="4"/>
        <v>4</v>
      </c>
      <c r="R60" s="163">
        <f t="shared" si="5"/>
        <v>3.45</v>
      </c>
    </row>
    <row r="61" spans="1:18">
      <c r="A61" s="97" t="str">
        <f>'Crisis Indicator Data'!A58</f>
        <v>Mixed migration flows in Morocco</v>
      </c>
      <c r="B61" s="98" t="str">
        <f>'Crisis Indicator Data'!B58</f>
        <v>International displacement</v>
      </c>
      <c r="C61" s="98" t="str">
        <f>'Crisis Indicator Data'!C58</f>
        <v>MAR002</v>
      </c>
      <c r="D61" s="98" t="str">
        <f>'Crisis Indicator Data'!D58</f>
        <v>Morocco</v>
      </c>
      <c r="E61" s="98" t="str">
        <f>'Crisis Indicator Data'!E58</f>
        <v>MAR</v>
      </c>
      <c r="F61" s="103" t="str">
        <f>IF('Crisis Indicator Data'!Q58="x","x",('Crisis Indicator Data'!Q58/1000000))</f>
        <v>x</v>
      </c>
      <c r="G61" s="103" t="str">
        <f>IF('Crisis Indicator Data'!R58="x","x",('Crisis Indicator Data'!R58/1000000))</f>
        <v>x</v>
      </c>
      <c r="H61" s="103" t="str">
        <f>IF('Crisis Indicator Data'!S58="x","x",('Crisis Indicator Data'!S58/1000000))</f>
        <v>x</v>
      </c>
      <c r="I61" s="103" t="str">
        <f>IF('Crisis Indicator Data'!T58="x","x",('Crisis Indicator Data'!T58/1000000))</f>
        <v>x</v>
      </c>
      <c r="J61" s="103" t="str">
        <f>IF('Crisis Indicator Data'!U58="x","x",('Crisis Indicator Data'!U58/1000000))</f>
        <v>x</v>
      </c>
      <c r="K61" s="169" t="str">
        <f t="shared" si="3"/>
        <v>x</v>
      </c>
      <c r="L61" s="96" t="str">
        <f>IF(F61="x","x",(F61*1000000/VLOOKUP($C61,'Crisis Indicator Data'!$C$3:$H$198,5,FALSE)))</f>
        <v>x</v>
      </c>
      <c r="M61" s="96" t="str">
        <f>IF(G61="x","x",(G61*1000000/VLOOKUP($C61,'Crisis Indicator Data'!$C$3:$H$198,5,FALSE)))</f>
        <v>x</v>
      </c>
      <c r="N61" s="96" t="str">
        <f>IF(H61="x","x",(H61*1000000/VLOOKUP($C61,'Crisis Indicator Data'!$C$3:$H$198,5,FALSE)))</f>
        <v>x</v>
      </c>
      <c r="O61" s="96" t="str">
        <f>IF(I61="x","x",(I61*1000000/VLOOKUP($C61,'Crisis Indicator Data'!$C$3:$H$198,5,FALSE)))</f>
        <v>x</v>
      </c>
      <c r="P61" s="96" t="str">
        <f>IF(J61="x","x",(J61*1000000/VLOOKUP($C61,'Crisis Indicator Data'!$C$3:$H$198,5,FALSE)))</f>
        <v>x</v>
      </c>
      <c r="Q61" s="163" t="str">
        <f t="shared" si="4"/>
        <v>x</v>
      </c>
      <c r="R61" s="163" t="str">
        <f t="shared" si="5"/>
        <v>x</v>
      </c>
    </row>
    <row r="62" spans="1:18">
      <c r="A62" s="97" t="str">
        <f>'Crisis Indicator Data'!A59</f>
        <v>Drought in Madagascar</v>
      </c>
      <c r="B62" s="98" t="str">
        <f>'Crisis Indicator Data'!B59</f>
        <v>Drought</v>
      </c>
      <c r="C62" s="98" t="str">
        <f>'Crisis Indicator Data'!C59</f>
        <v>MDG002</v>
      </c>
      <c r="D62" s="98" t="str">
        <f>'Crisis Indicator Data'!D59</f>
        <v>Madagascar</v>
      </c>
      <c r="E62" s="98" t="str">
        <f>'Crisis Indicator Data'!E59</f>
        <v>MDG</v>
      </c>
      <c r="F62" s="103">
        <f>IF('Crisis Indicator Data'!Q59="x","x",('Crisis Indicator Data'!Q59/1000000))</f>
        <v>0.94199999999999995</v>
      </c>
      <c r="G62" s="103">
        <f>IF('Crisis Indicator Data'!R59="x","x",('Crisis Indicator Data'!R59/1000000))</f>
        <v>1.6180000000000001</v>
      </c>
      <c r="H62" s="103">
        <f>IF('Crisis Indicator Data'!S59="x","x",('Crisis Indicator Data'!S59/1000000))</f>
        <v>1.0669999999999999</v>
      </c>
      <c r="I62" s="103">
        <f>IF('Crisis Indicator Data'!T59="x","x",('Crisis Indicator Data'!T59/1000000))</f>
        <v>0.28199999999999997</v>
      </c>
      <c r="J62" s="103">
        <f>IF('Crisis Indicator Data'!U59="x","x",('Crisis Indicator Data'!U59/1000000))</f>
        <v>0</v>
      </c>
      <c r="K62" s="169">
        <f t="shared" si="3"/>
        <v>3.6</v>
      </c>
      <c r="L62" s="96">
        <f>IF(F62="x","x",(F62*1000000/VLOOKUP($C62,'Crisis Indicator Data'!$C$3:$H$198,5,FALSE)))</f>
        <v>0.2409823484267076</v>
      </c>
      <c r="M62" s="96">
        <f>IF(G62="x","x",(G62*1000000/VLOOKUP($C62,'Crisis Indicator Data'!$C$3:$H$198,5,FALSE)))</f>
        <v>0.41391660271169095</v>
      </c>
      <c r="N62" s="96">
        <f>IF(H62="x","x",(H62*1000000/VLOOKUP($C62,'Crisis Indicator Data'!$C$3:$H$198,5,FALSE)))</f>
        <v>0.27295983627526221</v>
      </c>
      <c r="O62" s="96">
        <f>IF(I62="x","x",(I62*1000000/VLOOKUP($C62,'Crisis Indicator Data'!$C$3:$H$198,5,FALSE)))</f>
        <v>7.2141212586339223E-2</v>
      </c>
      <c r="P62" s="96">
        <f>IF(J62="x","x",(J62*1000000/VLOOKUP($C62,'Crisis Indicator Data'!$C$3:$H$198,5,FALSE)))</f>
        <v>0</v>
      </c>
      <c r="Q62" s="163">
        <f t="shared" si="4"/>
        <v>4</v>
      </c>
      <c r="R62" s="163">
        <f t="shared" si="5"/>
        <v>3.8</v>
      </c>
    </row>
    <row r="63" spans="1:18">
      <c r="A63" s="97" t="str">
        <f>'Crisis Indicator Data'!A60</f>
        <v>Multiple crisis in Mexico</v>
      </c>
      <c r="B63" s="98" t="str">
        <f>'Crisis Indicator Data'!B60</f>
        <v>Multiple crises country</v>
      </c>
      <c r="C63" s="98" t="str">
        <f>'Crisis Indicator Data'!C60</f>
        <v>MEX001</v>
      </c>
      <c r="D63" s="98" t="str">
        <f>'Crisis Indicator Data'!D60</f>
        <v>Mexico</v>
      </c>
      <c r="E63" s="98" t="str">
        <f>'Crisis Indicator Data'!E60</f>
        <v>MEX</v>
      </c>
      <c r="F63" s="103" t="str">
        <f>IF('Crisis Indicator Data'!Q60="x","x",('Crisis Indicator Data'!Q60/1000000))</f>
        <v>x</v>
      </c>
      <c r="G63" s="103" t="str">
        <f>IF('Crisis Indicator Data'!R60="x","x",('Crisis Indicator Data'!R60/1000000))</f>
        <v>x</v>
      </c>
      <c r="H63" s="103" t="str">
        <f>IF('Crisis Indicator Data'!S60="x","x",('Crisis Indicator Data'!S60/1000000))</f>
        <v>x</v>
      </c>
      <c r="I63" s="103" t="str">
        <f>IF('Crisis Indicator Data'!T60="x","x",('Crisis Indicator Data'!T60/1000000))</f>
        <v>x</v>
      </c>
      <c r="J63" s="103" t="str">
        <f>IF('Crisis Indicator Data'!U60="x","x",('Crisis Indicator Data'!U60/1000000))</f>
        <v>x</v>
      </c>
      <c r="K63" s="169" t="str">
        <f t="shared" si="3"/>
        <v>x</v>
      </c>
      <c r="L63" s="96" t="str">
        <f>IF(F63="x","x",(F63*1000000/VLOOKUP($C63,'Crisis Indicator Data'!$C$3:$H$198,5,FALSE)))</f>
        <v>x</v>
      </c>
      <c r="M63" s="96" t="str">
        <f>IF(G63="x","x",(G63*1000000/VLOOKUP($C63,'Crisis Indicator Data'!$C$3:$H$198,5,FALSE)))</f>
        <v>x</v>
      </c>
      <c r="N63" s="96" t="str">
        <f>IF(H63="x","x",(H63*1000000/VLOOKUP($C63,'Crisis Indicator Data'!$C$3:$H$198,5,FALSE)))</f>
        <v>x</v>
      </c>
      <c r="O63" s="96" t="str">
        <f>IF(I63="x","x",(I63*1000000/VLOOKUP($C63,'Crisis Indicator Data'!$C$3:$H$198,5,FALSE)))</f>
        <v>x</v>
      </c>
      <c r="P63" s="96" t="str">
        <f>IF(J63="x","x",(J63*1000000/VLOOKUP($C63,'Crisis Indicator Data'!$C$3:$H$198,5,FALSE)))</f>
        <v>x</v>
      </c>
      <c r="Q63" s="163" t="str">
        <f t="shared" si="4"/>
        <v>x</v>
      </c>
      <c r="R63" s="163" t="str">
        <f t="shared" si="5"/>
        <v>x</v>
      </c>
    </row>
    <row r="64" spans="1:18">
      <c r="A64" s="97" t="str">
        <f>'Crisis Indicator Data'!A61</f>
        <v>Criminal Violence in Mexico</v>
      </c>
      <c r="B64" s="98" t="str">
        <f>'Crisis Indicator Data'!B61</f>
        <v>Other type of violence</v>
      </c>
      <c r="C64" s="98" t="str">
        <f>'Crisis Indicator Data'!C61</f>
        <v>MEX002</v>
      </c>
      <c r="D64" s="98" t="str">
        <f>'Crisis Indicator Data'!D61</f>
        <v>Mexico</v>
      </c>
      <c r="E64" s="98" t="str">
        <f>'Crisis Indicator Data'!E61</f>
        <v>MEX</v>
      </c>
      <c r="F64" s="103" t="str">
        <f>IF('Crisis Indicator Data'!Q61="x","x",('Crisis Indicator Data'!Q61/1000000))</f>
        <v>x</v>
      </c>
      <c r="G64" s="103" t="str">
        <f>IF('Crisis Indicator Data'!R61="x","x",('Crisis Indicator Data'!R61/1000000))</f>
        <v>x</v>
      </c>
      <c r="H64" s="103" t="str">
        <f>IF('Crisis Indicator Data'!S61="x","x",('Crisis Indicator Data'!S61/1000000))</f>
        <v>x</v>
      </c>
      <c r="I64" s="103" t="str">
        <f>IF('Crisis Indicator Data'!T61="x","x",('Crisis Indicator Data'!T61/1000000))</f>
        <v>x</v>
      </c>
      <c r="J64" s="103" t="str">
        <f>IF('Crisis Indicator Data'!U61="x","x",('Crisis Indicator Data'!U61/1000000))</f>
        <v>x</v>
      </c>
      <c r="K64" s="169" t="str">
        <f t="shared" si="3"/>
        <v>x</v>
      </c>
      <c r="L64" s="96" t="str">
        <f>IF(F64="x","x",(F64*1000000/VLOOKUP($C64,'Crisis Indicator Data'!$C$3:$H$198,5,FALSE)))</f>
        <v>x</v>
      </c>
      <c r="M64" s="96" t="str">
        <f>IF(G64="x","x",(G64*1000000/VLOOKUP($C64,'Crisis Indicator Data'!$C$3:$H$198,5,FALSE)))</f>
        <v>x</v>
      </c>
      <c r="N64" s="96" t="str">
        <f>IF(H64="x","x",(H64*1000000/VLOOKUP($C64,'Crisis Indicator Data'!$C$3:$H$198,5,FALSE)))</f>
        <v>x</v>
      </c>
      <c r="O64" s="96" t="str">
        <f>IF(I64="x","x",(I64*1000000/VLOOKUP($C64,'Crisis Indicator Data'!$C$3:$H$198,5,FALSE)))</f>
        <v>x</v>
      </c>
      <c r="P64" s="96" t="str">
        <f>IF(J64="x","x",(J64*1000000/VLOOKUP($C64,'Crisis Indicator Data'!$C$3:$H$198,5,FALSE)))</f>
        <v>x</v>
      </c>
      <c r="Q64" s="163" t="str">
        <f t="shared" si="4"/>
        <v>x</v>
      </c>
      <c r="R64" s="163" t="str">
        <f t="shared" si="5"/>
        <v>x</v>
      </c>
    </row>
    <row r="65" spans="1:18">
      <c r="A65" s="97" t="str">
        <f>'Crisis Indicator Data'!A62</f>
        <v>Mixed Migration in Mexico</v>
      </c>
      <c r="B65" s="98" t="str">
        <f>'Crisis Indicator Data'!B62</f>
        <v>International displacement</v>
      </c>
      <c r="C65" s="98" t="str">
        <f>'Crisis Indicator Data'!C62</f>
        <v>MEX003</v>
      </c>
      <c r="D65" s="98" t="str">
        <f>'Crisis Indicator Data'!D62</f>
        <v>Mexico</v>
      </c>
      <c r="E65" s="98" t="str">
        <f>'Crisis Indicator Data'!E62</f>
        <v>MEX</v>
      </c>
      <c r="F65" s="103" t="str">
        <f>IF('Crisis Indicator Data'!Q62="x","x",('Crisis Indicator Data'!Q62/1000000))</f>
        <v>x</v>
      </c>
      <c r="G65" s="103" t="str">
        <f>IF('Crisis Indicator Data'!R62="x","x",('Crisis Indicator Data'!R62/1000000))</f>
        <v>x</v>
      </c>
      <c r="H65" s="103" t="str">
        <f>IF('Crisis Indicator Data'!S62="x","x",('Crisis Indicator Data'!S62/1000000))</f>
        <v>x</v>
      </c>
      <c r="I65" s="103" t="str">
        <f>IF('Crisis Indicator Data'!T62="x","x",('Crisis Indicator Data'!T62/1000000))</f>
        <v>x</v>
      </c>
      <c r="J65" s="103" t="str">
        <f>IF('Crisis Indicator Data'!U62="x","x",('Crisis Indicator Data'!U62/1000000))</f>
        <v>x</v>
      </c>
      <c r="K65" s="169" t="str">
        <f t="shared" si="3"/>
        <v>x</v>
      </c>
      <c r="L65" s="96" t="str">
        <f>IF(F65="x","x",(F65*1000000/VLOOKUP($C65,'Crisis Indicator Data'!$C$3:$H$198,5,FALSE)))</f>
        <v>x</v>
      </c>
      <c r="M65" s="96" t="str">
        <f>IF(G65="x","x",(G65*1000000/VLOOKUP($C65,'Crisis Indicator Data'!$C$3:$H$198,5,FALSE)))</f>
        <v>x</v>
      </c>
      <c r="N65" s="96" t="str">
        <f>IF(H65="x","x",(H65*1000000/VLOOKUP($C65,'Crisis Indicator Data'!$C$3:$H$198,5,FALSE)))</f>
        <v>x</v>
      </c>
      <c r="O65" s="96" t="str">
        <f>IF(I65="x","x",(I65*1000000/VLOOKUP($C65,'Crisis Indicator Data'!$C$3:$H$198,5,FALSE)))</f>
        <v>x</v>
      </c>
      <c r="P65" s="96" t="str">
        <f>IF(J65="x","x",(J65*1000000/VLOOKUP($C65,'Crisis Indicator Data'!$C$3:$H$198,5,FALSE)))</f>
        <v>x</v>
      </c>
      <c r="Q65" s="163" t="str">
        <f t="shared" si="4"/>
        <v>x</v>
      </c>
      <c r="R65" s="163" t="str">
        <f t="shared" si="5"/>
        <v>x</v>
      </c>
    </row>
    <row r="66" spans="1:18">
      <c r="A66" s="97" t="str">
        <f>'Crisis Indicator Data'!A63</f>
        <v>Complex crisis in Mali</v>
      </c>
      <c r="B66" s="98" t="str">
        <f>'Crisis Indicator Data'!B63</f>
        <v>Complex crisis</v>
      </c>
      <c r="C66" s="98" t="str">
        <f>'Crisis Indicator Data'!C63</f>
        <v>MLI001</v>
      </c>
      <c r="D66" s="98" t="str">
        <f>'Crisis Indicator Data'!D63</f>
        <v>Mali</v>
      </c>
      <c r="E66" s="98" t="str">
        <f>'Crisis Indicator Data'!E63</f>
        <v>MLI</v>
      </c>
      <c r="F66" s="103">
        <f>IF('Crisis Indicator Data'!Q63="x","x",('Crisis Indicator Data'!Q63/1000000))</f>
        <v>8.6910000000000007</v>
      </c>
      <c r="G66" s="103">
        <f>IF('Crisis Indicator Data'!R63="x","x",('Crisis Indicator Data'!R63/1000000))</f>
        <v>5.8120000000000003</v>
      </c>
      <c r="H66" s="103">
        <f>IF('Crisis Indicator Data'!S63="x","x",('Crisis Indicator Data'!S63/1000000))</f>
        <v>3.7</v>
      </c>
      <c r="I66" s="103">
        <f>IF('Crisis Indicator Data'!T63="x","x",('Crisis Indicator Data'!T63/1000000))</f>
        <v>2.2000000000000002</v>
      </c>
      <c r="J66" s="103">
        <f>IF('Crisis Indicator Data'!U63="x","x",('Crisis Indicator Data'!U63/1000000))</f>
        <v>0</v>
      </c>
      <c r="K66" s="169">
        <f t="shared" si="3"/>
        <v>4.5999999999999996</v>
      </c>
      <c r="L66" s="96">
        <f>IF(F66="x","x",(F66*1000000/VLOOKUP($C66,'Crisis Indicator Data'!$C$3:$H$198,5,FALSE)))</f>
        <v>0.42598764826977747</v>
      </c>
      <c r="M66" s="96">
        <f>IF(G66="x","x",(G66*1000000/VLOOKUP($C66,'Crisis Indicator Data'!$C$3:$H$198,5,FALSE)))</f>
        <v>0.28487403195765121</v>
      </c>
      <c r="N66" s="96">
        <f>IF(H66="x","x",(H66*1000000/VLOOKUP($C66,'Crisis Indicator Data'!$C$3:$H$198,5,FALSE)))</f>
        <v>0.18135476914028037</v>
      </c>
      <c r="O66" s="96">
        <f>IF(I66="x","x",(I66*1000000/VLOOKUP($C66,'Crisis Indicator Data'!$C$3:$H$198,5,FALSE)))</f>
        <v>0.1078325654347613</v>
      </c>
      <c r="P66" s="96">
        <f>IF(J66="x","x",(J66*1000000/VLOOKUP($C66,'Crisis Indicator Data'!$C$3:$H$198,5,FALSE)))</f>
        <v>0</v>
      </c>
      <c r="Q66" s="163">
        <f t="shared" si="4"/>
        <v>4</v>
      </c>
      <c r="R66" s="163">
        <f t="shared" si="5"/>
        <v>4.3</v>
      </c>
    </row>
    <row r="67" spans="1:18">
      <c r="A67" s="97" t="str">
        <f>'Crisis Indicator Data'!A64</f>
        <v>Multiple crises in Myanmar</v>
      </c>
      <c r="B67" s="98" t="str">
        <f>'Crisis Indicator Data'!B64</f>
        <v>Multiple crises country</v>
      </c>
      <c r="C67" s="98" t="str">
        <f>'Crisis Indicator Data'!C64</f>
        <v>MMR001</v>
      </c>
      <c r="D67" s="98" t="str">
        <f>'Crisis Indicator Data'!D64</f>
        <v>Myanmar</v>
      </c>
      <c r="E67" s="98" t="str">
        <f>'Crisis Indicator Data'!E64</f>
        <v>MMR</v>
      </c>
      <c r="F67" s="103">
        <f>IF('Crisis Indicator Data'!Q64="x","x",('Crisis Indicator Data'!Q64/1000000))</f>
        <v>5.2709999999999999</v>
      </c>
      <c r="G67" s="103">
        <f>IF('Crisis Indicator Data'!R64="x","x",('Crisis Indicator Data'!R64/1000000))</f>
        <v>3.4289999999999998</v>
      </c>
      <c r="H67" s="103">
        <f>IF('Crisis Indicator Data'!S64="x","x",('Crisis Indicator Data'!S64/1000000))</f>
        <v>1.0469999999999999</v>
      </c>
      <c r="I67" s="103">
        <f>IF('Crisis Indicator Data'!T64="x","x",('Crisis Indicator Data'!T64/1000000))</f>
        <v>0.498</v>
      </c>
      <c r="J67" s="103">
        <f>IF('Crisis Indicator Data'!U64="x","x",('Crisis Indicator Data'!U64/1000000))</f>
        <v>0.15</v>
      </c>
      <c r="K67" s="169">
        <f t="shared" si="3"/>
        <v>3.7</v>
      </c>
      <c r="L67" s="96">
        <f>IF(F67="x","x",(F67*1000000/VLOOKUP($C67,'Crisis Indicator Data'!$C$3:$H$198,5,FALSE)))</f>
        <v>0.50707070707070712</v>
      </c>
      <c r="M67" s="96">
        <f>IF(G67="x","x",(G67*1000000/VLOOKUP($C67,'Crisis Indicator Data'!$C$3:$H$198,5,FALSE)))</f>
        <v>0.32987012987012987</v>
      </c>
      <c r="N67" s="96">
        <f>IF(H67="x","x",(H67*1000000/VLOOKUP($C67,'Crisis Indicator Data'!$C$3:$H$198,5,FALSE)))</f>
        <v>0.10072150072150071</v>
      </c>
      <c r="O67" s="96">
        <f>IF(I67="x","x",(I67*1000000/VLOOKUP($C67,'Crisis Indicator Data'!$C$3:$H$198,5,FALSE)))</f>
        <v>4.7907647907647906E-2</v>
      </c>
      <c r="P67" s="96">
        <f>IF(J67="x","x",(J67*1000000/VLOOKUP($C67,'Crisis Indicator Data'!$C$3:$H$198,5,FALSE)))</f>
        <v>1.443001443001443E-2</v>
      </c>
      <c r="Q67" s="163">
        <f t="shared" si="4"/>
        <v>4</v>
      </c>
      <c r="R67" s="163">
        <f t="shared" si="5"/>
        <v>3.85</v>
      </c>
    </row>
    <row r="68" spans="1:18">
      <c r="A68" s="97" t="str">
        <f>'Crisis Indicator Data'!A65</f>
        <v>Rakhine Conflict</v>
      </c>
      <c r="B68" s="98" t="str">
        <f>'Crisis Indicator Data'!B65</f>
        <v>Conflict</v>
      </c>
      <c r="C68" s="98" t="str">
        <f>'Crisis Indicator Data'!C65</f>
        <v>MMR002</v>
      </c>
      <c r="D68" s="98" t="str">
        <f>'Crisis Indicator Data'!D65</f>
        <v>Myanmar</v>
      </c>
      <c r="E68" s="98" t="str">
        <f>'Crisis Indicator Data'!E65</f>
        <v>MMR</v>
      </c>
      <c r="F68" s="103">
        <f>IF('Crisis Indicator Data'!Q65="x","x",('Crisis Indicator Data'!Q65/1000000))</f>
        <v>2.3180000000000001</v>
      </c>
      <c r="G68" s="103">
        <f>IF('Crisis Indicator Data'!R65="x","x",('Crisis Indicator Data'!R65/1000000))</f>
        <v>0.72899999999999998</v>
      </c>
      <c r="H68" s="103">
        <f>IF('Crisis Indicator Data'!S65="x","x",('Crisis Indicator Data'!S65/1000000))</f>
        <v>0.247</v>
      </c>
      <c r="I68" s="103">
        <f>IF('Crisis Indicator Data'!T65="x","x",('Crisis Indicator Data'!T65/1000000))</f>
        <v>0.437</v>
      </c>
      <c r="J68" s="103">
        <f>IF('Crisis Indicator Data'!U65="x","x",('Crisis Indicator Data'!U65/1000000))</f>
        <v>0.15</v>
      </c>
      <c r="K68" s="169">
        <f t="shared" si="3"/>
        <v>3.2</v>
      </c>
      <c r="L68" s="96">
        <f>IF(F68="x","x",(F68*1000000/VLOOKUP($C68,'Crisis Indicator Data'!$C$3:$H$198,5,FALSE)))</f>
        <v>0.59711488923235445</v>
      </c>
      <c r="M68" s="96">
        <f>IF(G68="x","x",(G68*1000000/VLOOKUP($C68,'Crisis Indicator Data'!$C$3:$H$198,5,FALSE)))</f>
        <v>0.18778979907264295</v>
      </c>
      <c r="N68" s="96">
        <f>IF(H68="x","x",(H68*1000000/VLOOKUP($C68,'Crisis Indicator Data'!$C$3:$H$198,5,FALSE)))</f>
        <v>6.3626996393611537E-2</v>
      </c>
      <c r="O68" s="96">
        <f>IF(I68="x","x",(I68*1000000/VLOOKUP($C68,'Crisis Indicator Data'!$C$3:$H$198,5,FALSE)))</f>
        <v>0.11257083977331273</v>
      </c>
      <c r="P68" s="96">
        <f>IF(J68="x","x",(J68*1000000/VLOOKUP($C68,'Crisis Indicator Data'!$C$3:$H$198,5,FALSE)))</f>
        <v>3.8639876352395672E-2</v>
      </c>
      <c r="Q68" s="163">
        <f t="shared" si="4"/>
        <v>4</v>
      </c>
      <c r="R68" s="163">
        <f t="shared" si="5"/>
        <v>3.6</v>
      </c>
    </row>
    <row r="69" spans="1:18">
      <c r="A69" s="97" t="str">
        <f>'Crisis Indicator Data'!A66</f>
        <v>Kachin and Shan Conflict</v>
      </c>
      <c r="B69" s="98" t="str">
        <f>'Crisis Indicator Data'!B66</f>
        <v>Conflict</v>
      </c>
      <c r="C69" s="98" t="str">
        <f>'Crisis Indicator Data'!C66</f>
        <v>MMR003</v>
      </c>
      <c r="D69" s="98" t="str">
        <f>'Crisis Indicator Data'!D66</f>
        <v>Myanmar</v>
      </c>
      <c r="E69" s="98" t="str">
        <f>'Crisis Indicator Data'!E66</f>
        <v>MMR</v>
      </c>
      <c r="F69" s="103">
        <f>IF('Crisis Indicator Data'!Q66="x","x",('Crisis Indicator Data'!Q66/1000000))</f>
        <v>2.9529999999999998</v>
      </c>
      <c r="G69" s="103">
        <f>IF('Crisis Indicator Data'!R66="x","x",('Crisis Indicator Data'!R66/1000000))</f>
        <v>2.6989999999999998</v>
      </c>
      <c r="H69" s="103">
        <f>IF('Crisis Indicator Data'!S66="x","x",('Crisis Indicator Data'!S66/1000000))</f>
        <v>0.8</v>
      </c>
      <c r="I69" s="103">
        <f>IF('Crisis Indicator Data'!T66="x","x",('Crisis Indicator Data'!T66/1000000))</f>
        <v>6.0999999999999999E-2</v>
      </c>
      <c r="J69" s="103">
        <f>IF('Crisis Indicator Data'!U66="x","x",('Crisis Indicator Data'!U66/1000000))</f>
        <v>0</v>
      </c>
      <c r="K69" s="169">
        <f t="shared" si="3"/>
        <v>3.2</v>
      </c>
      <c r="L69" s="96">
        <f>IF(F69="x","x",(F69*1000000/VLOOKUP($C69,'Crisis Indicator Data'!$C$3:$H$198,5,FALSE)))</f>
        <v>0.45340089052663901</v>
      </c>
      <c r="M69" s="96">
        <f>IF(G69="x","x",(G69*1000000/VLOOKUP($C69,'Crisis Indicator Data'!$C$3:$H$198,5,FALSE)))</f>
        <v>0.41440196530016887</v>
      </c>
      <c r="N69" s="96">
        <f>IF(H69="x","x",(H69*1000000/VLOOKUP($C69,'Crisis Indicator Data'!$C$3:$H$198,5,FALSE)))</f>
        <v>0.12283126055581145</v>
      </c>
      <c r="O69" s="96">
        <f>IF(I69="x","x",(I69*1000000/VLOOKUP($C69,'Crisis Indicator Data'!$C$3:$H$198,5,FALSE)))</f>
        <v>9.3658836173806225E-3</v>
      </c>
      <c r="P69" s="96">
        <f>IF(J69="x","x",(J69*1000000/VLOOKUP($C69,'Crisis Indicator Data'!$C$3:$H$198,5,FALSE)))</f>
        <v>0</v>
      </c>
      <c r="Q69" s="163">
        <f t="shared" si="4"/>
        <v>3</v>
      </c>
      <c r="R69" s="163">
        <f t="shared" si="5"/>
        <v>3.1</v>
      </c>
    </row>
    <row r="70" spans="1:18">
      <c r="A70" s="97" t="str">
        <f>'Crisis Indicator Data'!A67</f>
        <v>Complex crisis in Mozambique</v>
      </c>
      <c r="B70" s="98" t="str">
        <f>'Crisis Indicator Data'!B67</f>
        <v>Complex crisis</v>
      </c>
      <c r="C70" s="98" t="str">
        <f>'Crisis Indicator Data'!C67</f>
        <v>MOZ001</v>
      </c>
      <c r="D70" s="98" t="str">
        <f>'Crisis Indicator Data'!D67</f>
        <v>Mozambique</v>
      </c>
      <c r="E70" s="98" t="str">
        <f>'Crisis Indicator Data'!E67</f>
        <v>MOZ</v>
      </c>
      <c r="F70" s="103">
        <f>IF('Crisis Indicator Data'!Q67="x","x",('Crisis Indicator Data'!Q67/1000000))</f>
        <v>15.339</v>
      </c>
      <c r="G70" s="103">
        <f>IF('Crisis Indicator Data'!R67="x","x",('Crisis Indicator Data'!R67/1000000))</f>
        <v>3.556</v>
      </c>
      <c r="H70" s="103">
        <f>IF('Crisis Indicator Data'!S67="x","x",('Crisis Indicator Data'!S67/1000000))</f>
        <v>2.3769999999999998</v>
      </c>
      <c r="I70" s="103">
        <f>IF('Crisis Indicator Data'!T67="x","x",('Crisis Indicator Data'!T67/1000000))</f>
        <v>0.184</v>
      </c>
      <c r="J70" s="103">
        <f>IF('Crisis Indicator Data'!U67="x","x",('Crisis Indicator Data'!U67/1000000))</f>
        <v>0</v>
      </c>
      <c r="K70" s="169">
        <f t="shared" ref="K70:K101" si="6">IF(H70="x","x",IF(SUM(H70:J70)=0,0,IF(LOG(SUM(H70:J70)*1000000)&lt;$K$4,0,IF(LOG(SUM(H70:J70)*1000000)&gt;$K$3,5,ROUND(5-(K$3-LOG(SUM(H70:J70)*1000000))/(K$3-K$4)*5,1)))))</f>
        <v>4</v>
      </c>
      <c r="L70" s="96">
        <f>IF(F70="x","x",(F70*1000000/VLOOKUP($C70,'Crisis Indicator Data'!$C$3:$H$198,5,FALSE)))</f>
        <v>0.71490492170022368</v>
      </c>
      <c r="M70" s="96">
        <f>IF(G70="x","x",(G70*1000000/VLOOKUP($C70,'Crisis Indicator Data'!$C$3:$H$198,5,FALSE)))</f>
        <v>0.1657345264727815</v>
      </c>
      <c r="N70" s="96">
        <f>IF(H70="x","x",(H70*1000000/VLOOKUP($C70,'Crisis Indicator Data'!$C$3:$H$198,5,FALSE)))</f>
        <v>0.1107848620432513</v>
      </c>
      <c r="O70" s="96">
        <f>IF(I70="x","x",(I70*1000000/VLOOKUP($C70,'Crisis Indicator Data'!$C$3:$H$198,5,FALSE)))</f>
        <v>8.5756897837434756E-3</v>
      </c>
      <c r="P70" s="96">
        <f>IF(J70="x","x",(J70*1000000/VLOOKUP($C70,'Crisis Indicator Data'!$C$3:$H$198,5,FALSE)))</f>
        <v>0</v>
      </c>
      <c r="Q70" s="163">
        <f t="shared" ref="Q70:Q101" si="7">IF(N70="x","x",IF(OR(L70&gt;=$L$3,M70&gt;=$M$3,N70&gt;=$N$3,O70&gt;=$O$3,P70&gt;=$P$3),(IF(P70&gt;=$P$3,5,IF((O70+P70)&gt;=$O$3,4,IF((O70+P70+N70)&gt;=$N$3,3,IF((O70+P70+N70+M70)&gt;=$M$3,2,1)))))))</f>
        <v>3</v>
      </c>
      <c r="R70" s="163">
        <f t="shared" ref="R70:R101" si="8">IF(Q70="x","x",(AVERAGE(K70,Q70)))</f>
        <v>3.5</v>
      </c>
    </row>
    <row r="71" spans="1:18">
      <c r="A71" s="97" t="str">
        <f>'Crisis Indicator Data'!A68</f>
        <v>Cabo Delgado Islamist Insurgency</v>
      </c>
      <c r="B71" s="98" t="str">
        <f>'Crisis Indicator Data'!B68</f>
        <v>Other type of violence</v>
      </c>
      <c r="C71" s="98" t="str">
        <f>'Crisis Indicator Data'!C68</f>
        <v>MOZ004</v>
      </c>
      <c r="D71" s="98" t="str">
        <f>'Crisis Indicator Data'!D68</f>
        <v>Mozambique</v>
      </c>
      <c r="E71" s="98" t="str">
        <f>'Crisis Indicator Data'!E68</f>
        <v>MOZ</v>
      </c>
      <c r="F71" s="103">
        <f>IF('Crisis Indicator Data'!Q68="x","x",('Crisis Indicator Data'!Q68/1000000))</f>
        <v>1.885</v>
      </c>
      <c r="G71" s="103">
        <f>IF('Crisis Indicator Data'!R68="x","x",('Crisis Indicator Data'!R68/1000000))</f>
        <v>1.48</v>
      </c>
      <c r="H71" s="103">
        <f>IF('Crisis Indicator Data'!S68="x","x",('Crisis Indicator Data'!S68/1000000))</f>
        <v>1.4359999999999999</v>
      </c>
      <c r="I71" s="103">
        <f>IF('Crisis Indicator Data'!T68="x","x",('Crisis Indicator Data'!T68/1000000))</f>
        <v>0.14099999999999999</v>
      </c>
      <c r="J71" s="103">
        <f>IF('Crisis Indicator Data'!U68="x","x",('Crisis Indicator Data'!U68/1000000))</f>
        <v>0</v>
      </c>
      <c r="K71" s="169">
        <f t="shared" si="6"/>
        <v>3.7</v>
      </c>
      <c r="L71" s="96">
        <f>IF(F71="x","x",(F71*1000000/VLOOKUP($C71,'Crisis Indicator Data'!$C$3:$H$198,5,FALSE)))</f>
        <v>0.3815017202995345</v>
      </c>
      <c r="M71" s="96">
        <f>IF(G71="x","x",(G71*1000000/VLOOKUP($C71,'Crisis Indicator Data'!$C$3:$H$198,5,FALSE)))</f>
        <v>0.29953450718478042</v>
      </c>
      <c r="N71" s="96">
        <f>IF(H71="x","x",(H71*1000000/VLOOKUP($C71,'Crisis Indicator Data'!$C$3:$H$198,5,FALSE)))</f>
        <v>0.29062942724144908</v>
      </c>
      <c r="O71" s="96">
        <f>IF(I71="x","x",(I71*1000000/VLOOKUP($C71,'Crisis Indicator Data'!$C$3:$H$198,5,FALSE)))</f>
        <v>2.853673345476624E-2</v>
      </c>
      <c r="P71" s="96">
        <f>IF(J71="x","x",(J71*1000000/VLOOKUP($C71,'Crisis Indicator Data'!$C$3:$H$198,5,FALSE)))</f>
        <v>0</v>
      </c>
      <c r="Q71" s="163">
        <f t="shared" si="7"/>
        <v>3</v>
      </c>
      <c r="R71" s="163">
        <f t="shared" si="8"/>
        <v>3.35</v>
      </c>
    </row>
    <row r="72" spans="1:18">
      <c r="A72" s="97" t="str">
        <f>'Crisis Indicator Data'!A69</f>
        <v>Food Security Crisis in Mozambique</v>
      </c>
      <c r="B72" s="98" t="str">
        <f>'Crisis Indicator Data'!B69</f>
        <v>Food Security</v>
      </c>
      <c r="C72" s="98" t="str">
        <f>'Crisis Indicator Data'!C69</f>
        <v>MOZ006</v>
      </c>
      <c r="D72" s="98" t="str">
        <f>'Crisis Indicator Data'!D69</f>
        <v>Mozambique</v>
      </c>
      <c r="E72" s="98" t="str">
        <f>'Crisis Indicator Data'!E69</f>
        <v>MOZ</v>
      </c>
      <c r="F72" s="103">
        <f>IF('Crisis Indicator Data'!Q69="x","x",('Crisis Indicator Data'!Q69/1000000))</f>
        <v>6.8220000000000001</v>
      </c>
      <c r="G72" s="103">
        <f>IF('Crisis Indicator Data'!R69="x","x",('Crisis Indicator Data'!R69/1000000))</f>
        <v>8.407</v>
      </c>
      <c r="H72" s="103">
        <f>IF('Crisis Indicator Data'!S69="x","x",('Crisis Indicator Data'!S69/1000000))</f>
        <v>2.649</v>
      </c>
      <c r="I72" s="103">
        <f>IF('Crisis Indicator Data'!T69="x","x",('Crisis Indicator Data'!T69/1000000))</f>
        <v>0.26500000000000001</v>
      </c>
      <c r="J72" s="103">
        <f>IF('Crisis Indicator Data'!U69="x","x",('Crisis Indicator Data'!U69/1000000))</f>
        <v>0</v>
      </c>
      <c r="K72" s="169">
        <f t="shared" si="6"/>
        <v>4.0999999999999996</v>
      </c>
      <c r="L72" s="96">
        <f>IF(F72="x","x",(F72*1000000/VLOOKUP($C72,'Crisis Indicator Data'!$C$3:$H$198,5,FALSE)))</f>
        <v>0.37601278730088739</v>
      </c>
      <c r="M72" s="96">
        <f>IF(G72="x","x",(G72*1000000/VLOOKUP($C72,'Crisis Indicator Data'!$C$3:$H$198,5,FALSE)))</f>
        <v>0.4633743041393375</v>
      </c>
      <c r="N72" s="96">
        <f>IF(H72="x","x",(H72*1000000/VLOOKUP($C72,'Crisis Indicator Data'!$C$3:$H$198,5,FALSE)))</f>
        <v>0.14600672435650114</v>
      </c>
      <c r="O72" s="96">
        <f>IF(I72="x","x",(I72*1000000/VLOOKUP($C72,'Crisis Indicator Data'!$C$3:$H$198,5,FALSE)))</f>
        <v>1.4606184203273989E-2</v>
      </c>
      <c r="P72" s="96">
        <f>IF(J72="x","x",(J72*1000000/VLOOKUP($C72,'Crisis Indicator Data'!$C$3:$H$198,5,FALSE)))</f>
        <v>0</v>
      </c>
      <c r="Q72" s="163">
        <f t="shared" si="7"/>
        <v>3</v>
      </c>
      <c r="R72" s="163">
        <f t="shared" si="8"/>
        <v>3.55</v>
      </c>
    </row>
    <row r="73" spans="1:18">
      <c r="A73" s="97" t="str">
        <f>'Crisis Indicator Data'!A70</f>
        <v>Tropical Cyclone Eloise in Mozambique</v>
      </c>
      <c r="B73" s="98" t="str">
        <f>'Crisis Indicator Data'!B70</f>
        <v>Tropical cyclone</v>
      </c>
      <c r="C73" s="98" t="str">
        <f>'Crisis Indicator Data'!C70</f>
        <v>MOZ007</v>
      </c>
      <c r="D73" s="98" t="str">
        <f>'Crisis Indicator Data'!D70</f>
        <v>Mozambique</v>
      </c>
      <c r="E73" s="98" t="str">
        <f>'Crisis Indicator Data'!E70</f>
        <v>MOZ</v>
      </c>
      <c r="F73" s="103">
        <f>IF('Crisis Indicator Data'!Q70="x","x",('Crisis Indicator Data'!Q70/1000000))</f>
        <v>11.746</v>
      </c>
      <c r="G73" s="103">
        <f>IF('Crisis Indicator Data'!R70="x","x",('Crisis Indicator Data'!R70/1000000))</f>
        <v>0.18099999999999999</v>
      </c>
      <c r="H73" s="103">
        <f>IF('Crisis Indicator Data'!S70="x","x",('Crisis Indicator Data'!S70/1000000))</f>
        <v>0.217</v>
      </c>
      <c r="I73" s="103">
        <f>IF('Crisis Indicator Data'!T70="x","x",('Crisis Indicator Data'!T70/1000000))</f>
        <v>4.2999999999999997E-2</v>
      </c>
      <c r="J73" s="103">
        <f>IF('Crisis Indicator Data'!U70="x","x",('Crisis Indicator Data'!U70/1000000))</f>
        <v>0</v>
      </c>
      <c r="K73" s="169">
        <f t="shared" si="6"/>
        <v>2.4</v>
      </c>
      <c r="L73" s="96">
        <f>IF(F73="x","x",(F73*1000000/VLOOKUP($C73,'Crisis Indicator Data'!$C$3:$H$198,5,FALSE)))</f>
        <v>0.96381390005743828</v>
      </c>
      <c r="M73" s="96">
        <f>IF(G73="x","x",(G73*1000000/VLOOKUP($C73,'Crisis Indicator Data'!$C$3:$H$198,5,FALSE)))</f>
        <v>1.4851891359645524E-2</v>
      </c>
      <c r="N73" s="96">
        <f>IF(H73="x","x",(H73*1000000/VLOOKUP($C73,'Crisis Indicator Data'!$C$3:$H$198,5,FALSE)))</f>
        <v>1.7805858701895463E-2</v>
      </c>
      <c r="O73" s="96">
        <f>IF(I73="x","x",(I73*1000000/VLOOKUP($C73,'Crisis Indicator Data'!$C$3:$H$198,5,FALSE)))</f>
        <v>3.5283498810207599E-3</v>
      </c>
      <c r="P73" s="96">
        <f>IF(J73="x","x",(J73*1000000/VLOOKUP($C73,'Crisis Indicator Data'!$C$3:$H$198,5,FALSE)))</f>
        <v>0</v>
      </c>
      <c r="Q73" s="163">
        <f t="shared" si="7"/>
        <v>1</v>
      </c>
      <c r="R73" s="163">
        <f t="shared" si="8"/>
        <v>1.7</v>
      </c>
    </row>
    <row r="74" spans="1:18">
      <c r="A74" s="97" t="str">
        <f>'Crisis Indicator Data'!A71</f>
        <v>Refugees from Mali in Mauritania</v>
      </c>
      <c r="B74" s="98" t="str">
        <f>'Crisis Indicator Data'!B71</f>
        <v>International displacement</v>
      </c>
      <c r="C74" s="98" t="str">
        <f>'Crisis Indicator Data'!C71</f>
        <v>MRT002</v>
      </c>
      <c r="D74" s="98" t="str">
        <f>'Crisis Indicator Data'!D71</f>
        <v>Mauritania</v>
      </c>
      <c r="E74" s="98" t="str">
        <f>'Crisis Indicator Data'!E71</f>
        <v>MRT</v>
      </c>
      <c r="F74" s="103">
        <f>IF('Crisis Indicator Data'!Q71="x","x",('Crisis Indicator Data'!Q71/1000000))</f>
        <v>1.0999999999999999E-2</v>
      </c>
      <c r="G74" s="103">
        <f>IF('Crisis Indicator Data'!R71="x","x",('Crisis Indicator Data'!R71/1000000))</f>
        <v>0</v>
      </c>
      <c r="H74" s="103">
        <f>IF('Crisis Indicator Data'!S71="x","x",('Crisis Indicator Data'!S71/1000000))</f>
        <v>6.3E-2</v>
      </c>
      <c r="I74" s="103">
        <f>IF('Crisis Indicator Data'!T71="x","x",('Crisis Indicator Data'!T71/1000000))</f>
        <v>0</v>
      </c>
      <c r="J74" s="103">
        <f>IF('Crisis Indicator Data'!U71="x","x",('Crisis Indicator Data'!U71/1000000))</f>
        <v>0</v>
      </c>
      <c r="K74" s="169">
        <f t="shared" si="6"/>
        <v>1.3</v>
      </c>
      <c r="L74" s="96">
        <f>IF(F74="x","x",(F74*1000000/VLOOKUP($C74,'Crisis Indicator Data'!$C$3:$H$198,5,FALSE)))</f>
        <v>0.15068493150684931</v>
      </c>
      <c r="M74" s="96">
        <f>IF(G74="x","x",(G74*1000000/VLOOKUP($C74,'Crisis Indicator Data'!$C$3:$H$198,5,FALSE)))</f>
        <v>0</v>
      </c>
      <c r="N74" s="96">
        <f>IF(H74="x","x",(H74*1000000/VLOOKUP($C74,'Crisis Indicator Data'!$C$3:$H$198,5,FALSE)))</f>
        <v>0.86301369863013699</v>
      </c>
      <c r="O74" s="96">
        <f>IF(I74="x","x",(I74*1000000/VLOOKUP($C74,'Crisis Indicator Data'!$C$3:$H$198,5,FALSE)))</f>
        <v>0</v>
      </c>
      <c r="P74" s="96">
        <f>IF(J74="x","x",(J74*1000000/VLOOKUP($C74,'Crisis Indicator Data'!$C$3:$H$198,5,FALSE)))</f>
        <v>0</v>
      </c>
      <c r="Q74" s="163">
        <f t="shared" si="7"/>
        <v>3</v>
      </c>
      <c r="R74" s="163">
        <f t="shared" si="8"/>
        <v>2.15</v>
      </c>
    </row>
    <row r="75" spans="1:18">
      <c r="A75" s="97" t="str">
        <f>'Crisis Indicator Data'!A72</f>
        <v>Food Security in Mauritania</v>
      </c>
      <c r="B75" s="98" t="str">
        <f>'Crisis Indicator Data'!B72</f>
        <v>Drought</v>
      </c>
      <c r="C75" s="98" t="str">
        <f>'Crisis Indicator Data'!C72</f>
        <v>MRT003</v>
      </c>
      <c r="D75" s="98" t="str">
        <f>'Crisis Indicator Data'!D72</f>
        <v>Mauritania</v>
      </c>
      <c r="E75" s="98" t="str">
        <f>'Crisis Indicator Data'!E72</f>
        <v>MRT</v>
      </c>
      <c r="F75" s="103">
        <f>IF('Crisis Indicator Data'!Q72="x","x",('Crisis Indicator Data'!Q72/1000000))</f>
        <v>2.6339999999999999</v>
      </c>
      <c r="G75" s="103">
        <f>IF('Crisis Indicator Data'!R72="x","x",('Crisis Indicator Data'!R72/1000000))</f>
        <v>1.036</v>
      </c>
      <c r="H75" s="103">
        <f>IF('Crisis Indicator Data'!S72="x","x",('Crisis Indicator Data'!S72/1000000))</f>
        <v>0.45700000000000002</v>
      </c>
      <c r="I75" s="103">
        <f>IF('Crisis Indicator Data'!T72="x","x",('Crisis Indicator Data'!T72/1000000))</f>
        <v>0.02</v>
      </c>
      <c r="J75" s="103">
        <f>IF('Crisis Indicator Data'!U72="x","x",('Crisis Indicator Data'!U72/1000000))</f>
        <v>0</v>
      </c>
      <c r="K75" s="169">
        <f t="shared" si="6"/>
        <v>2.8</v>
      </c>
      <c r="L75" s="96">
        <f>IF(F75="x","x",(F75*1000000/VLOOKUP($C75,'Crisis Indicator Data'!$C$3:$H$198,5,FALSE)))</f>
        <v>0.63515794550277305</v>
      </c>
      <c r="M75" s="96">
        <f>IF(G75="x","x",(G75*1000000/VLOOKUP($C75,'Crisis Indicator Data'!$C$3:$H$198,5,FALSE)))</f>
        <v>0.24981914637087052</v>
      </c>
      <c r="N75" s="96">
        <f>IF(H75="x","x",(H75*1000000/VLOOKUP($C75,'Crisis Indicator Data'!$C$3:$H$198,5,FALSE)))</f>
        <v>0.1102001446829033</v>
      </c>
      <c r="O75" s="96">
        <f>IF(I75="x","x",(I75*1000000/VLOOKUP($C75,'Crisis Indicator Data'!$C$3:$H$198,5,FALSE)))</f>
        <v>4.8227634434530988E-3</v>
      </c>
      <c r="P75" s="96">
        <f>IF(J75="x","x",(J75*1000000/VLOOKUP($C75,'Crisis Indicator Data'!$C$3:$H$198,5,FALSE)))</f>
        <v>0</v>
      </c>
      <c r="Q75" s="163">
        <f t="shared" si="7"/>
        <v>3</v>
      </c>
      <c r="R75" s="163">
        <f t="shared" si="8"/>
        <v>2.9</v>
      </c>
    </row>
    <row r="76" spans="1:18">
      <c r="A76" s="97" t="str">
        <f>'Crisis Indicator Data'!A73</f>
        <v>Complex crisis in Malawi</v>
      </c>
      <c r="B76" s="98" t="str">
        <f>'Crisis Indicator Data'!B73</f>
        <v>Complex crisis</v>
      </c>
      <c r="C76" s="98" t="str">
        <f>'Crisis Indicator Data'!C73</f>
        <v>MWI002</v>
      </c>
      <c r="D76" s="98" t="str">
        <f>'Crisis Indicator Data'!D73</f>
        <v>Malawi</v>
      </c>
      <c r="E76" s="98" t="str">
        <f>'Crisis Indicator Data'!E73</f>
        <v>MWI</v>
      </c>
      <c r="F76" s="103">
        <f>IF('Crisis Indicator Data'!Q73="x","x",('Crisis Indicator Data'!Q73/1000000))</f>
        <v>8.7690000000000001</v>
      </c>
      <c r="G76" s="103">
        <f>IF('Crisis Indicator Data'!R73="x","x",('Crisis Indicator Data'!R73/1000000))</f>
        <v>6.266</v>
      </c>
      <c r="H76" s="103">
        <f>IF('Crisis Indicator Data'!S73="x","x",('Crisis Indicator Data'!S73/1000000))</f>
        <v>2.5089999999999999</v>
      </c>
      <c r="I76" s="103">
        <f>IF('Crisis Indicator Data'!T73="x","x",('Crisis Indicator Data'!T73/1000000))</f>
        <v>0.13300000000000001</v>
      </c>
      <c r="J76" s="103">
        <f>IF('Crisis Indicator Data'!U73="x","x",('Crisis Indicator Data'!U73/1000000))</f>
        <v>0</v>
      </c>
      <c r="K76" s="169">
        <f t="shared" si="6"/>
        <v>4</v>
      </c>
      <c r="L76" s="96">
        <f>IF(F76="x","x",(F76*1000000/VLOOKUP($C76,'Crisis Indicator Data'!$C$3:$H$198,5,FALSE)))</f>
        <v>0.49606833738756578</v>
      </c>
      <c r="M76" s="96">
        <f>IF(G76="x","x",(G76*1000000/VLOOKUP($C76,'Crisis Indicator Data'!$C$3:$H$198,5,FALSE)))</f>
        <v>0.35447191265486228</v>
      </c>
      <c r="N76" s="96">
        <f>IF(H76="x","x",(H76*1000000/VLOOKUP($C76,'Crisis Indicator Data'!$C$3:$H$198,5,FALSE)))</f>
        <v>0.14193584884312949</v>
      </c>
      <c r="O76" s="96">
        <f>IF(I76="x","x",(I76*1000000/VLOOKUP($C76,'Crisis Indicator Data'!$C$3:$H$198,5,FALSE)))</f>
        <v>7.5239011144424958E-3</v>
      </c>
      <c r="P76" s="96">
        <f>IF(J76="x","x",(J76*1000000/VLOOKUP($C76,'Crisis Indicator Data'!$C$3:$H$198,5,FALSE)))</f>
        <v>0</v>
      </c>
      <c r="Q76" s="163">
        <f t="shared" si="7"/>
        <v>3</v>
      </c>
      <c r="R76" s="163">
        <f t="shared" si="8"/>
        <v>3.5</v>
      </c>
    </row>
    <row r="77" spans="1:18">
      <c r="A77" s="97" t="str">
        <f>'Crisis Indicator Data'!A74</f>
        <v>International Refugees in Malaysia</v>
      </c>
      <c r="B77" s="98" t="str">
        <f>'Crisis Indicator Data'!B74</f>
        <v>International displacement</v>
      </c>
      <c r="C77" s="98" t="str">
        <f>'Crisis Indicator Data'!C74</f>
        <v>MYS001</v>
      </c>
      <c r="D77" s="98" t="str">
        <f>'Crisis Indicator Data'!D74</f>
        <v>Malaysia</v>
      </c>
      <c r="E77" s="98" t="str">
        <f>'Crisis Indicator Data'!E74</f>
        <v>MYS</v>
      </c>
      <c r="F77" s="103">
        <f>IF('Crisis Indicator Data'!Q74="x","x",('Crisis Indicator Data'!Q74/1000000))</f>
        <v>3.6360000000000001</v>
      </c>
      <c r="G77" s="103">
        <f>IF('Crisis Indicator Data'!R74="x","x",('Crisis Indicator Data'!R74/1000000))</f>
        <v>0</v>
      </c>
      <c r="H77" s="103">
        <f>IF('Crisis Indicator Data'!S74="x","x",('Crisis Indicator Data'!S74/1000000))</f>
        <v>0.17899999999999999</v>
      </c>
      <c r="I77" s="103">
        <f>IF('Crisis Indicator Data'!T74="x","x",('Crisis Indicator Data'!T74/1000000))</f>
        <v>0</v>
      </c>
      <c r="J77" s="103">
        <f>IF('Crisis Indicator Data'!U74="x","x",('Crisis Indicator Data'!U74/1000000))</f>
        <v>0</v>
      </c>
      <c r="K77" s="169">
        <f t="shared" si="6"/>
        <v>2.1</v>
      </c>
      <c r="L77" s="96">
        <f>IF(F77="x","x",(F77*1000000/VLOOKUP($C77,'Crisis Indicator Data'!$C$3:$H$198,5,FALSE)))</f>
        <v>0.95307994757536041</v>
      </c>
      <c r="M77" s="96">
        <f>IF(G77="x","x",(G77*1000000/VLOOKUP($C77,'Crisis Indicator Data'!$C$3:$H$198,5,FALSE)))</f>
        <v>0</v>
      </c>
      <c r="N77" s="96">
        <f>IF(H77="x","x",(H77*1000000/VLOOKUP($C77,'Crisis Indicator Data'!$C$3:$H$198,5,FALSE)))</f>
        <v>4.6920052424639577E-2</v>
      </c>
      <c r="O77" s="96">
        <f>IF(I77="x","x",(I77*1000000/VLOOKUP($C77,'Crisis Indicator Data'!$C$3:$H$198,5,FALSE)))</f>
        <v>0</v>
      </c>
      <c r="P77" s="96">
        <f>IF(J77="x","x",(J77*1000000/VLOOKUP($C77,'Crisis Indicator Data'!$C$3:$H$198,5,FALSE)))</f>
        <v>0</v>
      </c>
      <c r="Q77" s="163">
        <f t="shared" si="7"/>
        <v>1</v>
      </c>
      <c r="R77" s="163">
        <f t="shared" si="8"/>
        <v>1.55</v>
      </c>
    </row>
    <row r="78" spans="1:18">
      <c r="A78" s="97" t="str">
        <f>'Crisis Indicator Data'!A75</f>
        <v>Food Security Crisis in Namibia</v>
      </c>
      <c r="B78" s="98" t="str">
        <f>'Crisis Indicator Data'!B75</f>
        <v>Food Security</v>
      </c>
      <c r="C78" s="98" t="str">
        <f>'Crisis Indicator Data'!C75</f>
        <v>NAM002</v>
      </c>
      <c r="D78" s="98" t="str">
        <f>'Crisis Indicator Data'!D75</f>
        <v>Namibia</v>
      </c>
      <c r="E78" s="98" t="str">
        <f>'Crisis Indicator Data'!E75</f>
        <v>NAM</v>
      </c>
      <c r="F78" s="103">
        <f>IF('Crisis Indicator Data'!Q75="x","x",('Crisis Indicator Data'!Q75/1000000))</f>
        <v>1.165</v>
      </c>
      <c r="G78" s="103">
        <f>IF('Crisis Indicator Data'!R75="x","x",('Crisis Indicator Data'!R75/1000000))</f>
        <v>0.65100000000000002</v>
      </c>
      <c r="H78" s="103">
        <f>IF('Crisis Indicator Data'!S75="x","x",('Crisis Indicator Data'!S75/1000000))</f>
        <v>0.42599999999999999</v>
      </c>
      <c r="I78" s="103">
        <f>IF('Crisis Indicator Data'!T75="x","x",('Crisis Indicator Data'!T75/1000000))</f>
        <v>1.4E-2</v>
      </c>
      <c r="J78" s="103">
        <f>IF('Crisis Indicator Data'!U75="x","x",('Crisis Indicator Data'!U75/1000000))</f>
        <v>0</v>
      </c>
      <c r="K78" s="169">
        <f t="shared" si="6"/>
        <v>2.7</v>
      </c>
      <c r="L78" s="96">
        <f>IF(F78="x","x",(F78*1000000/VLOOKUP($C78,'Crisis Indicator Data'!$C$3:$H$198,5,FALSE)))</f>
        <v>0.51640070921985815</v>
      </c>
      <c r="M78" s="96">
        <f>IF(G78="x","x",(G78*1000000/VLOOKUP($C78,'Crisis Indicator Data'!$C$3:$H$198,5,FALSE)))</f>
        <v>0.28856382978723405</v>
      </c>
      <c r="N78" s="96">
        <f>IF(H78="x","x",(H78*1000000/VLOOKUP($C78,'Crisis Indicator Data'!$C$3:$H$198,5,FALSE)))</f>
        <v>0.18882978723404256</v>
      </c>
      <c r="O78" s="96">
        <f>IF(I78="x","x",(I78*1000000/VLOOKUP($C78,'Crisis Indicator Data'!$C$3:$H$198,5,FALSE)))</f>
        <v>6.2056737588652485E-3</v>
      </c>
      <c r="P78" s="96">
        <f>IF(J78="x","x",(J78*1000000/VLOOKUP($C78,'Crisis Indicator Data'!$C$3:$H$198,5,FALSE)))</f>
        <v>0</v>
      </c>
      <c r="Q78" s="163">
        <f t="shared" si="7"/>
        <v>3</v>
      </c>
      <c r="R78" s="163">
        <f t="shared" si="8"/>
        <v>2.85</v>
      </c>
    </row>
    <row r="79" spans="1:18">
      <c r="A79" s="97" t="str">
        <f>'Crisis Indicator Data'!A76</f>
        <v>Multiple crises in Niger</v>
      </c>
      <c r="B79" s="98" t="str">
        <f>'Crisis Indicator Data'!B76</f>
        <v>Multiple crises country</v>
      </c>
      <c r="C79" s="98" t="str">
        <f>'Crisis Indicator Data'!C76</f>
        <v>NER001</v>
      </c>
      <c r="D79" s="98" t="str">
        <f>'Crisis Indicator Data'!D76</f>
        <v>Niger</v>
      </c>
      <c r="E79" s="98" t="str">
        <f>'Crisis Indicator Data'!E76</f>
        <v>NER</v>
      </c>
      <c r="F79" s="103">
        <f>IF('Crisis Indicator Data'!Q76="x","x",('Crisis Indicator Data'!Q76/1000000))</f>
        <v>19.917999999999999</v>
      </c>
      <c r="G79" s="103">
        <f>IF('Crisis Indicator Data'!R76="x","x",('Crisis Indicator Data'!R76/1000000))</f>
        <v>0.06</v>
      </c>
      <c r="H79" s="103">
        <f>IF('Crisis Indicator Data'!S76="x","x",('Crisis Indicator Data'!S76/1000000))</f>
        <v>3.6480000000000001</v>
      </c>
      <c r="I79" s="103">
        <f>IF('Crisis Indicator Data'!T76="x","x",('Crisis Indicator Data'!T76/1000000))</f>
        <v>0.17299999999999999</v>
      </c>
      <c r="J79" s="103">
        <f>IF('Crisis Indicator Data'!U76="x","x",('Crisis Indicator Data'!U76/1000000))</f>
        <v>0</v>
      </c>
      <c r="K79" s="169">
        <f t="shared" si="6"/>
        <v>4.3</v>
      </c>
      <c r="L79" s="96">
        <f>IF(F79="x","x",(F79*1000000/VLOOKUP($C79,'Crisis Indicator Data'!$C$3:$H$198,5,FALSE)))</f>
        <v>0.83689075630252097</v>
      </c>
      <c r="M79" s="96">
        <f>IF(G79="x","x",(G79*1000000/VLOOKUP($C79,'Crisis Indicator Data'!$C$3:$H$198,5,FALSE)))</f>
        <v>2.5210084033613447E-3</v>
      </c>
      <c r="N79" s="96">
        <f>IF(H79="x","x",(H79*1000000/VLOOKUP($C79,'Crisis Indicator Data'!$C$3:$H$198,5,FALSE)))</f>
        <v>0.15327731092436975</v>
      </c>
      <c r="O79" s="96">
        <f>IF(I79="x","x",(I79*1000000/VLOOKUP($C79,'Crisis Indicator Data'!$C$3:$H$198,5,FALSE)))</f>
        <v>7.2689075630252105E-3</v>
      </c>
      <c r="P79" s="96">
        <f>IF(J79="x","x",(J79*1000000/VLOOKUP($C79,'Crisis Indicator Data'!$C$3:$H$198,5,FALSE)))</f>
        <v>0</v>
      </c>
      <c r="Q79" s="163">
        <f t="shared" si="7"/>
        <v>3</v>
      </c>
      <c r="R79" s="163">
        <f t="shared" si="8"/>
        <v>3.65</v>
      </c>
    </row>
    <row r="80" spans="1:18">
      <c r="A80" s="97" t="str">
        <f>'Crisis Indicator Data'!A77</f>
        <v>Boko Haram in Niger</v>
      </c>
      <c r="B80" s="98" t="str">
        <f>'Crisis Indicator Data'!B77</f>
        <v>Conflict</v>
      </c>
      <c r="C80" s="98" t="str">
        <f>'Crisis Indicator Data'!C77</f>
        <v>NER002</v>
      </c>
      <c r="D80" s="98" t="str">
        <f>'Crisis Indicator Data'!D77</f>
        <v>Niger</v>
      </c>
      <c r="E80" s="98" t="str">
        <f>'Crisis Indicator Data'!E77</f>
        <v>NER</v>
      </c>
      <c r="F80" s="103">
        <f>IF('Crisis Indicator Data'!Q77="x","x",('Crisis Indicator Data'!Q77/1000000))</f>
        <v>0.65600000000000003</v>
      </c>
      <c r="G80" s="103">
        <f>IF('Crisis Indicator Data'!R77="x","x",('Crisis Indicator Data'!R77/1000000))</f>
        <v>1E-3</v>
      </c>
      <c r="H80" s="103">
        <f>IF('Crisis Indicator Data'!S77="x","x",('Crisis Indicator Data'!S77/1000000))</f>
        <v>0.27200000000000002</v>
      </c>
      <c r="I80" s="103">
        <f>IF('Crisis Indicator Data'!T77="x","x",('Crisis Indicator Data'!T77/1000000))</f>
        <v>0.02</v>
      </c>
      <c r="J80" s="103">
        <f>IF('Crisis Indicator Data'!U77="x","x",('Crisis Indicator Data'!U77/1000000))</f>
        <v>0</v>
      </c>
      <c r="K80" s="169">
        <f t="shared" si="6"/>
        <v>2.4</v>
      </c>
      <c r="L80" s="96">
        <f>IF(F80="x","x",(F80*1000000/VLOOKUP($C80,'Crisis Indicator Data'!$C$3:$H$198,5,FALSE)))</f>
        <v>0.69125395152792413</v>
      </c>
      <c r="M80" s="96">
        <f>IF(G80="x","x",(G80*1000000/VLOOKUP($C80,'Crisis Indicator Data'!$C$3:$H$198,5,FALSE)))</f>
        <v>1.053740779768177E-3</v>
      </c>
      <c r="N80" s="96">
        <f>IF(H80="x","x",(H80*1000000/VLOOKUP($C80,'Crisis Indicator Data'!$C$3:$H$198,5,FALSE)))</f>
        <v>0.28661749209694415</v>
      </c>
      <c r="O80" s="96">
        <f>IF(I80="x","x",(I80*1000000/VLOOKUP($C80,'Crisis Indicator Data'!$C$3:$H$198,5,FALSE)))</f>
        <v>2.107481559536354E-2</v>
      </c>
      <c r="P80" s="96">
        <f>IF(J80="x","x",(J80*1000000/VLOOKUP($C80,'Crisis Indicator Data'!$C$3:$H$198,5,FALSE)))</f>
        <v>0</v>
      </c>
      <c r="Q80" s="163">
        <f t="shared" si="7"/>
        <v>3</v>
      </c>
      <c r="R80" s="163">
        <f t="shared" si="8"/>
        <v>2.7</v>
      </c>
    </row>
    <row r="81" spans="1:18">
      <c r="A81" s="97" t="str">
        <f>'Crisis Indicator Data'!A78</f>
        <v>Mali/Burkina Faso conflict</v>
      </c>
      <c r="B81" s="98" t="str">
        <f>'Crisis Indicator Data'!B78</f>
        <v>Conflict</v>
      </c>
      <c r="C81" s="98" t="str">
        <f>'Crisis Indicator Data'!C78</f>
        <v>NER003</v>
      </c>
      <c r="D81" s="98" t="str">
        <f>'Crisis Indicator Data'!D78</f>
        <v>Niger</v>
      </c>
      <c r="E81" s="98" t="str">
        <f>'Crisis Indicator Data'!E78</f>
        <v>NER</v>
      </c>
      <c r="F81" s="103">
        <f>IF('Crisis Indicator Data'!Q78="x","x",('Crisis Indicator Data'!Q78/1000000))</f>
        <v>7.0439999999999996</v>
      </c>
      <c r="G81" s="103">
        <f>IF('Crisis Indicator Data'!R78="x","x",('Crisis Indicator Data'!R78/1000000))</f>
        <v>8.9999999999999993E-3</v>
      </c>
      <c r="H81" s="103">
        <f>IF('Crisis Indicator Data'!S78="x","x",('Crisis Indicator Data'!S78/1000000))</f>
        <v>1.31</v>
      </c>
      <c r="I81" s="103">
        <f>IF('Crisis Indicator Data'!T78="x","x",('Crisis Indicator Data'!T78/1000000))</f>
        <v>3.5999999999999997E-2</v>
      </c>
      <c r="J81" s="103">
        <f>IF('Crisis Indicator Data'!U78="x","x",('Crisis Indicator Data'!U78/1000000))</f>
        <v>0</v>
      </c>
      <c r="K81" s="169">
        <f t="shared" si="6"/>
        <v>3.5</v>
      </c>
      <c r="L81" s="96">
        <f>IF(F81="x","x",(F81*1000000/VLOOKUP($C81,'Crisis Indicator Data'!$C$3:$H$198,5,FALSE)))</f>
        <v>0.83857142857142852</v>
      </c>
      <c r="M81" s="96">
        <f>IF(G81="x","x",(G81*1000000/VLOOKUP($C81,'Crisis Indicator Data'!$C$3:$H$198,5,FALSE)))</f>
        <v>1.0714285714285715E-3</v>
      </c>
      <c r="N81" s="96">
        <f>IF(H81="x","x",(H81*1000000/VLOOKUP($C81,'Crisis Indicator Data'!$C$3:$H$198,5,FALSE)))</f>
        <v>0.15595238095238095</v>
      </c>
      <c r="O81" s="96">
        <f>IF(I81="x","x",(I81*1000000/VLOOKUP($C81,'Crisis Indicator Data'!$C$3:$H$198,5,FALSE)))</f>
        <v>4.2857142857142859E-3</v>
      </c>
      <c r="P81" s="96">
        <f>IF(J81="x","x",(J81*1000000/VLOOKUP($C81,'Crisis Indicator Data'!$C$3:$H$198,5,FALSE)))</f>
        <v>0</v>
      </c>
      <c r="Q81" s="163">
        <f t="shared" si="7"/>
        <v>3</v>
      </c>
      <c r="R81" s="163">
        <f t="shared" si="8"/>
        <v>3.25</v>
      </c>
    </row>
    <row r="82" spans="1:18">
      <c r="A82" s="97" t="str">
        <f>'Crisis Indicator Data'!A79</f>
        <v>Nigerian Refugees</v>
      </c>
      <c r="B82" s="98" t="str">
        <f>'Crisis Indicator Data'!B79</f>
        <v>International displacement</v>
      </c>
      <c r="C82" s="98" t="str">
        <f>'Crisis Indicator Data'!C79</f>
        <v>NER004</v>
      </c>
      <c r="D82" s="98" t="str">
        <f>'Crisis Indicator Data'!D79</f>
        <v>Niger</v>
      </c>
      <c r="E82" s="98" t="str">
        <f>'Crisis Indicator Data'!E79</f>
        <v>NER</v>
      </c>
      <c r="F82" s="103">
        <f>IF('Crisis Indicator Data'!Q79="x","x",('Crisis Indicator Data'!Q79/1000000))</f>
        <v>0.624</v>
      </c>
      <c r="G82" s="103">
        <f>IF('Crisis Indicator Data'!R79="x","x",('Crisis Indicator Data'!R79/1000000))</f>
        <v>0</v>
      </c>
      <c r="H82" s="103">
        <f>IF('Crisis Indicator Data'!S79="x","x",('Crisis Indicator Data'!S79/1000000))</f>
        <v>0.66200000000000003</v>
      </c>
      <c r="I82" s="103">
        <f>IF('Crisis Indicator Data'!T79="x","x",('Crisis Indicator Data'!T79/1000000))</f>
        <v>4.2000000000000003E-2</v>
      </c>
      <c r="J82" s="103">
        <f>IF('Crisis Indicator Data'!U79="x","x",('Crisis Indicator Data'!U79/1000000))</f>
        <v>0</v>
      </c>
      <c r="K82" s="169">
        <f t="shared" si="6"/>
        <v>3.1</v>
      </c>
      <c r="L82" s="96">
        <f>IF(F82="x","x",(F82*1000000/VLOOKUP($C82,'Crisis Indicator Data'!$C$3:$H$198,5,FALSE)))</f>
        <v>0.46987951807228917</v>
      </c>
      <c r="M82" s="96">
        <f>IF(G82="x","x",(G82*1000000/VLOOKUP($C82,'Crisis Indicator Data'!$C$3:$H$198,5,FALSE)))</f>
        <v>0</v>
      </c>
      <c r="N82" s="96">
        <f>IF(H82="x","x",(H82*1000000/VLOOKUP($C82,'Crisis Indicator Data'!$C$3:$H$198,5,FALSE)))</f>
        <v>0.49849397590361444</v>
      </c>
      <c r="O82" s="96">
        <f>IF(I82="x","x",(I82*1000000/VLOOKUP($C82,'Crisis Indicator Data'!$C$3:$H$198,5,FALSE)))</f>
        <v>3.1626506024096383E-2</v>
      </c>
      <c r="P82" s="96">
        <f>IF(J82="x","x",(J82*1000000/VLOOKUP($C82,'Crisis Indicator Data'!$C$3:$H$198,5,FALSE)))</f>
        <v>0</v>
      </c>
      <c r="Q82" s="163">
        <f t="shared" si="7"/>
        <v>3</v>
      </c>
      <c r="R82" s="163">
        <f t="shared" si="8"/>
        <v>3.05</v>
      </c>
    </row>
    <row r="83" spans="1:18">
      <c r="A83" s="97" t="str">
        <f>'Crisis Indicator Data'!A80</f>
        <v>Complex crisis in Nigeria</v>
      </c>
      <c r="B83" s="98" t="str">
        <f>'Crisis Indicator Data'!B80</f>
        <v>Complex crisis</v>
      </c>
      <c r="C83" s="98" t="str">
        <f>'Crisis Indicator Data'!C80</f>
        <v>NGA001</v>
      </c>
      <c r="D83" s="98" t="str">
        <f>'Crisis Indicator Data'!D80</f>
        <v>Nigeria</v>
      </c>
      <c r="E83" s="98" t="str">
        <f>'Crisis Indicator Data'!E80</f>
        <v>NGA</v>
      </c>
      <c r="F83" s="103">
        <f>IF('Crisis Indicator Data'!Q80="x","x",('Crisis Indicator Data'!Q80/1000000))</f>
        <v>62.356000000000002</v>
      </c>
      <c r="G83" s="103">
        <f>IF('Crisis Indicator Data'!R80="x","x",('Crisis Indicator Data'!R80/1000000))</f>
        <v>0</v>
      </c>
      <c r="H83" s="103">
        <f>IF('Crisis Indicator Data'!S80="x","x",('Crisis Indicator Data'!S80/1000000))</f>
        <v>9.6769999999999996</v>
      </c>
      <c r="I83" s="103">
        <f>IF('Crisis Indicator Data'!T80="x","x",('Crisis Indicator Data'!T80/1000000))</f>
        <v>0</v>
      </c>
      <c r="J83" s="103">
        <f>IF('Crisis Indicator Data'!U80="x","x",('Crisis Indicator Data'!U80/1000000))</f>
        <v>0</v>
      </c>
      <c r="K83" s="169">
        <f t="shared" si="6"/>
        <v>5</v>
      </c>
      <c r="L83" s="96">
        <f>IF(F83="x","x",(F83*1000000/VLOOKUP($C83,'Crisis Indicator Data'!$C$3:$H$198,5,FALSE)))</f>
        <v>0.86565879527438816</v>
      </c>
      <c r="M83" s="96">
        <f>IF(G83="x","x",(G83*1000000/VLOOKUP($C83,'Crisis Indicator Data'!$C$3:$H$198,5,FALSE)))</f>
        <v>0</v>
      </c>
      <c r="N83" s="96">
        <f>IF(H83="x","x",(H83*1000000/VLOOKUP($C83,'Crisis Indicator Data'!$C$3:$H$198,5,FALSE)))</f>
        <v>0.13434120472561187</v>
      </c>
      <c r="O83" s="96">
        <f>IF(I83="x","x",(I83*1000000/VLOOKUP($C83,'Crisis Indicator Data'!$C$3:$H$198,5,FALSE)))</f>
        <v>0</v>
      </c>
      <c r="P83" s="96">
        <f>IF(J83="x","x",(J83*1000000/VLOOKUP($C83,'Crisis Indicator Data'!$C$3:$H$198,5,FALSE)))</f>
        <v>0</v>
      </c>
      <c r="Q83" s="163">
        <f t="shared" si="7"/>
        <v>3</v>
      </c>
      <c r="R83" s="163">
        <f t="shared" si="8"/>
        <v>4</v>
      </c>
    </row>
    <row r="84" spans="1:18">
      <c r="A84" s="97" t="str">
        <f>'Crisis Indicator Data'!A81</f>
        <v>Middle belt conflict</v>
      </c>
      <c r="B84" s="98" t="str">
        <f>'Crisis Indicator Data'!B81</f>
        <v>Conflict</v>
      </c>
      <c r="C84" s="98" t="str">
        <f>'Crisis Indicator Data'!C81</f>
        <v>NGA003</v>
      </c>
      <c r="D84" s="98" t="str">
        <f>'Crisis Indicator Data'!D81</f>
        <v>Nigeria</v>
      </c>
      <c r="E84" s="98" t="str">
        <f>'Crisis Indicator Data'!E81</f>
        <v>NGA</v>
      </c>
      <c r="F84" s="103">
        <f>IF('Crisis Indicator Data'!Q81="x","x",('Crisis Indicator Data'!Q81/1000000))</f>
        <v>14.7</v>
      </c>
      <c r="G84" s="103">
        <f>IF('Crisis Indicator Data'!R81="x","x",('Crisis Indicator Data'!R81/1000000))</f>
        <v>0</v>
      </c>
      <c r="H84" s="103">
        <f>IF('Crisis Indicator Data'!S81="x","x",('Crisis Indicator Data'!S81/1000000))</f>
        <v>0.40100000000000002</v>
      </c>
      <c r="I84" s="103">
        <f>IF('Crisis Indicator Data'!T81="x","x",('Crisis Indicator Data'!T81/1000000))</f>
        <v>0</v>
      </c>
      <c r="J84" s="103">
        <f>IF('Crisis Indicator Data'!U81="x","x",('Crisis Indicator Data'!U81/1000000))</f>
        <v>0</v>
      </c>
      <c r="K84" s="169">
        <f t="shared" si="6"/>
        <v>2.7</v>
      </c>
      <c r="L84" s="96">
        <f>IF(F84="x","x",(F84*1000000/VLOOKUP($C84,'Crisis Indicator Data'!$C$3:$H$198,5,FALSE)))</f>
        <v>0.97350993377483441</v>
      </c>
      <c r="M84" s="96">
        <f>IF(G84="x","x",(G84*1000000/VLOOKUP($C84,'Crisis Indicator Data'!$C$3:$H$198,5,FALSE)))</f>
        <v>0</v>
      </c>
      <c r="N84" s="96">
        <f>IF(H84="x","x",(H84*1000000/VLOOKUP($C84,'Crisis Indicator Data'!$C$3:$H$198,5,FALSE)))</f>
        <v>2.6556291390728477E-2</v>
      </c>
      <c r="O84" s="96">
        <f>IF(I84="x","x",(I84*1000000/VLOOKUP($C84,'Crisis Indicator Data'!$C$3:$H$198,5,FALSE)))</f>
        <v>0</v>
      </c>
      <c r="P84" s="96">
        <f>IF(J84="x","x",(J84*1000000/VLOOKUP($C84,'Crisis Indicator Data'!$C$3:$H$198,5,FALSE)))</f>
        <v>0</v>
      </c>
      <c r="Q84" s="163">
        <f t="shared" si="7"/>
        <v>1</v>
      </c>
      <c r="R84" s="163">
        <f t="shared" si="8"/>
        <v>1.85</v>
      </c>
    </row>
    <row r="85" spans="1:18">
      <c r="A85" s="97" t="str">
        <f>'Crisis Indicator Data'!A82</f>
        <v>Boko Haram crisis in Nigeria</v>
      </c>
      <c r="B85" s="98" t="str">
        <f>'Crisis Indicator Data'!B82</f>
        <v>Conflict</v>
      </c>
      <c r="C85" s="98" t="str">
        <f>'Crisis Indicator Data'!C82</f>
        <v>NGA004</v>
      </c>
      <c r="D85" s="98" t="str">
        <f>'Crisis Indicator Data'!D82</f>
        <v>Nigeria</v>
      </c>
      <c r="E85" s="98" t="str">
        <f>'Crisis Indicator Data'!E82</f>
        <v>NGA</v>
      </c>
      <c r="F85" s="103">
        <f>IF('Crisis Indicator Data'!Q82="x","x",('Crisis Indicator Data'!Q82/1000000))</f>
        <v>2.88</v>
      </c>
      <c r="G85" s="103">
        <f>IF('Crisis Indicator Data'!R82="x","x",('Crisis Indicator Data'!R82/1000000))</f>
        <v>2.5499999999999998</v>
      </c>
      <c r="H85" s="103">
        <f>IF('Crisis Indicator Data'!S82="x","x",('Crisis Indicator Data'!S82/1000000))</f>
        <v>3.65</v>
      </c>
      <c r="I85" s="103">
        <f>IF('Crisis Indicator Data'!T82="x","x",('Crisis Indicator Data'!T82/1000000))</f>
        <v>4.0199999999999996</v>
      </c>
      <c r="J85" s="103">
        <f>IF('Crisis Indicator Data'!U82="x","x",('Crisis Indicator Data'!U82/1000000))</f>
        <v>0</v>
      </c>
      <c r="K85" s="169">
        <f t="shared" si="6"/>
        <v>4.8</v>
      </c>
      <c r="L85" s="96">
        <f>IF(F85="x","x",(F85*1000000/VLOOKUP($C85,'Crisis Indicator Data'!$C$3:$H$198,5,FALSE)))</f>
        <v>0.2198473282442748</v>
      </c>
      <c r="M85" s="96">
        <f>IF(G85="x","x",(G85*1000000/VLOOKUP($C85,'Crisis Indicator Data'!$C$3:$H$198,5,FALSE)))</f>
        <v>0.19465648854961831</v>
      </c>
      <c r="N85" s="96">
        <f>IF(H85="x","x",(H85*1000000/VLOOKUP($C85,'Crisis Indicator Data'!$C$3:$H$198,5,FALSE)))</f>
        <v>0.2786259541984733</v>
      </c>
      <c r="O85" s="96">
        <f>IF(I85="x","x",(I85*1000000/VLOOKUP($C85,'Crisis Indicator Data'!$C$3:$H$198,5,FALSE)))</f>
        <v>0.30687022900763355</v>
      </c>
      <c r="P85" s="96">
        <f>IF(J85="x","x",(J85*1000000/VLOOKUP($C85,'Crisis Indicator Data'!$C$3:$H$198,5,FALSE)))</f>
        <v>0</v>
      </c>
      <c r="Q85" s="163">
        <f t="shared" si="7"/>
        <v>4</v>
      </c>
      <c r="R85" s="163">
        <f t="shared" si="8"/>
        <v>4.4000000000000004</v>
      </c>
    </row>
    <row r="86" spans="1:18">
      <c r="A86" s="97" t="str">
        <f>'Crisis Indicator Data'!A83</f>
        <v>Northwest Banditry</v>
      </c>
      <c r="B86" s="98" t="str">
        <f>'Crisis Indicator Data'!B83</f>
        <v>Other type of violence</v>
      </c>
      <c r="C86" s="98" t="str">
        <f>'Crisis Indicator Data'!C83</f>
        <v>NGA007</v>
      </c>
      <c r="D86" s="98" t="str">
        <f>'Crisis Indicator Data'!D83</f>
        <v>Nigeria</v>
      </c>
      <c r="E86" s="98" t="str">
        <f>'Crisis Indicator Data'!E83</f>
        <v>NGA</v>
      </c>
      <c r="F86" s="103">
        <f>IF('Crisis Indicator Data'!Q83="x","x",('Crisis Indicator Data'!Q83/1000000))</f>
        <v>30.058</v>
      </c>
      <c r="G86" s="103">
        <f>IF('Crisis Indicator Data'!R83="x","x",('Crisis Indicator Data'!R83/1000000))</f>
        <v>0</v>
      </c>
      <c r="H86" s="103">
        <f>IF('Crisis Indicator Data'!S83="x","x",('Crisis Indicator Data'!S83/1000000))</f>
        <v>0.44600000000000001</v>
      </c>
      <c r="I86" s="103">
        <f>IF('Crisis Indicator Data'!T83="x","x",('Crisis Indicator Data'!T83/1000000))</f>
        <v>0</v>
      </c>
      <c r="J86" s="103">
        <f>IF('Crisis Indicator Data'!U83="x","x",('Crisis Indicator Data'!U83/1000000))</f>
        <v>0</v>
      </c>
      <c r="K86" s="169">
        <f t="shared" si="6"/>
        <v>2.7</v>
      </c>
      <c r="L86" s="96">
        <f>IF(F86="x","x",(F86*1000000/VLOOKUP($C86,'Crisis Indicator Data'!$C$3:$H$198,5,FALSE)))</f>
        <v>0.9895312088490914</v>
      </c>
      <c r="M86" s="96">
        <f>IF(G86="x","x",(G86*1000000/VLOOKUP($C86,'Crisis Indicator Data'!$C$3:$H$198,5,FALSE)))</f>
        <v>0</v>
      </c>
      <c r="N86" s="96">
        <f>IF(H86="x","x",(H86*1000000/VLOOKUP($C86,'Crisis Indicator Data'!$C$3:$H$198,5,FALSE)))</f>
        <v>1.4682644192783777E-2</v>
      </c>
      <c r="O86" s="96">
        <f>IF(I86="x","x",(I86*1000000/VLOOKUP($C86,'Crisis Indicator Data'!$C$3:$H$198,5,FALSE)))</f>
        <v>0</v>
      </c>
      <c r="P86" s="96">
        <f>IF(J86="x","x",(J86*1000000/VLOOKUP($C86,'Crisis Indicator Data'!$C$3:$H$198,5,FALSE)))</f>
        <v>0</v>
      </c>
      <c r="Q86" s="163">
        <f t="shared" si="7"/>
        <v>1</v>
      </c>
      <c r="R86" s="163">
        <f t="shared" si="8"/>
        <v>1.85</v>
      </c>
    </row>
    <row r="87" spans="1:18">
      <c r="A87" s="97" t="str">
        <f>'Crisis Indicator Data'!A84</f>
        <v>Cameroonian Refugees in Nigeria</v>
      </c>
      <c r="B87" s="98" t="str">
        <f>'Crisis Indicator Data'!B84</f>
        <v>International displacement</v>
      </c>
      <c r="C87" s="98" t="str">
        <f>'Crisis Indicator Data'!C84</f>
        <v>NGA008</v>
      </c>
      <c r="D87" s="98" t="str">
        <f>'Crisis Indicator Data'!D84</f>
        <v>Nigeria</v>
      </c>
      <c r="E87" s="98" t="str">
        <f>'Crisis Indicator Data'!E84</f>
        <v>NGA</v>
      </c>
      <c r="F87" s="103">
        <f>IF('Crisis Indicator Data'!Q84="x","x",('Crisis Indicator Data'!Q84/1000000))</f>
        <v>17.594999999999999</v>
      </c>
      <c r="G87" s="103">
        <f>IF('Crisis Indicator Data'!R84="x","x",('Crisis Indicator Data'!R84/1000000))</f>
        <v>0</v>
      </c>
      <c r="H87" s="103">
        <f>IF('Crisis Indicator Data'!S84="x","x",('Crisis Indicator Data'!S84/1000000))</f>
        <v>6.2E-2</v>
      </c>
      <c r="I87" s="103">
        <f>IF('Crisis Indicator Data'!T84="x","x",('Crisis Indicator Data'!T84/1000000))</f>
        <v>0</v>
      </c>
      <c r="J87" s="103">
        <f>IF('Crisis Indicator Data'!U84="x","x",('Crisis Indicator Data'!U84/1000000))</f>
        <v>0</v>
      </c>
      <c r="K87" s="169">
        <f t="shared" si="6"/>
        <v>1.3</v>
      </c>
      <c r="L87" s="96">
        <f>IF(F87="x","x",(F87*1000000/VLOOKUP($C87,'Crisis Indicator Data'!$C$3:$H$198,5,FALSE)))</f>
        <v>0.99648864473013532</v>
      </c>
      <c r="M87" s="96">
        <f>IF(G87="x","x",(G87*1000000/VLOOKUP($C87,'Crisis Indicator Data'!$C$3:$H$198,5,FALSE)))</f>
        <v>0</v>
      </c>
      <c r="N87" s="96">
        <f>IF(H87="x","x",(H87*1000000/VLOOKUP($C87,'Crisis Indicator Data'!$C$3:$H$198,5,FALSE)))</f>
        <v>3.5113552698646431E-3</v>
      </c>
      <c r="O87" s="96">
        <f>IF(I87="x","x",(I87*1000000/VLOOKUP($C87,'Crisis Indicator Data'!$C$3:$H$198,5,FALSE)))</f>
        <v>0</v>
      </c>
      <c r="P87" s="96">
        <f>IF(J87="x","x",(J87*1000000/VLOOKUP($C87,'Crisis Indicator Data'!$C$3:$H$198,5,FALSE)))</f>
        <v>0</v>
      </c>
      <c r="Q87" s="163">
        <f t="shared" si="7"/>
        <v>1</v>
      </c>
      <c r="R87" s="163">
        <f t="shared" si="8"/>
        <v>1.1499999999999999</v>
      </c>
    </row>
    <row r="88" spans="1:18">
      <c r="A88" s="97" t="str">
        <f>'Crisis Indicator Data'!A85</f>
        <v>Socioeconomic crisis in Nicaragua</v>
      </c>
      <c r="B88" s="98" t="str">
        <f>'Crisis Indicator Data'!B85</f>
        <v>Political and economic crisis</v>
      </c>
      <c r="C88" s="98" t="str">
        <f>'Crisis Indicator Data'!C85</f>
        <v>NIC001</v>
      </c>
      <c r="D88" s="98" t="str">
        <f>'Crisis Indicator Data'!D85</f>
        <v>Nicaragua</v>
      </c>
      <c r="E88" s="98" t="str">
        <f>'Crisis Indicator Data'!E85</f>
        <v>NIC</v>
      </c>
      <c r="F88" s="103" t="str">
        <f>IF('Crisis Indicator Data'!Q85="x","x",('Crisis Indicator Data'!Q85/1000000))</f>
        <v>x</v>
      </c>
      <c r="G88" s="103" t="str">
        <f>IF('Crisis Indicator Data'!R85="x","x",('Crisis Indicator Data'!R85/1000000))</f>
        <v>x</v>
      </c>
      <c r="H88" s="103" t="str">
        <f>IF('Crisis Indicator Data'!S85="x","x",('Crisis Indicator Data'!S85/1000000))</f>
        <v>x</v>
      </c>
      <c r="I88" s="103">
        <f>IF('Crisis Indicator Data'!T85="x","x",('Crisis Indicator Data'!T85/1000000))</f>
        <v>0</v>
      </c>
      <c r="J88" s="103">
        <f>IF('Crisis Indicator Data'!U85="x","x",('Crisis Indicator Data'!U85/1000000))</f>
        <v>0</v>
      </c>
      <c r="K88" s="169" t="str">
        <f t="shared" si="6"/>
        <v>x</v>
      </c>
      <c r="L88" s="96" t="str">
        <f>IF(F88="x","x",(F88*1000000/VLOOKUP($C88,'Crisis Indicator Data'!$C$3:$H$198,5,FALSE)))</f>
        <v>x</v>
      </c>
      <c r="M88" s="96" t="str">
        <f>IF(G88="x","x",(G88*1000000/VLOOKUP($C88,'Crisis Indicator Data'!$C$3:$H$198,5,FALSE)))</f>
        <v>x</v>
      </c>
      <c r="N88" s="96" t="str">
        <f>IF(H88="x","x",(H88*1000000/VLOOKUP($C88,'Crisis Indicator Data'!$C$3:$H$198,5,FALSE)))</f>
        <v>x</v>
      </c>
      <c r="O88" s="96">
        <f>IF(I88="x","x",(I88*1000000/VLOOKUP($C88,'Crisis Indicator Data'!$C$3:$H$198,5,FALSE)))</f>
        <v>0</v>
      </c>
      <c r="P88" s="96">
        <f>IF(J88="x","x",(J88*1000000/VLOOKUP($C88,'Crisis Indicator Data'!$C$3:$H$198,5,FALSE)))</f>
        <v>0</v>
      </c>
      <c r="Q88" s="163" t="str">
        <f t="shared" si="7"/>
        <v>x</v>
      </c>
      <c r="R88" s="163" t="str">
        <f t="shared" si="8"/>
        <v>x</v>
      </c>
    </row>
    <row r="89" spans="1:18">
      <c r="A89" s="97" t="str">
        <f>'Crisis Indicator Data'!A86</f>
        <v>Hurricane Eta and Iota in Nicaragua</v>
      </c>
      <c r="B89" s="98" t="str">
        <f>'Crisis Indicator Data'!B86</f>
        <v>Tropical cyclone</v>
      </c>
      <c r="C89" s="98" t="str">
        <f>'Crisis Indicator Data'!C86</f>
        <v>NIC002</v>
      </c>
      <c r="D89" s="98" t="str">
        <f>'Crisis Indicator Data'!D86</f>
        <v>Nicaragua</v>
      </c>
      <c r="E89" s="98" t="str">
        <f>'Crisis Indicator Data'!E86</f>
        <v>NIC</v>
      </c>
      <c r="F89" s="103">
        <f>IF('Crisis Indicator Data'!Q86="x","x",('Crisis Indicator Data'!Q86/1000000))</f>
        <v>0.86099999999999999</v>
      </c>
      <c r="G89" s="103">
        <f>IF('Crisis Indicator Data'!R86="x","x",('Crisis Indicator Data'!R86/1000000))</f>
        <v>1.7270000000000001</v>
      </c>
      <c r="H89" s="103">
        <f>IF('Crisis Indicator Data'!S86="x","x",('Crisis Indicator Data'!S86/1000000))</f>
        <v>7.2999999999999995E-2</v>
      </c>
      <c r="I89" s="103">
        <f>IF('Crisis Indicator Data'!T86="x","x",('Crisis Indicator Data'!T86/1000000))</f>
        <v>0</v>
      </c>
      <c r="J89" s="103">
        <f>IF('Crisis Indicator Data'!U86="x","x",('Crisis Indicator Data'!U86/1000000))</f>
        <v>0</v>
      </c>
      <c r="K89" s="169">
        <f t="shared" si="6"/>
        <v>1.4</v>
      </c>
      <c r="L89" s="96">
        <f>IF(F89="x","x",(F89*1000000/VLOOKUP($C89,'Crisis Indicator Data'!$C$3:$H$198,5,FALSE)))</f>
        <v>0.32356257046223225</v>
      </c>
      <c r="M89" s="96">
        <f>IF(G89="x","x",(G89*1000000/VLOOKUP($C89,'Crisis Indicator Data'!$C$3:$H$198,5,FALSE)))</f>
        <v>0.64900413378429167</v>
      </c>
      <c r="N89" s="96">
        <f>IF(H89="x","x",(H89*1000000/VLOOKUP($C89,'Crisis Indicator Data'!$C$3:$H$198,5,FALSE)))</f>
        <v>2.7433295753476136E-2</v>
      </c>
      <c r="O89" s="96">
        <f>IF(I89="x","x",(I89*1000000/VLOOKUP($C89,'Crisis Indicator Data'!$C$3:$H$198,5,FALSE)))</f>
        <v>0</v>
      </c>
      <c r="P89" s="96">
        <f>IF(J89="x","x",(J89*1000000/VLOOKUP($C89,'Crisis Indicator Data'!$C$3:$H$198,5,FALSE)))</f>
        <v>0</v>
      </c>
      <c r="Q89" s="163">
        <f t="shared" si="7"/>
        <v>2</v>
      </c>
      <c r="R89" s="163">
        <f t="shared" si="8"/>
        <v>1.7</v>
      </c>
    </row>
    <row r="90" spans="1:18">
      <c r="A90" s="97" t="str">
        <f>'Crisis Indicator Data'!A87</f>
        <v>Complex crisis in Pakistan</v>
      </c>
      <c r="B90" s="98" t="str">
        <f>'Crisis Indicator Data'!B87</f>
        <v>Complex crisis</v>
      </c>
      <c r="C90" s="98" t="str">
        <f>'Crisis Indicator Data'!C87</f>
        <v>PAK001</v>
      </c>
      <c r="D90" s="98" t="str">
        <f>'Crisis Indicator Data'!D87</f>
        <v>Pakistan</v>
      </c>
      <c r="E90" s="98" t="str">
        <f>'Crisis Indicator Data'!E87</f>
        <v>PAK</v>
      </c>
      <c r="F90" s="103">
        <f>IF('Crisis Indicator Data'!Q87="x","x",('Crisis Indicator Data'!Q87/1000000))</f>
        <v>145.23599999999999</v>
      </c>
      <c r="G90" s="103">
        <f>IF('Crisis Indicator Data'!R87="x","x",('Crisis Indicator Data'!R87/1000000))</f>
        <v>61.32</v>
      </c>
      <c r="H90" s="103">
        <f>IF('Crisis Indicator Data'!S87="x","x",('Crisis Indicator Data'!S87/1000000))</f>
        <v>2.0209999999999999</v>
      </c>
      <c r="I90" s="103">
        <f>IF('Crisis Indicator Data'!T87="x","x",('Crisis Indicator Data'!T87/1000000))</f>
        <v>1.018</v>
      </c>
      <c r="J90" s="103">
        <f>IF('Crisis Indicator Data'!U87="x","x",('Crisis Indicator Data'!U87/1000000))</f>
        <v>0</v>
      </c>
      <c r="K90" s="169">
        <f t="shared" si="6"/>
        <v>4.0999999999999996</v>
      </c>
      <c r="L90" s="96">
        <f>IF(F90="x","x",(F90*1000000/VLOOKUP($C90,'Crisis Indicator Data'!$C$3:$H$198,5,FALSE)))</f>
        <v>0.69293968338788325</v>
      </c>
      <c r="M90" s="96">
        <f>IF(G90="x","x",(G90*1000000/VLOOKUP($C90,'Crisis Indicator Data'!$C$3:$H$198,5,FALSE)))</f>
        <v>0.29256562687863202</v>
      </c>
      <c r="N90" s="96">
        <f>IF(H90="x","x",(H90*1000000/VLOOKUP($C90,'Crisis Indicator Data'!$C$3:$H$198,5,FALSE)))</f>
        <v>9.6424515968968581E-3</v>
      </c>
      <c r="O90" s="96">
        <f>IF(I90="x","x",(I90*1000000/VLOOKUP($C90,'Crisis Indicator Data'!$C$3:$H$198,5,FALSE)))</f>
        <v>4.8570092655324101E-3</v>
      </c>
      <c r="P90" s="96">
        <f>IF(J90="x","x",(J90*1000000/VLOOKUP($C90,'Crisis Indicator Data'!$C$3:$H$198,5,FALSE)))</f>
        <v>0</v>
      </c>
      <c r="Q90" s="163">
        <f t="shared" si="7"/>
        <v>2</v>
      </c>
      <c r="R90" s="163">
        <f t="shared" si="8"/>
        <v>3.05</v>
      </c>
    </row>
    <row r="91" spans="1:18">
      <c r="A91" s="97" t="str">
        <f>'Crisis Indicator Data'!A88</f>
        <v>Kashmir conflict in Pakistan</v>
      </c>
      <c r="B91" s="98" t="str">
        <f>'Crisis Indicator Data'!B88</f>
        <v>Conflict</v>
      </c>
      <c r="C91" s="98" t="str">
        <f>'Crisis Indicator Data'!C88</f>
        <v>PAK004</v>
      </c>
      <c r="D91" s="98" t="str">
        <f>'Crisis Indicator Data'!D88</f>
        <v>Pakistan</v>
      </c>
      <c r="E91" s="98" t="str">
        <f>'Crisis Indicator Data'!E88</f>
        <v>PAK</v>
      </c>
      <c r="F91" s="103" t="str">
        <f>IF('Crisis Indicator Data'!Q88="x","x",('Crisis Indicator Data'!Q88/1000000))</f>
        <v>x</v>
      </c>
      <c r="G91" s="103" t="str">
        <f>IF('Crisis Indicator Data'!R88="x","x",('Crisis Indicator Data'!R88/1000000))</f>
        <v>x</v>
      </c>
      <c r="H91" s="103" t="str">
        <f>IF('Crisis Indicator Data'!S88="x","x",('Crisis Indicator Data'!S88/1000000))</f>
        <v>x</v>
      </c>
      <c r="I91" s="103" t="str">
        <f>IF('Crisis Indicator Data'!T88="x","x",('Crisis Indicator Data'!T88/1000000))</f>
        <v>x</v>
      </c>
      <c r="J91" s="103" t="str">
        <f>IF('Crisis Indicator Data'!U88="x","x",('Crisis Indicator Data'!U88/1000000))</f>
        <v>x</v>
      </c>
      <c r="K91" s="169" t="str">
        <f t="shared" si="6"/>
        <v>x</v>
      </c>
      <c r="L91" s="96" t="str">
        <f>IF(F91="x","x",(F91*1000000/VLOOKUP($C91,'Crisis Indicator Data'!$C$3:$H$198,5,FALSE)))</f>
        <v>x</v>
      </c>
      <c r="M91" s="96" t="str">
        <f>IF(G91="x","x",(G91*1000000/VLOOKUP($C91,'Crisis Indicator Data'!$C$3:$H$198,5,FALSE)))</f>
        <v>x</v>
      </c>
      <c r="N91" s="96" t="str">
        <f>IF(H91="x","x",(H91*1000000/VLOOKUP($C91,'Crisis Indicator Data'!$C$3:$H$198,5,FALSE)))</f>
        <v>x</v>
      </c>
      <c r="O91" s="96" t="str">
        <f>IF(I91="x","x",(I91*1000000/VLOOKUP($C91,'Crisis Indicator Data'!$C$3:$H$198,5,FALSE)))</f>
        <v>x</v>
      </c>
      <c r="P91" s="96" t="str">
        <f>IF(J91="x","x",(J91*1000000/VLOOKUP($C91,'Crisis Indicator Data'!$C$3:$H$198,5,FALSE)))</f>
        <v>x</v>
      </c>
      <c r="Q91" s="163" t="str">
        <f t="shared" si="7"/>
        <v>x</v>
      </c>
      <c r="R91" s="163" t="str">
        <f t="shared" si="8"/>
        <v>x</v>
      </c>
    </row>
    <row r="92" spans="1:18">
      <c r="A92" s="97" t="str">
        <f>'Crisis Indicator Data'!A89</f>
        <v>Venezuela displacement in Peru</v>
      </c>
      <c r="B92" s="98" t="str">
        <f>'Crisis Indicator Data'!B89</f>
        <v>International displacement</v>
      </c>
      <c r="C92" s="98" t="str">
        <f>'Crisis Indicator Data'!C89</f>
        <v>PER002</v>
      </c>
      <c r="D92" s="98" t="str">
        <f>'Crisis Indicator Data'!D89</f>
        <v>Peru</v>
      </c>
      <c r="E92" s="98" t="str">
        <f>'Crisis Indicator Data'!E89</f>
        <v>PER</v>
      </c>
      <c r="F92" s="103">
        <f>IF('Crisis Indicator Data'!Q89="x","x",('Crisis Indicator Data'!Q89/1000000))</f>
        <v>13.65</v>
      </c>
      <c r="G92" s="103">
        <f>IF('Crisis Indicator Data'!R89="x","x",('Crisis Indicator Data'!R89/1000000))</f>
        <v>5.8000000000000003E-2</v>
      </c>
      <c r="H92" s="103">
        <f>IF('Crisis Indicator Data'!S89="x","x",('Crisis Indicator Data'!S89/1000000))</f>
        <v>1.31</v>
      </c>
      <c r="I92" s="103">
        <f>IF('Crisis Indicator Data'!T89="x","x",('Crisis Indicator Data'!T89/1000000))</f>
        <v>0</v>
      </c>
      <c r="J92" s="103">
        <f>IF('Crisis Indicator Data'!U89="x","x",('Crisis Indicator Data'!U89/1000000))</f>
        <v>0</v>
      </c>
      <c r="K92" s="169">
        <f t="shared" si="6"/>
        <v>3.5</v>
      </c>
      <c r="L92" s="96">
        <f>IF(F92="x","x",(F92*1000000/VLOOKUP($C92,'Crisis Indicator Data'!$C$3:$H$198,5,FALSE)))</f>
        <v>0.8359872611464968</v>
      </c>
      <c r="M92" s="96">
        <f>IF(G92="x","x",(G92*1000000/VLOOKUP($C92,'Crisis Indicator Data'!$C$3:$H$198,5,FALSE)))</f>
        <v>3.5521803037726605E-3</v>
      </c>
      <c r="N92" s="96">
        <f>IF(H92="x","x",(H92*1000000/VLOOKUP($C92,'Crisis Indicator Data'!$C$3:$H$198,5,FALSE)))</f>
        <v>8.0230279274865257E-2</v>
      </c>
      <c r="O92" s="96">
        <f>IF(I92="x","x",(I92*1000000/VLOOKUP($C92,'Crisis Indicator Data'!$C$3:$H$198,5,FALSE)))</f>
        <v>0</v>
      </c>
      <c r="P92" s="96">
        <f>IF(J92="x","x",(J92*1000000/VLOOKUP($C92,'Crisis Indicator Data'!$C$3:$H$198,5,FALSE)))</f>
        <v>0</v>
      </c>
      <c r="Q92" s="163">
        <f t="shared" si="7"/>
        <v>3</v>
      </c>
      <c r="R92" s="163">
        <f t="shared" si="8"/>
        <v>3.25</v>
      </c>
    </row>
    <row r="93" spans="1:18">
      <c r="A93" s="97" t="str">
        <f>'Crisis Indicator Data'!A90</f>
        <v>Multiple crises in the Philippines</v>
      </c>
      <c r="B93" s="98" t="str">
        <f>'Crisis Indicator Data'!B90</f>
        <v>Multiple crises country</v>
      </c>
      <c r="C93" s="98" t="str">
        <f>'Crisis Indicator Data'!C90</f>
        <v>PHL001</v>
      </c>
      <c r="D93" s="98" t="str">
        <f>'Crisis Indicator Data'!D90</f>
        <v>Philippines</v>
      </c>
      <c r="E93" s="98" t="str">
        <f>'Crisis Indicator Data'!E90</f>
        <v>PHL</v>
      </c>
      <c r="F93" s="103">
        <f>IF('Crisis Indicator Data'!Q90="x","x",('Crisis Indicator Data'!Q90/1000000))</f>
        <v>79.888000000000005</v>
      </c>
      <c r="G93" s="103">
        <f>IF('Crisis Indicator Data'!R90="x","x",('Crisis Indicator Data'!R90/1000000))</f>
        <v>7.6509999999999998</v>
      </c>
      <c r="H93" s="103">
        <f>IF('Crisis Indicator Data'!S90="x","x",('Crisis Indicator Data'!S90/1000000))</f>
        <v>1.2150000000000001</v>
      </c>
      <c r="I93" s="103">
        <f>IF('Crisis Indicator Data'!T90="x","x",('Crisis Indicator Data'!T90/1000000))</f>
        <v>0</v>
      </c>
      <c r="J93" s="103">
        <f>IF('Crisis Indicator Data'!U90="x","x",('Crisis Indicator Data'!U90/1000000))</f>
        <v>0</v>
      </c>
      <c r="K93" s="169">
        <f t="shared" si="6"/>
        <v>3.5</v>
      </c>
      <c r="L93" s="96">
        <f>IF(F93="x","x",(F93*1000000/VLOOKUP($C93,'Crisis Indicator Data'!$C$3:$H$198,5,FALSE)))</f>
        <v>0.90010591071951684</v>
      </c>
      <c r="M93" s="96">
        <f>IF(G93="x","x",(G93*1000000/VLOOKUP($C93,'Crisis Indicator Data'!$C$3:$H$198,5,FALSE)))</f>
        <v>8.6204565428037047E-2</v>
      </c>
      <c r="N93" s="96">
        <f>IF(H93="x","x",(H93*1000000/VLOOKUP($C93,'Crisis Indicator Data'!$C$3:$H$198,5,FALSE)))</f>
        <v>1.3689523852446086E-2</v>
      </c>
      <c r="O93" s="96">
        <f>IF(I93="x","x",(I93*1000000/VLOOKUP($C93,'Crisis Indicator Data'!$C$3:$H$198,5,FALSE)))</f>
        <v>0</v>
      </c>
      <c r="P93" s="96">
        <f>IF(J93="x","x",(J93*1000000/VLOOKUP($C93,'Crisis Indicator Data'!$C$3:$H$198,5,FALSE)))</f>
        <v>0</v>
      </c>
      <c r="Q93" s="163">
        <f t="shared" si="7"/>
        <v>2</v>
      </c>
      <c r="R93" s="163">
        <f t="shared" si="8"/>
        <v>2.75</v>
      </c>
    </row>
    <row r="94" spans="1:18">
      <c r="A94" s="97" t="str">
        <f>'Crisis Indicator Data'!A91</f>
        <v>Mindanao conflict</v>
      </c>
      <c r="B94" s="98" t="str">
        <f>'Crisis Indicator Data'!B91</f>
        <v>Conflict</v>
      </c>
      <c r="C94" s="98" t="str">
        <f>'Crisis Indicator Data'!C91</f>
        <v>PHL003</v>
      </c>
      <c r="D94" s="98" t="str">
        <f>'Crisis Indicator Data'!D91</f>
        <v>Philippines</v>
      </c>
      <c r="E94" s="98" t="str">
        <f>'Crisis Indicator Data'!E91</f>
        <v>PHL</v>
      </c>
      <c r="F94" s="103">
        <f>IF('Crisis Indicator Data'!Q91="x","x",('Crisis Indicator Data'!Q91/1000000))</f>
        <v>23.905000000000001</v>
      </c>
      <c r="G94" s="103">
        <f>IF('Crisis Indicator Data'!R91="x","x",('Crisis Indicator Data'!R91/1000000))</f>
        <v>0</v>
      </c>
      <c r="H94" s="103">
        <f>IF('Crisis Indicator Data'!S91="x","x",('Crisis Indicator Data'!S91/1000000))</f>
        <v>0.23100000000000001</v>
      </c>
      <c r="I94" s="103">
        <f>IF('Crisis Indicator Data'!T91="x","x",('Crisis Indicator Data'!T91/1000000))</f>
        <v>0</v>
      </c>
      <c r="J94" s="103">
        <f>IF('Crisis Indicator Data'!U91="x","x",('Crisis Indicator Data'!U91/1000000))</f>
        <v>0</v>
      </c>
      <c r="K94" s="169">
        <f t="shared" si="6"/>
        <v>2.2999999999999998</v>
      </c>
      <c r="L94" s="96">
        <f>IF(F94="x","x",(F94*1000000/VLOOKUP($C94,'Crisis Indicator Data'!$C$3:$H$198,5,FALSE)))</f>
        <v>0.99042923433874708</v>
      </c>
      <c r="M94" s="96">
        <f>IF(G94="x","x",(G94*1000000/VLOOKUP($C94,'Crisis Indicator Data'!$C$3:$H$198,5,FALSE)))</f>
        <v>0</v>
      </c>
      <c r="N94" s="96">
        <f>IF(H94="x","x",(H94*1000000/VLOOKUP($C94,'Crisis Indicator Data'!$C$3:$H$198,5,FALSE)))</f>
        <v>9.5707656612528998E-3</v>
      </c>
      <c r="O94" s="96">
        <f>IF(I94="x","x",(I94*1000000/VLOOKUP($C94,'Crisis Indicator Data'!$C$3:$H$198,5,FALSE)))</f>
        <v>0</v>
      </c>
      <c r="P94" s="96">
        <f>IF(J94="x","x",(J94*1000000/VLOOKUP($C94,'Crisis Indicator Data'!$C$3:$H$198,5,FALSE)))</f>
        <v>0</v>
      </c>
      <c r="Q94" s="163">
        <f t="shared" si="7"/>
        <v>1</v>
      </c>
      <c r="R94" s="163">
        <f t="shared" si="8"/>
        <v>1.65</v>
      </c>
    </row>
    <row r="95" spans="1:18">
      <c r="A95" s="97" t="str">
        <f>'Crisis Indicator Data'!A92</f>
        <v>Mindanao Earthquake</v>
      </c>
      <c r="B95" s="98" t="str">
        <f>'Crisis Indicator Data'!B92</f>
        <v>Earthquake</v>
      </c>
      <c r="C95" s="98" t="str">
        <f>'Crisis Indicator Data'!C92</f>
        <v>PHL004</v>
      </c>
      <c r="D95" s="98" t="str">
        <f>'Crisis Indicator Data'!D92</f>
        <v>Philippines</v>
      </c>
      <c r="E95" s="98" t="str">
        <f>'Crisis Indicator Data'!E92</f>
        <v>PHL</v>
      </c>
      <c r="F95" s="103">
        <f>IF('Crisis Indicator Data'!Q92="x","x",('Crisis Indicator Data'!Q92/1000000))</f>
        <v>10.055999999999999</v>
      </c>
      <c r="G95" s="103">
        <f>IF('Crisis Indicator Data'!R92="x","x",('Crisis Indicator Data'!R92/1000000))</f>
        <v>0</v>
      </c>
      <c r="H95" s="103">
        <f>IF('Crisis Indicator Data'!S92="x","x",('Crisis Indicator Data'!S92/1000000))</f>
        <v>7.9000000000000001E-2</v>
      </c>
      <c r="I95" s="103">
        <f>IF('Crisis Indicator Data'!T92="x","x",('Crisis Indicator Data'!T92/1000000))</f>
        <v>0</v>
      </c>
      <c r="J95" s="103">
        <f>IF('Crisis Indicator Data'!U92="x","x",('Crisis Indicator Data'!U92/1000000))</f>
        <v>0</v>
      </c>
      <c r="K95" s="169">
        <f t="shared" si="6"/>
        <v>1.5</v>
      </c>
      <c r="L95" s="96">
        <f>IF(F95="x","x",(F95*1000000/VLOOKUP($C95,'Crisis Indicator Data'!$C$3:$H$198,5,FALSE)))</f>
        <v>0.99230313795145053</v>
      </c>
      <c r="M95" s="96">
        <f>IF(G95="x","x",(G95*1000000/VLOOKUP($C95,'Crisis Indicator Data'!$C$3:$H$198,5,FALSE)))</f>
        <v>0</v>
      </c>
      <c r="N95" s="96">
        <f>IF(H95="x","x",(H95*1000000/VLOOKUP($C95,'Crisis Indicator Data'!$C$3:$H$198,5,FALSE)))</f>
        <v>7.7955397671205838E-3</v>
      </c>
      <c r="O95" s="96">
        <f>IF(I95="x","x",(I95*1000000/VLOOKUP($C95,'Crisis Indicator Data'!$C$3:$H$198,5,FALSE)))</f>
        <v>0</v>
      </c>
      <c r="P95" s="96">
        <f>IF(J95="x","x",(J95*1000000/VLOOKUP($C95,'Crisis Indicator Data'!$C$3:$H$198,5,FALSE)))</f>
        <v>0</v>
      </c>
      <c r="Q95" s="163">
        <f t="shared" si="7"/>
        <v>1</v>
      </c>
      <c r="R95" s="163">
        <f t="shared" si="8"/>
        <v>1.25</v>
      </c>
    </row>
    <row r="96" spans="1:18">
      <c r="A96" s="97" t="str">
        <f>'Crisis Indicator Data'!A93</f>
        <v>Typhoon Goni (Rolly) and Typhoon Vamco (Ulysses)</v>
      </c>
      <c r="B96" s="98" t="str">
        <f>'Crisis Indicator Data'!B93</f>
        <v>Tropical cyclone</v>
      </c>
      <c r="C96" s="98" t="str">
        <f>'Crisis Indicator Data'!C93</f>
        <v>PHL009</v>
      </c>
      <c r="D96" s="98" t="str">
        <f>'Crisis Indicator Data'!D93</f>
        <v>Philippines</v>
      </c>
      <c r="E96" s="98" t="str">
        <f>'Crisis Indicator Data'!E93</f>
        <v>PHL</v>
      </c>
      <c r="F96" s="103">
        <f>IF('Crisis Indicator Data'!Q93="x","x",('Crisis Indicator Data'!Q93/1000000))</f>
        <v>45.927999999999997</v>
      </c>
      <c r="G96" s="103">
        <f>IF('Crisis Indicator Data'!R93="x","x",('Crisis Indicator Data'!R93/1000000))</f>
        <v>7.6509999999999998</v>
      </c>
      <c r="H96" s="103">
        <f>IF('Crisis Indicator Data'!S93="x","x",('Crisis Indicator Data'!S93/1000000))</f>
        <v>0.90500000000000003</v>
      </c>
      <c r="I96" s="103">
        <f>IF('Crisis Indicator Data'!T93="x","x",('Crisis Indicator Data'!T93/1000000))</f>
        <v>0</v>
      </c>
      <c r="J96" s="103">
        <f>IF('Crisis Indicator Data'!U93="x","x",('Crisis Indicator Data'!U93/1000000))</f>
        <v>0</v>
      </c>
      <c r="K96" s="169">
        <f t="shared" si="6"/>
        <v>3.3</v>
      </c>
      <c r="L96" s="96">
        <f>IF(F96="x","x",(F96*1000000/VLOOKUP($C96,'Crisis Indicator Data'!$C$3:$H$198,5,FALSE)))</f>
        <v>0.84296307172747964</v>
      </c>
      <c r="M96" s="96">
        <f>IF(G96="x","x",(G96*1000000/VLOOKUP($C96,'Crisis Indicator Data'!$C$3:$H$198,5,FALSE)))</f>
        <v>0.14042654724322737</v>
      </c>
      <c r="N96" s="96">
        <f>IF(H96="x","x",(H96*1000000/VLOOKUP($C96,'Crisis Indicator Data'!$C$3:$H$198,5,FALSE)))</f>
        <v>1.6610381029293003E-2</v>
      </c>
      <c r="O96" s="96">
        <f>IF(I96="x","x",(I96*1000000/VLOOKUP($C96,'Crisis Indicator Data'!$C$3:$H$198,5,FALSE)))</f>
        <v>0</v>
      </c>
      <c r="P96" s="96">
        <f>IF(J96="x","x",(J96*1000000/VLOOKUP($C96,'Crisis Indicator Data'!$C$3:$H$198,5,FALSE)))</f>
        <v>0</v>
      </c>
      <c r="Q96" s="163">
        <f t="shared" si="7"/>
        <v>2</v>
      </c>
      <c r="R96" s="163">
        <f t="shared" si="8"/>
        <v>2.65</v>
      </c>
    </row>
    <row r="97" spans="1:18">
      <c r="A97" s="97" t="str">
        <f>'Crisis Indicator Data'!A94</f>
        <v>Complex crisis in DPRK</v>
      </c>
      <c r="B97" s="98" t="str">
        <f>'Crisis Indicator Data'!B94</f>
        <v>Complex crisis</v>
      </c>
      <c r="C97" s="98" t="str">
        <f>'Crisis Indicator Data'!C94</f>
        <v>PRK001</v>
      </c>
      <c r="D97" s="98" t="str">
        <f>'Crisis Indicator Data'!D94</f>
        <v>DPRK</v>
      </c>
      <c r="E97" s="98" t="str">
        <f>'Crisis Indicator Data'!E94</f>
        <v>PRK</v>
      </c>
      <c r="F97" s="103">
        <f>IF('Crisis Indicator Data'!Q94="x","x",('Crisis Indicator Data'!Q94/1000000))</f>
        <v>0</v>
      </c>
      <c r="G97" s="103">
        <f>IF('Crisis Indicator Data'!R94="x","x",('Crisis Indicator Data'!R94/1000000))</f>
        <v>15.12</v>
      </c>
      <c r="H97" s="103">
        <f>IF('Crisis Indicator Data'!S94="x","x",('Crisis Indicator Data'!S94/1000000))</f>
        <v>4.97</v>
      </c>
      <c r="I97" s="103">
        <f>IF('Crisis Indicator Data'!T94="x","x",('Crisis Indicator Data'!T94/1000000))</f>
        <v>5.4589999999999996</v>
      </c>
      <c r="J97" s="103">
        <f>IF('Crisis Indicator Data'!U94="x","x",('Crisis Indicator Data'!U94/1000000))</f>
        <v>0</v>
      </c>
      <c r="K97" s="169">
        <f t="shared" si="6"/>
        <v>5</v>
      </c>
      <c r="L97" s="96">
        <f>IF(F97="x","x",(F97*1000000/VLOOKUP($C97,'Crisis Indicator Data'!$C$3:$H$198,5,FALSE)))</f>
        <v>0</v>
      </c>
      <c r="M97" s="96">
        <f>IF(G97="x","x",(G97*1000000/VLOOKUP($C97,'Crisis Indicator Data'!$C$3:$H$198,5,FALSE)))</f>
        <v>0.58910621055092338</v>
      </c>
      <c r="N97" s="96">
        <f>IF(H97="x","x",(H97*1000000/VLOOKUP($C97,'Crisis Indicator Data'!$C$3:$H$198,5,FALSE)))</f>
        <v>0.19364139328294241</v>
      </c>
      <c r="O97" s="96">
        <f>IF(I97="x","x",(I97*1000000/VLOOKUP($C97,'Crisis Indicator Data'!$C$3:$H$198,5,FALSE)))</f>
        <v>0.21269383620353777</v>
      </c>
      <c r="P97" s="96">
        <f>IF(J97="x","x",(J97*1000000/VLOOKUP($C97,'Crisis Indicator Data'!$C$3:$H$198,5,FALSE)))</f>
        <v>0</v>
      </c>
      <c r="Q97" s="163">
        <f t="shared" si="7"/>
        <v>4</v>
      </c>
      <c r="R97" s="163">
        <f t="shared" si="8"/>
        <v>4.5</v>
      </c>
    </row>
    <row r="98" spans="1:18">
      <c r="A98" s="97" t="str">
        <f>'Crisis Indicator Data'!A95</f>
        <v>Conflict in Palestine</v>
      </c>
      <c r="B98" s="98" t="str">
        <f>'Crisis Indicator Data'!B95</f>
        <v>Conflict</v>
      </c>
      <c r="C98" s="98" t="str">
        <f>'Crisis Indicator Data'!C95</f>
        <v>PSE002</v>
      </c>
      <c r="D98" s="98" t="str">
        <f>'Crisis Indicator Data'!D95</f>
        <v>Palestine</v>
      </c>
      <c r="E98" s="98" t="str">
        <f>'Crisis Indicator Data'!E95</f>
        <v>PSE</v>
      </c>
      <c r="F98" s="103">
        <f>IF('Crisis Indicator Data'!Q95="x","x",('Crisis Indicator Data'!Q95/1000000))</f>
        <v>0</v>
      </c>
      <c r="G98" s="103">
        <f>IF('Crisis Indicator Data'!R95="x","x",('Crisis Indicator Data'!R95/1000000))</f>
        <v>2.75</v>
      </c>
      <c r="H98" s="103">
        <f>IF('Crisis Indicator Data'!S95="x","x",('Crisis Indicator Data'!S95/1000000))</f>
        <v>0</v>
      </c>
      <c r="I98" s="103">
        <f>IF('Crisis Indicator Data'!T95="x","x",('Crisis Indicator Data'!T95/1000000))</f>
        <v>0.98</v>
      </c>
      <c r="J98" s="103">
        <f>IF('Crisis Indicator Data'!U95="x","x",('Crisis Indicator Data'!U95/1000000))</f>
        <v>1.47</v>
      </c>
      <c r="K98" s="169">
        <f t="shared" si="6"/>
        <v>4</v>
      </c>
      <c r="L98" s="96">
        <f>IF(F98="x","x",(F98*1000000/VLOOKUP($C98,'Crisis Indicator Data'!$C$3:$H$198,5,FALSE)))</f>
        <v>0</v>
      </c>
      <c r="M98" s="96">
        <f>IF(G98="x","x",(G98*1000000/VLOOKUP($C98,'Crisis Indicator Data'!$C$3:$H$198,5,FALSE)))</f>
        <v>0.52884615384615385</v>
      </c>
      <c r="N98" s="96">
        <f>IF(H98="x","x",(H98*1000000/VLOOKUP($C98,'Crisis Indicator Data'!$C$3:$H$198,5,FALSE)))</f>
        <v>0</v>
      </c>
      <c r="O98" s="96">
        <f>IF(I98="x","x",(I98*1000000/VLOOKUP($C98,'Crisis Indicator Data'!$C$3:$H$198,5,FALSE)))</f>
        <v>0.18846153846153846</v>
      </c>
      <c r="P98" s="96">
        <f>IF(J98="x","x",(J98*1000000/VLOOKUP($C98,'Crisis Indicator Data'!$C$3:$H$198,5,FALSE)))</f>
        <v>0.28269230769230769</v>
      </c>
      <c r="Q98" s="163">
        <f t="shared" si="7"/>
        <v>5</v>
      </c>
      <c r="R98" s="163">
        <f t="shared" si="8"/>
        <v>4.5</v>
      </c>
    </row>
    <row r="99" spans="1:18">
      <c r="A99" s="97" t="str">
        <f>'Crisis Indicator Data'!A96</f>
        <v>Regional Boko Haram Crisis</v>
      </c>
      <c r="B99" s="98" t="str">
        <f>'Crisis Indicator Data'!B96</f>
        <v>Regional crisis</v>
      </c>
      <c r="C99" s="98" t="str">
        <f>'Crisis Indicator Data'!C96</f>
        <v>REG001</v>
      </c>
      <c r="D99" s="98" t="str">
        <f>'Crisis Indicator Data'!D96</f>
        <v>Nigeria,Niger,Chad,Cameroon</v>
      </c>
      <c r="E99" s="98" t="str">
        <f>'Crisis Indicator Data'!E96</f>
        <v>NGA,NER,TCD,CMR</v>
      </c>
      <c r="F99" s="103">
        <f>IF('Crisis Indicator Data'!Q96="x","x",('Crisis Indicator Data'!Q96/1000000))</f>
        <v>6.0350000000000001</v>
      </c>
      <c r="G99" s="103">
        <f>IF('Crisis Indicator Data'!R96="x","x",('Crisis Indicator Data'!R96/1000000))</f>
        <v>4.2229999999999999</v>
      </c>
      <c r="H99" s="103">
        <f>IF('Crisis Indicator Data'!S96="x","x",('Crisis Indicator Data'!S96/1000000))</f>
        <v>4.6360000000000001</v>
      </c>
      <c r="I99" s="103">
        <f>IF('Crisis Indicator Data'!T96="x","x",('Crisis Indicator Data'!T96/1000000))</f>
        <v>4.2009999999999996</v>
      </c>
      <c r="J99" s="103">
        <f>IF('Crisis Indicator Data'!U96="x","x",('Crisis Indicator Data'!U96/1000000))</f>
        <v>0.122</v>
      </c>
      <c r="K99" s="169">
        <f t="shared" si="6"/>
        <v>4.9000000000000004</v>
      </c>
      <c r="L99" s="96">
        <f>IF(F99="x","x",(F99*1000000/VLOOKUP($C99,'Crisis Indicator Data'!$C$3:$H$198,5,FALSE)))</f>
        <v>0.31404485611697974</v>
      </c>
      <c r="M99" s="96">
        <f>IF(G99="x","x",(G99*1000000/VLOOKUP($C99,'Crisis Indicator Data'!$C$3:$H$198,5,FALSE)))</f>
        <v>0.21975334339387001</v>
      </c>
      <c r="N99" s="96">
        <f>IF(H99="x","x",(H99*1000000/VLOOKUP($C99,'Crisis Indicator Data'!$C$3:$H$198,5,FALSE)))</f>
        <v>0.24124473122755893</v>
      </c>
      <c r="O99" s="96">
        <f>IF(I99="x","x",(I99*1000000/VLOOKUP($C99,'Crisis Indicator Data'!$C$3:$H$198,5,FALSE)))</f>
        <v>0.21860852370297132</v>
      </c>
      <c r="P99" s="96">
        <f>IF(J99="x","x",(J99*1000000/VLOOKUP($C99,'Crisis Indicator Data'!$C$3:$H$198,5,FALSE)))</f>
        <v>6.348545558619972E-3</v>
      </c>
      <c r="Q99" s="163">
        <f t="shared" si="7"/>
        <v>4</v>
      </c>
      <c r="R99" s="163">
        <f t="shared" si="8"/>
        <v>4.45</v>
      </c>
    </row>
    <row r="100" spans="1:18">
      <c r="A100" s="97" t="str">
        <f>'Crisis Indicator Data'!A97</f>
        <v>Venezuela Regional Crisis</v>
      </c>
      <c r="B100" s="98" t="str">
        <f>'Crisis Indicator Data'!B97</f>
        <v>Regional crisis</v>
      </c>
      <c r="C100" s="98" t="str">
        <f>'Crisis Indicator Data'!C97</f>
        <v>REG002</v>
      </c>
      <c r="D100" s="98" t="str">
        <f>'Crisis Indicator Data'!D97</f>
        <v>Venezuela,Brazil,Colombia,Ecuador,Peru,Trinidad and Tobago</v>
      </c>
      <c r="E100" s="98" t="str">
        <f>'Crisis Indicator Data'!E97</f>
        <v>VEN,BRA,COL,ECU,PER,TTO</v>
      </c>
      <c r="F100" s="103">
        <f>IF('Crisis Indicator Data'!Q97="x","x",('Crisis Indicator Data'!Q97/1000000))</f>
        <v>39.506</v>
      </c>
      <c r="G100" s="103">
        <f>IF('Crisis Indicator Data'!R97="x","x",('Crisis Indicator Data'!R97/1000000))</f>
        <v>13.009</v>
      </c>
      <c r="H100" s="103">
        <f>IF('Crisis Indicator Data'!S97="x","x",('Crisis Indicator Data'!S97/1000000))</f>
        <v>20.391999999999999</v>
      </c>
      <c r="I100" s="103">
        <f>IF('Crisis Indicator Data'!T97="x","x",('Crisis Indicator Data'!T97/1000000))</f>
        <v>0.16200000000000001</v>
      </c>
      <c r="J100" s="103">
        <f>IF('Crisis Indicator Data'!U97="x","x",('Crisis Indicator Data'!U97/1000000))</f>
        <v>0</v>
      </c>
      <c r="K100" s="169">
        <f t="shared" si="6"/>
        <v>5</v>
      </c>
      <c r="L100" s="96">
        <f>IF(F100="x","x",(F100*1000000/VLOOKUP($C100,'Crisis Indicator Data'!$C$3:$H$198,5,FALSE)))</f>
        <v>0.54066704074231209</v>
      </c>
      <c r="M100" s="96">
        <f>IF(G100="x","x",(G100*1000000/VLOOKUP($C100,'Crisis Indicator Data'!$C$3:$H$198,5,FALSE)))</f>
        <v>0.17803719771722618</v>
      </c>
      <c r="N100" s="96">
        <f>IF(H100="x","x",(H100*1000000/VLOOKUP($C100,'Crisis Indicator Data'!$C$3:$H$198,5,FALSE)))</f>
        <v>0.27907867905678196</v>
      </c>
      <c r="O100" s="96">
        <f>IF(I100="x","x",(I100*1000000/VLOOKUP($C100,'Crisis Indicator Data'!$C$3:$H$198,5,FALSE)))</f>
        <v>2.2170824836798093E-3</v>
      </c>
      <c r="P100" s="96">
        <f>IF(J100="x","x",(J100*1000000/VLOOKUP($C100,'Crisis Indicator Data'!$C$3:$H$198,5,FALSE)))</f>
        <v>0</v>
      </c>
      <c r="Q100" s="163">
        <f t="shared" si="7"/>
        <v>3</v>
      </c>
      <c r="R100" s="163">
        <f t="shared" si="8"/>
        <v>4</v>
      </c>
    </row>
    <row r="101" spans="1:18">
      <c r="A101" s="97" t="str">
        <f>'Crisis Indicator Data'!A98</f>
        <v>Regional Kashmir conflict</v>
      </c>
      <c r="B101" s="98" t="str">
        <f>'Crisis Indicator Data'!B98</f>
        <v>Regional crisis</v>
      </c>
      <c r="C101" s="98" t="str">
        <f>'Crisis Indicator Data'!C98</f>
        <v>REG003</v>
      </c>
      <c r="D101" s="98" t="str">
        <f>'Crisis Indicator Data'!D98</f>
        <v>India,Pakistan</v>
      </c>
      <c r="E101" s="98" t="str">
        <f>'Crisis Indicator Data'!E98</f>
        <v>IND,PAK</v>
      </c>
      <c r="F101" s="103" t="str">
        <f>IF('Crisis Indicator Data'!Q98="x","x",('Crisis Indicator Data'!Q98/1000000))</f>
        <v>x</v>
      </c>
      <c r="G101" s="103" t="str">
        <f>IF('Crisis Indicator Data'!R98="x","x",('Crisis Indicator Data'!R98/1000000))</f>
        <v>x</v>
      </c>
      <c r="H101" s="103" t="str">
        <f>IF('Crisis Indicator Data'!S98="x","x",('Crisis Indicator Data'!S98/1000000))</f>
        <v>x</v>
      </c>
      <c r="I101" s="103" t="str">
        <f>IF('Crisis Indicator Data'!T98="x","x",('Crisis Indicator Data'!T98/1000000))</f>
        <v>x</v>
      </c>
      <c r="J101" s="103" t="str">
        <f>IF('Crisis Indicator Data'!U98="x","x",('Crisis Indicator Data'!U98/1000000))</f>
        <v>x</v>
      </c>
      <c r="K101" s="169" t="str">
        <f t="shared" si="6"/>
        <v>x</v>
      </c>
      <c r="L101" s="96" t="str">
        <f>IF(F101="x","x",(F101*1000000/VLOOKUP($C101,'Crisis Indicator Data'!$C$3:$H$198,5,FALSE)))</f>
        <v>x</v>
      </c>
      <c r="M101" s="96" t="str">
        <f>IF(G101="x","x",(G101*1000000/VLOOKUP($C101,'Crisis Indicator Data'!$C$3:$H$198,5,FALSE)))</f>
        <v>x</v>
      </c>
      <c r="N101" s="96" t="str">
        <f>IF(H101="x","x",(H101*1000000/VLOOKUP($C101,'Crisis Indicator Data'!$C$3:$H$198,5,FALSE)))</f>
        <v>x</v>
      </c>
      <c r="O101" s="96" t="str">
        <f>IF(I101="x","x",(I101*1000000/VLOOKUP($C101,'Crisis Indicator Data'!$C$3:$H$198,5,FALSE)))</f>
        <v>x</v>
      </c>
      <c r="P101" s="96" t="str">
        <f>IF(J101="x","x",(J101*1000000/VLOOKUP($C101,'Crisis Indicator Data'!$C$3:$H$198,5,FALSE)))</f>
        <v>x</v>
      </c>
      <c r="Q101" s="163" t="str">
        <f t="shared" si="7"/>
        <v>x</v>
      </c>
      <c r="R101" s="163" t="str">
        <f t="shared" si="8"/>
        <v>x</v>
      </c>
    </row>
    <row r="102" spans="1:18">
      <c r="A102" s="97" t="str">
        <f>'Crisis Indicator Data'!A99</f>
        <v>Syrian Regional Crisis</v>
      </c>
      <c r="B102" s="98" t="str">
        <f>'Crisis Indicator Data'!B99</f>
        <v>Regional crisis</v>
      </c>
      <c r="C102" s="98" t="str">
        <f>'Crisis Indicator Data'!C99</f>
        <v>REG004</v>
      </c>
      <c r="D102" s="98" t="str">
        <f>'Crisis Indicator Data'!D99</f>
        <v>Syria,Turkey,Iraq,Egypt,Jordan,Lebanon</v>
      </c>
      <c r="E102" s="98" t="str">
        <f>'Crisis Indicator Data'!E99</f>
        <v>SYR,TUR,IRQ,EGY,JOR,LBN</v>
      </c>
      <c r="F102" s="103">
        <f>IF('Crisis Indicator Data'!Q99="x","x",('Crisis Indicator Data'!Q99/1000000))</f>
        <v>67.355999999999995</v>
      </c>
      <c r="G102" s="103">
        <f>IF('Crisis Indicator Data'!R99="x","x",('Crisis Indicator Data'!R99/1000000))</f>
        <v>9.4990000000000006</v>
      </c>
      <c r="H102" s="103">
        <f>IF('Crisis Indicator Data'!S99="x","x",('Crisis Indicator Data'!S99/1000000))</f>
        <v>4.5170000000000003</v>
      </c>
      <c r="I102" s="103">
        <f>IF('Crisis Indicator Data'!T99="x","x",('Crisis Indicator Data'!T99/1000000))</f>
        <v>10.218</v>
      </c>
      <c r="J102" s="103">
        <f>IF('Crisis Indicator Data'!U99="x","x",('Crisis Indicator Data'!U99/1000000))</f>
        <v>6.07</v>
      </c>
      <c r="K102" s="169">
        <f t="shared" ref="K102:K133" si="9">IF(H102="x","x",IF(SUM(H102:J102)=0,0,IF(LOG(SUM(H102:J102)*1000000)&lt;$K$4,0,IF(LOG(SUM(H102:J102)*1000000)&gt;$K$3,5,ROUND(5-(K$3-LOG(SUM(H102:J102)*1000000))/(K$3-K$4)*5,1)))))</f>
        <v>5</v>
      </c>
      <c r="L102" s="96">
        <f>IF(F102="x","x",(F102*1000000/VLOOKUP($C102,'Crisis Indicator Data'!$C$3:$H$198,5,FALSE)))</f>
        <v>0.68970601787853658</v>
      </c>
      <c r="M102" s="96">
        <f>IF(G102="x","x",(G102*1000000/VLOOKUP($C102,'Crisis Indicator Data'!$C$3:$H$198,5,FALSE)))</f>
        <v>9.7267020960689746E-2</v>
      </c>
      <c r="N102" s="96">
        <f>IF(H102="x","x",(H102*1000000/VLOOKUP($C102,'Crisis Indicator Data'!$C$3:$H$198,5,FALSE)))</f>
        <v>4.6252777521784985E-2</v>
      </c>
      <c r="O102" s="96">
        <f>IF(I102="x","x",(I102*1000000/VLOOKUP($C102,'Crisis Indicator Data'!$C$3:$H$198,5,FALSE)))</f>
        <v>0.10462937363683839</v>
      </c>
      <c r="P102" s="96">
        <f>IF(J102="x","x",(J102*1000000/VLOOKUP($C102,'Crisis Indicator Data'!$C$3:$H$198,5,FALSE)))</f>
        <v>6.2155049713800058E-2</v>
      </c>
      <c r="Q102" s="163">
        <f t="shared" ref="Q102:Q133" si="10">IF(N102="x","x",IF(OR(L102&gt;=$L$3,M102&gt;=$M$3,N102&gt;=$N$3,O102&gt;=$O$3,P102&gt;=$P$3),(IF(P102&gt;=$P$3,5,IF((O102+P102)&gt;=$O$3,4,IF((O102+P102+N102)&gt;=$N$3,3,IF((O102+P102+N102+M102)&gt;=$M$3,2,1)))))))</f>
        <v>5</v>
      </c>
      <c r="R102" s="163">
        <f t="shared" ref="R102:R133" si="11">IF(Q102="x","x",(AVERAGE(K102,Q102)))</f>
        <v>5</v>
      </c>
    </row>
    <row r="103" spans="1:18">
      <c r="A103" s="97" t="str">
        <f>'Crisis Indicator Data'!A100</f>
        <v xml:space="preserve">Eastern Mediterranean Route </v>
      </c>
      <c r="B103" s="98" t="str">
        <f>'Crisis Indicator Data'!B100</f>
        <v>Regional crisis</v>
      </c>
      <c r="C103" s="98" t="str">
        <f>'Crisis Indicator Data'!C100</f>
        <v>REG006</v>
      </c>
      <c r="D103" s="98" t="str">
        <f>'Crisis Indicator Data'!D100</f>
        <v>Turkey,Greece</v>
      </c>
      <c r="E103" s="98" t="str">
        <f>'Crisis Indicator Data'!E100</f>
        <v>TUR,GRC</v>
      </c>
      <c r="F103" s="103" t="str">
        <f>IF('Crisis Indicator Data'!Q100="x","x",('Crisis Indicator Data'!Q100/1000000))</f>
        <v>x</v>
      </c>
      <c r="G103" s="103" t="str">
        <f>IF('Crisis Indicator Data'!R100="x","x",('Crisis Indicator Data'!R100/1000000))</f>
        <v>x</v>
      </c>
      <c r="H103" s="103" t="str">
        <f>IF('Crisis Indicator Data'!S100="x","x",('Crisis Indicator Data'!S100/1000000))</f>
        <v>x</v>
      </c>
      <c r="I103" s="103" t="str">
        <f>IF('Crisis Indicator Data'!T100="x","x",('Crisis Indicator Data'!T100/1000000))</f>
        <v>x</v>
      </c>
      <c r="J103" s="103" t="str">
        <f>IF('Crisis Indicator Data'!U100="x","x",('Crisis Indicator Data'!U100/1000000))</f>
        <v>x</v>
      </c>
      <c r="K103" s="169" t="str">
        <f t="shared" si="9"/>
        <v>x</v>
      </c>
      <c r="L103" s="96" t="str">
        <f>IF(F103="x","x",(F103*1000000/VLOOKUP($C103,'Crisis Indicator Data'!$C$3:$H$198,5,FALSE)))</f>
        <v>x</v>
      </c>
      <c r="M103" s="96" t="str">
        <f>IF(G103="x","x",(G103*1000000/VLOOKUP($C103,'Crisis Indicator Data'!$C$3:$H$198,5,FALSE)))</f>
        <v>x</v>
      </c>
      <c r="N103" s="96" t="str">
        <f>IF(H103="x","x",(H103*1000000/VLOOKUP($C103,'Crisis Indicator Data'!$C$3:$H$198,5,FALSE)))</f>
        <v>x</v>
      </c>
      <c r="O103" s="96" t="str">
        <f>IF(I103="x","x",(I103*1000000/VLOOKUP($C103,'Crisis Indicator Data'!$C$3:$H$198,5,FALSE)))</f>
        <v>x</v>
      </c>
      <c r="P103" s="96" t="str">
        <f>IF(J103="x","x",(J103*1000000/VLOOKUP($C103,'Crisis Indicator Data'!$C$3:$H$198,5,FALSE)))</f>
        <v>x</v>
      </c>
      <c r="Q103" s="163" t="str">
        <f t="shared" si="10"/>
        <v>x</v>
      </c>
      <c r="R103" s="163" t="str">
        <f t="shared" si="11"/>
        <v>x</v>
      </c>
    </row>
    <row r="104" spans="1:18">
      <c r="A104" s="97" t="str">
        <f>'Crisis Indicator Data'!A101</f>
        <v>Central Mediterranean Route</v>
      </c>
      <c r="B104" s="98" t="str">
        <f>'Crisis Indicator Data'!B101</f>
        <v>Regional crisis</v>
      </c>
      <c r="C104" s="98" t="str">
        <f>'Crisis Indicator Data'!C101</f>
        <v>REG007</v>
      </c>
      <c r="D104" s="98" t="str">
        <f>'Crisis Indicator Data'!D101</f>
        <v>Algeria,Tunisia,Libya,Italy</v>
      </c>
      <c r="E104" s="98" t="str">
        <f>'Crisis Indicator Data'!E101</f>
        <v>DZA,TUN,LBY,ITA</v>
      </c>
      <c r="F104" s="103" t="str">
        <f>IF('Crisis Indicator Data'!Q101="x","x",('Crisis Indicator Data'!Q101/1000000))</f>
        <v>x</v>
      </c>
      <c r="G104" s="103" t="str">
        <f>IF('Crisis Indicator Data'!R101="x","x",('Crisis Indicator Data'!R101/1000000))</f>
        <v>x</v>
      </c>
      <c r="H104" s="103" t="str">
        <f>IF('Crisis Indicator Data'!S101="x","x",('Crisis Indicator Data'!S101/1000000))</f>
        <v>x</v>
      </c>
      <c r="I104" s="103" t="str">
        <f>IF('Crisis Indicator Data'!T101="x","x",('Crisis Indicator Data'!T101/1000000))</f>
        <v>x</v>
      </c>
      <c r="J104" s="103" t="str">
        <f>IF('Crisis Indicator Data'!U101="x","x",('Crisis Indicator Data'!U101/1000000))</f>
        <v>x</v>
      </c>
      <c r="K104" s="169" t="str">
        <f t="shared" si="9"/>
        <v>x</v>
      </c>
      <c r="L104" s="96" t="str">
        <f>IF(F104="x","x",(F104*1000000/VLOOKUP($C104,'Crisis Indicator Data'!$C$3:$H$198,5,FALSE)))</f>
        <v>x</v>
      </c>
      <c r="M104" s="96" t="str">
        <f>IF(G104="x","x",(G104*1000000/VLOOKUP($C104,'Crisis Indicator Data'!$C$3:$H$198,5,FALSE)))</f>
        <v>x</v>
      </c>
      <c r="N104" s="96" t="str">
        <f>IF(H104="x","x",(H104*1000000/VLOOKUP($C104,'Crisis Indicator Data'!$C$3:$H$198,5,FALSE)))</f>
        <v>x</v>
      </c>
      <c r="O104" s="96" t="str">
        <f>IF(I104="x","x",(I104*1000000/VLOOKUP($C104,'Crisis Indicator Data'!$C$3:$H$198,5,FALSE)))</f>
        <v>x</v>
      </c>
      <c r="P104" s="96" t="str">
        <f>IF(J104="x","x",(J104*1000000/VLOOKUP($C104,'Crisis Indicator Data'!$C$3:$H$198,5,FALSE)))</f>
        <v>x</v>
      </c>
      <c r="Q104" s="163" t="str">
        <f t="shared" si="10"/>
        <v>x</v>
      </c>
      <c r="R104" s="163" t="str">
        <f t="shared" si="11"/>
        <v>x</v>
      </c>
    </row>
    <row r="105" spans="1:18">
      <c r="A105" s="97" t="str">
        <f>'Crisis Indicator Data'!A102</f>
        <v>Western Mediterranean Route</v>
      </c>
      <c r="B105" s="98" t="str">
        <f>'Crisis Indicator Data'!B102</f>
        <v>Regional crisis</v>
      </c>
      <c r="C105" s="98" t="str">
        <f>'Crisis Indicator Data'!C102</f>
        <v>REG008</v>
      </c>
      <c r="D105" s="98" t="str">
        <f>'Crisis Indicator Data'!D102</f>
        <v>Algeria,Morocco,Spain</v>
      </c>
      <c r="E105" s="98" t="str">
        <f>'Crisis Indicator Data'!E102</f>
        <v>DZA,MAR,ESP</v>
      </c>
      <c r="F105" s="103" t="str">
        <f>IF('Crisis Indicator Data'!Q102="x","x",('Crisis Indicator Data'!Q102/1000000))</f>
        <v>x</v>
      </c>
      <c r="G105" s="103" t="str">
        <f>IF('Crisis Indicator Data'!R102="x","x",('Crisis Indicator Data'!R102/1000000))</f>
        <v>x</v>
      </c>
      <c r="H105" s="103" t="str">
        <f>IF('Crisis Indicator Data'!S102="x","x",('Crisis Indicator Data'!S102/1000000))</f>
        <v>x</v>
      </c>
      <c r="I105" s="103" t="str">
        <f>IF('Crisis Indicator Data'!T102="x","x",('Crisis Indicator Data'!T102/1000000))</f>
        <v>x</v>
      </c>
      <c r="J105" s="103" t="str">
        <f>IF('Crisis Indicator Data'!U102="x","x",('Crisis Indicator Data'!U102/1000000))</f>
        <v>x</v>
      </c>
      <c r="K105" s="169" t="str">
        <f t="shared" si="9"/>
        <v>x</v>
      </c>
      <c r="L105" s="96" t="str">
        <f>IF(F105="x","x",(F105*1000000/VLOOKUP($C105,'Crisis Indicator Data'!$C$3:$H$198,5,FALSE)))</f>
        <v>x</v>
      </c>
      <c r="M105" s="96" t="str">
        <f>IF(G105="x","x",(G105*1000000/VLOOKUP($C105,'Crisis Indicator Data'!$C$3:$H$198,5,FALSE)))</f>
        <v>x</v>
      </c>
      <c r="N105" s="96" t="str">
        <f>IF(H105="x","x",(H105*1000000/VLOOKUP($C105,'Crisis Indicator Data'!$C$3:$H$198,5,FALSE)))</f>
        <v>x</v>
      </c>
      <c r="O105" s="96" t="str">
        <f>IF(I105="x","x",(I105*1000000/VLOOKUP($C105,'Crisis Indicator Data'!$C$3:$H$198,5,FALSE)))</f>
        <v>x</v>
      </c>
      <c r="P105" s="96" t="str">
        <f>IF(J105="x","x",(J105*1000000/VLOOKUP($C105,'Crisis Indicator Data'!$C$3:$H$198,5,FALSE)))</f>
        <v>x</v>
      </c>
      <c r="Q105" s="163" t="str">
        <f t="shared" si="10"/>
        <v>x</v>
      </c>
      <c r="R105" s="163" t="str">
        <f t="shared" si="11"/>
        <v>x</v>
      </c>
    </row>
    <row r="106" spans="1:18">
      <c r="A106" s="97" t="str">
        <f>'Crisis Indicator Data'!A103</f>
        <v>Rohingya Regional Crisis</v>
      </c>
      <c r="B106" s="98" t="str">
        <f>'Crisis Indicator Data'!B103</f>
        <v>Regional crisis</v>
      </c>
      <c r="C106" s="98" t="str">
        <f>'Crisis Indicator Data'!C103</f>
        <v>REG011</v>
      </c>
      <c r="D106" s="98" t="str">
        <f>'Crisis Indicator Data'!D103</f>
        <v>Bangladesh,Myanmar</v>
      </c>
      <c r="E106" s="98" t="str">
        <f>'Crisis Indicator Data'!E103</f>
        <v>BGD,MMR</v>
      </c>
      <c r="F106" s="103">
        <f>IF('Crisis Indicator Data'!Q103="x","x",('Crisis Indicator Data'!Q103/1000000))</f>
        <v>2.3180000000000001</v>
      </c>
      <c r="G106" s="103">
        <f>IF('Crisis Indicator Data'!R103="x","x",('Crisis Indicator Data'!R103/1000000))</f>
        <v>1.2010000000000001</v>
      </c>
      <c r="H106" s="103">
        <f>IF('Crisis Indicator Data'!S103="x","x",('Crisis Indicator Data'!S103/1000000))</f>
        <v>0.91700000000000004</v>
      </c>
      <c r="I106" s="103">
        <f>IF('Crisis Indicator Data'!T103="x","x",('Crisis Indicator Data'!T103/1000000))</f>
        <v>0.64400000000000002</v>
      </c>
      <c r="J106" s="103">
        <f>IF('Crisis Indicator Data'!U103="x","x",('Crisis Indicator Data'!U103/1000000))</f>
        <v>0.15</v>
      </c>
      <c r="K106" s="169">
        <f t="shared" si="9"/>
        <v>3.7</v>
      </c>
      <c r="L106" s="96">
        <f>IF(F106="x","x",(F106*1000000/VLOOKUP($C106,'Crisis Indicator Data'!$C$3:$H$198,5,FALSE)))</f>
        <v>0.44312750908048176</v>
      </c>
      <c r="M106" s="96">
        <f>IF(G106="x","x",(G106*1000000/VLOOKUP($C106,'Crisis Indicator Data'!$C$3:$H$198,5,FALSE)))</f>
        <v>0.22959281208181992</v>
      </c>
      <c r="N106" s="96">
        <f>IF(H106="x","x",(H106*1000000/VLOOKUP($C106,'Crisis Indicator Data'!$C$3:$H$198,5,FALSE)))</f>
        <v>0.17530108965780922</v>
      </c>
      <c r="O106" s="96">
        <f>IF(I106="x","x",(I106*1000000/VLOOKUP($C106,'Crisis Indicator Data'!$C$3:$H$198,5,FALSE)))</f>
        <v>0.1231122156375454</v>
      </c>
      <c r="P106" s="96">
        <f>IF(J106="x","x",(J106*1000000/VLOOKUP($C106,'Crisis Indicator Data'!$C$3:$H$198,5,FALSE)))</f>
        <v>2.8675205505639456E-2</v>
      </c>
      <c r="Q106" s="163">
        <f t="shared" si="10"/>
        <v>4</v>
      </c>
      <c r="R106" s="163">
        <f t="shared" si="11"/>
        <v>3.85</v>
      </c>
    </row>
    <row r="107" spans="1:18">
      <c r="A107" s="97" t="str">
        <f>'Crisis Indicator Data'!A104</f>
        <v>Southern Africa Regional Food Security Crisis</v>
      </c>
      <c r="B107" s="98" t="str">
        <f>'Crisis Indicator Data'!B104</f>
        <v>Regional crisis</v>
      </c>
      <c r="C107" s="98" t="str">
        <f>'Crisis Indicator Data'!C104</f>
        <v>REG012</v>
      </c>
      <c r="D107" s="98" t="str">
        <f>'Crisis Indicator Data'!D104</f>
        <v>Lesotho,Madagascar,Malawi,Mozambique,Namibia,Eswatini,Zambia,Zimbabwe</v>
      </c>
      <c r="E107" s="98" t="str">
        <f>'Crisis Indicator Data'!E104</f>
        <v>LSO,MDG,MWI,MOZ,NAM,SWZ,ZMB,ZWE</v>
      </c>
      <c r="F107" s="103">
        <f>IF('Crisis Indicator Data'!Q104="x","x",('Crisis Indicator Data'!Q104/1000000))</f>
        <v>24.199000000000002</v>
      </c>
      <c r="G107" s="103">
        <f>IF('Crisis Indicator Data'!R104="x","x",('Crisis Indicator Data'!R104/1000000))</f>
        <v>23.347000000000001</v>
      </c>
      <c r="H107" s="103">
        <f>IF('Crisis Indicator Data'!S104="x","x",('Crisis Indicator Data'!S104/1000000))</f>
        <v>11.683999999999999</v>
      </c>
      <c r="I107" s="103">
        <f>IF('Crisis Indicator Data'!T104="x","x",('Crisis Indicator Data'!T104/1000000))</f>
        <v>1.948</v>
      </c>
      <c r="J107" s="103">
        <f>IF('Crisis Indicator Data'!U104="x","x",('Crisis Indicator Data'!U104/1000000))</f>
        <v>0</v>
      </c>
      <c r="K107" s="169">
        <f t="shared" si="9"/>
        <v>5</v>
      </c>
      <c r="L107" s="96">
        <f>IF(F107="x","x",(F107*1000000/VLOOKUP($C107,'Crisis Indicator Data'!$C$3:$H$198,5,FALSE)))</f>
        <v>0.39555715383232259</v>
      </c>
      <c r="M107" s="96">
        <f>IF(G107="x","x",(G107*1000000/VLOOKUP($C107,'Crisis Indicator Data'!$C$3:$H$198,5,FALSE)))</f>
        <v>0.38163035127580625</v>
      </c>
      <c r="N107" s="96">
        <f>IF(H107="x","x",(H107*1000000/VLOOKUP($C107,'Crisis Indicator Data'!$C$3:$H$198,5,FALSE)))</f>
        <v>0.19098680876800106</v>
      </c>
      <c r="O107" s="96">
        <f>IF(I107="x","x",(I107*1000000/VLOOKUP($C107,'Crisis Indicator Data'!$C$3:$H$198,5,FALSE)))</f>
        <v>3.1842032136260356E-2</v>
      </c>
      <c r="P107" s="96">
        <f>IF(J107="x","x",(J107*1000000/VLOOKUP($C107,'Crisis Indicator Data'!$C$3:$H$198,5,FALSE)))</f>
        <v>0</v>
      </c>
      <c r="Q107" s="163">
        <f t="shared" si="10"/>
        <v>3</v>
      </c>
      <c r="R107" s="163">
        <f t="shared" si="11"/>
        <v>4</v>
      </c>
    </row>
    <row r="108" spans="1:18">
      <c r="A108" s="97" t="str">
        <f>'Crisis Indicator Data'!A105</f>
        <v>Nagorno-Karabakh Conflict</v>
      </c>
      <c r="B108" s="98" t="str">
        <f>'Crisis Indicator Data'!B105</f>
        <v>Regional crisis</v>
      </c>
      <c r="C108" s="98" t="str">
        <f>'Crisis Indicator Data'!C105</f>
        <v>REG013</v>
      </c>
      <c r="D108" s="98" t="str">
        <f>'Crisis Indicator Data'!D105</f>
        <v>Armenia,Azerbaijan</v>
      </c>
      <c r="E108" s="98" t="str">
        <f>'Crisis Indicator Data'!E105</f>
        <v>ARM,AZE</v>
      </c>
      <c r="F108" s="103" t="str">
        <f>IF('Crisis Indicator Data'!Q105="x","x",('Crisis Indicator Data'!Q105/1000000))</f>
        <v>x</v>
      </c>
      <c r="G108" s="103" t="str">
        <f>IF('Crisis Indicator Data'!R105="x","x",('Crisis Indicator Data'!R105/1000000))</f>
        <v>x</v>
      </c>
      <c r="H108" s="103" t="str">
        <f>IF('Crisis Indicator Data'!S105="x","x",('Crisis Indicator Data'!S105/1000000))</f>
        <v>x</v>
      </c>
      <c r="I108" s="103" t="str">
        <f>IF('Crisis Indicator Data'!T105="x","x",('Crisis Indicator Data'!T105/1000000))</f>
        <v>x</v>
      </c>
      <c r="J108" s="103" t="str">
        <f>IF('Crisis Indicator Data'!U105="x","x",('Crisis Indicator Data'!U105/1000000))</f>
        <v>x</v>
      </c>
      <c r="K108" s="169" t="str">
        <f t="shared" si="9"/>
        <v>x</v>
      </c>
      <c r="L108" s="96" t="str">
        <f>IF(F108="x","x",(F108*1000000/VLOOKUP($C108,'Crisis Indicator Data'!$C$3:$H$198,5,FALSE)))</f>
        <v>x</v>
      </c>
      <c r="M108" s="96" t="str">
        <f>IF(G108="x","x",(G108*1000000/VLOOKUP($C108,'Crisis Indicator Data'!$C$3:$H$198,5,FALSE)))</f>
        <v>x</v>
      </c>
      <c r="N108" s="96" t="str">
        <f>IF(H108="x","x",(H108*1000000/VLOOKUP($C108,'Crisis Indicator Data'!$C$3:$H$198,5,FALSE)))</f>
        <v>x</v>
      </c>
      <c r="O108" s="96" t="str">
        <f>IF(I108="x","x",(I108*1000000/VLOOKUP($C108,'Crisis Indicator Data'!$C$3:$H$198,5,FALSE)))</f>
        <v>x</v>
      </c>
      <c r="P108" s="96" t="str">
        <f>IF(J108="x","x",(J108*1000000/VLOOKUP($C108,'Crisis Indicator Data'!$C$3:$H$198,5,FALSE)))</f>
        <v>x</v>
      </c>
      <c r="Q108" s="163" t="str">
        <f t="shared" si="10"/>
        <v>x</v>
      </c>
      <c r="R108" s="163" t="str">
        <f t="shared" si="11"/>
        <v>x</v>
      </c>
    </row>
    <row r="109" spans="1:18">
      <c r="A109" s="97" t="str">
        <f>'Crisis Indicator Data'!A106</f>
        <v>Burundi and DRC refugees in Rwanda</v>
      </c>
      <c r="B109" s="98" t="str">
        <f>'Crisis Indicator Data'!B106</f>
        <v>International displacement</v>
      </c>
      <c r="C109" s="98" t="str">
        <f>'Crisis Indicator Data'!C106</f>
        <v>RWA002</v>
      </c>
      <c r="D109" s="98" t="str">
        <f>'Crisis Indicator Data'!D106</f>
        <v>Rwanda</v>
      </c>
      <c r="E109" s="98" t="str">
        <f>'Crisis Indicator Data'!E106</f>
        <v>RWA</v>
      </c>
      <c r="F109" s="103">
        <f>IF('Crisis Indicator Data'!Q106="x","x",('Crisis Indicator Data'!Q106/1000000))</f>
        <v>4.4359999999999999</v>
      </c>
      <c r="G109" s="103">
        <f>IF('Crisis Indicator Data'!R106="x","x",('Crisis Indicator Data'!R106/1000000))</f>
        <v>0</v>
      </c>
      <c r="H109" s="103">
        <f>IF('Crisis Indicator Data'!S106="x","x",('Crisis Indicator Data'!S106/1000000))</f>
        <v>0.14000000000000001</v>
      </c>
      <c r="I109" s="103">
        <f>IF('Crisis Indicator Data'!T106="x","x",('Crisis Indicator Data'!T106/1000000))</f>
        <v>0</v>
      </c>
      <c r="J109" s="103">
        <f>IF('Crisis Indicator Data'!U106="x","x",('Crisis Indicator Data'!U106/1000000))</f>
        <v>0</v>
      </c>
      <c r="K109" s="169">
        <f t="shared" si="9"/>
        <v>1.9</v>
      </c>
      <c r="L109" s="96">
        <f>IF(F109="x","x",(F109*1000000/VLOOKUP($C109,'Crisis Indicator Data'!$C$3:$H$198,5,FALSE)))</f>
        <v>0.96940559440559437</v>
      </c>
      <c r="M109" s="96">
        <f>IF(G109="x","x",(G109*1000000/VLOOKUP($C109,'Crisis Indicator Data'!$C$3:$H$198,5,FALSE)))</f>
        <v>0</v>
      </c>
      <c r="N109" s="96">
        <f>IF(H109="x","x",(H109*1000000/VLOOKUP($C109,'Crisis Indicator Data'!$C$3:$H$198,5,FALSE)))</f>
        <v>3.0594405594405596E-2</v>
      </c>
      <c r="O109" s="96">
        <f>IF(I109="x","x",(I109*1000000/VLOOKUP($C109,'Crisis Indicator Data'!$C$3:$H$198,5,FALSE)))</f>
        <v>0</v>
      </c>
      <c r="P109" s="96">
        <f>IF(J109="x","x",(J109*1000000/VLOOKUP($C109,'Crisis Indicator Data'!$C$3:$H$198,5,FALSE)))</f>
        <v>0</v>
      </c>
      <c r="Q109" s="163">
        <f t="shared" si="10"/>
        <v>1</v>
      </c>
      <c r="R109" s="163">
        <f t="shared" si="11"/>
        <v>1.45</v>
      </c>
    </row>
    <row r="110" spans="1:18">
      <c r="A110" s="97" t="str">
        <f>'Crisis Indicator Data'!A107</f>
        <v>Complex crisis in Sudan</v>
      </c>
      <c r="B110" s="98" t="str">
        <f>'Crisis Indicator Data'!B107</f>
        <v>Multiple crises country</v>
      </c>
      <c r="C110" s="98" t="str">
        <f>'Crisis Indicator Data'!C107</f>
        <v>SDN001</v>
      </c>
      <c r="D110" s="98" t="str">
        <f>'Crisis Indicator Data'!D107</f>
        <v>Sudan</v>
      </c>
      <c r="E110" s="98" t="str">
        <f>'Crisis Indicator Data'!E107</f>
        <v>SDN</v>
      </c>
      <c r="F110" s="103">
        <f>IF('Crisis Indicator Data'!Q107="x","x",('Crisis Indicator Data'!Q107/1000000))</f>
        <v>16</v>
      </c>
      <c r="G110" s="103">
        <f>IF('Crisis Indicator Data'!R107="x","x",('Crisis Indicator Data'!R107/1000000))</f>
        <v>17.399999999999999</v>
      </c>
      <c r="H110" s="103">
        <f>IF('Crisis Indicator Data'!S107="x","x",('Crisis Indicator Data'!S107/1000000))</f>
        <v>6.1</v>
      </c>
      <c r="I110" s="103">
        <f>IF('Crisis Indicator Data'!T107="x","x",('Crisis Indicator Data'!T107/1000000))</f>
        <v>6.7</v>
      </c>
      <c r="J110" s="103">
        <f>IF('Crisis Indicator Data'!U107="x","x",('Crisis Indicator Data'!U107/1000000))</f>
        <v>0.6</v>
      </c>
      <c r="K110" s="169">
        <f t="shared" si="9"/>
        <v>5</v>
      </c>
      <c r="L110" s="96">
        <f>IF(F110="x","x",(F110*1000000/VLOOKUP($C110,'Crisis Indicator Data'!$C$3:$H$198,5,FALSE)))</f>
        <v>0.34188034188034189</v>
      </c>
      <c r="M110" s="96">
        <f>IF(G110="x","x",(G110*1000000/VLOOKUP($C110,'Crisis Indicator Data'!$C$3:$H$198,5,FALSE)))</f>
        <v>0.37179487179487181</v>
      </c>
      <c r="N110" s="96">
        <f>IF(H110="x","x",(H110*1000000/VLOOKUP($C110,'Crisis Indicator Data'!$C$3:$H$198,5,FALSE)))</f>
        <v>0.13034188034188035</v>
      </c>
      <c r="O110" s="96">
        <f>IF(I110="x","x",(I110*1000000/VLOOKUP($C110,'Crisis Indicator Data'!$C$3:$H$198,5,FALSE)))</f>
        <v>0.14316239316239315</v>
      </c>
      <c r="P110" s="96">
        <f>IF(J110="x","x",(J110*1000000/VLOOKUP($C110,'Crisis Indicator Data'!$C$3:$H$198,5,FALSE)))</f>
        <v>1.282051282051282E-2</v>
      </c>
      <c r="Q110" s="163">
        <f t="shared" si="10"/>
        <v>4</v>
      </c>
      <c r="R110" s="163">
        <f t="shared" si="11"/>
        <v>4.5</v>
      </c>
    </row>
    <row r="111" spans="1:18">
      <c r="A111" s="97" t="str">
        <f>'Crisis Indicator Data'!A108</f>
        <v>Refugees in Sudan</v>
      </c>
      <c r="B111" s="98" t="str">
        <f>'Crisis Indicator Data'!B108</f>
        <v>International displacement</v>
      </c>
      <c r="C111" s="98" t="str">
        <f>'Crisis Indicator Data'!C108</f>
        <v>SDN005</v>
      </c>
      <c r="D111" s="98" t="str">
        <f>'Crisis Indicator Data'!D108</f>
        <v>Sudan</v>
      </c>
      <c r="E111" s="98" t="str">
        <f>'Crisis Indicator Data'!E108</f>
        <v>SDN</v>
      </c>
      <c r="F111" s="103">
        <f>IF('Crisis Indicator Data'!Q108="x","x",('Crisis Indicator Data'!Q108/1000000))</f>
        <v>0</v>
      </c>
      <c r="G111" s="103">
        <f>IF('Crisis Indicator Data'!R108="x","x",('Crisis Indicator Data'!R108/1000000))</f>
        <v>10.454000000000001</v>
      </c>
      <c r="H111" s="103">
        <f>IF('Crisis Indicator Data'!S108="x","x",('Crisis Indicator Data'!S108/1000000))</f>
        <v>0.4</v>
      </c>
      <c r="I111" s="103">
        <f>IF('Crisis Indicator Data'!T108="x","x",('Crisis Indicator Data'!T108/1000000))</f>
        <v>0.5</v>
      </c>
      <c r="J111" s="103">
        <f>IF('Crisis Indicator Data'!U108="x","x",('Crisis Indicator Data'!U108/1000000))</f>
        <v>0.2</v>
      </c>
      <c r="K111" s="169">
        <f t="shared" si="9"/>
        <v>3.4</v>
      </c>
      <c r="L111" s="96">
        <f>IF(F111="x","x",(F111*1000000/VLOOKUP($C111,'Crisis Indicator Data'!$C$3:$H$198,5,FALSE)))</f>
        <v>0</v>
      </c>
      <c r="M111" s="96">
        <f>IF(G111="x","x",(G111*1000000/VLOOKUP($C111,'Crisis Indicator Data'!$C$3:$H$198,5,FALSE)))</f>
        <v>0.9047948762333391</v>
      </c>
      <c r="N111" s="96">
        <f>IF(H111="x","x",(H111*1000000/VLOOKUP($C111,'Crisis Indicator Data'!$C$3:$H$198,5,FALSE)))</f>
        <v>3.462004500605851E-2</v>
      </c>
      <c r="O111" s="96">
        <f>IF(I111="x","x",(I111*1000000/VLOOKUP($C111,'Crisis Indicator Data'!$C$3:$H$198,5,FALSE)))</f>
        <v>4.3275056257573136E-2</v>
      </c>
      <c r="P111" s="96">
        <f>IF(J111="x","x",(J111*1000000/VLOOKUP($C111,'Crisis Indicator Data'!$C$3:$H$198,5,FALSE)))</f>
        <v>1.7310022503029255E-2</v>
      </c>
      <c r="Q111" s="163">
        <f t="shared" si="10"/>
        <v>4</v>
      </c>
      <c r="R111" s="163">
        <f t="shared" si="11"/>
        <v>3.7</v>
      </c>
    </row>
    <row r="112" spans="1:18">
      <c r="A112" s="97" t="str">
        <f>'Crisis Indicator Data'!A109</f>
        <v xml:space="preserve">Floods in Sudan </v>
      </c>
      <c r="B112" s="98" t="str">
        <f>'Crisis Indicator Data'!B109</f>
        <v>Flood</v>
      </c>
      <c r="C112" s="98" t="str">
        <f>'Crisis Indicator Data'!C109</f>
        <v>SDN006</v>
      </c>
      <c r="D112" s="98" t="str">
        <f>'Crisis Indicator Data'!D109</f>
        <v>Sudan</v>
      </c>
      <c r="E112" s="98" t="str">
        <f>'Crisis Indicator Data'!E109</f>
        <v>SDN</v>
      </c>
      <c r="F112" s="103">
        <f>IF('Crisis Indicator Data'!Q109="x","x",('Crisis Indicator Data'!Q109/1000000))</f>
        <v>42.14</v>
      </c>
      <c r="G112" s="103">
        <f>IF('Crisis Indicator Data'!R109="x","x",('Crisis Indicator Data'!R109/1000000))</f>
        <v>0.81</v>
      </c>
      <c r="H112" s="103">
        <f>IF('Crisis Indicator Data'!S109="x","x",('Crisis Indicator Data'!S109/1000000))</f>
        <v>0.05</v>
      </c>
      <c r="I112" s="103">
        <f>IF('Crisis Indicator Data'!T109="x","x",('Crisis Indicator Data'!T109/1000000))</f>
        <v>0</v>
      </c>
      <c r="J112" s="103">
        <f>IF('Crisis Indicator Data'!U109="x","x",('Crisis Indicator Data'!U109/1000000))</f>
        <v>0</v>
      </c>
      <c r="K112" s="169">
        <f t="shared" si="9"/>
        <v>1.2</v>
      </c>
      <c r="L112" s="96">
        <f>IF(F112="x","x",(F112*1000000/VLOOKUP($C112,'Crisis Indicator Data'!$C$3:$H$198,5,FALSE)))</f>
        <v>0.98</v>
      </c>
      <c r="M112" s="96">
        <f>IF(G112="x","x",(G112*1000000/VLOOKUP($C112,'Crisis Indicator Data'!$C$3:$H$198,5,FALSE)))</f>
        <v>1.8837209302325582E-2</v>
      </c>
      <c r="N112" s="96">
        <f>IF(H112="x","x",(H112*1000000/VLOOKUP($C112,'Crisis Indicator Data'!$C$3:$H$198,5,FALSE)))</f>
        <v>1.1627906976744186E-3</v>
      </c>
      <c r="O112" s="96">
        <f>IF(I112="x","x",(I112*1000000/VLOOKUP($C112,'Crisis Indicator Data'!$C$3:$H$198,5,FALSE)))</f>
        <v>0</v>
      </c>
      <c r="P112" s="96">
        <f>IF(J112="x","x",(J112*1000000/VLOOKUP($C112,'Crisis Indicator Data'!$C$3:$H$198,5,FALSE)))</f>
        <v>0</v>
      </c>
      <c r="Q112" s="163">
        <f t="shared" si="10"/>
        <v>1</v>
      </c>
      <c r="R112" s="163">
        <f t="shared" si="11"/>
        <v>1.1000000000000001</v>
      </c>
    </row>
    <row r="113" spans="1:18">
      <c r="A113" s="97" t="str">
        <f>'Crisis Indicator Data'!A110</f>
        <v>Refugees from Ethiopia</v>
      </c>
      <c r="B113" s="98" t="str">
        <f>'Crisis Indicator Data'!B110</f>
        <v>International displacement</v>
      </c>
      <c r="C113" s="98" t="str">
        <f>'Crisis Indicator Data'!C110</f>
        <v>SDN007</v>
      </c>
      <c r="D113" s="98" t="str">
        <f>'Crisis Indicator Data'!D110</f>
        <v>Sudan</v>
      </c>
      <c r="E113" s="98" t="str">
        <f>'Crisis Indicator Data'!E110</f>
        <v>SDN</v>
      </c>
      <c r="F113" s="103">
        <f>IF('Crisis Indicator Data'!Q110="x","x",('Crisis Indicator Data'!Q110/1000000))</f>
        <v>0</v>
      </c>
      <c r="G113" s="103">
        <f>IF('Crisis Indicator Data'!R110="x","x",('Crisis Indicator Data'!R110/1000000))</f>
        <v>5.0289999999999999</v>
      </c>
      <c r="H113" s="103">
        <f>IF('Crisis Indicator Data'!S110="x","x",('Crisis Indicator Data'!S110/1000000))</f>
        <v>6.3E-2</v>
      </c>
      <c r="I113" s="103">
        <f>IF('Crisis Indicator Data'!T110="x","x",('Crisis Indicator Data'!T110/1000000))</f>
        <v>0</v>
      </c>
      <c r="J113" s="103">
        <f>IF('Crisis Indicator Data'!U110="x","x",('Crisis Indicator Data'!U110/1000000))</f>
        <v>0</v>
      </c>
      <c r="K113" s="169">
        <f t="shared" si="9"/>
        <v>1.3</v>
      </c>
      <c r="L113" s="96">
        <f>IF(F113="x","x",(F113*1000000/VLOOKUP($C113,'Crisis Indicator Data'!$C$3:$H$198,5,FALSE)))</f>
        <v>0</v>
      </c>
      <c r="M113" s="96">
        <f>IF(G113="x","x",(G113*1000000/VLOOKUP($C113,'Crisis Indicator Data'!$C$3:$H$198,5,FALSE)))</f>
        <v>0.98762765121759621</v>
      </c>
      <c r="N113" s="96">
        <f>IF(H113="x","x",(H113*1000000/VLOOKUP($C113,'Crisis Indicator Data'!$C$3:$H$198,5,FALSE)))</f>
        <v>1.237234878240377E-2</v>
      </c>
      <c r="O113" s="96">
        <f>IF(I113="x","x",(I113*1000000/VLOOKUP($C113,'Crisis Indicator Data'!$C$3:$H$198,5,FALSE)))</f>
        <v>0</v>
      </c>
      <c r="P113" s="96">
        <f>IF(J113="x","x",(J113*1000000/VLOOKUP($C113,'Crisis Indicator Data'!$C$3:$H$198,5,FALSE)))</f>
        <v>0</v>
      </c>
      <c r="Q113" s="163">
        <f t="shared" si="10"/>
        <v>2</v>
      </c>
      <c r="R113" s="163">
        <f t="shared" si="11"/>
        <v>1.65</v>
      </c>
    </row>
    <row r="114" spans="1:18">
      <c r="A114" s="97" t="str">
        <f>'Crisis Indicator Data'!A111</f>
        <v>Violence West-Darfur</v>
      </c>
      <c r="B114" s="98" t="str">
        <f>'Crisis Indicator Data'!B111</f>
        <v>Other type of violence</v>
      </c>
      <c r="C114" s="98" t="str">
        <f>'Crisis Indicator Data'!C111</f>
        <v>SDN008</v>
      </c>
      <c r="D114" s="98" t="str">
        <f>'Crisis Indicator Data'!D111</f>
        <v>Sudan</v>
      </c>
      <c r="E114" s="98" t="str">
        <f>'Crisis Indicator Data'!E111</f>
        <v>SDN</v>
      </c>
      <c r="F114" s="103">
        <f>IF('Crisis Indicator Data'!Q111="x","x",('Crisis Indicator Data'!Q111/1000000))</f>
        <v>0</v>
      </c>
      <c r="G114" s="103">
        <f>IF('Crisis Indicator Data'!R111="x","x",('Crisis Indicator Data'!R111/1000000))</f>
        <v>1.67</v>
      </c>
      <c r="H114" s="103">
        <f>IF('Crisis Indicator Data'!S111="x","x",('Crisis Indicator Data'!S111/1000000))</f>
        <v>0.16900000000000001</v>
      </c>
      <c r="I114" s="103">
        <f>IF('Crisis Indicator Data'!T111="x","x",('Crisis Indicator Data'!T111/1000000))</f>
        <v>0</v>
      </c>
      <c r="J114" s="103">
        <f>IF('Crisis Indicator Data'!U111="x","x",('Crisis Indicator Data'!U111/1000000))</f>
        <v>0</v>
      </c>
      <c r="K114" s="169">
        <f t="shared" si="9"/>
        <v>2</v>
      </c>
      <c r="L114" s="96">
        <f>IF(F114="x","x",(F114*1000000/VLOOKUP($C114,'Crisis Indicator Data'!$C$3:$H$198,5,FALSE)))</f>
        <v>0</v>
      </c>
      <c r="M114" s="96">
        <f>IF(G114="x","x",(G114*1000000/VLOOKUP($C114,'Crisis Indicator Data'!$C$3:$H$198,5,FALSE)))</f>
        <v>0.90810222947253938</v>
      </c>
      <c r="N114" s="96">
        <f>IF(H114="x","x",(H114*1000000/VLOOKUP($C114,'Crisis Indicator Data'!$C$3:$H$198,5,FALSE)))</f>
        <v>9.1897770527460579E-2</v>
      </c>
      <c r="O114" s="96">
        <f>IF(I114="x","x",(I114*1000000/VLOOKUP($C114,'Crisis Indicator Data'!$C$3:$H$198,5,FALSE)))</f>
        <v>0</v>
      </c>
      <c r="P114" s="96">
        <f>IF(J114="x","x",(J114*1000000/VLOOKUP($C114,'Crisis Indicator Data'!$C$3:$H$198,5,FALSE)))</f>
        <v>0</v>
      </c>
      <c r="Q114" s="163">
        <f t="shared" si="10"/>
        <v>3</v>
      </c>
      <c r="R114" s="163">
        <f t="shared" si="11"/>
        <v>2.5</v>
      </c>
    </row>
    <row r="115" spans="1:18">
      <c r="A115" s="97" t="str">
        <f>'Crisis Indicator Data'!A112</f>
        <v>Drought in Senegal</v>
      </c>
      <c r="B115" s="98" t="str">
        <f>'Crisis Indicator Data'!B112</f>
        <v>Drought</v>
      </c>
      <c r="C115" s="98" t="str">
        <f>'Crisis Indicator Data'!C112</f>
        <v>SEN002</v>
      </c>
      <c r="D115" s="98" t="str">
        <f>'Crisis Indicator Data'!D112</f>
        <v>Senegal</v>
      </c>
      <c r="E115" s="98" t="str">
        <f>'Crisis Indicator Data'!E112</f>
        <v>SEN</v>
      </c>
      <c r="F115" s="103">
        <f>IF('Crisis Indicator Data'!Q112="x","x",('Crisis Indicator Data'!Q112/1000000))</f>
        <v>13.521000000000001</v>
      </c>
      <c r="G115" s="103">
        <f>IF('Crisis Indicator Data'!R112="x","x",('Crisis Indicator Data'!R112/1000000))</f>
        <v>2.6760000000000002</v>
      </c>
      <c r="H115" s="103">
        <f>IF('Crisis Indicator Data'!S112="x","x",('Crisis Indicator Data'!S112/1000000))</f>
        <v>0.498</v>
      </c>
      <c r="I115" s="103">
        <f>IF('Crisis Indicator Data'!T112="x","x",('Crisis Indicator Data'!T112/1000000))</f>
        <v>1.2999999999999999E-2</v>
      </c>
      <c r="J115" s="103">
        <f>IF('Crisis Indicator Data'!U112="x","x",('Crisis Indicator Data'!U112/1000000))</f>
        <v>0</v>
      </c>
      <c r="K115" s="169">
        <f t="shared" si="9"/>
        <v>2.8</v>
      </c>
      <c r="L115" s="96">
        <f>IF(F115="x","x",(F115*1000000/VLOOKUP($C115,'Crisis Indicator Data'!$C$3:$H$198,5,FALSE)))</f>
        <v>0.80920462026452811</v>
      </c>
      <c r="M115" s="96">
        <f>IF(G115="x","x",(G115*1000000/VLOOKUP($C115,'Crisis Indicator Data'!$C$3:$H$198,5,FALSE)))</f>
        <v>0.16015321084445508</v>
      </c>
      <c r="N115" s="96">
        <f>IF(H115="x","x",(H115*1000000/VLOOKUP($C115,'Crisis Indicator Data'!$C$3:$H$198,5,FALSE)))</f>
        <v>2.9804297085403077E-2</v>
      </c>
      <c r="O115" s="96">
        <f>IF(I115="x","x",(I115*1000000/VLOOKUP($C115,'Crisis Indicator Data'!$C$3:$H$198,5,FALSE)))</f>
        <v>7.7802381949847383E-4</v>
      </c>
      <c r="P115" s="96">
        <f>IF(J115="x","x",(J115*1000000/VLOOKUP($C115,'Crisis Indicator Data'!$C$3:$H$198,5,FALSE)))</f>
        <v>0</v>
      </c>
      <c r="Q115" s="163">
        <f t="shared" si="10"/>
        <v>2</v>
      </c>
      <c r="R115" s="163">
        <f t="shared" si="11"/>
        <v>2.4</v>
      </c>
    </row>
    <row r="116" spans="1:18">
      <c r="A116" s="97" t="str">
        <f>'Crisis Indicator Data'!A113</f>
        <v>Complex crisis in El Salvador</v>
      </c>
      <c r="B116" s="98" t="str">
        <f>'Crisis Indicator Data'!B113</f>
        <v>Complex crisis</v>
      </c>
      <c r="C116" s="98" t="str">
        <f>'Crisis Indicator Data'!C113</f>
        <v>SLV001</v>
      </c>
      <c r="D116" s="98" t="str">
        <f>'Crisis Indicator Data'!D113</f>
        <v>El Salvador</v>
      </c>
      <c r="E116" s="98" t="str">
        <f>'Crisis Indicator Data'!E113</f>
        <v>SLV</v>
      </c>
      <c r="F116" s="103">
        <f>IF('Crisis Indicator Data'!Q113="x","x",('Crisis Indicator Data'!Q113/1000000))</f>
        <v>5.3</v>
      </c>
      <c r="G116" s="103">
        <f>IF('Crisis Indicator Data'!R113="x","x",('Crisis Indicator Data'!R113/1000000))</f>
        <v>0.75700000000000001</v>
      </c>
      <c r="H116" s="103">
        <f>IF('Crisis Indicator Data'!S113="x","x",('Crisis Indicator Data'!S113/1000000))</f>
        <v>0.54800000000000004</v>
      </c>
      <c r="I116" s="103">
        <f>IF('Crisis Indicator Data'!T113="x","x",('Crisis Indicator Data'!T113/1000000))</f>
        <v>9.5000000000000001E-2</v>
      </c>
      <c r="J116" s="103">
        <f>IF('Crisis Indicator Data'!U113="x","x",('Crisis Indicator Data'!U113/1000000))</f>
        <v>0</v>
      </c>
      <c r="K116" s="169">
        <f t="shared" si="9"/>
        <v>3</v>
      </c>
      <c r="L116" s="96">
        <f>IF(F116="x","x",(F116*1000000/VLOOKUP($C116,'Crisis Indicator Data'!$C$3:$H$198,5,FALSE)))</f>
        <v>0.79104477611940294</v>
      </c>
      <c r="M116" s="96">
        <f>IF(G116="x","x",(G116*1000000/VLOOKUP($C116,'Crisis Indicator Data'!$C$3:$H$198,5,FALSE)))</f>
        <v>0.11298507462686568</v>
      </c>
      <c r="N116" s="96">
        <f>IF(H116="x","x",(H116*1000000/VLOOKUP($C116,'Crisis Indicator Data'!$C$3:$H$198,5,FALSE)))</f>
        <v>8.1791044776119398E-2</v>
      </c>
      <c r="O116" s="96">
        <f>IF(I116="x","x",(I116*1000000/VLOOKUP($C116,'Crisis Indicator Data'!$C$3:$H$198,5,FALSE)))</f>
        <v>1.4179104477611941E-2</v>
      </c>
      <c r="P116" s="96">
        <f>IF(J116="x","x",(J116*1000000/VLOOKUP($C116,'Crisis Indicator Data'!$C$3:$H$198,5,FALSE)))</f>
        <v>0</v>
      </c>
      <c r="Q116" s="163">
        <f t="shared" si="10"/>
        <v>3</v>
      </c>
      <c r="R116" s="163">
        <f t="shared" si="11"/>
        <v>3</v>
      </c>
    </row>
    <row r="117" spans="1:18">
      <c r="A117" s="97" t="str">
        <f>'Crisis Indicator Data'!A114</f>
        <v>Complex crisis in Somalia</v>
      </c>
      <c r="B117" s="98" t="str">
        <f>'Crisis Indicator Data'!B114</f>
        <v>Complex crisis</v>
      </c>
      <c r="C117" s="98" t="str">
        <f>'Crisis Indicator Data'!C114</f>
        <v>SOM001</v>
      </c>
      <c r="D117" s="98" t="str">
        <f>'Crisis Indicator Data'!D114</f>
        <v>Somalia</v>
      </c>
      <c r="E117" s="98" t="str">
        <f>'Crisis Indicator Data'!E114</f>
        <v>SOM</v>
      </c>
      <c r="F117" s="103">
        <f>IF('Crisis Indicator Data'!Q114="x","x",('Crisis Indicator Data'!Q114/1000000))</f>
        <v>0</v>
      </c>
      <c r="G117" s="103">
        <f>IF('Crisis Indicator Data'!R114="x","x",('Crisis Indicator Data'!R114/1000000))</f>
        <v>6.4</v>
      </c>
      <c r="H117" s="103">
        <f>IF('Crisis Indicator Data'!S114="x","x",('Crisis Indicator Data'!S114/1000000))</f>
        <v>0</v>
      </c>
      <c r="I117" s="103">
        <f>IF('Crisis Indicator Data'!T114="x","x",('Crisis Indicator Data'!T114/1000000))</f>
        <v>5.782</v>
      </c>
      <c r="J117" s="103">
        <f>IF('Crisis Indicator Data'!U114="x","x",('Crisis Indicator Data'!U114/1000000))</f>
        <v>0.11799999999999999</v>
      </c>
      <c r="K117" s="169">
        <f t="shared" si="9"/>
        <v>4.5999999999999996</v>
      </c>
      <c r="L117" s="96">
        <f>IF(F117="x","x",(F117*1000000/VLOOKUP($C117,'Crisis Indicator Data'!$C$3:$H$198,5,FALSE)))</f>
        <v>0</v>
      </c>
      <c r="M117" s="96">
        <f>IF(G117="x","x",(G117*1000000/VLOOKUP($C117,'Crisis Indicator Data'!$C$3:$H$198,5,FALSE)))</f>
        <v>0.52032520325203258</v>
      </c>
      <c r="N117" s="96">
        <f>IF(H117="x","x",(H117*1000000/VLOOKUP($C117,'Crisis Indicator Data'!$C$3:$H$198,5,FALSE)))</f>
        <v>0</v>
      </c>
      <c r="O117" s="96">
        <f>IF(I117="x","x",(I117*1000000/VLOOKUP($C117,'Crisis Indicator Data'!$C$3:$H$198,5,FALSE)))</f>
        <v>0.47008130081300814</v>
      </c>
      <c r="P117" s="96">
        <f>IF(J117="x","x",(J117*1000000/VLOOKUP($C117,'Crisis Indicator Data'!$C$3:$H$198,5,FALSE)))</f>
        <v>9.59349593495935E-3</v>
      </c>
      <c r="Q117" s="163">
        <f t="shared" si="10"/>
        <v>4</v>
      </c>
      <c r="R117" s="163">
        <f t="shared" si="11"/>
        <v>4.3</v>
      </c>
    </row>
    <row r="118" spans="1:18">
      <c r="A118" s="97" t="str">
        <f>'Crisis Indicator Data'!A115</f>
        <v>Mixed Migration Flows in Somalia</v>
      </c>
      <c r="B118" s="98" t="str">
        <f>'Crisis Indicator Data'!B115</f>
        <v>International displacement</v>
      </c>
      <c r="C118" s="98" t="str">
        <f>'Crisis Indicator Data'!C115</f>
        <v>SOM002</v>
      </c>
      <c r="D118" s="98" t="str">
        <f>'Crisis Indicator Data'!D115</f>
        <v>Somalia</v>
      </c>
      <c r="E118" s="98" t="str">
        <f>'Crisis Indicator Data'!E115</f>
        <v>SOM</v>
      </c>
      <c r="F118" s="103">
        <f>IF('Crisis Indicator Data'!Q115="x","x",('Crisis Indicator Data'!Q115/1000000))</f>
        <v>1.2270000000000001</v>
      </c>
      <c r="G118" s="103">
        <f>IF('Crisis Indicator Data'!R115="x","x",('Crisis Indicator Data'!R115/1000000))</f>
        <v>0</v>
      </c>
      <c r="H118" s="103">
        <f>IF('Crisis Indicator Data'!S115="x","x",('Crisis Indicator Data'!S115/1000000))</f>
        <v>2E-3</v>
      </c>
      <c r="I118" s="103">
        <f>IF('Crisis Indicator Data'!T115="x","x",('Crisis Indicator Data'!T115/1000000))</f>
        <v>3.4000000000000002E-2</v>
      </c>
      <c r="J118" s="103">
        <f>IF('Crisis Indicator Data'!U115="x","x",('Crisis Indicator Data'!U115/1000000))</f>
        <v>0</v>
      </c>
      <c r="K118" s="169">
        <f t="shared" si="9"/>
        <v>0.9</v>
      </c>
      <c r="L118" s="96">
        <f>IF(F118="x","x",(F118*1000000/VLOOKUP($C118,'Crisis Indicator Data'!$C$3:$H$198,5,FALSE)))</f>
        <v>0.97303727200634416</v>
      </c>
      <c r="M118" s="96">
        <f>IF(G118="x","x",(G118*1000000/VLOOKUP($C118,'Crisis Indicator Data'!$C$3:$H$198,5,FALSE)))</f>
        <v>0</v>
      </c>
      <c r="N118" s="96">
        <f>IF(H118="x","x",(H118*1000000/VLOOKUP($C118,'Crisis Indicator Data'!$C$3:$H$198,5,FALSE)))</f>
        <v>1.5860428231562252E-3</v>
      </c>
      <c r="O118" s="96">
        <f>IF(I118="x","x",(I118*1000000/VLOOKUP($C118,'Crisis Indicator Data'!$C$3:$H$198,5,FALSE)))</f>
        <v>2.696272799365583E-2</v>
      </c>
      <c r="P118" s="96">
        <f>IF(J118="x","x",(J118*1000000/VLOOKUP($C118,'Crisis Indicator Data'!$C$3:$H$198,5,FALSE)))</f>
        <v>0</v>
      </c>
      <c r="Q118" s="163">
        <f t="shared" si="10"/>
        <v>1</v>
      </c>
      <c r="R118" s="163">
        <f t="shared" si="11"/>
        <v>0.95</v>
      </c>
    </row>
    <row r="119" spans="1:18">
      <c r="A119" s="97" t="str">
        <f>'Crisis Indicator Data'!A116</f>
        <v>Floods in Somalia</v>
      </c>
      <c r="B119" s="98" t="str">
        <f>'Crisis Indicator Data'!B116</f>
        <v>Flood</v>
      </c>
      <c r="C119" s="98" t="str">
        <f>'Crisis Indicator Data'!C116</f>
        <v>SOM004</v>
      </c>
      <c r="D119" s="98" t="str">
        <f>'Crisis Indicator Data'!D116</f>
        <v>Somalia</v>
      </c>
      <c r="E119" s="98" t="str">
        <f>'Crisis Indicator Data'!E116</f>
        <v>SOM</v>
      </c>
      <c r="F119" s="103">
        <f>IF('Crisis Indicator Data'!Q116="x","x",('Crisis Indicator Data'!Q116/1000000))</f>
        <v>9.93</v>
      </c>
      <c r="G119" s="103">
        <f>IF('Crisis Indicator Data'!R116="x","x",('Crisis Indicator Data'!R116/1000000))</f>
        <v>0.11</v>
      </c>
      <c r="H119" s="103">
        <f>IF('Crisis Indicator Data'!S116="x","x",('Crisis Indicator Data'!S116/1000000))</f>
        <v>0.629</v>
      </c>
      <c r="I119" s="103">
        <f>IF('Crisis Indicator Data'!T116="x","x",('Crisis Indicator Data'!T116/1000000))</f>
        <v>0</v>
      </c>
      <c r="J119" s="103">
        <f>IF('Crisis Indicator Data'!U116="x","x",('Crisis Indicator Data'!U116/1000000))</f>
        <v>0</v>
      </c>
      <c r="K119" s="169">
        <f t="shared" si="9"/>
        <v>3</v>
      </c>
      <c r="L119" s="96">
        <f>IF(F119="x","x",(F119*1000000/VLOOKUP($C119,'Crisis Indicator Data'!$C$3:$H$198,5,FALSE)))</f>
        <v>0.93082114735658039</v>
      </c>
      <c r="M119" s="96">
        <f>IF(G119="x","x",(G119*1000000/VLOOKUP($C119,'Crisis Indicator Data'!$C$3:$H$198,5,FALSE)))</f>
        <v>1.0311211098612674E-2</v>
      </c>
      <c r="N119" s="96">
        <f>IF(H119="x","x",(H119*1000000/VLOOKUP($C119,'Crisis Indicator Data'!$C$3:$H$198,5,FALSE)))</f>
        <v>5.8961379827521559E-2</v>
      </c>
      <c r="O119" s="96">
        <f>IF(I119="x","x",(I119*1000000/VLOOKUP($C119,'Crisis Indicator Data'!$C$3:$H$198,5,FALSE)))</f>
        <v>0</v>
      </c>
      <c r="P119" s="96">
        <f>IF(J119="x","x",(J119*1000000/VLOOKUP($C119,'Crisis Indicator Data'!$C$3:$H$198,5,FALSE)))</f>
        <v>0</v>
      </c>
      <c r="Q119" s="163">
        <f t="shared" si="10"/>
        <v>3</v>
      </c>
      <c r="R119" s="163">
        <f t="shared" si="11"/>
        <v>3</v>
      </c>
    </row>
    <row r="120" spans="1:18">
      <c r="A120" s="97" t="str">
        <f>'Crisis Indicator Data'!A117</f>
        <v>Complex crisis in South Sudan</v>
      </c>
      <c r="B120" s="98" t="str">
        <f>'Crisis Indicator Data'!B117</f>
        <v>Complex crisis</v>
      </c>
      <c r="C120" s="98" t="str">
        <f>'Crisis Indicator Data'!C117</f>
        <v>SSD001</v>
      </c>
      <c r="D120" s="98" t="str">
        <f>'Crisis Indicator Data'!D117</f>
        <v>South Sudan</v>
      </c>
      <c r="E120" s="98" t="str">
        <f>'Crisis Indicator Data'!E117</f>
        <v>SSD</v>
      </c>
      <c r="F120" s="103">
        <f>IF('Crisis Indicator Data'!Q117="x","x",('Crisis Indicator Data'!Q117/1000000))</f>
        <v>0</v>
      </c>
      <c r="G120" s="103">
        <f>IF('Crisis Indicator Data'!R117="x","x",('Crisis Indicator Data'!R117/1000000))</f>
        <v>3.4</v>
      </c>
      <c r="H120" s="103">
        <f>IF('Crisis Indicator Data'!S117="x","x",('Crisis Indicator Data'!S117/1000000))</f>
        <v>4.4710000000000001</v>
      </c>
      <c r="I120" s="103">
        <f>IF('Crisis Indicator Data'!T117="x","x",('Crisis Indicator Data'!T117/1000000))</f>
        <v>3.8290000000000002</v>
      </c>
      <c r="J120" s="103">
        <f>IF('Crisis Indicator Data'!U117="x","x",('Crisis Indicator Data'!U117/1000000))</f>
        <v>0</v>
      </c>
      <c r="K120" s="169">
        <f t="shared" si="9"/>
        <v>4.9000000000000004</v>
      </c>
      <c r="L120" s="96">
        <f>IF(F120="x","x",(F120*1000000/VLOOKUP($C120,'Crisis Indicator Data'!$C$3:$H$198,5,FALSE)))</f>
        <v>0</v>
      </c>
      <c r="M120" s="96">
        <f>IF(G120="x","x",(G120*1000000/VLOOKUP($C120,'Crisis Indicator Data'!$C$3:$H$198,5,FALSE)))</f>
        <v>0.29097133076593923</v>
      </c>
      <c r="N120" s="96">
        <f>IF(H120="x","x",(H120*1000000/VLOOKUP($C120,'Crisis Indicator Data'!$C$3:$H$198,5,FALSE)))</f>
        <v>0.38262729995721012</v>
      </c>
      <c r="O120" s="96">
        <f>IF(I120="x","x",(I120*1000000/VLOOKUP($C120,'Crisis Indicator Data'!$C$3:$H$198,5,FALSE)))</f>
        <v>0.32768506632434746</v>
      </c>
      <c r="P120" s="96">
        <f>IF(J120="x","x",(J120*1000000/VLOOKUP($C120,'Crisis Indicator Data'!$C$3:$H$198,5,FALSE)))</f>
        <v>0</v>
      </c>
      <c r="Q120" s="163">
        <f t="shared" si="10"/>
        <v>4</v>
      </c>
      <c r="R120" s="163">
        <f t="shared" si="11"/>
        <v>4.45</v>
      </c>
    </row>
    <row r="121" spans="1:18">
      <c r="A121" s="97" t="str">
        <f>'Crisis Indicator Data'!A118</f>
        <v>Food Security Crisis in Eswatini</v>
      </c>
      <c r="B121" s="98" t="str">
        <f>'Crisis Indicator Data'!B118</f>
        <v>Food Security</v>
      </c>
      <c r="C121" s="98" t="str">
        <f>'Crisis Indicator Data'!C118</f>
        <v>SWZ001</v>
      </c>
      <c r="D121" s="98" t="str">
        <f>'Crisis Indicator Data'!D118</f>
        <v>Eswatini</v>
      </c>
      <c r="E121" s="98" t="str">
        <f>'Crisis Indicator Data'!E118</f>
        <v>SWZ</v>
      </c>
      <c r="F121" s="103">
        <f>IF('Crisis Indicator Data'!Q118="x","x",('Crisis Indicator Data'!Q118/1000000))</f>
        <v>0.34899999999999998</v>
      </c>
      <c r="G121" s="103">
        <f>IF('Crisis Indicator Data'!R118="x","x",('Crisis Indicator Data'!R118/1000000))</f>
        <v>0.433</v>
      </c>
      <c r="H121" s="103">
        <f>IF('Crisis Indicator Data'!S118="x","x",('Crisis Indicator Data'!S118/1000000))</f>
        <v>0.28799999999999998</v>
      </c>
      <c r="I121" s="103">
        <f>IF('Crisis Indicator Data'!T118="x","x",('Crisis Indicator Data'!T118/1000000))</f>
        <v>0.06</v>
      </c>
      <c r="J121" s="103">
        <f>IF('Crisis Indicator Data'!U118="x","x",('Crisis Indicator Data'!U118/1000000))</f>
        <v>0</v>
      </c>
      <c r="K121" s="169">
        <f t="shared" si="9"/>
        <v>2.6</v>
      </c>
      <c r="L121" s="96">
        <f>IF(F121="x","x",(F121*1000000/VLOOKUP($C121,'Crisis Indicator Data'!$C$3:$H$198,5,FALSE)))</f>
        <v>0.3088495575221239</v>
      </c>
      <c r="M121" s="96">
        <f>IF(G121="x","x",(G121*1000000/VLOOKUP($C121,'Crisis Indicator Data'!$C$3:$H$198,5,FALSE)))</f>
        <v>0.38318584070796458</v>
      </c>
      <c r="N121" s="96">
        <f>IF(H121="x","x",(H121*1000000/VLOOKUP($C121,'Crisis Indicator Data'!$C$3:$H$198,5,FALSE)))</f>
        <v>0.25486725663716814</v>
      </c>
      <c r="O121" s="96">
        <f>IF(I121="x","x",(I121*1000000/VLOOKUP($C121,'Crisis Indicator Data'!$C$3:$H$198,5,FALSE)))</f>
        <v>5.3097345132743362E-2</v>
      </c>
      <c r="P121" s="96">
        <f>IF(J121="x","x",(J121*1000000/VLOOKUP($C121,'Crisis Indicator Data'!$C$3:$H$198,5,FALSE)))</f>
        <v>0</v>
      </c>
      <c r="Q121" s="163">
        <f t="shared" si="10"/>
        <v>4</v>
      </c>
      <c r="R121" s="163">
        <f t="shared" si="11"/>
        <v>3.3</v>
      </c>
    </row>
    <row r="122" spans="1:18">
      <c r="A122" s="97" t="str">
        <f>'Crisis Indicator Data'!A119</f>
        <v>Syrian conflict</v>
      </c>
      <c r="B122" s="98" t="str">
        <f>'Crisis Indicator Data'!B119</f>
        <v>Complex crisis</v>
      </c>
      <c r="C122" s="98" t="str">
        <f>'Crisis Indicator Data'!C119</f>
        <v>SYR001</v>
      </c>
      <c r="D122" s="98" t="str">
        <f>'Crisis Indicator Data'!D119</f>
        <v>Syria</v>
      </c>
      <c r="E122" s="98" t="str">
        <f>'Crisis Indicator Data'!E119</f>
        <v>SYR</v>
      </c>
      <c r="F122" s="103">
        <f>IF('Crisis Indicator Data'!Q119="x","x",('Crisis Indicator Data'!Q119/1000000))</f>
        <v>0</v>
      </c>
      <c r="G122" s="103">
        <f>IF('Crisis Indicator Data'!R119="x","x",('Crisis Indicator Data'!R119/1000000))</f>
        <v>4.0999999999999996</v>
      </c>
      <c r="H122" s="103">
        <f>IF('Crisis Indicator Data'!S119="x","x",('Crisis Indicator Data'!S119/1000000))</f>
        <v>0.03</v>
      </c>
      <c r="I122" s="103">
        <f>IF('Crisis Indicator Data'!T119="x","x",('Crisis Indicator Data'!T119/1000000))</f>
        <v>7.38</v>
      </c>
      <c r="J122" s="103">
        <f>IF('Crisis Indicator Data'!U119="x","x",('Crisis Indicator Data'!U119/1000000))</f>
        <v>5.99</v>
      </c>
      <c r="K122" s="169">
        <f t="shared" si="9"/>
        <v>5</v>
      </c>
      <c r="L122" s="96">
        <f>IF(F122="x","x",(F122*1000000/VLOOKUP($C122,'Crisis Indicator Data'!$C$3:$H$198,5,FALSE)))</f>
        <v>0</v>
      </c>
      <c r="M122" s="96">
        <f>IF(G122="x","x",(G122*1000000/VLOOKUP($C122,'Crisis Indicator Data'!$C$3:$H$198,5,FALSE)))</f>
        <v>0.23428571428571426</v>
      </c>
      <c r="N122" s="96">
        <f>IF(H122="x","x",(H122*1000000/VLOOKUP($C122,'Crisis Indicator Data'!$C$3:$H$198,5,FALSE)))</f>
        <v>1.7142857142857142E-3</v>
      </c>
      <c r="O122" s="96">
        <f>IF(I122="x","x",(I122*1000000/VLOOKUP($C122,'Crisis Indicator Data'!$C$3:$H$198,5,FALSE)))</f>
        <v>0.42171428571428571</v>
      </c>
      <c r="P122" s="96">
        <f>IF(J122="x","x",(J122*1000000/VLOOKUP($C122,'Crisis Indicator Data'!$C$3:$H$198,5,FALSE)))</f>
        <v>0.3422857142857143</v>
      </c>
      <c r="Q122" s="163">
        <f t="shared" si="10"/>
        <v>5</v>
      </c>
      <c r="R122" s="163">
        <f t="shared" si="11"/>
        <v>5</v>
      </c>
    </row>
    <row r="123" spans="1:18">
      <c r="A123" s="97" t="str">
        <f>'Crisis Indicator Data'!A120</f>
        <v>Complex crisis in Chad</v>
      </c>
      <c r="B123" s="98" t="str">
        <f>'Crisis Indicator Data'!B120</f>
        <v>Multiple crises country</v>
      </c>
      <c r="C123" s="98" t="str">
        <f>'Crisis Indicator Data'!C120</f>
        <v>TCD001</v>
      </c>
      <c r="D123" s="98" t="str">
        <f>'Crisis Indicator Data'!D120</f>
        <v>Chad</v>
      </c>
      <c r="E123" s="98" t="str">
        <f>'Crisis Indicator Data'!E120</f>
        <v>TCD</v>
      </c>
      <c r="F123" s="103">
        <f>IF('Crisis Indicator Data'!Q120="x","x",('Crisis Indicator Data'!Q120/1000000))</f>
        <v>9.1750000000000007</v>
      </c>
      <c r="G123" s="103">
        <f>IF('Crisis Indicator Data'!R120="x","x",('Crisis Indicator Data'!R120/1000000))</f>
        <v>1.2070000000000001</v>
      </c>
      <c r="H123" s="103">
        <f>IF('Crisis Indicator Data'!S120="x","x",('Crisis Indicator Data'!S120/1000000))</f>
        <v>4.7359999999999998</v>
      </c>
      <c r="I123" s="103">
        <f>IF('Crisis Indicator Data'!T120="x","x",('Crisis Indicator Data'!T120/1000000))</f>
        <v>1.472</v>
      </c>
      <c r="J123" s="103">
        <f>IF('Crisis Indicator Data'!U120="x","x",('Crisis Indicator Data'!U120/1000000))</f>
        <v>0.192</v>
      </c>
      <c r="K123" s="169">
        <f t="shared" si="9"/>
        <v>4.7</v>
      </c>
      <c r="L123" s="96">
        <f>IF(F123="x","x",(F123*1000000/VLOOKUP($C123,'Crisis Indicator Data'!$C$3:$H$198,5,FALSE)))</f>
        <v>0.54622849318330657</v>
      </c>
      <c r="M123" s="96">
        <f>IF(G123="x","x",(G123*1000000/VLOOKUP($C123,'Crisis Indicator Data'!$C$3:$H$198,5,FALSE)))</f>
        <v>7.1858069893433352E-2</v>
      </c>
      <c r="N123" s="96">
        <f>IF(H123="x","x",(H123*1000000/VLOOKUP($C123,'Crisis Indicator Data'!$C$3:$H$198,5,FALSE)))</f>
        <v>0.28195511103173188</v>
      </c>
      <c r="O123" s="96">
        <f>IF(I123="x","x",(I123*1000000/VLOOKUP($C123,'Crisis Indicator Data'!$C$3:$H$198,5,FALSE)))</f>
        <v>8.7634696672024767E-2</v>
      </c>
      <c r="P123" s="96">
        <f>IF(J123="x","x",(J123*1000000/VLOOKUP($C123,'Crisis Indicator Data'!$C$3:$H$198,5,FALSE)))</f>
        <v>1.1430612609394535E-2</v>
      </c>
      <c r="Q123" s="163">
        <f t="shared" si="10"/>
        <v>4</v>
      </c>
      <c r="R123" s="163">
        <f t="shared" si="11"/>
        <v>4.3499999999999996</v>
      </c>
    </row>
    <row r="124" spans="1:18">
      <c r="A124" s="97" t="str">
        <f>'Crisis Indicator Data'!A121</f>
        <v>Boko Haram in Chad</v>
      </c>
      <c r="B124" s="98" t="str">
        <f>'Crisis Indicator Data'!B121</f>
        <v>Conflict</v>
      </c>
      <c r="C124" s="98" t="str">
        <f>'Crisis Indicator Data'!C121</f>
        <v>TCD003</v>
      </c>
      <c r="D124" s="98" t="str">
        <f>'Crisis Indicator Data'!D121</f>
        <v>Chad</v>
      </c>
      <c r="E124" s="98" t="str">
        <f>'Crisis Indicator Data'!E121</f>
        <v>TCD</v>
      </c>
      <c r="F124" s="103">
        <f>IF('Crisis Indicator Data'!Q121="x","x",('Crisis Indicator Data'!Q121/1000000))</f>
        <v>0</v>
      </c>
      <c r="G124" s="103">
        <f>IF('Crisis Indicator Data'!R121="x","x",('Crisis Indicator Data'!R121/1000000))</f>
        <v>0.318</v>
      </c>
      <c r="H124" s="103">
        <f>IF('Crisis Indicator Data'!S121="x","x",('Crisis Indicator Data'!S121/1000000))</f>
        <v>9.8000000000000004E-2</v>
      </c>
      <c r="I124" s="103">
        <f>IF('Crisis Indicator Data'!T121="x","x",('Crisis Indicator Data'!T121/1000000))</f>
        <v>0.14699999999999999</v>
      </c>
      <c r="J124" s="103">
        <f>IF('Crisis Indicator Data'!U121="x","x",('Crisis Indicator Data'!U121/1000000))</f>
        <v>0.122</v>
      </c>
      <c r="K124" s="169">
        <f t="shared" si="9"/>
        <v>2.6</v>
      </c>
      <c r="L124" s="96">
        <f>IF(F124="x","x",(F124*1000000/VLOOKUP($C124,'Crisis Indicator Data'!$C$3:$H$198,5,FALSE)))</f>
        <v>0</v>
      </c>
      <c r="M124" s="96">
        <f>IF(G124="x","x",(G124*1000000/VLOOKUP($C124,'Crisis Indicator Data'!$C$3:$H$198,5,FALSE)))</f>
        <v>0.46355685131195334</v>
      </c>
      <c r="N124" s="96">
        <f>IF(H124="x","x",(H124*1000000/VLOOKUP($C124,'Crisis Indicator Data'!$C$3:$H$198,5,FALSE)))</f>
        <v>0.14285714285714285</v>
      </c>
      <c r="O124" s="96">
        <f>IF(I124="x","x",(I124*1000000/VLOOKUP($C124,'Crisis Indicator Data'!$C$3:$H$198,5,FALSE)))</f>
        <v>0.21428571428571427</v>
      </c>
      <c r="P124" s="96">
        <f>IF(J124="x","x",(J124*1000000/VLOOKUP($C124,'Crisis Indicator Data'!$C$3:$H$198,5,FALSE)))</f>
        <v>0.17784256559766765</v>
      </c>
      <c r="Q124" s="163">
        <f t="shared" si="10"/>
        <v>5</v>
      </c>
      <c r="R124" s="163">
        <f t="shared" si="11"/>
        <v>3.8</v>
      </c>
    </row>
    <row r="125" spans="1:18">
      <c r="A125" s="97" t="str">
        <f>'Crisis Indicator Data'!A122</f>
        <v>CAR refugees in Chad</v>
      </c>
      <c r="B125" s="98" t="str">
        <f>'Crisis Indicator Data'!B122</f>
        <v>International displacement</v>
      </c>
      <c r="C125" s="98" t="str">
        <f>'Crisis Indicator Data'!C122</f>
        <v>TCD004</v>
      </c>
      <c r="D125" s="98" t="str">
        <f>'Crisis Indicator Data'!D122</f>
        <v>Chad</v>
      </c>
      <c r="E125" s="98" t="str">
        <f>'Crisis Indicator Data'!E122</f>
        <v>TCD</v>
      </c>
      <c r="F125" s="103">
        <f>IF('Crisis Indicator Data'!Q122="x","x",('Crisis Indicator Data'!Q122/1000000))</f>
        <v>3.452</v>
      </c>
      <c r="G125" s="103">
        <f>IF('Crisis Indicator Data'!R122="x","x",('Crisis Indicator Data'!R122/1000000))</f>
        <v>0</v>
      </c>
      <c r="H125" s="103">
        <f>IF('Crisis Indicator Data'!S122="x","x",('Crisis Indicator Data'!S122/1000000))</f>
        <v>0.74299999999999999</v>
      </c>
      <c r="I125" s="103">
        <f>IF('Crisis Indicator Data'!T122="x","x",('Crisis Indicator Data'!T122/1000000))</f>
        <v>0.26100000000000001</v>
      </c>
      <c r="J125" s="103">
        <f>IF('Crisis Indicator Data'!U122="x","x",('Crisis Indicator Data'!U122/1000000))</f>
        <v>0</v>
      </c>
      <c r="K125" s="169">
        <f t="shared" si="9"/>
        <v>3.3</v>
      </c>
      <c r="L125" s="96">
        <f>IF(F125="x","x",(F125*1000000/VLOOKUP($C125,'Crisis Indicator Data'!$C$3:$H$198,5,FALSE)))</f>
        <v>0.77468581687612204</v>
      </c>
      <c r="M125" s="96">
        <f>IF(G125="x","x",(G125*1000000/VLOOKUP($C125,'Crisis Indicator Data'!$C$3:$H$198,5,FALSE)))</f>
        <v>0</v>
      </c>
      <c r="N125" s="96">
        <f>IF(H125="x","x",(H125*1000000/VLOOKUP($C125,'Crisis Indicator Data'!$C$3:$H$198,5,FALSE)))</f>
        <v>0.16674147217235188</v>
      </c>
      <c r="O125" s="96">
        <f>IF(I125="x","x",(I125*1000000/VLOOKUP($C125,'Crisis Indicator Data'!$C$3:$H$198,5,FALSE)))</f>
        <v>5.8572710951526032E-2</v>
      </c>
      <c r="P125" s="96">
        <f>IF(J125="x","x",(J125*1000000/VLOOKUP($C125,'Crisis Indicator Data'!$C$3:$H$198,5,FALSE)))</f>
        <v>0</v>
      </c>
      <c r="Q125" s="163">
        <f t="shared" si="10"/>
        <v>4</v>
      </c>
      <c r="R125" s="163">
        <f t="shared" si="11"/>
        <v>3.65</v>
      </c>
    </row>
    <row r="126" spans="1:18">
      <c r="A126" s="97" t="str">
        <f>'Crisis Indicator Data'!A123</f>
        <v>Darfur refugees in Chad</v>
      </c>
      <c r="B126" s="98" t="str">
        <f>'Crisis Indicator Data'!B123</f>
        <v>International displacement</v>
      </c>
      <c r="C126" s="98" t="str">
        <f>'Crisis Indicator Data'!C123</f>
        <v>TCD005</v>
      </c>
      <c r="D126" s="98" t="str">
        <f>'Crisis Indicator Data'!D123</f>
        <v>Chad</v>
      </c>
      <c r="E126" s="98" t="str">
        <f>'Crisis Indicator Data'!E123</f>
        <v>TCD</v>
      </c>
      <c r="F126" s="103">
        <f>IF('Crisis Indicator Data'!Q123="x","x",('Crisis Indicator Data'!Q123/1000000))</f>
        <v>1.454</v>
      </c>
      <c r="G126" s="103">
        <f>IF('Crisis Indicator Data'!R123="x","x",('Crisis Indicator Data'!R123/1000000))</f>
        <v>0</v>
      </c>
      <c r="H126" s="103">
        <f>IF('Crisis Indicator Data'!S123="x","x",('Crisis Indicator Data'!S123/1000000))</f>
        <v>0.69399999999999995</v>
      </c>
      <c r="I126" s="103">
        <f>IF('Crisis Indicator Data'!T123="x","x",('Crisis Indicator Data'!T123/1000000))</f>
        <v>0.42899999999999999</v>
      </c>
      <c r="J126" s="103">
        <f>IF('Crisis Indicator Data'!U123="x","x",('Crisis Indicator Data'!U123/1000000))</f>
        <v>0</v>
      </c>
      <c r="K126" s="169">
        <f t="shared" si="9"/>
        <v>3.4</v>
      </c>
      <c r="L126" s="96">
        <f>IF(F126="x","x",(F126*1000000/VLOOKUP($C126,'Crisis Indicator Data'!$C$3:$H$198,5,FALSE)))</f>
        <v>0.56422196352347687</v>
      </c>
      <c r="M126" s="96">
        <f>IF(G126="x","x",(G126*1000000/VLOOKUP($C126,'Crisis Indicator Data'!$C$3:$H$198,5,FALSE)))</f>
        <v>0</v>
      </c>
      <c r="N126" s="96">
        <f>IF(H126="x","x",(H126*1000000/VLOOKUP($C126,'Crisis Indicator Data'!$C$3:$H$198,5,FALSE)))</f>
        <v>0.26930539386883973</v>
      </c>
      <c r="O126" s="96">
        <f>IF(I126="x","x",(I126*1000000/VLOOKUP($C126,'Crisis Indicator Data'!$C$3:$H$198,5,FALSE)))</f>
        <v>0.16647264260768335</v>
      </c>
      <c r="P126" s="96">
        <f>IF(J126="x","x",(J126*1000000/VLOOKUP($C126,'Crisis Indicator Data'!$C$3:$H$198,5,FALSE)))</f>
        <v>0</v>
      </c>
      <c r="Q126" s="163">
        <f t="shared" si="10"/>
        <v>4</v>
      </c>
      <c r="R126" s="163">
        <f t="shared" si="11"/>
        <v>3.7</v>
      </c>
    </row>
    <row r="127" spans="1:18">
      <c r="A127" s="97" t="str">
        <f>'Crisis Indicator Data'!A124</f>
        <v>Tibesti Conflict in Chad</v>
      </c>
      <c r="B127" s="98" t="str">
        <f>'Crisis Indicator Data'!B124</f>
        <v>Conflict</v>
      </c>
      <c r="C127" s="98" t="str">
        <f>'Crisis Indicator Data'!C124</f>
        <v>TCD006</v>
      </c>
      <c r="D127" s="98" t="str">
        <f>'Crisis Indicator Data'!D124</f>
        <v>Chad</v>
      </c>
      <c r="E127" s="98" t="str">
        <f>'Crisis Indicator Data'!E124</f>
        <v>TCD</v>
      </c>
      <c r="F127" s="103">
        <f>IF('Crisis Indicator Data'!Q124="x","x",('Crisis Indicator Data'!Q124/1000000))</f>
        <v>0</v>
      </c>
      <c r="G127" s="103">
        <f>IF('Crisis Indicator Data'!R124="x","x",('Crisis Indicator Data'!R124/1000000))</f>
        <v>0.02</v>
      </c>
      <c r="H127" s="103">
        <f>IF('Crisis Indicator Data'!S124="x","x",('Crisis Indicator Data'!S124/1000000))</f>
        <v>1.0999999999999999E-2</v>
      </c>
      <c r="I127" s="103">
        <f>IF('Crisis Indicator Data'!T124="x","x",('Crisis Indicator Data'!T124/1000000))</f>
        <v>6.0000000000000001E-3</v>
      </c>
      <c r="J127" s="103">
        <f>IF('Crisis Indicator Data'!U124="x","x",('Crisis Indicator Data'!U124/1000000))</f>
        <v>1E-3</v>
      </c>
      <c r="K127" s="169">
        <f t="shared" si="9"/>
        <v>0.4</v>
      </c>
      <c r="L127" s="96">
        <f>IF(F127="x","x",(F127*1000000/VLOOKUP($C127,'Crisis Indicator Data'!$C$3:$H$198,5,FALSE)))</f>
        <v>0</v>
      </c>
      <c r="M127" s="96">
        <f>IF(G127="x","x",(G127*1000000/VLOOKUP($C127,'Crisis Indicator Data'!$C$3:$H$198,5,FALSE)))</f>
        <v>0.52631578947368418</v>
      </c>
      <c r="N127" s="96">
        <f>IF(H127="x","x",(H127*1000000/VLOOKUP($C127,'Crisis Indicator Data'!$C$3:$H$198,5,FALSE)))</f>
        <v>0.28947368421052633</v>
      </c>
      <c r="O127" s="96">
        <f>IF(I127="x","x",(I127*1000000/VLOOKUP($C127,'Crisis Indicator Data'!$C$3:$H$198,5,FALSE)))</f>
        <v>0.15789473684210525</v>
      </c>
      <c r="P127" s="96">
        <f>IF(J127="x","x",(J127*1000000/VLOOKUP($C127,'Crisis Indicator Data'!$C$3:$H$198,5,FALSE)))</f>
        <v>2.6315789473684209E-2</v>
      </c>
      <c r="Q127" s="163">
        <f t="shared" si="10"/>
        <v>4</v>
      </c>
      <c r="R127" s="163">
        <f t="shared" si="11"/>
        <v>2.2000000000000002</v>
      </c>
    </row>
    <row r="128" spans="1:18">
      <c r="A128" s="97" t="str">
        <f>'Crisis Indicator Data'!A125</f>
        <v>Multiple situations in Thailand</v>
      </c>
      <c r="B128" s="98" t="str">
        <f>'Crisis Indicator Data'!B125</f>
        <v>Multiple crises country</v>
      </c>
      <c r="C128" s="98" t="str">
        <f>'Crisis Indicator Data'!C125</f>
        <v>THA001</v>
      </c>
      <c r="D128" s="98" t="str">
        <f>'Crisis Indicator Data'!D125</f>
        <v>Thailand</v>
      </c>
      <c r="E128" s="98" t="str">
        <f>'Crisis Indicator Data'!E125</f>
        <v>THA</v>
      </c>
      <c r="F128" s="103">
        <f>IF('Crisis Indicator Data'!Q125="x","x",('Crisis Indicator Data'!Q125/1000000))</f>
        <v>3.4580000000000002</v>
      </c>
      <c r="G128" s="103">
        <f>IF('Crisis Indicator Data'!R125="x","x",('Crisis Indicator Data'!R125/1000000))</f>
        <v>0</v>
      </c>
      <c r="H128" s="103">
        <f>IF('Crisis Indicator Data'!S125="x","x",('Crisis Indicator Data'!S125/1000000))</f>
        <v>9.1999999999999998E-2</v>
      </c>
      <c r="I128" s="103">
        <f>IF('Crisis Indicator Data'!T125="x","x",('Crisis Indicator Data'!T125/1000000))</f>
        <v>0</v>
      </c>
      <c r="J128" s="103">
        <f>IF('Crisis Indicator Data'!U125="x","x",('Crisis Indicator Data'!U125/1000000))</f>
        <v>0</v>
      </c>
      <c r="K128" s="169">
        <f t="shared" si="9"/>
        <v>1.6</v>
      </c>
      <c r="L128" s="96">
        <f>IF(F128="x","x",(F128*1000000/VLOOKUP($C128,'Crisis Indicator Data'!$C$3:$H$198,5,FALSE)))</f>
        <v>0.97435897435897434</v>
      </c>
      <c r="M128" s="96">
        <f>IF(G128="x","x",(G128*1000000/VLOOKUP($C128,'Crisis Indicator Data'!$C$3:$H$198,5,FALSE)))</f>
        <v>0</v>
      </c>
      <c r="N128" s="96">
        <f>IF(H128="x","x",(H128*1000000/VLOOKUP($C128,'Crisis Indicator Data'!$C$3:$H$198,5,FALSE)))</f>
        <v>2.5922795153564385E-2</v>
      </c>
      <c r="O128" s="96">
        <f>IF(I128="x","x",(I128*1000000/VLOOKUP($C128,'Crisis Indicator Data'!$C$3:$H$198,5,FALSE)))</f>
        <v>0</v>
      </c>
      <c r="P128" s="96">
        <f>IF(J128="x","x",(J128*1000000/VLOOKUP($C128,'Crisis Indicator Data'!$C$3:$H$198,5,FALSE)))</f>
        <v>0</v>
      </c>
      <c r="Q128" s="163">
        <f t="shared" si="10"/>
        <v>1</v>
      </c>
      <c r="R128" s="163">
        <f t="shared" si="11"/>
        <v>1.3</v>
      </c>
    </row>
    <row r="129" spans="1:18">
      <c r="A129" s="97" t="str">
        <f>'Crisis Indicator Data'!A126</f>
        <v xml:space="preserve">Conflict in southern Thailand </v>
      </c>
      <c r="B129" s="98" t="str">
        <f>'Crisis Indicator Data'!B126</f>
        <v>Conflict</v>
      </c>
      <c r="C129" s="98" t="str">
        <f>'Crisis Indicator Data'!C126</f>
        <v>THA002</v>
      </c>
      <c r="D129" s="98" t="str">
        <f>'Crisis Indicator Data'!D126</f>
        <v>Thailand</v>
      </c>
      <c r="E129" s="98" t="str">
        <f>'Crisis Indicator Data'!E126</f>
        <v>THA</v>
      </c>
      <c r="F129" s="103" t="str">
        <f>IF('Crisis Indicator Data'!Q126="x","x",('Crisis Indicator Data'!Q126/1000000))</f>
        <v>x</v>
      </c>
      <c r="G129" s="103" t="str">
        <f>IF('Crisis Indicator Data'!R126="x","x",('Crisis Indicator Data'!R126/1000000))</f>
        <v>x</v>
      </c>
      <c r="H129" s="103" t="str">
        <f>IF('Crisis Indicator Data'!S126="x","x",('Crisis Indicator Data'!S126/1000000))</f>
        <v>x</v>
      </c>
      <c r="I129" s="103" t="str">
        <f>IF('Crisis Indicator Data'!T126="x","x",('Crisis Indicator Data'!T126/1000000))</f>
        <v>x</v>
      </c>
      <c r="J129" s="103" t="str">
        <f>IF('Crisis Indicator Data'!U126="x","x",('Crisis Indicator Data'!U126/1000000))</f>
        <v>x</v>
      </c>
      <c r="K129" s="169" t="str">
        <f t="shared" si="9"/>
        <v>x</v>
      </c>
      <c r="L129" s="96" t="str">
        <f>IF(F129="x","x",(F129*1000000/VLOOKUP($C129,'Crisis Indicator Data'!$C$3:$H$198,5,FALSE)))</f>
        <v>x</v>
      </c>
      <c r="M129" s="96" t="str">
        <f>IF(G129="x","x",(G129*1000000/VLOOKUP($C129,'Crisis Indicator Data'!$C$3:$H$198,5,FALSE)))</f>
        <v>x</v>
      </c>
      <c r="N129" s="96" t="str">
        <f>IF(H129="x","x",(H129*1000000/VLOOKUP($C129,'Crisis Indicator Data'!$C$3:$H$198,5,FALSE)))</f>
        <v>x</v>
      </c>
      <c r="O129" s="96" t="str">
        <f>IF(I129="x","x",(I129*1000000/VLOOKUP($C129,'Crisis Indicator Data'!$C$3:$H$198,5,FALSE)))</f>
        <v>x</v>
      </c>
      <c r="P129" s="96" t="str">
        <f>IF(J129="x","x",(J129*1000000/VLOOKUP($C129,'Crisis Indicator Data'!$C$3:$H$198,5,FALSE)))</f>
        <v>x</v>
      </c>
      <c r="Q129" s="163" t="str">
        <f t="shared" si="10"/>
        <v>x</v>
      </c>
      <c r="R129" s="163" t="str">
        <f t="shared" si="11"/>
        <v>x</v>
      </c>
    </row>
    <row r="130" spans="1:18">
      <c r="A130" s="97" t="str">
        <f>'Crisis Indicator Data'!A127</f>
        <v>Myanmar refugees in Thailand</v>
      </c>
      <c r="B130" s="98" t="str">
        <f>'Crisis Indicator Data'!B127</f>
        <v>International displacement</v>
      </c>
      <c r="C130" s="98" t="str">
        <f>'Crisis Indicator Data'!C127</f>
        <v>THA003</v>
      </c>
      <c r="D130" s="98" t="str">
        <f>'Crisis Indicator Data'!D127</f>
        <v>Thailand</v>
      </c>
      <c r="E130" s="98" t="str">
        <f>'Crisis Indicator Data'!E127</f>
        <v>THA</v>
      </c>
      <c r="F130" s="103">
        <f>IF('Crisis Indicator Data'!Q127="x","x",('Crisis Indicator Data'!Q127/1000000))</f>
        <v>0</v>
      </c>
      <c r="G130" s="103">
        <f>IF('Crisis Indicator Data'!R127="x","x",('Crisis Indicator Data'!R127/1000000))</f>
        <v>0</v>
      </c>
      <c r="H130" s="103">
        <f>IF('Crisis Indicator Data'!S127="x","x",('Crisis Indicator Data'!S127/1000000))</f>
        <v>9.1999999999999998E-2</v>
      </c>
      <c r="I130" s="103">
        <f>IF('Crisis Indicator Data'!T127="x","x",('Crisis Indicator Data'!T127/1000000))</f>
        <v>0</v>
      </c>
      <c r="J130" s="103">
        <f>IF('Crisis Indicator Data'!U127="x","x",('Crisis Indicator Data'!U127/1000000))</f>
        <v>0</v>
      </c>
      <c r="K130" s="169">
        <f t="shared" si="9"/>
        <v>1.6</v>
      </c>
      <c r="L130" s="96">
        <f>IF(F130="x","x",(F130*1000000/VLOOKUP($C130,'Crisis Indicator Data'!$C$3:$H$198,5,FALSE)))</f>
        <v>0</v>
      </c>
      <c r="M130" s="96">
        <f>IF(G130="x","x",(G130*1000000/VLOOKUP($C130,'Crisis Indicator Data'!$C$3:$H$198,5,FALSE)))</f>
        <v>0</v>
      </c>
      <c r="N130" s="96">
        <f>IF(H130="x","x",(H130*1000000/VLOOKUP($C130,'Crisis Indicator Data'!$C$3:$H$198,5,FALSE)))</f>
        <v>1</v>
      </c>
      <c r="O130" s="96">
        <f>IF(I130="x","x",(I130*1000000/VLOOKUP($C130,'Crisis Indicator Data'!$C$3:$H$198,5,FALSE)))</f>
        <v>0</v>
      </c>
      <c r="P130" s="96">
        <f>IF(J130="x","x",(J130*1000000/VLOOKUP($C130,'Crisis Indicator Data'!$C$3:$H$198,5,FALSE)))</f>
        <v>0</v>
      </c>
      <c r="Q130" s="163">
        <f t="shared" si="10"/>
        <v>3</v>
      </c>
      <c r="R130" s="163">
        <f t="shared" si="11"/>
        <v>2.2999999999999998</v>
      </c>
    </row>
    <row r="131" spans="1:18">
      <c r="A131" s="97" t="str">
        <f>'Crisis Indicator Data'!A128</f>
        <v>Tropical Cyclone Seroja</v>
      </c>
      <c r="B131" s="98" t="str">
        <f>'Crisis Indicator Data'!B128</f>
        <v>Tropical cyclone</v>
      </c>
      <c r="C131" s="98" t="str">
        <f>'Crisis Indicator Data'!C128</f>
        <v>TLS002</v>
      </c>
      <c r="D131" s="98" t="str">
        <f>'Crisis Indicator Data'!D128</f>
        <v>Timor Leste</v>
      </c>
      <c r="E131" s="98" t="str">
        <f>'Crisis Indicator Data'!E128</f>
        <v>TLS</v>
      </c>
      <c r="F131" s="103">
        <f>IF('Crisis Indicator Data'!Q128="x","x",('Crisis Indicator Data'!Q128/1000000))</f>
        <v>1.26</v>
      </c>
      <c r="G131" s="103">
        <f>IF('Crisis Indicator Data'!R128="x","x",('Crisis Indicator Data'!R128/1000000))</f>
        <v>2.4E-2</v>
      </c>
      <c r="H131" s="103">
        <f>IF('Crisis Indicator Data'!S128="x","x",('Crisis Indicator Data'!S128/1000000))</f>
        <v>8.9999999999999993E-3</v>
      </c>
      <c r="I131" s="103">
        <f>IF('Crisis Indicator Data'!T128="x","x",('Crisis Indicator Data'!T128/1000000))</f>
        <v>0</v>
      </c>
      <c r="J131" s="103">
        <f>IF('Crisis Indicator Data'!U128="x","x",('Crisis Indicator Data'!U128/1000000))</f>
        <v>0</v>
      </c>
      <c r="K131" s="169">
        <f t="shared" si="9"/>
        <v>0</v>
      </c>
      <c r="L131" s="96">
        <f>IF(F131="x","x",(F131*1000000/VLOOKUP($C131,'Crisis Indicator Data'!$C$3:$H$198,5,FALSE)))</f>
        <v>0.97447795823665895</v>
      </c>
      <c r="M131" s="96">
        <f>IF(G131="x","x",(G131*1000000/VLOOKUP($C131,'Crisis Indicator Data'!$C$3:$H$198,5,FALSE)))</f>
        <v>1.8561484918793503E-2</v>
      </c>
      <c r="N131" s="96">
        <f>IF(H131="x","x",(H131*1000000/VLOOKUP($C131,'Crisis Indicator Data'!$C$3:$H$198,5,FALSE)))</f>
        <v>6.9605568445475635E-3</v>
      </c>
      <c r="O131" s="96">
        <f>IF(I131="x","x",(I131*1000000/VLOOKUP($C131,'Crisis Indicator Data'!$C$3:$H$198,5,FALSE)))</f>
        <v>0</v>
      </c>
      <c r="P131" s="96">
        <f>IF(J131="x","x",(J131*1000000/VLOOKUP($C131,'Crisis Indicator Data'!$C$3:$H$198,5,FALSE)))</f>
        <v>0</v>
      </c>
      <c r="Q131" s="163">
        <f t="shared" si="10"/>
        <v>1</v>
      </c>
      <c r="R131" s="163">
        <f t="shared" si="11"/>
        <v>0.5</v>
      </c>
    </row>
    <row r="132" spans="1:18">
      <c r="A132" s="97" t="str">
        <f>'Crisis Indicator Data'!A129</f>
        <v>Venezuelan refugees in Trinidad and Tobago</v>
      </c>
      <c r="B132" s="98" t="str">
        <f>'Crisis Indicator Data'!B129</f>
        <v>International displacement</v>
      </c>
      <c r="C132" s="98" t="str">
        <f>'Crisis Indicator Data'!C129</f>
        <v>TTO002</v>
      </c>
      <c r="D132" s="98" t="str">
        <f>'Crisis Indicator Data'!D129</f>
        <v>Trinidad and Tobago</v>
      </c>
      <c r="E132" s="98" t="str">
        <f>'Crisis Indicator Data'!E129</f>
        <v>TTO</v>
      </c>
      <c r="F132" s="103">
        <f>IF('Crisis Indicator Data'!Q129="x","x",('Crisis Indicator Data'!Q129/1000000))</f>
        <v>1.395</v>
      </c>
      <c r="G132" s="103">
        <f>IF('Crisis Indicator Data'!R129="x","x",('Crisis Indicator Data'!R129/1000000))</f>
        <v>0</v>
      </c>
      <c r="H132" s="103">
        <f>IF('Crisis Indicator Data'!S129="x","x",('Crisis Indicator Data'!S129/1000000))</f>
        <v>0.06</v>
      </c>
      <c r="I132" s="103">
        <f>IF('Crisis Indicator Data'!T129="x","x",('Crisis Indicator Data'!T129/1000000))</f>
        <v>0</v>
      </c>
      <c r="J132" s="103">
        <f>IF('Crisis Indicator Data'!U129="x","x",('Crisis Indicator Data'!U129/1000000))</f>
        <v>0</v>
      </c>
      <c r="K132" s="169">
        <f t="shared" si="9"/>
        <v>1.3</v>
      </c>
      <c r="L132" s="96">
        <f>IF(F132="x","x",(F132*1000000/VLOOKUP($C132,'Crisis Indicator Data'!$C$3:$H$198,5,FALSE)))</f>
        <v>0.96206896551724141</v>
      </c>
      <c r="M132" s="96">
        <f>IF(G132="x","x",(G132*1000000/VLOOKUP($C132,'Crisis Indicator Data'!$C$3:$H$198,5,FALSE)))</f>
        <v>0</v>
      </c>
      <c r="N132" s="96">
        <f>IF(H132="x","x",(H132*1000000/VLOOKUP($C132,'Crisis Indicator Data'!$C$3:$H$198,5,FALSE)))</f>
        <v>4.1379310344827586E-2</v>
      </c>
      <c r="O132" s="96">
        <f>IF(I132="x","x",(I132*1000000/VLOOKUP($C132,'Crisis Indicator Data'!$C$3:$H$198,5,FALSE)))</f>
        <v>0</v>
      </c>
      <c r="P132" s="96">
        <f>IF(J132="x","x",(J132*1000000/VLOOKUP($C132,'Crisis Indicator Data'!$C$3:$H$198,5,FALSE)))</f>
        <v>0</v>
      </c>
      <c r="Q132" s="163">
        <f t="shared" si="10"/>
        <v>1</v>
      </c>
      <c r="R132" s="163">
        <f t="shared" si="11"/>
        <v>1.1499999999999999</v>
      </c>
    </row>
    <row r="133" spans="1:18">
      <c r="A133" s="97" t="str">
        <f>'Crisis Indicator Data'!A130</f>
        <v>Mixed migration flows in Tunisia</v>
      </c>
      <c r="B133" s="98" t="str">
        <f>'Crisis Indicator Data'!B130</f>
        <v>International displacement</v>
      </c>
      <c r="C133" s="98" t="str">
        <f>'Crisis Indicator Data'!C130</f>
        <v>TUN002</v>
      </c>
      <c r="D133" s="98" t="str">
        <f>'Crisis Indicator Data'!D130</f>
        <v>Tunisia</v>
      </c>
      <c r="E133" s="98" t="str">
        <f>'Crisis Indicator Data'!E130</f>
        <v>TUN</v>
      </c>
      <c r="F133" s="103" t="str">
        <f>IF('Crisis Indicator Data'!Q130="x","x",('Crisis Indicator Data'!Q130/1000000))</f>
        <v>x</v>
      </c>
      <c r="G133" s="103" t="str">
        <f>IF('Crisis Indicator Data'!R130="x","x",('Crisis Indicator Data'!R130/1000000))</f>
        <v>x</v>
      </c>
      <c r="H133" s="103" t="str">
        <f>IF('Crisis Indicator Data'!S130="x","x",('Crisis Indicator Data'!S130/1000000))</f>
        <v>x</v>
      </c>
      <c r="I133" s="103" t="str">
        <f>IF('Crisis Indicator Data'!T130="x","x",('Crisis Indicator Data'!T130/1000000))</f>
        <v>x</v>
      </c>
      <c r="J133" s="103" t="str">
        <f>IF('Crisis Indicator Data'!U130="x","x",('Crisis Indicator Data'!U130/1000000))</f>
        <v>x</v>
      </c>
      <c r="K133" s="169" t="str">
        <f t="shared" si="9"/>
        <v>x</v>
      </c>
      <c r="L133" s="96" t="str">
        <f>IF(F133="x","x",(F133*1000000/VLOOKUP($C133,'Crisis Indicator Data'!$C$3:$H$198,5,FALSE)))</f>
        <v>x</v>
      </c>
      <c r="M133" s="96" t="str">
        <f>IF(G133="x","x",(G133*1000000/VLOOKUP($C133,'Crisis Indicator Data'!$C$3:$H$198,5,FALSE)))</f>
        <v>x</v>
      </c>
      <c r="N133" s="96" t="str">
        <f>IF(H133="x","x",(H133*1000000/VLOOKUP($C133,'Crisis Indicator Data'!$C$3:$H$198,5,FALSE)))</f>
        <v>x</v>
      </c>
      <c r="O133" s="96" t="str">
        <f>IF(I133="x","x",(I133*1000000/VLOOKUP($C133,'Crisis Indicator Data'!$C$3:$H$198,5,FALSE)))</f>
        <v>x</v>
      </c>
      <c r="P133" s="96" t="str">
        <f>IF(J133="x","x",(J133*1000000/VLOOKUP($C133,'Crisis Indicator Data'!$C$3:$H$198,5,FALSE)))</f>
        <v>x</v>
      </c>
      <c r="Q133" s="163" t="str">
        <f t="shared" si="10"/>
        <v>x</v>
      </c>
      <c r="R133" s="163" t="str">
        <f t="shared" si="11"/>
        <v>x</v>
      </c>
    </row>
    <row r="134" spans="1:18">
      <c r="A134" s="97" t="str">
        <f>'Crisis Indicator Data'!A131</f>
        <v>Complex situation in Turkey</v>
      </c>
      <c r="B134" s="98" t="str">
        <f>'Crisis Indicator Data'!B131</f>
        <v>Multiple crises country</v>
      </c>
      <c r="C134" s="98" t="str">
        <f>'Crisis Indicator Data'!C131</f>
        <v>TUR001</v>
      </c>
      <c r="D134" s="98" t="str">
        <f>'Crisis Indicator Data'!D131</f>
        <v>Turkey</v>
      </c>
      <c r="E134" s="98" t="str">
        <f>'Crisis Indicator Data'!E131</f>
        <v>TUR</v>
      </c>
      <c r="F134" s="103">
        <f>IF('Crisis Indicator Data'!Q131="x","x",('Crisis Indicator Data'!Q131/1000000))</f>
        <v>47.811</v>
      </c>
      <c r="G134" s="103">
        <f>IF('Crisis Indicator Data'!R131="x","x",('Crisis Indicator Data'!R131/1000000))</f>
        <v>3.5619999999999998</v>
      </c>
      <c r="H134" s="103">
        <f>IF('Crisis Indicator Data'!S131="x","x",('Crisis Indicator Data'!S131/1000000))</f>
        <v>1.6519999999999999</v>
      </c>
      <c r="I134" s="103">
        <f>IF('Crisis Indicator Data'!T131="x","x",('Crisis Indicator Data'!T131/1000000))</f>
        <v>0.58699999999999997</v>
      </c>
      <c r="J134" s="103">
        <f>IF('Crisis Indicator Data'!U131="x","x",('Crisis Indicator Data'!U131/1000000))</f>
        <v>0</v>
      </c>
      <c r="K134" s="169">
        <f t="shared" ref="K134:K146" si="12">IF(H134="x","x",IF(SUM(H134:J134)=0,0,IF(LOG(SUM(H134:J134)*1000000)&lt;$K$4,0,IF(LOG(SUM(H134:J134)*1000000)&gt;$K$3,5,ROUND(5-(K$3-LOG(SUM(H134:J134)*1000000))/(K$3-K$4)*5,1)))))</f>
        <v>3.9</v>
      </c>
      <c r="L134" s="96">
        <f>IF(F134="x","x",(F134*1000000/VLOOKUP($C134,'Crisis Indicator Data'!$C$3:$H$198,5,FALSE)))</f>
        <v>0.89181324728134148</v>
      </c>
      <c r="M134" s="96">
        <f>IF(G134="x","x",(G134*1000000/VLOOKUP($C134,'Crisis Indicator Data'!$C$3:$H$198,5,FALSE)))</f>
        <v>6.6441588479976124E-2</v>
      </c>
      <c r="N134" s="96">
        <f>IF(H134="x","x",(H134*1000000/VLOOKUP($C134,'Crisis Indicator Data'!$C$3:$H$198,5,FALSE)))</f>
        <v>3.08145716364179E-2</v>
      </c>
      <c r="O134" s="96">
        <f>IF(I134="x","x",(I134*1000000/VLOOKUP($C134,'Crisis Indicator Data'!$C$3:$H$198,5,FALSE)))</f>
        <v>1.094924549066423E-2</v>
      </c>
      <c r="P134" s="96">
        <f>IF(J134="x","x",(J134*1000000/VLOOKUP($C134,'Crisis Indicator Data'!$C$3:$H$198,5,FALSE)))</f>
        <v>0</v>
      </c>
      <c r="Q134" s="163">
        <f t="shared" ref="Q134:Q146" si="13">IF(N134="x","x",IF(OR(L134&gt;=$L$3,M134&gt;=$M$3,N134&gt;=$N$3,O134&gt;=$O$3,P134&gt;=$P$3),(IF(P134&gt;=$P$3,5,IF((O134+P134)&gt;=$O$3,4,IF((O134+P134+N134)&gt;=$N$3,3,IF((O134+P134+N134+M134)&gt;=$M$3,2,1)))))))</f>
        <v>2</v>
      </c>
      <c r="R134" s="163">
        <f t="shared" ref="R134:R146" si="14">IF(Q134="x","x",(AVERAGE(K134,Q134)))</f>
        <v>2.95</v>
      </c>
    </row>
    <row r="135" spans="1:18">
      <c r="A135" s="97" t="str">
        <f>'Crisis Indicator Data'!A132</f>
        <v>Syrian Refugees in Turkey</v>
      </c>
      <c r="B135" s="98" t="str">
        <f>'Crisis Indicator Data'!B132</f>
        <v>International displacement</v>
      </c>
      <c r="C135" s="98" t="str">
        <f>'Crisis Indicator Data'!C132</f>
        <v>TUR002</v>
      </c>
      <c r="D135" s="98" t="str">
        <f>'Crisis Indicator Data'!D132</f>
        <v>Turkey</v>
      </c>
      <c r="E135" s="98" t="str">
        <f>'Crisis Indicator Data'!E132</f>
        <v>TUR</v>
      </c>
      <c r="F135" s="103">
        <f>IF('Crisis Indicator Data'!Q132="x","x",('Crisis Indicator Data'!Q132/1000000))</f>
        <v>30.687000000000001</v>
      </c>
      <c r="G135" s="103">
        <f>IF('Crisis Indicator Data'!R132="x","x",('Crisis Indicator Data'!R132/1000000))</f>
        <v>3.5619999999999998</v>
      </c>
      <c r="H135" s="103">
        <f>IF('Crisis Indicator Data'!S132="x","x",('Crisis Indicator Data'!S132/1000000))</f>
        <v>1.6519999999999999</v>
      </c>
      <c r="I135" s="103">
        <f>IF('Crisis Indicator Data'!T132="x","x",('Crisis Indicator Data'!T132/1000000))</f>
        <v>0.25700000000000001</v>
      </c>
      <c r="J135" s="103">
        <f>IF('Crisis Indicator Data'!U132="x","x",('Crisis Indicator Data'!U132/1000000))</f>
        <v>0</v>
      </c>
      <c r="K135" s="169">
        <f t="shared" si="12"/>
        <v>3.8</v>
      </c>
      <c r="L135" s="96">
        <f>IF(F135="x","x",(F135*1000000/VLOOKUP($C135,'Crisis Indicator Data'!$C$3:$H$198,5,FALSE)))</f>
        <v>0.84869185242546596</v>
      </c>
      <c r="M135" s="96">
        <f>IF(G135="x","x",(G135*1000000/VLOOKUP($C135,'Crisis Indicator Data'!$C$3:$H$198,5,FALSE)))</f>
        <v>9.8512085845456052E-2</v>
      </c>
      <c r="N135" s="96">
        <f>IF(H135="x","x",(H135*1000000/VLOOKUP($C135,'Crisis Indicator Data'!$C$3:$H$198,5,FALSE)))</f>
        <v>4.5688367719453511E-2</v>
      </c>
      <c r="O135" s="96">
        <f>IF(I135="x","x",(I135*1000000/VLOOKUP($C135,'Crisis Indicator Data'!$C$3:$H$198,5,FALSE)))</f>
        <v>7.1076940096244257E-3</v>
      </c>
      <c r="P135" s="96">
        <f>IF(J135="x","x",(J135*1000000/VLOOKUP($C135,'Crisis Indicator Data'!$C$3:$H$198,5,FALSE)))</f>
        <v>0</v>
      </c>
      <c r="Q135" s="163">
        <f t="shared" si="13"/>
        <v>3</v>
      </c>
      <c r="R135" s="163">
        <f t="shared" si="14"/>
        <v>3.4</v>
      </c>
    </row>
    <row r="136" spans="1:18">
      <c r="A136" s="97" t="str">
        <f>'Crisis Indicator Data'!A133</f>
        <v>Mixed Migration Flows in Turkey</v>
      </c>
      <c r="B136" s="98" t="str">
        <f>'Crisis Indicator Data'!B133</f>
        <v>International displacement</v>
      </c>
      <c r="C136" s="98" t="str">
        <f>'Crisis Indicator Data'!C133</f>
        <v>TUR003</v>
      </c>
      <c r="D136" s="98" t="str">
        <f>'Crisis Indicator Data'!D133</f>
        <v>Turkey</v>
      </c>
      <c r="E136" s="98" t="str">
        <f>'Crisis Indicator Data'!E133</f>
        <v>TUR</v>
      </c>
      <c r="F136" s="103">
        <f>IF('Crisis Indicator Data'!Q133="x","x",('Crisis Indicator Data'!Q133/1000000))</f>
        <v>31.826000000000001</v>
      </c>
      <c r="G136" s="103">
        <f>IF('Crisis Indicator Data'!R133="x","x",('Crisis Indicator Data'!R133/1000000))</f>
        <v>3.5619999999999998</v>
      </c>
      <c r="H136" s="103">
        <f>IF('Crisis Indicator Data'!S133="x","x",('Crisis Indicator Data'!S133/1000000))</f>
        <v>1.6519999999999999</v>
      </c>
      <c r="I136" s="103">
        <f>IF('Crisis Indicator Data'!T133="x","x",('Crisis Indicator Data'!T133/1000000))</f>
        <v>0.58699999999999997</v>
      </c>
      <c r="J136" s="103">
        <f>IF('Crisis Indicator Data'!U133="x","x",('Crisis Indicator Data'!U133/1000000))</f>
        <v>0</v>
      </c>
      <c r="K136" s="169">
        <f t="shared" si="12"/>
        <v>3.9</v>
      </c>
      <c r="L136" s="96">
        <f>IF(F136="x","x",(F136*1000000/VLOOKUP($C136,'Crisis Indicator Data'!$C$3:$H$198,5,FALSE)))</f>
        <v>0.8458512730558656</v>
      </c>
      <c r="M136" s="96">
        <f>IF(G136="x","x",(G136*1000000/VLOOKUP($C136,'Crisis Indicator Data'!$C$3:$H$198,5,FALSE)))</f>
        <v>9.4668580237070116E-2</v>
      </c>
      <c r="N136" s="96">
        <f>IF(H136="x","x",(H136*1000000/VLOOKUP($C136,'Crisis Indicator Data'!$C$3:$H$198,5,FALSE)))</f>
        <v>4.3905809812363791E-2</v>
      </c>
      <c r="O136" s="96">
        <f>IF(I136="x","x",(I136*1000000/VLOOKUP($C136,'Crisis Indicator Data'!$C$3:$H$198,5,FALSE)))</f>
        <v>1.5600914261414979E-2</v>
      </c>
      <c r="P136" s="96">
        <f>IF(J136="x","x",(J136*1000000/VLOOKUP($C136,'Crisis Indicator Data'!$C$3:$H$198,5,FALSE)))</f>
        <v>0</v>
      </c>
      <c r="Q136" s="163">
        <f t="shared" si="13"/>
        <v>3</v>
      </c>
      <c r="R136" s="163">
        <f t="shared" si="14"/>
        <v>3.45</v>
      </c>
    </row>
    <row r="137" spans="1:18">
      <c r="A137" s="97" t="str">
        <f>'Crisis Indicator Data'!A134</f>
        <v>Kurdish Conflict</v>
      </c>
      <c r="B137" s="98" t="str">
        <f>'Crisis Indicator Data'!B134</f>
        <v>Conflict</v>
      </c>
      <c r="C137" s="98" t="str">
        <f>'Crisis Indicator Data'!C134</f>
        <v>TUR004</v>
      </c>
      <c r="D137" s="98" t="str">
        <f>'Crisis Indicator Data'!D134</f>
        <v>Turkey</v>
      </c>
      <c r="E137" s="98" t="str">
        <f>'Crisis Indicator Data'!E134</f>
        <v>TUR</v>
      </c>
      <c r="F137" s="103" t="str">
        <f>IF('Crisis Indicator Data'!Q134="x","x",('Crisis Indicator Data'!Q134/1000000))</f>
        <v>x</v>
      </c>
      <c r="G137" s="103" t="str">
        <f>IF('Crisis Indicator Data'!R134="x","x",('Crisis Indicator Data'!R134/1000000))</f>
        <v>x</v>
      </c>
      <c r="H137" s="103" t="str">
        <f>IF('Crisis Indicator Data'!S134="x","x",('Crisis Indicator Data'!S134/1000000))</f>
        <v>x</v>
      </c>
      <c r="I137" s="103" t="str">
        <f>IF('Crisis Indicator Data'!T134="x","x",('Crisis Indicator Data'!T134/1000000))</f>
        <v>x</v>
      </c>
      <c r="J137" s="103" t="str">
        <f>IF('Crisis Indicator Data'!U134="x","x",('Crisis Indicator Data'!U134/1000000))</f>
        <v>x</v>
      </c>
      <c r="K137" s="169" t="str">
        <f t="shared" si="12"/>
        <v>x</v>
      </c>
      <c r="L137" s="96" t="str">
        <f>IF(F137="x","x",(F137*1000000/VLOOKUP($C137,'Crisis Indicator Data'!$C$3:$H$198,5,FALSE)))</f>
        <v>x</v>
      </c>
      <c r="M137" s="96" t="str">
        <f>IF(G137="x","x",(G137*1000000/VLOOKUP($C137,'Crisis Indicator Data'!$C$3:$H$198,5,FALSE)))</f>
        <v>x</v>
      </c>
      <c r="N137" s="96" t="str">
        <f>IF(H137="x","x",(H137*1000000/VLOOKUP($C137,'Crisis Indicator Data'!$C$3:$H$198,5,FALSE)))</f>
        <v>x</v>
      </c>
      <c r="O137" s="96" t="str">
        <f>IF(I137="x","x",(I137*1000000/VLOOKUP($C137,'Crisis Indicator Data'!$C$3:$H$198,5,FALSE)))</f>
        <v>x</v>
      </c>
      <c r="P137" s="96" t="str">
        <f>IF(J137="x","x",(J137*1000000/VLOOKUP($C137,'Crisis Indicator Data'!$C$3:$H$198,5,FALSE)))</f>
        <v>x</v>
      </c>
      <c r="Q137" s="163" t="str">
        <f t="shared" si="13"/>
        <v>x</v>
      </c>
      <c r="R137" s="163" t="str">
        <f t="shared" si="14"/>
        <v>x</v>
      </c>
    </row>
    <row r="138" spans="1:18">
      <c r="A138" s="97" t="str">
        <f>'Crisis Indicator Data'!A135</f>
        <v>International Displacement in Tanzania</v>
      </c>
      <c r="B138" s="98" t="str">
        <f>'Crisis Indicator Data'!B135</f>
        <v>International displacement</v>
      </c>
      <c r="C138" s="98" t="str">
        <f>'Crisis Indicator Data'!C135</f>
        <v>TZA002</v>
      </c>
      <c r="D138" s="98" t="str">
        <f>'Crisis Indicator Data'!D135</f>
        <v>Tanzania</v>
      </c>
      <c r="E138" s="98" t="str">
        <f>'Crisis Indicator Data'!E135</f>
        <v>TZA</v>
      </c>
      <c r="F138" s="103">
        <f>IF('Crisis Indicator Data'!Q135="x","x",('Crisis Indicator Data'!Q135/1000000))</f>
        <v>11.098000000000001</v>
      </c>
      <c r="G138" s="103">
        <f>IF('Crisis Indicator Data'!R135="x","x",('Crisis Indicator Data'!R135/1000000))</f>
        <v>0</v>
      </c>
      <c r="H138" s="103">
        <f>IF('Crisis Indicator Data'!S135="x","x",('Crisis Indicator Data'!S135/1000000))</f>
        <v>0.28699999999999998</v>
      </c>
      <c r="I138" s="103">
        <f>IF('Crisis Indicator Data'!T135="x","x",('Crisis Indicator Data'!T135/1000000))</f>
        <v>0</v>
      </c>
      <c r="J138" s="103">
        <f>IF('Crisis Indicator Data'!U135="x","x",('Crisis Indicator Data'!U135/1000000))</f>
        <v>0</v>
      </c>
      <c r="K138" s="169">
        <f t="shared" si="12"/>
        <v>2.4</v>
      </c>
      <c r="L138" s="96">
        <f>IF(F138="x","x",(F138*1000000/VLOOKUP($C138,'Crisis Indicator Data'!$C$3:$H$198,5,FALSE)))</f>
        <v>0.9747913921826965</v>
      </c>
      <c r="M138" s="96">
        <f>IF(G138="x","x",(G138*1000000/VLOOKUP($C138,'Crisis Indicator Data'!$C$3:$H$198,5,FALSE)))</f>
        <v>0</v>
      </c>
      <c r="N138" s="96">
        <f>IF(H138="x","x",(H138*1000000/VLOOKUP($C138,'Crisis Indicator Data'!$C$3:$H$198,5,FALSE)))</f>
        <v>2.5208607817303469E-2</v>
      </c>
      <c r="O138" s="96">
        <f>IF(I138="x","x",(I138*1000000/VLOOKUP($C138,'Crisis Indicator Data'!$C$3:$H$198,5,FALSE)))</f>
        <v>0</v>
      </c>
      <c r="P138" s="96">
        <f>IF(J138="x","x",(J138*1000000/VLOOKUP($C138,'Crisis Indicator Data'!$C$3:$H$198,5,FALSE)))</f>
        <v>0</v>
      </c>
      <c r="Q138" s="163">
        <f t="shared" si="13"/>
        <v>1</v>
      </c>
      <c r="R138" s="163">
        <f t="shared" si="14"/>
        <v>1.7</v>
      </c>
    </row>
    <row r="139" spans="1:18">
      <c r="A139" s="97" t="str">
        <f>'Crisis Indicator Data'!A136</f>
        <v>Multiple crises in Uganda</v>
      </c>
      <c r="B139" s="98" t="str">
        <f>'Crisis Indicator Data'!B136</f>
        <v>Multiple crises country</v>
      </c>
      <c r="C139" s="98" t="str">
        <f>'Crisis Indicator Data'!C136</f>
        <v>UGA001</v>
      </c>
      <c r="D139" s="98" t="str">
        <f>'Crisis Indicator Data'!D136</f>
        <v>Uganda</v>
      </c>
      <c r="E139" s="98" t="str">
        <f>'Crisis Indicator Data'!E136</f>
        <v>UGA</v>
      </c>
      <c r="F139" s="103">
        <f>IF('Crisis Indicator Data'!Q136="x","x",('Crisis Indicator Data'!Q136/1000000))</f>
        <v>9.6620000000000008</v>
      </c>
      <c r="G139" s="103">
        <f>IF('Crisis Indicator Data'!R136="x","x",('Crisis Indicator Data'!R136/1000000))</f>
        <v>3.2850000000000001</v>
      </c>
      <c r="H139" s="103">
        <f>IF('Crisis Indicator Data'!S136="x","x",('Crisis Indicator Data'!S136/1000000))</f>
        <v>1.5289999999999999</v>
      </c>
      <c r="I139" s="103">
        <f>IF('Crisis Indicator Data'!T136="x","x",('Crisis Indicator Data'!T136/1000000))</f>
        <v>0</v>
      </c>
      <c r="J139" s="103">
        <f>IF('Crisis Indicator Data'!U136="x","x",('Crisis Indicator Data'!U136/1000000))</f>
        <v>0</v>
      </c>
      <c r="K139" s="169">
        <f t="shared" si="12"/>
        <v>3.6</v>
      </c>
      <c r="L139" s="96">
        <f>IF(F139="x","x",(F139*1000000/VLOOKUP($C139,'Crisis Indicator Data'!$C$3:$H$198,5,FALSE)))</f>
        <v>0.66744957170489083</v>
      </c>
      <c r="M139" s="96">
        <f>IF(G139="x","x",(G139*1000000/VLOOKUP($C139,'Crisis Indicator Data'!$C$3:$H$198,5,FALSE)))</f>
        <v>0.22692732799115778</v>
      </c>
      <c r="N139" s="96">
        <f>IF(H139="x","x",(H139*1000000/VLOOKUP($C139,'Crisis Indicator Data'!$C$3:$H$198,5,FALSE)))</f>
        <v>0.10562310030395136</v>
      </c>
      <c r="O139" s="96">
        <f>IF(I139="x","x",(I139*1000000/VLOOKUP($C139,'Crisis Indicator Data'!$C$3:$H$198,5,FALSE)))</f>
        <v>0</v>
      </c>
      <c r="P139" s="96">
        <f>IF(J139="x","x",(J139*1000000/VLOOKUP($C139,'Crisis Indicator Data'!$C$3:$H$198,5,FALSE)))</f>
        <v>0</v>
      </c>
      <c r="Q139" s="163">
        <f t="shared" si="13"/>
        <v>3</v>
      </c>
      <c r="R139" s="163">
        <f t="shared" si="14"/>
        <v>3.3</v>
      </c>
    </row>
    <row r="140" spans="1:18">
      <c r="A140" s="97" t="str">
        <f>'Crisis Indicator Data'!A137</f>
        <v>International Displacement in Uganda</v>
      </c>
      <c r="B140" s="98" t="str">
        <f>'Crisis Indicator Data'!B137</f>
        <v>International displacement</v>
      </c>
      <c r="C140" s="98" t="str">
        <f>'Crisis Indicator Data'!C137</f>
        <v>UGA005</v>
      </c>
      <c r="D140" s="98" t="str">
        <f>'Crisis Indicator Data'!D137</f>
        <v>Uganda</v>
      </c>
      <c r="E140" s="98" t="str">
        <f>'Crisis Indicator Data'!E137</f>
        <v>UGA</v>
      </c>
      <c r="F140" s="103">
        <f>IF('Crisis Indicator Data'!Q137="x","x",('Crisis Indicator Data'!Q137/1000000))</f>
        <v>6.0110000000000001</v>
      </c>
      <c r="G140" s="103">
        <f>IF('Crisis Indicator Data'!R137="x","x",('Crisis Indicator Data'!R137/1000000))</f>
        <v>0</v>
      </c>
      <c r="H140" s="103">
        <f>IF('Crisis Indicator Data'!S137="x","x",('Crisis Indicator Data'!S137/1000000))</f>
        <v>1.429</v>
      </c>
      <c r="I140" s="103">
        <f>IF('Crisis Indicator Data'!T137="x","x",('Crisis Indicator Data'!T137/1000000))</f>
        <v>0</v>
      </c>
      <c r="J140" s="103">
        <f>IF('Crisis Indicator Data'!U137="x","x",('Crisis Indicator Data'!U137/1000000))</f>
        <v>0</v>
      </c>
      <c r="K140" s="169">
        <f t="shared" si="12"/>
        <v>3.6</v>
      </c>
      <c r="L140" s="96">
        <f>IF(F140="x","x",(F140*1000000/VLOOKUP($C140,'Crisis Indicator Data'!$C$3:$H$198,5,FALSE)))</f>
        <v>0.80793010752688177</v>
      </c>
      <c r="M140" s="96">
        <f>IF(G140="x","x",(G140*1000000/VLOOKUP($C140,'Crisis Indicator Data'!$C$3:$H$198,5,FALSE)))</f>
        <v>0</v>
      </c>
      <c r="N140" s="96">
        <f>IF(H140="x","x",(H140*1000000/VLOOKUP($C140,'Crisis Indicator Data'!$C$3:$H$198,5,FALSE)))</f>
        <v>0.19206989247311829</v>
      </c>
      <c r="O140" s="96">
        <f>IF(I140="x","x",(I140*1000000/VLOOKUP($C140,'Crisis Indicator Data'!$C$3:$H$198,5,FALSE)))</f>
        <v>0</v>
      </c>
      <c r="P140" s="96">
        <f>IF(J140="x","x",(J140*1000000/VLOOKUP($C140,'Crisis Indicator Data'!$C$3:$H$198,5,FALSE)))</f>
        <v>0</v>
      </c>
      <c r="Q140" s="163">
        <f t="shared" si="13"/>
        <v>3</v>
      </c>
      <c r="R140" s="163">
        <f t="shared" si="14"/>
        <v>3.3</v>
      </c>
    </row>
    <row r="141" spans="1:18">
      <c r="A141" s="97" t="str">
        <f>'Crisis Indicator Data'!A138</f>
        <v>Conflict in Ukraine</v>
      </c>
      <c r="B141" s="98" t="str">
        <f>'Crisis Indicator Data'!B138</f>
        <v>Conflict</v>
      </c>
      <c r="C141" s="98" t="str">
        <f>'Crisis Indicator Data'!C138</f>
        <v>UKR002</v>
      </c>
      <c r="D141" s="98" t="str">
        <f>'Crisis Indicator Data'!D138</f>
        <v>Ukraine</v>
      </c>
      <c r="E141" s="98" t="str">
        <f>'Crisis Indicator Data'!E138</f>
        <v>UKR</v>
      </c>
      <c r="F141" s="103">
        <f>IF('Crisis Indicator Data'!Q138="x","x",('Crisis Indicator Data'!Q138/1000000))</f>
        <v>0.90900000000000003</v>
      </c>
      <c r="G141" s="103">
        <f>IF('Crisis Indicator Data'!R138="x","x",('Crisis Indicator Data'!R138/1000000))</f>
        <v>2</v>
      </c>
      <c r="H141" s="103">
        <f>IF('Crisis Indicator Data'!S138="x","x",('Crisis Indicator Data'!S138/1000000))</f>
        <v>1.7</v>
      </c>
      <c r="I141" s="103">
        <f>IF('Crisis Indicator Data'!T138="x","x",('Crisis Indicator Data'!T138/1000000))</f>
        <v>1.7</v>
      </c>
      <c r="J141" s="103">
        <f>IF('Crisis Indicator Data'!U138="x","x",('Crisis Indicator Data'!U138/1000000))</f>
        <v>0</v>
      </c>
      <c r="K141" s="169">
        <f t="shared" si="12"/>
        <v>4.2</v>
      </c>
      <c r="L141" s="96">
        <f>IF(F141="x","x",(F141*1000000/VLOOKUP($C141,'Crisis Indicator Data'!$C$3:$H$198,5,FALSE)))</f>
        <v>0.14407988587731813</v>
      </c>
      <c r="M141" s="96">
        <f>IF(G141="x","x",(G141*1000000/VLOOKUP($C141,'Crisis Indicator Data'!$C$3:$H$198,5,FALSE)))</f>
        <v>0.31700744967506739</v>
      </c>
      <c r="N141" s="96">
        <f>IF(H141="x","x",(H141*1000000/VLOOKUP($C141,'Crisis Indicator Data'!$C$3:$H$198,5,FALSE)))</f>
        <v>0.26945633222380727</v>
      </c>
      <c r="O141" s="96">
        <f>IF(I141="x","x",(I141*1000000/VLOOKUP($C141,'Crisis Indicator Data'!$C$3:$H$198,5,FALSE)))</f>
        <v>0.26945633222380727</v>
      </c>
      <c r="P141" s="96">
        <f>IF(J141="x","x",(J141*1000000/VLOOKUP($C141,'Crisis Indicator Data'!$C$3:$H$198,5,FALSE)))</f>
        <v>0</v>
      </c>
      <c r="Q141" s="163">
        <f t="shared" si="13"/>
        <v>4</v>
      </c>
      <c r="R141" s="163">
        <f t="shared" si="14"/>
        <v>4.0999999999999996</v>
      </c>
    </row>
    <row r="142" spans="1:18">
      <c r="A142" s="97" t="str">
        <f>'Crisis Indicator Data'!A139</f>
        <v>La Soufrière Volcano Eruption</v>
      </c>
      <c r="B142" s="98" t="str">
        <f>'Crisis Indicator Data'!B139</f>
        <v>Volcano</v>
      </c>
      <c r="C142" s="98" t="str">
        <f>'Crisis Indicator Data'!C139</f>
        <v>VCT002</v>
      </c>
      <c r="D142" s="98" t="str">
        <f>'Crisis Indicator Data'!D139</f>
        <v>St. Vincent and the Grenadines</v>
      </c>
      <c r="E142" s="98" t="str">
        <f>'Crisis Indicator Data'!E139</f>
        <v>VCT</v>
      </c>
      <c r="F142" s="103">
        <f>IF('Crisis Indicator Data'!Q139="x","x",('Crisis Indicator Data'!Q139/1000000))</f>
        <v>1.7000000000000001E-2</v>
      </c>
      <c r="G142" s="103">
        <f>IF('Crisis Indicator Data'!R139="x","x",('Crisis Indicator Data'!R139/1000000))</f>
        <v>7.0000000000000001E-3</v>
      </c>
      <c r="H142" s="103">
        <f>IF('Crisis Indicator Data'!S139="x","x",('Crisis Indicator Data'!S139/1000000))</f>
        <v>1.2999999999999999E-2</v>
      </c>
      <c r="I142" s="103">
        <f>IF('Crisis Indicator Data'!T139="x","x",('Crisis Indicator Data'!T139/1000000))</f>
        <v>0</v>
      </c>
      <c r="J142" s="103">
        <f>IF('Crisis Indicator Data'!U139="x","x",('Crisis Indicator Data'!U139/1000000))</f>
        <v>0</v>
      </c>
      <c r="K142" s="169">
        <f t="shared" si="12"/>
        <v>0.2</v>
      </c>
      <c r="L142" s="96">
        <f>IF(F142="x","x",(F142*1000000/VLOOKUP($C142,'Crisis Indicator Data'!$C$3:$H$198,5,FALSE)))</f>
        <v>0.45945945945945948</v>
      </c>
      <c r="M142" s="96">
        <f>IF(G142="x","x",(G142*1000000/VLOOKUP($C142,'Crisis Indicator Data'!$C$3:$H$198,5,FALSE)))</f>
        <v>0.1891891891891892</v>
      </c>
      <c r="N142" s="96">
        <f>IF(H142="x","x",(H142*1000000/VLOOKUP($C142,'Crisis Indicator Data'!$C$3:$H$198,5,FALSE)))</f>
        <v>0.35135135135135137</v>
      </c>
      <c r="O142" s="96">
        <f>IF(I142="x","x",(I142*1000000/VLOOKUP($C142,'Crisis Indicator Data'!$C$3:$H$198,5,FALSE)))</f>
        <v>0</v>
      </c>
      <c r="P142" s="96">
        <f>IF(J142="x","x",(J142*1000000/VLOOKUP($C142,'Crisis Indicator Data'!$C$3:$H$198,5,FALSE)))</f>
        <v>0</v>
      </c>
      <c r="Q142" s="163">
        <f t="shared" si="13"/>
        <v>3</v>
      </c>
      <c r="R142" s="163">
        <f t="shared" si="14"/>
        <v>1.6</v>
      </c>
    </row>
    <row r="143" spans="1:18">
      <c r="A143" s="97" t="str">
        <f>'Crisis Indicator Data'!A140</f>
        <v>Complex crisis in Venezuela</v>
      </c>
      <c r="B143" s="98" t="str">
        <f>'Crisis Indicator Data'!B140</f>
        <v>Complex crisis</v>
      </c>
      <c r="C143" s="98" t="str">
        <f>'Crisis Indicator Data'!C140</f>
        <v>VEN001</v>
      </c>
      <c r="D143" s="98" t="str">
        <f>'Crisis Indicator Data'!D140</f>
        <v>Venezuela</v>
      </c>
      <c r="E143" s="98" t="str">
        <f>'Crisis Indicator Data'!E140</f>
        <v>VEN</v>
      </c>
      <c r="F143" s="103">
        <f>IF('Crisis Indicator Data'!Q140="x","x",('Crisis Indicator Data'!Q140/1000000))</f>
        <v>0</v>
      </c>
      <c r="G143" s="103">
        <f>IF('Crisis Indicator Data'!R140="x","x",('Crisis Indicator Data'!R140/1000000))</f>
        <v>12.61</v>
      </c>
      <c r="H143" s="103">
        <f>IF('Crisis Indicator Data'!S140="x","x",('Crisis Indicator Data'!S140/1000000))</f>
        <v>14.803000000000001</v>
      </c>
      <c r="I143" s="103">
        <f>IF('Crisis Indicator Data'!T140="x","x",('Crisis Indicator Data'!T140/1000000))</f>
        <v>0</v>
      </c>
      <c r="J143" s="103">
        <f>IF('Crisis Indicator Data'!U140="x","x",('Crisis Indicator Data'!U140/1000000))</f>
        <v>0</v>
      </c>
      <c r="K143" s="169">
        <f t="shared" si="12"/>
        <v>5</v>
      </c>
      <c r="L143" s="96">
        <f>IF(F143="x","x",(F143*1000000/VLOOKUP($C143,'Crisis Indicator Data'!$C$3:$H$198,5,FALSE)))</f>
        <v>0</v>
      </c>
      <c r="M143" s="96">
        <f>IF(G143="x","x",(G143*1000000/VLOOKUP($C143,'Crisis Indicator Data'!$C$3:$H$198,5,FALSE)))</f>
        <v>0.46001751057930834</v>
      </c>
      <c r="N143" s="96">
        <f>IF(H143="x","x",(H143*1000000/VLOOKUP($C143,'Crisis Indicator Data'!$C$3:$H$198,5,FALSE)))</f>
        <v>0.54001896979425068</v>
      </c>
      <c r="O143" s="96">
        <f>IF(I143="x","x",(I143*1000000/VLOOKUP($C143,'Crisis Indicator Data'!$C$3:$H$198,5,FALSE)))</f>
        <v>0</v>
      </c>
      <c r="P143" s="96">
        <f>IF(J143="x","x",(J143*1000000/VLOOKUP($C143,'Crisis Indicator Data'!$C$3:$H$198,5,FALSE)))</f>
        <v>0</v>
      </c>
      <c r="Q143" s="163">
        <f t="shared" si="13"/>
        <v>3</v>
      </c>
      <c r="R143" s="163">
        <f t="shared" si="14"/>
        <v>4</v>
      </c>
    </row>
    <row r="144" spans="1:18">
      <c r="A144" s="97" t="str">
        <f>'Crisis Indicator Data'!A141</f>
        <v>Floods in central Vietnam</v>
      </c>
      <c r="B144" s="98" t="str">
        <f>'Crisis Indicator Data'!B141</f>
        <v>Flood</v>
      </c>
      <c r="C144" s="98" t="str">
        <f>'Crisis Indicator Data'!C141</f>
        <v>VNM002</v>
      </c>
      <c r="D144" s="98" t="str">
        <f>'Crisis Indicator Data'!D141</f>
        <v>Vietnam</v>
      </c>
      <c r="E144" s="98" t="str">
        <f>'Crisis Indicator Data'!E141</f>
        <v>VNM</v>
      </c>
      <c r="F144" s="103">
        <f>IF('Crisis Indicator Data'!Q141="x","x",('Crisis Indicator Data'!Q141/1000000))</f>
        <v>6.2</v>
      </c>
      <c r="G144" s="103">
        <f>IF('Crisis Indicator Data'!R141="x","x",('Crisis Indicator Data'!R141/1000000))</f>
        <v>0.5</v>
      </c>
      <c r="H144" s="103">
        <f>IF('Crisis Indicator Data'!S141="x","x",('Crisis Indicator Data'!S141/1000000))</f>
        <v>1</v>
      </c>
      <c r="I144" s="103">
        <f>IF('Crisis Indicator Data'!T141="x","x",('Crisis Indicator Data'!T141/1000000))</f>
        <v>0</v>
      </c>
      <c r="J144" s="103">
        <f>IF('Crisis Indicator Data'!U141="x","x",('Crisis Indicator Data'!U141/1000000))</f>
        <v>0</v>
      </c>
      <c r="K144" s="169">
        <f t="shared" si="12"/>
        <v>3.3</v>
      </c>
      <c r="L144" s="96">
        <f>IF(F144="x","x",(F144*1000000/VLOOKUP($C144,'Crisis Indicator Data'!$C$3:$H$198,5,FALSE)))</f>
        <v>0.80519480519480524</v>
      </c>
      <c r="M144" s="96">
        <f>IF(G144="x","x",(G144*1000000/VLOOKUP($C144,'Crisis Indicator Data'!$C$3:$H$198,5,FALSE)))</f>
        <v>6.4935064935064929E-2</v>
      </c>
      <c r="N144" s="96">
        <f>IF(H144="x","x",(H144*1000000/VLOOKUP($C144,'Crisis Indicator Data'!$C$3:$H$198,5,FALSE)))</f>
        <v>0.12987012987012986</v>
      </c>
      <c r="O144" s="96">
        <f>IF(I144="x","x",(I144*1000000/VLOOKUP($C144,'Crisis Indicator Data'!$C$3:$H$198,5,FALSE)))</f>
        <v>0</v>
      </c>
      <c r="P144" s="96">
        <f>IF(J144="x","x",(J144*1000000/VLOOKUP($C144,'Crisis Indicator Data'!$C$3:$H$198,5,FALSE)))</f>
        <v>0</v>
      </c>
      <c r="Q144" s="163">
        <f t="shared" si="13"/>
        <v>3</v>
      </c>
      <c r="R144" s="163">
        <f t="shared" si="14"/>
        <v>3.15</v>
      </c>
    </row>
    <row r="145" spans="1:18">
      <c r="A145" s="97" t="str">
        <f>'Crisis Indicator Data'!A142</f>
        <v>Cyclone Harold in Vanuatu</v>
      </c>
      <c r="B145" s="98" t="str">
        <f>'Crisis Indicator Data'!B142</f>
        <v>Tropical cyclone</v>
      </c>
      <c r="C145" s="98" t="str">
        <f>'Crisis Indicator Data'!C142</f>
        <v>VUT002</v>
      </c>
      <c r="D145" s="98" t="str">
        <f>'Crisis Indicator Data'!D142</f>
        <v>Vanuatu</v>
      </c>
      <c r="E145" s="98" t="str">
        <f>'Crisis Indicator Data'!E142</f>
        <v>VUT</v>
      </c>
      <c r="F145" s="103">
        <f>IF('Crisis Indicator Data'!Q142="x","x",('Crisis Indicator Data'!Q142/1000000))</f>
        <v>7.4999999999999997E-2</v>
      </c>
      <c r="G145" s="103">
        <f>IF('Crisis Indicator Data'!R142="x","x",('Crisis Indicator Data'!R142/1000000))</f>
        <v>3.3000000000000002E-2</v>
      </c>
      <c r="H145" s="103">
        <f>IF('Crisis Indicator Data'!S142="x","x",('Crisis Indicator Data'!S142/1000000))</f>
        <v>0.123</v>
      </c>
      <c r="I145" s="103">
        <f>IF('Crisis Indicator Data'!T142="x","x",('Crisis Indicator Data'!T142/1000000))</f>
        <v>0</v>
      </c>
      <c r="J145" s="103">
        <f>IF('Crisis Indicator Data'!U142="x","x",('Crisis Indicator Data'!U142/1000000))</f>
        <v>0</v>
      </c>
      <c r="K145" s="169">
        <f t="shared" si="12"/>
        <v>1.8</v>
      </c>
      <c r="L145" s="96">
        <f>IF(F145="x","x",(F145*1000000/VLOOKUP($C145,'Crisis Indicator Data'!$C$3:$H$198,5,FALSE)))</f>
        <v>0.32467532467532467</v>
      </c>
      <c r="M145" s="96">
        <f>IF(G145="x","x",(G145*1000000/VLOOKUP($C145,'Crisis Indicator Data'!$C$3:$H$198,5,FALSE)))</f>
        <v>0.14285714285714285</v>
      </c>
      <c r="N145" s="96">
        <f>IF(H145="x","x",(H145*1000000/VLOOKUP($C145,'Crisis Indicator Data'!$C$3:$H$198,5,FALSE)))</f>
        <v>0.53246753246753242</v>
      </c>
      <c r="O145" s="96">
        <f>IF(I145="x","x",(I145*1000000/VLOOKUP($C145,'Crisis Indicator Data'!$C$3:$H$198,5,FALSE)))</f>
        <v>0</v>
      </c>
      <c r="P145" s="96">
        <f>IF(J145="x","x",(J145*1000000/VLOOKUP($C145,'Crisis Indicator Data'!$C$3:$H$198,5,FALSE)))</f>
        <v>0</v>
      </c>
      <c r="Q145" s="163">
        <f t="shared" si="13"/>
        <v>3</v>
      </c>
      <c r="R145" s="163">
        <f t="shared" si="14"/>
        <v>2.4</v>
      </c>
    </row>
    <row r="146" spans="1:18">
      <c r="A146" s="97" t="str">
        <f>'Crisis Indicator Data'!A143</f>
        <v>Conflict in Yemen</v>
      </c>
      <c r="B146" s="98" t="str">
        <f>'Crisis Indicator Data'!B143</f>
        <v>Complex crisis</v>
      </c>
      <c r="C146" s="98" t="str">
        <f>'Crisis Indicator Data'!C143</f>
        <v>YEM001</v>
      </c>
      <c r="D146" s="98" t="str">
        <f>'Crisis Indicator Data'!D143</f>
        <v>Yemen</v>
      </c>
      <c r="E146" s="98" t="str">
        <f>'Crisis Indicator Data'!E143</f>
        <v>YEM</v>
      </c>
      <c r="F146" s="103">
        <f>IF('Crisis Indicator Data'!Q143="x","x",('Crisis Indicator Data'!Q143/1000000))</f>
        <v>0</v>
      </c>
      <c r="G146" s="103">
        <f>IF('Crisis Indicator Data'!R143="x","x",('Crisis Indicator Data'!R143/1000000))</f>
        <v>6.3369999999999997</v>
      </c>
      <c r="H146" s="103">
        <f>IF('Crisis Indicator Data'!S143="x","x",('Crisis Indicator Data'!S143/1000000))</f>
        <v>9.8000000000000007</v>
      </c>
      <c r="I146" s="103">
        <f>IF('Crisis Indicator Data'!T143="x","x",('Crisis Indicator Data'!T143/1000000))</f>
        <v>14.3</v>
      </c>
      <c r="J146" s="103">
        <f>IF('Crisis Indicator Data'!U143="x","x",('Crisis Indicator Data'!U143/1000000))</f>
        <v>6.4000000000000001E-2</v>
      </c>
      <c r="K146" s="169">
        <f t="shared" si="12"/>
        <v>5</v>
      </c>
      <c r="L146" s="96">
        <f>IF(F146="x","x",(F146*1000000/VLOOKUP($C146,'Crisis Indicator Data'!$C$3:$H$198,5,FALSE)))</f>
        <v>0</v>
      </c>
      <c r="M146" s="96">
        <f>IF(G146="x","x",(G146*1000000/VLOOKUP($C146,'Crisis Indicator Data'!$C$3:$H$198,5,FALSE)))</f>
        <v>0.2077704918032787</v>
      </c>
      <c r="N146" s="96">
        <f>IF(H146="x","x",(H146*1000000/VLOOKUP($C146,'Crisis Indicator Data'!$C$3:$H$198,5,FALSE)))</f>
        <v>0.32131147540983607</v>
      </c>
      <c r="O146" s="96">
        <f>IF(I146="x","x",(I146*1000000/VLOOKUP($C146,'Crisis Indicator Data'!$C$3:$H$198,5,FALSE)))</f>
        <v>0.46885245901639344</v>
      </c>
      <c r="P146" s="96">
        <f>IF(J146="x","x",(J146*1000000/VLOOKUP($C146,'Crisis Indicator Data'!$C$3:$H$198,5,FALSE)))</f>
        <v>2.0983606557377051E-3</v>
      </c>
      <c r="Q146" s="163">
        <f t="shared" si="13"/>
        <v>4</v>
      </c>
      <c r="R146" s="163">
        <f t="shared" si="14"/>
        <v>4.5</v>
      </c>
    </row>
    <row r="147" spans="1:18">
      <c r="A147" s="97" t="str">
        <f>'Crisis Indicator Data'!A144</f>
        <v>Mixed migration flows in Yemen</v>
      </c>
      <c r="B147" s="98" t="str">
        <f>'Crisis Indicator Data'!B144</f>
        <v>International displacement</v>
      </c>
      <c r="C147" s="98" t="str">
        <f>'Crisis Indicator Data'!C144</f>
        <v>YEM002</v>
      </c>
      <c r="D147" s="98" t="str">
        <f>'Crisis Indicator Data'!D144</f>
        <v>Yemen</v>
      </c>
      <c r="E147" s="98" t="str">
        <f>'Crisis Indicator Data'!E144</f>
        <v>YEM</v>
      </c>
      <c r="F147" s="103">
        <f>IF('Crisis Indicator Data'!Q144="x","x",('Crisis Indicator Data'!Q144/1000000))</f>
        <v>3.8730000000000002</v>
      </c>
      <c r="G147" s="103">
        <f>IF('Crisis Indicator Data'!R144="x","x",('Crisis Indicator Data'!R144/1000000))</f>
        <v>0</v>
      </c>
      <c r="H147" s="103">
        <f>IF('Crisis Indicator Data'!S144="x","x",('Crisis Indicator Data'!S144/1000000))</f>
        <v>0.245</v>
      </c>
      <c r="I147" s="103">
        <f>IF('Crisis Indicator Data'!T144="x","x",('Crisis Indicator Data'!T144/1000000))</f>
        <v>0.17699999999999999</v>
      </c>
      <c r="J147" s="103">
        <f>IF('Crisis Indicator Data'!U144="x","x",('Crisis Indicator Data'!U144/1000000))</f>
        <v>0</v>
      </c>
      <c r="K147" s="169">
        <f t="shared" ref="K147:K149" si="15">IF(H147="x","x",IF(SUM(H147:J147)=0,0,IF(LOG(SUM(H147:J147)*1000000)&lt;$K$4,0,IF(LOG(SUM(H147:J147)*1000000)&gt;$K$3,5,ROUND(5-(K$3-LOG(SUM(H147:J147)*1000000))/(K$3-K$4)*5,1)))))</f>
        <v>2.7</v>
      </c>
      <c r="L147" s="96">
        <f>IF(F147="x","x",(F147*1000000/VLOOKUP($C147,'Crisis Indicator Data'!$C$3:$H$198,5,FALSE)))</f>
        <v>0.95089614534740974</v>
      </c>
      <c r="M147" s="96">
        <f>IF(G147="x","x",(G147*1000000/VLOOKUP($C147,'Crisis Indicator Data'!$C$3:$H$198,5,FALSE)))</f>
        <v>0</v>
      </c>
      <c r="N147" s="96">
        <f>IF(H147="x","x",(H147*1000000/VLOOKUP($C147,'Crisis Indicator Data'!$C$3:$H$198,5,FALSE)))</f>
        <v>6.0152221949423032E-2</v>
      </c>
      <c r="O147" s="96">
        <f>IF(I147="x","x",(I147*1000000/VLOOKUP($C147,'Crisis Indicator Data'!$C$3:$H$198,5,FALSE)))</f>
        <v>4.3456911367542352E-2</v>
      </c>
      <c r="P147" s="96">
        <f>IF(J147="x","x",(J147*1000000/VLOOKUP($C147,'Crisis Indicator Data'!$C$3:$H$198,5,FALSE)))</f>
        <v>0</v>
      </c>
      <c r="Q147" s="163">
        <f t="shared" ref="Q147:Q149" si="16">IF(N147="x","x",IF(OR(L147&gt;=$L$3,M147&gt;=$M$3,N147&gt;=$N$3,O147&gt;=$O$3,P147&gt;=$P$3),(IF(P147&gt;=$P$3,5,IF((O147+P147)&gt;=$O$3,4,IF((O147+P147+N147)&gt;=$N$3,3,IF((O147+P147+N147+M147)&gt;=$M$3,2,1)))))))</f>
        <v>3</v>
      </c>
      <c r="R147" s="163">
        <f t="shared" ref="R147:R149" si="17">IF(Q147="x","x",(AVERAGE(K147,Q147)))</f>
        <v>2.85</v>
      </c>
    </row>
    <row r="148" spans="1:18">
      <c r="A148" s="97" t="str">
        <f>'Crisis Indicator Data'!A145</f>
        <v>Drought in Zambia</v>
      </c>
      <c r="B148" s="98" t="str">
        <f>'Crisis Indicator Data'!B145</f>
        <v>Drought</v>
      </c>
      <c r="C148" s="98" t="str">
        <f>'Crisis Indicator Data'!C145</f>
        <v>ZMB002</v>
      </c>
      <c r="D148" s="98" t="str">
        <f>'Crisis Indicator Data'!D145</f>
        <v>Zambia</v>
      </c>
      <c r="E148" s="98" t="str">
        <f>'Crisis Indicator Data'!E145</f>
        <v>ZMB</v>
      </c>
      <c r="F148" s="103">
        <f>IF('Crisis Indicator Data'!Q145="x","x",('Crisis Indicator Data'!Q145/1000000))</f>
        <v>2.5259999999999998</v>
      </c>
      <c r="G148" s="103">
        <f>IF('Crisis Indicator Data'!R145="x","x",('Crisis Indicator Data'!R145/1000000))</f>
        <v>2.387</v>
      </c>
      <c r="H148" s="103">
        <f>IF('Crisis Indicator Data'!S145="x","x",('Crisis Indicator Data'!S145/1000000))</f>
        <v>1.651</v>
      </c>
      <c r="I148" s="103">
        <f>IF('Crisis Indicator Data'!T145="x","x",('Crisis Indicator Data'!T145/1000000))</f>
        <v>3.3000000000000002E-2</v>
      </c>
      <c r="J148" s="103">
        <f>IF('Crisis Indicator Data'!U145="x","x",('Crisis Indicator Data'!U145/1000000))</f>
        <v>0</v>
      </c>
      <c r="K148" s="169">
        <f t="shared" si="15"/>
        <v>3.7</v>
      </c>
      <c r="L148" s="96">
        <f>IF(F148="x","x",(F148*1000000/VLOOKUP($C148,'Crisis Indicator Data'!$C$3:$H$198,5,FALSE)))</f>
        <v>0.36667150529830161</v>
      </c>
      <c r="M148" s="96">
        <f>IF(G148="x","x",(G148*1000000/VLOOKUP($C148,'Crisis Indicator Data'!$C$3:$H$198,5,FALSE)))</f>
        <v>0.34649441138046161</v>
      </c>
      <c r="N148" s="96">
        <f>IF(H148="x","x",(H148*1000000/VLOOKUP($C148,'Crisis Indicator Data'!$C$3:$H$198,5,FALSE)))</f>
        <v>0.23965742488024386</v>
      </c>
      <c r="O148" s="96">
        <f>IF(I148="x","x",(I148*1000000/VLOOKUP($C148,'Crisis Indicator Data'!$C$3:$H$198,5,FALSE)))</f>
        <v>4.7902453186238932E-3</v>
      </c>
      <c r="P148" s="96">
        <f>IF(J148="x","x",(J148*1000000/VLOOKUP($C148,'Crisis Indicator Data'!$C$3:$H$198,5,FALSE)))</f>
        <v>0</v>
      </c>
      <c r="Q148" s="163">
        <f t="shared" si="16"/>
        <v>3</v>
      </c>
      <c r="R148" s="163">
        <f t="shared" si="17"/>
        <v>3.35</v>
      </c>
    </row>
    <row r="149" spans="1:18">
      <c r="A149" s="97" t="str">
        <f>'Crisis Indicator Data'!A146</f>
        <v>Complex crisis in Zimbabwe</v>
      </c>
      <c r="B149" s="98" t="str">
        <f>'Crisis Indicator Data'!B146</f>
        <v>Complex crisis</v>
      </c>
      <c r="C149" s="98" t="str">
        <f>'Crisis Indicator Data'!C146</f>
        <v>ZWE001</v>
      </c>
      <c r="D149" s="98" t="str">
        <f>'Crisis Indicator Data'!D146</f>
        <v>Zimbabwe</v>
      </c>
      <c r="E149" s="98" t="str">
        <f>'Crisis Indicator Data'!E146</f>
        <v>ZWE</v>
      </c>
      <c r="F149" s="103">
        <f>IF('Crisis Indicator Data'!Q146="x","x",('Crisis Indicator Data'!Q146/1000000))</f>
        <v>7.8449999999999998</v>
      </c>
      <c r="G149" s="103">
        <f>IF('Crisis Indicator Data'!R146="x","x",('Crisis Indicator Data'!R146/1000000))</f>
        <v>0</v>
      </c>
      <c r="H149" s="103">
        <f>IF('Crisis Indicator Data'!S146="x","x",('Crisis Indicator Data'!S146/1000000))</f>
        <v>6.8</v>
      </c>
      <c r="I149" s="103">
        <f>IF('Crisis Indicator Data'!T146="x","x",('Crisis Indicator Data'!T146/1000000))</f>
        <v>0</v>
      </c>
      <c r="J149" s="103">
        <f>IF('Crisis Indicator Data'!U146="x","x",('Crisis Indicator Data'!U146/1000000))</f>
        <v>0</v>
      </c>
      <c r="K149" s="169">
        <f t="shared" si="15"/>
        <v>4.7</v>
      </c>
      <c r="L149" s="96">
        <f>IF(F149="x","x",(F149*1000000/VLOOKUP($C149,'Crisis Indicator Data'!$C$3:$H$198,5,FALSE)))</f>
        <v>0.53567770570160467</v>
      </c>
      <c r="M149" s="96">
        <f>IF(G149="x","x",(G149*1000000/VLOOKUP($C149,'Crisis Indicator Data'!$C$3:$H$198,5,FALSE)))</f>
        <v>0</v>
      </c>
      <c r="N149" s="96">
        <f>IF(H149="x","x",(H149*1000000/VLOOKUP($C149,'Crisis Indicator Data'!$C$3:$H$198,5,FALSE)))</f>
        <v>0.46432229429839533</v>
      </c>
      <c r="O149" s="96">
        <f>IF(I149="x","x",(I149*1000000/VLOOKUP($C149,'Crisis Indicator Data'!$C$3:$H$198,5,FALSE)))</f>
        <v>0</v>
      </c>
      <c r="P149" s="96">
        <f>IF(J149="x","x",(J149*1000000/VLOOKUP($C149,'Crisis Indicator Data'!$C$3:$H$198,5,FALSE)))</f>
        <v>0</v>
      </c>
      <c r="Q149" s="163">
        <f t="shared" si="16"/>
        <v>3</v>
      </c>
      <c r="R149" s="163">
        <f t="shared" si="17"/>
        <v>3.85</v>
      </c>
    </row>
    <row r="150" spans="1:18">
      <c r="F150"/>
      <c r="G150"/>
      <c r="H150"/>
      <c r="I150"/>
      <c r="J150"/>
      <c r="K150"/>
      <c r="L150"/>
      <c r="M150"/>
      <c r="N150"/>
      <c r="O150"/>
      <c r="P150"/>
      <c r="Q150"/>
      <c r="R150"/>
    </row>
    <row r="151" spans="1:18">
      <c r="F151"/>
      <c r="G151"/>
      <c r="H151"/>
      <c r="I151"/>
      <c r="J151"/>
      <c r="K151"/>
      <c r="L151"/>
      <c r="M151"/>
      <c r="N151"/>
      <c r="O151"/>
      <c r="P151"/>
      <c r="Q151"/>
      <c r="R151"/>
    </row>
    <row r="152" spans="1:18">
      <c r="F152"/>
      <c r="G152"/>
      <c r="H152"/>
      <c r="I152"/>
      <c r="J152"/>
      <c r="K152"/>
      <c r="L152"/>
      <c r="M152"/>
      <c r="N152"/>
      <c r="O152"/>
      <c r="P152"/>
      <c r="Q152"/>
      <c r="R152"/>
    </row>
    <row r="153" spans="1:18">
      <c r="F153"/>
      <c r="G153"/>
      <c r="H153"/>
      <c r="I153"/>
      <c r="J153"/>
      <c r="K153"/>
      <c r="L153"/>
      <c r="M153"/>
      <c r="N153"/>
      <c r="O153"/>
      <c r="P153"/>
      <c r="Q153"/>
      <c r="R153"/>
    </row>
    <row r="154" spans="1:18">
      <c r="F154"/>
      <c r="G154"/>
      <c r="H154"/>
      <c r="I154"/>
      <c r="J154"/>
      <c r="K154"/>
      <c r="L154"/>
      <c r="M154"/>
      <c r="N154"/>
      <c r="O154"/>
      <c r="P154"/>
      <c r="Q154"/>
      <c r="R154"/>
    </row>
    <row r="155" spans="1:18">
      <c r="F155"/>
      <c r="G155"/>
      <c r="H155"/>
      <c r="I155"/>
      <c r="J155"/>
      <c r="K155"/>
      <c r="L155"/>
      <c r="M155"/>
      <c r="N155"/>
      <c r="O155"/>
      <c r="P155"/>
      <c r="Q155"/>
      <c r="R155"/>
    </row>
  </sheetData>
  <mergeCells count="1">
    <mergeCell ref="A1:R1"/>
  </mergeCells>
  <conditionalFormatting sqref="K6:K149">
    <cfRule type="cellIs" dxfId="165" priority="21" stopIfTrue="1" operator="between">
      <formula>7.1</formula>
      <formula>10</formula>
    </cfRule>
    <cfRule type="cellIs" dxfId="164" priority="22" stopIfTrue="1" operator="between">
      <formula>5.4</formula>
      <formula>7</formula>
    </cfRule>
    <cfRule type="cellIs" dxfId="163" priority="23" stopIfTrue="1" operator="between">
      <formula>3.5</formula>
      <formula>5.3</formula>
    </cfRule>
    <cfRule type="cellIs" dxfId="162" priority="24" stopIfTrue="1" operator="between">
      <formula>1.8</formula>
      <formula>3.4</formula>
    </cfRule>
    <cfRule type="cellIs" dxfId="161" priority="25" stopIfTrue="1" operator="between">
      <formula>0</formula>
      <formula>1.7</formula>
    </cfRule>
  </conditionalFormatting>
  <conditionalFormatting sqref="Q6:Q149">
    <cfRule type="cellIs" dxfId="160" priority="16" stopIfTrue="1" operator="between">
      <formula>7.1</formula>
      <formula>10</formula>
    </cfRule>
    <cfRule type="cellIs" dxfId="159" priority="17" stopIfTrue="1" operator="between">
      <formula>5.4</formula>
      <formula>7</formula>
    </cfRule>
    <cfRule type="cellIs" dxfId="158" priority="18" stopIfTrue="1" operator="between">
      <formula>3.5</formula>
      <formula>5.3</formula>
    </cfRule>
    <cfRule type="cellIs" dxfId="157" priority="19" stopIfTrue="1" operator="between">
      <formula>1.8</formula>
      <formula>3.4</formula>
    </cfRule>
    <cfRule type="cellIs" dxfId="156" priority="20" stopIfTrue="1" operator="between">
      <formula>0</formula>
      <formula>1.7</formula>
    </cfRule>
  </conditionalFormatting>
  <conditionalFormatting sqref="R6:R149">
    <cfRule type="cellIs" dxfId="155" priority="6" stopIfTrue="1" operator="between">
      <formula>5</formula>
      <formula>5.9</formula>
    </cfRule>
    <cfRule type="cellIs" dxfId="154" priority="7" stopIfTrue="1" operator="between">
      <formula>4</formula>
      <formula>4.9</formula>
    </cfRule>
    <cfRule type="cellIs" dxfId="153" priority="8" stopIfTrue="1" operator="between">
      <formula>3</formula>
      <formula>3.9</formula>
    </cfRule>
    <cfRule type="cellIs" dxfId="152" priority="9" stopIfTrue="1" operator="between">
      <formula>2</formula>
      <formula>2.9</formula>
    </cfRule>
    <cfRule type="cellIs" dxfId="151" priority="10" stopIfTrue="1" operator="between">
      <formula>0</formula>
      <formula>1.9</formula>
    </cfRule>
  </conditionalFormatting>
  <conditionalFormatting sqref="L6:P143">
    <cfRule type="cellIs" priority="4" stopIfTrue="1" operator="equal">
      <formula>"x"</formula>
    </cfRule>
    <cfRule type="cellIs" dxfId="150" priority="5" operator="greaterThan">
      <formula>1.05</formula>
    </cfRule>
  </conditionalFormatting>
  <conditionalFormatting sqref="L144:P149">
    <cfRule type="cellIs" priority="2" stopIfTrue="1" operator="equal">
      <formula>"x"</formula>
    </cfRule>
    <cfRule type="cellIs" dxfId="149" priority="3" operator="greaterThan">
      <formula>1.05</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51"/>
  <sheetViews>
    <sheetView topLeftCell="Q130" workbookViewId="0">
      <selection activeCell="A146" sqref="A146:AN151"/>
    </sheetView>
    <sheetView topLeftCell="A133" workbookViewId="1">
      <selection activeCell="O154" sqref="O154"/>
    </sheetView>
  </sheetViews>
  <sheetFormatPr defaultColWidth="9.42578125" defaultRowHeight="14.45"/>
  <cols>
    <col min="1" max="1" width="40.42578125" bestFit="1" customWidth="1"/>
    <col min="2" max="2" width="25.5703125" bestFit="1" customWidth="1"/>
    <col min="3" max="3" width="11.42578125" bestFit="1" customWidth="1"/>
    <col min="4" max="4" width="11.42578125" customWidth="1"/>
    <col min="5" max="5" width="8.42578125" style="148" customWidth="1"/>
    <col min="6" max="14" width="8.5703125" customWidth="1"/>
    <col min="15" max="15" width="8.5703125" style="149" customWidth="1"/>
    <col min="16" max="17" width="8.5703125" customWidth="1"/>
    <col min="18" max="18" width="8.5703125" style="149" customWidth="1"/>
    <col min="19" max="22" width="8.5703125" customWidth="1"/>
    <col min="23" max="24" width="8.5703125" style="149" customWidth="1"/>
    <col min="25" max="25" width="8.5703125" customWidth="1"/>
    <col min="26" max="30" width="8.5703125" style="149" customWidth="1"/>
    <col min="31" max="38" width="8.5703125" customWidth="1"/>
    <col min="39" max="40" width="8.5703125" style="149" customWidth="1"/>
    <col min="41" max="41" width="9.42578125" customWidth="1"/>
  </cols>
  <sheetData>
    <row r="1" spans="1:40">
      <c r="A1" s="221"/>
      <c r="B1" s="246"/>
      <c r="C1" s="246"/>
      <c r="D1" s="246"/>
      <c r="E1" s="222"/>
      <c r="F1" s="246"/>
      <c r="G1" s="246"/>
      <c r="H1" s="246"/>
      <c r="I1" s="246"/>
      <c r="J1" s="246"/>
      <c r="K1" s="246"/>
      <c r="L1" s="246"/>
      <c r="M1" s="246"/>
      <c r="N1" s="246"/>
      <c r="O1" s="253"/>
      <c r="P1" s="246"/>
      <c r="Q1" s="246"/>
      <c r="R1" s="253"/>
      <c r="S1" s="246"/>
      <c r="T1" s="246"/>
      <c r="U1" s="246"/>
      <c r="V1" s="246"/>
      <c r="W1" s="253"/>
      <c r="X1" s="253"/>
      <c r="Y1" s="246"/>
      <c r="Z1" s="253"/>
      <c r="AA1" s="253"/>
      <c r="AB1" s="253"/>
      <c r="AC1" s="253"/>
      <c r="AD1" s="253"/>
      <c r="AE1" s="246"/>
      <c r="AF1" s="246"/>
      <c r="AG1" s="246"/>
      <c r="AH1" s="246"/>
      <c r="AI1" s="246"/>
      <c r="AJ1" s="246"/>
      <c r="AK1" s="246"/>
      <c r="AL1" s="246"/>
      <c r="AM1" s="253"/>
      <c r="AN1" s="253"/>
    </row>
    <row r="2" spans="1:40" ht="109.5" customHeight="1" thickBot="1">
      <c r="A2" s="42"/>
      <c r="B2" s="42"/>
      <c r="C2" s="44"/>
      <c r="D2" s="44"/>
      <c r="E2" s="7"/>
      <c r="F2" s="254" t="s">
        <v>109</v>
      </c>
      <c r="G2" s="254" t="s">
        <v>110</v>
      </c>
      <c r="H2" s="255" t="s">
        <v>111</v>
      </c>
      <c r="I2" s="254" t="s">
        <v>112</v>
      </c>
      <c r="J2" s="254" t="s">
        <v>113</v>
      </c>
      <c r="K2" s="255" t="s">
        <v>114</v>
      </c>
      <c r="L2" s="254" t="s">
        <v>115</v>
      </c>
      <c r="M2" s="254" t="s">
        <v>116</v>
      </c>
      <c r="N2" s="255" t="s">
        <v>117</v>
      </c>
      <c r="O2" s="256" t="s">
        <v>118</v>
      </c>
      <c r="P2" s="254" t="s">
        <v>119</v>
      </c>
      <c r="Q2" s="254" t="s">
        <v>120</v>
      </c>
      <c r="R2" s="256" t="s">
        <v>121</v>
      </c>
      <c r="S2" s="254" t="s">
        <v>122</v>
      </c>
      <c r="T2" s="254" t="s">
        <v>123</v>
      </c>
      <c r="U2" s="254" t="s">
        <v>124</v>
      </c>
      <c r="V2" s="254" t="s">
        <v>125</v>
      </c>
      <c r="W2" s="256" t="s">
        <v>126</v>
      </c>
      <c r="X2" s="257" t="s">
        <v>33</v>
      </c>
      <c r="Y2" s="254" t="s">
        <v>127</v>
      </c>
      <c r="Z2" s="256" t="s">
        <v>128</v>
      </c>
      <c r="AA2" s="254" t="s">
        <v>129</v>
      </c>
      <c r="AB2" s="254" t="s">
        <v>130</v>
      </c>
      <c r="AC2" s="254" t="s">
        <v>131</v>
      </c>
      <c r="AD2" s="254" t="s">
        <v>132</v>
      </c>
      <c r="AE2" s="255" t="s">
        <v>133</v>
      </c>
      <c r="AF2" s="254" t="s">
        <v>134</v>
      </c>
      <c r="AG2" s="254" t="s">
        <v>135</v>
      </c>
      <c r="AH2" s="255" t="s">
        <v>136</v>
      </c>
      <c r="AI2" s="254" t="s">
        <v>137</v>
      </c>
      <c r="AJ2" s="254" t="s">
        <v>138</v>
      </c>
      <c r="AK2" s="254" t="s">
        <v>139</v>
      </c>
      <c r="AL2" s="255" t="s">
        <v>140</v>
      </c>
      <c r="AM2" s="256" t="s">
        <v>141</v>
      </c>
      <c r="AN2" s="257" t="s">
        <v>34</v>
      </c>
    </row>
    <row r="3" spans="1:40">
      <c r="A3" s="42"/>
      <c r="B3" s="42"/>
      <c r="C3" s="44"/>
      <c r="D3" s="44"/>
      <c r="E3" s="6" t="s">
        <v>95</v>
      </c>
      <c r="F3" s="172">
        <v>14</v>
      </c>
      <c r="G3" s="172">
        <v>10</v>
      </c>
      <c r="H3" s="172"/>
      <c r="I3" s="172">
        <v>1</v>
      </c>
      <c r="J3" s="172">
        <v>0.5</v>
      </c>
      <c r="K3" s="172"/>
      <c r="L3" s="172">
        <v>0.75</v>
      </c>
      <c r="M3" s="172">
        <v>65</v>
      </c>
      <c r="N3" s="172"/>
      <c r="O3" s="172"/>
      <c r="P3" s="172"/>
      <c r="Q3" s="54">
        <v>3000</v>
      </c>
      <c r="R3" s="172"/>
      <c r="S3" s="172">
        <v>100</v>
      </c>
      <c r="T3" s="172">
        <v>2.5</v>
      </c>
      <c r="U3" s="172">
        <v>10</v>
      </c>
      <c r="V3" s="172">
        <v>100</v>
      </c>
      <c r="W3" s="172"/>
      <c r="X3" s="172"/>
      <c r="Y3" s="172"/>
      <c r="Z3" s="172"/>
      <c r="AA3" s="172"/>
      <c r="AB3" s="172"/>
      <c r="AC3" s="172"/>
      <c r="AD3" s="172"/>
      <c r="AE3" s="172"/>
      <c r="AF3" s="172"/>
      <c r="AG3" s="172"/>
      <c r="AH3" s="172"/>
      <c r="AI3" s="172"/>
      <c r="AJ3" s="172"/>
      <c r="AK3" s="172"/>
      <c r="AL3" s="172"/>
      <c r="AM3" s="172"/>
      <c r="AN3" s="172"/>
    </row>
    <row r="4" spans="1:40">
      <c r="A4" s="42"/>
      <c r="B4" s="42"/>
      <c r="C4" s="44"/>
      <c r="D4" s="44"/>
      <c r="E4" s="6" t="s">
        <v>96</v>
      </c>
      <c r="F4" s="172">
        <v>0</v>
      </c>
      <c r="G4" s="172">
        <v>0</v>
      </c>
      <c r="H4" s="172"/>
      <c r="I4" s="172">
        <v>0</v>
      </c>
      <c r="J4" s="172">
        <v>0</v>
      </c>
      <c r="K4" s="172"/>
      <c r="L4" s="172">
        <v>0</v>
      </c>
      <c r="M4" s="172">
        <v>25</v>
      </c>
      <c r="N4" s="172"/>
      <c r="O4" s="172"/>
      <c r="P4" s="172"/>
      <c r="Q4" s="172">
        <v>1</v>
      </c>
      <c r="R4" s="172"/>
      <c r="S4" s="172">
        <v>0</v>
      </c>
      <c r="T4" s="172">
        <v>-2.5</v>
      </c>
      <c r="U4" s="172">
        <v>0</v>
      </c>
      <c r="V4" s="172">
        <v>0</v>
      </c>
      <c r="W4" s="172"/>
      <c r="X4" s="172"/>
      <c r="Y4" s="172"/>
      <c r="Z4" s="172"/>
      <c r="AA4" s="172"/>
      <c r="AB4" s="172"/>
      <c r="AC4" s="172"/>
      <c r="AD4" s="172"/>
      <c r="AE4" s="172"/>
      <c r="AF4" s="172"/>
      <c r="AG4" s="172"/>
      <c r="AH4" s="172"/>
      <c r="AI4" s="172"/>
      <c r="AJ4" s="172"/>
      <c r="AK4" s="172"/>
      <c r="AL4" s="172"/>
      <c r="AM4" s="172"/>
      <c r="AN4" s="172"/>
    </row>
    <row r="5" spans="1:40">
      <c r="A5" s="21" t="s">
        <v>16</v>
      </c>
      <c r="B5" s="21" t="s">
        <v>142</v>
      </c>
      <c r="C5" s="21" t="s">
        <v>18</v>
      </c>
      <c r="D5" s="21" t="s">
        <v>19</v>
      </c>
      <c r="E5" s="22" t="s">
        <v>97</v>
      </c>
      <c r="F5" s="23"/>
      <c r="G5" s="23"/>
      <c r="H5" s="23"/>
      <c r="I5" s="23"/>
      <c r="J5" s="23"/>
      <c r="K5" s="23"/>
      <c r="L5" s="23"/>
      <c r="M5" s="23"/>
      <c r="N5" s="23"/>
      <c r="O5" s="24"/>
      <c r="P5" s="23"/>
      <c r="Q5" s="25"/>
      <c r="R5" s="23"/>
      <c r="S5" s="24"/>
      <c r="T5" s="23"/>
      <c r="U5" s="25"/>
      <c r="V5" s="26"/>
      <c r="W5" s="23"/>
      <c r="X5" s="24"/>
      <c r="Y5" s="23"/>
      <c r="Z5" s="25"/>
      <c r="AA5" s="25"/>
      <c r="AB5" s="25"/>
      <c r="AC5" s="25"/>
      <c r="AD5" s="25"/>
      <c r="AE5" s="23"/>
      <c r="AF5" s="23"/>
      <c r="AG5" s="23"/>
      <c r="AH5" s="23"/>
      <c r="AI5" s="23"/>
      <c r="AJ5" s="23"/>
      <c r="AK5" s="23"/>
      <c r="AL5" s="23"/>
      <c r="AM5" s="24"/>
      <c r="AN5" s="25"/>
    </row>
    <row r="6" spans="1:40" ht="13.5" customHeight="1">
      <c r="A6" s="97" t="str">
        <f>'Crisis Indicator Data'!A3</f>
        <v>Complex crisis in Afghanistan</v>
      </c>
      <c r="B6" s="98" t="str">
        <f>'Crisis Indicator Data'!B3</f>
        <v>Complex crisis</v>
      </c>
      <c r="C6" s="98" t="str">
        <f>'Crisis Indicator Data'!C3</f>
        <v>AFG001</v>
      </c>
      <c r="D6" s="98" t="str">
        <f>'Crisis Indicator Data'!D3</f>
        <v>Afghanistan</v>
      </c>
      <c r="E6" s="99" t="str">
        <f>'Crisis Indicator Data'!E3</f>
        <v>AFG</v>
      </c>
      <c r="F6" s="166">
        <f>IF(B6="Regional crisis",(IF(VLOOKUP($C6,'Regional Crises'!$B$1:$R$66,7,FALSE)="x","x",ROUND(IF(VLOOKUP($C6,'Regional Crises'!$B$1:$R$66,7,FALSE)&gt;$F$3,5,IF(VLOOKUP($C6,'Regional Crises'!$B$1:$R$66,7,FALSE)&lt;F$4,0,($F$3-VLOOKUP($C6,'Regional Crises'!$B$1:$R$66,7,FALSE))/($F$3-$F$4)*5)),1))),IF(VLOOKUP($E6,'Country Indicator Data'!$B$4:$N$194,3,FALSE)="x","x",ROUND(IF(VLOOKUP($E6,'Country Indicator Data'!$B$4:$N$194,3,FALSE)&gt;$F$3,5,IF(VLOOKUP($E6,'Country Indicator Data'!$B$4:$N$194,3,FALSE)&lt;$F$4,0,($F$3-VLOOKUP($E6,'Country Indicator Data'!$B$4:$N$194,3,FALSE))/($F$3-$F$4)*5)),1)))</f>
        <v>3.6</v>
      </c>
      <c r="G6" s="166">
        <f>IF(B6="Regional crisis",(IF(VLOOKUP($C6,'Regional Crises'!$B$1:$R$66,9,FALSE)="x","x",ROUND(IF(VLOOKUP($C6,'Regional Crises'!$B$1:$R$66,9,FALSE)&gt;G$3,5,IF(VLOOKUP($C6,'Regional Crises'!$B$1:$R$66,9,FALSE)&lt;G$4,0,(G$3-VLOOKUP($C6,'Regional Crises'!$B$1:$R$66,9,FALSE))/(G$3-G$4)*5)),1))),IF(VLOOKUP($E6,'Country Indicator Data'!$B$4:$N$194,5,FALSE)="x","x",ROUND(IF(VLOOKUP($E6,'Country Indicator Data'!$B$4:$N$194,5,FALSE)&gt;G$3,5,IF(VLOOKUP($E6,'Country Indicator Data'!$B$4:$N$194,5,FALSE)&lt;G$4,0,(G$3-VLOOKUP($E6,'Country Indicator Data'!$B$4:$N$194,5,FALSE))/(G$3-G$4)*5)),1)))</f>
        <v>3.4</v>
      </c>
      <c r="H6" s="166">
        <f t="shared" ref="H6:H37" si="0">IF(AND(F6="x",G6="x"),"x",AVERAGE(F6,G6))</f>
        <v>3.5</v>
      </c>
      <c r="I6" s="166">
        <f>IF(B6="Regional crisis",(IF(VLOOKUP($C6,'Regional Crises'!$B$1:$R$66,6,FALSE)="x","x",ROUND(IF(VLOOKUP($C6,'Regional Crises'!$B$1:$R$66,6,FALSE)&gt;I$3,5,IF(VLOOKUP($C6,'Regional Crises'!$B$1:$R$66,6,FALSE)&lt;I$4,0,5-(I$3-VLOOKUP($C6,'Regional Crises'!$B$1:$R$66,6,FALSE))/(I$3-I$4)*5)),1))),IF(VLOOKUP($E6,'Country Indicator Data'!$B$4:$N$194,2,FALSE)="x","x",ROUND(IF(VLOOKUP($E6,'Country Indicator Data'!$B$4:$N$194,2,FALSE)&gt;I$3,5,IF(VLOOKUP($E6,'Country Indicator Data'!$B$4:$N$194,2,FALSE)&lt;I$4,0,5-(I$3-VLOOKUP($E6,'Country Indicator Data'!$B$4:$N$194,2,FALSE))/(I$3-I$4)*5)),1)))</f>
        <v>3.7</v>
      </c>
      <c r="J6" s="166">
        <f>IF(B6="Regional crisis",(IF(VLOOKUP($C6,'Regional Crises'!$B$1:$R$66,8,FALSE)="x","x",ROUND(IF(VLOOKUP($C6,'Regional Crises'!$B$1:$R$66,8,FALSE)&gt;J$3,5,IF(VLOOKUP($C6,'Regional Crises'!$B$1:$R$66,8,FALSE)&lt;J$4,0,5-(J$3-VLOOKUP($C6,'Regional Crises'!$B$1:$R$66,8,FALSE))/(J$3-J$4)*5)),1))),IF(VLOOKUP($E6,'Country Indicator Data'!$B$4:$N$194,4,FALSE)="x","x",ROUND(IF(VLOOKUP($E6,'Country Indicator Data'!$B$4:$N$194,4,FALSE)&gt;J$3,5,IF(VLOOKUP($E6,'Country Indicator Data'!$B$4:$N$194,4,FALSE)&lt;J$4,0,5-(J$3-VLOOKUP($E6,'Country Indicator Data'!$B$4:$N$194,4,FALSE))/(J$3-J$4)*5)),1)))</f>
        <v>0</v>
      </c>
      <c r="K6" s="166">
        <f t="shared" ref="K6:K37" si="1">IF(AND(I6="x",J6="x"),"x",AVERAGE(I6,J6))</f>
        <v>1.85</v>
      </c>
      <c r="L6" s="166">
        <f>IF(B6="Regional crisis",(IF(VLOOKUP($C6,'Regional Crises'!$B$1:$R$66,10,FALSE)="x","x",ROUND(IF(VLOOKUP($C6,'Regional Crises'!$B$1:$R$66,10,FALSE)&gt;L$3,5,IF(VLOOKUP($C6,'Regional Crises'!$B$1:$R$66,10,FALSE)&lt;L$4,0,5-(L$3-VLOOKUP($C6,'Regional Crises'!$B$1:$R$66,10,FALSE))/(L$3-L$4)*5)),1))),IF(VLOOKUP($E6,'Country Indicator Data'!$B$4:$N$194,6,FALSE)="x","x",ROUND(IF(VLOOKUP($E6,'Country Indicator Data'!$B$4:$N$194,6,FALSE)&gt;L$3,5,IF(VLOOKUP($E6,'Country Indicator Data'!$B$4:$N$194,6,FALSE)&lt;L$4,0,5-(L$3-VLOOKUP($E6,'Country Indicator Data'!$B$4:$N$194,6,FALSE))/(L$3-L$4)*5)),1)))</f>
        <v>3.8</v>
      </c>
      <c r="M6" s="166" t="str">
        <f>IF(B6="Regional crisis",(IF(VLOOKUP($C6,'Regional Crises'!$B$1:$R$66,11,FALSE)="x","x",ROUND(IF(VLOOKUP($C6,'Regional Crises'!$B$1:$R$66,11,FALSE)&gt;M$3,5,IF(VLOOKUP($C6,'Regional Crises'!$B$1:$R$66,11,FALSE)&lt;M$4,0,5-(M$3-VLOOKUP($C6,'Regional Crises'!$B$1:$R$66,11,FALSE))/(M$3-M$4)*5)),1))),IF(VLOOKUP($E6,'Country Indicator Data'!$B$4:$N$194,7,FALSE)="x","x",ROUND(IF(VLOOKUP($E6,'Country Indicator Data'!$B$4:$N$194,7,FALSE)&gt;M$3,5,IF(VLOOKUP($E6,'Country Indicator Data'!$B$4:$N$194,7,FALSE)&lt;M$4,0,5-(M$3-VLOOKUP($E6,'Country Indicator Data'!$B$4:$N$194,7,FALSE))/(M$3-M$4)*5)),1)))</f>
        <v>x</v>
      </c>
      <c r="N6" s="166">
        <f t="shared" ref="N6:N37" si="2">IF(AND(L6="x",M6="x"),"x",AVERAGE(L6,M6))</f>
        <v>3.8</v>
      </c>
      <c r="O6" s="166">
        <f t="shared" ref="O6:O37" si="3">AVERAGE(H6,K6,N6)</f>
        <v>3.0499999999999994</v>
      </c>
      <c r="P6" s="166">
        <f>IF(B6="Regional crisis",VLOOKUP(C6,'Regional Crises'!$B$1:$R$69,12,FALSE),VLOOKUP(E6,'Country Indicator Data'!$B$4:$I$194,8,FALSE))</f>
        <v>5</v>
      </c>
      <c r="Q6" s="166">
        <f>IF($B6="Regional crisis",((IF(VLOOKUP($C6,'Regional Crises'!$B$1:$R$66,13,FALSE)="x","x",ROUND(IF(VLOOKUP($C6,'Regional Crises'!$B$1:$R$66,13,FALSE)&gt;Q$3,5,IF(VLOOKUP($C6,'Regional Crises'!$B$1:$R$66,13,FALSE)&lt;Q$4,0,5-(LOG(Q$3)-LOG(VLOOKUP($C6,'Regional Crises'!$B$1:$R$66,13,FALSE)))/(LOG(Q$3)-LOG(Q$4))*5)),1)))),(IF(VLOOKUP($E6,'Country Indicator Data'!$B$4:$N$194,9,FALSE)="x","x",ROUND(IF(VLOOKUP($E6,'Country Indicator Data'!$B$4:$N$194,9,FALSE)&gt;Q$3,5,IF(VLOOKUP($E6,'Country Indicator Data'!$B$4:$N$194,9,FALSE)&lt;Q$4,0,5-(LOG(Q$3)-LOG(VLOOKUP($E6,'Country Indicator Data'!$B$4:$N$194,9,FALSE)))/(LOG(Q$3)-LOG(Q$4))*5)),1))))</f>
        <v>5</v>
      </c>
      <c r="R6" s="166">
        <f t="shared" ref="R6:R37" si="4">AVERAGE(P6:Q6)</f>
        <v>5</v>
      </c>
      <c r="S6" s="166">
        <f>IF($B6="Regional crisis",((IF(VLOOKUP($C6,'Regional Crises'!$B$1:$R$66,17,FALSE)="x","x",ROUND(IF(VLOOKUP($C6,'Regional Crises'!$B$1:$R$66,17,FALSE)&gt;S$3,0,IF(VLOOKUP($C6,'Regional Crises'!$B$1:$R$66,17,FALSE)&lt;S$4,5,(S$3-VLOOKUP($C6,'Regional Crises'!$B$1:$R$66,17,FALSE))/(S$3-S$4)*5)),1)))),(IF(VLOOKUP($E6,'Country Indicator Data'!$B$4:$N$194,13,FALSE)="x","x",ROUND(IF(VLOOKUP($E6,'Country Indicator Data'!$B$4:$N$194,13,FALSE)&gt;S$3,0,IF(VLOOKUP($E6,'Country Indicator Data'!$B$4:$N$194,13,FALSE)&lt;S$4,5,(S$3-VLOOKUP($E6,'Country Indicator Data'!$B$4:$N$194,13,FALSE))/(S$3-S$4)*5)),1))))</f>
        <v>4.2</v>
      </c>
      <c r="T6" s="166">
        <f>IF(B6="Regional crisis",((IF(VLOOKUP($C6,'Regional Crises'!$B$1:$R$66,14,FALSE)="x","x",ROUND(IF(VLOOKUP($C6,'Regional Crises'!$B$1:$R$66,14,FALSE)&gt;T$3,0,IF(VLOOKUP($C6,'Regional Crises'!$B$1:$R$66,14,FALSE)&lt;T$4,5,(T$3-VLOOKUP($C6,'Regional Crises'!$B$1:$R$66,14,FALSE))/(T$3-T$4)*5)),1)))),(IF(VLOOKUP($E6,'Country Indicator Data'!$B$4:$N$194,10,FALSE)="x","x",ROUND(IF(VLOOKUP($E6,'Country Indicator Data'!$B$4:$N$194,10,FALSE)&gt;T$3,0,IF(VLOOKUP($E6,'Country Indicator Data'!$B$4:$N$194,10,FALSE)&lt;T$4,5,(T$3-VLOOKUP($E6,'Country Indicator Data'!$B$4:$N$194,10,FALSE))/(T$3-T$4)*5)),1))))</f>
        <v>4.2</v>
      </c>
      <c r="U6" s="166">
        <f>IF(B6="Regional crisis",((IF(VLOOKUP($C6,'Regional Crises'!$B$1:$R$66,15,FALSE)="x","x",ROUND(IF(VLOOKUP($C6,'Regional Crises'!$B$1:$R$66,15,FALSE)&gt;U$3,0,IF(VLOOKUP($C6,'Regional Crises'!$B$1:$R$66,15,FALSE)&lt;U$4,5,(U$3-VLOOKUP($C6,'Regional Crises'!$B$1:$R$66,15,FALSE))/(U$3-U$4)*5)),1)))),(IF(VLOOKUP($E6,'Country Indicator Data'!$B$4:$N$194,11,FALSE)="x","x",ROUND(IF(VLOOKUP($E6,'Country Indicator Data'!$B$4:$N$194,11,FALSE)&gt;U$3,0,IF(VLOOKUP($E6,'Country Indicator Data'!$B$4:$N$194,11,FALSE)&lt;U$4,5,(U$3-VLOOKUP($E6,'Country Indicator Data'!$B$4:$N$194,11,FALSE))/(U$3-U$4)*5)),1))))</f>
        <v>3.5</v>
      </c>
      <c r="V6" s="166">
        <f>IF(B6="Regional crisis",((IF(VLOOKUP($C6,'Regional Crises'!$B$1:$R$66,16,FALSE)="x","x",ROUND(IF(VLOOKUP($C6,'Regional Crises'!$B$1:$R$66,16,FALSE)&gt;V$3,0,IF(VLOOKUP($C6,'Regional Crises'!$B$1:$R$66,16,FALSE)&lt;V$4,5,(V$3-VLOOKUP($C6,'Regional Crises'!$B$1:$R$66,16,FALSE))/(V$3-V$4)*5)),1)))),(IF(VLOOKUP($E6,'Country Indicator Data'!$B$4:$N$194,12,FALSE)="x","x",ROUND(IF(VLOOKUP($E6,'Country Indicator Data'!$B$4:$N$194,12,FALSE)&gt;V$3,0,IF(VLOOKUP($E6,'Country Indicator Data'!$B$4:$N$194,12,FALSE)&lt;V$4,5,(V$3-VLOOKUP($E6,'Country Indicator Data'!$B$4:$N$194,12,FALSE))/(V$3-V$4)*5)),1))))</f>
        <v>3.7</v>
      </c>
      <c r="W6" s="166">
        <f t="shared" ref="W6:W37" si="5">IF(AND(S6="x",V6="x"),"x",ROUND(AVERAGE(S6,V6,T6,U6),1))</f>
        <v>3.9</v>
      </c>
      <c r="X6" s="166">
        <f t="shared" ref="X6:X37" si="6">ROUND(AVERAGE(O6,W6,R6),1)</f>
        <v>4</v>
      </c>
      <c r="Y6" s="173">
        <f>IF('Core Indicators'!FC3="x","x",IF('Core Indicators'!FC3&gt;=5,5,IF('Core Indicators'!FC3&gt;=4,4,IF('Core Indicators'!FC3&gt;=3,3,IF('Core Indicators'!FC3&gt;=2,2,IF('Core Indicators'!FC3&gt;=1,1,0))))))</f>
        <v>5</v>
      </c>
      <c r="Z6" s="166">
        <f t="shared" ref="Z6:Z37" si="7">Y6</f>
        <v>5</v>
      </c>
      <c r="AA6" s="173">
        <f>'Crisis Indicator Data'!Y3</f>
        <v>1</v>
      </c>
      <c r="AB6" s="173">
        <f>'Crisis Indicator Data'!Z3</f>
        <v>3</v>
      </c>
      <c r="AC6" s="173">
        <f>'Crisis Indicator Data'!AA3</f>
        <v>2</v>
      </c>
      <c r="AD6" s="173">
        <f>'Crisis Indicator Data'!AB3</f>
        <v>3</v>
      </c>
      <c r="AE6" s="173">
        <f t="shared" ref="AE6:AE37" si="8">IF(SUM(AA6:AD6)=0,0,IF(SUM(AA6,AB6,AC6,AD6)&lt;2,1,IF(SUM(AA6:AD6)&lt;6,2,IF(SUM(AA6:AD6)&lt;8,3,IF(SUM(AA6:AD6)&lt;10,4,5)))))</f>
        <v>4</v>
      </c>
      <c r="AF6" s="173">
        <f>'Crisis Indicator Data'!AC3</f>
        <v>0</v>
      </c>
      <c r="AG6" s="173">
        <f>'Crisis Indicator Data'!AD3</f>
        <v>3</v>
      </c>
      <c r="AH6" s="173">
        <f t="shared" ref="AH6:AH37" si="9">IF(SUM(AF6:AG6)=0,0,IF(SUM(AF6,AG6)=1,1,IF(SUM(AF6:AG6)&lt;3,2,IF(SUM(AF6:AG6)&lt;4,3,IF(SUM(AF6:AG6)&lt;5,4,5)))))</f>
        <v>3</v>
      </c>
      <c r="AI6" s="173">
        <f>'Crisis Indicator Data'!AE3</f>
        <v>3</v>
      </c>
      <c r="AJ6" s="173">
        <f>'Crisis Indicator Data'!AF3</f>
        <v>3</v>
      </c>
      <c r="AK6" s="173">
        <f>'Crisis Indicator Data'!AG3</f>
        <v>3</v>
      </c>
      <c r="AL6" s="173">
        <f t="shared" ref="AL6:AL37" si="10">IF(SUM(AI6:AK6)=0,0,IF(SUM(AI6:AK6)=1,1,IF(SUM(AI6:AK6)&lt;3,2,IF(SUM(AI6:AK6)&lt;5,3,IF(SUM(AI6:AK6)&lt;7,4,5)))))</f>
        <v>5</v>
      </c>
      <c r="AM6" s="166">
        <f t="shared" ref="AM6:AM37" si="11">IF(AA6=3,5,ROUND(AVERAGE(AE6,AH6,AL6),0))</f>
        <v>4</v>
      </c>
      <c r="AN6" s="166">
        <f t="shared" ref="AN6:AN37" si="12">IF(AND(Z6="x",AM6="x"),"x",ROUND(AVERAGE(Z6,AM6),1))</f>
        <v>4.5</v>
      </c>
    </row>
    <row r="7" spans="1:40" ht="13.5" customHeight="1">
      <c r="A7" s="97" t="str">
        <f>'Crisis Indicator Data'!A4</f>
        <v>Nagorno-Karabakh Conflict in Armenia</v>
      </c>
      <c r="B7" s="98" t="str">
        <f>'Crisis Indicator Data'!B4</f>
        <v>Conflict</v>
      </c>
      <c r="C7" s="98" t="str">
        <f>'Crisis Indicator Data'!C4</f>
        <v>ARM002</v>
      </c>
      <c r="D7" s="98" t="str">
        <f>'Crisis Indicator Data'!D4</f>
        <v>Armenia</v>
      </c>
      <c r="E7" s="99" t="str">
        <f>'Crisis Indicator Data'!E4</f>
        <v>ARM</v>
      </c>
      <c r="F7" s="166">
        <f>IF(B7="Regional crisis",(IF(VLOOKUP($C7,'Regional Crises'!$B$1:$R$66,7,FALSE)="x","x",ROUND(IF(VLOOKUP($C7,'Regional Crises'!$B$1:$R$66,7,FALSE)&gt;$F$3,5,IF(VLOOKUP($C7,'Regional Crises'!$B$1:$R$66,7,FALSE)&lt;F$4,0,($F$3-VLOOKUP($C7,'Regional Crises'!$B$1:$R$66,7,FALSE))/($F$3-$F$4)*5)),1))),IF(VLOOKUP($E7,'Country Indicator Data'!$B$4:$N$194,3,FALSE)="x","x",ROUND(IF(VLOOKUP($E7,'Country Indicator Data'!$B$4:$N$194,3,FALSE)&gt;$F$3,5,IF(VLOOKUP($E7,'Country Indicator Data'!$B$4:$N$194,3,FALSE)&lt;$F$4,0,($F$3-VLOOKUP($E7,'Country Indicator Data'!$B$4:$N$194,3,FALSE))/($F$3-$F$4)*5)),1)))</f>
        <v>2.9</v>
      </c>
      <c r="G7" s="166">
        <f>IF(B7="Regional crisis",(IF(VLOOKUP($C7,'Regional Crises'!$B$1:$R$66,9,FALSE)="x","x",ROUND(IF(VLOOKUP($C7,'Regional Crises'!$B$1:$R$66,9,FALSE)&gt;G$3,5,IF(VLOOKUP($C7,'Regional Crises'!$B$1:$R$66,9,FALSE)&lt;G$4,0,(G$3-VLOOKUP($C7,'Regional Crises'!$B$1:$R$66,9,FALSE))/(G$3-G$4)*5)),1))),IF(VLOOKUP($E7,'Country Indicator Data'!$B$4:$N$194,5,FALSE)="x","x",ROUND(IF(VLOOKUP($E7,'Country Indicator Data'!$B$4:$N$194,5,FALSE)&gt;G$3,5,IF(VLOOKUP($E7,'Country Indicator Data'!$B$4:$N$194,5,FALSE)&lt;G$4,0,(G$3-VLOOKUP($E7,'Country Indicator Data'!$B$4:$N$194,5,FALSE))/(G$3-G$4)*5)),1)))</f>
        <v>1.5</v>
      </c>
      <c r="H7" s="166">
        <f t="shared" si="0"/>
        <v>2.2000000000000002</v>
      </c>
      <c r="I7" s="166">
        <f>IF(B7="Regional crisis",(IF(VLOOKUP($C7,'Regional Crises'!$B$1:$R$66,6,FALSE)="x","x",ROUND(IF(VLOOKUP($C7,'Regional Crises'!$B$1:$R$66,6,FALSE)&gt;I$3,5,IF(VLOOKUP($C7,'Regional Crises'!$B$1:$R$66,6,FALSE)&lt;I$4,0,5-(I$3-VLOOKUP($C7,'Regional Crises'!$B$1:$R$66,6,FALSE))/(I$3-I$4)*5)),1))),IF(VLOOKUP($E7,'Country Indicator Data'!$B$4:$N$194,2,FALSE)="x","x",ROUND(IF(VLOOKUP($E7,'Country Indicator Data'!$B$4:$N$194,2,FALSE)&gt;I$3,5,IF(VLOOKUP($E7,'Country Indicator Data'!$B$4:$N$194,2,FALSE)&lt;I$4,0,5-(I$3-VLOOKUP($E7,'Country Indicator Data'!$B$4:$N$194,2,FALSE))/(I$3-I$4)*5)),1)))</f>
        <v>0.2</v>
      </c>
      <c r="J7" s="166">
        <f>IF(B7="Regional crisis",(IF(VLOOKUP($C7,'Regional Crises'!$B$1:$R$66,8,FALSE)="x","x",ROUND(IF(VLOOKUP($C7,'Regional Crises'!$B$1:$R$66,8,FALSE)&gt;J$3,5,IF(VLOOKUP($C7,'Regional Crises'!$B$1:$R$66,8,FALSE)&lt;J$4,0,5-(J$3-VLOOKUP($C7,'Regional Crises'!$B$1:$R$66,8,FALSE))/(J$3-J$4)*5)),1))),IF(VLOOKUP($E7,'Country Indicator Data'!$B$4:$N$194,4,FALSE)="x","x",ROUND(IF(VLOOKUP($E7,'Country Indicator Data'!$B$4:$N$194,4,FALSE)&gt;J$3,5,IF(VLOOKUP($E7,'Country Indicator Data'!$B$4:$N$194,4,FALSE)&lt;J$4,0,5-(J$3-VLOOKUP($E7,'Country Indicator Data'!$B$4:$N$194,4,FALSE))/(J$3-J$4)*5)),1)))</f>
        <v>0.2</v>
      </c>
      <c r="K7" s="166">
        <f t="shared" si="1"/>
        <v>0.2</v>
      </c>
      <c r="L7" s="166">
        <f>IF(B7="Regional crisis",(IF(VLOOKUP($C7,'Regional Crises'!$B$1:$R$66,10,FALSE)="x","x",ROUND(IF(VLOOKUP($C7,'Regional Crises'!$B$1:$R$66,10,FALSE)&gt;L$3,5,IF(VLOOKUP($C7,'Regional Crises'!$B$1:$R$66,10,FALSE)&lt;L$4,0,5-(L$3-VLOOKUP($C7,'Regional Crises'!$B$1:$R$66,10,FALSE))/(L$3-L$4)*5)),1))),IF(VLOOKUP($E7,'Country Indicator Data'!$B$4:$N$194,6,FALSE)="x","x",ROUND(IF(VLOOKUP($E7,'Country Indicator Data'!$B$4:$N$194,6,FALSE)&gt;L$3,5,IF(VLOOKUP($E7,'Country Indicator Data'!$B$4:$N$194,6,FALSE)&lt;L$4,0,5-(L$3-VLOOKUP($E7,'Country Indicator Data'!$B$4:$N$194,6,FALSE))/(L$3-L$4)*5)),1)))</f>
        <v>1.7</v>
      </c>
      <c r="M7" s="166">
        <f>IF(B7="Regional crisis",(IF(VLOOKUP($C7,'Regional Crises'!$B$1:$R$66,11,FALSE)="x","x",ROUND(IF(VLOOKUP($C7,'Regional Crises'!$B$1:$R$66,11,FALSE)&gt;M$3,5,IF(VLOOKUP($C7,'Regional Crises'!$B$1:$R$66,11,FALSE)&lt;M$4,0,5-(M$3-VLOOKUP($C7,'Regional Crises'!$B$1:$R$66,11,FALSE))/(M$3-M$4)*5)),1))),IF(VLOOKUP($E7,'Country Indicator Data'!$B$4:$N$194,7,FALSE)="x","x",ROUND(IF(VLOOKUP($E7,'Country Indicator Data'!$B$4:$N$194,7,FALSE)&gt;M$3,5,IF(VLOOKUP($E7,'Country Indicator Data'!$B$4:$N$194,7,FALSE)&lt;M$4,0,5-(M$3-VLOOKUP($E7,'Country Indicator Data'!$B$4:$N$194,7,FALSE))/(M$3-M$4)*5)),1)))</f>
        <v>1.2</v>
      </c>
      <c r="N7" s="166">
        <f t="shared" si="2"/>
        <v>1.45</v>
      </c>
      <c r="O7" s="166">
        <f t="shared" si="3"/>
        <v>1.2833333333333334</v>
      </c>
      <c r="P7" s="166">
        <f>IF(B7="Regional crisis",VLOOKUP(C7,'Regional Crises'!$B$1:$R$69,12,FALSE),VLOOKUP(E7,'Country Indicator Data'!$B$4:$I$194,8,FALSE))</f>
        <v>3</v>
      </c>
      <c r="Q7" s="166">
        <f>IF($B7="Regional crisis",((IF(VLOOKUP($C7,'Regional Crises'!$B$1:$R$66,13,FALSE)="x","x",ROUND(IF(VLOOKUP($C7,'Regional Crises'!$B$1:$R$66,13,FALSE)&gt;Q$3,5,IF(VLOOKUP($C7,'Regional Crises'!$B$1:$R$66,13,FALSE)&lt;Q$4,0,5-(LOG(Q$3)-LOG(VLOOKUP($C7,'Regional Crises'!$B$1:$R$66,13,FALSE)))/(LOG(Q$3)-LOG(Q$4))*5)),1)))),(IF(VLOOKUP($E7,'Country Indicator Data'!$B$4:$N$194,9,FALSE)="x","x",ROUND(IF(VLOOKUP($E7,'Country Indicator Data'!$B$4:$N$194,9,FALSE)&gt;Q$3,5,IF(VLOOKUP($E7,'Country Indicator Data'!$B$4:$N$194,9,FALSE)&lt;Q$4,0,5-(LOG(Q$3)-LOG(VLOOKUP($E7,'Country Indicator Data'!$B$4:$N$194,9,FALSE)))/(LOG(Q$3)-LOG(Q$4))*5)),1))))</f>
        <v>1.7</v>
      </c>
      <c r="R7" s="166">
        <f t="shared" si="4"/>
        <v>2.35</v>
      </c>
      <c r="S7" s="166">
        <f>IF(B7="Regional crisis",((IF(VLOOKUP($C7,'Regional Crises'!$B$1:$R$66,17,FALSE)="x","x",ROUND(IF(VLOOKUP($C7,'Regional Crises'!$B$1:$R$66,17,FALSE)&gt;S$3,0,IF(VLOOKUP($C7,'Regional Crises'!$B$1:$R$66,17,FALSE)&lt;S$4,5,(S$3-VLOOKUP($C7,'Regional Crises'!$B$1:$R$66,17,FALSE))/(S$3-S$4)*5)),1)))),(IF(VLOOKUP($E7,'Country Indicator Data'!$B$4:$N$194,13,FALSE)="x","x",ROUND(IF(VLOOKUP($E7,'Country Indicator Data'!$B$4:$N$194,13,FALSE)&gt;S$3,0,IF(VLOOKUP($E7,'Country Indicator Data'!$B$4:$N$194,13,FALSE)&lt;S$4,5,(S$3-VLOOKUP($E7,'Country Indicator Data'!$B$4:$N$194,13,FALSE))/(S$3-S$4)*5)),1))))</f>
        <v>2.9</v>
      </c>
      <c r="T7" s="166">
        <f>IF(B7="Regional crisis",((IF(VLOOKUP($C7,'Regional Crises'!$B$1:$R$66,14,FALSE)="x","x",ROUND(IF(VLOOKUP($C7,'Regional Crises'!$B$1:$R$66,14,FALSE)&gt;T$3,0,IF(VLOOKUP($C7,'Regional Crises'!$B$1:$R$66,14,FALSE)&lt;T$4,5,(T$3-VLOOKUP($C7,'Regional Crises'!$B$1:$R$66,14,FALSE))/(T$3-T$4)*5)),1)))),(IF(VLOOKUP($E7,'Country Indicator Data'!$B$4:$N$194,10,FALSE)="x","x",ROUND(IF(VLOOKUP($E7,'Country Indicator Data'!$B$4:$N$194,10,FALSE)&gt;T$3,0,IF(VLOOKUP($E7,'Country Indicator Data'!$B$4:$N$194,10,FALSE)&lt;T$4,5,(T$3-VLOOKUP($E7,'Country Indicator Data'!$B$4:$N$194,10,FALSE))/(T$3-T$4)*5)),1))))</f>
        <v>2.6</v>
      </c>
      <c r="U7" s="166">
        <f>IF(B7="Regional crisis",((IF(VLOOKUP($C7,'Regional Crises'!$B$1:$R$66,15,FALSE)="x","x",ROUND(IF(VLOOKUP($C7,'Regional Crises'!$B$1:$R$66,15,FALSE)&gt;U$3,0,IF(VLOOKUP($C7,'Regional Crises'!$B$1:$R$66,15,FALSE)&lt;U$4,5,(U$3-VLOOKUP($C7,'Regional Crises'!$B$1:$R$66,15,FALSE))/(U$3-U$4)*5)),1)))),(IF(VLOOKUP($E7,'Country Indicator Data'!$B$4:$N$194,11,FALSE)="x","x",ROUND(IF(VLOOKUP($E7,'Country Indicator Data'!$B$4:$N$194,11,FALSE)&gt;U$3,0,IF(VLOOKUP($E7,'Country Indicator Data'!$B$4:$N$194,11,FALSE)&lt;U$4,5,(U$3-VLOOKUP($E7,'Country Indicator Data'!$B$4:$N$194,11,FALSE))/(U$3-U$4)*5)),1))))</f>
        <v>2</v>
      </c>
      <c r="V7" s="166">
        <f>IF(B7="Regional crisis",((IF(VLOOKUP($C7,'Regional Crises'!$B$1:$R$66,16,FALSE)="x","x",ROUND(IF(VLOOKUP($C7,'Regional Crises'!$B$1:$R$66,16,FALSE)&gt;V$3,0,IF(VLOOKUP($C7,'Regional Crises'!$B$1:$R$66,16,FALSE)&lt;V$4,5,(V$3-VLOOKUP($C7,'Regional Crises'!$B$1:$R$66,16,FALSE))/(V$3-V$4)*5)),1)))),(IF(VLOOKUP($E7,'Country Indicator Data'!$B$4:$N$194,12,FALSE)="x","x",ROUND(IF(VLOOKUP($E7,'Country Indicator Data'!$B$4:$N$194,12,FALSE)&gt;V$3,0,IF(VLOOKUP($E7,'Country Indicator Data'!$B$4:$N$194,12,FALSE)&lt;V$4,5,(V$3-VLOOKUP($E7,'Country Indicator Data'!$B$4:$N$194,12,FALSE))/(V$3-V$4)*5)),1))))</f>
        <v>2.4</v>
      </c>
      <c r="W7" s="166">
        <f t="shared" si="5"/>
        <v>2.5</v>
      </c>
      <c r="X7" s="166">
        <f t="shared" si="6"/>
        <v>2</v>
      </c>
      <c r="Y7" s="173">
        <f>IF('Core Indicators'!FC4="x","x",IF('Core Indicators'!FC4&gt;=5,5,IF('Core Indicators'!FC4&gt;=4,4,IF('Core Indicators'!FC4&gt;=3,3,IF('Core Indicators'!FC4&gt;=2,2,IF('Core Indicators'!FC4&gt;=1,1,0))))))</f>
        <v>2</v>
      </c>
      <c r="Z7" s="166">
        <f t="shared" si="7"/>
        <v>2</v>
      </c>
      <c r="AA7" s="173">
        <f>'Crisis Indicator Data'!Y4</f>
        <v>0</v>
      </c>
      <c r="AB7" s="173">
        <f>'Crisis Indicator Data'!Z4</f>
        <v>0</v>
      </c>
      <c r="AC7" s="173">
        <f>'Crisis Indicator Data'!AA4</f>
        <v>0</v>
      </c>
      <c r="AD7" s="173">
        <f>'Crisis Indicator Data'!AB4</f>
        <v>0</v>
      </c>
      <c r="AE7" s="173">
        <f t="shared" si="8"/>
        <v>0</v>
      </c>
      <c r="AF7" s="173">
        <f>'Crisis Indicator Data'!AC4</f>
        <v>0</v>
      </c>
      <c r="AG7" s="173">
        <f>'Crisis Indicator Data'!AD4</f>
        <v>0</v>
      </c>
      <c r="AH7" s="173">
        <f t="shared" si="9"/>
        <v>0</v>
      </c>
      <c r="AI7" s="173">
        <f>'Crisis Indicator Data'!AE4</f>
        <v>0</v>
      </c>
      <c r="AJ7" s="173">
        <f>'Crisis Indicator Data'!AF4</f>
        <v>2</v>
      </c>
      <c r="AK7" s="173">
        <f>'Crisis Indicator Data'!AG4</f>
        <v>0</v>
      </c>
      <c r="AL7" s="173">
        <f t="shared" si="10"/>
        <v>2</v>
      </c>
      <c r="AM7" s="166">
        <f t="shared" si="11"/>
        <v>1</v>
      </c>
      <c r="AN7" s="166">
        <f t="shared" si="12"/>
        <v>1.5</v>
      </c>
    </row>
    <row r="8" spans="1:40" ht="13.5" customHeight="1">
      <c r="A8" s="97" t="str">
        <f>'Crisis Indicator Data'!A5</f>
        <v>Nagorno-Karabakh conflict in Azerbaijan</v>
      </c>
      <c r="B8" s="98" t="str">
        <f>'Crisis Indicator Data'!B5</f>
        <v>Conflict</v>
      </c>
      <c r="C8" s="98" t="str">
        <f>'Crisis Indicator Data'!C5</f>
        <v>AZE002</v>
      </c>
      <c r="D8" s="98" t="str">
        <f>'Crisis Indicator Data'!D5</f>
        <v>Azerbaijan</v>
      </c>
      <c r="E8" s="99" t="str">
        <f>'Crisis Indicator Data'!E5</f>
        <v>AZE</v>
      </c>
      <c r="F8" s="166">
        <f>IF(B8="Regional crisis",(IF(VLOOKUP($C8,'Regional Crises'!$B$1:$R$66,7,FALSE)="x","x",ROUND(IF(VLOOKUP($C8,'Regional Crises'!$B$1:$R$66,7,FALSE)&gt;$F$3,5,IF(VLOOKUP($C8,'Regional Crises'!$B$1:$R$66,7,FALSE)&lt;F$4,0,($F$3-VLOOKUP($C8,'Regional Crises'!$B$1:$R$66,7,FALSE))/($F$3-$F$4)*5)),1))),IF(VLOOKUP($E8,'Country Indicator Data'!$B$4:$N$194,3,FALSE)="x","x",ROUND(IF(VLOOKUP($E8,'Country Indicator Data'!$B$4:$N$194,3,FALSE)&gt;$F$3,5,IF(VLOOKUP($E8,'Country Indicator Data'!$B$4:$N$194,3,FALSE)&lt;$F$4,0,($F$3-VLOOKUP($E8,'Country Indicator Data'!$B$4:$N$194,3,FALSE))/($F$3-$F$4)*5)),1)))</f>
        <v>3.6</v>
      </c>
      <c r="G8" s="166">
        <f>IF(B8="Regional crisis",(IF(VLOOKUP($C8,'Regional Crises'!$B$1:$R$66,9,FALSE)="x","x",ROUND(IF(VLOOKUP($C8,'Regional Crises'!$B$1:$R$66,9,FALSE)&gt;G$3,5,IF(VLOOKUP($C8,'Regional Crises'!$B$1:$R$66,9,FALSE)&lt;G$4,0,(G$3-VLOOKUP($C8,'Regional Crises'!$B$1:$R$66,9,FALSE))/(G$3-G$4)*5)),1))),IF(VLOOKUP($E8,'Country Indicator Data'!$B$4:$N$194,5,FALSE)="x","x",ROUND(IF(VLOOKUP($E8,'Country Indicator Data'!$B$4:$N$194,5,FALSE)&gt;G$3,5,IF(VLOOKUP($E8,'Country Indicator Data'!$B$4:$N$194,5,FALSE)&lt;G$4,0,(G$3-VLOOKUP($E8,'Country Indicator Data'!$B$4:$N$194,5,FALSE))/(G$3-G$4)*5)),1)))</f>
        <v>3.3</v>
      </c>
      <c r="H8" s="166">
        <f t="shared" si="0"/>
        <v>3.45</v>
      </c>
      <c r="I8" s="166">
        <f>IF(B8="Regional crisis",(IF(VLOOKUP($C8,'Regional Crises'!$B$1:$R$66,6,FALSE)="x","x",ROUND(IF(VLOOKUP($C8,'Regional Crises'!$B$1:$R$66,6,FALSE)&gt;I$3,5,IF(VLOOKUP($C8,'Regional Crises'!$B$1:$R$66,6,FALSE)&lt;I$4,0,5-(I$3-VLOOKUP($C8,'Regional Crises'!$B$1:$R$66,6,FALSE))/(I$3-I$4)*5)),1))),IF(VLOOKUP($E8,'Country Indicator Data'!$B$4:$N$194,2,FALSE)="x","x",ROUND(IF(VLOOKUP($E8,'Country Indicator Data'!$B$4:$N$194,2,FALSE)&gt;I$3,5,IF(VLOOKUP($E8,'Country Indicator Data'!$B$4:$N$194,2,FALSE)&lt;I$4,0,5-(I$3-VLOOKUP($E8,'Country Indicator Data'!$B$4:$N$194,2,FALSE))/(I$3-I$4)*5)),1)))</f>
        <v>0.8</v>
      </c>
      <c r="J8" s="166">
        <f>IF(B8="Regional crisis",(IF(VLOOKUP($C8,'Regional Crises'!$B$1:$R$66,8,FALSE)="x","x",ROUND(IF(VLOOKUP($C8,'Regional Crises'!$B$1:$R$66,8,FALSE)&gt;J$3,5,IF(VLOOKUP($C8,'Regional Crises'!$B$1:$R$66,8,FALSE)&lt;J$4,0,5-(J$3-VLOOKUP($C8,'Regional Crises'!$B$1:$R$66,8,FALSE))/(J$3-J$4)*5)),1))),IF(VLOOKUP($E8,'Country Indicator Data'!$B$4:$N$194,4,FALSE)="x","x",ROUND(IF(VLOOKUP($E8,'Country Indicator Data'!$B$4:$N$194,4,FALSE)&gt;J$3,5,IF(VLOOKUP($E8,'Country Indicator Data'!$B$4:$N$194,4,FALSE)&lt;J$4,0,5-(J$3-VLOOKUP($E8,'Country Indicator Data'!$B$4:$N$194,4,FALSE))/(J$3-J$4)*5)),1)))</f>
        <v>0.6</v>
      </c>
      <c r="K8" s="166">
        <f t="shared" si="1"/>
        <v>0.7</v>
      </c>
      <c r="L8" s="166">
        <f>IF(B8="Regional crisis",(IF(VLOOKUP($C8,'Regional Crises'!$B$1:$R$66,10,FALSE)="x","x",ROUND(IF(VLOOKUP($C8,'Regional Crises'!$B$1:$R$66,10,FALSE)&gt;L$3,5,IF(VLOOKUP($C8,'Regional Crises'!$B$1:$R$66,10,FALSE)&lt;L$4,0,5-(L$3-VLOOKUP($C8,'Regional Crises'!$B$1:$R$66,10,FALSE))/(L$3-L$4)*5)),1))),IF(VLOOKUP($E8,'Country Indicator Data'!$B$4:$N$194,6,FALSE)="x","x",ROUND(IF(VLOOKUP($E8,'Country Indicator Data'!$B$4:$N$194,6,FALSE)&gt;L$3,5,IF(VLOOKUP($E8,'Country Indicator Data'!$B$4:$N$194,6,FALSE)&lt;L$4,0,5-(L$3-VLOOKUP($E8,'Country Indicator Data'!$B$4:$N$194,6,FALSE))/(L$3-L$4)*5)),1)))</f>
        <v>2.1</v>
      </c>
      <c r="M8" s="166" t="str">
        <f>IF(B8="Regional crisis",(IF(VLOOKUP($C8,'Regional Crises'!$B$1:$R$66,11,FALSE)="x","x",ROUND(IF(VLOOKUP($C8,'Regional Crises'!$B$1:$R$66,11,FALSE)&gt;M$3,5,IF(VLOOKUP($C8,'Regional Crises'!$B$1:$R$66,11,FALSE)&lt;M$4,0,5-(M$3-VLOOKUP($C8,'Regional Crises'!$B$1:$R$66,11,FALSE))/(M$3-M$4)*5)),1))),IF(VLOOKUP($E8,'Country Indicator Data'!$B$4:$N$194,7,FALSE)="x","x",ROUND(IF(VLOOKUP($E8,'Country Indicator Data'!$B$4:$N$194,7,FALSE)&gt;M$3,5,IF(VLOOKUP($E8,'Country Indicator Data'!$B$4:$N$194,7,FALSE)&lt;M$4,0,5-(M$3-VLOOKUP($E8,'Country Indicator Data'!$B$4:$N$194,7,FALSE))/(M$3-M$4)*5)),1)))</f>
        <v>x</v>
      </c>
      <c r="N8" s="166">
        <f t="shared" si="2"/>
        <v>2.1</v>
      </c>
      <c r="O8" s="166">
        <f t="shared" si="3"/>
        <v>2.0833333333333335</v>
      </c>
      <c r="P8" s="166">
        <f>IF(B8="Regional crisis",VLOOKUP(C8,'Regional Crises'!$B$1:$R$69,12,FALSE),VLOOKUP(E8,'Country Indicator Data'!$B$4:$I$194,8,FALSE))</f>
        <v>3</v>
      </c>
      <c r="Q8" s="166">
        <f>IF($B8="Regional crisis",((IF(VLOOKUP($C8,'Regional Crises'!$B$1:$R$66,13,FALSE)="x","x",ROUND(IF(VLOOKUP($C8,'Regional Crises'!$B$1:$R$66,13,FALSE)&gt;Q$3,5,IF(VLOOKUP($C8,'Regional Crises'!$B$1:$R$66,13,FALSE)&lt;Q$4,0,5-(LOG(Q$3)-LOG(VLOOKUP($C8,'Regional Crises'!$B$1:$R$66,13,FALSE)))/(LOG(Q$3)-LOG(Q$4))*5)),1)))),(IF(VLOOKUP($E8,'Country Indicator Data'!$B$4:$N$194,9,FALSE)="x","x",ROUND(IF(VLOOKUP($E8,'Country Indicator Data'!$B$4:$N$194,9,FALSE)&gt;Q$3,5,IF(VLOOKUP($E8,'Country Indicator Data'!$B$4:$N$194,9,FALSE)&lt;Q$4,0,5-(LOG(Q$3)-LOG(VLOOKUP($E8,'Country Indicator Data'!$B$4:$N$194,9,FALSE)))/(LOG(Q$3)-LOG(Q$4))*5)),1))))</f>
        <v>2.8</v>
      </c>
      <c r="R8" s="166">
        <f t="shared" si="4"/>
        <v>2.9</v>
      </c>
      <c r="S8" s="166">
        <f>IF(B8="Regional crisis",((IF(VLOOKUP($C8,'Regional Crises'!$B$1:$R$66,17,FALSE)="x","x",ROUND(IF(VLOOKUP($C8,'Regional Crises'!$B$1:$R$66,17,FALSE)&gt;S$3,0,IF(VLOOKUP($C8,'Regional Crises'!$B$1:$R$66,17,FALSE)&lt;S$4,5,(S$3-VLOOKUP($C8,'Regional Crises'!$B$1:$R$66,17,FALSE))/(S$3-S$4)*5)),1)))),(IF(VLOOKUP($E8,'Country Indicator Data'!$B$4:$N$194,13,FALSE)="x","x",ROUND(IF(VLOOKUP($E8,'Country Indicator Data'!$B$4:$N$194,13,FALSE)&gt;S$3,0,IF(VLOOKUP($E8,'Country Indicator Data'!$B$4:$N$194,13,FALSE)&lt;S$4,5,(S$3-VLOOKUP($E8,'Country Indicator Data'!$B$4:$N$194,13,FALSE))/(S$3-S$4)*5)),1))))</f>
        <v>3.5</v>
      </c>
      <c r="T8" s="166">
        <f>IF(B8="Regional crisis",((IF(VLOOKUP($C8,'Regional Crises'!$B$1:$R$66,14,FALSE)="x","x",ROUND(IF(VLOOKUP($C8,'Regional Crises'!$B$1:$R$66,14,FALSE)&gt;T$3,0,IF(VLOOKUP($C8,'Regional Crises'!$B$1:$R$66,14,FALSE)&lt;T$4,5,(T$3-VLOOKUP($C8,'Regional Crises'!$B$1:$R$66,14,FALSE))/(T$3-T$4)*5)),1)))),(IF(VLOOKUP($E8,'Country Indicator Data'!$B$4:$N$194,10,FALSE)="x","x",ROUND(IF(VLOOKUP($E8,'Country Indicator Data'!$B$4:$N$194,10,FALSE)&gt;T$3,0,IF(VLOOKUP($E8,'Country Indicator Data'!$B$4:$N$194,10,FALSE)&lt;T$4,5,(T$3-VLOOKUP($E8,'Country Indicator Data'!$B$4:$N$194,10,FALSE))/(T$3-T$4)*5)),1))))</f>
        <v>3.1</v>
      </c>
      <c r="U8" s="166">
        <f>IF(B8="Regional crisis",((IF(VLOOKUP($C8,'Regional Crises'!$B$1:$R$66,15,FALSE)="x","x",ROUND(IF(VLOOKUP($C8,'Regional Crises'!$B$1:$R$66,15,FALSE)&gt;U$3,0,IF(VLOOKUP($C8,'Regional Crises'!$B$1:$R$66,15,FALSE)&lt;U$4,5,(U$3-VLOOKUP($C8,'Regional Crises'!$B$1:$R$66,15,FALSE))/(U$3-U$4)*5)),1)))),(IF(VLOOKUP($E8,'Country Indicator Data'!$B$4:$N$194,11,FALSE)="x","x",ROUND(IF(VLOOKUP($E8,'Country Indicator Data'!$B$4:$N$194,11,FALSE)&gt;U$3,0,IF(VLOOKUP($E8,'Country Indicator Data'!$B$4:$N$194,11,FALSE)&lt;U$4,5,(U$3-VLOOKUP($E8,'Country Indicator Data'!$B$4:$N$194,11,FALSE))/(U$3-U$4)*5)),1))))</f>
        <v>3.5</v>
      </c>
      <c r="V8" s="166">
        <f>IF(B8="Regional crisis",((IF(VLOOKUP($C8,'Regional Crises'!$B$1:$R$66,16,FALSE)="x","x",ROUND(IF(VLOOKUP($C8,'Regional Crises'!$B$1:$R$66,16,FALSE)&gt;V$3,0,IF(VLOOKUP($C8,'Regional Crises'!$B$1:$R$66,16,FALSE)&lt;V$4,5,(V$3-VLOOKUP($C8,'Regional Crises'!$B$1:$R$66,16,FALSE))/(V$3-V$4)*5)),1)))),(IF(VLOOKUP($E8,'Country Indicator Data'!$B$4:$N$194,12,FALSE)="x","x",ROUND(IF(VLOOKUP($E8,'Country Indicator Data'!$B$4:$N$194,12,FALSE)&gt;V$3,0,IF(VLOOKUP($E8,'Country Indicator Data'!$B$4:$N$194,12,FALSE)&lt;V$4,5,(V$3-VLOOKUP($E8,'Country Indicator Data'!$B$4:$N$194,12,FALSE))/(V$3-V$4)*5)),1))))</f>
        <v>4.5</v>
      </c>
      <c r="W8" s="166">
        <f t="shared" si="5"/>
        <v>3.7</v>
      </c>
      <c r="X8" s="166">
        <f t="shared" si="6"/>
        <v>2.9</v>
      </c>
      <c r="Y8" s="173">
        <f>IF('Core Indicators'!FC5="x","x",IF('Core Indicators'!FC5&gt;=5,5,IF('Core Indicators'!FC5&gt;=4,4,IF('Core Indicators'!FC5&gt;=3,3,IF('Core Indicators'!FC5&gt;=2,2,IF('Core Indicators'!FC5&gt;=1,1,0))))))</f>
        <v>3</v>
      </c>
      <c r="Z8" s="166">
        <f t="shared" si="7"/>
        <v>3</v>
      </c>
      <c r="AA8" s="173">
        <f>'Crisis Indicator Data'!Y5</f>
        <v>2</v>
      </c>
      <c r="AB8" s="173">
        <f>'Crisis Indicator Data'!Z5</f>
        <v>2</v>
      </c>
      <c r="AC8" s="173">
        <f>'Crisis Indicator Data'!AA5</f>
        <v>0</v>
      </c>
      <c r="AD8" s="173">
        <f>'Crisis Indicator Data'!AB5</f>
        <v>0</v>
      </c>
      <c r="AE8" s="173">
        <f t="shared" si="8"/>
        <v>2</v>
      </c>
      <c r="AF8" s="173">
        <f>'Crisis Indicator Data'!AC5</f>
        <v>0</v>
      </c>
      <c r="AG8" s="173">
        <f>'Crisis Indicator Data'!AD5</f>
        <v>2</v>
      </c>
      <c r="AH8" s="173">
        <f t="shared" si="9"/>
        <v>2</v>
      </c>
      <c r="AI8" s="173">
        <f>'Crisis Indicator Data'!AE5</f>
        <v>3</v>
      </c>
      <c r="AJ8" s="173">
        <f>'Crisis Indicator Data'!AF5</f>
        <v>3</v>
      </c>
      <c r="AK8" s="173">
        <f>'Crisis Indicator Data'!AG5</f>
        <v>0</v>
      </c>
      <c r="AL8" s="173">
        <f t="shared" si="10"/>
        <v>4</v>
      </c>
      <c r="AM8" s="166">
        <f t="shared" si="11"/>
        <v>3</v>
      </c>
      <c r="AN8" s="166">
        <f t="shared" si="12"/>
        <v>3</v>
      </c>
    </row>
    <row r="9" spans="1:40" ht="13.5" customHeight="1">
      <c r="A9" s="97" t="str">
        <f>'Crisis Indicator Data'!A6</f>
        <v>Complex in Burundi</v>
      </c>
      <c r="B9" s="98" t="str">
        <f>'Crisis Indicator Data'!B6</f>
        <v>Complex crisis</v>
      </c>
      <c r="C9" s="98" t="str">
        <f>'Crisis Indicator Data'!C6</f>
        <v>BDI001</v>
      </c>
      <c r="D9" s="98" t="str">
        <f>'Crisis Indicator Data'!D6</f>
        <v>Burundi</v>
      </c>
      <c r="E9" s="99" t="str">
        <f>'Crisis Indicator Data'!E6</f>
        <v>BDI</v>
      </c>
      <c r="F9" s="166">
        <f>IF(B9="Regional crisis",(IF(VLOOKUP($C9,'Regional Crises'!$B$1:$R$66,7,FALSE)="x","x",ROUND(IF(VLOOKUP($C9,'Regional Crises'!$B$1:$R$66,7,FALSE)&gt;$F$3,5,IF(VLOOKUP($C9,'Regional Crises'!$B$1:$R$66,7,FALSE)&lt;F$4,0,($F$3-VLOOKUP($C9,'Regional Crises'!$B$1:$R$66,7,FALSE))/($F$3-$F$4)*5)),1))),IF(VLOOKUP($E9,'Country Indicator Data'!$B$4:$N$194,3,FALSE)="x","x",ROUND(IF(VLOOKUP($E9,'Country Indicator Data'!$B$4:$N$194,3,FALSE)&gt;$F$3,5,IF(VLOOKUP($E9,'Country Indicator Data'!$B$4:$N$194,3,FALSE)&lt;$F$4,0,($F$3-VLOOKUP($E9,'Country Indicator Data'!$B$4:$N$194,3,FALSE))/($F$3-$F$4)*5)),1)))</f>
        <v>2.1</v>
      </c>
      <c r="G9" s="166">
        <f>IF(B9="Regional crisis",(IF(VLOOKUP($C9,'Regional Crises'!$B$1:$R$66,9,FALSE)="x","x",ROUND(IF(VLOOKUP($C9,'Regional Crises'!$B$1:$R$66,9,FALSE)&gt;G$3,5,IF(VLOOKUP($C9,'Regional Crises'!$B$1:$R$66,9,FALSE)&lt;G$4,0,(G$3-VLOOKUP($C9,'Regional Crises'!$B$1:$R$66,9,FALSE))/(G$3-G$4)*5)),1))),IF(VLOOKUP($E9,'Country Indicator Data'!$B$4:$N$194,5,FALSE)="x","x",ROUND(IF(VLOOKUP($E9,'Country Indicator Data'!$B$4:$N$194,5,FALSE)&gt;G$3,5,IF(VLOOKUP($E9,'Country Indicator Data'!$B$4:$N$194,5,FALSE)&lt;G$4,0,(G$3-VLOOKUP($E9,'Country Indicator Data'!$B$4:$N$194,5,FALSE))/(G$3-G$4)*5)),1)))</f>
        <v>3.2</v>
      </c>
      <c r="H9" s="166">
        <f t="shared" si="0"/>
        <v>2.6500000000000004</v>
      </c>
      <c r="I9" s="166">
        <f>IF(B9="Regional crisis",(IF(VLOOKUP($C9,'Regional Crises'!$B$1:$R$66,6,FALSE)="x","x",ROUND(IF(VLOOKUP($C9,'Regional Crises'!$B$1:$R$66,6,FALSE)&gt;I$3,5,IF(VLOOKUP($C9,'Regional Crises'!$B$1:$R$66,6,FALSE)&lt;I$4,0,5-(I$3-VLOOKUP($C9,'Regional Crises'!$B$1:$R$66,6,FALSE))/(I$3-I$4)*5)),1))),IF(VLOOKUP($E9,'Country Indicator Data'!$B$4:$N$194,2,FALSE)="x","x",ROUND(IF(VLOOKUP($E9,'Country Indicator Data'!$B$4:$N$194,2,FALSE)&gt;I$3,5,IF(VLOOKUP($E9,'Country Indicator Data'!$B$4:$N$194,2,FALSE)&lt;I$4,0,5-(I$3-VLOOKUP($E9,'Country Indicator Data'!$B$4:$N$194,2,FALSE))/(I$3-I$4)*5)),1)))</f>
        <v>1.3</v>
      </c>
      <c r="J9" s="166">
        <f>IF(B9="Regional crisis",(IF(VLOOKUP($C9,'Regional Crises'!$B$1:$R$66,8,FALSE)="x","x",ROUND(IF(VLOOKUP($C9,'Regional Crises'!$B$1:$R$66,8,FALSE)&gt;J$3,5,IF(VLOOKUP($C9,'Regional Crises'!$B$1:$R$66,8,FALSE)&lt;J$4,0,5-(J$3-VLOOKUP($C9,'Regional Crises'!$B$1:$R$66,8,FALSE))/(J$3-J$4)*5)),1))),IF(VLOOKUP($E9,'Country Indicator Data'!$B$4:$N$194,4,FALSE)="x","x",ROUND(IF(VLOOKUP($E9,'Country Indicator Data'!$B$4:$N$194,4,FALSE)&gt;J$3,5,IF(VLOOKUP($E9,'Country Indicator Data'!$B$4:$N$194,4,FALSE)&lt;J$4,0,5-(J$3-VLOOKUP($E9,'Country Indicator Data'!$B$4:$N$194,4,FALSE))/(J$3-J$4)*5)),1)))</f>
        <v>0</v>
      </c>
      <c r="K9" s="166">
        <f t="shared" si="1"/>
        <v>0.65</v>
      </c>
      <c r="L9" s="166">
        <f>IF(B9="Regional crisis",(IF(VLOOKUP($C9,'Regional Crises'!$B$1:$R$66,10,FALSE)="x","x",ROUND(IF(VLOOKUP($C9,'Regional Crises'!$B$1:$R$66,10,FALSE)&gt;L$3,5,IF(VLOOKUP($C9,'Regional Crises'!$B$1:$R$66,10,FALSE)&lt;L$4,0,5-(L$3-VLOOKUP($C9,'Regional Crises'!$B$1:$R$66,10,FALSE))/(L$3-L$4)*5)),1))),IF(VLOOKUP($E9,'Country Indicator Data'!$B$4:$N$194,6,FALSE)="x","x",ROUND(IF(VLOOKUP($E9,'Country Indicator Data'!$B$4:$N$194,6,FALSE)&gt;L$3,5,IF(VLOOKUP($E9,'Country Indicator Data'!$B$4:$N$194,6,FALSE)&lt;L$4,0,5-(L$3-VLOOKUP($E9,'Country Indicator Data'!$B$4:$N$194,6,FALSE))/(L$3-L$4)*5)),1)))</f>
        <v>3.5</v>
      </c>
      <c r="M9" s="166">
        <f>IF(B9="Regional crisis",(IF(VLOOKUP($C9,'Regional Crises'!$B$1:$R$66,11,FALSE)="x","x",ROUND(IF(VLOOKUP($C9,'Regional Crises'!$B$1:$R$66,11,FALSE)&gt;M$3,5,IF(VLOOKUP($C9,'Regional Crises'!$B$1:$R$66,11,FALSE)&lt;M$4,0,5-(M$3-VLOOKUP($C9,'Regional Crises'!$B$1:$R$66,11,FALSE))/(M$3-M$4)*5)),1))),IF(VLOOKUP($E9,'Country Indicator Data'!$B$4:$N$194,7,FALSE)="x","x",ROUND(IF(VLOOKUP($E9,'Country Indicator Data'!$B$4:$N$194,7,FALSE)&gt;M$3,5,IF(VLOOKUP($E9,'Country Indicator Data'!$B$4:$N$194,7,FALSE)&lt;M$4,0,5-(M$3-VLOOKUP($E9,'Country Indicator Data'!$B$4:$N$194,7,FALSE))/(M$3-M$4)*5)),1)))</f>
        <v>1.7</v>
      </c>
      <c r="N9" s="166">
        <f t="shared" si="2"/>
        <v>2.6</v>
      </c>
      <c r="O9" s="166">
        <f t="shared" si="3"/>
        <v>1.9666666666666668</v>
      </c>
      <c r="P9" s="166">
        <f>IF(B9="Regional crisis",VLOOKUP(C9,'Regional Crises'!$B$1:$R$69,12,FALSE),VLOOKUP(E9,'Country Indicator Data'!$B$4:$I$194,8,FALSE))</f>
        <v>3</v>
      </c>
      <c r="Q9" s="166">
        <f>IF($B9="Regional crisis",((IF(VLOOKUP($C9,'Regional Crises'!$B$1:$R$66,13,FALSE)="x","x",ROUND(IF(VLOOKUP($C9,'Regional Crises'!$B$1:$R$66,13,FALSE)&gt;Q$3,5,IF(VLOOKUP($C9,'Regional Crises'!$B$1:$R$66,13,FALSE)&lt;Q$4,0,5-(LOG(Q$3)-LOG(VLOOKUP($C9,'Regional Crises'!$B$1:$R$66,13,FALSE)))/(LOG(Q$3)-LOG(Q$4))*5)),1)))),(IF(VLOOKUP($E9,'Country Indicator Data'!$B$4:$N$194,9,FALSE)="x","x",ROUND(IF(VLOOKUP($E9,'Country Indicator Data'!$B$4:$N$194,9,FALSE)&gt;Q$3,5,IF(VLOOKUP($E9,'Country Indicator Data'!$B$4:$N$194,9,FALSE)&lt;Q$4,0,5-(LOG(Q$3)-LOG(VLOOKUP($E9,'Country Indicator Data'!$B$4:$N$194,9,FALSE)))/(LOG(Q$3)-LOG(Q$4))*5)),1))))</f>
        <v>3.4</v>
      </c>
      <c r="R9" s="166">
        <f t="shared" si="4"/>
        <v>3.2</v>
      </c>
      <c r="S9" s="166">
        <f>IF(B9="Regional crisis",((IF(VLOOKUP($C9,'Regional Crises'!$B$1:$R$66,17,FALSE)="x","x",ROUND(IF(VLOOKUP($C9,'Regional Crises'!$B$1:$R$66,17,FALSE)&gt;S$3,0,IF(VLOOKUP($C9,'Regional Crises'!$B$1:$R$66,17,FALSE)&lt;S$4,5,(S$3-VLOOKUP($C9,'Regional Crises'!$B$1:$R$66,17,FALSE))/(S$3-S$4)*5)),1)))),(IF(VLOOKUP($E9,'Country Indicator Data'!$B$4:$N$194,13,FALSE)="x","x",ROUND(IF(VLOOKUP($E9,'Country Indicator Data'!$B$4:$N$194,13,FALSE)&gt;S$3,0,IF(VLOOKUP($E9,'Country Indicator Data'!$B$4:$N$194,13,FALSE)&lt;S$4,5,(S$3-VLOOKUP($E9,'Country Indicator Data'!$B$4:$N$194,13,FALSE))/(S$3-S$4)*5)),1))))</f>
        <v>4.0999999999999996</v>
      </c>
      <c r="T9" s="166">
        <f>IF(B9="Regional crisis",((IF(VLOOKUP($C9,'Regional Crises'!$B$1:$R$66,14,FALSE)="x","x",ROUND(IF(VLOOKUP($C9,'Regional Crises'!$B$1:$R$66,14,FALSE)&gt;T$3,0,IF(VLOOKUP($C9,'Regional Crises'!$B$1:$R$66,14,FALSE)&lt;T$4,5,(T$3-VLOOKUP($C9,'Regional Crises'!$B$1:$R$66,14,FALSE))/(T$3-T$4)*5)),1)))),(IF(VLOOKUP($E9,'Country Indicator Data'!$B$4:$N$194,10,FALSE)="x","x",ROUND(IF(VLOOKUP($E9,'Country Indicator Data'!$B$4:$N$194,10,FALSE)&gt;T$3,0,IF(VLOOKUP($E9,'Country Indicator Data'!$B$4:$N$194,10,FALSE)&lt;T$4,5,(T$3-VLOOKUP($E9,'Country Indicator Data'!$B$4:$N$194,10,FALSE))/(T$3-T$4)*5)),1))))</f>
        <v>3.9</v>
      </c>
      <c r="U9" s="166">
        <f>IF(B9="Regional crisis",((IF(VLOOKUP($C9,'Regional Crises'!$B$1:$R$66,15,FALSE)="x","x",ROUND(IF(VLOOKUP($C9,'Regional Crises'!$B$1:$R$66,15,FALSE)&gt;U$3,0,IF(VLOOKUP($C9,'Regional Crises'!$B$1:$R$66,15,FALSE)&lt;U$4,5,(U$3-VLOOKUP($C9,'Regional Crises'!$B$1:$R$66,15,FALSE))/(U$3-U$4)*5)),1)))),(IF(VLOOKUP($E9,'Country Indicator Data'!$B$4:$N$194,11,FALSE)="x","x",ROUND(IF(VLOOKUP($E9,'Country Indicator Data'!$B$4:$N$194,11,FALSE)&gt;U$3,0,IF(VLOOKUP($E9,'Country Indicator Data'!$B$4:$N$194,11,FALSE)&lt;U$4,5,(U$3-VLOOKUP($E9,'Country Indicator Data'!$B$4:$N$194,11,FALSE))/(U$3-U$4)*5)),1))))</f>
        <v>3.8</v>
      </c>
      <c r="V9" s="166">
        <f>IF(B9="Regional crisis",((IF(VLOOKUP($C9,'Regional Crises'!$B$1:$R$66,16,FALSE)="x","x",ROUND(IF(VLOOKUP($C9,'Regional Crises'!$B$1:$R$66,16,FALSE)&gt;V$3,0,IF(VLOOKUP($C9,'Regional Crises'!$B$1:$R$66,16,FALSE)&lt;V$4,5,(V$3-VLOOKUP($C9,'Regional Crises'!$B$1:$R$66,16,FALSE))/(V$3-V$4)*5)),1)))),(IF(VLOOKUP($E9,'Country Indicator Data'!$B$4:$N$194,12,FALSE)="x","x",ROUND(IF(VLOOKUP($E9,'Country Indicator Data'!$B$4:$N$194,12,FALSE)&gt;V$3,0,IF(VLOOKUP($E9,'Country Indicator Data'!$B$4:$N$194,12,FALSE)&lt;V$4,5,(V$3-VLOOKUP($E9,'Country Indicator Data'!$B$4:$N$194,12,FALSE))/(V$3-V$4)*5)),1))))</f>
        <v>4.4000000000000004</v>
      </c>
      <c r="W9" s="166">
        <f t="shared" si="5"/>
        <v>4.0999999999999996</v>
      </c>
      <c r="X9" s="166">
        <f t="shared" si="6"/>
        <v>3.1</v>
      </c>
      <c r="Y9" s="173">
        <f>IF('Core Indicators'!FC6="x","x",IF('Core Indicators'!FC6&gt;=5,5,IF('Core Indicators'!FC6&gt;=4,4,IF('Core Indicators'!FC6&gt;=3,3,IF('Core Indicators'!FC6&gt;=2,2,IF('Core Indicators'!FC6&gt;=1,1,0))))))</f>
        <v>5</v>
      </c>
      <c r="Z9" s="166">
        <f t="shared" si="7"/>
        <v>5</v>
      </c>
      <c r="AA9" s="173">
        <f>'Crisis Indicator Data'!Y6</f>
        <v>1</v>
      </c>
      <c r="AB9" s="173">
        <f>'Crisis Indicator Data'!Z6</f>
        <v>2</v>
      </c>
      <c r="AC9" s="173">
        <f>'Crisis Indicator Data'!AA6</f>
        <v>2</v>
      </c>
      <c r="AD9" s="173">
        <f>'Crisis Indicator Data'!AB6</f>
        <v>0</v>
      </c>
      <c r="AE9" s="173">
        <f t="shared" si="8"/>
        <v>2</v>
      </c>
      <c r="AF9" s="173">
        <f>'Crisis Indicator Data'!AC6</f>
        <v>2</v>
      </c>
      <c r="AG9" s="173">
        <f>'Crisis Indicator Data'!AD6</f>
        <v>0</v>
      </c>
      <c r="AH9" s="173">
        <f t="shared" si="9"/>
        <v>2</v>
      </c>
      <c r="AI9" s="173">
        <f>'Crisis Indicator Data'!AE6</f>
        <v>1</v>
      </c>
      <c r="AJ9" s="173">
        <f>'Crisis Indicator Data'!AF6</f>
        <v>0</v>
      </c>
      <c r="AK9" s="173">
        <f>'Crisis Indicator Data'!AG6</f>
        <v>2</v>
      </c>
      <c r="AL9" s="173">
        <f t="shared" si="10"/>
        <v>3</v>
      </c>
      <c r="AM9" s="166">
        <f t="shared" si="11"/>
        <v>2</v>
      </c>
      <c r="AN9" s="166">
        <f t="shared" si="12"/>
        <v>3.5</v>
      </c>
    </row>
    <row r="10" spans="1:40" ht="13.5" customHeight="1">
      <c r="A10" s="97" t="str">
        <f>'Crisis Indicator Data'!A7</f>
        <v>Conflict in Burkina Faso</v>
      </c>
      <c r="B10" s="98" t="str">
        <f>'Crisis Indicator Data'!B7</f>
        <v>Conflict</v>
      </c>
      <c r="C10" s="98" t="str">
        <f>'Crisis Indicator Data'!C7</f>
        <v>BFA002</v>
      </c>
      <c r="D10" s="98" t="str">
        <f>'Crisis Indicator Data'!D7</f>
        <v>Burkina Faso</v>
      </c>
      <c r="E10" s="99" t="str">
        <f>'Crisis Indicator Data'!E7</f>
        <v>BFA</v>
      </c>
      <c r="F10" s="166">
        <f>IF(B10="Regional crisis",(IF(VLOOKUP($C10,'Regional Crises'!$B$1:$R$66,7,FALSE)="x","x",ROUND(IF(VLOOKUP($C10,'Regional Crises'!$B$1:$R$66,7,FALSE)&gt;$F$3,5,IF(VLOOKUP($C10,'Regional Crises'!$B$1:$R$66,7,FALSE)&lt;F$4,0,($F$3-VLOOKUP($C10,'Regional Crises'!$B$1:$R$66,7,FALSE))/($F$3-$F$4)*5)),1))),IF(VLOOKUP($E10,'Country Indicator Data'!$B$4:$N$194,3,FALSE)="x","x",ROUND(IF(VLOOKUP($E10,'Country Indicator Data'!$B$4:$N$194,3,FALSE)&gt;$F$3,5,IF(VLOOKUP($E10,'Country Indicator Data'!$B$4:$N$194,3,FALSE)&lt;$F$4,0,($F$3-VLOOKUP($E10,'Country Indicator Data'!$B$4:$N$194,3,FALSE))/($F$3-$F$4)*5)),1)))</f>
        <v>1.1000000000000001</v>
      </c>
      <c r="G10" s="166">
        <f>IF(B10="Regional crisis",(IF(VLOOKUP($C10,'Regional Crises'!$B$1:$R$66,9,FALSE)="x","x",ROUND(IF(VLOOKUP($C10,'Regional Crises'!$B$1:$R$66,9,FALSE)&gt;G$3,5,IF(VLOOKUP($C10,'Regional Crises'!$B$1:$R$66,9,FALSE)&lt;G$4,0,(G$3-VLOOKUP($C10,'Regional Crises'!$B$1:$R$66,9,FALSE))/(G$3-G$4)*5)),1))),IF(VLOOKUP($E10,'Country Indicator Data'!$B$4:$N$194,5,FALSE)="x","x",ROUND(IF(VLOOKUP($E10,'Country Indicator Data'!$B$4:$N$194,5,FALSE)&gt;G$3,5,IF(VLOOKUP($E10,'Country Indicator Data'!$B$4:$N$194,5,FALSE)&lt;G$4,0,(G$3-VLOOKUP($E10,'Country Indicator Data'!$B$4:$N$194,5,FALSE))/(G$3-G$4)*5)),1)))</f>
        <v>1.9</v>
      </c>
      <c r="H10" s="166">
        <f t="shared" si="0"/>
        <v>1.5</v>
      </c>
      <c r="I10" s="166">
        <f>IF(B10="Regional crisis",(IF(VLOOKUP($C10,'Regional Crises'!$B$1:$R$66,6,FALSE)="x","x",ROUND(IF(VLOOKUP($C10,'Regional Crises'!$B$1:$R$66,6,FALSE)&gt;I$3,5,IF(VLOOKUP($C10,'Regional Crises'!$B$1:$R$66,6,FALSE)&lt;I$4,0,5-(I$3-VLOOKUP($C10,'Regional Crises'!$B$1:$R$66,6,FALSE))/(I$3-I$4)*5)),1))),IF(VLOOKUP($E10,'Country Indicator Data'!$B$4:$N$194,2,FALSE)="x","x",ROUND(IF(VLOOKUP($E10,'Country Indicator Data'!$B$4:$N$194,2,FALSE)&gt;I$3,5,IF(VLOOKUP($E10,'Country Indicator Data'!$B$4:$N$194,2,FALSE)&lt;I$4,0,5-(I$3-VLOOKUP($E10,'Country Indicator Data'!$B$4:$N$194,2,FALSE))/(I$3-I$4)*5)),1)))</f>
        <v>2.8</v>
      </c>
      <c r="J10" s="166">
        <f>IF(B10="Regional crisis",(IF(VLOOKUP($C10,'Regional Crises'!$B$1:$R$66,8,FALSE)="x","x",ROUND(IF(VLOOKUP($C10,'Regional Crises'!$B$1:$R$66,8,FALSE)&gt;J$3,5,IF(VLOOKUP($C10,'Regional Crises'!$B$1:$R$66,8,FALSE)&lt;J$4,0,5-(J$3-VLOOKUP($C10,'Regional Crises'!$B$1:$R$66,8,FALSE))/(J$3-J$4)*5)),1))),IF(VLOOKUP($E10,'Country Indicator Data'!$B$4:$N$194,4,FALSE)="x","x",ROUND(IF(VLOOKUP($E10,'Country Indicator Data'!$B$4:$N$194,4,FALSE)&gt;J$3,5,IF(VLOOKUP($E10,'Country Indicator Data'!$B$4:$N$194,4,FALSE)&lt;J$4,0,5-(J$3-VLOOKUP($E10,'Country Indicator Data'!$B$4:$N$194,4,FALSE))/(J$3-J$4)*5)),1)))</f>
        <v>0</v>
      </c>
      <c r="K10" s="166">
        <f t="shared" si="1"/>
        <v>1.4</v>
      </c>
      <c r="L10" s="166">
        <f>IF(B10="Regional crisis",(IF(VLOOKUP($C10,'Regional Crises'!$B$1:$R$66,10,FALSE)="x","x",ROUND(IF(VLOOKUP($C10,'Regional Crises'!$B$1:$R$66,10,FALSE)&gt;L$3,5,IF(VLOOKUP($C10,'Regional Crises'!$B$1:$R$66,10,FALSE)&lt;L$4,0,5-(L$3-VLOOKUP($C10,'Regional Crises'!$B$1:$R$66,10,FALSE))/(L$3-L$4)*5)),1))),IF(VLOOKUP($E10,'Country Indicator Data'!$B$4:$N$194,6,FALSE)="x","x",ROUND(IF(VLOOKUP($E10,'Country Indicator Data'!$B$4:$N$194,6,FALSE)&gt;L$3,5,IF(VLOOKUP($E10,'Country Indicator Data'!$B$4:$N$194,6,FALSE)&lt;L$4,0,5-(L$3-VLOOKUP($E10,'Country Indicator Data'!$B$4:$N$194,6,FALSE))/(L$3-L$4)*5)),1)))</f>
        <v>4.0999999999999996</v>
      </c>
      <c r="M10" s="166">
        <f>IF(B10="Regional crisis",(IF(VLOOKUP($C10,'Regional Crises'!$B$1:$R$66,11,FALSE)="x","x",ROUND(IF(VLOOKUP($C10,'Regional Crises'!$B$1:$R$66,11,FALSE)&gt;M$3,5,IF(VLOOKUP($C10,'Regional Crises'!$B$1:$R$66,11,FALSE)&lt;M$4,0,5-(M$3-VLOOKUP($C10,'Regional Crises'!$B$1:$R$66,11,FALSE))/(M$3-M$4)*5)),1))),IF(VLOOKUP($E10,'Country Indicator Data'!$B$4:$N$194,7,FALSE)="x","x",ROUND(IF(VLOOKUP($E10,'Country Indicator Data'!$B$4:$N$194,7,FALSE)&gt;M$3,5,IF(VLOOKUP($E10,'Country Indicator Data'!$B$4:$N$194,7,FALSE)&lt;M$4,0,5-(M$3-VLOOKUP($E10,'Country Indicator Data'!$B$4:$N$194,7,FALSE))/(M$3-M$4)*5)),1)))</f>
        <v>1.3</v>
      </c>
      <c r="N10" s="166">
        <f t="shared" si="2"/>
        <v>2.6999999999999997</v>
      </c>
      <c r="O10" s="166">
        <f t="shared" si="3"/>
        <v>1.8666666666666665</v>
      </c>
      <c r="P10" s="166">
        <f>IF(B10="Regional crisis",VLOOKUP(C10,'Regional Crises'!$B$1:$R$69,12,FALSE),VLOOKUP(E10,'Country Indicator Data'!$B$4:$I$194,8,FALSE))</f>
        <v>3</v>
      </c>
      <c r="Q10" s="166">
        <f>IF($B10="Regional crisis",((IF(VLOOKUP($C10,'Regional Crises'!$B$1:$R$66,13,FALSE)="x","x",ROUND(IF(VLOOKUP($C10,'Regional Crises'!$B$1:$R$66,13,FALSE)&gt;Q$3,5,IF(VLOOKUP($C10,'Regional Crises'!$B$1:$R$66,13,FALSE)&lt;Q$4,0,5-(LOG(Q$3)-LOG(VLOOKUP($C10,'Regional Crises'!$B$1:$R$66,13,FALSE)))/(LOG(Q$3)-LOG(Q$4))*5)),1)))),(IF(VLOOKUP($E10,'Country Indicator Data'!$B$4:$N$194,9,FALSE)="x","x",ROUND(IF(VLOOKUP($E10,'Country Indicator Data'!$B$4:$N$194,9,FALSE)&gt;Q$3,5,IF(VLOOKUP($E10,'Country Indicator Data'!$B$4:$N$194,9,FALSE)&lt;Q$4,0,5-(LOG(Q$3)-LOG(VLOOKUP($E10,'Country Indicator Data'!$B$4:$N$194,9,FALSE)))/(LOG(Q$3)-LOG(Q$4))*5)),1))))</f>
        <v>4</v>
      </c>
      <c r="R10" s="166">
        <f t="shared" si="4"/>
        <v>3.5</v>
      </c>
      <c r="S10" s="166">
        <f>IF(B10="Regional crisis",((IF(VLOOKUP($C10,'Regional Crises'!$B$1:$R$66,17,FALSE)="x","x",ROUND(IF(VLOOKUP($C10,'Regional Crises'!$B$1:$R$66,17,FALSE)&gt;S$3,0,IF(VLOOKUP($C10,'Regional Crises'!$B$1:$R$66,17,FALSE)&lt;S$4,5,(S$3-VLOOKUP($C10,'Regional Crises'!$B$1:$R$66,17,FALSE))/(S$3-S$4)*5)),1)))),(IF(VLOOKUP($E10,'Country Indicator Data'!$B$4:$N$194,13,FALSE)="x","x",ROUND(IF(VLOOKUP($E10,'Country Indicator Data'!$B$4:$N$194,13,FALSE)&gt;S$3,0,IF(VLOOKUP($E10,'Country Indicator Data'!$B$4:$N$194,13,FALSE)&lt;S$4,5,(S$3-VLOOKUP($E10,'Country Indicator Data'!$B$4:$N$194,13,FALSE))/(S$3-S$4)*5)),1))))</f>
        <v>3</v>
      </c>
      <c r="T10" s="166">
        <f>IF(B10="Regional crisis",((IF(VLOOKUP($C10,'Regional Crises'!$B$1:$R$66,14,FALSE)="x","x",ROUND(IF(VLOOKUP($C10,'Regional Crises'!$B$1:$R$66,14,FALSE)&gt;T$3,0,IF(VLOOKUP($C10,'Regional Crises'!$B$1:$R$66,14,FALSE)&lt;T$4,5,(T$3-VLOOKUP($C10,'Regional Crises'!$B$1:$R$66,14,FALSE))/(T$3-T$4)*5)),1)))),(IF(VLOOKUP($E10,'Country Indicator Data'!$B$4:$N$194,10,FALSE)="x","x",ROUND(IF(VLOOKUP($E10,'Country Indicator Data'!$B$4:$N$194,10,FALSE)&gt;T$3,0,IF(VLOOKUP($E10,'Country Indicator Data'!$B$4:$N$194,10,FALSE)&lt;T$4,5,(T$3-VLOOKUP($E10,'Country Indicator Data'!$B$4:$N$194,10,FALSE))/(T$3-T$4)*5)),1))))</f>
        <v>2.9</v>
      </c>
      <c r="U10" s="166">
        <f>IF(B10="Regional crisis",((IF(VLOOKUP($C10,'Regional Crises'!$B$1:$R$66,15,FALSE)="x","x",ROUND(IF(VLOOKUP($C10,'Regional Crises'!$B$1:$R$66,15,FALSE)&gt;U$3,0,IF(VLOOKUP($C10,'Regional Crises'!$B$1:$R$66,15,FALSE)&lt;U$4,5,(U$3-VLOOKUP($C10,'Regional Crises'!$B$1:$R$66,15,FALSE))/(U$3-U$4)*5)),1)))),(IF(VLOOKUP($E10,'Country Indicator Data'!$B$4:$N$194,11,FALSE)="x","x",ROUND(IF(VLOOKUP($E10,'Country Indicator Data'!$B$4:$N$194,11,FALSE)&gt;U$3,0,IF(VLOOKUP($E10,'Country Indicator Data'!$B$4:$N$194,11,FALSE)&lt;U$4,5,(U$3-VLOOKUP($E10,'Country Indicator Data'!$B$4:$N$194,11,FALSE))/(U$3-U$4)*5)),1))))</f>
        <v>2.9</v>
      </c>
      <c r="V10" s="166">
        <f>IF(B10="Regional crisis",((IF(VLOOKUP($C10,'Regional Crises'!$B$1:$R$66,16,FALSE)="x","x",ROUND(IF(VLOOKUP($C10,'Regional Crises'!$B$1:$R$66,16,FALSE)&gt;V$3,0,IF(VLOOKUP($C10,'Regional Crises'!$B$1:$R$66,16,FALSE)&lt;V$4,5,(V$3-VLOOKUP($C10,'Regional Crises'!$B$1:$R$66,16,FALSE))/(V$3-V$4)*5)),1)))),(IF(VLOOKUP($E10,'Country Indicator Data'!$B$4:$N$194,12,FALSE)="x","x",ROUND(IF(VLOOKUP($E10,'Country Indicator Data'!$B$4:$N$194,12,FALSE)&gt;V$3,0,IF(VLOOKUP($E10,'Country Indicator Data'!$B$4:$N$194,12,FALSE)&lt;V$4,5,(V$3-VLOOKUP($E10,'Country Indicator Data'!$B$4:$N$194,12,FALSE))/(V$3-V$4)*5)),1))))</f>
        <v>2.2000000000000002</v>
      </c>
      <c r="W10" s="166">
        <f t="shared" si="5"/>
        <v>2.8</v>
      </c>
      <c r="X10" s="166">
        <f t="shared" si="6"/>
        <v>2.7</v>
      </c>
      <c r="Y10" s="173">
        <f>IF('Core Indicators'!FC7="x","x",IF('Core Indicators'!FC7&gt;=5,5,IF('Core Indicators'!FC7&gt;=4,4,IF('Core Indicators'!FC7&gt;=3,3,IF('Core Indicators'!FC7&gt;=2,2,IF('Core Indicators'!FC7&gt;=1,1,0))))))</f>
        <v>4</v>
      </c>
      <c r="Z10" s="166">
        <f t="shared" si="7"/>
        <v>4</v>
      </c>
      <c r="AA10" s="173">
        <f>'Crisis Indicator Data'!Y7</f>
        <v>0</v>
      </c>
      <c r="AB10" s="173">
        <f>'Crisis Indicator Data'!Z7</f>
        <v>2</v>
      </c>
      <c r="AC10" s="173">
        <f>'Crisis Indicator Data'!AA7</f>
        <v>2</v>
      </c>
      <c r="AD10" s="173">
        <f>'Crisis Indicator Data'!AB7</f>
        <v>3</v>
      </c>
      <c r="AE10" s="173">
        <f t="shared" si="8"/>
        <v>3</v>
      </c>
      <c r="AF10" s="173">
        <f>'Crisis Indicator Data'!AC7</f>
        <v>0</v>
      </c>
      <c r="AG10" s="173">
        <f>'Crisis Indicator Data'!AD7</f>
        <v>2</v>
      </c>
      <c r="AH10" s="173">
        <f t="shared" si="9"/>
        <v>2</v>
      </c>
      <c r="AI10" s="173">
        <f>'Crisis Indicator Data'!AE7</f>
        <v>3</v>
      </c>
      <c r="AJ10" s="173">
        <f>'Crisis Indicator Data'!AF7</f>
        <v>0</v>
      </c>
      <c r="AK10" s="173">
        <f>'Crisis Indicator Data'!AG7</f>
        <v>3</v>
      </c>
      <c r="AL10" s="173">
        <f t="shared" si="10"/>
        <v>4</v>
      </c>
      <c r="AM10" s="166">
        <f t="shared" si="11"/>
        <v>3</v>
      </c>
      <c r="AN10" s="166">
        <f t="shared" si="12"/>
        <v>3.5</v>
      </c>
    </row>
    <row r="11" spans="1:40" ht="13.5" customHeight="1">
      <c r="A11" s="97" t="str">
        <f>'Crisis Indicator Data'!A8</f>
        <v>Rohingya refugee crisis</v>
      </c>
      <c r="B11" s="98" t="str">
        <f>'Crisis Indicator Data'!B8</f>
        <v>International displacement</v>
      </c>
      <c r="C11" s="98" t="str">
        <f>'Crisis Indicator Data'!C8</f>
        <v>BGD002</v>
      </c>
      <c r="D11" s="98" t="str">
        <f>'Crisis Indicator Data'!D8</f>
        <v>Bangladesh</v>
      </c>
      <c r="E11" s="99" t="str">
        <f>'Crisis Indicator Data'!E8</f>
        <v>BGD</v>
      </c>
      <c r="F11" s="166">
        <f>IF(B11="Regional crisis",(IF(VLOOKUP($C11,'Regional Crises'!$B$1:$R$66,7,FALSE)="x","x",ROUND(IF(VLOOKUP($C11,'Regional Crises'!$B$1:$R$66,7,FALSE)&gt;$F$3,5,IF(VLOOKUP($C11,'Regional Crises'!$B$1:$R$66,7,FALSE)&lt;F$4,0,($F$3-VLOOKUP($C11,'Regional Crises'!$B$1:$R$66,7,FALSE))/($F$3-$F$4)*5)),1))),IF(VLOOKUP($E11,'Country Indicator Data'!$B$4:$N$194,3,FALSE)="x","x",ROUND(IF(VLOOKUP($E11,'Country Indicator Data'!$B$4:$N$194,3,FALSE)&gt;$F$3,5,IF(VLOOKUP($E11,'Country Indicator Data'!$B$4:$N$194,3,FALSE)&lt;$F$4,0,($F$3-VLOOKUP($E11,'Country Indicator Data'!$B$4:$N$194,3,FALSE))/($F$3-$F$4)*5)),1)))</f>
        <v>2.5</v>
      </c>
      <c r="G11" s="166">
        <f>IF(B11="Regional crisis",(IF(VLOOKUP($C11,'Regional Crises'!$B$1:$R$66,9,FALSE)="x","x",ROUND(IF(VLOOKUP($C11,'Regional Crises'!$B$1:$R$66,9,FALSE)&gt;G$3,5,IF(VLOOKUP($C11,'Regional Crises'!$B$1:$R$66,9,FALSE)&lt;G$4,0,(G$3-VLOOKUP($C11,'Regional Crises'!$B$1:$R$66,9,FALSE))/(G$3-G$4)*5)),1))),IF(VLOOKUP($E11,'Country Indicator Data'!$B$4:$N$194,5,FALSE)="x","x",ROUND(IF(VLOOKUP($E11,'Country Indicator Data'!$B$4:$N$194,5,FALSE)&gt;G$3,5,IF(VLOOKUP($E11,'Country Indicator Data'!$B$4:$N$194,5,FALSE)&lt;G$4,0,(G$3-VLOOKUP($E11,'Country Indicator Data'!$B$4:$N$194,5,FALSE))/(G$3-G$4)*5)),1)))</f>
        <v>2.8</v>
      </c>
      <c r="H11" s="166">
        <f t="shared" si="0"/>
        <v>2.65</v>
      </c>
      <c r="I11" s="166">
        <f>IF(B11="Regional crisis",(IF(VLOOKUP($C11,'Regional Crises'!$B$1:$R$66,6,FALSE)="x","x",ROUND(IF(VLOOKUP($C11,'Regional Crises'!$B$1:$R$66,6,FALSE)&gt;I$3,5,IF(VLOOKUP($C11,'Regional Crises'!$B$1:$R$66,6,FALSE)&lt;I$4,0,5-(I$3-VLOOKUP($C11,'Regional Crises'!$B$1:$R$66,6,FALSE))/(I$3-I$4)*5)),1))),IF(VLOOKUP($E11,'Country Indicator Data'!$B$4:$N$194,2,FALSE)="x","x",ROUND(IF(VLOOKUP($E11,'Country Indicator Data'!$B$4:$N$194,2,FALSE)&gt;I$3,5,IF(VLOOKUP($E11,'Country Indicator Data'!$B$4:$N$194,2,FALSE)&lt;I$4,0,5-(I$3-VLOOKUP($E11,'Country Indicator Data'!$B$4:$N$194,2,FALSE))/(I$3-I$4)*5)),1)))</f>
        <v>0.9</v>
      </c>
      <c r="J11" s="166">
        <f>IF(B11="Regional crisis",(IF(VLOOKUP($C11,'Regional Crises'!$B$1:$R$66,8,FALSE)="x","x",ROUND(IF(VLOOKUP($C11,'Regional Crises'!$B$1:$R$66,8,FALSE)&gt;J$3,5,IF(VLOOKUP($C11,'Regional Crises'!$B$1:$R$66,8,FALSE)&lt;J$4,0,5-(J$3-VLOOKUP($C11,'Regional Crises'!$B$1:$R$66,8,FALSE))/(J$3-J$4)*5)),1))),IF(VLOOKUP($E11,'Country Indicator Data'!$B$4:$N$194,4,FALSE)="x","x",ROUND(IF(VLOOKUP($E11,'Country Indicator Data'!$B$4:$N$194,4,FALSE)&gt;J$3,5,IF(VLOOKUP($E11,'Country Indicator Data'!$B$4:$N$194,4,FALSE)&lt;J$4,0,5-(J$3-VLOOKUP($E11,'Country Indicator Data'!$B$4:$N$194,4,FALSE))/(J$3-J$4)*5)),1)))</f>
        <v>1.2</v>
      </c>
      <c r="K11" s="166">
        <f t="shared" si="1"/>
        <v>1.05</v>
      </c>
      <c r="L11" s="166">
        <f>IF(B11="Regional crisis",(IF(VLOOKUP($C11,'Regional Crises'!$B$1:$R$66,10,FALSE)="x","x",ROUND(IF(VLOOKUP($C11,'Regional Crises'!$B$1:$R$66,10,FALSE)&gt;L$3,5,IF(VLOOKUP($C11,'Regional Crises'!$B$1:$R$66,10,FALSE)&lt;L$4,0,5-(L$3-VLOOKUP($C11,'Regional Crises'!$B$1:$R$66,10,FALSE))/(L$3-L$4)*5)),1))),IF(VLOOKUP($E11,'Country Indicator Data'!$B$4:$N$194,6,FALSE)="x","x",ROUND(IF(VLOOKUP($E11,'Country Indicator Data'!$B$4:$N$194,6,FALSE)&gt;L$3,5,IF(VLOOKUP($E11,'Country Indicator Data'!$B$4:$N$194,6,FALSE)&lt;L$4,0,5-(L$3-VLOOKUP($E11,'Country Indicator Data'!$B$4:$N$194,6,FALSE))/(L$3-L$4)*5)),1)))</f>
        <v>3.6</v>
      </c>
      <c r="M11" s="166">
        <f>IF(B11="Regional crisis",(IF(VLOOKUP($C11,'Regional Crises'!$B$1:$R$66,11,FALSE)="x","x",ROUND(IF(VLOOKUP($C11,'Regional Crises'!$B$1:$R$66,11,FALSE)&gt;M$3,5,IF(VLOOKUP($C11,'Regional Crises'!$B$1:$R$66,11,FALSE)&lt;M$4,0,5-(M$3-VLOOKUP($C11,'Regional Crises'!$B$1:$R$66,11,FALSE))/(M$3-M$4)*5)),1))),IF(VLOOKUP($E11,'Country Indicator Data'!$B$4:$N$194,7,FALSE)="x","x",ROUND(IF(VLOOKUP($E11,'Country Indicator Data'!$B$4:$N$194,7,FALSE)&gt;M$3,5,IF(VLOOKUP($E11,'Country Indicator Data'!$B$4:$N$194,7,FALSE)&lt;M$4,0,5-(M$3-VLOOKUP($E11,'Country Indicator Data'!$B$4:$N$194,7,FALSE))/(M$3-M$4)*5)),1)))</f>
        <v>0.9</v>
      </c>
      <c r="N11" s="166">
        <f t="shared" si="2"/>
        <v>2.25</v>
      </c>
      <c r="O11" s="166">
        <f t="shared" si="3"/>
        <v>1.9833333333333334</v>
      </c>
      <c r="P11" s="166">
        <f>IF(B11="Regional crisis",VLOOKUP(C11,'Regional Crises'!$B$1:$R$69,12,FALSE),VLOOKUP(E11,'Country Indicator Data'!$B$4:$I$194,8,FALSE))</f>
        <v>3</v>
      </c>
      <c r="Q11" s="166">
        <f>IF($B11="Regional crisis",((IF(VLOOKUP($C11,'Regional Crises'!$B$1:$R$66,13,FALSE)="x","x",ROUND(IF(VLOOKUP($C11,'Regional Crises'!$B$1:$R$66,13,FALSE)&gt;Q$3,5,IF(VLOOKUP($C11,'Regional Crises'!$B$1:$R$66,13,FALSE)&lt;Q$4,0,5-(LOG(Q$3)-LOG(VLOOKUP($C11,'Regional Crises'!$B$1:$R$66,13,FALSE)))/(LOG(Q$3)-LOG(Q$4))*5)),1)))),(IF(VLOOKUP($E11,'Country Indicator Data'!$B$4:$N$194,9,FALSE)="x","x",ROUND(IF(VLOOKUP($E11,'Country Indicator Data'!$B$4:$N$194,9,FALSE)&gt;Q$3,5,IF(VLOOKUP($E11,'Country Indicator Data'!$B$4:$N$194,9,FALSE)&lt;Q$4,0,5-(LOG(Q$3)-LOG(VLOOKUP($E11,'Country Indicator Data'!$B$4:$N$194,9,FALSE)))/(LOG(Q$3)-LOG(Q$4))*5)),1))))</f>
        <v>1.6</v>
      </c>
      <c r="R11" s="166">
        <f t="shared" si="4"/>
        <v>2.2999999999999998</v>
      </c>
      <c r="S11" s="166">
        <f>IF(B11="Regional crisis",((IF(VLOOKUP($C11,'Regional Crises'!$B$1:$R$66,17,FALSE)="x","x",ROUND(IF(VLOOKUP($C11,'Regional Crises'!$B$1:$R$66,17,FALSE)&gt;S$3,0,IF(VLOOKUP($C11,'Regional Crises'!$B$1:$R$66,17,FALSE)&lt;S$4,5,(S$3-VLOOKUP($C11,'Regional Crises'!$B$1:$R$66,17,FALSE))/(S$3-S$4)*5)),1)))),(IF(VLOOKUP($E11,'Country Indicator Data'!$B$4:$N$194,13,FALSE)="x","x",ROUND(IF(VLOOKUP($E11,'Country Indicator Data'!$B$4:$N$194,13,FALSE)&gt;S$3,0,IF(VLOOKUP($E11,'Country Indicator Data'!$B$4:$N$194,13,FALSE)&lt;S$4,5,(S$3-VLOOKUP($E11,'Country Indicator Data'!$B$4:$N$194,13,FALSE))/(S$3-S$4)*5)),1))))</f>
        <v>3.7</v>
      </c>
      <c r="T11" s="166">
        <f>IF(B11="Regional crisis",((IF(VLOOKUP($C11,'Regional Crises'!$B$1:$R$66,14,FALSE)="x","x",ROUND(IF(VLOOKUP($C11,'Regional Crises'!$B$1:$R$66,14,FALSE)&gt;T$3,0,IF(VLOOKUP($C11,'Regional Crises'!$B$1:$R$66,14,FALSE)&lt;T$4,5,(T$3-VLOOKUP($C11,'Regional Crises'!$B$1:$R$66,14,FALSE))/(T$3-T$4)*5)),1)))),(IF(VLOOKUP($E11,'Country Indicator Data'!$B$4:$N$194,10,FALSE)="x","x",ROUND(IF(VLOOKUP($E11,'Country Indicator Data'!$B$4:$N$194,10,FALSE)&gt;T$3,0,IF(VLOOKUP($E11,'Country Indicator Data'!$B$4:$N$194,10,FALSE)&lt;T$4,5,(T$3-VLOOKUP($E11,'Country Indicator Data'!$B$4:$N$194,10,FALSE))/(T$3-T$4)*5)),1))))</f>
        <v>3.1</v>
      </c>
      <c r="U11" s="166">
        <f>IF(B11="Regional crisis",((IF(VLOOKUP($C11,'Regional Crises'!$B$1:$R$66,15,FALSE)="x","x",ROUND(IF(VLOOKUP($C11,'Regional Crises'!$B$1:$R$66,15,FALSE)&gt;U$3,0,IF(VLOOKUP($C11,'Regional Crises'!$B$1:$R$66,15,FALSE)&lt;U$4,5,(U$3-VLOOKUP($C11,'Regional Crises'!$B$1:$R$66,15,FALSE))/(U$3-U$4)*5)),1)))),(IF(VLOOKUP($E11,'Country Indicator Data'!$B$4:$N$194,11,FALSE)="x","x",ROUND(IF(VLOOKUP($E11,'Country Indicator Data'!$B$4:$N$194,11,FALSE)&gt;U$3,0,IF(VLOOKUP($E11,'Country Indicator Data'!$B$4:$N$194,11,FALSE)&lt;U$4,5,(U$3-VLOOKUP($E11,'Country Indicator Data'!$B$4:$N$194,11,FALSE))/(U$3-U$4)*5)),1))))</f>
        <v>3.3</v>
      </c>
      <c r="V11" s="166">
        <f>IF(B11="Regional crisis",((IF(VLOOKUP($C11,'Regional Crises'!$B$1:$R$66,16,FALSE)="x","x",ROUND(IF(VLOOKUP($C11,'Regional Crises'!$B$1:$R$66,16,FALSE)&gt;V$3,0,IF(VLOOKUP($C11,'Regional Crises'!$B$1:$R$66,16,FALSE)&lt;V$4,5,(V$3-VLOOKUP($C11,'Regional Crises'!$B$1:$R$66,16,FALSE))/(V$3-V$4)*5)),1)))),(IF(VLOOKUP($E11,'Country Indicator Data'!$B$4:$N$194,12,FALSE)="x","x",ROUND(IF(VLOOKUP($E11,'Country Indicator Data'!$B$4:$N$194,12,FALSE)&gt;V$3,0,IF(VLOOKUP($E11,'Country Indicator Data'!$B$4:$N$194,12,FALSE)&lt;V$4,5,(V$3-VLOOKUP($E11,'Country Indicator Data'!$B$4:$N$194,12,FALSE))/(V$3-V$4)*5)),1))))</f>
        <v>3.1</v>
      </c>
      <c r="W11" s="166">
        <f t="shared" si="5"/>
        <v>3.3</v>
      </c>
      <c r="X11" s="166">
        <f t="shared" si="6"/>
        <v>2.5</v>
      </c>
      <c r="Y11" s="173">
        <f>IF('Core Indicators'!FC8="x","x",IF('Core Indicators'!FC8&gt;=5,5,IF('Core Indicators'!FC8&gt;=4,4,IF('Core Indicators'!FC8&gt;=3,3,IF('Core Indicators'!FC8&gt;=2,2,IF('Core Indicators'!FC8&gt;=1,1,0))))))</f>
        <v>3</v>
      </c>
      <c r="Z11" s="166">
        <f t="shared" si="7"/>
        <v>3</v>
      </c>
      <c r="AA11" s="173">
        <f>'Crisis Indicator Data'!Y8</f>
        <v>2</v>
      </c>
      <c r="AB11" s="173">
        <f>'Crisis Indicator Data'!Z8</f>
        <v>1</v>
      </c>
      <c r="AC11" s="173">
        <f>'Crisis Indicator Data'!AA8</f>
        <v>2</v>
      </c>
      <c r="AD11" s="173">
        <f>'Crisis Indicator Data'!AB8</f>
        <v>0</v>
      </c>
      <c r="AE11" s="173">
        <f t="shared" si="8"/>
        <v>2</v>
      </c>
      <c r="AF11" s="173">
        <f>'Crisis Indicator Data'!AC8</f>
        <v>2</v>
      </c>
      <c r="AG11" s="173">
        <f>'Crisis Indicator Data'!AD8</f>
        <v>3</v>
      </c>
      <c r="AH11" s="173">
        <f t="shared" si="9"/>
        <v>5</v>
      </c>
      <c r="AI11" s="173">
        <f>'Crisis Indicator Data'!AE8</f>
        <v>3</v>
      </c>
      <c r="AJ11" s="173">
        <f>'Crisis Indicator Data'!AF8</f>
        <v>1</v>
      </c>
      <c r="AK11" s="173">
        <f>'Crisis Indicator Data'!AG8</f>
        <v>3</v>
      </c>
      <c r="AL11" s="173">
        <f t="shared" si="10"/>
        <v>5</v>
      </c>
      <c r="AM11" s="166">
        <f t="shared" si="11"/>
        <v>4</v>
      </c>
      <c r="AN11" s="166">
        <f t="shared" si="12"/>
        <v>3.5</v>
      </c>
    </row>
    <row r="12" spans="1:40" ht="13.5" customHeight="1">
      <c r="A12" s="97" t="str">
        <f>'Crisis Indicator Data'!A9</f>
        <v>Venezuela displacement in Brazil</v>
      </c>
      <c r="B12" s="98" t="str">
        <f>'Crisis Indicator Data'!B9</f>
        <v>International displacement</v>
      </c>
      <c r="C12" s="98" t="str">
        <f>'Crisis Indicator Data'!C9</f>
        <v>BRA002</v>
      </c>
      <c r="D12" s="98" t="str">
        <f>'Crisis Indicator Data'!D9</f>
        <v>Brazil</v>
      </c>
      <c r="E12" s="99" t="str">
        <f>'Crisis Indicator Data'!E9</f>
        <v>BRA</v>
      </c>
      <c r="F12" s="166">
        <f>IF(B12="Regional crisis",(IF(VLOOKUP($C12,'Regional Crises'!$B$1:$R$66,7,FALSE)="x","x",ROUND(IF(VLOOKUP($C12,'Regional Crises'!$B$1:$R$66,7,FALSE)&gt;$F$3,5,IF(VLOOKUP($C12,'Regional Crises'!$B$1:$R$66,7,FALSE)&lt;F$4,0,($F$3-VLOOKUP($C12,'Regional Crises'!$B$1:$R$66,7,FALSE))/($F$3-$F$4)*5)),1))),IF(VLOOKUP($E12,'Country Indicator Data'!$B$4:$N$194,3,FALSE)="x","x",ROUND(IF(VLOOKUP($E12,'Country Indicator Data'!$B$4:$N$194,3,FALSE)&gt;$F$3,5,IF(VLOOKUP($E12,'Country Indicator Data'!$B$4:$N$194,3,FALSE)&lt;$F$4,0,($F$3-VLOOKUP($E12,'Country Indicator Data'!$B$4:$N$194,3,FALSE))/($F$3-$F$4)*5)),1)))</f>
        <v>0.7</v>
      </c>
      <c r="G12" s="166">
        <f>IF(B12="Regional crisis",(IF(VLOOKUP($C12,'Regional Crises'!$B$1:$R$66,9,FALSE)="x","x",ROUND(IF(VLOOKUP($C12,'Regional Crises'!$B$1:$R$66,9,FALSE)&gt;G$3,5,IF(VLOOKUP($C12,'Regional Crises'!$B$1:$R$66,9,FALSE)&lt;G$4,0,(G$3-VLOOKUP($C12,'Regional Crises'!$B$1:$R$66,9,FALSE))/(G$3-G$4)*5)),1))),IF(VLOOKUP($E12,'Country Indicator Data'!$B$4:$N$194,5,FALSE)="x","x",ROUND(IF(VLOOKUP($E12,'Country Indicator Data'!$B$4:$N$194,5,FALSE)&gt;G$3,5,IF(VLOOKUP($E12,'Country Indicator Data'!$B$4:$N$194,5,FALSE)&lt;G$4,0,(G$3-VLOOKUP($E12,'Country Indicator Data'!$B$4:$N$194,5,FALSE))/(G$3-G$4)*5)),1)))</f>
        <v>1.3</v>
      </c>
      <c r="H12" s="166">
        <f t="shared" si="0"/>
        <v>1</v>
      </c>
      <c r="I12" s="166">
        <f>IF(B12="Regional crisis",(IF(VLOOKUP($C12,'Regional Crises'!$B$1:$R$66,6,FALSE)="x","x",ROUND(IF(VLOOKUP($C12,'Regional Crises'!$B$1:$R$66,6,FALSE)&gt;I$3,5,IF(VLOOKUP($C12,'Regional Crises'!$B$1:$R$66,6,FALSE)&lt;I$4,0,5-(I$3-VLOOKUP($C12,'Regional Crises'!$B$1:$R$66,6,FALSE))/(I$3-I$4)*5)),1))),IF(VLOOKUP($E12,'Country Indicator Data'!$B$4:$N$194,2,FALSE)="x","x",ROUND(IF(VLOOKUP($E12,'Country Indicator Data'!$B$4:$N$194,2,FALSE)&gt;I$3,5,IF(VLOOKUP($E12,'Country Indicator Data'!$B$4:$N$194,2,FALSE)&lt;I$4,0,5-(I$3-VLOOKUP($E12,'Country Indicator Data'!$B$4:$N$194,2,FALSE))/(I$3-I$4)*5)),1)))</f>
        <v>2.6</v>
      </c>
      <c r="J12" s="166">
        <f>IF(B12="Regional crisis",(IF(VLOOKUP($C12,'Regional Crises'!$B$1:$R$66,8,FALSE)="x","x",ROUND(IF(VLOOKUP($C12,'Regional Crises'!$B$1:$R$66,8,FALSE)&gt;J$3,5,IF(VLOOKUP($C12,'Regional Crises'!$B$1:$R$66,8,FALSE)&lt;J$4,0,5-(J$3-VLOOKUP($C12,'Regional Crises'!$B$1:$R$66,8,FALSE))/(J$3-J$4)*5)),1))),IF(VLOOKUP($E12,'Country Indicator Data'!$B$4:$N$194,4,FALSE)="x","x",ROUND(IF(VLOOKUP($E12,'Country Indicator Data'!$B$4:$N$194,4,FALSE)&gt;J$3,5,IF(VLOOKUP($E12,'Country Indicator Data'!$B$4:$N$194,4,FALSE)&lt;J$4,0,5-(J$3-VLOOKUP($E12,'Country Indicator Data'!$B$4:$N$194,4,FALSE))/(J$3-J$4)*5)),1)))</f>
        <v>0.7</v>
      </c>
      <c r="K12" s="166">
        <f t="shared" si="1"/>
        <v>1.65</v>
      </c>
      <c r="L12" s="166">
        <f>IF(B12="Regional crisis",(IF(VLOOKUP($C12,'Regional Crises'!$B$1:$R$66,10,FALSE)="x","x",ROUND(IF(VLOOKUP($C12,'Regional Crises'!$B$1:$R$66,10,FALSE)&gt;L$3,5,IF(VLOOKUP($C12,'Regional Crises'!$B$1:$R$66,10,FALSE)&lt;L$4,0,5-(L$3-VLOOKUP($C12,'Regional Crises'!$B$1:$R$66,10,FALSE))/(L$3-L$4)*5)),1))),IF(VLOOKUP($E12,'Country Indicator Data'!$B$4:$N$194,6,FALSE)="x","x",ROUND(IF(VLOOKUP($E12,'Country Indicator Data'!$B$4:$N$194,6,FALSE)&gt;L$3,5,IF(VLOOKUP($E12,'Country Indicator Data'!$B$4:$N$194,6,FALSE)&lt;L$4,0,5-(L$3-VLOOKUP($E12,'Country Indicator Data'!$B$4:$N$194,6,FALSE))/(L$3-L$4)*5)),1)))</f>
        <v>2.6</v>
      </c>
      <c r="M12" s="166">
        <f>IF(B12="Regional crisis",(IF(VLOOKUP($C12,'Regional Crises'!$B$1:$R$66,11,FALSE)="x","x",ROUND(IF(VLOOKUP($C12,'Regional Crises'!$B$1:$R$66,11,FALSE)&gt;M$3,5,IF(VLOOKUP($C12,'Regional Crises'!$B$1:$R$66,11,FALSE)&lt;M$4,0,5-(M$3-VLOOKUP($C12,'Regional Crises'!$B$1:$R$66,11,FALSE))/(M$3-M$4)*5)),1))),IF(VLOOKUP($E12,'Country Indicator Data'!$B$4:$N$194,7,FALSE)="x","x",ROUND(IF(VLOOKUP($E12,'Country Indicator Data'!$B$4:$N$194,7,FALSE)&gt;M$3,5,IF(VLOOKUP($E12,'Country Indicator Data'!$B$4:$N$194,7,FALSE)&lt;M$4,0,5-(M$3-VLOOKUP($E12,'Country Indicator Data'!$B$4:$N$194,7,FALSE))/(M$3-M$4)*5)),1)))</f>
        <v>3.6</v>
      </c>
      <c r="N12" s="166">
        <f t="shared" si="2"/>
        <v>3.1</v>
      </c>
      <c r="O12" s="166">
        <f t="shared" si="3"/>
        <v>1.9166666666666667</v>
      </c>
      <c r="P12" s="166">
        <f>IF(B12="Regional crisis",VLOOKUP(C12,'Regional Crises'!$B$1:$R$69,12,FALSE),VLOOKUP(E12,'Country Indicator Data'!$B$4:$I$194,8,FALSE))</f>
        <v>5</v>
      </c>
      <c r="Q12" s="166">
        <f>IF($B12="Regional crisis",((IF(VLOOKUP($C12,'Regional Crises'!$B$1:$R$66,13,FALSE)="x","x",ROUND(IF(VLOOKUP($C12,'Regional Crises'!$B$1:$R$66,13,FALSE)&gt;Q$3,5,IF(VLOOKUP($C12,'Regional Crises'!$B$1:$R$66,13,FALSE)&lt;Q$4,0,5-(LOG(Q$3)-LOG(VLOOKUP($C12,'Regional Crises'!$B$1:$R$66,13,FALSE)))/(LOG(Q$3)-LOG(Q$4))*5)),1)))),(IF(VLOOKUP($E12,'Country Indicator Data'!$B$4:$N$194,9,FALSE)="x","x",ROUND(IF(VLOOKUP($E12,'Country Indicator Data'!$B$4:$N$194,9,FALSE)&gt;Q$3,5,IF(VLOOKUP($E12,'Country Indicator Data'!$B$4:$N$194,9,FALSE)&lt;Q$4,0,5-(LOG(Q$3)-LOG(VLOOKUP($E12,'Country Indicator Data'!$B$4:$N$194,9,FALSE)))/(LOG(Q$3)-LOG(Q$4))*5)),1))))</f>
        <v>0</v>
      </c>
      <c r="R12" s="166">
        <f t="shared" si="4"/>
        <v>2.5</v>
      </c>
      <c r="S12" s="166">
        <f>IF(B12="Regional crisis",((IF(VLOOKUP($C12,'Regional Crises'!$B$1:$R$66,17,FALSE)="x","x",ROUND(IF(VLOOKUP($C12,'Regional Crises'!$B$1:$R$66,17,FALSE)&gt;S$3,0,IF(VLOOKUP($C12,'Regional Crises'!$B$1:$R$66,17,FALSE)&lt;S$4,5,(S$3-VLOOKUP($C12,'Regional Crises'!$B$1:$R$66,17,FALSE))/(S$3-S$4)*5)),1)))),(IF(VLOOKUP($E12,'Country Indicator Data'!$B$4:$N$194,13,FALSE)="x","x",ROUND(IF(VLOOKUP($E12,'Country Indicator Data'!$B$4:$N$194,13,FALSE)&gt;S$3,0,IF(VLOOKUP($E12,'Country Indicator Data'!$B$4:$N$194,13,FALSE)&lt;S$4,5,(S$3-VLOOKUP($E12,'Country Indicator Data'!$B$4:$N$194,13,FALSE))/(S$3-S$4)*5)),1))))</f>
        <v>3.3</v>
      </c>
      <c r="T12" s="166">
        <f>IF(B12="Regional crisis",((IF(VLOOKUP($C12,'Regional Crises'!$B$1:$R$66,14,FALSE)="x","x",ROUND(IF(VLOOKUP($C12,'Regional Crises'!$B$1:$R$66,14,FALSE)&gt;T$3,0,IF(VLOOKUP($C12,'Regional Crises'!$B$1:$R$66,14,FALSE)&lt;T$4,5,(T$3-VLOOKUP($C12,'Regional Crises'!$B$1:$R$66,14,FALSE))/(T$3-T$4)*5)),1)))),(IF(VLOOKUP($E12,'Country Indicator Data'!$B$4:$N$194,10,FALSE)="x","x",ROUND(IF(VLOOKUP($E12,'Country Indicator Data'!$B$4:$N$194,10,FALSE)&gt;T$3,0,IF(VLOOKUP($E12,'Country Indicator Data'!$B$4:$N$194,10,FALSE)&lt;T$4,5,(T$3-VLOOKUP($E12,'Country Indicator Data'!$B$4:$N$194,10,FALSE))/(T$3-T$4)*5)),1))))</f>
        <v>2.7</v>
      </c>
      <c r="U12" s="166">
        <f>IF(B12="Regional crisis",((IF(VLOOKUP($C12,'Regional Crises'!$B$1:$R$66,15,FALSE)="x","x",ROUND(IF(VLOOKUP($C12,'Regional Crises'!$B$1:$R$66,15,FALSE)&gt;U$3,0,IF(VLOOKUP($C12,'Regional Crises'!$B$1:$R$66,15,FALSE)&lt;U$4,5,(U$3-VLOOKUP($C12,'Regional Crises'!$B$1:$R$66,15,FALSE))/(U$3-U$4)*5)),1)))),(IF(VLOOKUP($E12,'Country Indicator Data'!$B$4:$N$194,11,FALSE)="x","x",ROUND(IF(VLOOKUP($E12,'Country Indicator Data'!$B$4:$N$194,11,FALSE)&gt;U$3,0,IF(VLOOKUP($E12,'Country Indicator Data'!$B$4:$N$194,11,FALSE)&lt;U$4,5,(U$3-VLOOKUP($E12,'Country Indicator Data'!$B$4:$N$194,11,FALSE))/(U$3-U$4)*5)),1))))</f>
        <v>1.3</v>
      </c>
      <c r="V12" s="166">
        <f>IF(B12="Regional crisis",((IF(VLOOKUP($C12,'Regional Crises'!$B$1:$R$66,16,FALSE)="x","x",ROUND(IF(VLOOKUP($C12,'Regional Crises'!$B$1:$R$66,16,FALSE)&gt;V$3,0,IF(VLOOKUP($C12,'Regional Crises'!$B$1:$R$66,16,FALSE)&lt;V$4,5,(V$3-VLOOKUP($C12,'Regional Crises'!$B$1:$R$66,16,FALSE))/(V$3-V$4)*5)),1)))),(IF(VLOOKUP($E12,'Country Indicator Data'!$B$4:$N$194,12,FALSE)="x","x",ROUND(IF(VLOOKUP($E12,'Country Indicator Data'!$B$4:$N$194,12,FALSE)&gt;V$3,0,IF(VLOOKUP($E12,'Country Indicator Data'!$B$4:$N$194,12,FALSE)&lt;V$4,5,(V$3-VLOOKUP($E12,'Country Indicator Data'!$B$4:$N$194,12,FALSE))/(V$3-V$4)*5)),1))))</f>
        <v>1.3</v>
      </c>
      <c r="W12" s="166">
        <f t="shared" si="5"/>
        <v>2.2000000000000002</v>
      </c>
      <c r="X12" s="166">
        <f t="shared" si="6"/>
        <v>2.2000000000000002</v>
      </c>
      <c r="Y12" s="173">
        <f>IF('Core Indicators'!FC9="x","x",IF('Core Indicators'!FC9&gt;=5,5,IF('Core Indicators'!FC9&gt;=4,4,IF('Core Indicators'!FC9&gt;=3,3,IF('Core Indicators'!FC9&gt;=2,2,IF('Core Indicators'!FC9&gt;=1,1,0))))))</f>
        <v>2</v>
      </c>
      <c r="Z12" s="166">
        <f t="shared" si="7"/>
        <v>2</v>
      </c>
      <c r="AA12" s="173">
        <f>'Crisis Indicator Data'!Y9</f>
        <v>0</v>
      </c>
      <c r="AB12" s="173">
        <f>'Crisis Indicator Data'!Z9</f>
        <v>0</v>
      </c>
      <c r="AC12" s="173">
        <f>'Crisis Indicator Data'!AA9</f>
        <v>0</v>
      </c>
      <c r="AD12" s="173">
        <f>'Crisis Indicator Data'!AB9</f>
        <v>0</v>
      </c>
      <c r="AE12" s="173">
        <f t="shared" si="8"/>
        <v>0</v>
      </c>
      <c r="AF12" s="173">
        <f>'Crisis Indicator Data'!AC9</f>
        <v>0</v>
      </c>
      <c r="AG12" s="173">
        <f>'Crisis Indicator Data'!AD9</f>
        <v>0</v>
      </c>
      <c r="AH12" s="173">
        <f t="shared" si="9"/>
        <v>0</v>
      </c>
      <c r="AI12" s="173">
        <f>'Crisis Indicator Data'!AE9</f>
        <v>0</v>
      </c>
      <c r="AJ12" s="173">
        <f>'Crisis Indicator Data'!AF9</f>
        <v>0</v>
      </c>
      <c r="AK12" s="173">
        <f>'Crisis Indicator Data'!AG9</f>
        <v>0</v>
      </c>
      <c r="AL12" s="173">
        <f t="shared" si="10"/>
        <v>0</v>
      </c>
      <c r="AM12" s="166">
        <f t="shared" si="11"/>
        <v>0</v>
      </c>
      <c r="AN12" s="166">
        <f t="shared" si="12"/>
        <v>1</v>
      </c>
    </row>
    <row r="13" spans="1:40" ht="13.5" customHeight="1">
      <c r="A13" s="97" t="str">
        <f>'Crisis Indicator Data'!A10</f>
        <v>Complex crisis in CAR</v>
      </c>
      <c r="B13" s="98" t="str">
        <f>'Crisis Indicator Data'!B10</f>
        <v>Complex crisis</v>
      </c>
      <c r="C13" s="98" t="str">
        <f>'Crisis Indicator Data'!C10</f>
        <v>CAF001</v>
      </c>
      <c r="D13" s="98" t="str">
        <f>'Crisis Indicator Data'!D10</f>
        <v>CAR</v>
      </c>
      <c r="E13" s="99" t="str">
        <f>'Crisis Indicator Data'!E10</f>
        <v>CAF</v>
      </c>
      <c r="F13" s="166">
        <f>IF(B13="Regional crisis",(IF(VLOOKUP($C13,'Regional Crises'!$B$1:$R$66,7,FALSE)="x","x",ROUND(IF(VLOOKUP($C13,'Regional Crises'!$B$1:$R$66,7,FALSE)&gt;$F$3,5,IF(VLOOKUP($C13,'Regional Crises'!$B$1:$R$66,7,FALSE)&lt;F$4,0,($F$3-VLOOKUP($C13,'Regional Crises'!$B$1:$R$66,7,FALSE))/($F$3-$F$4)*5)),1))),IF(VLOOKUP($E13,'Country Indicator Data'!$B$4:$N$194,3,FALSE)="x","x",ROUND(IF(VLOOKUP($E13,'Country Indicator Data'!$B$4:$N$194,3,FALSE)&gt;$F$3,5,IF(VLOOKUP($E13,'Country Indicator Data'!$B$4:$N$194,3,FALSE)&lt;$F$4,0,($F$3-VLOOKUP($E13,'Country Indicator Data'!$B$4:$N$194,3,FALSE))/($F$3-$F$4)*5)),1)))</f>
        <v>3.6</v>
      </c>
      <c r="G13" s="166">
        <f>IF(B13="Regional crisis",(IF(VLOOKUP($C13,'Regional Crises'!$B$1:$R$66,9,FALSE)="x","x",ROUND(IF(VLOOKUP($C13,'Regional Crises'!$B$1:$R$66,9,FALSE)&gt;G$3,5,IF(VLOOKUP($C13,'Regional Crises'!$B$1:$R$66,9,FALSE)&lt;G$4,0,(G$3-VLOOKUP($C13,'Regional Crises'!$B$1:$R$66,9,FALSE))/(G$3-G$4)*5)),1))),IF(VLOOKUP($E13,'Country Indicator Data'!$B$4:$N$194,5,FALSE)="x","x",ROUND(IF(VLOOKUP($E13,'Country Indicator Data'!$B$4:$N$194,5,FALSE)&gt;G$3,5,IF(VLOOKUP($E13,'Country Indicator Data'!$B$4:$N$194,5,FALSE)&lt;G$4,0,(G$3-VLOOKUP($E13,'Country Indicator Data'!$B$4:$N$194,5,FALSE))/(G$3-G$4)*5)),1)))</f>
        <v>3.2</v>
      </c>
      <c r="H13" s="166">
        <f t="shared" si="0"/>
        <v>3.4000000000000004</v>
      </c>
      <c r="I13" s="166">
        <f>IF(B13="Regional crisis",(IF(VLOOKUP($C13,'Regional Crises'!$B$1:$R$66,6,FALSE)="x","x",ROUND(IF(VLOOKUP($C13,'Regional Crises'!$B$1:$R$66,6,FALSE)&gt;I$3,5,IF(VLOOKUP($C13,'Regional Crises'!$B$1:$R$66,6,FALSE)&lt;I$4,0,5-(I$3-VLOOKUP($C13,'Regional Crises'!$B$1:$R$66,6,FALSE))/(I$3-I$4)*5)),1))),IF(VLOOKUP($E13,'Country Indicator Data'!$B$4:$N$194,2,FALSE)="x","x",ROUND(IF(VLOOKUP($E13,'Country Indicator Data'!$B$4:$N$194,2,FALSE)&gt;I$3,5,IF(VLOOKUP($E13,'Country Indicator Data'!$B$4:$N$194,2,FALSE)&lt;I$4,0,5-(I$3-VLOOKUP($E13,'Country Indicator Data'!$B$4:$N$194,2,FALSE))/(I$3-I$4)*5)),1)))</f>
        <v>4.4000000000000004</v>
      </c>
      <c r="J13" s="166">
        <f>IF(B13="Regional crisis",(IF(VLOOKUP($C13,'Regional Crises'!$B$1:$R$66,8,FALSE)="x","x",ROUND(IF(VLOOKUP($C13,'Regional Crises'!$B$1:$R$66,8,FALSE)&gt;J$3,5,IF(VLOOKUP($C13,'Regional Crises'!$B$1:$R$66,8,FALSE)&lt;J$4,0,5-(J$3-VLOOKUP($C13,'Regional Crises'!$B$1:$R$66,8,FALSE))/(J$3-J$4)*5)),1))),IF(VLOOKUP($E13,'Country Indicator Data'!$B$4:$N$194,4,FALSE)="x","x",ROUND(IF(VLOOKUP($E13,'Country Indicator Data'!$B$4:$N$194,4,FALSE)&gt;J$3,5,IF(VLOOKUP($E13,'Country Indicator Data'!$B$4:$N$194,4,FALSE)&lt;J$4,0,5-(J$3-VLOOKUP($E13,'Country Indicator Data'!$B$4:$N$194,4,FALSE))/(J$3-J$4)*5)),1)))</f>
        <v>1.8</v>
      </c>
      <c r="K13" s="166">
        <f t="shared" si="1"/>
        <v>3.1</v>
      </c>
      <c r="L13" s="166">
        <f>IF(B13="Regional crisis",(IF(VLOOKUP($C13,'Regional Crises'!$B$1:$R$66,10,FALSE)="x","x",ROUND(IF(VLOOKUP($C13,'Regional Crises'!$B$1:$R$66,10,FALSE)&gt;L$3,5,IF(VLOOKUP($C13,'Regional Crises'!$B$1:$R$66,10,FALSE)&lt;L$4,0,5-(L$3-VLOOKUP($C13,'Regional Crises'!$B$1:$R$66,10,FALSE))/(L$3-L$4)*5)),1))),IF(VLOOKUP($E13,'Country Indicator Data'!$B$4:$N$194,6,FALSE)="x","x",ROUND(IF(VLOOKUP($E13,'Country Indicator Data'!$B$4:$N$194,6,FALSE)&gt;L$3,5,IF(VLOOKUP($E13,'Country Indicator Data'!$B$4:$N$194,6,FALSE)&lt;L$4,0,5-(L$3-VLOOKUP($E13,'Country Indicator Data'!$B$4:$N$194,6,FALSE))/(L$3-L$4)*5)),1)))</f>
        <v>4.5</v>
      </c>
      <c r="M13" s="166">
        <f>IF(B13="Regional crisis",(IF(VLOOKUP($C13,'Regional Crises'!$B$1:$R$66,11,FALSE)="x","x",ROUND(IF(VLOOKUP($C13,'Regional Crises'!$B$1:$R$66,11,FALSE)&gt;M$3,5,IF(VLOOKUP($C13,'Regional Crises'!$B$1:$R$66,11,FALSE)&lt;M$4,0,5-(M$3-VLOOKUP($C13,'Regional Crises'!$B$1:$R$66,11,FALSE))/(M$3-M$4)*5)),1))),IF(VLOOKUP($E13,'Country Indicator Data'!$B$4:$N$194,7,FALSE)="x","x",ROUND(IF(VLOOKUP($E13,'Country Indicator Data'!$B$4:$N$194,7,FALSE)&gt;M$3,5,IF(VLOOKUP($E13,'Country Indicator Data'!$B$4:$N$194,7,FALSE)&lt;M$4,0,5-(M$3-VLOOKUP($E13,'Country Indicator Data'!$B$4:$N$194,7,FALSE))/(M$3-M$4)*5)),1)))</f>
        <v>3.9</v>
      </c>
      <c r="N13" s="166">
        <f t="shared" si="2"/>
        <v>4.2</v>
      </c>
      <c r="O13" s="166">
        <f t="shared" si="3"/>
        <v>3.5666666666666664</v>
      </c>
      <c r="P13" s="166">
        <f>IF(B13="Regional crisis",VLOOKUP(C13,'Regional Crises'!$B$1:$R$69,12,FALSE),VLOOKUP(E13,'Country Indicator Data'!$B$4:$I$194,8,FALSE))</f>
        <v>4</v>
      </c>
      <c r="Q13" s="166">
        <f>IF($B13="Regional crisis",((IF(VLOOKUP($C13,'Regional Crises'!$B$1:$R$66,13,FALSE)="x","x",ROUND(IF(VLOOKUP($C13,'Regional Crises'!$B$1:$R$66,13,FALSE)&gt;Q$3,5,IF(VLOOKUP($C13,'Regional Crises'!$B$1:$R$66,13,FALSE)&lt;Q$4,0,5-(LOG(Q$3)-LOG(VLOOKUP($C13,'Regional Crises'!$B$1:$R$66,13,FALSE)))/(LOG(Q$3)-LOG(Q$4))*5)),1)))),(IF(VLOOKUP($E13,'Country Indicator Data'!$B$4:$N$194,9,FALSE)="x","x",ROUND(IF(VLOOKUP($E13,'Country Indicator Data'!$B$4:$N$194,9,FALSE)&gt;Q$3,5,IF(VLOOKUP($E13,'Country Indicator Data'!$B$4:$N$194,9,FALSE)&lt;Q$4,0,5-(LOG(Q$3)-LOG(VLOOKUP($E13,'Country Indicator Data'!$B$4:$N$194,9,FALSE)))/(LOG(Q$3)-LOG(Q$4))*5)),1))))</f>
        <v>3.6</v>
      </c>
      <c r="R13" s="166">
        <f t="shared" si="4"/>
        <v>3.8</v>
      </c>
      <c r="S13" s="166">
        <f>IF(B13="Regional crisis",((IF(VLOOKUP($C13,'Regional Crises'!$B$1:$R$66,17,FALSE)="x","x",ROUND(IF(VLOOKUP($C13,'Regional Crises'!$B$1:$R$66,17,FALSE)&gt;S$3,0,IF(VLOOKUP($C13,'Regional Crises'!$B$1:$R$66,17,FALSE)&lt;S$4,5,(S$3-VLOOKUP($C13,'Regional Crises'!$B$1:$R$66,17,FALSE))/(S$3-S$4)*5)),1)))),(IF(VLOOKUP($E13,'Country Indicator Data'!$B$4:$N$194,13,FALSE)="x","x",ROUND(IF(VLOOKUP($E13,'Country Indicator Data'!$B$4:$N$194,13,FALSE)&gt;S$3,0,IF(VLOOKUP($E13,'Country Indicator Data'!$B$4:$N$194,13,FALSE)&lt;S$4,5,(S$3-VLOOKUP($E13,'Country Indicator Data'!$B$4:$N$194,13,FALSE))/(S$3-S$4)*5)),1))))</f>
        <v>3.8</v>
      </c>
      <c r="T13" s="166">
        <f>IF(B13="Regional crisis",((IF(VLOOKUP($C13,'Regional Crises'!$B$1:$R$66,14,FALSE)="x","x",ROUND(IF(VLOOKUP($C13,'Regional Crises'!$B$1:$R$66,14,FALSE)&gt;T$3,0,IF(VLOOKUP($C13,'Regional Crises'!$B$1:$R$66,14,FALSE)&lt;T$4,5,(T$3-VLOOKUP($C13,'Regional Crises'!$B$1:$R$66,14,FALSE))/(T$3-T$4)*5)),1)))),(IF(VLOOKUP($E13,'Country Indicator Data'!$B$4:$N$194,10,FALSE)="x","x",ROUND(IF(VLOOKUP($E13,'Country Indicator Data'!$B$4:$N$194,10,FALSE)&gt;T$3,0,IF(VLOOKUP($E13,'Country Indicator Data'!$B$4:$N$194,10,FALSE)&lt;T$4,5,(T$3-VLOOKUP($E13,'Country Indicator Data'!$B$4:$N$194,10,FALSE))/(T$3-T$4)*5)),1))))</f>
        <v>4.2</v>
      </c>
      <c r="U13" s="166">
        <f>IF(B13="Regional crisis",((IF(VLOOKUP($C13,'Regional Crises'!$B$1:$R$66,15,FALSE)="x","x",ROUND(IF(VLOOKUP($C13,'Regional Crises'!$B$1:$R$66,15,FALSE)&gt;U$3,0,IF(VLOOKUP($C13,'Regional Crises'!$B$1:$R$66,15,FALSE)&lt;U$4,5,(U$3-VLOOKUP($C13,'Regional Crises'!$B$1:$R$66,15,FALSE))/(U$3-U$4)*5)),1)))),(IF(VLOOKUP($E13,'Country Indicator Data'!$B$4:$N$194,11,FALSE)="x","x",ROUND(IF(VLOOKUP($E13,'Country Indicator Data'!$B$4:$N$194,11,FALSE)&gt;U$3,0,IF(VLOOKUP($E13,'Country Indicator Data'!$B$4:$N$194,11,FALSE)&lt;U$4,5,(U$3-VLOOKUP($E13,'Country Indicator Data'!$B$4:$N$194,11,FALSE))/(U$3-U$4)*5)),1))))</f>
        <v>3.4</v>
      </c>
      <c r="V13" s="166">
        <f>IF(B13="Regional crisis",((IF(VLOOKUP($C13,'Regional Crises'!$B$1:$R$66,16,FALSE)="x","x",ROUND(IF(VLOOKUP($C13,'Regional Crises'!$B$1:$R$66,16,FALSE)&gt;V$3,0,IF(VLOOKUP($C13,'Regional Crises'!$B$1:$R$66,16,FALSE)&lt;V$4,5,(V$3-VLOOKUP($C13,'Regional Crises'!$B$1:$R$66,16,FALSE))/(V$3-V$4)*5)),1)))),(IF(VLOOKUP($E13,'Country Indicator Data'!$B$4:$N$194,12,FALSE)="x","x",ROUND(IF(VLOOKUP($E13,'Country Indicator Data'!$B$4:$N$194,12,FALSE)&gt;V$3,0,IF(VLOOKUP($E13,'Country Indicator Data'!$B$4:$N$194,12,FALSE)&lt;V$4,5,(V$3-VLOOKUP($E13,'Country Indicator Data'!$B$4:$N$194,12,FALSE))/(V$3-V$4)*5)),1))))</f>
        <v>4.5</v>
      </c>
      <c r="W13" s="166">
        <f t="shared" si="5"/>
        <v>4</v>
      </c>
      <c r="X13" s="166">
        <f t="shared" si="6"/>
        <v>3.8</v>
      </c>
      <c r="Y13" s="173">
        <f>IF('Core Indicators'!FC10="x","x",IF('Core Indicators'!FC10&gt;=5,5,IF('Core Indicators'!FC10&gt;=4,4,IF('Core Indicators'!FC10&gt;=3,3,IF('Core Indicators'!FC10&gt;=2,2,IF('Core Indicators'!FC10&gt;=1,1,0))))))</f>
        <v>5</v>
      </c>
      <c r="Z13" s="166">
        <f t="shared" si="7"/>
        <v>5</v>
      </c>
      <c r="AA13" s="173">
        <f>'Crisis Indicator Data'!Y10</f>
        <v>0</v>
      </c>
      <c r="AB13" s="173">
        <f>'Crisis Indicator Data'!Z10</f>
        <v>3</v>
      </c>
      <c r="AC13" s="173">
        <f>'Crisis Indicator Data'!AA10</f>
        <v>2</v>
      </c>
      <c r="AD13" s="173">
        <f>'Crisis Indicator Data'!AB10</f>
        <v>3</v>
      </c>
      <c r="AE13" s="173">
        <f t="shared" si="8"/>
        <v>4</v>
      </c>
      <c r="AF13" s="173">
        <f>'Crisis Indicator Data'!AC10</f>
        <v>0</v>
      </c>
      <c r="AG13" s="173">
        <f>'Crisis Indicator Data'!AD10</f>
        <v>2</v>
      </c>
      <c r="AH13" s="173">
        <f t="shared" si="9"/>
        <v>2</v>
      </c>
      <c r="AI13" s="173">
        <f>'Crisis Indicator Data'!AE10</f>
        <v>3</v>
      </c>
      <c r="AJ13" s="173">
        <f>'Crisis Indicator Data'!AF10</f>
        <v>0</v>
      </c>
      <c r="AK13" s="173">
        <f>'Crisis Indicator Data'!AG10</f>
        <v>3</v>
      </c>
      <c r="AL13" s="173">
        <f t="shared" si="10"/>
        <v>4</v>
      </c>
      <c r="AM13" s="166">
        <f t="shared" si="11"/>
        <v>3</v>
      </c>
      <c r="AN13" s="166">
        <f t="shared" si="12"/>
        <v>4</v>
      </c>
    </row>
    <row r="14" spans="1:40" ht="13.5" customHeight="1">
      <c r="A14" s="97" t="str">
        <f>'Crisis Indicator Data'!A11</f>
        <v>Multiple crises in Cameroon</v>
      </c>
      <c r="B14" s="98" t="str">
        <f>'Crisis Indicator Data'!B11</f>
        <v>Multiple crises country</v>
      </c>
      <c r="C14" s="98" t="str">
        <f>'Crisis Indicator Data'!C11</f>
        <v>CMR001</v>
      </c>
      <c r="D14" s="98" t="str">
        <f>'Crisis Indicator Data'!D11</f>
        <v>Cameroon</v>
      </c>
      <c r="E14" s="99" t="str">
        <f>'Crisis Indicator Data'!E11</f>
        <v>CMR</v>
      </c>
      <c r="F14" s="166">
        <f>IF(B14="Regional crisis",(IF(VLOOKUP($C14,'Regional Crises'!$B$1:$R$66,7,FALSE)="x","x",ROUND(IF(VLOOKUP($C14,'Regional Crises'!$B$1:$R$66,7,FALSE)&gt;$F$3,5,IF(VLOOKUP($C14,'Regional Crises'!$B$1:$R$66,7,FALSE)&lt;F$4,0,($F$3-VLOOKUP($C14,'Regional Crises'!$B$1:$R$66,7,FALSE))/($F$3-$F$4)*5)),1))),IF(VLOOKUP($E14,'Country Indicator Data'!$B$4:$N$194,3,FALSE)="x","x",ROUND(IF(VLOOKUP($E14,'Country Indicator Data'!$B$4:$N$194,3,FALSE)&gt;$F$3,5,IF(VLOOKUP($E14,'Country Indicator Data'!$B$4:$N$194,3,FALSE)&lt;$F$4,0,($F$3-VLOOKUP($E14,'Country Indicator Data'!$B$4:$N$194,3,FALSE))/($F$3-$F$4)*5)),1)))</f>
        <v>3.2</v>
      </c>
      <c r="G14" s="166">
        <f>IF(B14="Regional crisis",(IF(VLOOKUP($C14,'Regional Crises'!$B$1:$R$66,9,FALSE)="x","x",ROUND(IF(VLOOKUP($C14,'Regional Crises'!$B$1:$R$66,9,FALSE)&gt;G$3,5,IF(VLOOKUP($C14,'Regional Crises'!$B$1:$R$66,9,FALSE)&lt;G$4,0,(G$3-VLOOKUP($C14,'Regional Crises'!$B$1:$R$66,9,FALSE))/(G$3-G$4)*5)),1))),IF(VLOOKUP($E14,'Country Indicator Data'!$B$4:$N$194,5,FALSE)="x","x",ROUND(IF(VLOOKUP($E14,'Country Indicator Data'!$B$4:$N$194,5,FALSE)&gt;G$3,5,IF(VLOOKUP($E14,'Country Indicator Data'!$B$4:$N$194,5,FALSE)&lt;G$4,0,(G$3-VLOOKUP($E14,'Country Indicator Data'!$B$4:$N$194,5,FALSE))/(G$3-G$4)*5)),1)))</f>
        <v>3.2</v>
      </c>
      <c r="H14" s="166">
        <f t="shared" si="0"/>
        <v>3.2</v>
      </c>
      <c r="I14" s="166">
        <f>IF(B14="Regional crisis",(IF(VLOOKUP($C14,'Regional Crises'!$B$1:$R$66,6,FALSE)="x","x",ROUND(IF(VLOOKUP($C14,'Regional Crises'!$B$1:$R$66,6,FALSE)&gt;I$3,5,IF(VLOOKUP($C14,'Regional Crises'!$B$1:$R$66,6,FALSE)&lt;I$4,0,5-(I$3-VLOOKUP($C14,'Regional Crises'!$B$1:$R$66,6,FALSE))/(I$3-I$4)*5)),1))),IF(VLOOKUP($E14,'Country Indicator Data'!$B$4:$N$194,2,FALSE)="x","x",ROUND(IF(VLOOKUP($E14,'Country Indicator Data'!$B$4:$N$194,2,FALSE)&gt;I$3,5,IF(VLOOKUP($E14,'Country Indicator Data'!$B$4:$N$194,2,FALSE)&lt;I$4,0,5-(I$3-VLOOKUP($E14,'Country Indicator Data'!$B$4:$N$194,2,FALSE))/(I$3-I$4)*5)),1)))</f>
        <v>4.3</v>
      </c>
      <c r="J14" s="166">
        <f>IF(B14="Regional crisis",(IF(VLOOKUP($C14,'Regional Crises'!$B$1:$R$66,8,FALSE)="x","x",ROUND(IF(VLOOKUP($C14,'Regional Crises'!$B$1:$R$66,8,FALSE)&gt;J$3,5,IF(VLOOKUP($C14,'Regional Crises'!$B$1:$R$66,8,FALSE)&lt;J$4,0,5-(J$3-VLOOKUP($C14,'Regional Crises'!$B$1:$R$66,8,FALSE))/(J$3-J$4)*5)),1))),IF(VLOOKUP($E14,'Country Indicator Data'!$B$4:$N$194,4,FALSE)="x","x",ROUND(IF(VLOOKUP($E14,'Country Indicator Data'!$B$4:$N$194,4,FALSE)&gt;J$3,5,IF(VLOOKUP($E14,'Country Indicator Data'!$B$4:$N$194,4,FALSE)&lt;J$4,0,5-(J$3-VLOOKUP($E14,'Country Indicator Data'!$B$4:$N$194,4,FALSE))/(J$3-J$4)*5)),1)))</f>
        <v>0</v>
      </c>
      <c r="K14" s="166">
        <f t="shared" si="1"/>
        <v>2.15</v>
      </c>
      <c r="L14" s="166">
        <f>IF(B14="Regional crisis",(IF(VLOOKUP($C14,'Regional Crises'!$B$1:$R$66,10,FALSE)="x","x",ROUND(IF(VLOOKUP($C14,'Regional Crises'!$B$1:$R$66,10,FALSE)&gt;L$3,5,IF(VLOOKUP($C14,'Regional Crises'!$B$1:$R$66,10,FALSE)&lt;L$4,0,5-(L$3-VLOOKUP($C14,'Regional Crises'!$B$1:$R$66,10,FALSE))/(L$3-L$4)*5)),1))),IF(VLOOKUP($E14,'Country Indicator Data'!$B$4:$N$194,6,FALSE)="x","x",ROUND(IF(VLOOKUP($E14,'Country Indicator Data'!$B$4:$N$194,6,FALSE)&gt;L$3,5,IF(VLOOKUP($E14,'Country Indicator Data'!$B$4:$N$194,6,FALSE)&lt;L$4,0,5-(L$3-VLOOKUP($E14,'Country Indicator Data'!$B$4:$N$194,6,FALSE))/(L$3-L$4)*5)),1)))</f>
        <v>3.8</v>
      </c>
      <c r="M14" s="166">
        <f>IF(B14="Regional crisis",(IF(VLOOKUP($C14,'Regional Crises'!$B$1:$R$66,11,FALSE)="x","x",ROUND(IF(VLOOKUP($C14,'Regional Crises'!$B$1:$R$66,11,FALSE)&gt;M$3,5,IF(VLOOKUP($C14,'Regional Crises'!$B$1:$R$66,11,FALSE)&lt;M$4,0,5-(M$3-VLOOKUP($C14,'Regional Crises'!$B$1:$R$66,11,FALSE))/(M$3-M$4)*5)),1))),IF(VLOOKUP($E14,'Country Indicator Data'!$B$4:$N$194,7,FALSE)="x","x",ROUND(IF(VLOOKUP($E14,'Country Indicator Data'!$B$4:$N$194,7,FALSE)&gt;M$3,5,IF(VLOOKUP($E14,'Country Indicator Data'!$B$4:$N$194,7,FALSE)&lt;M$4,0,5-(M$3-VLOOKUP($E14,'Country Indicator Data'!$B$4:$N$194,7,FALSE))/(M$3-M$4)*5)),1)))</f>
        <v>2.7</v>
      </c>
      <c r="N14" s="166">
        <f t="shared" si="2"/>
        <v>3.25</v>
      </c>
      <c r="O14" s="166">
        <f t="shared" si="3"/>
        <v>2.8666666666666667</v>
      </c>
      <c r="P14" s="166">
        <f>IF(B14="Regional crisis",VLOOKUP(C14,'Regional Crises'!$B$1:$R$69,12,FALSE),VLOOKUP(E14,'Country Indicator Data'!$B$4:$I$194,8,FALSE))</f>
        <v>4</v>
      </c>
      <c r="Q14" s="166">
        <f>IF($B14="Regional crisis",((IF(VLOOKUP($C14,'Regional Crises'!$B$1:$R$66,13,FALSE)="x","x",ROUND(IF(VLOOKUP($C14,'Regional Crises'!$B$1:$R$66,13,FALSE)&gt;Q$3,5,IF(VLOOKUP($C14,'Regional Crises'!$B$1:$R$66,13,FALSE)&lt;Q$4,0,5-(LOG(Q$3)-LOG(VLOOKUP($C14,'Regional Crises'!$B$1:$R$66,13,FALSE)))/(LOG(Q$3)-LOG(Q$4))*5)),1)))),(IF(VLOOKUP($E14,'Country Indicator Data'!$B$4:$N$194,9,FALSE)="x","x",ROUND(IF(VLOOKUP($E14,'Country Indicator Data'!$B$4:$N$194,9,FALSE)&gt;Q$3,5,IF(VLOOKUP($E14,'Country Indicator Data'!$B$4:$N$194,9,FALSE)&lt;Q$4,0,5-(LOG(Q$3)-LOG(VLOOKUP($E14,'Country Indicator Data'!$B$4:$N$194,9,FALSE)))/(LOG(Q$3)-LOG(Q$4))*5)),1))))</f>
        <v>3.9</v>
      </c>
      <c r="R14" s="166">
        <f t="shared" si="4"/>
        <v>3.95</v>
      </c>
      <c r="S14" s="166">
        <f>IF(B14="Regional crisis",((IF(VLOOKUP($C14,'Regional Crises'!$B$1:$R$66,17,FALSE)="x","x",ROUND(IF(VLOOKUP($C14,'Regional Crises'!$B$1:$R$66,17,FALSE)&gt;S$3,0,IF(VLOOKUP($C14,'Regional Crises'!$B$1:$R$66,17,FALSE)&lt;S$4,5,(S$3-VLOOKUP($C14,'Regional Crises'!$B$1:$R$66,17,FALSE))/(S$3-S$4)*5)),1)))),(IF(VLOOKUP($E14,'Country Indicator Data'!$B$4:$N$194,13,FALSE)="x","x",ROUND(IF(VLOOKUP($E14,'Country Indicator Data'!$B$4:$N$194,13,FALSE)&gt;S$3,0,IF(VLOOKUP($E14,'Country Indicator Data'!$B$4:$N$194,13,FALSE)&lt;S$4,5,(S$3-VLOOKUP($E14,'Country Indicator Data'!$B$4:$N$194,13,FALSE))/(S$3-S$4)*5)),1))))</f>
        <v>3.8</v>
      </c>
      <c r="T14" s="166">
        <f>IF(B14="Regional crisis",((IF(VLOOKUP($C14,'Regional Crises'!$B$1:$R$66,14,FALSE)="x","x",ROUND(IF(VLOOKUP($C14,'Regional Crises'!$B$1:$R$66,14,FALSE)&gt;T$3,0,IF(VLOOKUP($C14,'Regional Crises'!$B$1:$R$66,14,FALSE)&lt;T$4,5,(T$3-VLOOKUP($C14,'Regional Crises'!$B$1:$R$66,14,FALSE))/(T$3-T$4)*5)),1)))),(IF(VLOOKUP($E14,'Country Indicator Data'!$B$4:$N$194,10,FALSE)="x","x",ROUND(IF(VLOOKUP($E14,'Country Indicator Data'!$B$4:$N$194,10,FALSE)&gt;T$3,0,IF(VLOOKUP($E14,'Country Indicator Data'!$B$4:$N$194,10,FALSE)&lt;T$4,5,(T$3-VLOOKUP($E14,'Country Indicator Data'!$B$4:$N$194,10,FALSE))/(T$3-T$4)*5)),1))))</f>
        <v>3.6</v>
      </c>
      <c r="U14" s="166">
        <f>IF(B14="Regional crisis",((IF(VLOOKUP($C14,'Regional Crises'!$B$1:$R$66,15,FALSE)="x","x",ROUND(IF(VLOOKUP($C14,'Regional Crises'!$B$1:$R$66,15,FALSE)&gt;U$3,0,IF(VLOOKUP($C14,'Regional Crises'!$B$1:$R$66,15,FALSE)&lt;U$4,5,(U$3-VLOOKUP($C14,'Regional Crises'!$B$1:$R$66,15,FALSE))/(U$3-U$4)*5)),1)))),(IF(VLOOKUP($E14,'Country Indicator Data'!$B$4:$N$194,11,FALSE)="x","x",ROUND(IF(VLOOKUP($E14,'Country Indicator Data'!$B$4:$N$194,11,FALSE)&gt;U$3,0,IF(VLOOKUP($E14,'Country Indicator Data'!$B$4:$N$194,11,FALSE)&lt;U$4,5,(U$3-VLOOKUP($E14,'Country Indicator Data'!$B$4:$N$194,11,FALSE))/(U$3-U$4)*5)),1))))</f>
        <v>3.4</v>
      </c>
      <c r="V14" s="166">
        <f>IF(B14="Regional crisis",((IF(VLOOKUP($C14,'Regional Crises'!$B$1:$R$66,16,FALSE)="x","x",ROUND(IF(VLOOKUP($C14,'Regional Crises'!$B$1:$R$66,16,FALSE)&gt;V$3,0,IF(VLOOKUP($C14,'Regional Crises'!$B$1:$R$66,16,FALSE)&lt;V$4,5,(V$3-VLOOKUP($C14,'Regional Crises'!$B$1:$R$66,16,FALSE))/(V$3-V$4)*5)),1)))),(IF(VLOOKUP($E14,'Country Indicator Data'!$B$4:$N$194,12,FALSE)="x","x",ROUND(IF(VLOOKUP($E14,'Country Indicator Data'!$B$4:$N$194,12,FALSE)&gt;V$3,0,IF(VLOOKUP($E14,'Country Indicator Data'!$B$4:$N$194,12,FALSE)&lt;V$4,5,(V$3-VLOOKUP($E14,'Country Indicator Data'!$B$4:$N$194,12,FALSE))/(V$3-V$4)*5)),1))))</f>
        <v>4.0999999999999996</v>
      </c>
      <c r="W14" s="166">
        <f t="shared" si="5"/>
        <v>3.7</v>
      </c>
      <c r="X14" s="166">
        <f t="shared" si="6"/>
        <v>3.5</v>
      </c>
      <c r="Y14" s="173">
        <f>IF('Core Indicators'!FC11="x","x",IF('Core Indicators'!FC11&gt;=5,5,IF('Core Indicators'!FC11&gt;=4,4,IF('Core Indicators'!FC11&gt;=3,3,IF('Core Indicators'!FC11&gt;=2,2,IF('Core Indicators'!FC11&gt;=1,1,0))))))</f>
        <v>5</v>
      </c>
      <c r="Z14" s="166">
        <f t="shared" si="7"/>
        <v>5</v>
      </c>
      <c r="AA14" s="173">
        <f>'Crisis Indicator Data'!Y11</f>
        <v>0</v>
      </c>
      <c r="AB14" s="173">
        <f>'Crisis Indicator Data'!Z11</f>
        <v>3</v>
      </c>
      <c r="AC14" s="173">
        <f>'Crisis Indicator Data'!AA11</f>
        <v>3</v>
      </c>
      <c r="AD14" s="173">
        <f>'Crisis Indicator Data'!AB11</f>
        <v>2</v>
      </c>
      <c r="AE14" s="173">
        <f t="shared" si="8"/>
        <v>4</v>
      </c>
      <c r="AF14" s="173">
        <f>'Crisis Indicator Data'!AC11</f>
        <v>1</v>
      </c>
      <c r="AG14" s="173">
        <f>'Crisis Indicator Data'!AD11</f>
        <v>2</v>
      </c>
      <c r="AH14" s="173">
        <f t="shared" si="9"/>
        <v>3</v>
      </c>
      <c r="AI14" s="173">
        <f>'Crisis Indicator Data'!AE11</f>
        <v>3</v>
      </c>
      <c r="AJ14" s="173">
        <f>'Crisis Indicator Data'!AF11</f>
        <v>1</v>
      </c>
      <c r="AK14" s="173">
        <f>'Crisis Indicator Data'!AG11</f>
        <v>2</v>
      </c>
      <c r="AL14" s="173">
        <f t="shared" si="10"/>
        <v>4</v>
      </c>
      <c r="AM14" s="166">
        <f t="shared" si="11"/>
        <v>4</v>
      </c>
      <c r="AN14" s="166">
        <f t="shared" si="12"/>
        <v>4.5</v>
      </c>
    </row>
    <row r="15" spans="1:40" ht="13.5" customHeight="1">
      <c r="A15" s="97" t="str">
        <f>'Crisis Indicator Data'!A12</f>
        <v>Boko Haram in Cameroon</v>
      </c>
      <c r="B15" s="98" t="str">
        <f>'Crisis Indicator Data'!B12</f>
        <v>Conflict</v>
      </c>
      <c r="C15" s="98" t="str">
        <f>'Crisis Indicator Data'!C12</f>
        <v>CMR002</v>
      </c>
      <c r="D15" s="98" t="str">
        <f>'Crisis Indicator Data'!D12</f>
        <v>Cameroon</v>
      </c>
      <c r="E15" s="99" t="str">
        <f>'Crisis Indicator Data'!E12</f>
        <v>CMR</v>
      </c>
      <c r="F15" s="166">
        <f>IF(B15="Regional crisis",(IF(VLOOKUP($C15,'Regional Crises'!$B$1:$R$66,7,FALSE)="x","x",ROUND(IF(VLOOKUP($C15,'Regional Crises'!$B$1:$R$66,7,FALSE)&gt;$F$3,5,IF(VLOOKUP($C15,'Regional Crises'!$B$1:$R$66,7,FALSE)&lt;F$4,0,($F$3-VLOOKUP($C15,'Regional Crises'!$B$1:$R$66,7,FALSE))/($F$3-$F$4)*5)),1))),IF(VLOOKUP($E15,'Country Indicator Data'!$B$4:$N$194,3,FALSE)="x","x",ROUND(IF(VLOOKUP($E15,'Country Indicator Data'!$B$4:$N$194,3,FALSE)&gt;$F$3,5,IF(VLOOKUP($E15,'Country Indicator Data'!$B$4:$N$194,3,FALSE)&lt;$F$4,0,($F$3-VLOOKUP($E15,'Country Indicator Data'!$B$4:$N$194,3,FALSE))/($F$3-$F$4)*5)),1)))</f>
        <v>3.2</v>
      </c>
      <c r="G15" s="166">
        <f>IF(B15="Regional crisis",(IF(VLOOKUP($C15,'Regional Crises'!$B$1:$R$66,9,FALSE)="x","x",ROUND(IF(VLOOKUP($C15,'Regional Crises'!$B$1:$R$66,9,FALSE)&gt;G$3,5,IF(VLOOKUP($C15,'Regional Crises'!$B$1:$R$66,9,FALSE)&lt;G$4,0,(G$3-VLOOKUP($C15,'Regional Crises'!$B$1:$R$66,9,FALSE))/(G$3-G$4)*5)),1))),IF(VLOOKUP($E15,'Country Indicator Data'!$B$4:$N$194,5,FALSE)="x","x",ROUND(IF(VLOOKUP($E15,'Country Indicator Data'!$B$4:$N$194,5,FALSE)&gt;G$3,5,IF(VLOOKUP($E15,'Country Indicator Data'!$B$4:$N$194,5,FALSE)&lt;G$4,0,(G$3-VLOOKUP($E15,'Country Indicator Data'!$B$4:$N$194,5,FALSE))/(G$3-G$4)*5)),1)))</f>
        <v>3.2</v>
      </c>
      <c r="H15" s="166">
        <f t="shared" si="0"/>
        <v>3.2</v>
      </c>
      <c r="I15" s="166">
        <f>IF(B15="Regional crisis",(IF(VLOOKUP($C15,'Regional Crises'!$B$1:$R$66,6,FALSE)="x","x",ROUND(IF(VLOOKUP($C15,'Regional Crises'!$B$1:$R$66,6,FALSE)&gt;I$3,5,IF(VLOOKUP($C15,'Regional Crises'!$B$1:$R$66,6,FALSE)&lt;I$4,0,5-(I$3-VLOOKUP($C15,'Regional Crises'!$B$1:$R$66,6,FALSE))/(I$3-I$4)*5)),1))),IF(VLOOKUP($E15,'Country Indicator Data'!$B$4:$N$194,2,FALSE)="x","x",ROUND(IF(VLOOKUP($E15,'Country Indicator Data'!$B$4:$N$194,2,FALSE)&gt;I$3,5,IF(VLOOKUP($E15,'Country Indicator Data'!$B$4:$N$194,2,FALSE)&lt;I$4,0,5-(I$3-VLOOKUP($E15,'Country Indicator Data'!$B$4:$N$194,2,FALSE))/(I$3-I$4)*5)),1)))</f>
        <v>4.3</v>
      </c>
      <c r="J15" s="166">
        <f>IF(B15="Regional crisis",(IF(VLOOKUP($C15,'Regional Crises'!$B$1:$R$66,8,FALSE)="x","x",ROUND(IF(VLOOKUP($C15,'Regional Crises'!$B$1:$R$66,8,FALSE)&gt;J$3,5,IF(VLOOKUP($C15,'Regional Crises'!$B$1:$R$66,8,FALSE)&lt;J$4,0,5-(J$3-VLOOKUP($C15,'Regional Crises'!$B$1:$R$66,8,FALSE))/(J$3-J$4)*5)),1))),IF(VLOOKUP($E15,'Country Indicator Data'!$B$4:$N$194,4,FALSE)="x","x",ROUND(IF(VLOOKUP($E15,'Country Indicator Data'!$B$4:$N$194,4,FALSE)&gt;J$3,5,IF(VLOOKUP($E15,'Country Indicator Data'!$B$4:$N$194,4,FALSE)&lt;J$4,0,5-(J$3-VLOOKUP($E15,'Country Indicator Data'!$B$4:$N$194,4,FALSE))/(J$3-J$4)*5)),1)))</f>
        <v>0</v>
      </c>
      <c r="K15" s="166">
        <f t="shared" si="1"/>
        <v>2.15</v>
      </c>
      <c r="L15" s="166">
        <f>IF(B15="Regional crisis",(IF(VLOOKUP($C15,'Regional Crises'!$B$1:$R$66,10,FALSE)="x","x",ROUND(IF(VLOOKUP($C15,'Regional Crises'!$B$1:$R$66,10,FALSE)&gt;L$3,5,IF(VLOOKUP($C15,'Regional Crises'!$B$1:$R$66,10,FALSE)&lt;L$4,0,5-(L$3-VLOOKUP($C15,'Regional Crises'!$B$1:$R$66,10,FALSE))/(L$3-L$4)*5)),1))),IF(VLOOKUP($E15,'Country Indicator Data'!$B$4:$N$194,6,FALSE)="x","x",ROUND(IF(VLOOKUP($E15,'Country Indicator Data'!$B$4:$N$194,6,FALSE)&gt;L$3,5,IF(VLOOKUP($E15,'Country Indicator Data'!$B$4:$N$194,6,FALSE)&lt;L$4,0,5-(L$3-VLOOKUP($E15,'Country Indicator Data'!$B$4:$N$194,6,FALSE))/(L$3-L$4)*5)),1)))</f>
        <v>3.8</v>
      </c>
      <c r="M15" s="166">
        <f>IF(B15="Regional crisis",(IF(VLOOKUP($C15,'Regional Crises'!$B$1:$R$66,11,FALSE)="x","x",ROUND(IF(VLOOKUP($C15,'Regional Crises'!$B$1:$R$66,11,FALSE)&gt;M$3,5,IF(VLOOKUP($C15,'Regional Crises'!$B$1:$R$66,11,FALSE)&lt;M$4,0,5-(M$3-VLOOKUP($C15,'Regional Crises'!$B$1:$R$66,11,FALSE))/(M$3-M$4)*5)),1))),IF(VLOOKUP($E15,'Country Indicator Data'!$B$4:$N$194,7,FALSE)="x","x",ROUND(IF(VLOOKUP($E15,'Country Indicator Data'!$B$4:$N$194,7,FALSE)&gt;M$3,5,IF(VLOOKUP($E15,'Country Indicator Data'!$B$4:$N$194,7,FALSE)&lt;M$4,0,5-(M$3-VLOOKUP($E15,'Country Indicator Data'!$B$4:$N$194,7,FALSE))/(M$3-M$4)*5)),1)))</f>
        <v>2.7</v>
      </c>
      <c r="N15" s="166">
        <f t="shared" si="2"/>
        <v>3.25</v>
      </c>
      <c r="O15" s="166">
        <f t="shared" si="3"/>
        <v>2.8666666666666667</v>
      </c>
      <c r="P15" s="166">
        <f>IF(B15="Regional crisis",VLOOKUP(C15,'Regional Crises'!$B$1:$R$69,12,FALSE),VLOOKUP(E15,'Country Indicator Data'!$B$4:$I$194,8,FALSE))</f>
        <v>4</v>
      </c>
      <c r="Q15" s="166">
        <f>IF($B15="Regional crisis",((IF(VLOOKUP($C15,'Regional Crises'!$B$1:$R$66,13,FALSE)="x","x",ROUND(IF(VLOOKUP($C15,'Regional Crises'!$B$1:$R$66,13,FALSE)&gt;Q$3,5,IF(VLOOKUP($C15,'Regional Crises'!$B$1:$R$66,13,FALSE)&lt;Q$4,0,5-(LOG(Q$3)-LOG(VLOOKUP($C15,'Regional Crises'!$B$1:$R$66,13,FALSE)))/(LOG(Q$3)-LOG(Q$4))*5)),1)))),(IF(VLOOKUP($E15,'Country Indicator Data'!$B$4:$N$194,9,FALSE)="x","x",ROUND(IF(VLOOKUP($E15,'Country Indicator Data'!$B$4:$N$194,9,FALSE)&gt;Q$3,5,IF(VLOOKUP($E15,'Country Indicator Data'!$B$4:$N$194,9,FALSE)&lt;Q$4,0,5-(LOG(Q$3)-LOG(VLOOKUP($E15,'Country Indicator Data'!$B$4:$N$194,9,FALSE)))/(LOG(Q$3)-LOG(Q$4))*5)),1))))</f>
        <v>3.9</v>
      </c>
      <c r="R15" s="166">
        <f t="shared" si="4"/>
        <v>3.95</v>
      </c>
      <c r="S15" s="166">
        <f>IF(B15="Regional crisis",((IF(VLOOKUP($C15,'Regional Crises'!$B$1:$R$66,17,FALSE)="x","x",ROUND(IF(VLOOKUP($C15,'Regional Crises'!$B$1:$R$66,17,FALSE)&gt;S$3,0,IF(VLOOKUP($C15,'Regional Crises'!$B$1:$R$66,17,FALSE)&lt;S$4,5,(S$3-VLOOKUP($C15,'Regional Crises'!$B$1:$R$66,17,FALSE))/(S$3-S$4)*5)),1)))),(IF(VLOOKUP($E15,'Country Indicator Data'!$B$4:$N$194,13,FALSE)="x","x",ROUND(IF(VLOOKUP($E15,'Country Indicator Data'!$B$4:$N$194,13,FALSE)&gt;S$3,0,IF(VLOOKUP($E15,'Country Indicator Data'!$B$4:$N$194,13,FALSE)&lt;S$4,5,(S$3-VLOOKUP($E15,'Country Indicator Data'!$B$4:$N$194,13,FALSE))/(S$3-S$4)*5)),1))))</f>
        <v>3.8</v>
      </c>
      <c r="T15" s="166">
        <f>IF(B15="Regional crisis",((IF(VLOOKUP($C15,'Regional Crises'!$B$1:$R$66,14,FALSE)="x","x",ROUND(IF(VLOOKUP($C15,'Regional Crises'!$B$1:$R$66,14,FALSE)&gt;T$3,0,IF(VLOOKUP($C15,'Regional Crises'!$B$1:$R$66,14,FALSE)&lt;T$4,5,(T$3-VLOOKUP($C15,'Regional Crises'!$B$1:$R$66,14,FALSE))/(T$3-T$4)*5)),1)))),(IF(VLOOKUP($E15,'Country Indicator Data'!$B$4:$N$194,10,FALSE)="x","x",ROUND(IF(VLOOKUP($E15,'Country Indicator Data'!$B$4:$N$194,10,FALSE)&gt;T$3,0,IF(VLOOKUP($E15,'Country Indicator Data'!$B$4:$N$194,10,FALSE)&lt;T$4,5,(T$3-VLOOKUP($E15,'Country Indicator Data'!$B$4:$N$194,10,FALSE))/(T$3-T$4)*5)),1))))</f>
        <v>3.6</v>
      </c>
      <c r="U15" s="166">
        <f>IF(B15="Regional crisis",((IF(VLOOKUP($C15,'Regional Crises'!$B$1:$R$66,15,FALSE)="x","x",ROUND(IF(VLOOKUP($C15,'Regional Crises'!$B$1:$R$66,15,FALSE)&gt;U$3,0,IF(VLOOKUP($C15,'Regional Crises'!$B$1:$R$66,15,FALSE)&lt;U$4,5,(U$3-VLOOKUP($C15,'Regional Crises'!$B$1:$R$66,15,FALSE))/(U$3-U$4)*5)),1)))),(IF(VLOOKUP($E15,'Country Indicator Data'!$B$4:$N$194,11,FALSE)="x","x",ROUND(IF(VLOOKUP($E15,'Country Indicator Data'!$B$4:$N$194,11,FALSE)&gt;U$3,0,IF(VLOOKUP($E15,'Country Indicator Data'!$B$4:$N$194,11,FALSE)&lt;U$4,5,(U$3-VLOOKUP($E15,'Country Indicator Data'!$B$4:$N$194,11,FALSE))/(U$3-U$4)*5)),1))))</f>
        <v>3.4</v>
      </c>
      <c r="V15" s="166">
        <f>IF(B15="Regional crisis",((IF(VLOOKUP($C15,'Regional Crises'!$B$1:$R$66,16,FALSE)="x","x",ROUND(IF(VLOOKUP($C15,'Regional Crises'!$B$1:$R$66,16,FALSE)&gt;V$3,0,IF(VLOOKUP($C15,'Regional Crises'!$B$1:$R$66,16,FALSE)&lt;V$4,5,(V$3-VLOOKUP($C15,'Regional Crises'!$B$1:$R$66,16,FALSE))/(V$3-V$4)*5)),1)))),(IF(VLOOKUP($E15,'Country Indicator Data'!$B$4:$N$194,12,FALSE)="x","x",ROUND(IF(VLOOKUP($E15,'Country Indicator Data'!$B$4:$N$194,12,FALSE)&gt;V$3,0,IF(VLOOKUP($E15,'Country Indicator Data'!$B$4:$N$194,12,FALSE)&lt;V$4,5,(V$3-VLOOKUP($E15,'Country Indicator Data'!$B$4:$N$194,12,FALSE))/(V$3-V$4)*5)),1))))</f>
        <v>4.0999999999999996</v>
      </c>
      <c r="W15" s="166">
        <f t="shared" si="5"/>
        <v>3.7</v>
      </c>
      <c r="X15" s="166">
        <f t="shared" si="6"/>
        <v>3.5</v>
      </c>
      <c r="Y15" s="173">
        <f>IF('Core Indicators'!FC12="x","x",IF('Core Indicators'!FC12&gt;=5,5,IF('Core Indicators'!FC12&gt;=4,4,IF('Core Indicators'!FC12&gt;=3,3,IF('Core Indicators'!FC12&gt;=2,2,IF('Core Indicators'!FC12&gt;=1,1,0))))))</f>
        <v>5</v>
      </c>
      <c r="Z15" s="166">
        <f t="shared" si="7"/>
        <v>5</v>
      </c>
      <c r="AA15" s="173">
        <f>'Crisis Indicator Data'!Y12</f>
        <v>0</v>
      </c>
      <c r="AB15" s="173">
        <f>'Crisis Indicator Data'!Z12</f>
        <v>1</v>
      </c>
      <c r="AC15" s="173">
        <f>'Crisis Indicator Data'!AA12</f>
        <v>1</v>
      </c>
      <c r="AD15" s="173">
        <f>'Crisis Indicator Data'!AB12</f>
        <v>0</v>
      </c>
      <c r="AE15" s="173">
        <f t="shared" si="8"/>
        <v>2</v>
      </c>
      <c r="AF15" s="173">
        <f>'Crisis Indicator Data'!AC12</f>
        <v>0</v>
      </c>
      <c r="AG15" s="173">
        <f>'Crisis Indicator Data'!AD12</f>
        <v>2</v>
      </c>
      <c r="AH15" s="173">
        <f t="shared" si="9"/>
        <v>2</v>
      </c>
      <c r="AI15" s="173">
        <f>'Crisis Indicator Data'!AE12</f>
        <v>2</v>
      </c>
      <c r="AJ15" s="173">
        <f>'Crisis Indicator Data'!AF12</f>
        <v>1</v>
      </c>
      <c r="AK15" s="173">
        <f>'Crisis Indicator Data'!AG12</f>
        <v>1</v>
      </c>
      <c r="AL15" s="173">
        <f t="shared" si="10"/>
        <v>3</v>
      </c>
      <c r="AM15" s="166">
        <f t="shared" si="11"/>
        <v>2</v>
      </c>
      <c r="AN15" s="166">
        <f t="shared" si="12"/>
        <v>3.5</v>
      </c>
    </row>
    <row r="16" spans="1:40" ht="13.5" customHeight="1">
      <c r="A16" s="97" t="str">
        <f>'Crisis Indicator Data'!A13</f>
        <v>Anglophone Crisis in Cameroon</v>
      </c>
      <c r="B16" s="98" t="str">
        <f>'Crisis Indicator Data'!B13</f>
        <v>Conflict</v>
      </c>
      <c r="C16" s="98" t="str">
        <f>'Crisis Indicator Data'!C13</f>
        <v>CMR003</v>
      </c>
      <c r="D16" s="98" t="str">
        <f>'Crisis Indicator Data'!D13</f>
        <v>Cameroon</v>
      </c>
      <c r="E16" s="99" t="str">
        <f>'Crisis Indicator Data'!E13</f>
        <v>CMR</v>
      </c>
      <c r="F16" s="166">
        <f>IF(B16="Regional crisis",(IF(VLOOKUP($C16,'Regional Crises'!$B$1:$R$66,7,FALSE)="x","x",ROUND(IF(VLOOKUP($C16,'Regional Crises'!$B$1:$R$66,7,FALSE)&gt;$F$3,5,IF(VLOOKUP($C16,'Regional Crises'!$B$1:$R$66,7,FALSE)&lt;F$4,0,($F$3-VLOOKUP($C16,'Regional Crises'!$B$1:$R$66,7,FALSE))/($F$3-$F$4)*5)),1))),IF(VLOOKUP($E16,'Country Indicator Data'!$B$4:$N$194,3,FALSE)="x","x",ROUND(IF(VLOOKUP($E16,'Country Indicator Data'!$B$4:$N$194,3,FALSE)&gt;$F$3,5,IF(VLOOKUP($E16,'Country Indicator Data'!$B$4:$N$194,3,FALSE)&lt;$F$4,0,($F$3-VLOOKUP($E16,'Country Indicator Data'!$B$4:$N$194,3,FALSE))/($F$3-$F$4)*5)),1)))</f>
        <v>3.2</v>
      </c>
      <c r="G16" s="166">
        <f>IF(B16="Regional crisis",(IF(VLOOKUP($C16,'Regional Crises'!$B$1:$R$66,9,FALSE)="x","x",ROUND(IF(VLOOKUP($C16,'Regional Crises'!$B$1:$R$66,9,FALSE)&gt;G$3,5,IF(VLOOKUP($C16,'Regional Crises'!$B$1:$R$66,9,FALSE)&lt;G$4,0,(G$3-VLOOKUP($C16,'Regional Crises'!$B$1:$R$66,9,FALSE))/(G$3-G$4)*5)),1))),IF(VLOOKUP($E16,'Country Indicator Data'!$B$4:$N$194,5,FALSE)="x","x",ROUND(IF(VLOOKUP($E16,'Country Indicator Data'!$B$4:$N$194,5,FALSE)&gt;G$3,5,IF(VLOOKUP($E16,'Country Indicator Data'!$B$4:$N$194,5,FALSE)&lt;G$4,0,(G$3-VLOOKUP($E16,'Country Indicator Data'!$B$4:$N$194,5,FALSE))/(G$3-G$4)*5)),1)))</f>
        <v>3.2</v>
      </c>
      <c r="H16" s="166">
        <f t="shared" si="0"/>
        <v>3.2</v>
      </c>
      <c r="I16" s="166">
        <f>IF(B16="Regional crisis",(IF(VLOOKUP($C16,'Regional Crises'!$B$1:$R$66,6,FALSE)="x","x",ROUND(IF(VLOOKUP($C16,'Regional Crises'!$B$1:$R$66,6,FALSE)&gt;I$3,5,IF(VLOOKUP($C16,'Regional Crises'!$B$1:$R$66,6,FALSE)&lt;I$4,0,5-(I$3-VLOOKUP($C16,'Regional Crises'!$B$1:$R$66,6,FALSE))/(I$3-I$4)*5)),1))),IF(VLOOKUP($E16,'Country Indicator Data'!$B$4:$N$194,2,FALSE)="x","x",ROUND(IF(VLOOKUP($E16,'Country Indicator Data'!$B$4:$N$194,2,FALSE)&gt;I$3,5,IF(VLOOKUP($E16,'Country Indicator Data'!$B$4:$N$194,2,FALSE)&lt;I$4,0,5-(I$3-VLOOKUP($E16,'Country Indicator Data'!$B$4:$N$194,2,FALSE))/(I$3-I$4)*5)),1)))</f>
        <v>4.3</v>
      </c>
      <c r="J16" s="166">
        <f>IF(B16="Regional crisis",(IF(VLOOKUP($C16,'Regional Crises'!$B$1:$R$66,8,FALSE)="x","x",ROUND(IF(VLOOKUP($C16,'Regional Crises'!$B$1:$R$66,8,FALSE)&gt;J$3,5,IF(VLOOKUP($C16,'Regional Crises'!$B$1:$R$66,8,FALSE)&lt;J$4,0,5-(J$3-VLOOKUP($C16,'Regional Crises'!$B$1:$R$66,8,FALSE))/(J$3-J$4)*5)),1))),IF(VLOOKUP($E16,'Country Indicator Data'!$B$4:$N$194,4,FALSE)="x","x",ROUND(IF(VLOOKUP($E16,'Country Indicator Data'!$B$4:$N$194,4,FALSE)&gt;J$3,5,IF(VLOOKUP($E16,'Country Indicator Data'!$B$4:$N$194,4,FALSE)&lt;J$4,0,5-(J$3-VLOOKUP($E16,'Country Indicator Data'!$B$4:$N$194,4,FALSE))/(J$3-J$4)*5)),1)))</f>
        <v>0</v>
      </c>
      <c r="K16" s="166">
        <f t="shared" si="1"/>
        <v>2.15</v>
      </c>
      <c r="L16" s="166">
        <f>IF(B16="Regional crisis",(IF(VLOOKUP($C16,'Regional Crises'!$B$1:$R$66,10,FALSE)="x","x",ROUND(IF(VLOOKUP($C16,'Regional Crises'!$B$1:$R$66,10,FALSE)&gt;L$3,5,IF(VLOOKUP($C16,'Regional Crises'!$B$1:$R$66,10,FALSE)&lt;L$4,0,5-(L$3-VLOOKUP($C16,'Regional Crises'!$B$1:$R$66,10,FALSE))/(L$3-L$4)*5)),1))),IF(VLOOKUP($E16,'Country Indicator Data'!$B$4:$N$194,6,FALSE)="x","x",ROUND(IF(VLOOKUP($E16,'Country Indicator Data'!$B$4:$N$194,6,FALSE)&gt;L$3,5,IF(VLOOKUP($E16,'Country Indicator Data'!$B$4:$N$194,6,FALSE)&lt;L$4,0,5-(L$3-VLOOKUP($E16,'Country Indicator Data'!$B$4:$N$194,6,FALSE))/(L$3-L$4)*5)),1)))</f>
        <v>3.8</v>
      </c>
      <c r="M16" s="166">
        <f>IF(B16="Regional crisis",(IF(VLOOKUP($C16,'Regional Crises'!$B$1:$R$66,11,FALSE)="x","x",ROUND(IF(VLOOKUP($C16,'Regional Crises'!$B$1:$R$66,11,FALSE)&gt;M$3,5,IF(VLOOKUP($C16,'Regional Crises'!$B$1:$R$66,11,FALSE)&lt;M$4,0,5-(M$3-VLOOKUP($C16,'Regional Crises'!$B$1:$R$66,11,FALSE))/(M$3-M$4)*5)),1))),IF(VLOOKUP($E16,'Country Indicator Data'!$B$4:$N$194,7,FALSE)="x","x",ROUND(IF(VLOOKUP($E16,'Country Indicator Data'!$B$4:$N$194,7,FALSE)&gt;M$3,5,IF(VLOOKUP($E16,'Country Indicator Data'!$B$4:$N$194,7,FALSE)&lt;M$4,0,5-(M$3-VLOOKUP($E16,'Country Indicator Data'!$B$4:$N$194,7,FALSE))/(M$3-M$4)*5)),1)))</f>
        <v>2.7</v>
      </c>
      <c r="N16" s="166">
        <f t="shared" si="2"/>
        <v>3.25</v>
      </c>
      <c r="O16" s="166">
        <f t="shared" si="3"/>
        <v>2.8666666666666667</v>
      </c>
      <c r="P16" s="166">
        <f>IF(B16="Regional crisis",VLOOKUP(C16,'Regional Crises'!$B$1:$R$69,12,FALSE),VLOOKUP(E16,'Country Indicator Data'!$B$4:$I$194,8,FALSE))</f>
        <v>4</v>
      </c>
      <c r="Q16" s="166">
        <f>IF($B16="Regional crisis",((IF(VLOOKUP($C16,'Regional Crises'!$B$1:$R$66,13,FALSE)="x","x",ROUND(IF(VLOOKUP($C16,'Regional Crises'!$B$1:$R$66,13,FALSE)&gt;Q$3,5,IF(VLOOKUP($C16,'Regional Crises'!$B$1:$R$66,13,FALSE)&lt;Q$4,0,5-(LOG(Q$3)-LOG(VLOOKUP($C16,'Regional Crises'!$B$1:$R$66,13,FALSE)))/(LOG(Q$3)-LOG(Q$4))*5)),1)))),(IF(VLOOKUP($E16,'Country Indicator Data'!$B$4:$N$194,9,FALSE)="x","x",ROUND(IF(VLOOKUP($E16,'Country Indicator Data'!$B$4:$N$194,9,FALSE)&gt;Q$3,5,IF(VLOOKUP($E16,'Country Indicator Data'!$B$4:$N$194,9,FALSE)&lt;Q$4,0,5-(LOG(Q$3)-LOG(VLOOKUP($E16,'Country Indicator Data'!$B$4:$N$194,9,FALSE)))/(LOG(Q$3)-LOG(Q$4))*5)),1))))</f>
        <v>3.9</v>
      </c>
      <c r="R16" s="166">
        <f t="shared" si="4"/>
        <v>3.95</v>
      </c>
      <c r="S16" s="166">
        <f>IF(B16="Regional crisis",((IF(VLOOKUP($C16,'Regional Crises'!$B$1:$R$66,17,FALSE)="x","x",ROUND(IF(VLOOKUP($C16,'Regional Crises'!$B$1:$R$66,17,FALSE)&gt;S$3,0,IF(VLOOKUP($C16,'Regional Crises'!$B$1:$R$66,17,FALSE)&lt;S$4,5,(S$3-VLOOKUP($C16,'Regional Crises'!$B$1:$R$66,17,FALSE))/(S$3-S$4)*5)),1)))),(IF(VLOOKUP($E16,'Country Indicator Data'!$B$4:$N$194,13,FALSE)="x","x",ROUND(IF(VLOOKUP($E16,'Country Indicator Data'!$B$4:$N$194,13,FALSE)&gt;S$3,0,IF(VLOOKUP($E16,'Country Indicator Data'!$B$4:$N$194,13,FALSE)&lt;S$4,5,(S$3-VLOOKUP($E16,'Country Indicator Data'!$B$4:$N$194,13,FALSE))/(S$3-S$4)*5)),1))))</f>
        <v>3.8</v>
      </c>
      <c r="T16" s="166">
        <f>IF(B16="Regional crisis",((IF(VLOOKUP($C16,'Regional Crises'!$B$1:$R$66,14,FALSE)="x","x",ROUND(IF(VLOOKUP($C16,'Regional Crises'!$B$1:$R$66,14,FALSE)&gt;T$3,0,IF(VLOOKUP($C16,'Regional Crises'!$B$1:$R$66,14,FALSE)&lt;T$4,5,(T$3-VLOOKUP($C16,'Regional Crises'!$B$1:$R$66,14,FALSE))/(T$3-T$4)*5)),1)))),(IF(VLOOKUP($E16,'Country Indicator Data'!$B$4:$N$194,10,FALSE)="x","x",ROUND(IF(VLOOKUP($E16,'Country Indicator Data'!$B$4:$N$194,10,FALSE)&gt;T$3,0,IF(VLOOKUP($E16,'Country Indicator Data'!$B$4:$N$194,10,FALSE)&lt;T$4,5,(T$3-VLOOKUP($E16,'Country Indicator Data'!$B$4:$N$194,10,FALSE))/(T$3-T$4)*5)),1))))</f>
        <v>3.6</v>
      </c>
      <c r="U16" s="166">
        <f>IF(B16="Regional crisis",((IF(VLOOKUP($C16,'Regional Crises'!$B$1:$R$66,15,FALSE)="x","x",ROUND(IF(VLOOKUP($C16,'Regional Crises'!$B$1:$R$66,15,FALSE)&gt;U$3,0,IF(VLOOKUP($C16,'Regional Crises'!$B$1:$R$66,15,FALSE)&lt;U$4,5,(U$3-VLOOKUP($C16,'Regional Crises'!$B$1:$R$66,15,FALSE))/(U$3-U$4)*5)),1)))),(IF(VLOOKUP($E16,'Country Indicator Data'!$B$4:$N$194,11,FALSE)="x","x",ROUND(IF(VLOOKUP($E16,'Country Indicator Data'!$B$4:$N$194,11,FALSE)&gt;U$3,0,IF(VLOOKUP($E16,'Country Indicator Data'!$B$4:$N$194,11,FALSE)&lt;U$4,5,(U$3-VLOOKUP($E16,'Country Indicator Data'!$B$4:$N$194,11,FALSE))/(U$3-U$4)*5)),1))))</f>
        <v>3.4</v>
      </c>
      <c r="V16" s="166">
        <f>IF(B16="Regional crisis",((IF(VLOOKUP($C16,'Regional Crises'!$B$1:$R$66,16,FALSE)="x","x",ROUND(IF(VLOOKUP($C16,'Regional Crises'!$B$1:$R$66,16,FALSE)&gt;V$3,0,IF(VLOOKUP($C16,'Regional Crises'!$B$1:$R$66,16,FALSE)&lt;V$4,5,(V$3-VLOOKUP($C16,'Regional Crises'!$B$1:$R$66,16,FALSE))/(V$3-V$4)*5)),1)))),(IF(VLOOKUP($E16,'Country Indicator Data'!$B$4:$N$194,12,FALSE)="x","x",ROUND(IF(VLOOKUP($E16,'Country Indicator Data'!$B$4:$N$194,12,FALSE)&gt;V$3,0,IF(VLOOKUP($E16,'Country Indicator Data'!$B$4:$N$194,12,FALSE)&lt;V$4,5,(V$3-VLOOKUP($E16,'Country Indicator Data'!$B$4:$N$194,12,FALSE))/(V$3-V$4)*5)),1))))</f>
        <v>4.0999999999999996</v>
      </c>
      <c r="W16" s="166">
        <f t="shared" si="5"/>
        <v>3.7</v>
      </c>
      <c r="X16" s="166">
        <f t="shared" si="6"/>
        <v>3.5</v>
      </c>
      <c r="Y16" s="173">
        <f>IF('Core Indicators'!FC13="x","x",IF('Core Indicators'!FC13&gt;=5,5,IF('Core Indicators'!FC13&gt;=4,4,IF('Core Indicators'!FC13&gt;=3,3,IF('Core Indicators'!FC13&gt;=2,2,IF('Core Indicators'!FC13&gt;=1,1,0))))))</f>
        <v>4</v>
      </c>
      <c r="Z16" s="166">
        <f t="shared" si="7"/>
        <v>4</v>
      </c>
      <c r="AA16" s="173">
        <f>'Crisis Indicator Data'!Y13</f>
        <v>0</v>
      </c>
      <c r="AB16" s="173">
        <f>'Crisis Indicator Data'!Z13</f>
        <v>3</v>
      </c>
      <c r="AC16" s="173">
        <f>'Crisis Indicator Data'!AA13</f>
        <v>3</v>
      </c>
      <c r="AD16" s="173">
        <f>'Crisis Indicator Data'!AB13</f>
        <v>2</v>
      </c>
      <c r="AE16" s="173">
        <f t="shared" si="8"/>
        <v>4</v>
      </c>
      <c r="AF16" s="173">
        <f>'Crisis Indicator Data'!AC13</f>
        <v>1</v>
      </c>
      <c r="AG16" s="173">
        <f>'Crisis Indicator Data'!AD13</f>
        <v>2</v>
      </c>
      <c r="AH16" s="173">
        <f t="shared" si="9"/>
        <v>3</v>
      </c>
      <c r="AI16" s="173">
        <f>'Crisis Indicator Data'!AE13</f>
        <v>3</v>
      </c>
      <c r="AJ16" s="173">
        <f>'Crisis Indicator Data'!AF13</f>
        <v>1</v>
      </c>
      <c r="AK16" s="173">
        <f>'Crisis Indicator Data'!AG13</f>
        <v>2</v>
      </c>
      <c r="AL16" s="173">
        <f t="shared" si="10"/>
        <v>4</v>
      </c>
      <c r="AM16" s="166">
        <f t="shared" si="11"/>
        <v>4</v>
      </c>
      <c r="AN16" s="166">
        <f t="shared" si="12"/>
        <v>4</v>
      </c>
    </row>
    <row r="17" spans="1:40" ht="13.5" customHeight="1">
      <c r="A17" s="97" t="str">
        <f>'Crisis Indicator Data'!A14</f>
        <v>CAR refugees in Cameroon</v>
      </c>
      <c r="B17" s="98" t="str">
        <f>'Crisis Indicator Data'!B14</f>
        <v>International displacement</v>
      </c>
      <c r="C17" s="98" t="str">
        <f>'Crisis Indicator Data'!C14</f>
        <v>CMR004</v>
      </c>
      <c r="D17" s="98" t="str">
        <f>'Crisis Indicator Data'!D14</f>
        <v>Cameroon</v>
      </c>
      <c r="E17" s="99" t="str">
        <f>'Crisis Indicator Data'!E14</f>
        <v>CMR</v>
      </c>
      <c r="F17" s="166">
        <f>IF(B17="Regional crisis",(IF(VLOOKUP($C17,'Regional Crises'!$B$1:$R$66,7,FALSE)="x","x",ROUND(IF(VLOOKUP($C17,'Regional Crises'!$B$1:$R$66,7,FALSE)&gt;$F$3,5,IF(VLOOKUP($C17,'Regional Crises'!$B$1:$R$66,7,FALSE)&lt;F$4,0,($F$3-VLOOKUP($C17,'Regional Crises'!$B$1:$R$66,7,FALSE))/($F$3-$F$4)*5)),1))),IF(VLOOKUP($E17,'Country Indicator Data'!$B$4:$N$194,3,FALSE)="x","x",ROUND(IF(VLOOKUP($E17,'Country Indicator Data'!$B$4:$N$194,3,FALSE)&gt;$F$3,5,IF(VLOOKUP($E17,'Country Indicator Data'!$B$4:$N$194,3,FALSE)&lt;$F$4,0,($F$3-VLOOKUP($E17,'Country Indicator Data'!$B$4:$N$194,3,FALSE))/($F$3-$F$4)*5)),1)))</f>
        <v>3.2</v>
      </c>
      <c r="G17" s="166">
        <f>IF(B17="Regional crisis",(IF(VLOOKUP($C17,'Regional Crises'!$B$1:$R$66,9,FALSE)="x","x",ROUND(IF(VLOOKUP($C17,'Regional Crises'!$B$1:$R$66,9,FALSE)&gt;G$3,5,IF(VLOOKUP($C17,'Regional Crises'!$B$1:$R$66,9,FALSE)&lt;G$4,0,(G$3-VLOOKUP($C17,'Regional Crises'!$B$1:$R$66,9,FALSE))/(G$3-G$4)*5)),1))),IF(VLOOKUP($E17,'Country Indicator Data'!$B$4:$N$194,5,FALSE)="x","x",ROUND(IF(VLOOKUP($E17,'Country Indicator Data'!$B$4:$N$194,5,FALSE)&gt;G$3,5,IF(VLOOKUP($E17,'Country Indicator Data'!$B$4:$N$194,5,FALSE)&lt;G$4,0,(G$3-VLOOKUP($E17,'Country Indicator Data'!$B$4:$N$194,5,FALSE))/(G$3-G$4)*5)),1)))</f>
        <v>3.2</v>
      </c>
      <c r="H17" s="166">
        <f t="shared" si="0"/>
        <v>3.2</v>
      </c>
      <c r="I17" s="166">
        <f>IF(B17="Regional crisis",(IF(VLOOKUP($C17,'Regional Crises'!$B$1:$R$66,6,FALSE)="x","x",ROUND(IF(VLOOKUP($C17,'Regional Crises'!$B$1:$R$66,6,FALSE)&gt;I$3,5,IF(VLOOKUP($C17,'Regional Crises'!$B$1:$R$66,6,FALSE)&lt;I$4,0,5-(I$3-VLOOKUP($C17,'Regional Crises'!$B$1:$R$66,6,FALSE))/(I$3-I$4)*5)),1))),IF(VLOOKUP($E17,'Country Indicator Data'!$B$4:$N$194,2,FALSE)="x","x",ROUND(IF(VLOOKUP($E17,'Country Indicator Data'!$B$4:$N$194,2,FALSE)&gt;I$3,5,IF(VLOOKUP($E17,'Country Indicator Data'!$B$4:$N$194,2,FALSE)&lt;I$4,0,5-(I$3-VLOOKUP($E17,'Country Indicator Data'!$B$4:$N$194,2,FALSE))/(I$3-I$4)*5)),1)))</f>
        <v>4.3</v>
      </c>
      <c r="J17" s="166">
        <f>IF(B17="Regional crisis",(IF(VLOOKUP($C17,'Regional Crises'!$B$1:$R$66,8,FALSE)="x","x",ROUND(IF(VLOOKUP($C17,'Regional Crises'!$B$1:$R$66,8,FALSE)&gt;J$3,5,IF(VLOOKUP($C17,'Regional Crises'!$B$1:$R$66,8,FALSE)&lt;J$4,0,5-(J$3-VLOOKUP($C17,'Regional Crises'!$B$1:$R$66,8,FALSE))/(J$3-J$4)*5)),1))),IF(VLOOKUP($E17,'Country Indicator Data'!$B$4:$N$194,4,FALSE)="x","x",ROUND(IF(VLOOKUP($E17,'Country Indicator Data'!$B$4:$N$194,4,FALSE)&gt;J$3,5,IF(VLOOKUP($E17,'Country Indicator Data'!$B$4:$N$194,4,FALSE)&lt;J$4,0,5-(J$3-VLOOKUP($E17,'Country Indicator Data'!$B$4:$N$194,4,FALSE))/(J$3-J$4)*5)),1)))</f>
        <v>0</v>
      </c>
      <c r="K17" s="166">
        <f t="shared" si="1"/>
        <v>2.15</v>
      </c>
      <c r="L17" s="166">
        <f>IF(B17="Regional crisis",(IF(VLOOKUP($C17,'Regional Crises'!$B$1:$R$66,10,FALSE)="x","x",ROUND(IF(VLOOKUP($C17,'Regional Crises'!$B$1:$R$66,10,FALSE)&gt;L$3,5,IF(VLOOKUP($C17,'Regional Crises'!$B$1:$R$66,10,FALSE)&lt;L$4,0,5-(L$3-VLOOKUP($C17,'Regional Crises'!$B$1:$R$66,10,FALSE))/(L$3-L$4)*5)),1))),IF(VLOOKUP($E17,'Country Indicator Data'!$B$4:$N$194,6,FALSE)="x","x",ROUND(IF(VLOOKUP($E17,'Country Indicator Data'!$B$4:$N$194,6,FALSE)&gt;L$3,5,IF(VLOOKUP($E17,'Country Indicator Data'!$B$4:$N$194,6,FALSE)&lt;L$4,0,5-(L$3-VLOOKUP($E17,'Country Indicator Data'!$B$4:$N$194,6,FALSE))/(L$3-L$4)*5)),1)))</f>
        <v>3.8</v>
      </c>
      <c r="M17" s="166">
        <f>IF(B17="Regional crisis",(IF(VLOOKUP($C17,'Regional Crises'!$B$1:$R$66,11,FALSE)="x","x",ROUND(IF(VLOOKUP($C17,'Regional Crises'!$B$1:$R$66,11,FALSE)&gt;M$3,5,IF(VLOOKUP($C17,'Regional Crises'!$B$1:$R$66,11,FALSE)&lt;M$4,0,5-(M$3-VLOOKUP($C17,'Regional Crises'!$B$1:$R$66,11,FALSE))/(M$3-M$4)*5)),1))),IF(VLOOKUP($E17,'Country Indicator Data'!$B$4:$N$194,7,FALSE)="x","x",ROUND(IF(VLOOKUP($E17,'Country Indicator Data'!$B$4:$N$194,7,FALSE)&gt;M$3,5,IF(VLOOKUP($E17,'Country Indicator Data'!$B$4:$N$194,7,FALSE)&lt;M$4,0,5-(M$3-VLOOKUP($E17,'Country Indicator Data'!$B$4:$N$194,7,FALSE))/(M$3-M$4)*5)),1)))</f>
        <v>2.7</v>
      </c>
      <c r="N17" s="166">
        <f t="shared" si="2"/>
        <v>3.25</v>
      </c>
      <c r="O17" s="166">
        <f t="shared" si="3"/>
        <v>2.8666666666666667</v>
      </c>
      <c r="P17" s="166">
        <f>IF(B17="Regional crisis",VLOOKUP(C17,'Regional Crises'!$B$1:$R$69,12,FALSE),VLOOKUP(E17,'Country Indicator Data'!$B$4:$I$194,8,FALSE))</f>
        <v>4</v>
      </c>
      <c r="Q17" s="166">
        <f>IF($B17="Regional crisis",((IF(VLOOKUP($C17,'Regional Crises'!$B$1:$R$66,13,FALSE)="x","x",ROUND(IF(VLOOKUP($C17,'Regional Crises'!$B$1:$R$66,13,FALSE)&gt;Q$3,5,IF(VLOOKUP($C17,'Regional Crises'!$B$1:$R$66,13,FALSE)&lt;Q$4,0,5-(LOG(Q$3)-LOG(VLOOKUP($C17,'Regional Crises'!$B$1:$R$66,13,FALSE)))/(LOG(Q$3)-LOG(Q$4))*5)),1)))),(IF(VLOOKUP($E17,'Country Indicator Data'!$B$4:$N$194,9,FALSE)="x","x",ROUND(IF(VLOOKUP($E17,'Country Indicator Data'!$B$4:$N$194,9,FALSE)&gt;Q$3,5,IF(VLOOKUP($E17,'Country Indicator Data'!$B$4:$N$194,9,FALSE)&lt;Q$4,0,5-(LOG(Q$3)-LOG(VLOOKUP($E17,'Country Indicator Data'!$B$4:$N$194,9,FALSE)))/(LOG(Q$3)-LOG(Q$4))*5)),1))))</f>
        <v>3.9</v>
      </c>
      <c r="R17" s="166">
        <f t="shared" si="4"/>
        <v>3.95</v>
      </c>
      <c r="S17" s="166">
        <f>IF(B17="Regional crisis",((IF(VLOOKUP($C17,'Regional Crises'!$B$1:$R$66,17,FALSE)="x","x",ROUND(IF(VLOOKUP($C17,'Regional Crises'!$B$1:$R$66,17,FALSE)&gt;S$3,0,IF(VLOOKUP($C17,'Regional Crises'!$B$1:$R$66,17,FALSE)&lt;S$4,5,(S$3-VLOOKUP($C17,'Regional Crises'!$B$1:$R$66,17,FALSE))/(S$3-S$4)*5)),1)))),(IF(VLOOKUP($E17,'Country Indicator Data'!$B$4:$N$194,13,FALSE)="x","x",ROUND(IF(VLOOKUP($E17,'Country Indicator Data'!$B$4:$N$194,13,FALSE)&gt;S$3,0,IF(VLOOKUP($E17,'Country Indicator Data'!$B$4:$N$194,13,FALSE)&lt;S$4,5,(S$3-VLOOKUP($E17,'Country Indicator Data'!$B$4:$N$194,13,FALSE))/(S$3-S$4)*5)),1))))</f>
        <v>3.8</v>
      </c>
      <c r="T17" s="166">
        <f>IF(B17="Regional crisis",((IF(VLOOKUP($C17,'Regional Crises'!$B$1:$R$66,14,FALSE)="x","x",ROUND(IF(VLOOKUP($C17,'Regional Crises'!$B$1:$R$66,14,FALSE)&gt;T$3,0,IF(VLOOKUP($C17,'Regional Crises'!$B$1:$R$66,14,FALSE)&lt;T$4,5,(T$3-VLOOKUP($C17,'Regional Crises'!$B$1:$R$66,14,FALSE))/(T$3-T$4)*5)),1)))),(IF(VLOOKUP($E17,'Country Indicator Data'!$B$4:$N$194,10,FALSE)="x","x",ROUND(IF(VLOOKUP($E17,'Country Indicator Data'!$B$4:$N$194,10,FALSE)&gt;T$3,0,IF(VLOOKUP($E17,'Country Indicator Data'!$B$4:$N$194,10,FALSE)&lt;T$4,5,(T$3-VLOOKUP($E17,'Country Indicator Data'!$B$4:$N$194,10,FALSE))/(T$3-T$4)*5)),1))))</f>
        <v>3.6</v>
      </c>
      <c r="U17" s="166">
        <f>IF(B17="Regional crisis",((IF(VLOOKUP($C17,'Regional Crises'!$B$1:$R$66,15,FALSE)="x","x",ROUND(IF(VLOOKUP($C17,'Regional Crises'!$B$1:$R$66,15,FALSE)&gt;U$3,0,IF(VLOOKUP($C17,'Regional Crises'!$B$1:$R$66,15,FALSE)&lt;U$4,5,(U$3-VLOOKUP($C17,'Regional Crises'!$B$1:$R$66,15,FALSE))/(U$3-U$4)*5)),1)))),(IF(VLOOKUP($E17,'Country Indicator Data'!$B$4:$N$194,11,FALSE)="x","x",ROUND(IF(VLOOKUP($E17,'Country Indicator Data'!$B$4:$N$194,11,FALSE)&gt;U$3,0,IF(VLOOKUP($E17,'Country Indicator Data'!$B$4:$N$194,11,FALSE)&lt;U$4,5,(U$3-VLOOKUP($E17,'Country Indicator Data'!$B$4:$N$194,11,FALSE))/(U$3-U$4)*5)),1))))</f>
        <v>3.4</v>
      </c>
      <c r="V17" s="166">
        <f>IF(B17="Regional crisis",((IF(VLOOKUP($C17,'Regional Crises'!$B$1:$R$66,16,FALSE)="x","x",ROUND(IF(VLOOKUP($C17,'Regional Crises'!$B$1:$R$66,16,FALSE)&gt;V$3,0,IF(VLOOKUP($C17,'Regional Crises'!$B$1:$R$66,16,FALSE)&lt;V$4,5,(V$3-VLOOKUP($C17,'Regional Crises'!$B$1:$R$66,16,FALSE))/(V$3-V$4)*5)),1)))),(IF(VLOOKUP($E17,'Country Indicator Data'!$B$4:$N$194,12,FALSE)="x","x",ROUND(IF(VLOOKUP($E17,'Country Indicator Data'!$B$4:$N$194,12,FALSE)&gt;V$3,0,IF(VLOOKUP($E17,'Country Indicator Data'!$B$4:$N$194,12,FALSE)&lt;V$4,5,(V$3-VLOOKUP($E17,'Country Indicator Data'!$B$4:$N$194,12,FALSE))/(V$3-V$4)*5)),1))))</f>
        <v>4.0999999999999996</v>
      </c>
      <c r="W17" s="166">
        <f t="shared" si="5"/>
        <v>3.7</v>
      </c>
      <c r="X17" s="166">
        <f t="shared" si="6"/>
        <v>3.5</v>
      </c>
      <c r="Y17" s="173">
        <f>IF('Core Indicators'!FC14="x","x",IF('Core Indicators'!FC14&gt;=5,5,IF('Core Indicators'!FC14&gt;=4,4,IF('Core Indicators'!FC14&gt;=3,3,IF('Core Indicators'!FC14&gt;=2,2,IF('Core Indicators'!FC14&gt;=1,1,0))))))</f>
        <v>3</v>
      </c>
      <c r="Z17" s="166">
        <f t="shared" si="7"/>
        <v>3</v>
      </c>
      <c r="AA17" s="173">
        <f>'Crisis Indicator Data'!Y14</f>
        <v>0</v>
      </c>
      <c r="AB17" s="173">
        <f>'Crisis Indicator Data'!Z14</f>
        <v>0</v>
      </c>
      <c r="AC17" s="173">
        <f>'Crisis Indicator Data'!AA14</f>
        <v>1</v>
      </c>
      <c r="AD17" s="173">
        <f>'Crisis Indicator Data'!AB14</f>
        <v>0</v>
      </c>
      <c r="AE17" s="173">
        <f t="shared" si="8"/>
        <v>1</v>
      </c>
      <c r="AF17" s="173">
        <f>'Crisis Indicator Data'!AC14</f>
        <v>0</v>
      </c>
      <c r="AG17" s="173">
        <f>'Crisis Indicator Data'!AD14</f>
        <v>2</v>
      </c>
      <c r="AH17" s="173">
        <f t="shared" si="9"/>
        <v>2</v>
      </c>
      <c r="AI17" s="173">
        <f>'Crisis Indicator Data'!AE14</f>
        <v>0</v>
      </c>
      <c r="AJ17" s="173">
        <f>'Crisis Indicator Data'!AF14</f>
        <v>1</v>
      </c>
      <c r="AK17" s="173">
        <f>'Crisis Indicator Data'!AG14</f>
        <v>1</v>
      </c>
      <c r="AL17" s="173">
        <f t="shared" si="10"/>
        <v>2</v>
      </c>
      <c r="AM17" s="166">
        <f t="shared" si="11"/>
        <v>2</v>
      </c>
      <c r="AN17" s="166">
        <f t="shared" si="12"/>
        <v>2.5</v>
      </c>
    </row>
    <row r="18" spans="1:40" ht="13.5" customHeight="1">
      <c r="A18" s="97" t="str">
        <f>'Crisis Indicator Data'!A15</f>
        <v>Complex crisis in DRC</v>
      </c>
      <c r="B18" s="98" t="str">
        <f>'Crisis Indicator Data'!B15</f>
        <v>Complex crisis</v>
      </c>
      <c r="C18" s="98" t="str">
        <f>'Crisis Indicator Data'!C15</f>
        <v>COD001</v>
      </c>
      <c r="D18" s="98" t="str">
        <f>'Crisis Indicator Data'!D15</f>
        <v>DRC</v>
      </c>
      <c r="E18" s="99" t="str">
        <f>'Crisis Indicator Data'!E15</f>
        <v>COD</v>
      </c>
      <c r="F18" s="166">
        <f>IF(B18="Regional crisis",(IF(VLOOKUP($C18,'Regional Crises'!$B$1:$R$66,7,FALSE)="x","x",ROUND(IF(VLOOKUP($C18,'Regional Crises'!$B$1:$R$66,7,FALSE)&gt;$F$3,5,IF(VLOOKUP($C18,'Regional Crises'!$B$1:$R$66,7,FALSE)&lt;F$4,0,($F$3-VLOOKUP($C18,'Regional Crises'!$B$1:$R$66,7,FALSE))/($F$3-$F$4)*5)),1))),IF(VLOOKUP($E18,'Country Indicator Data'!$B$4:$N$194,3,FALSE)="x","x",ROUND(IF(VLOOKUP($E18,'Country Indicator Data'!$B$4:$N$194,3,FALSE)&gt;$F$3,5,IF(VLOOKUP($E18,'Country Indicator Data'!$B$4:$N$194,3,FALSE)&lt;$F$4,0,($F$3-VLOOKUP($E18,'Country Indicator Data'!$B$4:$N$194,3,FALSE))/($F$3-$F$4)*5)),1)))</f>
        <v>3.9</v>
      </c>
      <c r="G18" s="166">
        <f>IF(B18="Regional crisis",(IF(VLOOKUP($C18,'Regional Crises'!$B$1:$R$66,9,FALSE)="x","x",ROUND(IF(VLOOKUP($C18,'Regional Crises'!$B$1:$R$66,9,FALSE)&gt;G$3,5,IF(VLOOKUP($C18,'Regional Crises'!$B$1:$R$66,9,FALSE)&lt;G$4,0,(G$3-VLOOKUP($C18,'Regional Crises'!$B$1:$R$66,9,FALSE))/(G$3-G$4)*5)),1))),IF(VLOOKUP($E18,'Country Indicator Data'!$B$4:$N$194,5,FALSE)="x","x",ROUND(IF(VLOOKUP($E18,'Country Indicator Data'!$B$4:$N$194,5,FALSE)&gt;G$3,5,IF(VLOOKUP($E18,'Country Indicator Data'!$B$4:$N$194,5,FALSE)&lt;G$4,0,(G$3-VLOOKUP($E18,'Country Indicator Data'!$B$4:$N$194,5,FALSE))/(G$3-G$4)*5)),1)))</f>
        <v>3.2</v>
      </c>
      <c r="H18" s="166">
        <f t="shared" si="0"/>
        <v>3.55</v>
      </c>
      <c r="I18" s="166">
        <f>IF(B18="Regional crisis",(IF(VLOOKUP($C18,'Regional Crises'!$B$1:$R$66,6,FALSE)="x","x",ROUND(IF(VLOOKUP($C18,'Regional Crises'!$B$1:$R$66,6,FALSE)&gt;I$3,5,IF(VLOOKUP($C18,'Regional Crises'!$B$1:$R$66,6,FALSE)&lt;I$4,0,5-(I$3-VLOOKUP($C18,'Regional Crises'!$B$1:$R$66,6,FALSE))/(I$3-I$4)*5)),1))),IF(VLOOKUP($E18,'Country Indicator Data'!$B$4:$N$194,2,FALSE)="x","x",ROUND(IF(VLOOKUP($E18,'Country Indicator Data'!$B$4:$N$194,2,FALSE)&gt;I$3,5,IF(VLOOKUP($E18,'Country Indicator Data'!$B$4:$N$194,2,FALSE)&lt;I$4,0,5-(I$3-VLOOKUP($E18,'Country Indicator Data'!$B$4:$N$194,2,FALSE))/(I$3-I$4)*5)),1)))</f>
        <v>4.7</v>
      </c>
      <c r="J18" s="166">
        <f>IF(B18="Regional crisis",(IF(VLOOKUP($C18,'Regional Crises'!$B$1:$R$66,8,FALSE)="x","x",ROUND(IF(VLOOKUP($C18,'Regional Crises'!$B$1:$R$66,8,FALSE)&gt;J$3,5,IF(VLOOKUP($C18,'Regional Crises'!$B$1:$R$66,8,FALSE)&lt;J$4,0,5-(J$3-VLOOKUP($C18,'Regional Crises'!$B$1:$R$66,8,FALSE))/(J$3-J$4)*5)),1))),IF(VLOOKUP($E18,'Country Indicator Data'!$B$4:$N$194,4,FALSE)="x","x",ROUND(IF(VLOOKUP($E18,'Country Indicator Data'!$B$4:$N$194,4,FALSE)&gt;J$3,5,IF(VLOOKUP($E18,'Country Indicator Data'!$B$4:$N$194,4,FALSE)&lt;J$4,0,5-(J$3-VLOOKUP($E18,'Country Indicator Data'!$B$4:$N$194,4,FALSE))/(J$3-J$4)*5)),1)))</f>
        <v>5</v>
      </c>
      <c r="K18" s="166">
        <f t="shared" si="1"/>
        <v>4.8499999999999996</v>
      </c>
      <c r="L18" s="166">
        <f>IF(B18="Regional crisis",(IF(VLOOKUP($C18,'Regional Crises'!$B$1:$R$66,10,FALSE)="x","x",ROUND(IF(VLOOKUP($C18,'Regional Crises'!$B$1:$R$66,10,FALSE)&gt;L$3,5,IF(VLOOKUP($C18,'Regional Crises'!$B$1:$R$66,10,FALSE)&lt;L$4,0,5-(L$3-VLOOKUP($C18,'Regional Crises'!$B$1:$R$66,10,FALSE))/(L$3-L$4)*5)),1))),IF(VLOOKUP($E18,'Country Indicator Data'!$B$4:$N$194,6,FALSE)="x","x",ROUND(IF(VLOOKUP($E18,'Country Indicator Data'!$B$4:$N$194,6,FALSE)&gt;L$3,5,IF(VLOOKUP($E18,'Country Indicator Data'!$B$4:$N$194,6,FALSE)&lt;L$4,0,5-(L$3-VLOOKUP($E18,'Country Indicator Data'!$B$4:$N$194,6,FALSE))/(L$3-L$4)*5)),1)))</f>
        <v>4.4000000000000004</v>
      </c>
      <c r="M18" s="166">
        <f>IF(B18="Regional crisis",(IF(VLOOKUP($C18,'Regional Crises'!$B$1:$R$66,11,FALSE)="x","x",ROUND(IF(VLOOKUP($C18,'Regional Crises'!$B$1:$R$66,11,FALSE)&gt;M$3,5,IF(VLOOKUP($C18,'Regional Crises'!$B$1:$R$66,11,FALSE)&lt;M$4,0,5-(M$3-VLOOKUP($C18,'Regional Crises'!$B$1:$R$66,11,FALSE))/(M$3-M$4)*5)),1))),IF(VLOOKUP($E18,'Country Indicator Data'!$B$4:$N$194,7,FALSE)="x","x",ROUND(IF(VLOOKUP($E18,'Country Indicator Data'!$B$4:$N$194,7,FALSE)&gt;M$3,5,IF(VLOOKUP($E18,'Country Indicator Data'!$B$4:$N$194,7,FALSE)&lt;M$4,0,5-(M$3-VLOOKUP($E18,'Country Indicator Data'!$B$4:$N$194,7,FALSE))/(M$3-M$4)*5)),1)))</f>
        <v>2.1</v>
      </c>
      <c r="N18" s="166">
        <f t="shared" si="2"/>
        <v>3.25</v>
      </c>
      <c r="O18" s="166">
        <f t="shared" si="3"/>
        <v>3.8833333333333329</v>
      </c>
      <c r="P18" s="166">
        <f>IF(B18="Regional crisis",VLOOKUP(C18,'Regional Crises'!$B$1:$R$69,12,FALSE),VLOOKUP(E18,'Country Indicator Data'!$B$4:$I$194,8,FALSE))</f>
        <v>5</v>
      </c>
      <c r="Q18" s="166">
        <f>IF($B18="Regional crisis",((IF(VLOOKUP($C18,'Regional Crises'!$B$1:$R$66,13,FALSE)="x","x",ROUND(IF(VLOOKUP($C18,'Regional Crises'!$B$1:$R$66,13,FALSE)&gt;Q$3,5,IF(VLOOKUP($C18,'Regional Crises'!$B$1:$R$66,13,FALSE)&lt;Q$4,0,5-(LOG(Q$3)-LOG(VLOOKUP($C18,'Regional Crises'!$B$1:$R$66,13,FALSE)))/(LOG(Q$3)-LOG(Q$4))*5)),1)))),(IF(VLOOKUP($E18,'Country Indicator Data'!$B$4:$N$194,9,FALSE)="x","x",ROUND(IF(VLOOKUP($E18,'Country Indicator Data'!$B$4:$N$194,9,FALSE)&gt;Q$3,5,IF(VLOOKUP($E18,'Country Indicator Data'!$B$4:$N$194,9,FALSE)&lt;Q$4,0,5-(LOG(Q$3)-LOG(VLOOKUP($E18,'Country Indicator Data'!$B$4:$N$194,9,FALSE)))/(LOG(Q$3)-LOG(Q$4))*5)),1))))</f>
        <v>4.9000000000000004</v>
      </c>
      <c r="R18" s="166">
        <f t="shared" si="4"/>
        <v>4.95</v>
      </c>
      <c r="S18" s="166">
        <f>IF(B18="Regional crisis",((IF(VLOOKUP($C18,'Regional Crises'!$B$1:$R$66,17,FALSE)="x","x",ROUND(IF(VLOOKUP($C18,'Regional Crises'!$B$1:$R$66,17,FALSE)&gt;S$3,0,IF(VLOOKUP($C18,'Regional Crises'!$B$1:$R$66,17,FALSE)&lt;S$4,5,(S$3-VLOOKUP($C18,'Regional Crises'!$B$1:$R$66,17,FALSE))/(S$3-S$4)*5)),1)))),(IF(VLOOKUP($E18,'Country Indicator Data'!$B$4:$N$194,13,FALSE)="x","x",ROUND(IF(VLOOKUP($E18,'Country Indicator Data'!$B$4:$N$194,13,FALSE)&gt;S$3,0,IF(VLOOKUP($E18,'Country Indicator Data'!$B$4:$N$194,13,FALSE)&lt;S$4,5,(S$3-VLOOKUP($E18,'Country Indicator Data'!$B$4:$N$194,13,FALSE))/(S$3-S$4)*5)),1))))</f>
        <v>4.0999999999999996</v>
      </c>
      <c r="T18" s="166">
        <f>IF(B18="Regional crisis",((IF(VLOOKUP($C18,'Regional Crises'!$B$1:$R$66,14,FALSE)="x","x",ROUND(IF(VLOOKUP($C18,'Regional Crises'!$B$1:$R$66,14,FALSE)&gt;T$3,0,IF(VLOOKUP($C18,'Regional Crises'!$B$1:$R$66,14,FALSE)&lt;T$4,5,(T$3-VLOOKUP($C18,'Regional Crises'!$B$1:$R$66,14,FALSE))/(T$3-T$4)*5)),1)))),(IF(VLOOKUP($E18,'Country Indicator Data'!$B$4:$N$194,10,FALSE)="x","x",ROUND(IF(VLOOKUP($E18,'Country Indicator Data'!$B$4:$N$194,10,FALSE)&gt;T$3,0,IF(VLOOKUP($E18,'Country Indicator Data'!$B$4:$N$194,10,FALSE)&lt;T$4,5,(T$3-VLOOKUP($E18,'Country Indicator Data'!$B$4:$N$194,10,FALSE))/(T$3-T$4)*5)),1))))</f>
        <v>4.3</v>
      </c>
      <c r="U18" s="166">
        <f>IF(B18="Regional crisis",((IF(VLOOKUP($C18,'Regional Crises'!$B$1:$R$66,15,FALSE)="x","x",ROUND(IF(VLOOKUP($C18,'Regional Crises'!$B$1:$R$66,15,FALSE)&gt;U$3,0,IF(VLOOKUP($C18,'Regional Crises'!$B$1:$R$66,15,FALSE)&lt;U$4,5,(U$3-VLOOKUP($C18,'Regional Crises'!$B$1:$R$66,15,FALSE))/(U$3-U$4)*5)),1)))),(IF(VLOOKUP($E18,'Country Indicator Data'!$B$4:$N$194,11,FALSE)="x","x",ROUND(IF(VLOOKUP($E18,'Country Indicator Data'!$B$4:$N$194,11,FALSE)&gt;U$3,0,IF(VLOOKUP($E18,'Country Indicator Data'!$B$4:$N$194,11,FALSE)&lt;U$4,5,(U$3-VLOOKUP($E18,'Country Indicator Data'!$B$4:$N$194,11,FALSE))/(U$3-U$4)*5)),1))))</f>
        <v>3.6</v>
      </c>
      <c r="V18" s="166">
        <f>IF(B18="Regional crisis",((IF(VLOOKUP($C18,'Regional Crises'!$B$1:$R$66,16,FALSE)="x","x",ROUND(IF(VLOOKUP($C18,'Regional Crises'!$B$1:$R$66,16,FALSE)&gt;V$3,0,IF(VLOOKUP($C18,'Regional Crises'!$B$1:$R$66,16,FALSE)&lt;V$4,5,(V$3-VLOOKUP($C18,'Regional Crises'!$B$1:$R$66,16,FALSE))/(V$3-V$4)*5)),1)))),(IF(VLOOKUP($E18,'Country Indicator Data'!$B$4:$N$194,12,FALSE)="x","x",ROUND(IF(VLOOKUP($E18,'Country Indicator Data'!$B$4:$N$194,12,FALSE)&gt;V$3,0,IF(VLOOKUP($E18,'Country Indicator Data'!$B$4:$N$194,12,FALSE)&lt;V$4,5,(V$3-VLOOKUP($E18,'Country Indicator Data'!$B$4:$N$194,12,FALSE))/(V$3-V$4)*5)),1))))</f>
        <v>4.0999999999999996</v>
      </c>
      <c r="W18" s="166">
        <f t="shared" si="5"/>
        <v>4</v>
      </c>
      <c r="X18" s="166">
        <f t="shared" si="6"/>
        <v>4.3</v>
      </c>
      <c r="Y18" s="173">
        <f>IF('Core Indicators'!FC15="x","x",IF('Core Indicators'!FC15&gt;=5,5,IF('Core Indicators'!FC15&gt;=4,4,IF('Core Indicators'!FC15&gt;=3,3,IF('Core Indicators'!FC15&gt;=2,2,IF('Core Indicators'!FC15&gt;=1,1,0))))))</f>
        <v>5</v>
      </c>
      <c r="Z18" s="166">
        <f t="shared" si="7"/>
        <v>5</v>
      </c>
      <c r="AA18" s="173">
        <f>'Crisis Indicator Data'!Y15</f>
        <v>1</v>
      </c>
      <c r="AB18" s="173">
        <f>'Crisis Indicator Data'!Z15</f>
        <v>3</v>
      </c>
      <c r="AC18" s="173">
        <f>'Crisis Indicator Data'!AA15</f>
        <v>2</v>
      </c>
      <c r="AD18" s="173">
        <f>'Crisis Indicator Data'!AB15</f>
        <v>3</v>
      </c>
      <c r="AE18" s="173">
        <f t="shared" si="8"/>
        <v>4</v>
      </c>
      <c r="AF18" s="173">
        <f>'Crisis Indicator Data'!AC15</f>
        <v>1</v>
      </c>
      <c r="AG18" s="173">
        <f>'Crisis Indicator Data'!AD15</f>
        <v>2</v>
      </c>
      <c r="AH18" s="173">
        <f t="shared" si="9"/>
        <v>3</v>
      </c>
      <c r="AI18" s="173">
        <f>'Crisis Indicator Data'!AE15</f>
        <v>3</v>
      </c>
      <c r="AJ18" s="173">
        <f>'Crisis Indicator Data'!AF15</f>
        <v>1</v>
      </c>
      <c r="AK18" s="173">
        <f>'Crisis Indicator Data'!AG15</f>
        <v>3</v>
      </c>
      <c r="AL18" s="173">
        <f t="shared" si="10"/>
        <v>5</v>
      </c>
      <c r="AM18" s="166">
        <f t="shared" si="11"/>
        <v>4</v>
      </c>
      <c r="AN18" s="166">
        <f t="shared" si="12"/>
        <v>4.5</v>
      </c>
    </row>
    <row r="19" spans="1:40" ht="13.5" customHeight="1">
      <c r="A19" s="97" t="str">
        <f>'Crisis Indicator Data'!A16</f>
        <v>Complex crisis in Congo</v>
      </c>
      <c r="B19" s="98" t="str">
        <f>'Crisis Indicator Data'!B16</f>
        <v>Complex crisis</v>
      </c>
      <c r="C19" s="98" t="str">
        <f>'Crisis Indicator Data'!C16</f>
        <v>COG001</v>
      </c>
      <c r="D19" s="98" t="str">
        <f>'Crisis Indicator Data'!D16</f>
        <v>Congo</v>
      </c>
      <c r="E19" s="99" t="str">
        <f>'Crisis Indicator Data'!E16</f>
        <v>COG</v>
      </c>
      <c r="F19" s="166">
        <f>IF(B19="Regional crisis",(IF(VLOOKUP($C19,'Regional Crises'!$B$1:$R$66,7,FALSE)="x","x",ROUND(IF(VLOOKUP($C19,'Regional Crises'!$B$1:$R$66,7,FALSE)&gt;$F$3,5,IF(VLOOKUP($C19,'Regional Crises'!$B$1:$R$66,7,FALSE)&lt;F$4,0,($F$3-VLOOKUP($C19,'Regional Crises'!$B$1:$R$66,7,FALSE))/($F$3-$F$4)*5)),1))),IF(VLOOKUP($E19,'Country Indicator Data'!$B$4:$N$194,3,FALSE)="x","x",ROUND(IF(VLOOKUP($E19,'Country Indicator Data'!$B$4:$N$194,3,FALSE)&gt;$F$3,5,IF(VLOOKUP($E19,'Country Indicator Data'!$B$4:$N$194,3,FALSE)&lt;$F$4,0,($F$3-VLOOKUP($E19,'Country Indicator Data'!$B$4:$N$194,3,FALSE))/($F$3-$F$4)*5)),1)))</f>
        <v>1.4</v>
      </c>
      <c r="G19" s="166">
        <f>IF(B19="Regional crisis",(IF(VLOOKUP($C19,'Regional Crises'!$B$1:$R$66,9,FALSE)="x","x",ROUND(IF(VLOOKUP($C19,'Regional Crises'!$B$1:$R$66,9,FALSE)&gt;G$3,5,IF(VLOOKUP($C19,'Regional Crises'!$B$1:$R$66,9,FALSE)&lt;G$4,0,(G$3-VLOOKUP($C19,'Regional Crises'!$B$1:$R$66,9,FALSE))/(G$3-G$4)*5)),1))),IF(VLOOKUP($E19,'Country Indicator Data'!$B$4:$N$194,5,FALSE)="x","x",ROUND(IF(VLOOKUP($E19,'Country Indicator Data'!$B$4:$N$194,5,FALSE)&gt;G$3,5,IF(VLOOKUP($E19,'Country Indicator Data'!$B$4:$N$194,5,FALSE)&lt;G$4,0,(G$3-VLOOKUP($E19,'Country Indicator Data'!$B$4:$N$194,5,FALSE))/(G$3-G$4)*5)),1)))</f>
        <v>3.4</v>
      </c>
      <c r="H19" s="166">
        <f t="shared" si="0"/>
        <v>2.4</v>
      </c>
      <c r="I19" s="166">
        <f>IF(B19="Regional crisis",(IF(VLOOKUP($C19,'Regional Crises'!$B$1:$R$66,6,FALSE)="x","x",ROUND(IF(VLOOKUP($C19,'Regional Crises'!$B$1:$R$66,6,FALSE)&gt;I$3,5,IF(VLOOKUP($C19,'Regional Crises'!$B$1:$R$66,6,FALSE)&lt;I$4,0,5-(I$3-VLOOKUP($C19,'Regional Crises'!$B$1:$R$66,6,FALSE))/(I$3-I$4)*5)),1))),IF(VLOOKUP($E19,'Country Indicator Data'!$B$4:$N$194,2,FALSE)="x","x",ROUND(IF(VLOOKUP($E19,'Country Indicator Data'!$B$4:$N$194,2,FALSE)&gt;I$3,5,IF(VLOOKUP($E19,'Country Indicator Data'!$B$4:$N$194,2,FALSE)&lt;I$4,0,5-(I$3-VLOOKUP($E19,'Country Indicator Data'!$B$4:$N$194,2,FALSE))/(I$3-I$4)*5)),1)))</f>
        <v>4.4000000000000004</v>
      </c>
      <c r="J19" s="166">
        <f>IF(B19="Regional crisis",(IF(VLOOKUP($C19,'Regional Crises'!$B$1:$R$66,8,FALSE)="x","x",ROUND(IF(VLOOKUP($C19,'Regional Crises'!$B$1:$R$66,8,FALSE)&gt;J$3,5,IF(VLOOKUP($C19,'Regional Crises'!$B$1:$R$66,8,FALSE)&lt;J$4,0,5-(J$3-VLOOKUP($C19,'Regional Crises'!$B$1:$R$66,8,FALSE))/(J$3-J$4)*5)),1))),IF(VLOOKUP($E19,'Country Indicator Data'!$B$4:$N$194,4,FALSE)="x","x",ROUND(IF(VLOOKUP($E19,'Country Indicator Data'!$B$4:$N$194,4,FALSE)&gt;J$3,5,IF(VLOOKUP($E19,'Country Indicator Data'!$B$4:$N$194,4,FALSE)&lt;J$4,0,5-(J$3-VLOOKUP($E19,'Country Indicator Data'!$B$4:$N$194,4,FALSE))/(J$3-J$4)*5)),1)))</f>
        <v>5</v>
      </c>
      <c r="K19" s="166">
        <f t="shared" si="1"/>
        <v>4.7</v>
      </c>
      <c r="L19" s="166">
        <f>IF(B19="Regional crisis",(IF(VLOOKUP($C19,'Regional Crises'!$B$1:$R$66,10,FALSE)="x","x",ROUND(IF(VLOOKUP($C19,'Regional Crises'!$B$1:$R$66,10,FALSE)&gt;L$3,5,IF(VLOOKUP($C19,'Regional Crises'!$B$1:$R$66,10,FALSE)&lt;L$4,0,5-(L$3-VLOOKUP($C19,'Regional Crises'!$B$1:$R$66,10,FALSE))/(L$3-L$4)*5)),1))),IF(VLOOKUP($E19,'Country Indicator Data'!$B$4:$N$194,6,FALSE)="x","x",ROUND(IF(VLOOKUP($E19,'Country Indicator Data'!$B$4:$N$194,6,FALSE)&gt;L$3,5,IF(VLOOKUP($E19,'Country Indicator Data'!$B$4:$N$194,6,FALSE)&lt;L$4,0,5-(L$3-VLOOKUP($E19,'Country Indicator Data'!$B$4:$N$194,6,FALSE))/(L$3-L$4)*5)),1)))</f>
        <v>3.9</v>
      </c>
      <c r="M19" s="166">
        <f>IF(B19="Regional crisis",(IF(VLOOKUP($C19,'Regional Crises'!$B$1:$R$66,11,FALSE)="x","x",ROUND(IF(VLOOKUP($C19,'Regional Crises'!$B$1:$R$66,11,FALSE)&gt;M$3,5,IF(VLOOKUP($C19,'Regional Crises'!$B$1:$R$66,11,FALSE)&lt;M$4,0,5-(M$3-VLOOKUP($C19,'Regional Crises'!$B$1:$R$66,11,FALSE))/(M$3-M$4)*5)),1))),IF(VLOOKUP($E19,'Country Indicator Data'!$B$4:$N$194,7,FALSE)="x","x",ROUND(IF(VLOOKUP($E19,'Country Indicator Data'!$B$4:$N$194,7,FALSE)&gt;M$3,5,IF(VLOOKUP($E19,'Country Indicator Data'!$B$4:$N$194,7,FALSE)&lt;M$4,0,5-(M$3-VLOOKUP($E19,'Country Indicator Data'!$B$4:$N$194,7,FALSE))/(M$3-M$4)*5)),1)))</f>
        <v>3</v>
      </c>
      <c r="N19" s="166">
        <f t="shared" si="2"/>
        <v>3.45</v>
      </c>
      <c r="O19" s="166">
        <f t="shared" si="3"/>
        <v>3.5166666666666671</v>
      </c>
      <c r="P19" s="166">
        <f>IF(B19="Regional crisis",VLOOKUP(C19,'Regional Crises'!$B$1:$R$69,12,FALSE),VLOOKUP(E19,'Country Indicator Data'!$B$4:$I$194,8,FALSE))</f>
        <v>1</v>
      </c>
      <c r="Q19" s="166" t="str">
        <f>IF($B19="Regional crisis",((IF(VLOOKUP($C19,'Regional Crises'!$B$1:$R$66,13,FALSE)="x","x",ROUND(IF(VLOOKUP($C19,'Regional Crises'!$B$1:$R$66,13,FALSE)&gt;Q$3,5,IF(VLOOKUP($C19,'Regional Crises'!$B$1:$R$66,13,FALSE)&lt;Q$4,0,5-(LOG(Q$3)-LOG(VLOOKUP($C19,'Regional Crises'!$B$1:$R$66,13,FALSE)))/(LOG(Q$3)-LOG(Q$4))*5)),1)))),(IF(VLOOKUP($E19,'Country Indicator Data'!$B$4:$N$194,9,FALSE)="x","x",ROUND(IF(VLOOKUP($E19,'Country Indicator Data'!$B$4:$N$194,9,FALSE)&gt;Q$3,5,IF(VLOOKUP($E19,'Country Indicator Data'!$B$4:$N$194,9,FALSE)&lt;Q$4,0,5-(LOG(Q$3)-LOG(VLOOKUP($E19,'Country Indicator Data'!$B$4:$N$194,9,FALSE)))/(LOG(Q$3)-LOG(Q$4))*5)),1))))</f>
        <v>x</v>
      </c>
      <c r="R19" s="166">
        <f t="shared" si="4"/>
        <v>1</v>
      </c>
      <c r="S19" s="166">
        <f>IF(B19="Regional crisis",((IF(VLOOKUP($C19,'Regional Crises'!$B$1:$R$66,17,FALSE)="x","x",ROUND(IF(VLOOKUP($C19,'Regional Crises'!$B$1:$R$66,17,FALSE)&gt;S$3,0,IF(VLOOKUP($C19,'Regional Crises'!$B$1:$R$66,17,FALSE)&lt;S$4,5,(S$3-VLOOKUP($C19,'Regional Crises'!$B$1:$R$66,17,FALSE))/(S$3-S$4)*5)),1)))),(IF(VLOOKUP($E19,'Country Indicator Data'!$B$4:$N$194,13,FALSE)="x","x",ROUND(IF(VLOOKUP($E19,'Country Indicator Data'!$B$4:$N$194,13,FALSE)&gt;S$3,0,IF(VLOOKUP($E19,'Country Indicator Data'!$B$4:$N$194,13,FALSE)&lt;S$4,5,(S$3-VLOOKUP($E19,'Country Indicator Data'!$B$4:$N$194,13,FALSE))/(S$3-S$4)*5)),1))))</f>
        <v>4.0999999999999996</v>
      </c>
      <c r="T19" s="166">
        <f>IF(B19="Regional crisis",((IF(VLOOKUP($C19,'Regional Crises'!$B$1:$R$66,14,FALSE)="x","x",ROUND(IF(VLOOKUP($C19,'Regional Crises'!$B$1:$R$66,14,FALSE)&gt;T$3,0,IF(VLOOKUP($C19,'Regional Crises'!$B$1:$R$66,14,FALSE)&lt;T$4,5,(T$3-VLOOKUP($C19,'Regional Crises'!$B$1:$R$66,14,FALSE))/(T$3-T$4)*5)),1)))),(IF(VLOOKUP($E19,'Country Indicator Data'!$B$4:$N$194,10,FALSE)="x","x",ROUND(IF(VLOOKUP($E19,'Country Indicator Data'!$B$4:$N$194,10,FALSE)&gt;T$3,0,IF(VLOOKUP($E19,'Country Indicator Data'!$B$4:$N$194,10,FALSE)&lt;T$4,5,(T$3-VLOOKUP($E19,'Country Indicator Data'!$B$4:$N$194,10,FALSE))/(T$3-T$4)*5)),1))))</f>
        <v>3.6</v>
      </c>
      <c r="U19" s="166">
        <f>IF(B19="Regional crisis",((IF(VLOOKUP($C19,'Regional Crises'!$B$1:$R$66,15,FALSE)="x","x",ROUND(IF(VLOOKUP($C19,'Regional Crises'!$B$1:$R$66,15,FALSE)&gt;U$3,0,IF(VLOOKUP($C19,'Regional Crises'!$B$1:$R$66,15,FALSE)&lt;U$4,5,(U$3-VLOOKUP($C19,'Regional Crises'!$B$1:$R$66,15,FALSE))/(U$3-U$4)*5)),1)))),(IF(VLOOKUP($E19,'Country Indicator Data'!$B$4:$N$194,11,FALSE)="x","x",ROUND(IF(VLOOKUP($E19,'Country Indicator Data'!$B$4:$N$194,11,FALSE)&gt;U$3,0,IF(VLOOKUP($E19,'Country Indicator Data'!$B$4:$N$194,11,FALSE)&lt;U$4,5,(U$3-VLOOKUP($E19,'Country Indicator Data'!$B$4:$N$194,11,FALSE))/(U$3-U$4)*5)),1))))</f>
        <v>3.8</v>
      </c>
      <c r="V19" s="166">
        <f>IF(B19="Regional crisis",((IF(VLOOKUP($C19,'Regional Crises'!$B$1:$R$66,16,FALSE)="x","x",ROUND(IF(VLOOKUP($C19,'Regional Crises'!$B$1:$R$66,16,FALSE)&gt;V$3,0,IF(VLOOKUP($C19,'Regional Crises'!$B$1:$R$66,16,FALSE)&lt;V$4,5,(V$3-VLOOKUP($C19,'Regional Crises'!$B$1:$R$66,16,FALSE))/(V$3-V$4)*5)),1)))),(IF(VLOOKUP($E19,'Country Indicator Data'!$B$4:$N$194,12,FALSE)="x","x",ROUND(IF(VLOOKUP($E19,'Country Indicator Data'!$B$4:$N$194,12,FALSE)&gt;V$3,0,IF(VLOOKUP($E19,'Country Indicator Data'!$B$4:$N$194,12,FALSE)&lt;V$4,5,(V$3-VLOOKUP($E19,'Country Indicator Data'!$B$4:$N$194,12,FALSE))/(V$3-V$4)*5)),1))))</f>
        <v>4</v>
      </c>
      <c r="W19" s="166">
        <f t="shared" si="5"/>
        <v>3.9</v>
      </c>
      <c r="X19" s="166">
        <f t="shared" si="6"/>
        <v>2.8</v>
      </c>
      <c r="Y19" s="173">
        <f>IF('Core Indicators'!FC16="x","x",IF('Core Indicators'!FC16&gt;=5,5,IF('Core Indicators'!FC16&gt;=4,4,IF('Core Indicators'!FC16&gt;=3,3,IF('Core Indicators'!FC16&gt;=2,2,IF('Core Indicators'!FC16&gt;=1,1,0))))))</f>
        <v>5</v>
      </c>
      <c r="Z19" s="166">
        <f t="shared" si="7"/>
        <v>5</v>
      </c>
      <c r="AA19" s="173">
        <f>'Crisis Indicator Data'!Y16</f>
        <v>0</v>
      </c>
      <c r="AB19" s="173">
        <f>'Crisis Indicator Data'!Z16</f>
        <v>0</v>
      </c>
      <c r="AC19" s="173">
        <f>'Crisis Indicator Data'!AA16</f>
        <v>0</v>
      </c>
      <c r="AD19" s="173">
        <f>'Crisis Indicator Data'!AB16</f>
        <v>0</v>
      </c>
      <c r="AE19" s="173">
        <f t="shared" si="8"/>
        <v>0</v>
      </c>
      <c r="AF19" s="173">
        <f>'Crisis Indicator Data'!AC16</f>
        <v>0</v>
      </c>
      <c r="AG19" s="173">
        <f>'Crisis Indicator Data'!AD16</f>
        <v>0</v>
      </c>
      <c r="AH19" s="173">
        <f t="shared" si="9"/>
        <v>0</v>
      </c>
      <c r="AI19" s="173">
        <f>'Crisis Indicator Data'!AE16</f>
        <v>0</v>
      </c>
      <c r="AJ19" s="173">
        <f>'Crisis Indicator Data'!AF16</f>
        <v>0</v>
      </c>
      <c r="AK19" s="173">
        <f>'Crisis Indicator Data'!AG16</f>
        <v>1</v>
      </c>
      <c r="AL19" s="173">
        <f t="shared" si="10"/>
        <v>1</v>
      </c>
      <c r="AM19" s="166">
        <f t="shared" si="11"/>
        <v>0</v>
      </c>
      <c r="AN19" s="166">
        <f t="shared" si="12"/>
        <v>2.5</v>
      </c>
    </row>
    <row r="20" spans="1:40" ht="13.5" customHeight="1">
      <c r="A20" s="97" t="str">
        <f>'Crisis Indicator Data'!A17</f>
        <v>Complex crisis in Colombia</v>
      </c>
      <c r="B20" s="98" t="str">
        <f>'Crisis Indicator Data'!B17</f>
        <v>Complex crisis</v>
      </c>
      <c r="C20" s="98" t="str">
        <f>'Crisis Indicator Data'!C17</f>
        <v>COL001</v>
      </c>
      <c r="D20" s="98" t="str">
        <f>'Crisis Indicator Data'!D17</f>
        <v>Colombia</v>
      </c>
      <c r="E20" s="99" t="str">
        <f>'Crisis Indicator Data'!E17</f>
        <v>COL</v>
      </c>
      <c r="F20" s="166">
        <f>IF(B20="Regional crisis",(IF(VLOOKUP($C20,'Regional Crises'!$B$1:$R$66,7,FALSE)="x","x",ROUND(IF(VLOOKUP($C20,'Regional Crises'!$B$1:$R$66,7,FALSE)&gt;$F$3,5,IF(VLOOKUP($C20,'Regional Crises'!$B$1:$R$66,7,FALSE)&lt;F$4,0,($F$3-VLOOKUP($C20,'Regional Crises'!$B$1:$R$66,7,FALSE))/($F$3-$F$4)*5)),1))),IF(VLOOKUP($E20,'Country Indicator Data'!$B$4:$N$194,3,FALSE)="x","x",ROUND(IF(VLOOKUP($E20,'Country Indicator Data'!$B$4:$N$194,3,FALSE)&gt;$F$3,5,IF(VLOOKUP($E20,'Country Indicator Data'!$B$4:$N$194,3,FALSE)&lt;$F$4,0,($F$3-VLOOKUP($E20,'Country Indicator Data'!$B$4:$N$194,3,FALSE))/($F$3-$F$4)*5)),1)))</f>
        <v>1.4</v>
      </c>
      <c r="G20" s="166">
        <f>IF(B20="Regional crisis",(IF(VLOOKUP($C20,'Regional Crises'!$B$1:$R$66,9,FALSE)="x","x",ROUND(IF(VLOOKUP($C20,'Regional Crises'!$B$1:$R$66,9,FALSE)&gt;G$3,5,IF(VLOOKUP($C20,'Regional Crises'!$B$1:$R$66,9,FALSE)&lt;G$4,0,(G$3-VLOOKUP($C20,'Regional Crises'!$B$1:$R$66,9,FALSE))/(G$3-G$4)*5)),1))),IF(VLOOKUP($E20,'Country Indicator Data'!$B$4:$N$194,5,FALSE)="x","x",ROUND(IF(VLOOKUP($E20,'Country Indicator Data'!$B$4:$N$194,5,FALSE)&gt;G$3,5,IF(VLOOKUP($E20,'Country Indicator Data'!$B$4:$N$194,5,FALSE)&lt;G$4,0,(G$3-VLOOKUP($E20,'Country Indicator Data'!$B$4:$N$194,5,FALSE))/(G$3-G$4)*5)),1)))</f>
        <v>1.7</v>
      </c>
      <c r="H20" s="166">
        <f t="shared" si="0"/>
        <v>1.5499999999999998</v>
      </c>
      <c r="I20" s="166">
        <f>IF(B20="Regional crisis",(IF(VLOOKUP($C20,'Regional Crises'!$B$1:$R$66,6,FALSE)="x","x",ROUND(IF(VLOOKUP($C20,'Regional Crises'!$B$1:$R$66,6,FALSE)&gt;I$3,5,IF(VLOOKUP($C20,'Regional Crises'!$B$1:$R$66,6,FALSE)&lt;I$4,0,5-(I$3-VLOOKUP($C20,'Regional Crises'!$B$1:$R$66,6,FALSE))/(I$3-I$4)*5)),1))),IF(VLOOKUP($E20,'Country Indicator Data'!$B$4:$N$194,2,FALSE)="x","x",ROUND(IF(VLOOKUP($E20,'Country Indicator Data'!$B$4:$N$194,2,FALSE)&gt;I$3,5,IF(VLOOKUP($E20,'Country Indicator Data'!$B$4:$N$194,2,FALSE)&lt;I$4,0,5-(I$3-VLOOKUP($E20,'Country Indicator Data'!$B$4:$N$194,2,FALSE))/(I$3-I$4)*5)),1)))</f>
        <v>2.1</v>
      </c>
      <c r="J20" s="166">
        <f>IF(B20="Regional crisis",(IF(VLOOKUP($C20,'Regional Crises'!$B$1:$R$66,8,FALSE)="x","x",ROUND(IF(VLOOKUP($C20,'Regional Crises'!$B$1:$R$66,8,FALSE)&gt;J$3,5,IF(VLOOKUP($C20,'Regional Crises'!$B$1:$R$66,8,FALSE)&lt;J$4,0,5-(J$3-VLOOKUP($C20,'Regional Crises'!$B$1:$R$66,8,FALSE))/(J$3-J$4)*5)),1))),IF(VLOOKUP($E20,'Country Indicator Data'!$B$4:$N$194,4,FALSE)="x","x",ROUND(IF(VLOOKUP($E20,'Country Indicator Data'!$B$4:$N$194,4,FALSE)&gt;J$3,5,IF(VLOOKUP($E20,'Country Indicator Data'!$B$4:$N$194,4,FALSE)&lt;J$4,0,5-(J$3-VLOOKUP($E20,'Country Indicator Data'!$B$4:$N$194,4,FALSE))/(J$3-J$4)*5)),1)))</f>
        <v>2.5</v>
      </c>
      <c r="K20" s="166">
        <f t="shared" si="1"/>
        <v>2.2999999999999998</v>
      </c>
      <c r="L20" s="166">
        <f>IF(B20="Regional crisis",(IF(VLOOKUP($C20,'Regional Crises'!$B$1:$R$66,10,FALSE)="x","x",ROUND(IF(VLOOKUP($C20,'Regional Crises'!$B$1:$R$66,10,FALSE)&gt;L$3,5,IF(VLOOKUP($C20,'Regional Crises'!$B$1:$R$66,10,FALSE)&lt;L$4,0,5-(L$3-VLOOKUP($C20,'Regional Crises'!$B$1:$R$66,10,FALSE))/(L$3-L$4)*5)),1))),IF(VLOOKUP($E20,'Country Indicator Data'!$B$4:$N$194,6,FALSE)="x","x",ROUND(IF(VLOOKUP($E20,'Country Indicator Data'!$B$4:$N$194,6,FALSE)&gt;L$3,5,IF(VLOOKUP($E20,'Country Indicator Data'!$B$4:$N$194,6,FALSE)&lt;L$4,0,5-(L$3-VLOOKUP($E20,'Country Indicator Data'!$B$4:$N$194,6,FALSE))/(L$3-L$4)*5)),1)))</f>
        <v>2.7</v>
      </c>
      <c r="M20" s="166">
        <f>IF(B20="Regional crisis",(IF(VLOOKUP($C20,'Regional Crises'!$B$1:$R$66,11,FALSE)="x","x",ROUND(IF(VLOOKUP($C20,'Regional Crises'!$B$1:$R$66,11,FALSE)&gt;M$3,5,IF(VLOOKUP($C20,'Regional Crises'!$B$1:$R$66,11,FALSE)&lt;M$4,0,5-(M$3-VLOOKUP($C20,'Regional Crises'!$B$1:$R$66,11,FALSE))/(M$3-M$4)*5)),1))),IF(VLOOKUP($E20,'Country Indicator Data'!$B$4:$N$194,7,FALSE)="x","x",ROUND(IF(VLOOKUP($E20,'Country Indicator Data'!$B$4:$N$194,7,FALSE)&gt;M$3,5,IF(VLOOKUP($E20,'Country Indicator Data'!$B$4:$N$194,7,FALSE)&lt;M$4,0,5-(M$3-VLOOKUP($E20,'Country Indicator Data'!$B$4:$N$194,7,FALSE))/(M$3-M$4)*5)),1)))</f>
        <v>3.2</v>
      </c>
      <c r="N20" s="166">
        <f t="shared" si="2"/>
        <v>2.95</v>
      </c>
      <c r="O20" s="166">
        <f t="shared" si="3"/>
        <v>2.2666666666666666</v>
      </c>
      <c r="P20" s="166">
        <f>IF(B20="Regional crisis",VLOOKUP(C20,'Regional Crises'!$B$1:$R$69,12,FALSE),VLOOKUP(E20,'Country Indicator Data'!$B$4:$I$194,8,FALSE))</f>
        <v>4</v>
      </c>
      <c r="Q20" s="166">
        <f>IF($B20="Regional crisis",((IF(VLOOKUP($C20,'Regional Crises'!$B$1:$R$66,13,FALSE)="x","x",ROUND(IF(VLOOKUP($C20,'Regional Crises'!$B$1:$R$66,13,FALSE)&gt;Q$3,5,IF(VLOOKUP($C20,'Regional Crises'!$B$1:$R$66,13,FALSE)&lt;Q$4,0,5-(LOG(Q$3)-LOG(VLOOKUP($C20,'Regional Crises'!$B$1:$R$66,13,FALSE)))/(LOG(Q$3)-LOG(Q$4))*5)),1)))),(IF(VLOOKUP($E20,'Country Indicator Data'!$B$4:$N$194,9,FALSE)="x","x",ROUND(IF(VLOOKUP($E20,'Country Indicator Data'!$B$4:$N$194,9,FALSE)&gt;Q$3,5,IF(VLOOKUP($E20,'Country Indicator Data'!$B$4:$N$194,9,FALSE)&lt;Q$4,0,5-(LOG(Q$3)-LOG(VLOOKUP($E20,'Country Indicator Data'!$B$4:$N$194,9,FALSE)))/(LOG(Q$3)-LOG(Q$4))*5)),1))))</f>
        <v>3.8</v>
      </c>
      <c r="R20" s="166">
        <f t="shared" si="4"/>
        <v>3.9</v>
      </c>
      <c r="S20" s="166">
        <f>IF(B20="Regional crisis",((IF(VLOOKUP($C20,'Regional Crises'!$B$1:$R$66,17,FALSE)="x","x",ROUND(IF(VLOOKUP($C20,'Regional Crises'!$B$1:$R$66,17,FALSE)&gt;S$3,0,IF(VLOOKUP($C20,'Regional Crises'!$B$1:$R$66,17,FALSE)&lt;S$4,5,(S$3-VLOOKUP($C20,'Regional Crises'!$B$1:$R$66,17,FALSE))/(S$3-S$4)*5)),1)))),(IF(VLOOKUP($E20,'Country Indicator Data'!$B$4:$N$194,13,FALSE)="x","x",ROUND(IF(VLOOKUP($E20,'Country Indicator Data'!$B$4:$N$194,13,FALSE)&gt;S$3,0,IF(VLOOKUP($E20,'Country Indicator Data'!$B$4:$N$194,13,FALSE)&lt;S$4,5,(S$3-VLOOKUP($E20,'Country Indicator Data'!$B$4:$N$194,13,FALSE))/(S$3-S$4)*5)),1))))</f>
        <v>3.2</v>
      </c>
      <c r="T20" s="166">
        <f>IF(B20="Regional crisis",((IF(VLOOKUP($C20,'Regional Crises'!$B$1:$R$66,14,FALSE)="x","x",ROUND(IF(VLOOKUP($C20,'Regional Crises'!$B$1:$R$66,14,FALSE)&gt;T$3,0,IF(VLOOKUP($C20,'Regional Crises'!$B$1:$R$66,14,FALSE)&lt;T$4,5,(T$3-VLOOKUP($C20,'Regional Crises'!$B$1:$R$66,14,FALSE))/(T$3-T$4)*5)),1)))),(IF(VLOOKUP($E20,'Country Indicator Data'!$B$4:$N$194,10,FALSE)="x","x",ROUND(IF(VLOOKUP($E20,'Country Indicator Data'!$B$4:$N$194,10,FALSE)&gt;T$3,0,IF(VLOOKUP($E20,'Country Indicator Data'!$B$4:$N$194,10,FALSE)&lt;T$4,5,(T$3-VLOOKUP($E20,'Country Indicator Data'!$B$4:$N$194,10,FALSE))/(T$3-T$4)*5)),1))))</f>
        <v>2.9</v>
      </c>
      <c r="U20" s="166">
        <f>IF(B20="Regional crisis",((IF(VLOOKUP($C20,'Regional Crises'!$B$1:$R$66,15,FALSE)="x","x",ROUND(IF(VLOOKUP($C20,'Regional Crises'!$B$1:$R$66,15,FALSE)&gt;U$3,0,IF(VLOOKUP($C20,'Regional Crises'!$B$1:$R$66,15,FALSE)&lt;U$4,5,(U$3-VLOOKUP($C20,'Regional Crises'!$B$1:$R$66,15,FALSE))/(U$3-U$4)*5)),1)))),(IF(VLOOKUP($E20,'Country Indicator Data'!$B$4:$N$194,11,FALSE)="x","x",ROUND(IF(VLOOKUP($E20,'Country Indicator Data'!$B$4:$N$194,11,FALSE)&gt;U$3,0,IF(VLOOKUP($E20,'Country Indicator Data'!$B$4:$N$194,11,FALSE)&lt;U$4,5,(U$3-VLOOKUP($E20,'Country Indicator Data'!$B$4:$N$194,11,FALSE))/(U$3-U$4)*5)),1))))</f>
        <v>1.9</v>
      </c>
      <c r="V20" s="166">
        <f>IF(B20="Regional crisis",((IF(VLOOKUP($C20,'Regional Crises'!$B$1:$R$66,16,FALSE)="x","x",ROUND(IF(VLOOKUP($C20,'Regional Crises'!$B$1:$R$66,16,FALSE)&gt;V$3,0,IF(VLOOKUP($C20,'Regional Crises'!$B$1:$R$66,16,FALSE)&lt;V$4,5,(V$3-VLOOKUP($C20,'Regional Crises'!$B$1:$R$66,16,FALSE))/(V$3-V$4)*5)),1)))),(IF(VLOOKUP($E20,'Country Indicator Data'!$B$4:$N$194,12,FALSE)="x","x",ROUND(IF(VLOOKUP($E20,'Country Indicator Data'!$B$4:$N$194,12,FALSE)&gt;V$3,0,IF(VLOOKUP($E20,'Country Indicator Data'!$B$4:$N$194,12,FALSE)&lt;V$4,5,(V$3-VLOOKUP($E20,'Country Indicator Data'!$B$4:$N$194,12,FALSE))/(V$3-V$4)*5)),1))))</f>
        <v>1.7</v>
      </c>
      <c r="W20" s="166">
        <f t="shared" si="5"/>
        <v>2.4</v>
      </c>
      <c r="X20" s="166">
        <f t="shared" si="6"/>
        <v>2.9</v>
      </c>
      <c r="Y20" s="173">
        <f>IF('Core Indicators'!FC17="x","x",IF('Core Indicators'!FC17&gt;=5,5,IF('Core Indicators'!FC17&gt;=4,4,IF('Core Indicators'!FC17&gt;=3,3,IF('Core Indicators'!FC17&gt;=2,2,IF('Core Indicators'!FC17&gt;=1,1,0))))))</f>
        <v>5</v>
      </c>
      <c r="Z20" s="166">
        <f t="shared" si="7"/>
        <v>5</v>
      </c>
      <c r="AA20" s="173">
        <f>'Crisis Indicator Data'!Y17</f>
        <v>0</v>
      </c>
      <c r="AB20" s="173">
        <f>'Crisis Indicator Data'!Z17</f>
        <v>2</v>
      </c>
      <c r="AC20" s="173">
        <f>'Crisis Indicator Data'!AA17</f>
        <v>0</v>
      </c>
      <c r="AD20" s="173">
        <f>'Crisis Indicator Data'!AB17</f>
        <v>0</v>
      </c>
      <c r="AE20" s="173">
        <f t="shared" si="8"/>
        <v>2</v>
      </c>
      <c r="AF20" s="173">
        <f>'Crisis Indicator Data'!AC17</f>
        <v>0</v>
      </c>
      <c r="AG20" s="173">
        <f>'Crisis Indicator Data'!AD17</f>
        <v>2</v>
      </c>
      <c r="AH20" s="173">
        <f t="shared" si="9"/>
        <v>2</v>
      </c>
      <c r="AI20" s="173">
        <f>'Crisis Indicator Data'!AE17</f>
        <v>1</v>
      </c>
      <c r="AJ20" s="173">
        <f>'Crisis Indicator Data'!AF17</f>
        <v>3</v>
      </c>
      <c r="AK20" s="173">
        <f>'Crisis Indicator Data'!AG17</f>
        <v>1</v>
      </c>
      <c r="AL20" s="173">
        <f t="shared" si="10"/>
        <v>4</v>
      </c>
      <c r="AM20" s="166">
        <f t="shared" si="11"/>
        <v>3</v>
      </c>
      <c r="AN20" s="166">
        <f t="shared" si="12"/>
        <v>4</v>
      </c>
    </row>
    <row r="21" spans="1:40" ht="13.5" customHeight="1">
      <c r="A21" s="97" t="str">
        <f>'Crisis Indicator Data'!A18</f>
        <v>Venezuela displacement in Colombia</v>
      </c>
      <c r="B21" s="98" t="str">
        <f>'Crisis Indicator Data'!B18</f>
        <v>International displacement</v>
      </c>
      <c r="C21" s="98" t="str">
        <f>'Crisis Indicator Data'!C18</f>
        <v>COL002</v>
      </c>
      <c r="D21" s="98" t="str">
        <f>'Crisis Indicator Data'!D18</f>
        <v>Colombia</v>
      </c>
      <c r="E21" s="99" t="str">
        <f>'Crisis Indicator Data'!E18</f>
        <v>COL</v>
      </c>
      <c r="F21" s="166">
        <f>IF(B21="Regional crisis",(IF(VLOOKUP($C21,'Regional Crises'!$B$1:$R$66,7,FALSE)="x","x",ROUND(IF(VLOOKUP($C21,'Regional Crises'!$B$1:$R$66,7,FALSE)&gt;$F$3,5,IF(VLOOKUP($C21,'Regional Crises'!$B$1:$R$66,7,FALSE)&lt;F$4,0,($F$3-VLOOKUP($C21,'Regional Crises'!$B$1:$R$66,7,FALSE))/($F$3-$F$4)*5)),1))),IF(VLOOKUP($E21,'Country Indicator Data'!$B$4:$N$194,3,FALSE)="x","x",ROUND(IF(VLOOKUP($E21,'Country Indicator Data'!$B$4:$N$194,3,FALSE)&gt;$F$3,5,IF(VLOOKUP($E21,'Country Indicator Data'!$B$4:$N$194,3,FALSE)&lt;$F$4,0,($F$3-VLOOKUP($E21,'Country Indicator Data'!$B$4:$N$194,3,FALSE))/($F$3-$F$4)*5)),1)))</f>
        <v>1.4</v>
      </c>
      <c r="G21" s="166">
        <f>IF(B21="Regional crisis",(IF(VLOOKUP($C21,'Regional Crises'!$B$1:$R$66,9,FALSE)="x","x",ROUND(IF(VLOOKUP($C21,'Regional Crises'!$B$1:$R$66,9,FALSE)&gt;G$3,5,IF(VLOOKUP($C21,'Regional Crises'!$B$1:$R$66,9,FALSE)&lt;G$4,0,(G$3-VLOOKUP($C21,'Regional Crises'!$B$1:$R$66,9,FALSE))/(G$3-G$4)*5)),1))),IF(VLOOKUP($E21,'Country Indicator Data'!$B$4:$N$194,5,FALSE)="x","x",ROUND(IF(VLOOKUP($E21,'Country Indicator Data'!$B$4:$N$194,5,FALSE)&gt;G$3,5,IF(VLOOKUP($E21,'Country Indicator Data'!$B$4:$N$194,5,FALSE)&lt;G$4,0,(G$3-VLOOKUP($E21,'Country Indicator Data'!$B$4:$N$194,5,FALSE))/(G$3-G$4)*5)),1)))</f>
        <v>1.7</v>
      </c>
      <c r="H21" s="166">
        <f t="shared" si="0"/>
        <v>1.5499999999999998</v>
      </c>
      <c r="I21" s="166">
        <f>IF(B21="Regional crisis",(IF(VLOOKUP($C21,'Regional Crises'!$B$1:$R$66,6,FALSE)="x","x",ROUND(IF(VLOOKUP($C21,'Regional Crises'!$B$1:$R$66,6,FALSE)&gt;I$3,5,IF(VLOOKUP($C21,'Regional Crises'!$B$1:$R$66,6,FALSE)&lt;I$4,0,5-(I$3-VLOOKUP($C21,'Regional Crises'!$B$1:$R$66,6,FALSE))/(I$3-I$4)*5)),1))),IF(VLOOKUP($E21,'Country Indicator Data'!$B$4:$N$194,2,FALSE)="x","x",ROUND(IF(VLOOKUP($E21,'Country Indicator Data'!$B$4:$N$194,2,FALSE)&gt;I$3,5,IF(VLOOKUP($E21,'Country Indicator Data'!$B$4:$N$194,2,FALSE)&lt;I$4,0,5-(I$3-VLOOKUP($E21,'Country Indicator Data'!$B$4:$N$194,2,FALSE))/(I$3-I$4)*5)),1)))</f>
        <v>2.1</v>
      </c>
      <c r="J21" s="166">
        <f>IF(B21="Regional crisis",(IF(VLOOKUP($C21,'Regional Crises'!$B$1:$R$66,8,FALSE)="x","x",ROUND(IF(VLOOKUP($C21,'Regional Crises'!$B$1:$R$66,8,FALSE)&gt;J$3,5,IF(VLOOKUP($C21,'Regional Crises'!$B$1:$R$66,8,FALSE)&lt;J$4,0,5-(J$3-VLOOKUP($C21,'Regional Crises'!$B$1:$R$66,8,FALSE))/(J$3-J$4)*5)),1))),IF(VLOOKUP($E21,'Country Indicator Data'!$B$4:$N$194,4,FALSE)="x","x",ROUND(IF(VLOOKUP($E21,'Country Indicator Data'!$B$4:$N$194,4,FALSE)&gt;J$3,5,IF(VLOOKUP($E21,'Country Indicator Data'!$B$4:$N$194,4,FALSE)&lt;J$4,0,5-(J$3-VLOOKUP($E21,'Country Indicator Data'!$B$4:$N$194,4,FALSE))/(J$3-J$4)*5)),1)))</f>
        <v>2.5</v>
      </c>
      <c r="K21" s="166">
        <f t="shared" si="1"/>
        <v>2.2999999999999998</v>
      </c>
      <c r="L21" s="166">
        <f>IF(B21="Regional crisis",(IF(VLOOKUP($C21,'Regional Crises'!$B$1:$R$66,10,FALSE)="x","x",ROUND(IF(VLOOKUP($C21,'Regional Crises'!$B$1:$R$66,10,FALSE)&gt;L$3,5,IF(VLOOKUP($C21,'Regional Crises'!$B$1:$R$66,10,FALSE)&lt;L$4,0,5-(L$3-VLOOKUP($C21,'Regional Crises'!$B$1:$R$66,10,FALSE))/(L$3-L$4)*5)),1))),IF(VLOOKUP($E21,'Country Indicator Data'!$B$4:$N$194,6,FALSE)="x","x",ROUND(IF(VLOOKUP($E21,'Country Indicator Data'!$B$4:$N$194,6,FALSE)&gt;L$3,5,IF(VLOOKUP($E21,'Country Indicator Data'!$B$4:$N$194,6,FALSE)&lt;L$4,0,5-(L$3-VLOOKUP($E21,'Country Indicator Data'!$B$4:$N$194,6,FALSE))/(L$3-L$4)*5)),1)))</f>
        <v>2.7</v>
      </c>
      <c r="M21" s="166">
        <f>IF(B21="Regional crisis",(IF(VLOOKUP($C21,'Regional Crises'!$B$1:$R$66,11,FALSE)="x","x",ROUND(IF(VLOOKUP($C21,'Regional Crises'!$B$1:$R$66,11,FALSE)&gt;M$3,5,IF(VLOOKUP($C21,'Regional Crises'!$B$1:$R$66,11,FALSE)&lt;M$4,0,5-(M$3-VLOOKUP($C21,'Regional Crises'!$B$1:$R$66,11,FALSE))/(M$3-M$4)*5)),1))),IF(VLOOKUP($E21,'Country Indicator Data'!$B$4:$N$194,7,FALSE)="x","x",ROUND(IF(VLOOKUP($E21,'Country Indicator Data'!$B$4:$N$194,7,FALSE)&gt;M$3,5,IF(VLOOKUP($E21,'Country Indicator Data'!$B$4:$N$194,7,FALSE)&lt;M$4,0,5-(M$3-VLOOKUP($E21,'Country Indicator Data'!$B$4:$N$194,7,FALSE))/(M$3-M$4)*5)),1)))</f>
        <v>3.2</v>
      </c>
      <c r="N21" s="166">
        <f t="shared" si="2"/>
        <v>2.95</v>
      </c>
      <c r="O21" s="166">
        <f t="shared" si="3"/>
        <v>2.2666666666666666</v>
      </c>
      <c r="P21" s="166">
        <f>IF(B21="Regional crisis",VLOOKUP(C21,'Regional Crises'!$B$1:$R$69,12,FALSE),VLOOKUP(E21,'Country Indicator Data'!$B$4:$I$194,8,FALSE))</f>
        <v>4</v>
      </c>
      <c r="Q21" s="166">
        <f>IF($B21="Regional crisis",((IF(VLOOKUP($C21,'Regional Crises'!$B$1:$R$66,13,FALSE)="x","x",ROUND(IF(VLOOKUP($C21,'Regional Crises'!$B$1:$R$66,13,FALSE)&gt;Q$3,5,IF(VLOOKUP($C21,'Regional Crises'!$B$1:$R$66,13,FALSE)&lt;Q$4,0,5-(LOG(Q$3)-LOG(VLOOKUP($C21,'Regional Crises'!$B$1:$R$66,13,FALSE)))/(LOG(Q$3)-LOG(Q$4))*5)),1)))),(IF(VLOOKUP($E21,'Country Indicator Data'!$B$4:$N$194,9,FALSE)="x","x",ROUND(IF(VLOOKUP($E21,'Country Indicator Data'!$B$4:$N$194,9,FALSE)&gt;Q$3,5,IF(VLOOKUP($E21,'Country Indicator Data'!$B$4:$N$194,9,FALSE)&lt;Q$4,0,5-(LOG(Q$3)-LOG(VLOOKUP($E21,'Country Indicator Data'!$B$4:$N$194,9,FALSE)))/(LOG(Q$3)-LOG(Q$4))*5)),1))))</f>
        <v>3.8</v>
      </c>
      <c r="R21" s="166">
        <f t="shared" si="4"/>
        <v>3.9</v>
      </c>
      <c r="S21" s="166">
        <f>IF(B21="Regional crisis",((IF(VLOOKUP($C21,'Regional Crises'!$B$1:$R$66,17,FALSE)="x","x",ROUND(IF(VLOOKUP($C21,'Regional Crises'!$B$1:$R$66,17,FALSE)&gt;S$3,0,IF(VLOOKUP($C21,'Regional Crises'!$B$1:$R$66,17,FALSE)&lt;S$4,5,(S$3-VLOOKUP($C21,'Regional Crises'!$B$1:$R$66,17,FALSE))/(S$3-S$4)*5)),1)))),(IF(VLOOKUP($E21,'Country Indicator Data'!$B$4:$N$194,13,FALSE)="x","x",ROUND(IF(VLOOKUP($E21,'Country Indicator Data'!$B$4:$N$194,13,FALSE)&gt;S$3,0,IF(VLOOKUP($E21,'Country Indicator Data'!$B$4:$N$194,13,FALSE)&lt;S$4,5,(S$3-VLOOKUP($E21,'Country Indicator Data'!$B$4:$N$194,13,FALSE))/(S$3-S$4)*5)),1))))</f>
        <v>3.2</v>
      </c>
      <c r="T21" s="166">
        <f>IF(B21="Regional crisis",((IF(VLOOKUP($C21,'Regional Crises'!$B$1:$R$66,14,FALSE)="x","x",ROUND(IF(VLOOKUP($C21,'Regional Crises'!$B$1:$R$66,14,FALSE)&gt;T$3,0,IF(VLOOKUP($C21,'Regional Crises'!$B$1:$R$66,14,FALSE)&lt;T$4,5,(T$3-VLOOKUP($C21,'Regional Crises'!$B$1:$R$66,14,FALSE))/(T$3-T$4)*5)),1)))),(IF(VLOOKUP($E21,'Country Indicator Data'!$B$4:$N$194,10,FALSE)="x","x",ROUND(IF(VLOOKUP($E21,'Country Indicator Data'!$B$4:$N$194,10,FALSE)&gt;T$3,0,IF(VLOOKUP($E21,'Country Indicator Data'!$B$4:$N$194,10,FALSE)&lt;T$4,5,(T$3-VLOOKUP($E21,'Country Indicator Data'!$B$4:$N$194,10,FALSE))/(T$3-T$4)*5)),1))))</f>
        <v>2.9</v>
      </c>
      <c r="U21" s="166">
        <f>IF(B21="Regional crisis",((IF(VLOOKUP($C21,'Regional Crises'!$B$1:$R$66,15,FALSE)="x","x",ROUND(IF(VLOOKUP($C21,'Regional Crises'!$B$1:$R$66,15,FALSE)&gt;U$3,0,IF(VLOOKUP($C21,'Regional Crises'!$B$1:$R$66,15,FALSE)&lt;U$4,5,(U$3-VLOOKUP($C21,'Regional Crises'!$B$1:$R$66,15,FALSE))/(U$3-U$4)*5)),1)))),(IF(VLOOKUP($E21,'Country Indicator Data'!$B$4:$N$194,11,FALSE)="x","x",ROUND(IF(VLOOKUP($E21,'Country Indicator Data'!$B$4:$N$194,11,FALSE)&gt;U$3,0,IF(VLOOKUP($E21,'Country Indicator Data'!$B$4:$N$194,11,FALSE)&lt;U$4,5,(U$3-VLOOKUP($E21,'Country Indicator Data'!$B$4:$N$194,11,FALSE))/(U$3-U$4)*5)),1))))</f>
        <v>1.9</v>
      </c>
      <c r="V21" s="166">
        <f>IF(B21="Regional crisis",((IF(VLOOKUP($C21,'Regional Crises'!$B$1:$R$66,16,FALSE)="x","x",ROUND(IF(VLOOKUP($C21,'Regional Crises'!$B$1:$R$66,16,FALSE)&gt;V$3,0,IF(VLOOKUP($C21,'Regional Crises'!$B$1:$R$66,16,FALSE)&lt;V$4,5,(V$3-VLOOKUP($C21,'Regional Crises'!$B$1:$R$66,16,FALSE))/(V$3-V$4)*5)),1)))),(IF(VLOOKUP($E21,'Country Indicator Data'!$B$4:$N$194,12,FALSE)="x","x",ROUND(IF(VLOOKUP($E21,'Country Indicator Data'!$B$4:$N$194,12,FALSE)&gt;V$3,0,IF(VLOOKUP($E21,'Country Indicator Data'!$B$4:$N$194,12,FALSE)&lt;V$4,5,(V$3-VLOOKUP($E21,'Country Indicator Data'!$B$4:$N$194,12,FALSE))/(V$3-V$4)*5)),1))))</f>
        <v>1.7</v>
      </c>
      <c r="W21" s="166">
        <f t="shared" si="5"/>
        <v>2.4</v>
      </c>
      <c r="X21" s="166">
        <f t="shared" si="6"/>
        <v>2.9</v>
      </c>
      <c r="Y21" s="173">
        <f>IF('Core Indicators'!FC18="x","x",IF('Core Indicators'!FC18&gt;=5,5,IF('Core Indicators'!FC18&gt;=4,4,IF('Core Indicators'!FC18&gt;=3,3,IF('Core Indicators'!FC18&gt;=2,2,IF('Core Indicators'!FC18&gt;=1,1,0))))))</f>
        <v>3</v>
      </c>
      <c r="Z21" s="166">
        <f t="shared" si="7"/>
        <v>3</v>
      </c>
      <c r="AA21" s="173">
        <f>'Crisis Indicator Data'!Y18</f>
        <v>0</v>
      </c>
      <c r="AB21" s="173">
        <f>'Crisis Indicator Data'!Z18</f>
        <v>2</v>
      </c>
      <c r="AC21" s="173">
        <f>'Crisis Indicator Data'!AA18</f>
        <v>0</v>
      </c>
      <c r="AD21" s="173">
        <f>'Crisis Indicator Data'!AB18</f>
        <v>0</v>
      </c>
      <c r="AE21" s="173">
        <f t="shared" si="8"/>
        <v>2</v>
      </c>
      <c r="AF21" s="173">
        <f>'Crisis Indicator Data'!AC18</f>
        <v>0</v>
      </c>
      <c r="AG21" s="173">
        <f>'Crisis Indicator Data'!AD18</f>
        <v>2</v>
      </c>
      <c r="AH21" s="173">
        <f t="shared" si="9"/>
        <v>2</v>
      </c>
      <c r="AI21" s="173">
        <f>'Crisis Indicator Data'!AE18</f>
        <v>1</v>
      </c>
      <c r="AJ21" s="173">
        <f>'Crisis Indicator Data'!AF18</f>
        <v>3</v>
      </c>
      <c r="AK21" s="173">
        <f>'Crisis Indicator Data'!AG18</f>
        <v>1</v>
      </c>
      <c r="AL21" s="173">
        <f t="shared" si="10"/>
        <v>4</v>
      </c>
      <c r="AM21" s="166">
        <f t="shared" si="11"/>
        <v>3</v>
      </c>
      <c r="AN21" s="166">
        <f t="shared" si="12"/>
        <v>3</v>
      </c>
    </row>
    <row r="22" spans="1:40" ht="13.5" customHeight="1">
      <c r="A22" s="97" t="str">
        <f>'Crisis Indicator Data'!A19</f>
        <v>Hurricane Eta and Iota in Colombia</v>
      </c>
      <c r="B22" s="98" t="str">
        <f>'Crisis Indicator Data'!B19</f>
        <v>Tropical cyclone</v>
      </c>
      <c r="C22" s="98" t="str">
        <f>'Crisis Indicator Data'!C19</f>
        <v>COL003</v>
      </c>
      <c r="D22" s="98" t="str">
        <f>'Crisis Indicator Data'!D19</f>
        <v>Colombia</v>
      </c>
      <c r="E22" s="99" t="str">
        <f>'Crisis Indicator Data'!E19</f>
        <v>COL</v>
      </c>
      <c r="F22" s="166">
        <f>IF(B22="Regional crisis",(IF(VLOOKUP($C22,'Regional Crises'!$B$1:$R$66,7,FALSE)="x","x",ROUND(IF(VLOOKUP($C22,'Regional Crises'!$B$1:$R$66,7,FALSE)&gt;$F$3,5,IF(VLOOKUP($C22,'Regional Crises'!$B$1:$R$66,7,FALSE)&lt;F$4,0,($F$3-VLOOKUP($C22,'Regional Crises'!$B$1:$R$66,7,FALSE))/($F$3-$F$4)*5)),1))),IF(VLOOKUP($E22,'Country Indicator Data'!$B$4:$N$194,3,FALSE)="x","x",ROUND(IF(VLOOKUP($E22,'Country Indicator Data'!$B$4:$N$194,3,FALSE)&gt;$F$3,5,IF(VLOOKUP($E22,'Country Indicator Data'!$B$4:$N$194,3,FALSE)&lt;$F$4,0,($F$3-VLOOKUP($E22,'Country Indicator Data'!$B$4:$N$194,3,FALSE))/($F$3-$F$4)*5)),1)))</f>
        <v>1.4</v>
      </c>
      <c r="G22" s="166">
        <f>IF(B22="Regional crisis",(IF(VLOOKUP($C22,'Regional Crises'!$B$1:$R$66,9,FALSE)="x","x",ROUND(IF(VLOOKUP($C22,'Regional Crises'!$B$1:$R$66,9,FALSE)&gt;G$3,5,IF(VLOOKUP($C22,'Regional Crises'!$B$1:$R$66,9,FALSE)&lt;G$4,0,(G$3-VLOOKUP($C22,'Regional Crises'!$B$1:$R$66,9,FALSE))/(G$3-G$4)*5)),1))),IF(VLOOKUP($E22,'Country Indicator Data'!$B$4:$N$194,5,FALSE)="x","x",ROUND(IF(VLOOKUP($E22,'Country Indicator Data'!$B$4:$N$194,5,FALSE)&gt;G$3,5,IF(VLOOKUP($E22,'Country Indicator Data'!$B$4:$N$194,5,FALSE)&lt;G$4,0,(G$3-VLOOKUP($E22,'Country Indicator Data'!$B$4:$N$194,5,FALSE))/(G$3-G$4)*5)),1)))</f>
        <v>1.7</v>
      </c>
      <c r="H22" s="166">
        <f t="shared" si="0"/>
        <v>1.5499999999999998</v>
      </c>
      <c r="I22" s="166">
        <f>IF(B22="Regional crisis",(IF(VLOOKUP($C22,'Regional Crises'!$B$1:$R$66,6,FALSE)="x","x",ROUND(IF(VLOOKUP($C22,'Regional Crises'!$B$1:$R$66,6,FALSE)&gt;I$3,5,IF(VLOOKUP($C22,'Regional Crises'!$B$1:$R$66,6,FALSE)&lt;I$4,0,5-(I$3-VLOOKUP($C22,'Regional Crises'!$B$1:$R$66,6,FALSE))/(I$3-I$4)*5)),1))),IF(VLOOKUP($E22,'Country Indicator Data'!$B$4:$N$194,2,FALSE)="x","x",ROUND(IF(VLOOKUP($E22,'Country Indicator Data'!$B$4:$N$194,2,FALSE)&gt;I$3,5,IF(VLOOKUP($E22,'Country Indicator Data'!$B$4:$N$194,2,FALSE)&lt;I$4,0,5-(I$3-VLOOKUP($E22,'Country Indicator Data'!$B$4:$N$194,2,FALSE))/(I$3-I$4)*5)),1)))</f>
        <v>2.1</v>
      </c>
      <c r="J22" s="166">
        <f>IF(B22="Regional crisis",(IF(VLOOKUP($C22,'Regional Crises'!$B$1:$R$66,8,FALSE)="x","x",ROUND(IF(VLOOKUP($C22,'Regional Crises'!$B$1:$R$66,8,FALSE)&gt;J$3,5,IF(VLOOKUP($C22,'Regional Crises'!$B$1:$R$66,8,FALSE)&lt;J$4,0,5-(J$3-VLOOKUP($C22,'Regional Crises'!$B$1:$R$66,8,FALSE))/(J$3-J$4)*5)),1))),IF(VLOOKUP($E22,'Country Indicator Data'!$B$4:$N$194,4,FALSE)="x","x",ROUND(IF(VLOOKUP($E22,'Country Indicator Data'!$B$4:$N$194,4,FALSE)&gt;J$3,5,IF(VLOOKUP($E22,'Country Indicator Data'!$B$4:$N$194,4,FALSE)&lt;J$4,0,5-(J$3-VLOOKUP($E22,'Country Indicator Data'!$B$4:$N$194,4,FALSE))/(J$3-J$4)*5)),1)))</f>
        <v>2.5</v>
      </c>
      <c r="K22" s="166">
        <f t="shared" si="1"/>
        <v>2.2999999999999998</v>
      </c>
      <c r="L22" s="166">
        <f>IF(B22="Regional crisis",(IF(VLOOKUP($C22,'Regional Crises'!$B$1:$R$66,10,FALSE)="x","x",ROUND(IF(VLOOKUP($C22,'Regional Crises'!$B$1:$R$66,10,FALSE)&gt;L$3,5,IF(VLOOKUP($C22,'Regional Crises'!$B$1:$R$66,10,FALSE)&lt;L$4,0,5-(L$3-VLOOKUP($C22,'Regional Crises'!$B$1:$R$66,10,FALSE))/(L$3-L$4)*5)),1))),IF(VLOOKUP($E22,'Country Indicator Data'!$B$4:$N$194,6,FALSE)="x","x",ROUND(IF(VLOOKUP($E22,'Country Indicator Data'!$B$4:$N$194,6,FALSE)&gt;L$3,5,IF(VLOOKUP($E22,'Country Indicator Data'!$B$4:$N$194,6,FALSE)&lt;L$4,0,5-(L$3-VLOOKUP($E22,'Country Indicator Data'!$B$4:$N$194,6,FALSE))/(L$3-L$4)*5)),1)))</f>
        <v>2.7</v>
      </c>
      <c r="M22" s="166">
        <f>IF(B22="Regional crisis",(IF(VLOOKUP($C22,'Regional Crises'!$B$1:$R$66,11,FALSE)="x","x",ROUND(IF(VLOOKUP($C22,'Regional Crises'!$B$1:$R$66,11,FALSE)&gt;M$3,5,IF(VLOOKUP($C22,'Regional Crises'!$B$1:$R$66,11,FALSE)&lt;M$4,0,5-(M$3-VLOOKUP($C22,'Regional Crises'!$B$1:$R$66,11,FALSE))/(M$3-M$4)*5)),1))),IF(VLOOKUP($E22,'Country Indicator Data'!$B$4:$N$194,7,FALSE)="x","x",ROUND(IF(VLOOKUP($E22,'Country Indicator Data'!$B$4:$N$194,7,FALSE)&gt;M$3,5,IF(VLOOKUP($E22,'Country Indicator Data'!$B$4:$N$194,7,FALSE)&lt;M$4,0,5-(M$3-VLOOKUP($E22,'Country Indicator Data'!$B$4:$N$194,7,FALSE))/(M$3-M$4)*5)),1)))</f>
        <v>3.2</v>
      </c>
      <c r="N22" s="166">
        <f t="shared" si="2"/>
        <v>2.95</v>
      </c>
      <c r="O22" s="166">
        <f t="shared" si="3"/>
        <v>2.2666666666666666</v>
      </c>
      <c r="P22" s="166">
        <f>IF(B22="Regional crisis",VLOOKUP(C22,'Regional Crises'!$B$1:$R$69,12,FALSE),VLOOKUP(E22,'Country Indicator Data'!$B$4:$I$194,8,FALSE))</f>
        <v>4</v>
      </c>
      <c r="Q22" s="166">
        <f>IF($B22="Regional crisis",((IF(VLOOKUP($C22,'Regional Crises'!$B$1:$R$66,13,FALSE)="x","x",ROUND(IF(VLOOKUP($C22,'Regional Crises'!$B$1:$R$66,13,FALSE)&gt;Q$3,5,IF(VLOOKUP($C22,'Regional Crises'!$B$1:$R$66,13,FALSE)&lt;Q$4,0,5-(LOG(Q$3)-LOG(VLOOKUP($C22,'Regional Crises'!$B$1:$R$66,13,FALSE)))/(LOG(Q$3)-LOG(Q$4))*5)),1)))),(IF(VLOOKUP($E22,'Country Indicator Data'!$B$4:$N$194,9,FALSE)="x","x",ROUND(IF(VLOOKUP($E22,'Country Indicator Data'!$B$4:$N$194,9,FALSE)&gt;Q$3,5,IF(VLOOKUP($E22,'Country Indicator Data'!$B$4:$N$194,9,FALSE)&lt;Q$4,0,5-(LOG(Q$3)-LOG(VLOOKUP($E22,'Country Indicator Data'!$B$4:$N$194,9,FALSE)))/(LOG(Q$3)-LOG(Q$4))*5)),1))))</f>
        <v>3.8</v>
      </c>
      <c r="R22" s="166">
        <f t="shared" si="4"/>
        <v>3.9</v>
      </c>
      <c r="S22" s="166">
        <f>IF(B22="Regional crisis",((IF(VLOOKUP($C22,'Regional Crises'!$B$1:$R$66,17,FALSE)="x","x",ROUND(IF(VLOOKUP($C22,'Regional Crises'!$B$1:$R$66,17,FALSE)&gt;S$3,0,IF(VLOOKUP($C22,'Regional Crises'!$B$1:$R$66,17,FALSE)&lt;S$4,5,(S$3-VLOOKUP($C22,'Regional Crises'!$B$1:$R$66,17,FALSE))/(S$3-S$4)*5)),1)))),(IF(VLOOKUP($E22,'Country Indicator Data'!$B$4:$N$194,13,FALSE)="x","x",ROUND(IF(VLOOKUP($E22,'Country Indicator Data'!$B$4:$N$194,13,FALSE)&gt;S$3,0,IF(VLOOKUP($E22,'Country Indicator Data'!$B$4:$N$194,13,FALSE)&lt;S$4,5,(S$3-VLOOKUP($E22,'Country Indicator Data'!$B$4:$N$194,13,FALSE))/(S$3-S$4)*5)),1))))</f>
        <v>3.2</v>
      </c>
      <c r="T22" s="166">
        <f>IF(B22="Regional crisis",((IF(VLOOKUP($C22,'Regional Crises'!$B$1:$R$66,14,FALSE)="x","x",ROUND(IF(VLOOKUP($C22,'Regional Crises'!$B$1:$R$66,14,FALSE)&gt;T$3,0,IF(VLOOKUP($C22,'Regional Crises'!$B$1:$R$66,14,FALSE)&lt;T$4,5,(T$3-VLOOKUP($C22,'Regional Crises'!$B$1:$R$66,14,FALSE))/(T$3-T$4)*5)),1)))),(IF(VLOOKUP($E22,'Country Indicator Data'!$B$4:$N$194,10,FALSE)="x","x",ROUND(IF(VLOOKUP($E22,'Country Indicator Data'!$B$4:$N$194,10,FALSE)&gt;T$3,0,IF(VLOOKUP($E22,'Country Indicator Data'!$B$4:$N$194,10,FALSE)&lt;T$4,5,(T$3-VLOOKUP($E22,'Country Indicator Data'!$B$4:$N$194,10,FALSE))/(T$3-T$4)*5)),1))))</f>
        <v>2.9</v>
      </c>
      <c r="U22" s="166">
        <f>IF(B22="Regional crisis",((IF(VLOOKUP($C22,'Regional Crises'!$B$1:$R$66,15,FALSE)="x","x",ROUND(IF(VLOOKUP($C22,'Regional Crises'!$B$1:$R$66,15,FALSE)&gt;U$3,0,IF(VLOOKUP($C22,'Regional Crises'!$B$1:$R$66,15,FALSE)&lt;U$4,5,(U$3-VLOOKUP($C22,'Regional Crises'!$B$1:$R$66,15,FALSE))/(U$3-U$4)*5)),1)))),(IF(VLOOKUP($E22,'Country Indicator Data'!$B$4:$N$194,11,FALSE)="x","x",ROUND(IF(VLOOKUP($E22,'Country Indicator Data'!$B$4:$N$194,11,FALSE)&gt;U$3,0,IF(VLOOKUP($E22,'Country Indicator Data'!$B$4:$N$194,11,FALSE)&lt;U$4,5,(U$3-VLOOKUP($E22,'Country Indicator Data'!$B$4:$N$194,11,FALSE))/(U$3-U$4)*5)),1))))</f>
        <v>1.9</v>
      </c>
      <c r="V22" s="166">
        <f>IF(B22="Regional crisis",((IF(VLOOKUP($C22,'Regional Crises'!$B$1:$R$66,16,FALSE)="x","x",ROUND(IF(VLOOKUP($C22,'Regional Crises'!$B$1:$R$66,16,FALSE)&gt;V$3,0,IF(VLOOKUP($C22,'Regional Crises'!$B$1:$R$66,16,FALSE)&lt;V$4,5,(V$3-VLOOKUP($C22,'Regional Crises'!$B$1:$R$66,16,FALSE))/(V$3-V$4)*5)),1)))),(IF(VLOOKUP($E22,'Country Indicator Data'!$B$4:$N$194,12,FALSE)="x","x",ROUND(IF(VLOOKUP($E22,'Country Indicator Data'!$B$4:$N$194,12,FALSE)&gt;V$3,0,IF(VLOOKUP($E22,'Country Indicator Data'!$B$4:$N$194,12,FALSE)&lt;V$4,5,(V$3-VLOOKUP($E22,'Country Indicator Data'!$B$4:$N$194,12,FALSE))/(V$3-V$4)*5)),1))))</f>
        <v>1.7</v>
      </c>
      <c r="W22" s="166">
        <f t="shared" si="5"/>
        <v>2.4</v>
      </c>
      <c r="X22" s="166">
        <f t="shared" si="6"/>
        <v>2.9</v>
      </c>
      <c r="Y22" s="173">
        <f>IF('Core Indicators'!FC19="x","x",IF('Core Indicators'!FC19&gt;=5,5,IF('Core Indicators'!FC19&gt;=4,4,IF('Core Indicators'!FC19&gt;=3,3,IF('Core Indicators'!FC19&gt;=2,2,IF('Core Indicators'!FC19&gt;=1,1,0))))))</f>
        <v>3</v>
      </c>
      <c r="Z22" s="166">
        <f t="shared" si="7"/>
        <v>3</v>
      </c>
      <c r="AA22" s="173">
        <f>'Crisis Indicator Data'!Y19</f>
        <v>0</v>
      </c>
      <c r="AB22" s="173">
        <f>'Crisis Indicator Data'!Z19</f>
        <v>2</v>
      </c>
      <c r="AC22" s="173">
        <f>'Crisis Indicator Data'!AA19</f>
        <v>0</v>
      </c>
      <c r="AD22" s="173">
        <f>'Crisis Indicator Data'!AB19</f>
        <v>2</v>
      </c>
      <c r="AE22" s="173">
        <f t="shared" si="8"/>
        <v>2</v>
      </c>
      <c r="AF22" s="173">
        <f>'Crisis Indicator Data'!AC19</f>
        <v>0</v>
      </c>
      <c r="AG22" s="173">
        <f>'Crisis Indicator Data'!AD19</f>
        <v>3</v>
      </c>
      <c r="AH22" s="173">
        <f t="shared" si="9"/>
        <v>3</v>
      </c>
      <c r="AI22" s="173">
        <f>'Crisis Indicator Data'!AE19</f>
        <v>2</v>
      </c>
      <c r="AJ22" s="173">
        <f>'Crisis Indicator Data'!AF19</f>
        <v>2</v>
      </c>
      <c r="AK22" s="173">
        <f>'Crisis Indicator Data'!AG19</f>
        <v>2</v>
      </c>
      <c r="AL22" s="173">
        <f t="shared" si="10"/>
        <v>4</v>
      </c>
      <c r="AM22" s="166">
        <f t="shared" si="11"/>
        <v>3</v>
      </c>
      <c r="AN22" s="166">
        <f t="shared" si="12"/>
        <v>3</v>
      </c>
    </row>
    <row r="23" spans="1:40" ht="13.5" customHeight="1">
      <c r="A23" s="97" t="str">
        <f>'Crisis Indicator Data'!A20</f>
        <v>Nicaraguan refugees in Costa Rica</v>
      </c>
      <c r="B23" s="98" t="str">
        <f>'Crisis Indicator Data'!B20</f>
        <v>International displacement</v>
      </c>
      <c r="C23" s="98" t="str">
        <f>'Crisis Indicator Data'!C20</f>
        <v>CRI002</v>
      </c>
      <c r="D23" s="98" t="str">
        <f>'Crisis Indicator Data'!D20</f>
        <v>Costa Rica</v>
      </c>
      <c r="E23" s="99" t="str">
        <f>'Crisis Indicator Data'!E20</f>
        <v>CRI</v>
      </c>
      <c r="F23" s="166">
        <f>IF(B23="Regional crisis",(IF(VLOOKUP($C23,'Regional Crises'!$B$1:$R$66,7,FALSE)="x","x",ROUND(IF(VLOOKUP($C23,'Regional Crises'!$B$1:$R$66,7,FALSE)&gt;$F$3,5,IF(VLOOKUP($C23,'Regional Crises'!$B$1:$R$66,7,FALSE)&lt;F$4,0,($F$3-VLOOKUP($C23,'Regional Crises'!$B$1:$R$66,7,FALSE))/($F$3-$F$4)*5)),1))),IF(VLOOKUP($E23,'Country Indicator Data'!$B$4:$N$194,3,FALSE)="x","x",ROUND(IF(VLOOKUP($E23,'Country Indicator Data'!$B$4:$N$194,3,FALSE)&gt;$F$3,5,IF(VLOOKUP($E23,'Country Indicator Data'!$B$4:$N$194,3,FALSE)&lt;$F$4,0,($F$3-VLOOKUP($E23,'Country Indicator Data'!$B$4:$N$194,3,FALSE))/($F$3-$F$4)*5)),1)))</f>
        <v>1.1000000000000001</v>
      </c>
      <c r="G23" s="166">
        <f>IF(B23="Regional crisis",(IF(VLOOKUP($C23,'Regional Crises'!$B$1:$R$66,9,FALSE)="x","x",ROUND(IF(VLOOKUP($C23,'Regional Crises'!$B$1:$R$66,9,FALSE)&gt;G$3,5,IF(VLOOKUP($C23,'Regional Crises'!$B$1:$R$66,9,FALSE)&lt;G$4,0,(G$3-VLOOKUP($C23,'Regional Crises'!$B$1:$R$66,9,FALSE))/(G$3-G$4)*5)),1))),IF(VLOOKUP($E23,'Country Indicator Data'!$B$4:$N$194,5,FALSE)="x","x",ROUND(IF(VLOOKUP($E23,'Country Indicator Data'!$B$4:$N$194,5,FALSE)&gt;G$3,5,IF(VLOOKUP($E23,'Country Indicator Data'!$B$4:$N$194,5,FALSE)&lt;G$4,0,(G$3-VLOOKUP($E23,'Country Indicator Data'!$B$4:$N$194,5,FALSE))/(G$3-G$4)*5)),1)))</f>
        <v>0.5</v>
      </c>
      <c r="H23" s="166">
        <f t="shared" si="0"/>
        <v>0.8</v>
      </c>
      <c r="I23" s="166">
        <f>IF(B23="Regional crisis",(IF(VLOOKUP($C23,'Regional Crises'!$B$1:$R$66,6,FALSE)="x","x",ROUND(IF(VLOOKUP($C23,'Regional Crises'!$B$1:$R$66,6,FALSE)&gt;I$3,5,IF(VLOOKUP($C23,'Regional Crises'!$B$1:$R$66,6,FALSE)&lt;I$4,0,5-(I$3-VLOOKUP($C23,'Regional Crises'!$B$1:$R$66,6,FALSE))/(I$3-I$4)*5)),1))),IF(VLOOKUP($E23,'Country Indicator Data'!$B$4:$N$194,2,FALSE)="x","x",ROUND(IF(VLOOKUP($E23,'Country Indicator Data'!$B$4:$N$194,2,FALSE)&gt;I$3,5,IF(VLOOKUP($E23,'Country Indicator Data'!$B$4:$N$194,2,FALSE)&lt;I$4,0,5-(I$3-VLOOKUP($E23,'Country Indicator Data'!$B$4:$N$194,2,FALSE))/(I$3-I$4)*5)),1)))</f>
        <v>1.5</v>
      </c>
      <c r="J23" s="166">
        <f>IF(B23="Regional crisis",(IF(VLOOKUP($C23,'Regional Crises'!$B$1:$R$66,8,FALSE)="x","x",ROUND(IF(VLOOKUP($C23,'Regional Crises'!$B$1:$R$66,8,FALSE)&gt;J$3,5,IF(VLOOKUP($C23,'Regional Crises'!$B$1:$R$66,8,FALSE)&lt;J$4,0,5-(J$3-VLOOKUP($C23,'Regional Crises'!$B$1:$R$66,8,FALSE))/(J$3-J$4)*5)),1))),IF(VLOOKUP($E23,'Country Indicator Data'!$B$4:$N$194,4,FALSE)="x","x",ROUND(IF(VLOOKUP($E23,'Country Indicator Data'!$B$4:$N$194,4,FALSE)&gt;J$3,5,IF(VLOOKUP($E23,'Country Indicator Data'!$B$4:$N$194,4,FALSE)&lt;J$4,0,5-(J$3-VLOOKUP($E23,'Country Indicator Data'!$B$4:$N$194,4,FALSE))/(J$3-J$4)*5)),1)))</f>
        <v>0.2</v>
      </c>
      <c r="K23" s="166">
        <f t="shared" si="1"/>
        <v>0.85</v>
      </c>
      <c r="L23" s="166">
        <f>IF(B23="Regional crisis",(IF(VLOOKUP($C23,'Regional Crises'!$B$1:$R$66,10,FALSE)="x","x",ROUND(IF(VLOOKUP($C23,'Regional Crises'!$B$1:$R$66,10,FALSE)&gt;L$3,5,IF(VLOOKUP($C23,'Regional Crises'!$B$1:$R$66,10,FALSE)&lt;L$4,0,5-(L$3-VLOOKUP($C23,'Regional Crises'!$B$1:$R$66,10,FALSE))/(L$3-L$4)*5)),1))),IF(VLOOKUP($E23,'Country Indicator Data'!$B$4:$N$194,6,FALSE)="x","x",ROUND(IF(VLOOKUP($E23,'Country Indicator Data'!$B$4:$N$194,6,FALSE)&gt;L$3,5,IF(VLOOKUP($E23,'Country Indicator Data'!$B$4:$N$194,6,FALSE)&lt;L$4,0,5-(L$3-VLOOKUP($E23,'Country Indicator Data'!$B$4:$N$194,6,FALSE))/(L$3-L$4)*5)),1)))</f>
        <v>1.9</v>
      </c>
      <c r="M23" s="166">
        <f>IF(B23="Regional crisis",(IF(VLOOKUP($C23,'Regional Crises'!$B$1:$R$66,11,FALSE)="x","x",ROUND(IF(VLOOKUP($C23,'Regional Crises'!$B$1:$R$66,11,FALSE)&gt;M$3,5,IF(VLOOKUP($C23,'Regional Crises'!$B$1:$R$66,11,FALSE)&lt;M$4,0,5-(M$3-VLOOKUP($C23,'Regional Crises'!$B$1:$R$66,11,FALSE))/(M$3-M$4)*5)),1))),IF(VLOOKUP($E23,'Country Indicator Data'!$B$4:$N$194,7,FALSE)="x","x",ROUND(IF(VLOOKUP($E23,'Country Indicator Data'!$B$4:$N$194,7,FALSE)&gt;M$3,5,IF(VLOOKUP($E23,'Country Indicator Data'!$B$4:$N$194,7,FALSE)&lt;M$4,0,5-(M$3-VLOOKUP($E23,'Country Indicator Data'!$B$4:$N$194,7,FALSE))/(M$3-M$4)*5)),1)))</f>
        <v>2.9</v>
      </c>
      <c r="N23" s="166">
        <f t="shared" si="2"/>
        <v>2.4</v>
      </c>
      <c r="O23" s="166">
        <f t="shared" si="3"/>
        <v>1.3499999999999999</v>
      </c>
      <c r="P23" s="166">
        <f>IF(B23="Regional crisis",VLOOKUP(C23,'Regional Crises'!$B$1:$R$69,12,FALSE),VLOOKUP(E23,'Country Indicator Data'!$B$4:$I$194,8,FALSE))</f>
        <v>0</v>
      </c>
      <c r="Q23" s="166">
        <f>IF($B23="Regional crisis",((IF(VLOOKUP($C23,'Regional Crises'!$B$1:$R$66,13,FALSE)="x","x",ROUND(IF(VLOOKUP($C23,'Regional Crises'!$B$1:$R$66,13,FALSE)&gt;Q$3,5,IF(VLOOKUP($C23,'Regional Crises'!$B$1:$R$66,13,FALSE)&lt;Q$4,0,5-(LOG(Q$3)-LOG(VLOOKUP($C23,'Regional Crises'!$B$1:$R$66,13,FALSE)))/(LOG(Q$3)-LOG(Q$4))*5)),1)))),(IF(VLOOKUP($E23,'Country Indicator Data'!$B$4:$N$194,9,FALSE)="x","x",ROUND(IF(VLOOKUP($E23,'Country Indicator Data'!$B$4:$N$194,9,FALSE)&gt;Q$3,5,IF(VLOOKUP($E23,'Country Indicator Data'!$B$4:$N$194,9,FALSE)&lt;Q$4,0,5-(LOG(Q$3)-LOG(VLOOKUP($E23,'Country Indicator Data'!$B$4:$N$194,9,FALSE)))/(LOG(Q$3)-LOG(Q$4))*5)),1))))</f>
        <v>0</v>
      </c>
      <c r="R23" s="166">
        <f t="shared" si="4"/>
        <v>0</v>
      </c>
      <c r="S23" s="166">
        <f>IF(B23="Regional crisis",((IF(VLOOKUP($C23,'Regional Crises'!$B$1:$R$66,17,FALSE)="x","x",ROUND(IF(VLOOKUP($C23,'Regional Crises'!$B$1:$R$66,17,FALSE)&gt;S$3,0,IF(VLOOKUP($C23,'Regional Crises'!$B$1:$R$66,17,FALSE)&lt;S$4,5,(S$3-VLOOKUP($C23,'Regional Crises'!$B$1:$R$66,17,FALSE))/(S$3-S$4)*5)),1)))),(IF(VLOOKUP($E23,'Country Indicator Data'!$B$4:$N$194,13,FALSE)="x","x",ROUND(IF(VLOOKUP($E23,'Country Indicator Data'!$B$4:$N$194,13,FALSE)&gt;S$3,0,IF(VLOOKUP($E23,'Country Indicator Data'!$B$4:$N$194,13,FALSE)&lt;S$4,5,(S$3-VLOOKUP($E23,'Country Indicator Data'!$B$4:$N$194,13,FALSE))/(S$3-S$4)*5)),1))))</f>
        <v>2.2000000000000002</v>
      </c>
      <c r="T23" s="166">
        <f>IF(B23="Regional crisis",((IF(VLOOKUP($C23,'Regional Crises'!$B$1:$R$66,14,FALSE)="x","x",ROUND(IF(VLOOKUP($C23,'Regional Crises'!$B$1:$R$66,14,FALSE)&gt;T$3,0,IF(VLOOKUP($C23,'Regional Crises'!$B$1:$R$66,14,FALSE)&lt;T$4,5,(T$3-VLOOKUP($C23,'Regional Crises'!$B$1:$R$66,14,FALSE))/(T$3-T$4)*5)),1)))),(IF(VLOOKUP($E23,'Country Indicator Data'!$B$4:$N$194,10,FALSE)="x","x",ROUND(IF(VLOOKUP($E23,'Country Indicator Data'!$B$4:$N$194,10,FALSE)&gt;T$3,0,IF(VLOOKUP($E23,'Country Indicator Data'!$B$4:$N$194,10,FALSE)&lt;T$4,5,(T$3-VLOOKUP($E23,'Country Indicator Data'!$B$4:$N$194,10,FALSE))/(T$3-T$4)*5)),1))))</f>
        <v>2</v>
      </c>
      <c r="U23" s="166">
        <f>IF(B23="Regional crisis",((IF(VLOOKUP($C23,'Regional Crises'!$B$1:$R$66,15,FALSE)="x","x",ROUND(IF(VLOOKUP($C23,'Regional Crises'!$B$1:$R$66,15,FALSE)&gt;U$3,0,IF(VLOOKUP($C23,'Regional Crises'!$B$1:$R$66,15,FALSE)&lt;U$4,5,(U$3-VLOOKUP($C23,'Regional Crises'!$B$1:$R$66,15,FALSE))/(U$3-U$4)*5)),1)))),(IF(VLOOKUP($E23,'Country Indicator Data'!$B$4:$N$194,11,FALSE)="x","x",ROUND(IF(VLOOKUP($E23,'Country Indicator Data'!$B$4:$N$194,11,FALSE)&gt;U$3,0,IF(VLOOKUP($E23,'Country Indicator Data'!$B$4:$N$194,11,FALSE)&lt;U$4,5,(U$3-VLOOKUP($E23,'Country Indicator Data'!$B$4:$N$194,11,FALSE))/(U$3-U$4)*5)),1))))</f>
        <v>0.3</v>
      </c>
      <c r="V23" s="166">
        <f>IF(B23="Regional crisis",((IF(VLOOKUP($C23,'Regional Crises'!$B$1:$R$66,16,FALSE)="x","x",ROUND(IF(VLOOKUP($C23,'Regional Crises'!$B$1:$R$66,16,FALSE)&gt;V$3,0,IF(VLOOKUP($C23,'Regional Crises'!$B$1:$R$66,16,FALSE)&lt;V$4,5,(V$3-VLOOKUP($C23,'Regional Crises'!$B$1:$R$66,16,FALSE))/(V$3-V$4)*5)),1)))),(IF(VLOOKUP($E23,'Country Indicator Data'!$B$4:$N$194,12,FALSE)="x","x",ROUND(IF(VLOOKUP($E23,'Country Indicator Data'!$B$4:$N$194,12,FALSE)&gt;V$3,0,IF(VLOOKUP($E23,'Country Indicator Data'!$B$4:$N$194,12,FALSE)&lt;V$4,5,(V$3-VLOOKUP($E23,'Country Indicator Data'!$B$4:$N$194,12,FALSE))/(V$3-V$4)*5)),1))))</f>
        <v>0.5</v>
      </c>
      <c r="W23" s="166">
        <f t="shared" si="5"/>
        <v>1.3</v>
      </c>
      <c r="X23" s="166">
        <f t="shared" si="6"/>
        <v>0.9</v>
      </c>
      <c r="Y23" s="173">
        <f>IF('Core Indicators'!FC20="x","x",IF('Core Indicators'!FC20&gt;=5,5,IF('Core Indicators'!FC20&gt;=4,4,IF('Core Indicators'!FC20&gt;=3,3,IF('Core Indicators'!FC20&gt;=2,2,IF('Core Indicators'!FC20&gt;=1,1,0))))))</f>
        <v>2</v>
      </c>
      <c r="Z23" s="166">
        <f t="shared" si="7"/>
        <v>2</v>
      </c>
      <c r="AA23" s="173">
        <f>'Crisis Indicator Data'!Y20</f>
        <v>0</v>
      </c>
      <c r="AB23" s="173">
        <f>'Crisis Indicator Data'!Z20</f>
        <v>0</v>
      </c>
      <c r="AC23" s="173">
        <f>'Crisis Indicator Data'!AA20</f>
        <v>0</v>
      </c>
      <c r="AD23" s="173">
        <f>'Crisis Indicator Data'!AB20</f>
        <v>0</v>
      </c>
      <c r="AE23" s="173">
        <f t="shared" si="8"/>
        <v>0</v>
      </c>
      <c r="AF23" s="173">
        <f>'Crisis Indicator Data'!AC20</f>
        <v>0</v>
      </c>
      <c r="AG23" s="173">
        <f>'Crisis Indicator Data'!AD20</f>
        <v>0</v>
      </c>
      <c r="AH23" s="173">
        <f t="shared" si="9"/>
        <v>0</v>
      </c>
      <c r="AI23" s="173">
        <f>'Crisis Indicator Data'!AE20</f>
        <v>0</v>
      </c>
      <c r="AJ23" s="173">
        <f>'Crisis Indicator Data'!AF20</f>
        <v>0</v>
      </c>
      <c r="AK23" s="173">
        <f>'Crisis Indicator Data'!AG20</f>
        <v>0</v>
      </c>
      <c r="AL23" s="173">
        <f t="shared" si="10"/>
        <v>0</v>
      </c>
      <c r="AM23" s="166">
        <f t="shared" si="11"/>
        <v>0</v>
      </c>
      <c r="AN23" s="166">
        <f t="shared" si="12"/>
        <v>1</v>
      </c>
    </row>
    <row r="24" spans="1:40" ht="13.5" customHeight="1">
      <c r="A24" s="97" t="str">
        <f>'Crisis Indicator Data'!A21</f>
        <v>Multiple crises in Djibouti</v>
      </c>
      <c r="B24" s="98" t="str">
        <f>'Crisis Indicator Data'!B21</f>
        <v>Multiple crises country</v>
      </c>
      <c r="C24" s="98" t="str">
        <f>'Crisis Indicator Data'!C21</f>
        <v>DJI001</v>
      </c>
      <c r="D24" s="98" t="str">
        <f>'Crisis Indicator Data'!D21</f>
        <v>Djibouti</v>
      </c>
      <c r="E24" s="99" t="str">
        <f>'Crisis Indicator Data'!E21</f>
        <v>DJI</v>
      </c>
      <c r="F24" s="166">
        <f>IF(B24="Regional crisis",(IF(VLOOKUP($C24,'Regional Crises'!$B$1:$R$66,7,FALSE)="x","x",ROUND(IF(VLOOKUP($C24,'Regional Crises'!$B$1:$R$66,7,FALSE)&gt;$F$3,5,IF(VLOOKUP($C24,'Regional Crises'!$B$1:$R$66,7,FALSE)&lt;F$4,0,($F$3-VLOOKUP($C24,'Regional Crises'!$B$1:$R$66,7,FALSE))/($F$3-$F$4)*5)),1))),IF(VLOOKUP($E24,'Country Indicator Data'!$B$4:$N$194,3,FALSE)="x","x",ROUND(IF(VLOOKUP($E24,'Country Indicator Data'!$B$4:$N$194,3,FALSE)&gt;$F$3,5,IF(VLOOKUP($E24,'Country Indicator Data'!$B$4:$N$194,3,FALSE)&lt;$F$4,0,($F$3-VLOOKUP($E24,'Country Indicator Data'!$B$4:$N$194,3,FALSE))/($F$3-$F$4)*5)),1)))</f>
        <v>2.9</v>
      </c>
      <c r="G24" s="166">
        <f>IF(B24="Regional crisis",(IF(VLOOKUP($C24,'Regional Crises'!$B$1:$R$66,9,FALSE)="x","x",ROUND(IF(VLOOKUP($C24,'Regional Crises'!$B$1:$R$66,9,FALSE)&gt;G$3,5,IF(VLOOKUP($C24,'Regional Crises'!$B$1:$R$66,9,FALSE)&lt;G$4,0,(G$3-VLOOKUP($C24,'Regional Crises'!$B$1:$R$66,9,FALSE))/(G$3-G$4)*5)),1))),IF(VLOOKUP($E24,'Country Indicator Data'!$B$4:$N$194,5,FALSE)="x","x",ROUND(IF(VLOOKUP($E24,'Country Indicator Data'!$B$4:$N$194,5,FALSE)&gt;G$3,5,IF(VLOOKUP($E24,'Country Indicator Data'!$B$4:$N$194,5,FALSE)&lt;G$4,0,(G$3-VLOOKUP($E24,'Country Indicator Data'!$B$4:$N$194,5,FALSE))/(G$3-G$4)*5)),1)))</f>
        <v>3.1</v>
      </c>
      <c r="H24" s="166">
        <f t="shared" si="0"/>
        <v>3</v>
      </c>
      <c r="I24" s="166">
        <f>IF(B24="Regional crisis",(IF(VLOOKUP($C24,'Regional Crises'!$B$1:$R$66,6,FALSE)="x","x",ROUND(IF(VLOOKUP($C24,'Regional Crises'!$B$1:$R$66,6,FALSE)&gt;I$3,5,IF(VLOOKUP($C24,'Regional Crises'!$B$1:$R$66,6,FALSE)&lt;I$4,0,5-(I$3-VLOOKUP($C24,'Regional Crises'!$B$1:$R$66,6,FALSE))/(I$3-I$4)*5)),1))),IF(VLOOKUP($E24,'Country Indicator Data'!$B$4:$N$194,2,FALSE)="x","x",ROUND(IF(VLOOKUP($E24,'Country Indicator Data'!$B$4:$N$194,2,FALSE)&gt;I$3,5,IF(VLOOKUP($E24,'Country Indicator Data'!$B$4:$N$194,2,FALSE)&lt;I$4,0,5-(I$3-VLOOKUP($E24,'Country Indicator Data'!$B$4:$N$194,2,FALSE))/(I$3-I$4)*5)),1)))</f>
        <v>2.8</v>
      </c>
      <c r="J24" s="166">
        <f>IF(B24="Regional crisis",(IF(VLOOKUP($C24,'Regional Crises'!$B$1:$R$66,8,FALSE)="x","x",ROUND(IF(VLOOKUP($C24,'Regional Crises'!$B$1:$R$66,8,FALSE)&gt;J$3,5,IF(VLOOKUP($C24,'Regional Crises'!$B$1:$R$66,8,FALSE)&lt;J$4,0,5-(J$3-VLOOKUP($C24,'Regional Crises'!$B$1:$R$66,8,FALSE))/(J$3-J$4)*5)),1))),IF(VLOOKUP($E24,'Country Indicator Data'!$B$4:$N$194,4,FALSE)="x","x",ROUND(IF(VLOOKUP($E24,'Country Indicator Data'!$B$4:$N$194,4,FALSE)&gt;J$3,5,IF(VLOOKUP($E24,'Country Indicator Data'!$B$4:$N$194,4,FALSE)&lt;J$4,0,5-(J$3-VLOOKUP($E24,'Country Indicator Data'!$B$4:$N$194,4,FALSE))/(J$3-J$4)*5)),1)))</f>
        <v>0</v>
      </c>
      <c r="K24" s="166">
        <f t="shared" si="1"/>
        <v>1.4</v>
      </c>
      <c r="L24" s="166" t="str">
        <f>IF(B24="Regional crisis",(IF(VLOOKUP($C24,'Regional Crises'!$B$1:$R$66,10,FALSE)="x","x",ROUND(IF(VLOOKUP($C24,'Regional Crises'!$B$1:$R$66,10,FALSE)&gt;L$3,5,IF(VLOOKUP($C24,'Regional Crises'!$B$1:$R$66,10,FALSE)&lt;L$4,0,5-(L$3-VLOOKUP($C24,'Regional Crises'!$B$1:$R$66,10,FALSE))/(L$3-L$4)*5)),1))),IF(VLOOKUP($E24,'Country Indicator Data'!$B$4:$N$194,6,FALSE)="x","x",ROUND(IF(VLOOKUP($E24,'Country Indicator Data'!$B$4:$N$194,6,FALSE)&gt;L$3,5,IF(VLOOKUP($E24,'Country Indicator Data'!$B$4:$N$194,6,FALSE)&lt;L$4,0,5-(L$3-VLOOKUP($E24,'Country Indicator Data'!$B$4:$N$194,6,FALSE))/(L$3-L$4)*5)),1)))</f>
        <v>x</v>
      </c>
      <c r="M24" s="166">
        <f>IF(B24="Regional crisis",(IF(VLOOKUP($C24,'Regional Crises'!$B$1:$R$66,11,FALSE)="x","x",ROUND(IF(VLOOKUP($C24,'Regional Crises'!$B$1:$R$66,11,FALSE)&gt;M$3,5,IF(VLOOKUP($C24,'Regional Crises'!$B$1:$R$66,11,FALSE)&lt;M$4,0,5-(M$3-VLOOKUP($C24,'Regional Crises'!$B$1:$R$66,11,FALSE))/(M$3-M$4)*5)),1))),IF(VLOOKUP($E24,'Country Indicator Data'!$B$4:$N$194,7,FALSE)="x","x",ROUND(IF(VLOOKUP($E24,'Country Indicator Data'!$B$4:$N$194,7,FALSE)&gt;M$3,5,IF(VLOOKUP($E24,'Country Indicator Data'!$B$4:$N$194,7,FALSE)&lt;M$4,0,5-(M$3-VLOOKUP($E24,'Country Indicator Data'!$B$4:$N$194,7,FALSE))/(M$3-M$4)*5)),1)))</f>
        <v>2.1</v>
      </c>
      <c r="N24" s="166">
        <f t="shared" si="2"/>
        <v>2.1</v>
      </c>
      <c r="O24" s="166">
        <f t="shared" si="3"/>
        <v>2.1666666666666665</v>
      </c>
      <c r="P24" s="166">
        <f>IF(B24="Regional crisis",VLOOKUP(C24,'Regional Crises'!$B$1:$R$69,12,FALSE),VLOOKUP(E24,'Country Indicator Data'!$B$4:$I$194,8,FALSE))</f>
        <v>3</v>
      </c>
      <c r="Q24" s="166">
        <f>IF($B24="Regional crisis",((IF(VLOOKUP($C24,'Regional Crises'!$B$1:$R$66,13,FALSE)="x","x",ROUND(IF(VLOOKUP($C24,'Regional Crises'!$B$1:$R$66,13,FALSE)&gt;Q$3,5,IF(VLOOKUP($C24,'Regional Crises'!$B$1:$R$66,13,FALSE)&lt;Q$4,0,5-(LOG(Q$3)-LOG(VLOOKUP($C24,'Regional Crises'!$B$1:$R$66,13,FALSE)))/(LOG(Q$3)-LOG(Q$4))*5)),1)))),(IF(VLOOKUP($E24,'Country Indicator Data'!$B$4:$N$194,9,FALSE)="x","x",ROUND(IF(VLOOKUP($E24,'Country Indicator Data'!$B$4:$N$194,9,FALSE)&gt;Q$3,5,IF(VLOOKUP($E24,'Country Indicator Data'!$B$4:$N$194,9,FALSE)&lt;Q$4,0,5-(LOG(Q$3)-LOG(VLOOKUP($E24,'Country Indicator Data'!$B$4:$N$194,9,FALSE)))/(LOG(Q$3)-LOG(Q$4))*5)),1))))</f>
        <v>2.1</v>
      </c>
      <c r="R24" s="166">
        <f t="shared" si="4"/>
        <v>2.5499999999999998</v>
      </c>
      <c r="S24" s="166">
        <f>IF(B24="Regional crisis",((IF(VLOOKUP($C24,'Regional Crises'!$B$1:$R$66,17,FALSE)="x","x",ROUND(IF(VLOOKUP($C24,'Regional Crises'!$B$1:$R$66,17,FALSE)&gt;S$3,0,IF(VLOOKUP($C24,'Regional Crises'!$B$1:$R$66,17,FALSE)&lt;S$4,5,(S$3-VLOOKUP($C24,'Regional Crises'!$B$1:$R$66,17,FALSE))/(S$3-S$4)*5)),1)))),(IF(VLOOKUP($E24,'Country Indicator Data'!$B$4:$N$194,13,FALSE)="x","x",ROUND(IF(VLOOKUP($E24,'Country Indicator Data'!$B$4:$N$194,13,FALSE)&gt;S$3,0,IF(VLOOKUP($E24,'Country Indicator Data'!$B$4:$N$194,13,FALSE)&lt;S$4,5,(S$3-VLOOKUP($E24,'Country Indicator Data'!$B$4:$N$194,13,FALSE))/(S$3-S$4)*5)),1))))</f>
        <v>3.5</v>
      </c>
      <c r="T24" s="166">
        <f>IF(B24="Regional crisis",((IF(VLOOKUP($C24,'Regional Crises'!$B$1:$R$66,14,FALSE)="x","x",ROUND(IF(VLOOKUP($C24,'Regional Crises'!$B$1:$R$66,14,FALSE)&gt;T$3,0,IF(VLOOKUP($C24,'Regional Crises'!$B$1:$R$66,14,FALSE)&lt;T$4,5,(T$3-VLOOKUP($C24,'Regional Crises'!$B$1:$R$66,14,FALSE))/(T$3-T$4)*5)),1)))),(IF(VLOOKUP($E24,'Country Indicator Data'!$B$4:$N$194,10,FALSE)="x","x",ROUND(IF(VLOOKUP($E24,'Country Indicator Data'!$B$4:$N$194,10,FALSE)&gt;T$3,0,IF(VLOOKUP($E24,'Country Indicator Data'!$B$4:$N$194,10,FALSE)&lt;T$4,5,(T$3-VLOOKUP($E24,'Country Indicator Data'!$B$4:$N$194,10,FALSE))/(T$3-T$4)*5)),1))))</f>
        <v>3.4</v>
      </c>
      <c r="U24" s="166">
        <f>IF(B24="Regional crisis",((IF(VLOOKUP($C24,'Regional Crises'!$B$1:$R$66,15,FALSE)="x","x",ROUND(IF(VLOOKUP($C24,'Regional Crises'!$B$1:$R$66,15,FALSE)&gt;U$3,0,IF(VLOOKUP($C24,'Regional Crises'!$B$1:$R$66,15,FALSE)&lt;U$4,5,(U$3-VLOOKUP($C24,'Regional Crises'!$B$1:$R$66,15,FALSE))/(U$3-U$4)*5)),1)))),(IF(VLOOKUP($E24,'Country Indicator Data'!$B$4:$N$194,11,FALSE)="x","x",ROUND(IF(VLOOKUP($E24,'Country Indicator Data'!$B$4:$N$194,11,FALSE)&gt;U$3,0,IF(VLOOKUP($E24,'Country Indicator Data'!$B$4:$N$194,11,FALSE)&lt;U$4,5,(U$3-VLOOKUP($E24,'Country Indicator Data'!$B$4:$N$194,11,FALSE))/(U$3-U$4)*5)),1))))</f>
        <v>3.5</v>
      </c>
      <c r="V24" s="166">
        <f>IF(B24="Regional crisis",((IF(VLOOKUP($C24,'Regional Crises'!$B$1:$R$66,16,FALSE)="x","x",ROUND(IF(VLOOKUP($C24,'Regional Crises'!$B$1:$R$66,16,FALSE)&gt;V$3,0,IF(VLOOKUP($C24,'Regional Crises'!$B$1:$R$66,16,FALSE)&lt;V$4,5,(V$3-VLOOKUP($C24,'Regional Crises'!$B$1:$R$66,16,FALSE))/(V$3-V$4)*5)),1)))),(IF(VLOOKUP($E24,'Country Indicator Data'!$B$4:$N$194,12,FALSE)="x","x",ROUND(IF(VLOOKUP($E24,'Country Indicator Data'!$B$4:$N$194,12,FALSE)&gt;V$3,0,IF(VLOOKUP($E24,'Country Indicator Data'!$B$4:$N$194,12,FALSE)&lt;V$4,5,(V$3-VLOOKUP($E24,'Country Indicator Data'!$B$4:$N$194,12,FALSE))/(V$3-V$4)*5)),1))))</f>
        <v>3.8</v>
      </c>
      <c r="W24" s="166">
        <f t="shared" si="5"/>
        <v>3.6</v>
      </c>
      <c r="X24" s="166">
        <f t="shared" si="6"/>
        <v>2.8</v>
      </c>
      <c r="Y24" s="173">
        <f>IF('Core Indicators'!FC21="x","x",IF('Core Indicators'!FC21&gt;=5,5,IF('Core Indicators'!FC21&gt;=4,4,IF('Core Indicators'!FC21&gt;=3,3,IF('Core Indicators'!FC21&gt;=2,2,IF('Core Indicators'!FC21&gt;=1,1,0))))))</f>
        <v>5</v>
      </c>
      <c r="Z24" s="166">
        <f t="shared" si="7"/>
        <v>5</v>
      </c>
      <c r="AA24" s="173">
        <f>'Crisis Indicator Data'!Y21</f>
        <v>1</v>
      </c>
      <c r="AB24" s="173">
        <f>'Crisis Indicator Data'!Z21</f>
        <v>1</v>
      </c>
      <c r="AC24" s="173">
        <f>'Crisis Indicator Data'!AA21</f>
        <v>0</v>
      </c>
      <c r="AD24" s="173">
        <f>'Crisis Indicator Data'!AB21</f>
        <v>0</v>
      </c>
      <c r="AE24" s="173">
        <f t="shared" si="8"/>
        <v>2</v>
      </c>
      <c r="AF24" s="173">
        <f>'Crisis Indicator Data'!AC21</f>
        <v>0</v>
      </c>
      <c r="AG24" s="173">
        <f>'Crisis Indicator Data'!AD21</f>
        <v>2</v>
      </c>
      <c r="AH24" s="173">
        <f t="shared" si="9"/>
        <v>2</v>
      </c>
      <c r="AI24" s="173">
        <f>'Crisis Indicator Data'!AE21</f>
        <v>0</v>
      </c>
      <c r="AJ24" s="173">
        <f>'Crisis Indicator Data'!AF21</f>
        <v>0</v>
      </c>
      <c r="AK24" s="173">
        <f>'Crisis Indicator Data'!AG21</f>
        <v>1</v>
      </c>
      <c r="AL24" s="173">
        <f t="shared" si="10"/>
        <v>1</v>
      </c>
      <c r="AM24" s="166">
        <f t="shared" si="11"/>
        <v>2</v>
      </c>
      <c r="AN24" s="166">
        <f t="shared" si="12"/>
        <v>3.5</v>
      </c>
    </row>
    <row r="25" spans="1:40" ht="13.5" customHeight="1">
      <c r="A25" s="97" t="str">
        <f>'Crisis Indicator Data'!A22</f>
        <v>Mixed migration in Djibouti</v>
      </c>
      <c r="B25" s="98" t="str">
        <f>'Crisis Indicator Data'!B22</f>
        <v>International displacement</v>
      </c>
      <c r="C25" s="98" t="str">
        <f>'Crisis Indicator Data'!C22</f>
        <v>DJI002</v>
      </c>
      <c r="D25" s="98" t="str">
        <f>'Crisis Indicator Data'!D22</f>
        <v>Djibouti</v>
      </c>
      <c r="E25" s="99" t="str">
        <f>'Crisis Indicator Data'!E22</f>
        <v>DJI</v>
      </c>
      <c r="F25" s="166">
        <f>IF(B25="Regional crisis",(IF(VLOOKUP($C25,'Regional Crises'!$B$1:$R$66,7,FALSE)="x","x",ROUND(IF(VLOOKUP($C25,'Regional Crises'!$B$1:$R$66,7,FALSE)&gt;$F$3,5,IF(VLOOKUP($C25,'Regional Crises'!$B$1:$R$66,7,FALSE)&lt;F$4,0,($F$3-VLOOKUP($C25,'Regional Crises'!$B$1:$R$66,7,FALSE))/($F$3-$F$4)*5)),1))),IF(VLOOKUP($E25,'Country Indicator Data'!$B$4:$N$194,3,FALSE)="x","x",ROUND(IF(VLOOKUP($E25,'Country Indicator Data'!$B$4:$N$194,3,FALSE)&gt;$F$3,5,IF(VLOOKUP($E25,'Country Indicator Data'!$B$4:$N$194,3,FALSE)&lt;$F$4,0,($F$3-VLOOKUP($E25,'Country Indicator Data'!$B$4:$N$194,3,FALSE))/($F$3-$F$4)*5)),1)))</f>
        <v>2.9</v>
      </c>
      <c r="G25" s="166">
        <f>IF(B25="Regional crisis",(IF(VLOOKUP($C25,'Regional Crises'!$B$1:$R$66,9,FALSE)="x","x",ROUND(IF(VLOOKUP($C25,'Regional Crises'!$B$1:$R$66,9,FALSE)&gt;G$3,5,IF(VLOOKUP($C25,'Regional Crises'!$B$1:$R$66,9,FALSE)&lt;G$4,0,(G$3-VLOOKUP($C25,'Regional Crises'!$B$1:$R$66,9,FALSE))/(G$3-G$4)*5)),1))),IF(VLOOKUP($E25,'Country Indicator Data'!$B$4:$N$194,5,FALSE)="x","x",ROUND(IF(VLOOKUP($E25,'Country Indicator Data'!$B$4:$N$194,5,FALSE)&gt;G$3,5,IF(VLOOKUP($E25,'Country Indicator Data'!$B$4:$N$194,5,FALSE)&lt;G$4,0,(G$3-VLOOKUP($E25,'Country Indicator Data'!$B$4:$N$194,5,FALSE))/(G$3-G$4)*5)),1)))</f>
        <v>3.1</v>
      </c>
      <c r="H25" s="166">
        <f t="shared" si="0"/>
        <v>3</v>
      </c>
      <c r="I25" s="166">
        <f>IF(B25="Regional crisis",(IF(VLOOKUP($C25,'Regional Crises'!$B$1:$R$66,6,FALSE)="x","x",ROUND(IF(VLOOKUP($C25,'Regional Crises'!$B$1:$R$66,6,FALSE)&gt;I$3,5,IF(VLOOKUP($C25,'Regional Crises'!$B$1:$R$66,6,FALSE)&lt;I$4,0,5-(I$3-VLOOKUP($C25,'Regional Crises'!$B$1:$R$66,6,FALSE))/(I$3-I$4)*5)),1))),IF(VLOOKUP($E25,'Country Indicator Data'!$B$4:$N$194,2,FALSE)="x","x",ROUND(IF(VLOOKUP($E25,'Country Indicator Data'!$B$4:$N$194,2,FALSE)&gt;I$3,5,IF(VLOOKUP($E25,'Country Indicator Data'!$B$4:$N$194,2,FALSE)&lt;I$4,0,5-(I$3-VLOOKUP($E25,'Country Indicator Data'!$B$4:$N$194,2,FALSE))/(I$3-I$4)*5)),1)))</f>
        <v>2.8</v>
      </c>
      <c r="J25" s="166">
        <f>IF(B25="Regional crisis",(IF(VLOOKUP($C25,'Regional Crises'!$B$1:$R$66,8,FALSE)="x","x",ROUND(IF(VLOOKUP($C25,'Regional Crises'!$B$1:$R$66,8,FALSE)&gt;J$3,5,IF(VLOOKUP($C25,'Regional Crises'!$B$1:$R$66,8,FALSE)&lt;J$4,0,5-(J$3-VLOOKUP($C25,'Regional Crises'!$B$1:$R$66,8,FALSE))/(J$3-J$4)*5)),1))),IF(VLOOKUP($E25,'Country Indicator Data'!$B$4:$N$194,4,FALSE)="x","x",ROUND(IF(VLOOKUP($E25,'Country Indicator Data'!$B$4:$N$194,4,FALSE)&gt;J$3,5,IF(VLOOKUP($E25,'Country Indicator Data'!$B$4:$N$194,4,FALSE)&lt;J$4,0,5-(J$3-VLOOKUP($E25,'Country Indicator Data'!$B$4:$N$194,4,FALSE))/(J$3-J$4)*5)),1)))</f>
        <v>0</v>
      </c>
      <c r="K25" s="166">
        <f t="shared" si="1"/>
        <v>1.4</v>
      </c>
      <c r="L25" s="166" t="str">
        <f>IF(B25="Regional crisis",(IF(VLOOKUP($C25,'Regional Crises'!$B$1:$R$66,10,FALSE)="x","x",ROUND(IF(VLOOKUP($C25,'Regional Crises'!$B$1:$R$66,10,FALSE)&gt;L$3,5,IF(VLOOKUP($C25,'Regional Crises'!$B$1:$R$66,10,FALSE)&lt;L$4,0,5-(L$3-VLOOKUP($C25,'Regional Crises'!$B$1:$R$66,10,FALSE))/(L$3-L$4)*5)),1))),IF(VLOOKUP($E25,'Country Indicator Data'!$B$4:$N$194,6,FALSE)="x","x",ROUND(IF(VLOOKUP($E25,'Country Indicator Data'!$B$4:$N$194,6,FALSE)&gt;L$3,5,IF(VLOOKUP($E25,'Country Indicator Data'!$B$4:$N$194,6,FALSE)&lt;L$4,0,5-(L$3-VLOOKUP($E25,'Country Indicator Data'!$B$4:$N$194,6,FALSE))/(L$3-L$4)*5)),1)))</f>
        <v>x</v>
      </c>
      <c r="M25" s="166">
        <f>IF(B25="Regional crisis",(IF(VLOOKUP($C25,'Regional Crises'!$B$1:$R$66,11,FALSE)="x","x",ROUND(IF(VLOOKUP($C25,'Regional Crises'!$B$1:$R$66,11,FALSE)&gt;M$3,5,IF(VLOOKUP($C25,'Regional Crises'!$B$1:$R$66,11,FALSE)&lt;M$4,0,5-(M$3-VLOOKUP($C25,'Regional Crises'!$B$1:$R$66,11,FALSE))/(M$3-M$4)*5)),1))),IF(VLOOKUP($E25,'Country Indicator Data'!$B$4:$N$194,7,FALSE)="x","x",ROUND(IF(VLOOKUP($E25,'Country Indicator Data'!$B$4:$N$194,7,FALSE)&gt;M$3,5,IF(VLOOKUP($E25,'Country Indicator Data'!$B$4:$N$194,7,FALSE)&lt;M$4,0,5-(M$3-VLOOKUP($E25,'Country Indicator Data'!$B$4:$N$194,7,FALSE))/(M$3-M$4)*5)),1)))</f>
        <v>2.1</v>
      </c>
      <c r="N25" s="166">
        <f t="shared" si="2"/>
        <v>2.1</v>
      </c>
      <c r="O25" s="166">
        <f t="shared" si="3"/>
        <v>2.1666666666666665</v>
      </c>
      <c r="P25" s="166">
        <f>IF(B25="Regional crisis",VLOOKUP(C25,'Regional Crises'!$B$1:$R$69,12,FALSE),VLOOKUP(E25,'Country Indicator Data'!$B$4:$I$194,8,FALSE))</f>
        <v>3</v>
      </c>
      <c r="Q25" s="166">
        <f>IF($B25="Regional crisis",((IF(VLOOKUP($C25,'Regional Crises'!$B$1:$R$66,13,FALSE)="x","x",ROUND(IF(VLOOKUP($C25,'Regional Crises'!$B$1:$R$66,13,FALSE)&gt;Q$3,5,IF(VLOOKUP($C25,'Regional Crises'!$B$1:$R$66,13,FALSE)&lt;Q$4,0,5-(LOG(Q$3)-LOG(VLOOKUP($C25,'Regional Crises'!$B$1:$R$66,13,FALSE)))/(LOG(Q$3)-LOG(Q$4))*5)),1)))),(IF(VLOOKUP($E25,'Country Indicator Data'!$B$4:$N$194,9,FALSE)="x","x",ROUND(IF(VLOOKUP($E25,'Country Indicator Data'!$B$4:$N$194,9,FALSE)&gt;Q$3,5,IF(VLOOKUP($E25,'Country Indicator Data'!$B$4:$N$194,9,FALSE)&lt;Q$4,0,5-(LOG(Q$3)-LOG(VLOOKUP($E25,'Country Indicator Data'!$B$4:$N$194,9,FALSE)))/(LOG(Q$3)-LOG(Q$4))*5)),1))))</f>
        <v>2.1</v>
      </c>
      <c r="R25" s="166">
        <f t="shared" si="4"/>
        <v>2.5499999999999998</v>
      </c>
      <c r="S25" s="166">
        <f>IF(B25="Regional crisis",((IF(VLOOKUP($C25,'Regional Crises'!$B$1:$R$66,17,FALSE)="x","x",ROUND(IF(VLOOKUP($C25,'Regional Crises'!$B$1:$R$66,17,FALSE)&gt;S$3,0,IF(VLOOKUP($C25,'Regional Crises'!$B$1:$R$66,17,FALSE)&lt;S$4,5,(S$3-VLOOKUP($C25,'Regional Crises'!$B$1:$R$66,17,FALSE))/(S$3-S$4)*5)),1)))),(IF(VLOOKUP($E25,'Country Indicator Data'!$B$4:$N$194,13,FALSE)="x","x",ROUND(IF(VLOOKUP($E25,'Country Indicator Data'!$B$4:$N$194,13,FALSE)&gt;S$3,0,IF(VLOOKUP($E25,'Country Indicator Data'!$B$4:$N$194,13,FALSE)&lt;S$4,5,(S$3-VLOOKUP($E25,'Country Indicator Data'!$B$4:$N$194,13,FALSE))/(S$3-S$4)*5)),1))))</f>
        <v>3.5</v>
      </c>
      <c r="T25" s="166">
        <f>IF(B25="Regional crisis",((IF(VLOOKUP($C25,'Regional Crises'!$B$1:$R$66,14,FALSE)="x","x",ROUND(IF(VLOOKUP($C25,'Regional Crises'!$B$1:$R$66,14,FALSE)&gt;T$3,0,IF(VLOOKUP($C25,'Regional Crises'!$B$1:$R$66,14,FALSE)&lt;T$4,5,(T$3-VLOOKUP($C25,'Regional Crises'!$B$1:$R$66,14,FALSE))/(T$3-T$4)*5)),1)))),(IF(VLOOKUP($E25,'Country Indicator Data'!$B$4:$N$194,10,FALSE)="x","x",ROUND(IF(VLOOKUP($E25,'Country Indicator Data'!$B$4:$N$194,10,FALSE)&gt;T$3,0,IF(VLOOKUP($E25,'Country Indicator Data'!$B$4:$N$194,10,FALSE)&lt;T$4,5,(T$3-VLOOKUP($E25,'Country Indicator Data'!$B$4:$N$194,10,FALSE))/(T$3-T$4)*5)),1))))</f>
        <v>3.4</v>
      </c>
      <c r="U25" s="166">
        <f>IF(B25="Regional crisis",((IF(VLOOKUP($C25,'Regional Crises'!$B$1:$R$66,15,FALSE)="x","x",ROUND(IF(VLOOKUP($C25,'Regional Crises'!$B$1:$R$66,15,FALSE)&gt;U$3,0,IF(VLOOKUP($C25,'Regional Crises'!$B$1:$R$66,15,FALSE)&lt;U$4,5,(U$3-VLOOKUP($C25,'Regional Crises'!$B$1:$R$66,15,FALSE))/(U$3-U$4)*5)),1)))),(IF(VLOOKUP($E25,'Country Indicator Data'!$B$4:$N$194,11,FALSE)="x","x",ROUND(IF(VLOOKUP($E25,'Country Indicator Data'!$B$4:$N$194,11,FALSE)&gt;U$3,0,IF(VLOOKUP($E25,'Country Indicator Data'!$B$4:$N$194,11,FALSE)&lt;U$4,5,(U$3-VLOOKUP($E25,'Country Indicator Data'!$B$4:$N$194,11,FALSE))/(U$3-U$4)*5)),1))))</f>
        <v>3.5</v>
      </c>
      <c r="V25" s="166">
        <f>IF(B25="Regional crisis",((IF(VLOOKUP($C25,'Regional Crises'!$B$1:$R$66,16,FALSE)="x","x",ROUND(IF(VLOOKUP($C25,'Regional Crises'!$B$1:$R$66,16,FALSE)&gt;V$3,0,IF(VLOOKUP($C25,'Regional Crises'!$B$1:$R$66,16,FALSE)&lt;V$4,5,(V$3-VLOOKUP($C25,'Regional Crises'!$B$1:$R$66,16,FALSE))/(V$3-V$4)*5)),1)))),(IF(VLOOKUP($E25,'Country Indicator Data'!$B$4:$N$194,12,FALSE)="x","x",ROUND(IF(VLOOKUP($E25,'Country Indicator Data'!$B$4:$N$194,12,FALSE)&gt;V$3,0,IF(VLOOKUP($E25,'Country Indicator Data'!$B$4:$N$194,12,FALSE)&lt;V$4,5,(V$3-VLOOKUP($E25,'Country Indicator Data'!$B$4:$N$194,12,FALSE))/(V$3-V$4)*5)),1))))</f>
        <v>3.8</v>
      </c>
      <c r="W25" s="166">
        <f t="shared" si="5"/>
        <v>3.6</v>
      </c>
      <c r="X25" s="166">
        <f t="shared" si="6"/>
        <v>2.8</v>
      </c>
      <c r="Y25" s="173">
        <f>IF('Core Indicators'!FC22="x","x",IF('Core Indicators'!FC22&gt;=5,5,IF('Core Indicators'!FC22&gt;=4,4,IF('Core Indicators'!FC22&gt;=3,3,IF('Core Indicators'!FC22&gt;=2,2,IF('Core Indicators'!FC22&gt;=1,1,0))))))</f>
        <v>2</v>
      </c>
      <c r="Z25" s="166">
        <f t="shared" si="7"/>
        <v>2</v>
      </c>
      <c r="AA25" s="173">
        <f>'Crisis Indicator Data'!Y22</f>
        <v>1</v>
      </c>
      <c r="AB25" s="173">
        <f>'Crisis Indicator Data'!Z22</f>
        <v>0</v>
      </c>
      <c r="AC25" s="173">
        <f>'Crisis Indicator Data'!AA22</f>
        <v>0</v>
      </c>
      <c r="AD25" s="173">
        <f>'Crisis Indicator Data'!AB22</f>
        <v>0</v>
      </c>
      <c r="AE25" s="173">
        <f t="shared" si="8"/>
        <v>1</v>
      </c>
      <c r="AF25" s="173">
        <f>'Crisis Indicator Data'!AC22</f>
        <v>0</v>
      </c>
      <c r="AG25" s="173">
        <f>'Crisis Indicator Data'!AD22</f>
        <v>0</v>
      </c>
      <c r="AH25" s="173">
        <f t="shared" si="9"/>
        <v>0</v>
      </c>
      <c r="AI25" s="173">
        <f>'Crisis Indicator Data'!AE22</f>
        <v>0</v>
      </c>
      <c r="AJ25" s="173">
        <f>'Crisis Indicator Data'!AF22</f>
        <v>0</v>
      </c>
      <c r="AK25" s="173">
        <f>'Crisis Indicator Data'!AG22</f>
        <v>1</v>
      </c>
      <c r="AL25" s="173">
        <f t="shared" si="10"/>
        <v>1</v>
      </c>
      <c r="AM25" s="166">
        <f t="shared" si="11"/>
        <v>1</v>
      </c>
      <c r="AN25" s="166">
        <f t="shared" si="12"/>
        <v>1.5</v>
      </c>
    </row>
    <row r="26" spans="1:40" ht="13.5" customHeight="1">
      <c r="A26" s="97" t="str">
        <f>'Crisis Indicator Data'!A23</f>
        <v>Drought in Djibouti</v>
      </c>
      <c r="B26" s="98" t="str">
        <f>'Crisis Indicator Data'!B23</f>
        <v>Drought</v>
      </c>
      <c r="C26" s="98" t="str">
        <f>'Crisis Indicator Data'!C23</f>
        <v>DJI003</v>
      </c>
      <c r="D26" s="98" t="str">
        <f>'Crisis Indicator Data'!D23</f>
        <v>Djibouti</v>
      </c>
      <c r="E26" s="99" t="str">
        <f>'Crisis Indicator Data'!E23</f>
        <v>DJI</v>
      </c>
      <c r="F26" s="166">
        <f>IF(B26="Regional crisis",(IF(VLOOKUP($C26,'Regional Crises'!$B$1:$R$66,7,FALSE)="x","x",ROUND(IF(VLOOKUP($C26,'Regional Crises'!$B$1:$R$66,7,FALSE)&gt;$F$3,5,IF(VLOOKUP($C26,'Regional Crises'!$B$1:$R$66,7,FALSE)&lt;F$4,0,($F$3-VLOOKUP($C26,'Regional Crises'!$B$1:$R$66,7,FALSE))/($F$3-$F$4)*5)),1))),IF(VLOOKUP($E26,'Country Indicator Data'!$B$4:$N$194,3,FALSE)="x","x",ROUND(IF(VLOOKUP($E26,'Country Indicator Data'!$B$4:$N$194,3,FALSE)&gt;$F$3,5,IF(VLOOKUP($E26,'Country Indicator Data'!$B$4:$N$194,3,FALSE)&lt;$F$4,0,($F$3-VLOOKUP($E26,'Country Indicator Data'!$B$4:$N$194,3,FALSE))/($F$3-$F$4)*5)),1)))</f>
        <v>2.9</v>
      </c>
      <c r="G26" s="166">
        <f>IF(B26="Regional crisis",(IF(VLOOKUP($C26,'Regional Crises'!$B$1:$R$66,9,FALSE)="x","x",ROUND(IF(VLOOKUP($C26,'Regional Crises'!$B$1:$R$66,9,FALSE)&gt;G$3,5,IF(VLOOKUP($C26,'Regional Crises'!$B$1:$R$66,9,FALSE)&lt;G$4,0,(G$3-VLOOKUP($C26,'Regional Crises'!$B$1:$R$66,9,FALSE))/(G$3-G$4)*5)),1))),IF(VLOOKUP($E26,'Country Indicator Data'!$B$4:$N$194,5,FALSE)="x","x",ROUND(IF(VLOOKUP($E26,'Country Indicator Data'!$B$4:$N$194,5,FALSE)&gt;G$3,5,IF(VLOOKUP($E26,'Country Indicator Data'!$B$4:$N$194,5,FALSE)&lt;G$4,0,(G$3-VLOOKUP($E26,'Country Indicator Data'!$B$4:$N$194,5,FALSE))/(G$3-G$4)*5)),1)))</f>
        <v>3.1</v>
      </c>
      <c r="H26" s="166">
        <f t="shared" si="0"/>
        <v>3</v>
      </c>
      <c r="I26" s="166">
        <f>IF(B26="Regional crisis",(IF(VLOOKUP($C26,'Regional Crises'!$B$1:$R$66,6,FALSE)="x","x",ROUND(IF(VLOOKUP($C26,'Regional Crises'!$B$1:$R$66,6,FALSE)&gt;I$3,5,IF(VLOOKUP($C26,'Regional Crises'!$B$1:$R$66,6,FALSE)&lt;I$4,0,5-(I$3-VLOOKUP($C26,'Regional Crises'!$B$1:$R$66,6,FALSE))/(I$3-I$4)*5)),1))),IF(VLOOKUP($E26,'Country Indicator Data'!$B$4:$N$194,2,FALSE)="x","x",ROUND(IF(VLOOKUP($E26,'Country Indicator Data'!$B$4:$N$194,2,FALSE)&gt;I$3,5,IF(VLOOKUP($E26,'Country Indicator Data'!$B$4:$N$194,2,FALSE)&lt;I$4,0,5-(I$3-VLOOKUP($E26,'Country Indicator Data'!$B$4:$N$194,2,FALSE))/(I$3-I$4)*5)),1)))</f>
        <v>2.8</v>
      </c>
      <c r="J26" s="166">
        <f>IF(B26="Regional crisis",(IF(VLOOKUP($C26,'Regional Crises'!$B$1:$R$66,8,FALSE)="x","x",ROUND(IF(VLOOKUP($C26,'Regional Crises'!$B$1:$R$66,8,FALSE)&gt;J$3,5,IF(VLOOKUP($C26,'Regional Crises'!$B$1:$R$66,8,FALSE)&lt;J$4,0,5-(J$3-VLOOKUP($C26,'Regional Crises'!$B$1:$R$66,8,FALSE))/(J$3-J$4)*5)),1))),IF(VLOOKUP($E26,'Country Indicator Data'!$B$4:$N$194,4,FALSE)="x","x",ROUND(IF(VLOOKUP($E26,'Country Indicator Data'!$B$4:$N$194,4,FALSE)&gt;J$3,5,IF(VLOOKUP($E26,'Country Indicator Data'!$B$4:$N$194,4,FALSE)&lt;J$4,0,5-(J$3-VLOOKUP($E26,'Country Indicator Data'!$B$4:$N$194,4,FALSE))/(J$3-J$4)*5)),1)))</f>
        <v>0</v>
      </c>
      <c r="K26" s="166">
        <f t="shared" si="1"/>
        <v>1.4</v>
      </c>
      <c r="L26" s="166" t="str">
        <f>IF(B26="Regional crisis",(IF(VLOOKUP($C26,'Regional Crises'!$B$1:$R$66,10,FALSE)="x","x",ROUND(IF(VLOOKUP($C26,'Regional Crises'!$B$1:$R$66,10,FALSE)&gt;L$3,5,IF(VLOOKUP($C26,'Regional Crises'!$B$1:$R$66,10,FALSE)&lt;L$4,0,5-(L$3-VLOOKUP($C26,'Regional Crises'!$B$1:$R$66,10,FALSE))/(L$3-L$4)*5)),1))),IF(VLOOKUP($E26,'Country Indicator Data'!$B$4:$N$194,6,FALSE)="x","x",ROUND(IF(VLOOKUP($E26,'Country Indicator Data'!$B$4:$N$194,6,FALSE)&gt;L$3,5,IF(VLOOKUP($E26,'Country Indicator Data'!$B$4:$N$194,6,FALSE)&lt;L$4,0,5-(L$3-VLOOKUP($E26,'Country Indicator Data'!$B$4:$N$194,6,FALSE))/(L$3-L$4)*5)),1)))</f>
        <v>x</v>
      </c>
      <c r="M26" s="166">
        <f>IF(B26="Regional crisis",(IF(VLOOKUP($C26,'Regional Crises'!$B$1:$R$66,11,FALSE)="x","x",ROUND(IF(VLOOKUP($C26,'Regional Crises'!$B$1:$R$66,11,FALSE)&gt;M$3,5,IF(VLOOKUP($C26,'Regional Crises'!$B$1:$R$66,11,FALSE)&lt;M$4,0,5-(M$3-VLOOKUP($C26,'Regional Crises'!$B$1:$R$66,11,FALSE))/(M$3-M$4)*5)),1))),IF(VLOOKUP($E26,'Country Indicator Data'!$B$4:$N$194,7,FALSE)="x","x",ROUND(IF(VLOOKUP($E26,'Country Indicator Data'!$B$4:$N$194,7,FALSE)&gt;M$3,5,IF(VLOOKUP($E26,'Country Indicator Data'!$B$4:$N$194,7,FALSE)&lt;M$4,0,5-(M$3-VLOOKUP($E26,'Country Indicator Data'!$B$4:$N$194,7,FALSE))/(M$3-M$4)*5)),1)))</f>
        <v>2.1</v>
      </c>
      <c r="N26" s="166">
        <f t="shared" si="2"/>
        <v>2.1</v>
      </c>
      <c r="O26" s="166">
        <f t="shared" si="3"/>
        <v>2.1666666666666665</v>
      </c>
      <c r="P26" s="166">
        <f>IF(B26="Regional crisis",VLOOKUP(C26,'Regional Crises'!$B$1:$R$69,12,FALSE),VLOOKUP(E26,'Country Indicator Data'!$B$4:$I$194,8,FALSE))</f>
        <v>3</v>
      </c>
      <c r="Q26" s="166">
        <f>IF($B26="Regional crisis",((IF(VLOOKUP($C26,'Regional Crises'!$B$1:$R$66,13,FALSE)="x","x",ROUND(IF(VLOOKUP($C26,'Regional Crises'!$B$1:$R$66,13,FALSE)&gt;Q$3,5,IF(VLOOKUP($C26,'Regional Crises'!$B$1:$R$66,13,FALSE)&lt;Q$4,0,5-(LOG(Q$3)-LOG(VLOOKUP($C26,'Regional Crises'!$B$1:$R$66,13,FALSE)))/(LOG(Q$3)-LOG(Q$4))*5)),1)))),(IF(VLOOKUP($E26,'Country Indicator Data'!$B$4:$N$194,9,FALSE)="x","x",ROUND(IF(VLOOKUP($E26,'Country Indicator Data'!$B$4:$N$194,9,FALSE)&gt;Q$3,5,IF(VLOOKUP($E26,'Country Indicator Data'!$B$4:$N$194,9,FALSE)&lt;Q$4,0,5-(LOG(Q$3)-LOG(VLOOKUP($E26,'Country Indicator Data'!$B$4:$N$194,9,FALSE)))/(LOG(Q$3)-LOG(Q$4))*5)),1))))</f>
        <v>2.1</v>
      </c>
      <c r="R26" s="166">
        <f t="shared" si="4"/>
        <v>2.5499999999999998</v>
      </c>
      <c r="S26" s="166">
        <f>IF(B26="Regional crisis",((IF(VLOOKUP($C26,'Regional Crises'!$B$1:$R$66,17,FALSE)="x","x",ROUND(IF(VLOOKUP($C26,'Regional Crises'!$B$1:$R$66,17,FALSE)&gt;S$3,0,IF(VLOOKUP($C26,'Regional Crises'!$B$1:$R$66,17,FALSE)&lt;S$4,5,(S$3-VLOOKUP($C26,'Regional Crises'!$B$1:$R$66,17,FALSE))/(S$3-S$4)*5)),1)))),(IF(VLOOKUP($E26,'Country Indicator Data'!$B$4:$N$194,13,FALSE)="x","x",ROUND(IF(VLOOKUP($E26,'Country Indicator Data'!$B$4:$N$194,13,FALSE)&gt;S$3,0,IF(VLOOKUP($E26,'Country Indicator Data'!$B$4:$N$194,13,FALSE)&lt;S$4,5,(S$3-VLOOKUP($E26,'Country Indicator Data'!$B$4:$N$194,13,FALSE))/(S$3-S$4)*5)),1))))</f>
        <v>3.5</v>
      </c>
      <c r="T26" s="166">
        <f>IF(B26="Regional crisis",((IF(VLOOKUP($C26,'Regional Crises'!$B$1:$R$66,14,FALSE)="x","x",ROUND(IF(VLOOKUP($C26,'Regional Crises'!$B$1:$R$66,14,FALSE)&gt;T$3,0,IF(VLOOKUP($C26,'Regional Crises'!$B$1:$R$66,14,FALSE)&lt;T$4,5,(T$3-VLOOKUP($C26,'Regional Crises'!$B$1:$R$66,14,FALSE))/(T$3-T$4)*5)),1)))),(IF(VLOOKUP($E26,'Country Indicator Data'!$B$4:$N$194,10,FALSE)="x","x",ROUND(IF(VLOOKUP($E26,'Country Indicator Data'!$B$4:$N$194,10,FALSE)&gt;T$3,0,IF(VLOOKUP($E26,'Country Indicator Data'!$B$4:$N$194,10,FALSE)&lt;T$4,5,(T$3-VLOOKUP($E26,'Country Indicator Data'!$B$4:$N$194,10,FALSE))/(T$3-T$4)*5)),1))))</f>
        <v>3.4</v>
      </c>
      <c r="U26" s="166">
        <f>IF(B26="Regional crisis",((IF(VLOOKUP($C26,'Regional Crises'!$B$1:$R$66,15,FALSE)="x","x",ROUND(IF(VLOOKUP($C26,'Regional Crises'!$B$1:$R$66,15,FALSE)&gt;U$3,0,IF(VLOOKUP($C26,'Regional Crises'!$B$1:$R$66,15,FALSE)&lt;U$4,5,(U$3-VLOOKUP($C26,'Regional Crises'!$B$1:$R$66,15,FALSE))/(U$3-U$4)*5)),1)))),(IF(VLOOKUP($E26,'Country Indicator Data'!$B$4:$N$194,11,FALSE)="x","x",ROUND(IF(VLOOKUP($E26,'Country Indicator Data'!$B$4:$N$194,11,FALSE)&gt;U$3,0,IF(VLOOKUP($E26,'Country Indicator Data'!$B$4:$N$194,11,FALSE)&lt;U$4,5,(U$3-VLOOKUP($E26,'Country Indicator Data'!$B$4:$N$194,11,FALSE))/(U$3-U$4)*5)),1))))</f>
        <v>3.5</v>
      </c>
      <c r="V26" s="166">
        <f>IF(B26="Regional crisis",((IF(VLOOKUP($C26,'Regional Crises'!$B$1:$R$66,16,FALSE)="x","x",ROUND(IF(VLOOKUP($C26,'Regional Crises'!$B$1:$R$66,16,FALSE)&gt;V$3,0,IF(VLOOKUP($C26,'Regional Crises'!$B$1:$R$66,16,FALSE)&lt;V$4,5,(V$3-VLOOKUP($C26,'Regional Crises'!$B$1:$R$66,16,FALSE))/(V$3-V$4)*5)),1)))),(IF(VLOOKUP($E26,'Country Indicator Data'!$B$4:$N$194,12,FALSE)="x","x",ROUND(IF(VLOOKUP($E26,'Country Indicator Data'!$B$4:$N$194,12,FALSE)&gt;V$3,0,IF(VLOOKUP($E26,'Country Indicator Data'!$B$4:$N$194,12,FALSE)&lt;V$4,5,(V$3-VLOOKUP($E26,'Country Indicator Data'!$B$4:$N$194,12,FALSE))/(V$3-V$4)*5)),1))))</f>
        <v>3.8</v>
      </c>
      <c r="W26" s="166">
        <f t="shared" si="5"/>
        <v>3.6</v>
      </c>
      <c r="X26" s="166">
        <f t="shared" si="6"/>
        <v>2.8</v>
      </c>
      <c r="Y26" s="173">
        <f>IF('Core Indicators'!FC23="x","x",IF('Core Indicators'!FC23&gt;=5,5,IF('Core Indicators'!FC23&gt;=4,4,IF('Core Indicators'!FC23&gt;=3,3,IF('Core Indicators'!FC23&gt;=2,2,IF('Core Indicators'!FC23&gt;=1,1,0))))))</f>
        <v>5</v>
      </c>
      <c r="Z26" s="166">
        <f t="shared" si="7"/>
        <v>5</v>
      </c>
      <c r="AA26" s="173">
        <f>'Crisis Indicator Data'!Y23</f>
        <v>1</v>
      </c>
      <c r="AB26" s="173">
        <f>'Crisis Indicator Data'!Z23</f>
        <v>0</v>
      </c>
      <c r="AC26" s="173">
        <f>'Crisis Indicator Data'!AA23</f>
        <v>0</v>
      </c>
      <c r="AD26" s="173">
        <f>'Crisis Indicator Data'!AB23</f>
        <v>0</v>
      </c>
      <c r="AE26" s="173">
        <f t="shared" si="8"/>
        <v>1</v>
      </c>
      <c r="AF26" s="173">
        <f>'Crisis Indicator Data'!AC23</f>
        <v>0</v>
      </c>
      <c r="AG26" s="173">
        <f>'Crisis Indicator Data'!AD23</f>
        <v>0</v>
      </c>
      <c r="AH26" s="173">
        <f t="shared" si="9"/>
        <v>0</v>
      </c>
      <c r="AI26" s="173">
        <f>'Crisis Indicator Data'!AE23</f>
        <v>0</v>
      </c>
      <c r="AJ26" s="173">
        <f>'Crisis Indicator Data'!AF23</f>
        <v>0</v>
      </c>
      <c r="AK26" s="173">
        <f>'Crisis Indicator Data'!AG23</f>
        <v>1</v>
      </c>
      <c r="AL26" s="173">
        <f t="shared" si="10"/>
        <v>1</v>
      </c>
      <c r="AM26" s="166">
        <f t="shared" si="11"/>
        <v>1</v>
      </c>
      <c r="AN26" s="166">
        <f t="shared" si="12"/>
        <v>3</v>
      </c>
    </row>
    <row r="27" spans="1:40" ht="13.5" customHeight="1">
      <c r="A27" s="97" t="str">
        <f>'Crisis Indicator Data'!A24</f>
        <v>Mixed migration flows in Algeria</v>
      </c>
      <c r="B27" s="98" t="str">
        <f>'Crisis Indicator Data'!B24</f>
        <v>International displacement</v>
      </c>
      <c r="C27" s="98" t="str">
        <f>'Crisis Indicator Data'!C24</f>
        <v>DZA002</v>
      </c>
      <c r="D27" s="98" t="str">
        <f>'Crisis Indicator Data'!D24</f>
        <v>Algeria</v>
      </c>
      <c r="E27" s="99" t="str">
        <f>'Crisis Indicator Data'!E24</f>
        <v>DZA</v>
      </c>
      <c r="F27" s="166">
        <f>IF(B27="Regional crisis",(IF(VLOOKUP($C27,'Regional Crises'!$B$1:$R$66,7,FALSE)="x","x",ROUND(IF(VLOOKUP($C27,'Regional Crises'!$B$1:$R$66,7,FALSE)&gt;$F$3,5,IF(VLOOKUP($C27,'Regional Crises'!$B$1:$R$66,7,FALSE)&lt;F$4,0,($F$3-VLOOKUP($C27,'Regional Crises'!$B$1:$R$66,7,FALSE))/($F$3-$F$4)*5)),1))),IF(VLOOKUP($E27,'Country Indicator Data'!$B$4:$N$194,3,FALSE)="x","x",ROUND(IF(VLOOKUP($E27,'Country Indicator Data'!$B$4:$N$194,3,FALSE)&gt;$F$3,5,IF(VLOOKUP($E27,'Country Indicator Data'!$B$4:$N$194,3,FALSE)&lt;$F$4,0,($F$3-VLOOKUP($E27,'Country Indicator Data'!$B$4:$N$194,3,FALSE))/($F$3-$F$4)*5)),1)))</f>
        <v>3.9</v>
      </c>
      <c r="G27" s="166">
        <f>IF(B27="Regional crisis",(IF(VLOOKUP($C27,'Regional Crises'!$B$1:$R$66,9,FALSE)="x","x",ROUND(IF(VLOOKUP($C27,'Regional Crises'!$B$1:$R$66,9,FALSE)&gt;G$3,5,IF(VLOOKUP($C27,'Regional Crises'!$B$1:$R$66,9,FALSE)&lt;G$4,0,(G$3-VLOOKUP($C27,'Regional Crises'!$B$1:$R$66,9,FALSE))/(G$3-G$4)*5)),1))),IF(VLOOKUP($E27,'Country Indicator Data'!$B$4:$N$194,5,FALSE)="x","x",ROUND(IF(VLOOKUP($E27,'Country Indicator Data'!$B$4:$N$194,5,FALSE)&gt;G$3,5,IF(VLOOKUP($E27,'Country Indicator Data'!$B$4:$N$194,5,FALSE)&lt;G$4,0,(G$3-VLOOKUP($E27,'Country Indicator Data'!$B$4:$N$194,5,FALSE))/(G$3-G$4)*5)),1)))</f>
        <v>2.7</v>
      </c>
      <c r="H27" s="166">
        <f t="shared" si="0"/>
        <v>3.3</v>
      </c>
      <c r="I27" s="166">
        <f>IF(B27="Regional crisis",(IF(VLOOKUP($C27,'Regional Crises'!$B$1:$R$66,6,FALSE)="x","x",ROUND(IF(VLOOKUP($C27,'Regional Crises'!$B$1:$R$66,6,FALSE)&gt;I$3,5,IF(VLOOKUP($C27,'Regional Crises'!$B$1:$R$66,6,FALSE)&lt;I$4,0,5-(I$3-VLOOKUP($C27,'Regional Crises'!$B$1:$R$66,6,FALSE))/(I$3-I$4)*5)),1))),IF(VLOOKUP($E27,'Country Indicator Data'!$B$4:$N$194,2,FALSE)="x","x",ROUND(IF(VLOOKUP($E27,'Country Indicator Data'!$B$4:$N$194,2,FALSE)&gt;I$3,5,IF(VLOOKUP($E27,'Country Indicator Data'!$B$4:$N$194,2,FALSE)&lt;I$4,0,5-(I$3-VLOOKUP($E27,'Country Indicator Data'!$B$4:$N$194,2,FALSE))/(I$3-I$4)*5)),1)))</f>
        <v>2</v>
      </c>
      <c r="J27" s="166">
        <f>IF(B27="Regional crisis",(IF(VLOOKUP($C27,'Regional Crises'!$B$1:$R$66,8,FALSE)="x","x",ROUND(IF(VLOOKUP($C27,'Regional Crises'!$B$1:$R$66,8,FALSE)&gt;J$3,5,IF(VLOOKUP($C27,'Regional Crises'!$B$1:$R$66,8,FALSE)&lt;J$4,0,5-(J$3-VLOOKUP($C27,'Regional Crises'!$B$1:$R$66,8,FALSE))/(J$3-J$4)*5)),1))),IF(VLOOKUP($E27,'Country Indicator Data'!$B$4:$N$194,4,FALSE)="x","x",ROUND(IF(VLOOKUP($E27,'Country Indicator Data'!$B$4:$N$194,4,FALSE)&gt;J$3,5,IF(VLOOKUP($E27,'Country Indicator Data'!$B$4:$N$194,4,FALSE)&lt;J$4,0,5-(J$3-VLOOKUP($E27,'Country Indicator Data'!$B$4:$N$194,4,FALSE))/(J$3-J$4)*5)),1)))</f>
        <v>2.7</v>
      </c>
      <c r="K27" s="166">
        <f t="shared" si="1"/>
        <v>2.35</v>
      </c>
      <c r="L27" s="166">
        <f>IF(B27="Regional crisis",(IF(VLOOKUP($C27,'Regional Crises'!$B$1:$R$66,10,FALSE)="x","x",ROUND(IF(VLOOKUP($C27,'Regional Crises'!$B$1:$R$66,10,FALSE)&gt;L$3,5,IF(VLOOKUP($C27,'Regional Crises'!$B$1:$R$66,10,FALSE)&lt;L$4,0,5-(L$3-VLOOKUP($C27,'Regional Crises'!$B$1:$R$66,10,FALSE))/(L$3-L$4)*5)),1))),IF(VLOOKUP($E27,'Country Indicator Data'!$B$4:$N$194,6,FALSE)="x","x",ROUND(IF(VLOOKUP($E27,'Country Indicator Data'!$B$4:$N$194,6,FALSE)&gt;L$3,5,IF(VLOOKUP($E27,'Country Indicator Data'!$B$4:$N$194,6,FALSE)&lt;L$4,0,5-(L$3-VLOOKUP($E27,'Country Indicator Data'!$B$4:$N$194,6,FALSE))/(L$3-L$4)*5)),1)))</f>
        <v>3</v>
      </c>
      <c r="M27" s="166">
        <f>IF(B27="Regional crisis",(IF(VLOOKUP($C27,'Regional Crises'!$B$1:$R$66,11,FALSE)="x","x",ROUND(IF(VLOOKUP($C27,'Regional Crises'!$B$1:$R$66,11,FALSE)&gt;M$3,5,IF(VLOOKUP($C27,'Regional Crises'!$B$1:$R$66,11,FALSE)&lt;M$4,0,5-(M$3-VLOOKUP($C27,'Regional Crises'!$B$1:$R$66,11,FALSE))/(M$3-M$4)*5)),1))),IF(VLOOKUP($E27,'Country Indicator Data'!$B$4:$N$194,7,FALSE)="x","x",ROUND(IF(VLOOKUP($E27,'Country Indicator Data'!$B$4:$N$194,7,FALSE)&gt;M$3,5,IF(VLOOKUP($E27,'Country Indicator Data'!$B$4:$N$194,7,FALSE)&lt;M$4,0,5-(M$3-VLOOKUP($E27,'Country Indicator Data'!$B$4:$N$194,7,FALSE))/(M$3-M$4)*5)),1)))</f>
        <v>0.3</v>
      </c>
      <c r="N27" s="166">
        <f t="shared" si="2"/>
        <v>1.65</v>
      </c>
      <c r="O27" s="166">
        <f t="shared" si="3"/>
        <v>2.4333333333333336</v>
      </c>
      <c r="P27" s="166">
        <f>IF(B27="Regional crisis",VLOOKUP(C27,'Regional Crises'!$B$1:$R$69,12,FALSE),VLOOKUP(E27,'Country Indicator Data'!$B$4:$I$194,8,FALSE))</f>
        <v>3</v>
      </c>
      <c r="Q27" s="166">
        <f>IF($B27="Regional crisis",((IF(VLOOKUP($C27,'Regional Crises'!$B$1:$R$66,13,FALSE)="x","x",ROUND(IF(VLOOKUP($C27,'Regional Crises'!$B$1:$R$66,13,FALSE)&gt;Q$3,5,IF(VLOOKUP($C27,'Regional Crises'!$B$1:$R$66,13,FALSE)&lt;Q$4,0,5-(LOG(Q$3)-LOG(VLOOKUP($C27,'Regional Crises'!$B$1:$R$66,13,FALSE)))/(LOG(Q$3)-LOG(Q$4))*5)),1)))),(IF(VLOOKUP($E27,'Country Indicator Data'!$B$4:$N$194,9,FALSE)="x","x",ROUND(IF(VLOOKUP($E27,'Country Indicator Data'!$B$4:$N$194,9,FALSE)&gt;Q$3,5,IF(VLOOKUP($E27,'Country Indicator Data'!$B$4:$N$194,9,FALSE)&lt;Q$4,0,5-(LOG(Q$3)-LOG(VLOOKUP($E27,'Country Indicator Data'!$B$4:$N$194,9,FALSE)))/(LOG(Q$3)-LOG(Q$4))*5)),1))))</f>
        <v>4</v>
      </c>
      <c r="R27" s="166">
        <f t="shared" si="4"/>
        <v>3.5</v>
      </c>
      <c r="S27" s="166">
        <f>IF(B27="Regional crisis",((IF(VLOOKUP($C27,'Regional Crises'!$B$1:$R$66,17,FALSE)="x","x",ROUND(IF(VLOOKUP($C27,'Regional Crises'!$B$1:$R$66,17,FALSE)&gt;S$3,0,IF(VLOOKUP($C27,'Regional Crises'!$B$1:$R$66,17,FALSE)&lt;S$4,5,(S$3-VLOOKUP($C27,'Regional Crises'!$B$1:$R$66,17,FALSE))/(S$3-S$4)*5)),1)))),(IF(VLOOKUP($E27,'Country Indicator Data'!$B$4:$N$194,13,FALSE)="x","x",ROUND(IF(VLOOKUP($E27,'Country Indicator Data'!$B$4:$N$194,13,FALSE)&gt;S$3,0,IF(VLOOKUP($E27,'Country Indicator Data'!$B$4:$N$194,13,FALSE)&lt;S$4,5,(S$3-VLOOKUP($E27,'Country Indicator Data'!$B$4:$N$194,13,FALSE))/(S$3-S$4)*5)),1))))</f>
        <v>3.3</v>
      </c>
      <c r="T27" s="166">
        <f>IF(B27="Regional crisis",((IF(VLOOKUP($C27,'Regional Crises'!$B$1:$R$66,14,FALSE)="x","x",ROUND(IF(VLOOKUP($C27,'Regional Crises'!$B$1:$R$66,14,FALSE)&gt;T$3,0,IF(VLOOKUP($C27,'Regional Crises'!$B$1:$R$66,14,FALSE)&lt;T$4,5,(T$3-VLOOKUP($C27,'Regional Crises'!$B$1:$R$66,14,FALSE))/(T$3-T$4)*5)),1)))),(IF(VLOOKUP($E27,'Country Indicator Data'!$B$4:$N$194,10,FALSE)="x","x",ROUND(IF(VLOOKUP($E27,'Country Indicator Data'!$B$4:$N$194,10,FALSE)&gt;T$3,0,IF(VLOOKUP($E27,'Country Indicator Data'!$B$4:$N$194,10,FALSE)&lt;T$4,5,(T$3-VLOOKUP($E27,'Country Indicator Data'!$B$4:$N$194,10,FALSE))/(T$3-T$4)*5)),1))))</f>
        <v>3.3</v>
      </c>
      <c r="U27" s="166">
        <f>IF(B27="Regional crisis",((IF(VLOOKUP($C27,'Regional Crises'!$B$1:$R$66,15,FALSE)="x","x",ROUND(IF(VLOOKUP($C27,'Regional Crises'!$B$1:$R$66,15,FALSE)&gt;U$3,0,IF(VLOOKUP($C27,'Regional Crises'!$B$1:$R$66,15,FALSE)&lt;U$4,5,(U$3-VLOOKUP($C27,'Regional Crises'!$B$1:$R$66,15,FALSE))/(U$3-U$4)*5)),1)))),(IF(VLOOKUP($E27,'Country Indicator Data'!$B$4:$N$194,11,FALSE)="x","x",ROUND(IF(VLOOKUP($E27,'Country Indicator Data'!$B$4:$N$194,11,FALSE)&gt;U$3,0,IF(VLOOKUP($E27,'Country Indicator Data'!$B$4:$N$194,11,FALSE)&lt;U$4,5,(U$3-VLOOKUP($E27,'Country Indicator Data'!$B$4:$N$194,11,FALSE))/(U$3-U$4)*5)),1))))</f>
        <v>2.9</v>
      </c>
      <c r="V27" s="166">
        <f>IF(B27="Regional crisis",((IF(VLOOKUP($C27,'Regional Crises'!$B$1:$R$66,16,FALSE)="x","x",ROUND(IF(VLOOKUP($C27,'Regional Crises'!$B$1:$R$66,16,FALSE)&gt;V$3,0,IF(VLOOKUP($C27,'Regional Crises'!$B$1:$R$66,16,FALSE)&lt;V$4,5,(V$3-VLOOKUP($C27,'Regional Crises'!$B$1:$R$66,16,FALSE))/(V$3-V$4)*5)),1)))),(IF(VLOOKUP($E27,'Country Indicator Data'!$B$4:$N$194,12,FALSE)="x","x",ROUND(IF(VLOOKUP($E27,'Country Indicator Data'!$B$4:$N$194,12,FALSE)&gt;V$3,0,IF(VLOOKUP($E27,'Country Indicator Data'!$B$4:$N$194,12,FALSE)&lt;V$4,5,(V$3-VLOOKUP($E27,'Country Indicator Data'!$B$4:$N$194,12,FALSE))/(V$3-V$4)*5)),1))))</f>
        <v>3.3</v>
      </c>
      <c r="W27" s="166">
        <f t="shared" si="5"/>
        <v>3.2</v>
      </c>
      <c r="X27" s="166">
        <f t="shared" si="6"/>
        <v>3</v>
      </c>
      <c r="Y27" s="173">
        <f>IF('Core Indicators'!FC24="x","x",IF('Core Indicators'!FC24&gt;=5,5,IF('Core Indicators'!FC24&gt;=4,4,IF('Core Indicators'!FC24&gt;=3,3,IF('Core Indicators'!FC24&gt;=2,2,IF('Core Indicators'!FC24&gt;=1,1,0))))))</f>
        <v>2</v>
      </c>
      <c r="Z27" s="166">
        <f t="shared" si="7"/>
        <v>2</v>
      </c>
      <c r="AA27" s="173">
        <f>'Crisis Indicator Data'!Y24</f>
        <v>1</v>
      </c>
      <c r="AB27" s="173">
        <f>'Crisis Indicator Data'!Z24</f>
        <v>0</v>
      </c>
      <c r="AC27" s="173">
        <f>'Crisis Indicator Data'!AA24</f>
        <v>1</v>
      </c>
      <c r="AD27" s="173">
        <f>'Crisis Indicator Data'!AB24</f>
        <v>0</v>
      </c>
      <c r="AE27" s="173">
        <f t="shared" si="8"/>
        <v>2</v>
      </c>
      <c r="AF27" s="173">
        <f>'Crisis Indicator Data'!AC24</f>
        <v>0</v>
      </c>
      <c r="AG27" s="173">
        <f>'Crisis Indicator Data'!AD24</f>
        <v>2</v>
      </c>
      <c r="AH27" s="173">
        <f t="shared" si="9"/>
        <v>2</v>
      </c>
      <c r="AI27" s="173">
        <f>'Crisis Indicator Data'!AE24</f>
        <v>0</v>
      </c>
      <c r="AJ27" s="173">
        <f>'Crisis Indicator Data'!AF24</f>
        <v>1</v>
      </c>
      <c r="AK27" s="173">
        <f>'Crisis Indicator Data'!AG24</f>
        <v>0</v>
      </c>
      <c r="AL27" s="173">
        <f t="shared" si="10"/>
        <v>1</v>
      </c>
      <c r="AM27" s="166">
        <f t="shared" si="11"/>
        <v>2</v>
      </c>
      <c r="AN27" s="166">
        <f t="shared" si="12"/>
        <v>2</v>
      </c>
    </row>
    <row r="28" spans="1:40" ht="13.5" customHeight="1">
      <c r="A28" s="97" t="str">
        <f>'Crisis Indicator Data'!A25</f>
        <v>Sahrawi refugees in Algeria</v>
      </c>
      <c r="B28" s="98" t="str">
        <f>'Crisis Indicator Data'!B25</f>
        <v>International displacement</v>
      </c>
      <c r="C28" s="98" t="str">
        <f>'Crisis Indicator Data'!C25</f>
        <v>DZA003</v>
      </c>
      <c r="D28" s="98" t="str">
        <f>'Crisis Indicator Data'!D25</f>
        <v>Algeria</v>
      </c>
      <c r="E28" s="99" t="str">
        <f>'Crisis Indicator Data'!E25</f>
        <v>DZA</v>
      </c>
      <c r="F28" s="166">
        <f>IF(B28="Regional crisis",(IF(VLOOKUP($C28,'Regional Crises'!$B$1:$R$66,7,FALSE)="x","x",ROUND(IF(VLOOKUP($C28,'Regional Crises'!$B$1:$R$66,7,FALSE)&gt;$F$3,5,IF(VLOOKUP($C28,'Regional Crises'!$B$1:$R$66,7,FALSE)&lt;F$4,0,($F$3-VLOOKUP($C28,'Regional Crises'!$B$1:$R$66,7,FALSE))/($F$3-$F$4)*5)),1))),IF(VLOOKUP($E28,'Country Indicator Data'!$B$4:$N$194,3,FALSE)="x","x",ROUND(IF(VLOOKUP($E28,'Country Indicator Data'!$B$4:$N$194,3,FALSE)&gt;$F$3,5,IF(VLOOKUP($E28,'Country Indicator Data'!$B$4:$N$194,3,FALSE)&lt;$F$4,0,($F$3-VLOOKUP($E28,'Country Indicator Data'!$B$4:$N$194,3,FALSE))/($F$3-$F$4)*5)),1)))</f>
        <v>3.9</v>
      </c>
      <c r="G28" s="166">
        <f>IF(B28="Regional crisis",(IF(VLOOKUP($C28,'Regional Crises'!$B$1:$R$66,9,FALSE)="x","x",ROUND(IF(VLOOKUP($C28,'Regional Crises'!$B$1:$R$66,9,FALSE)&gt;G$3,5,IF(VLOOKUP($C28,'Regional Crises'!$B$1:$R$66,9,FALSE)&lt;G$4,0,(G$3-VLOOKUP($C28,'Regional Crises'!$B$1:$R$66,9,FALSE))/(G$3-G$4)*5)),1))),IF(VLOOKUP($E28,'Country Indicator Data'!$B$4:$N$194,5,FALSE)="x","x",ROUND(IF(VLOOKUP($E28,'Country Indicator Data'!$B$4:$N$194,5,FALSE)&gt;G$3,5,IF(VLOOKUP($E28,'Country Indicator Data'!$B$4:$N$194,5,FALSE)&lt;G$4,0,(G$3-VLOOKUP($E28,'Country Indicator Data'!$B$4:$N$194,5,FALSE))/(G$3-G$4)*5)),1)))</f>
        <v>2.7</v>
      </c>
      <c r="H28" s="166">
        <f t="shared" si="0"/>
        <v>3.3</v>
      </c>
      <c r="I28" s="166">
        <f>IF(B28="Regional crisis",(IF(VLOOKUP($C28,'Regional Crises'!$B$1:$R$66,6,FALSE)="x","x",ROUND(IF(VLOOKUP($C28,'Regional Crises'!$B$1:$R$66,6,FALSE)&gt;I$3,5,IF(VLOOKUP($C28,'Regional Crises'!$B$1:$R$66,6,FALSE)&lt;I$4,0,5-(I$3-VLOOKUP($C28,'Regional Crises'!$B$1:$R$66,6,FALSE))/(I$3-I$4)*5)),1))),IF(VLOOKUP($E28,'Country Indicator Data'!$B$4:$N$194,2,FALSE)="x","x",ROUND(IF(VLOOKUP($E28,'Country Indicator Data'!$B$4:$N$194,2,FALSE)&gt;I$3,5,IF(VLOOKUP($E28,'Country Indicator Data'!$B$4:$N$194,2,FALSE)&lt;I$4,0,5-(I$3-VLOOKUP($E28,'Country Indicator Data'!$B$4:$N$194,2,FALSE))/(I$3-I$4)*5)),1)))</f>
        <v>2</v>
      </c>
      <c r="J28" s="166">
        <f>IF(B28="Regional crisis",(IF(VLOOKUP($C28,'Regional Crises'!$B$1:$R$66,8,FALSE)="x","x",ROUND(IF(VLOOKUP($C28,'Regional Crises'!$B$1:$R$66,8,FALSE)&gt;J$3,5,IF(VLOOKUP($C28,'Regional Crises'!$B$1:$R$66,8,FALSE)&lt;J$4,0,5-(J$3-VLOOKUP($C28,'Regional Crises'!$B$1:$R$66,8,FALSE))/(J$3-J$4)*5)),1))),IF(VLOOKUP($E28,'Country Indicator Data'!$B$4:$N$194,4,FALSE)="x","x",ROUND(IF(VLOOKUP($E28,'Country Indicator Data'!$B$4:$N$194,4,FALSE)&gt;J$3,5,IF(VLOOKUP($E28,'Country Indicator Data'!$B$4:$N$194,4,FALSE)&lt;J$4,0,5-(J$3-VLOOKUP($E28,'Country Indicator Data'!$B$4:$N$194,4,FALSE))/(J$3-J$4)*5)),1)))</f>
        <v>2.7</v>
      </c>
      <c r="K28" s="166">
        <f t="shared" si="1"/>
        <v>2.35</v>
      </c>
      <c r="L28" s="166">
        <f>IF(B28="Regional crisis",(IF(VLOOKUP($C28,'Regional Crises'!$B$1:$R$66,10,FALSE)="x","x",ROUND(IF(VLOOKUP($C28,'Regional Crises'!$B$1:$R$66,10,FALSE)&gt;L$3,5,IF(VLOOKUP($C28,'Regional Crises'!$B$1:$R$66,10,FALSE)&lt;L$4,0,5-(L$3-VLOOKUP($C28,'Regional Crises'!$B$1:$R$66,10,FALSE))/(L$3-L$4)*5)),1))),IF(VLOOKUP($E28,'Country Indicator Data'!$B$4:$N$194,6,FALSE)="x","x",ROUND(IF(VLOOKUP($E28,'Country Indicator Data'!$B$4:$N$194,6,FALSE)&gt;L$3,5,IF(VLOOKUP($E28,'Country Indicator Data'!$B$4:$N$194,6,FALSE)&lt;L$4,0,5-(L$3-VLOOKUP($E28,'Country Indicator Data'!$B$4:$N$194,6,FALSE))/(L$3-L$4)*5)),1)))</f>
        <v>3</v>
      </c>
      <c r="M28" s="166">
        <f>IF(B28="Regional crisis",(IF(VLOOKUP($C28,'Regional Crises'!$B$1:$R$66,11,FALSE)="x","x",ROUND(IF(VLOOKUP($C28,'Regional Crises'!$B$1:$R$66,11,FALSE)&gt;M$3,5,IF(VLOOKUP($C28,'Regional Crises'!$B$1:$R$66,11,FALSE)&lt;M$4,0,5-(M$3-VLOOKUP($C28,'Regional Crises'!$B$1:$R$66,11,FALSE))/(M$3-M$4)*5)),1))),IF(VLOOKUP($E28,'Country Indicator Data'!$B$4:$N$194,7,FALSE)="x","x",ROUND(IF(VLOOKUP($E28,'Country Indicator Data'!$B$4:$N$194,7,FALSE)&gt;M$3,5,IF(VLOOKUP($E28,'Country Indicator Data'!$B$4:$N$194,7,FALSE)&lt;M$4,0,5-(M$3-VLOOKUP($E28,'Country Indicator Data'!$B$4:$N$194,7,FALSE))/(M$3-M$4)*5)),1)))</f>
        <v>0.3</v>
      </c>
      <c r="N28" s="166">
        <f t="shared" si="2"/>
        <v>1.65</v>
      </c>
      <c r="O28" s="166">
        <f t="shared" si="3"/>
        <v>2.4333333333333336</v>
      </c>
      <c r="P28" s="166">
        <f>IF(B28="Regional crisis",VLOOKUP(C28,'Regional Crises'!$B$1:$R$69,12,FALSE),VLOOKUP(E28,'Country Indicator Data'!$B$4:$I$194,8,FALSE))</f>
        <v>3</v>
      </c>
      <c r="Q28" s="166">
        <f>IF($B28="Regional crisis",((IF(VLOOKUP($C28,'Regional Crises'!$B$1:$R$66,13,FALSE)="x","x",ROUND(IF(VLOOKUP($C28,'Regional Crises'!$B$1:$R$66,13,FALSE)&gt;Q$3,5,IF(VLOOKUP($C28,'Regional Crises'!$B$1:$R$66,13,FALSE)&lt;Q$4,0,5-(LOG(Q$3)-LOG(VLOOKUP($C28,'Regional Crises'!$B$1:$R$66,13,FALSE)))/(LOG(Q$3)-LOG(Q$4))*5)),1)))),(IF(VLOOKUP($E28,'Country Indicator Data'!$B$4:$N$194,9,FALSE)="x","x",ROUND(IF(VLOOKUP($E28,'Country Indicator Data'!$B$4:$N$194,9,FALSE)&gt;Q$3,5,IF(VLOOKUP($E28,'Country Indicator Data'!$B$4:$N$194,9,FALSE)&lt;Q$4,0,5-(LOG(Q$3)-LOG(VLOOKUP($E28,'Country Indicator Data'!$B$4:$N$194,9,FALSE)))/(LOG(Q$3)-LOG(Q$4))*5)),1))))</f>
        <v>4</v>
      </c>
      <c r="R28" s="166">
        <f t="shared" si="4"/>
        <v>3.5</v>
      </c>
      <c r="S28" s="166">
        <f>IF(B28="Regional crisis",((IF(VLOOKUP($C28,'Regional Crises'!$B$1:$R$66,17,FALSE)="x","x",ROUND(IF(VLOOKUP($C28,'Regional Crises'!$B$1:$R$66,17,FALSE)&gt;S$3,0,IF(VLOOKUP($C28,'Regional Crises'!$B$1:$R$66,17,FALSE)&lt;S$4,5,(S$3-VLOOKUP($C28,'Regional Crises'!$B$1:$R$66,17,FALSE))/(S$3-S$4)*5)),1)))),(IF(VLOOKUP($E28,'Country Indicator Data'!$B$4:$N$194,13,FALSE)="x","x",ROUND(IF(VLOOKUP($E28,'Country Indicator Data'!$B$4:$N$194,13,FALSE)&gt;S$3,0,IF(VLOOKUP($E28,'Country Indicator Data'!$B$4:$N$194,13,FALSE)&lt;S$4,5,(S$3-VLOOKUP($E28,'Country Indicator Data'!$B$4:$N$194,13,FALSE))/(S$3-S$4)*5)),1))))</f>
        <v>3.3</v>
      </c>
      <c r="T28" s="166">
        <f>IF(B28="Regional crisis",((IF(VLOOKUP($C28,'Regional Crises'!$B$1:$R$66,14,FALSE)="x","x",ROUND(IF(VLOOKUP($C28,'Regional Crises'!$B$1:$R$66,14,FALSE)&gt;T$3,0,IF(VLOOKUP($C28,'Regional Crises'!$B$1:$R$66,14,FALSE)&lt;T$4,5,(T$3-VLOOKUP($C28,'Regional Crises'!$B$1:$R$66,14,FALSE))/(T$3-T$4)*5)),1)))),(IF(VLOOKUP($E28,'Country Indicator Data'!$B$4:$N$194,10,FALSE)="x","x",ROUND(IF(VLOOKUP($E28,'Country Indicator Data'!$B$4:$N$194,10,FALSE)&gt;T$3,0,IF(VLOOKUP($E28,'Country Indicator Data'!$B$4:$N$194,10,FALSE)&lt;T$4,5,(T$3-VLOOKUP($E28,'Country Indicator Data'!$B$4:$N$194,10,FALSE))/(T$3-T$4)*5)),1))))</f>
        <v>3.3</v>
      </c>
      <c r="U28" s="166">
        <f>IF(B28="Regional crisis",((IF(VLOOKUP($C28,'Regional Crises'!$B$1:$R$66,15,FALSE)="x","x",ROUND(IF(VLOOKUP($C28,'Regional Crises'!$B$1:$R$66,15,FALSE)&gt;U$3,0,IF(VLOOKUP($C28,'Regional Crises'!$B$1:$R$66,15,FALSE)&lt;U$4,5,(U$3-VLOOKUP($C28,'Regional Crises'!$B$1:$R$66,15,FALSE))/(U$3-U$4)*5)),1)))),(IF(VLOOKUP($E28,'Country Indicator Data'!$B$4:$N$194,11,FALSE)="x","x",ROUND(IF(VLOOKUP($E28,'Country Indicator Data'!$B$4:$N$194,11,FALSE)&gt;U$3,0,IF(VLOOKUP($E28,'Country Indicator Data'!$B$4:$N$194,11,FALSE)&lt;U$4,5,(U$3-VLOOKUP($E28,'Country Indicator Data'!$B$4:$N$194,11,FALSE))/(U$3-U$4)*5)),1))))</f>
        <v>2.9</v>
      </c>
      <c r="V28" s="166">
        <f>IF(B28="Regional crisis",((IF(VLOOKUP($C28,'Regional Crises'!$B$1:$R$66,16,FALSE)="x","x",ROUND(IF(VLOOKUP($C28,'Regional Crises'!$B$1:$R$66,16,FALSE)&gt;V$3,0,IF(VLOOKUP($C28,'Regional Crises'!$B$1:$R$66,16,FALSE)&lt;V$4,5,(V$3-VLOOKUP($C28,'Regional Crises'!$B$1:$R$66,16,FALSE))/(V$3-V$4)*5)),1)))),(IF(VLOOKUP($E28,'Country Indicator Data'!$B$4:$N$194,12,FALSE)="x","x",ROUND(IF(VLOOKUP($E28,'Country Indicator Data'!$B$4:$N$194,12,FALSE)&gt;V$3,0,IF(VLOOKUP($E28,'Country Indicator Data'!$B$4:$N$194,12,FALSE)&lt;V$4,5,(V$3-VLOOKUP($E28,'Country Indicator Data'!$B$4:$N$194,12,FALSE))/(V$3-V$4)*5)),1))))</f>
        <v>3.3</v>
      </c>
      <c r="W28" s="166">
        <f t="shared" si="5"/>
        <v>3.2</v>
      </c>
      <c r="X28" s="166">
        <f t="shared" si="6"/>
        <v>3</v>
      </c>
      <c r="Y28" s="173">
        <f>IF('Core Indicators'!FC25="x","x",IF('Core Indicators'!FC25&gt;=5,5,IF('Core Indicators'!FC25&gt;=4,4,IF('Core Indicators'!FC25&gt;=3,3,IF('Core Indicators'!FC25&gt;=2,2,IF('Core Indicators'!FC25&gt;=1,1,0))))))</f>
        <v>1</v>
      </c>
      <c r="Z28" s="166">
        <f t="shared" si="7"/>
        <v>1</v>
      </c>
      <c r="AA28" s="173">
        <f>'Crisis Indicator Data'!Y25</f>
        <v>1</v>
      </c>
      <c r="AB28" s="173">
        <f>'Crisis Indicator Data'!Z25</f>
        <v>1</v>
      </c>
      <c r="AC28" s="173">
        <f>'Crisis Indicator Data'!AA25</f>
        <v>2</v>
      </c>
      <c r="AD28" s="173">
        <f>'Crisis Indicator Data'!AB25</f>
        <v>0</v>
      </c>
      <c r="AE28" s="173">
        <f t="shared" si="8"/>
        <v>2</v>
      </c>
      <c r="AF28" s="173">
        <f>'Crisis Indicator Data'!AC25</f>
        <v>0</v>
      </c>
      <c r="AG28" s="173">
        <f>'Crisis Indicator Data'!AD25</f>
        <v>0</v>
      </c>
      <c r="AH28" s="173">
        <f t="shared" si="9"/>
        <v>0</v>
      </c>
      <c r="AI28" s="173">
        <f>'Crisis Indicator Data'!AE25</f>
        <v>0</v>
      </c>
      <c r="AJ28" s="173">
        <f>'Crisis Indicator Data'!AF25</f>
        <v>1</v>
      </c>
      <c r="AK28" s="173">
        <f>'Crisis Indicator Data'!AG25</f>
        <v>2</v>
      </c>
      <c r="AL28" s="173">
        <f t="shared" si="10"/>
        <v>3</v>
      </c>
      <c r="AM28" s="166">
        <f t="shared" si="11"/>
        <v>2</v>
      </c>
      <c r="AN28" s="166">
        <f t="shared" si="12"/>
        <v>1.5</v>
      </c>
    </row>
    <row r="29" spans="1:40" ht="13.5" customHeight="1">
      <c r="A29" s="97" t="str">
        <f>'Crisis Indicator Data'!A26</f>
        <v>Multiple crises in Algeria</v>
      </c>
      <c r="B29" s="98" t="str">
        <f>'Crisis Indicator Data'!B26</f>
        <v>Multiple crises country</v>
      </c>
      <c r="C29" s="98" t="str">
        <f>'Crisis Indicator Data'!C26</f>
        <v>DZA004</v>
      </c>
      <c r="D29" s="98" t="str">
        <f>'Crisis Indicator Data'!D26</f>
        <v>Algeria</v>
      </c>
      <c r="E29" s="99" t="str">
        <f>'Crisis Indicator Data'!E26</f>
        <v>DZA</v>
      </c>
      <c r="F29" s="166">
        <f>IF(B29="Regional crisis",(IF(VLOOKUP($C29,'Regional Crises'!$B$1:$R$66,7,FALSE)="x","x",ROUND(IF(VLOOKUP($C29,'Regional Crises'!$B$1:$R$66,7,FALSE)&gt;$F$3,5,IF(VLOOKUP($C29,'Regional Crises'!$B$1:$R$66,7,FALSE)&lt;F$4,0,($F$3-VLOOKUP($C29,'Regional Crises'!$B$1:$R$66,7,FALSE))/($F$3-$F$4)*5)),1))),IF(VLOOKUP($E29,'Country Indicator Data'!$B$4:$N$194,3,FALSE)="x","x",ROUND(IF(VLOOKUP($E29,'Country Indicator Data'!$B$4:$N$194,3,FALSE)&gt;$F$3,5,IF(VLOOKUP($E29,'Country Indicator Data'!$B$4:$N$194,3,FALSE)&lt;$F$4,0,($F$3-VLOOKUP($E29,'Country Indicator Data'!$B$4:$N$194,3,FALSE))/($F$3-$F$4)*5)),1)))</f>
        <v>3.9</v>
      </c>
      <c r="G29" s="166">
        <f>IF(B29="Regional crisis",(IF(VLOOKUP($C29,'Regional Crises'!$B$1:$R$66,9,FALSE)="x","x",ROUND(IF(VLOOKUP($C29,'Regional Crises'!$B$1:$R$66,9,FALSE)&gt;G$3,5,IF(VLOOKUP($C29,'Regional Crises'!$B$1:$R$66,9,FALSE)&lt;G$4,0,(G$3-VLOOKUP($C29,'Regional Crises'!$B$1:$R$66,9,FALSE))/(G$3-G$4)*5)),1))),IF(VLOOKUP($E29,'Country Indicator Data'!$B$4:$N$194,5,FALSE)="x","x",ROUND(IF(VLOOKUP($E29,'Country Indicator Data'!$B$4:$N$194,5,FALSE)&gt;G$3,5,IF(VLOOKUP($E29,'Country Indicator Data'!$B$4:$N$194,5,FALSE)&lt;G$4,0,(G$3-VLOOKUP($E29,'Country Indicator Data'!$B$4:$N$194,5,FALSE))/(G$3-G$4)*5)),1)))</f>
        <v>2.7</v>
      </c>
      <c r="H29" s="166">
        <f t="shared" si="0"/>
        <v>3.3</v>
      </c>
      <c r="I29" s="166">
        <f>IF(B29="Regional crisis",(IF(VLOOKUP($C29,'Regional Crises'!$B$1:$R$66,6,FALSE)="x","x",ROUND(IF(VLOOKUP($C29,'Regional Crises'!$B$1:$R$66,6,FALSE)&gt;I$3,5,IF(VLOOKUP($C29,'Regional Crises'!$B$1:$R$66,6,FALSE)&lt;I$4,0,5-(I$3-VLOOKUP($C29,'Regional Crises'!$B$1:$R$66,6,FALSE))/(I$3-I$4)*5)),1))),IF(VLOOKUP($E29,'Country Indicator Data'!$B$4:$N$194,2,FALSE)="x","x",ROUND(IF(VLOOKUP($E29,'Country Indicator Data'!$B$4:$N$194,2,FALSE)&gt;I$3,5,IF(VLOOKUP($E29,'Country Indicator Data'!$B$4:$N$194,2,FALSE)&lt;I$4,0,5-(I$3-VLOOKUP($E29,'Country Indicator Data'!$B$4:$N$194,2,FALSE))/(I$3-I$4)*5)),1)))</f>
        <v>2</v>
      </c>
      <c r="J29" s="166">
        <f>IF(B29="Regional crisis",(IF(VLOOKUP($C29,'Regional Crises'!$B$1:$R$66,8,FALSE)="x","x",ROUND(IF(VLOOKUP($C29,'Regional Crises'!$B$1:$R$66,8,FALSE)&gt;J$3,5,IF(VLOOKUP($C29,'Regional Crises'!$B$1:$R$66,8,FALSE)&lt;J$4,0,5-(J$3-VLOOKUP($C29,'Regional Crises'!$B$1:$R$66,8,FALSE))/(J$3-J$4)*5)),1))),IF(VLOOKUP($E29,'Country Indicator Data'!$B$4:$N$194,4,FALSE)="x","x",ROUND(IF(VLOOKUP($E29,'Country Indicator Data'!$B$4:$N$194,4,FALSE)&gt;J$3,5,IF(VLOOKUP($E29,'Country Indicator Data'!$B$4:$N$194,4,FALSE)&lt;J$4,0,5-(J$3-VLOOKUP($E29,'Country Indicator Data'!$B$4:$N$194,4,FALSE))/(J$3-J$4)*5)),1)))</f>
        <v>2.7</v>
      </c>
      <c r="K29" s="166">
        <f t="shared" si="1"/>
        <v>2.35</v>
      </c>
      <c r="L29" s="166">
        <f>IF(B29="Regional crisis",(IF(VLOOKUP($C29,'Regional Crises'!$B$1:$R$66,10,FALSE)="x","x",ROUND(IF(VLOOKUP($C29,'Regional Crises'!$B$1:$R$66,10,FALSE)&gt;L$3,5,IF(VLOOKUP($C29,'Regional Crises'!$B$1:$R$66,10,FALSE)&lt;L$4,0,5-(L$3-VLOOKUP($C29,'Regional Crises'!$B$1:$R$66,10,FALSE))/(L$3-L$4)*5)),1))),IF(VLOOKUP($E29,'Country Indicator Data'!$B$4:$N$194,6,FALSE)="x","x",ROUND(IF(VLOOKUP($E29,'Country Indicator Data'!$B$4:$N$194,6,FALSE)&gt;L$3,5,IF(VLOOKUP($E29,'Country Indicator Data'!$B$4:$N$194,6,FALSE)&lt;L$4,0,5-(L$3-VLOOKUP($E29,'Country Indicator Data'!$B$4:$N$194,6,FALSE))/(L$3-L$4)*5)),1)))</f>
        <v>3</v>
      </c>
      <c r="M29" s="166">
        <f>IF(B29="Regional crisis",(IF(VLOOKUP($C29,'Regional Crises'!$B$1:$R$66,11,FALSE)="x","x",ROUND(IF(VLOOKUP($C29,'Regional Crises'!$B$1:$R$66,11,FALSE)&gt;M$3,5,IF(VLOOKUP($C29,'Regional Crises'!$B$1:$R$66,11,FALSE)&lt;M$4,0,5-(M$3-VLOOKUP($C29,'Regional Crises'!$B$1:$R$66,11,FALSE))/(M$3-M$4)*5)),1))),IF(VLOOKUP($E29,'Country Indicator Data'!$B$4:$N$194,7,FALSE)="x","x",ROUND(IF(VLOOKUP($E29,'Country Indicator Data'!$B$4:$N$194,7,FALSE)&gt;M$3,5,IF(VLOOKUP($E29,'Country Indicator Data'!$B$4:$N$194,7,FALSE)&lt;M$4,0,5-(M$3-VLOOKUP($E29,'Country Indicator Data'!$B$4:$N$194,7,FALSE))/(M$3-M$4)*5)),1)))</f>
        <v>0.3</v>
      </c>
      <c r="N29" s="166">
        <f t="shared" si="2"/>
        <v>1.65</v>
      </c>
      <c r="O29" s="166">
        <f t="shared" si="3"/>
        <v>2.4333333333333336</v>
      </c>
      <c r="P29" s="166">
        <f>IF(B29="Regional crisis",VLOOKUP(C29,'Regional Crises'!$B$1:$R$69,12,FALSE),VLOOKUP(E29,'Country Indicator Data'!$B$4:$I$194,8,FALSE))</f>
        <v>3</v>
      </c>
      <c r="Q29" s="166">
        <f>IF($B29="Regional crisis",((IF(VLOOKUP($C29,'Regional Crises'!$B$1:$R$66,13,FALSE)="x","x",ROUND(IF(VLOOKUP($C29,'Regional Crises'!$B$1:$R$66,13,FALSE)&gt;Q$3,5,IF(VLOOKUP($C29,'Regional Crises'!$B$1:$R$66,13,FALSE)&lt;Q$4,0,5-(LOG(Q$3)-LOG(VLOOKUP($C29,'Regional Crises'!$B$1:$R$66,13,FALSE)))/(LOG(Q$3)-LOG(Q$4))*5)),1)))),(IF(VLOOKUP($E29,'Country Indicator Data'!$B$4:$N$194,9,FALSE)="x","x",ROUND(IF(VLOOKUP($E29,'Country Indicator Data'!$B$4:$N$194,9,FALSE)&gt;Q$3,5,IF(VLOOKUP($E29,'Country Indicator Data'!$B$4:$N$194,9,FALSE)&lt;Q$4,0,5-(LOG(Q$3)-LOG(VLOOKUP($E29,'Country Indicator Data'!$B$4:$N$194,9,FALSE)))/(LOG(Q$3)-LOG(Q$4))*5)),1))))</f>
        <v>4</v>
      </c>
      <c r="R29" s="166">
        <f t="shared" si="4"/>
        <v>3.5</v>
      </c>
      <c r="S29" s="166">
        <f>IF(B29="Regional crisis",((IF(VLOOKUP($C29,'Regional Crises'!$B$1:$R$66,17,FALSE)="x","x",ROUND(IF(VLOOKUP($C29,'Regional Crises'!$B$1:$R$66,17,FALSE)&gt;S$3,0,IF(VLOOKUP($C29,'Regional Crises'!$B$1:$R$66,17,FALSE)&lt;S$4,5,(S$3-VLOOKUP($C29,'Regional Crises'!$B$1:$R$66,17,FALSE))/(S$3-S$4)*5)),1)))),(IF(VLOOKUP($E29,'Country Indicator Data'!$B$4:$N$194,13,FALSE)="x","x",ROUND(IF(VLOOKUP($E29,'Country Indicator Data'!$B$4:$N$194,13,FALSE)&gt;S$3,0,IF(VLOOKUP($E29,'Country Indicator Data'!$B$4:$N$194,13,FALSE)&lt;S$4,5,(S$3-VLOOKUP($E29,'Country Indicator Data'!$B$4:$N$194,13,FALSE))/(S$3-S$4)*5)),1))))</f>
        <v>3.3</v>
      </c>
      <c r="T29" s="166">
        <f>IF(B29="Regional crisis",((IF(VLOOKUP($C29,'Regional Crises'!$B$1:$R$66,14,FALSE)="x","x",ROUND(IF(VLOOKUP($C29,'Regional Crises'!$B$1:$R$66,14,FALSE)&gt;T$3,0,IF(VLOOKUP($C29,'Regional Crises'!$B$1:$R$66,14,FALSE)&lt;T$4,5,(T$3-VLOOKUP($C29,'Regional Crises'!$B$1:$R$66,14,FALSE))/(T$3-T$4)*5)),1)))),(IF(VLOOKUP($E29,'Country Indicator Data'!$B$4:$N$194,10,FALSE)="x","x",ROUND(IF(VLOOKUP($E29,'Country Indicator Data'!$B$4:$N$194,10,FALSE)&gt;T$3,0,IF(VLOOKUP($E29,'Country Indicator Data'!$B$4:$N$194,10,FALSE)&lt;T$4,5,(T$3-VLOOKUP($E29,'Country Indicator Data'!$B$4:$N$194,10,FALSE))/(T$3-T$4)*5)),1))))</f>
        <v>3.3</v>
      </c>
      <c r="U29" s="166">
        <f>IF(B29="Regional crisis",((IF(VLOOKUP($C29,'Regional Crises'!$B$1:$R$66,15,FALSE)="x","x",ROUND(IF(VLOOKUP($C29,'Regional Crises'!$B$1:$R$66,15,FALSE)&gt;U$3,0,IF(VLOOKUP($C29,'Regional Crises'!$B$1:$R$66,15,FALSE)&lt;U$4,5,(U$3-VLOOKUP($C29,'Regional Crises'!$B$1:$R$66,15,FALSE))/(U$3-U$4)*5)),1)))),(IF(VLOOKUP($E29,'Country Indicator Data'!$B$4:$N$194,11,FALSE)="x","x",ROUND(IF(VLOOKUP($E29,'Country Indicator Data'!$B$4:$N$194,11,FALSE)&gt;U$3,0,IF(VLOOKUP($E29,'Country Indicator Data'!$B$4:$N$194,11,FALSE)&lt;U$4,5,(U$3-VLOOKUP($E29,'Country Indicator Data'!$B$4:$N$194,11,FALSE))/(U$3-U$4)*5)),1))))</f>
        <v>2.9</v>
      </c>
      <c r="V29" s="166">
        <f>IF(B29="Regional crisis",((IF(VLOOKUP($C29,'Regional Crises'!$B$1:$R$66,16,FALSE)="x","x",ROUND(IF(VLOOKUP($C29,'Regional Crises'!$B$1:$R$66,16,FALSE)&gt;V$3,0,IF(VLOOKUP($C29,'Regional Crises'!$B$1:$R$66,16,FALSE)&lt;V$4,5,(V$3-VLOOKUP($C29,'Regional Crises'!$B$1:$R$66,16,FALSE))/(V$3-V$4)*5)),1)))),(IF(VLOOKUP($E29,'Country Indicator Data'!$B$4:$N$194,12,FALSE)="x","x",ROUND(IF(VLOOKUP($E29,'Country Indicator Data'!$B$4:$N$194,12,FALSE)&gt;V$3,0,IF(VLOOKUP($E29,'Country Indicator Data'!$B$4:$N$194,12,FALSE)&lt;V$4,5,(V$3-VLOOKUP($E29,'Country Indicator Data'!$B$4:$N$194,12,FALSE))/(V$3-V$4)*5)),1))))</f>
        <v>3.3</v>
      </c>
      <c r="W29" s="166">
        <f t="shared" si="5"/>
        <v>3.2</v>
      </c>
      <c r="X29" s="166">
        <f t="shared" si="6"/>
        <v>3</v>
      </c>
      <c r="Y29" s="173">
        <f>IF('Core Indicators'!FC26="x","x",IF('Core Indicators'!FC26&gt;=5,5,IF('Core Indicators'!FC26&gt;=4,4,IF('Core Indicators'!FC26&gt;=3,3,IF('Core Indicators'!FC26&gt;=2,2,IF('Core Indicators'!FC26&gt;=1,1,0))))))</f>
        <v>2</v>
      </c>
      <c r="Z29" s="166">
        <f t="shared" si="7"/>
        <v>2</v>
      </c>
      <c r="AA29" s="173">
        <f>'Crisis Indicator Data'!Y26</f>
        <v>1</v>
      </c>
      <c r="AB29" s="173">
        <f>'Crisis Indicator Data'!Z26</f>
        <v>1</v>
      </c>
      <c r="AC29" s="173">
        <f>'Crisis Indicator Data'!AA26</f>
        <v>2</v>
      </c>
      <c r="AD29" s="173">
        <f>'Crisis Indicator Data'!AB26</f>
        <v>0</v>
      </c>
      <c r="AE29" s="173">
        <f t="shared" si="8"/>
        <v>2</v>
      </c>
      <c r="AF29" s="173">
        <f>'Crisis Indicator Data'!AC26</f>
        <v>0</v>
      </c>
      <c r="AG29" s="173">
        <f>'Crisis Indicator Data'!AD26</f>
        <v>2</v>
      </c>
      <c r="AH29" s="173">
        <f t="shared" si="9"/>
        <v>2</v>
      </c>
      <c r="AI29" s="173">
        <f>'Crisis Indicator Data'!AE26</f>
        <v>0</v>
      </c>
      <c r="AJ29" s="173">
        <f>'Crisis Indicator Data'!AF26</f>
        <v>1</v>
      </c>
      <c r="AK29" s="173">
        <f>'Crisis Indicator Data'!AG26</f>
        <v>1</v>
      </c>
      <c r="AL29" s="173">
        <f t="shared" si="10"/>
        <v>2</v>
      </c>
      <c r="AM29" s="166">
        <f t="shared" si="11"/>
        <v>2</v>
      </c>
      <c r="AN29" s="166">
        <f t="shared" si="12"/>
        <v>2</v>
      </c>
    </row>
    <row r="30" spans="1:40" ht="13.5" customHeight="1">
      <c r="A30" s="97" t="str">
        <f>'Crisis Indicator Data'!A27</f>
        <v>Venezuela displacement in Ecuador</v>
      </c>
      <c r="B30" s="98" t="str">
        <f>'Crisis Indicator Data'!B27</f>
        <v>International displacement</v>
      </c>
      <c r="C30" s="98" t="str">
        <f>'Crisis Indicator Data'!C27</f>
        <v>ECU002</v>
      </c>
      <c r="D30" s="98" t="str">
        <f>'Crisis Indicator Data'!D27</f>
        <v>Ecuador</v>
      </c>
      <c r="E30" s="99" t="str">
        <f>'Crisis Indicator Data'!E27</f>
        <v>ECU</v>
      </c>
      <c r="F30" s="166">
        <f>IF(B30="Regional crisis",(IF(VLOOKUP($C30,'Regional Crises'!$B$1:$R$66,7,FALSE)="x","x",ROUND(IF(VLOOKUP($C30,'Regional Crises'!$B$1:$R$66,7,FALSE)&gt;$F$3,5,IF(VLOOKUP($C30,'Regional Crises'!$B$1:$R$66,7,FALSE)&lt;F$4,0,($F$3-VLOOKUP($C30,'Regional Crises'!$B$1:$R$66,7,FALSE))/($F$3-$F$4)*5)),1))),IF(VLOOKUP($E30,'Country Indicator Data'!$B$4:$N$194,3,FALSE)="x","x",ROUND(IF(VLOOKUP($E30,'Country Indicator Data'!$B$4:$N$194,3,FALSE)&gt;$F$3,5,IF(VLOOKUP($E30,'Country Indicator Data'!$B$4:$N$194,3,FALSE)&lt;$F$4,0,($F$3-VLOOKUP($E30,'Country Indicator Data'!$B$4:$N$194,3,FALSE))/($F$3-$F$4)*5)),1)))</f>
        <v>1.8</v>
      </c>
      <c r="G30" s="166">
        <f>IF(B30="Regional crisis",(IF(VLOOKUP($C30,'Regional Crises'!$B$1:$R$66,9,FALSE)="x","x",ROUND(IF(VLOOKUP($C30,'Regional Crises'!$B$1:$R$66,9,FALSE)&gt;G$3,5,IF(VLOOKUP($C30,'Regional Crises'!$B$1:$R$66,9,FALSE)&lt;G$4,0,(G$3-VLOOKUP($C30,'Regional Crises'!$B$1:$R$66,9,FALSE))/(G$3-G$4)*5)),1))),IF(VLOOKUP($E30,'Country Indicator Data'!$B$4:$N$194,5,FALSE)="x","x",ROUND(IF(VLOOKUP($E30,'Country Indicator Data'!$B$4:$N$194,5,FALSE)&gt;G$3,5,IF(VLOOKUP($E30,'Country Indicator Data'!$B$4:$N$194,5,FALSE)&lt;G$4,0,(G$3-VLOOKUP($E30,'Country Indicator Data'!$B$4:$N$194,5,FALSE))/(G$3-G$4)*5)),1)))</f>
        <v>1.4</v>
      </c>
      <c r="H30" s="166">
        <f t="shared" si="0"/>
        <v>1.6</v>
      </c>
      <c r="I30" s="166">
        <f>IF(B30="Regional crisis",(IF(VLOOKUP($C30,'Regional Crises'!$B$1:$R$66,6,FALSE)="x","x",ROUND(IF(VLOOKUP($C30,'Regional Crises'!$B$1:$R$66,6,FALSE)&gt;I$3,5,IF(VLOOKUP($C30,'Regional Crises'!$B$1:$R$66,6,FALSE)&lt;I$4,0,5-(I$3-VLOOKUP($C30,'Regional Crises'!$B$1:$R$66,6,FALSE))/(I$3-I$4)*5)),1))),IF(VLOOKUP($E30,'Country Indicator Data'!$B$4:$N$194,2,FALSE)="x","x",ROUND(IF(VLOOKUP($E30,'Country Indicator Data'!$B$4:$N$194,2,FALSE)&gt;I$3,5,IF(VLOOKUP($E30,'Country Indicator Data'!$B$4:$N$194,2,FALSE)&lt;I$4,0,5-(I$3-VLOOKUP($E30,'Country Indicator Data'!$B$4:$N$194,2,FALSE))/(I$3-I$4)*5)),1)))</f>
        <v>1.6</v>
      </c>
      <c r="J30" s="166">
        <f>IF(B30="Regional crisis",(IF(VLOOKUP($C30,'Regional Crises'!$B$1:$R$66,8,FALSE)="x","x",ROUND(IF(VLOOKUP($C30,'Regional Crises'!$B$1:$R$66,8,FALSE)&gt;J$3,5,IF(VLOOKUP($C30,'Regional Crises'!$B$1:$R$66,8,FALSE)&lt;J$4,0,5-(J$3-VLOOKUP($C30,'Regional Crises'!$B$1:$R$66,8,FALSE))/(J$3-J$4)*5)),1))),IF(VLOOKUP($E30,'Country Indicator Data'!$B$4:$N$194,4,FALSE)="x","x",ROUND(IF(VLOOKUP($E30,'Country Indicator Data'!$B$4:$N$194,4,FALSE)&gt;J$3,5,IF(VLOOKUP($E30,'Country Indicator Data'!$B$4:$N$194,4,FALSE)&lt;J$4,0,5-(J$3-VLOOKUP($E30,'Country Indicator Data'!$B$4:$N$194,4,FALSE))/(J$3-J$4)*5)),1)))</f>
        <v>3.1</v>
      </c>
      <c r="K30" s="166">
        <f t="shared" si="1"/>
        <v>2.35</v>
      </c>
      <c r="L30" s="166">
        <f>IF(B30="Regional crisis",(IF(VLOOKUP($C30,'Regional Crises'!$B$1:$R$66,10,FALSE)="x","x",ROUND(IF(VLOOKUP($C30,'Regional Crises'!$B$1:$R$66,10,FALSE)&gt;L$3,5,IF(VLOOKUP($C30,'Regional Crises'!$B$1:$R$66,10,FALSE)&lt;L$4,0,5-(L$3-VLOOKUP($C30,'Regional Crises'!$B$1:$R$66,10,FALSE))/(L$3-L$4)*5)),1))),IF(VLOOKUP($E30,'Country Indicator Data'!$B$4:$N$194,6,FALSE)="x","x",ROUND(IF(VLOOKUP($E30,'Country Indicator Data'!$B$4:$N$194,6,FALSE)&gt;L$3,5,IF(VLOOKUP($E30,'Country Indicator Data'!$B$4:$N$194,6,FALSE)&lt;L$4,0,5-(L$3-VLOOKUP($E30,'Country Indicator Data'!$B$4:$N$194,6,FALSE))/(L$3-L$4)*5)),1)))</f>
        <v>2.6</v>
      </c>
      <c r="M30" s="166">
        <f>IF(B30="Regional crisis",(IF(VLOOKUP($C30,'Regional Crises'!$B$1:$R$66,11,FALSE)="x","x",ROUND(IF(VLOOKUP($C30,'Regional Crises'!$B$1:$R$66,11,FALSE)&gt;M$3,5,IF(VLOOKUP($C30,'Regional Crises'!$B$1:$R$66,11,FALSE)&lt;M$4,0,5-(M$3-VLOOKUP($C30,'Regional Crises'!$B$1:$R$66,11,FALSE))/(M$3-M$4)*5)),1))),IF(VLOOKUP($E30,'Country Indicator Data'!$B$4:$N$194,7,FALSE)="x","x",ROUND(IF(VLOOKUP($E30,'Country Indicator Data'!$B$4:$N$194,7,FALSE)&gt;M$3,5,IF(VLOOKUP($E30,'Country Indicator Data'!$B$4:$N$194,7,FALSE)&lt;M$4,0,5-(M$3-VLOOKUP($E30,'Country Indicator Data'!$B$4:$N$194,7,FALSE))/(M$3-M$4)*5)),1)))</f>
        <v>2.6</v>
      </c>
      <c r="N30" s="166">
        <f t="shared" si="2"/>
        <v>2.6</v>
      </c>
      <c r="O30" s="166">
        <f t="shared" si="3"/>
        <v>2.1833333333333336</v>
      </c>
      <c r="P30" s="166">
        <f>IF(B30="Regional crisis",VLOOKUP(C30,'Regional Crises'!$B$1:$R$69,12,FALSE),VLOOKUP(E30,'Country Indicator Data'!$B$4:$I$194,8,FALSE))</f>
        <v>3</v>
      </c>
      <c r="Q30" s="166">
        <f>IF($B30="Regional crisis",((IF(VLOOKUP($C30,'Regional Crises'!$B$1:$R$66,13,FALSE)="x","x",ROUND(IF(VLOOKUP($C30,'Regional Crises'!$B$1:$R$66,13,FALSE)&gt;Q$3,5,IF(VLOOKUP($C30,'Regional Crises'!$B$1:$R$66,13,FALSE)&lt;Q$4,0,5-(LOG(Q$3)-LOG(VLOOKUP($C30,'Regional Crises'!$B$1:$R$66,13,FALSE)))/(LOG(Q$3)-LOG(Q$4))*5)),1)))),(IF(VLOOKUP($E30,'Country Indicator Data'!$B$4:$N$194,9,FALSE)="x","x",ROUND(IF(VLOOKUP($E30,'Country Indicator Data'!$B$4:$N$194,9,FALSE)&gt;Q$3,5,IF(VLOOKUP($E30,'Country Indicator Data'!$B$4:$N$194,9,FALSE)&lt;Q$4,0,5-(LOG(Q$3)-LOG(VLOOKUP($E30,'Country Indicator Data'!$B$4:$N$194,9,FALSE)))/(LOG(Q$3)-LOG(Q$4))*5)),1))))</f>
        <v>0</v>
      </c>
      <c r="R30" s="166">
        <f t="shared" si="4"/>
        <v>1.5</v>
      </c>
      <c r="S30" s="166">
        <f>IF(B30="Regional crisis",((IF(VLOOKUP($C30,'Regional Crises'!$B$1:$R$66,17,FALSE)="x","x",ROUND(IF(VLOOKUP($C30,'Regional Crises'!$B$1:$R$66,17,FALSE)&gt;S$3,0,IF(VLOOKUP($C30,'Regional Crises'!$B$1:$R$66,17,FALSE)&lt;S$4,5,(S$3-VLOOKUP($C30,'Regional Crises'!$B$1:$R$66,17,FALSE))/(S$3-S$4)*5)),1)))),(IF(VLOOKUP($E30,'Country Indicator Data'!$B$4:$N$194,13,FALSE)="x","x",ROUND(IF(VLOOKUP($E30,'Country Indicator Data'!$B$4:$N$194,13,FALSE)&gt;S$3,0,IF(VLOOKUP($E30,'Country Indicator Data'!$B$4:$N$194,13,FALSE)&lt;S$4,5,(S$3-VLOOKUP($E30,'Country Indicator Data'!$B$4:$N$194,13,FALSE))/(S$3-S$4)*5)),1))))</f>
        <v>3.1</v>
      </c>
      <c r="T30" s="166">
        <f>IF(B30="Regional crisis",((IF(VLOOKUP($C30,'Regional Crises'!$B$1:$R$66,14,FALSE)="x","x",ROUND(IF(VLOOKUP($C30,'Regional Crises'!$B$1:$R$66,14,FALSE)&gt;T$3,0,IF(VLOOKUP($C30,'Regional Crises'!$B$1:$R$66,14,FALSE)&lt;T$4,5,(T$3-VLOOKUP($C30,'Regional Crises'!$B$1:$R$66,14,FALSE))/(T$3-T$4)*5)),1)))),(IF(VLOOKUP($E30,'Country Indicator Data'!$B$4:$N$194,10,FALSE)="x","x",ROUND(IF(VLOOKUP($E30,'Country Indicator Data'!$B$4:$N$194,10,FALSE)&gt;T$3,0,IF(VLOOKUP($E30,'Country Indicator Data'!$B$4:$N$194,10,FALSE)&lt;T$4,5,(T$3-VLOOKUP($E30,'Country Indicator Data'!$B$4:$N$194,10,FALSE))/(T$3-T$4)*5)),1))))</f>
        <v>3.1</v>
      </c>
      <c r="U30" s="166">
        <f>IF(B30="Regional crisis",((IF(VLOOKUP($C30,'Regional Crises'!$B$1:$R$66,15,FALSE)="x","x",ROUND(IF(VLOOKUP($C30,'Regional Crises'!$B$1:$R$66,15,FALSE)&gt;U$3,0,IF(VLOOKUP($C30,'Regional Crises'!$B$1:$R$66,15,FALSE)&lt;U$4,5,(U$3-VLOOKUP($C30,'Regional Crises'!$B$1:$R$66,15,FALSE))/(U$3-U$4)*5)),1)))),(IF(VLOOKUP($E30,'Country Indicator Data'!$B$4:$N$194,11,FALSE)="x","x",ROUND(IF(VLOOKUP($E30,'Country Indicator Data'!$B$4:$N$194,11,FALSE)&gt;U$3,0,IF(VLOOKUP($E30,'Country Indicator Data'!$B$4:$N$194,11,FALSE)&lt;U$4,5,(U$3-VLOOKUP($E30,'Country Indicator Data'!$B$4:$N$194,11,FALSE))/(U$3-U$4)*5)),1))))</f>
        <v>1.8</v>
      </c>
      <c r="V30" s="166">
        <f>IF(B30="Regional crisis",((IF(VLOOKUP($C30,'Regional Crises'!$B$1:$R$66,16,FALSE)="x","x",ROUND(IF(VLOOKUP($C30,'Regional Crises'!$B$1:$R$66,16,FALSE)&gt;V$3,0,IF(VLOOKUP($C30,'Regional Crises'!$B$1:$R$66,16,FALSE)&lt;V$4,5,(V$3-VLOOKUP($C30,'Regional Crises'!$B$1:$R$66,16,FALSE))/(V$3-V$4)*5)),1)))),(IF(VLOOKUP($E30,'Country Indicator Data'!$B$4:$N$194,12,FALSE)="x","x",ROUND(IF(VLOOKUP($E30,'Country Indicator Data'!$B$4:$N$194,12,FALSE)&gt;V$3,0,IF(VLOOKUP($E30,'Country Indicator Data'!$B$4:$N$194,12,FALSE)&lt;V$4,5,(V$3-VLOOKUP($E30,'Country Indicator Data'!$B$4:$N$194,12,FALSE))/(V$3-V$4)*5)),1))))</f>
        <v>1.8</v>
      </c>
      <c r="W30" s="166">
        <f t="shared" si="5"/>
        <v>2.5</v>
      </c>
      <c r="X30" s="166">
        <f t="shared" si="6"/>
        <v>2.1</v>
      </c>
      <c r="Y30" s="173">
        <f>IF('Core Indicators'!FC27="x","x",IF('Core Indicators'!FC27&gt;=5,5,IF('Core Indicators'!FC27&gt;=4,4,IF('Core Indicators'!FC27&gt;=3,3,IF('Core Indicators'!FC27&gt;=2,2,IF('Core Indicators'!FC27&gt;=1,1,0))))))</f>
        <v>2</v>
      </c>
      <c r="Z30" s="166">
        <f t="shared" si="7"/>
        <v>2</v>
      </c>
      <c r="AA30" s="173">
        <f>'Crisis Indicator Data'!Y27</f>
        <v>0</v>
      </c>
      <c r="AB30" s="173">
        <f>'Crisis Indicator Data'!Z27</f>
        <v>0</v>
      </c>
      <c r="AC30" s="173">
        <f>'Crisis Indicator Data'!AA27</f>
        <v>0</v>
      </c>
      <c r="AD30" s="173">
        <f>'Crisis Indicator Data'!AB27</f>
        <v>0</v>
      </c>
      <c r="AE30" s="173">
        <f t="shared" si="8"/>
        <v>0</v>
      </c>
      <c r="AF30" s="173">
        <f>'Crisis Indicator Data'!AC27</f>
        <v>0</v>
      </c>
      <c r="AG30" s="173">
        <f>'Crisis Indicator Data'!AD27</f>
        <v>2</v>
      </c>
      <c r="AH30" s="173">
        <f t="shared" si="9"/>
        <v>2</v>
      </c>
      <c r="AI30" s="173">
        <f>'Crisis Indicator Data'!AE27</f>
        <v>0</v>
      </c>
      <c r="AJ30" s="173">
        <f>'Crisis Indicator Data'!AF27</f>
        <v>1</v>
      </c>
      <c r="AK30" s="173">
        <f>'Crisis Indicator Data'!AG27</f>
        <v>0</v>
      </c>
      <c r="AL30" s="173">
        <f t="shared" si="10"/>
        <v>1</v>
      </c>
      <c r="AM30" s="166">
        <f t="shared" si="11"/>
        <v>1</v>
      </c>
      <c r="AN30" s="166">
        <f t="shared" si="12"/>
        <v>1.5</v>
      </c>
    </row>
    <row r="31" spans="1:40" ht="13.5" customHeight="1">
      <c r="A31" s="97" t="str">
        <f>'Crisis Indicator Data'!A28</f>
        <v>Refugee Crisis in Egypt</v>
      </c>
      <c r="B31" s="98" t="str">
        <f>'Crisis Indicator Data'!B28</f>
        <v>International displacement</v>
      </c>
      <c r="C31" s="98" t="str">
        <f>'Crisis Indicator Data'!C28</f>
        <v>EGY002</v>
      </c>
      <c r="D31" s="98" t="str">
        <f>'Crisis Indicator Data'!D28</f>
        <v>Egypt</v>
      </c>
      <c r="E31" s="99" t="str">
        <f>'Crisis Indicator Data'!E28</f>
        <v>EGY</v>
      </c>
      <c r="F31" s="166">
        <f>IF(B31="Regional crisis",(IF(VLOOKUP($C31,'Regional Crises'!$B$1:$R$66,7,FALSE)="x","x",ROUND(IF(VLOOKUP($C31,'Regional Crises'!$B$1:$R$66,7,FALSE)&gt;$F$3,5,IF(VLOOKUP($C31,'Regional Crises'!$B$1:$R$66,7,FALSE)&lt;F$4,0,($F$3-VLOOKUP($C31,'Regional Crises'!$B$1:$R$66,7,FALSE))/($F$3-$F$4)*5)),1))),IF(VLOOKUP($E31,'Country Indicator Data'!$B$4:$N$194,3,FALSE)="x","x",ROUND(IF(VLOOKUP($E31,'Country Indicator Data'!$B$4:$N$194,3,FALSE)&gt;$F$3,5,IF(VLOOKUP($E31,'Country Indicator Data'!$B$4:$N$194,3,FALSE)&lt;$F$4,0,($F$3-VLOOKUP($E31,'Country Indicator Data'!$B$4:$N$194,3,FALSE))/($F$3-$F$4)*5)),1)))</f>
        <v>3.9</v>
      </c>
      <c r="G31" s="166">
        <f>IF(B31="Regional crisis",(IF(VLOOKUP($C31,'Regional Crises'!$B$1:$R$66,9,FALSE)="x","x",ROUND(IF(VLOOKUP($C31,'Regional Crises'!$B$1:$R$66,9,FALSE)&gt;G$3,5,IF(VLOOKUP($C31,'Regional Crises'!$B$1:$R$66,9,FALSE)&lt;G$4,0,(G$3-VLOOKUP($C31,'Regional Crises'!$B$1:$R$66,9,FALSE))/(G$3-G$4)*5)),1))),IF(VLOOKUP($E31,'Country Indicator Data'!$B$4:$N$194,5,FALSE)="x","x",ROUND(IF(VLOOKUP($E31,'Country Indicator Data'!$B$4:$N$194,5,FALSE)&gt;G$3,5,IF(VLOOKUP($E31,'Country Indicator Data'!$B$4:$N$194,5,FALSE)&lt;G$4,0,(G$3-VLOOKUP($E31,'Country Indicator Data'!$B$4:$N$194,5,FALSE))/(G$3-G$4)*5)),1)))</f>
        <v>3.3</v>
      </c>
      <c r="H31" s="166">
        <f t="shared" si="0"/>
        <v>3.5999999999999996</v>
      </c>
      <c r="I31" s="166">
        <f>IF(B31="Regional crisis",(IF(VLOOKUP($C31,'Regional Crises'!$B$1:$R$66,6,FALSE)="x","x",ROUND(IF(VLOOKUP($C31,'Regional Crises'!$B$1:$R$66,6,FALSE)&gt;I$3,5,IF(VLOOKUP($C31,'Regional Crises'!$B$1:$R$66,6,FALSE)&lt;I$4,0,5-(I$3-VLOOKUP($C31,'Regional Crises'!$B$1:$R$66,6,FALSE))/(I$3-I$4)*5)),1))),IF(VLOOKUP($E31,'Country Indicator Data'!$B$4:$N$194,2,FALSE)="x","x",ROUND(IF(VLOOKUP($E31,'Country Indicator Data'!$B$4:$N$194,2,FALSE)&gt;I$3,5,IF(VLOOKUP($E31,'Country Indicator Data'!$B$4:$N$194,2,FALSE)&lt;I$4,0,5-(I$3-VLOOKUP($E31,'Country Indicator Data'!$B$4:$N$194,2,FALSE))/(I$3-I$4)*5)),1)))</f>
        <v>0.8</v>
      </c>
      <c r="J31" s="166">
        <f>IF(B31="Regional crisis",(IF(VLOOKUP($C31,'Regional Crises'!$B$1:$R$66,8,FALSE)="x","x",ROUND(IF(VLOOKUP($C31,'Regional Crises'!$B$1:$R$66,8,FALSE)&gt;J$3,5,IF(VLOOKUP($C31,'Regional Crises'!$B$1:$R$66,8,FALSE)&lt;J$4,0,5-(J$3-VLOOKUP($C31,'Regional Crises'!$B$1:$R$66,8,FALSE))/(J$3-J$4)*5)),1))),IF(VLOOKUP($E31,'Country Indicator Data'!$B$4:$N$194,4,FALSE)="x","x",ROUND(IF(VLOOKUP($E31,'Country Indicator Data'!$B$4:$N$194,4,FALSE)&gt;J$3,5,IF(VLOOKUP($E31,'Country Indicator Data'!$B$4:$N$194,4,FALSE)&lt;J$4,0,5-(J$3-VLOOKUP($E31,'Country Indicator Data'!$B$4:$N$194,4,FALSE))/(J$3-J$4)*5)),1)))</f>
        <v>0.9</v>
      </c>
      <c r="K31" s="166">
        <f t="shared" si="1"/>
        <v>0.85000000000000009</v>
      </c>
      <c r="L31" s="166">
        <f>IF(B31="Regional crisis",(IF(VLOOKUP($C31,'Regional Crises'!$B$1:$R$66,10,FALSE)="x","x",ROUND(IF(VLOOKUP($C31,'Regional Crises'!$B$1:$R$66,10,FALSE)&gt;L$3,5,IF(VLOOKUP($C31,'Regional Crises'!$B$1:$R$66,10,FALSE)&lt;L$4,0,5-(L$3-VLOOKUP($C31,'Regional Crises'!$B$1:$R$66,10,FALSE))/(L$3-L$4)*5)),1))),IF(VLOOKUP($E31,'Country Indicator Data'!$B$4:$N$194,6,FALSE)="x","x",ROUND(IF(VLOOKUP($E31,'Country Indicator Data'!$B$4:$N$194,6,FALSE)&gt;L$3,5,IF(VLOOKUP($E31,'Country Indicator Data'!$B$4:$N$194,6,FALSE)&lt;L$4,0,5-(L$3-VLOOKUP($E31,'Country Indicator Data'!$B$4:$N$194,6,FALSE))/(L$3-L$4)*5)),1)))</f>
        <v>3</v>
      </c>
      <c r="M31" s="166">
        <f>IF(B31="Regional crisis",(IF(VLOOKUP($C31,'Regional Crises'!$B$1:$R$66,11,FALSE)="x","x",ROUND(IF(VLOOKUP($C31,'Regional Crises'!$B$1:$R$66,11,FALSE)&gt;M$3,5,IF(VLOOKUP($C31,'Regional Crises'!$B$1:$R$66,11,FALSE)&lt;M$4,0,5-(M$3-VLOOKUP($C31,'Regional Crises'!$B$1:$R$66,11,FALSE))/(M$3-M$4)*5)),1))),IF(VLOOKUP($E31,'Country Indicator Data'!$B$4:$N$194,7,FALSE)="x","x",ROUND(IF(VLOOKUP($E31,'Country Indicator Data'!$B$4:$N$194,7,FALSE)&gt;M$3,5,IF(VLOOKUP($E31,'Country Indicator Data'!$B$4:$N$194,7,FALSE)&lt;M$4,0,5-(M$3-VLOOKUP($E31,'Country Indicator Data'!$B$4:$N$194,7,FALSE))/(M$3-M$4)*5)),1)))</f>
        <v>0.8</v>
      </c>
      <c r="N31" s="166">
        <f t="shared" si="2"/>
        <v>1.9</v>
      </c>
      <c r="O31" s="166">
        <f t="shared" si="3"/>
        <v>2.1166666666666667</v>
      </c>
      <c r="P31" s="166">
        <f>IF(B31="Regional crisis",VLOOKUP(C31,'Regional Crises'!$B$1:$R$69,12,FALSE),VLOOKUP(E31,'Country Indicator Data'!$B$4:$I$194,8,FALSE))</f>
        <v>5</v>
      </c>
      <c r="Q31" s="166">
        <f>IF($B31="Regional crisis",((IF(VLOOKUP($C31,'Regional Crises'!$B$1:$R$66,13,FALSE)="x","x",ROUND(IF(VLOOKUP($C31,'Regional Crises'!$B$1:$R$66,13,FALSE)&gt;Q$3,5,IF(VLOOKUP($C31,'Regional Crises'!$B$1:$R$66,13,FALSE)&lt;Q$4,0,5-(LOG(Q$3)-LOG(VLOOKUP($C31,'Regional Crises'!$B$1:$R$66,13,FALSE)))/(LOG(Q$3)-LOG(Q$4))*5)),1)))),(IF(VLOOKUP($E31,'Country Indicator Data'!$B$4:$N$194,9,FALSE)="x","x",ROUND(IF(VLOOKUP($E31,'Country Indicator Data'!$B$4:$N$194,9,FALSE)&gt;Q$3,5,IF(VLOOKUP($E31,'Country Indicator Data'!$B$4:$N$194,9,FALSE)&lt;Q$4,0,5-(LOG(Q$3)-LOG(VLOOKUP($E31,'Country Indicator Data'!$B$4:$N$194,9,FALSE)))/(LOG(Q$3)-LOG(Q$4))*5)),1))))</f>
        <v>3.4</v>
      </c>
      <c r="R31" s="166">
        <f t="shared" si="4"/>
        <v>4.2</v>
      </c>
      <c r="S31" s="166">
        <f>IF(B31="Regional crisis",((IF(VLOOKUP($C31,'Regional Crises'!$B$1:$R$66,17,FALSE)="x","x",ROUND(IF(VLOOKUP($C31,'Regional Crises'!$B$1:$R$66,17,FALSE)&gt;S$3,0,IF(VLOOKUP($C31,'Regional Crises'!$B$1:$R$66,17,FALSE)&lt;S$4,5,(S$3-VLOOKUP($C31,'Regional Crises'!$B$1:$R$66,17,FALSE))/(S$3-S$4)*5)),1)))),(IF(VLOOKUP($E31,'Country Indicator Data'!$B$4:$N$194,13,FALSE)="x","x",ROUND(IF(VLOOKUP($E31,'Country Indicator Data'!$B$4:$N$194,13,FALSE)&gt;S$3,0,IF(VLOOKUP($E31,'Country Indicator Data'!$B$4:$N$194,13,FALSE)&lt;S$4,5,(S$3-VLOOKUP($E31,'Country Indicator Data'!$B$4:$N$194,13,FALSE))/(S$3-S$4)*5)),1))))</f>
        <v>3.3</v>
      </c>
      <c r="T31" s="166">
        <f>IF(B31="Regional crisis",((IF(VLOOKUP($C31,'Regional Crises'!$B$1:$R$66,14,FALSE)="x","x",ROUND(IF(VLOOKUP($C31,'Regional Crises'!$B$1:$R$66,14,FALSE)&gt;T$3,0,IF(VLOOKUP($C31,'Regional Crises'!$B$1:$R$66,14,FALSE)&lt;T$4,5,(T$3-VLOOKUP($C31,'Regional Crises'!$B$1:$R$66,14,FALSE))/(T$3-T$4)*5)),1)))),(IF(VLOOKUP($E31,'Country Indicator Data'!$B$4:$N$194,10,FALSE)="x","x",ROUND(IF(VLOOKUP($E31,'Country Indicator Data'!$B$4:$N$194,10,FALSE)&gt;T$3,0,IF(VLOOKUP($E31,'Country Indicator Data'!$B$4:$N$194,10,FALSE)&lt;T$4,5,(T$3-VLOOKUP($E31,'Country Indicator Data'!$B$4:$N$194,10,FALSE))/(T$3-T$4)*5)),1))))</f>
        <v>2.9</v>
      </c>
      <c r="U31" s="166">
        <f>IF(B31="Regional crisis",((IF(VLOOKUP($C31,'Regional Crises'!$B$1:$R$66,15,FALSE)="x","x",ROUND(IF(VLOOKUP($C31,'Regional Crises'!$B$1:$R$66,15,FALSE)&gt;U$3,0,IF(VLOOKUP($C31,'Regional Crises'!$B$1:$R$66,15,FALSE)&lt;U$4,5,(U$3-VLOOKUP($C31,'Regional Crises'!$B$1:$R$66,15,FALSE))/(U$3-U$4)*5)),1)))),(IF(VLOOKUP($E31,'Country Indicator Data'!$B$4:$N$194,11,FALSE)="x","x",ROUND(IF(VLOOKUP($E31,'Country Indicator Data'!$B$4:$N$194,11,FALSE)&gt;U$3,0,IF(VLOOKUP($E31,'Country Indicator Data'!$B$4:$N$194,11,FALSE)&lt;U$4,5,(U$3-VLOOKUP($E31,'Country Indicator Data'!$B$4:$N$194,11,FALSE))/(U$3-U$4)*5)),1))))</f>
        <v>3.5</v>
      </c>
      <c r="V31" s="166">
        <f>IF(B31="Regional crisis",((IF(VLOOKUP($C31,'Regional Crises'!$B$1:$R$66,16,FALSE)="x","x",ROUND(IF(VLOOKUP($C31,'Regional Crises'!$B$1:$R$66,16,FALSE)&gt;V$3,0,IF(VLOOKUP($C31,'Regional Crises'!$B$1:$R$66,16,FALSE)&lt;V$4,5,(V$3-VLOOKUP($C31,'Regional Crises'!$B$1:$R$66,16,FALSE))/(V$3-V$4)*5)),1)))),(IF(VLOOKUP($E31,'Country Indicator Data'!$B$4:$N$194,12,FALSE)="x","x",ROUND(IF(VLOOKUP($E31,'Country Indicator Data'!$B$4:$N$194,12,FALSE)&gt;V$3,0,IF(VLOOKUP($E31,'Country Indicator Data'!$B$4:$N$194,12,FALSE)&lt;V$4,5,(V$3-VLOOKUP($E31,'Country Indicator Data'!$B$4:$N$194,12,FALSE))/(V$3-V$4)*5)),1))))</f>
        <v>4</v>
      </c>
      <c r="W31" s="166">
        <f t="shared" si="5"/>
        <v>3.4</v>
      </c>
      <c r="X31" s="166">
        <f t="shared" si="6"/>
        <v>3.2</v>
      </c>
      <c r="Y31" s="173">
        <f>IF('Core Indicators'!FC28="x","x",IF('Core Indicators'!FC28&gt;=5,5,IF('Core Indicators'!FC28&gt;=4,4,IF('Core Indicators'!FC28&gt;=3,3,IF('Core Indicators'!FC28&gt;=2,2,IF('Core Indicators'!FC28&gt;=1,1,0))))))</f>
        <v>2</v>
      </c>
      <c r="Z31" s="166">
        <f t="shared" si="7"/>
        <v>2</v>
      </c>
      <c r="AA31" s="173">
        <f>'Crisis Indicator Data'!Y28</f>
        <v>1</v>
      </c>
      <c r="AB31" s="173">
        <f>'Crisis Indicator Data'!Z28</f>
        <v>1</v>
      </c>
      <c r="AC31" s="173">
        <f>'Crisis Indicator Data'!AA28</f>
        <v>0</v>
      </c>
      <c r="AD31" s="173">
        <f>'Crisis Indicator Data'!AB28</f>
        <v>0</v>
      </c>
      <c r="AE31" s="173">
        <f t="shared" si="8"/>
        <v>2</v>
      </c>
      <c r="AF31" s="173">
        <f>'Crisis Indicator Data'!AC28</f>
        <v>0</v>
      </c>
      <c r="AG31" s="173">
        <f>'Crisis Indicator Data'!AD28</f>
        <v>0</v>
      </c>
      <c r="AH31" s="173">
        <f t="shared" si="9"/>
        <v>0</v>
      </c>
      <c r="AI31" s="173">
        <f>'Crisis Indicator Data'!AE28</f>
        <v>1</v>
      </c>
      <c r="AJ31" s="173">
        <f>'Crisis Indicator Data'!AF28</f>
        <v>1</v>
      </c>
      <c r="AK31" s="173">
        <f>'Crisis Indicator Data'!AG28</f>
        <v>1</v>
      </c>
      <c r="AL31" s="173">
        <f t="shared" si="10"/>
        <v>3</v>
      </c>
      <c r="AM31" s="166">
        <f t="shared" si="11"/>
        <v>2</v>
      </c>
      <c r="AN31" s="166">
        <f t="shared" si="12"/>
        <v>2</v>
      </c>
    </row>
    <row r="32" spans="1:40" ht="13.5" customHeight="1">
      <c r="A32" s="97" t="str">
        <f>'Crisis Indicator Data'!A29</f>
        <v>Complex crisis in Eritrea</v>
      </c>
      <c r="B32" s="98" t="str">
        <f>'Crisis Indicator Data'!B29</f>
        <v>Complex crisis</v>
      </c>
      <c r="C32" s="98" t="str">
        <f>'Crisis Indicator Data'!C29</f>
        <v>ERI001</v>
      </c>
      <c r="D32" s="98" t="str">
        <f>'Crisis Indicator Data'!D29</f>
        <v>Eritrea</v>
      </c>
      <c r="E32" s="99" t="str">
        <f>'Crisis Indicator Data'!E29</f>
        <v>ERI</v>
      </c>
      <c r="F32" s="166">
        <f>IF(B32="Regional crisis",(IF(VLOOKUP($C32,'Regional Crises'!$B$1:$R$66,7,FALSE)="x","x",ROUND(IF(VLOOKUP($C32,'Regional Crises'!$B$1:$R$66,7,FALSE)&gt;$F$3,5,IF(VLOOKUP($C32,'Regional Crises'!$B$1:$R$66,7,FALSE)&lt;F$4,0,($F$3-VLOOKUP($C32,'Regional Crises'!$B$1:$R$66,7,FALSE))/($F$3-$F$4)*5)),1))),IF(VLOOKUP($E32,'Country Indicator Data'!$B$4:$N$194,3,FALSE)="x","x",ROUND(IF(VLOOKUP($E32,'Country Indicator Data'!$B$4:$N$194,3,FALSE)&gt;$F$3,5,IF(VLOOKUP($E32,'Country Indicator Data'!$B$4:$N$194,3,FALSE)&lt;$F$4,0,($F$3-VLOOKUP($E32,'Country Indicator Data'!$B$4:$N$194,3,FALSE))/($F$3-$F$4)*5)),1)))</f>
        <v>5</v>
      </c>
      <c r="G32" s="166">
        <f>IF(B32="Regional crisis",(IF(VLOOKUP($C32,'Regional Crises'!$B$1:$R$66,9,FALSE)="x","x",ROUND(IF(VLOOKUP($C32,'Regional Crises'!$B$1:$R$66,9,FALSE)&gt;G$3,5,IF(VLOOKUP($C32,'Regional Crises'!$B$1:$R$66,9,FALSE)&lt;G$4,0,(G$3-VLOOKUP($C32,'Regional Crises'!$B$1:$R$66,9,FALSE))/(G$3-G$4)*5)),1))),IF(VLOOKUP($E32,'Country Indicator Data'!$B$4:$N$194,5,FALSE)="x","x",ROUND(IF(VLOOKUP($E32,'Country Indicator Data'!$B$4:$N$194,5,FALSE)&gt;G$3,5,IF(VLOOKUP($E32,'Country Indicator Data'!$B$4:$N$194,5,FALSE)&lt;G$4,0,(G$3-VLOOKUP($E32,'Country Indicator Data'!$B$4:$N$194,5,FALSE))/(G$3-G$4)*5)),1)))</f>
        <v>3.9</v>
      </c>
      <c r="H32" s="166">
        <f t="shared" si="0"/>
        <v>4.45</v>
      </c>
      <c r="I32" s="166">
        <f>IF(B32="Regional crisis",(IF(VLOOKUP($C32,'Regional Crises'!$B$1:$R$66,6,FALSE)="x","x",ROUND(IF(VLOOKUP($C32,'Regional Crises'!$B$1:$R$66,6,FALSE)&gt;I$3,5,IF(VLOOKUP($C32,'Regional Crises'!$B$1:$R$66,6,FALSE)&lt;I$4,0,5-(I$3-VLOOKUP($C32,'Regional Crises'!$B$1:$R$66,6,FALSE))/(I$3-I$4)*5)),1))),IF(VLOOKUP($E32,'Country Indicator Data'!$B$4:$N$194,2,FALSE)="x","x",ROUND(IF(VLOOKUP($E32,'Country Indicator Data'!$B$4:$N$194,2,FALSE)&gt;I$3,5,IF(VLOOKUP($E32,'Country Indicator Data'!$B$4:$N$194,2,FALSE)&lt;I$4,0,5-(I$3-VLOOKUP($E32,'Country Indicator Data'!$B$4:$N$194,2,FALSE))/(I$3-I$4)*5)),1)))</f>
        <v>3.1</v>
      </c>
      <c r="J32" s="166">
        <f>IF(B32="Regional crisis",(IF(VLOOKUP($C32,'Regional Crises'!$B$1:$R$66,8,FALSE)="x","x",ROUND(IF(VLOOKUP($C32,'Regional Crises'!$B$1:$R$66,8,FALSE)&gt;J$3,5,IF(VLOOKUP($C32,'Regional Crises'!$B$1:$R$66,8,FALSE)&lt;J$4,0,5-(J$3-VLOOKUP($C32,'Regional Crises'!$B$1:$R$66,8,FALSE))/(J$3-J$4)*5)),1))),IF(VLOOKUP($E32,'Country Indicator Data'!$B$4:$N$194,4,FALSE)="x","x",ROUND(IF(VLOOKUP($E32,'Country Indicator Data'!$B$4:$N$194,4,FALSE)&gt;J$3,5,IF(VLOOKUP($E32,'Country Indicator Data'!$B$4:$N$194,4,FALSE)&lt;J$4,0,5-(J$3-VLOOKUP($E32,'Country Indicator Data'!$B$4:$N$194,4,FALSE))/(J$3-J$4)*5)),1)))</f>
        <v>0</v>
      </c>
      <c r="K32" s="166">
        <f t="shared" si="1"/>
        <v>1.55</v>
      </c>
      <c r="L32" s="166" t="str">
        <f>IF(B32="Regional crisis",(IF(VLOOKUP($C32,'Regional Crises'!$B$1:$R$66,10,FALSE)="x","x",ROUND(IF(VLOOKUP($C32,'Regional Crises'!$B$1:$R$66,10,FALSE)&gt;L$3,5,IF(VLOOKUP($C32,'Regional Crises'!$B$1:$R$66,10,FALSE)&lt;L$4,0,5-(L$3-VLOOKUP($C32,'Regional Crises'!$B$1:$R$66,10,FALSE))/(L$3-L$4)*5)),1))),IF(VLOOKUP($E32,'Country Indicator Data'!$B$4:$N$194,6,FALSE)="x","x",ROUND(IF(VLOOKUP($E32,'Country Indicator Data'!$B$4:$N$194,6,FALSE)&gt;L$3,5,IF(VLOOKUP($E32,'Country Indicator Data'!$B$4:$N$194,6,FALSE)&lt;L$4,0,5-(L$3-VLOOKUP($E32,'Country Indicator Data'!$B$4:$N$194,6,FALSE))/(L$3-L$4)*5)),1)))</f>
        <v>x</v>
      </c>
      <c r="M32" s="166" t="str">
        <f>IF(B32="Regional crisis",(IF(VLOOKUP($C32,'Regional Crises'!$B$1:$R$66,11,FALSE)="x","x",ROUND(IF(VLOOKUP($C32,'Regional Crises'!$B$1:$R$66,11,FALSE)&gt;M$3,5,IF(VLOOKUP($C32,'Regional Crises'!$B$1:$R$66,11,FALSE)&lt;M$4,0,5-(M$3-VLOOKUP($C32,'Regional Crises'!$B$1:$R$66,11,FALSE))/(M$3-M$4)*5)),1))),IF(VLOOKUP($E32,'Country Indicator Data'!$B$4:$N$194,7,FALSE)="x","x",ROUND(IF(VLOOKUP($E32,'Country Indicator Data'!$B$4:$N$194,7,FALSE)&gt;M$3,5,IF(VLOOKUP($E32,'Country Indicator Data'!$B$4:$N$194,7,FALSE)&lt;M$4,0,5-(M$3-VLOOKUP($E32,'Country Indicator Data'!$B$4:$N$194,7,FALSE))/(M$3-M$4)*5)),1)))</f>
        <v>x</v>
      </c>
      <c r="N32" s="166" t="str">
        <f t="shared" si="2"/>
        <v>x</v>
      </c>
      <c r="O32" s="166">
        <f t="shared" si="3"/>
        <v>3</v>
      </c>
      <c r="P32" s="166">
        <f>IF(B32="Regional crisis",VLOOKUP(C32,'Regional Crises'!$B$1:$R$69,12,FALSE),VLOOKUP(E32,'Country Indicator Data'!$B$4:$I$194,8,FALSE))</f>
        <v>1</v>
      </c>
      <c r="Q32" s="166">
        <f>IF($B32="Regional crisis",((IF(VLOOKUP($C32,'Regional Crises'!$B$1:$R$66,13,FALSE)="x","x",ROUND(IF(VLOOKUP($C32,'Regional Crises'!$B$1:$R$66,13,FALSE)&gt;Q$3,5,IF(VLOOKUP($C32,'Regional Crises'!$B$1:$R$66,13,FALSE)&lt;Q$4,0,5-(LOG(Q$3)-LOG(VLOOKUP($C32,'Regional Crises'!$B$1:$R$66,13,FALSE)))/(LOG(Q$3)-LOG(Q$4))*5)),1)))),(IF(VLOOKUP($E32,'Country Indicator Data'!$B$4:$N$194,9,FALSE)="x","x",ROUND(IF(VLOOKUP($E32,'Country Indicator Data'!$B$4:$N$194,9,FALSE)&gt;Q$3,5,IF(VLOOKUP($E32,'Country Indicator Data'!$B$4:$N$194,9,FALSE)&lt;Q$4,0,5-(LOG(Q$3)-LOG(VLOOKUP($E32,'Country Indicator Data'!$B$4:$N$194,9,FALSE)))/(LOG(Q$3)-LOG(Q$4))*5)),1))))</f>
        <v>0</v>
      </c>
      <c r="R32" s="166">
        <f t="shared" si="4"/>
        <v>0.5</v>
      </c>
      <c r="S32" s="166">
        <f>IF(B32="Regional crisis",((IF(VLOOKUP($C32,'Regional Crises'!$B$1:$R$66,17,FALSE)="x","x",ROUND(IF(VLOOKUP($C32,'Regional Crises'!$B$1:$R$66,17,FALSE)&gt;S$3,0,IF(VLOOKUP($C32,'Regional Crises'!$B$1:$R$66,17,FALSE)&lt;S$4,5,(S$3-VLOOKUP($C32,'Regional Crises'!$B$1:$R$66,17,FALSE))/(S$3-S$4)*5)),1)))),(IF(VLOOKUP($E32,'Country Indicator Data'!$B$4:$N$194,13,FALSE)="x","x",ROUND(IF(VLOOKUP($E32,'Country Indicator Data'!$B$4:$N$194,13,FALSE)&gt;S$3,0,IF(VLOOKUP($E32,'Country Indicator Data'!$B$4:$N$194,13,FALSE)&lt;S$4,5,(S$3-VLOOKUP($E32,'Country Indicator Data'!$B$4:$N$194,13,FALSE))/(S$3-S$4)*5)),1))))</f>
        <v>3.9</v>
      </c>
      <c r="T32" s="166">
        <f>IF(B32="Regional crisis",((IF(VLOOKUP($C32,'Regional Crises'!$B$1:$R$66,14,FALSE)="x","x",ROUND(IF(VLOOKUP($C32,'Regional Crises'!$B$1:$R$66,14,FALSE)&gt;T$3,0,IF(VLOOKUP($C32,'Regional Crises'!$B$1:$R$66,14,FALSE)&lt;T$4,5,(T$3-VLOOKUP($C32,'Regional Crises'!$B$1:$R$66,14,FALSE))/(T$3-T$4)*5)),1)))),(IF(VLOOKUP($E32,'Country Indicator Data'!$B$4:$N$194,10,FALSE)="x","x",ROUND(IF(VLOOKUP($E32,'Country Indicator Data'!$B$4:$N$194,10,FALSE)&gt;T$3,0,IF(VLOOKUP($E32,'Country Indicator Data'!$B$4:$N$194,10,FALSE)&lt;T$4,5,(T$3-VLOOKUP($E32,'Country Indicator Data'!$B$4:$N$194,10,FALSE))/(T$3-T$4)*5)),1))))</f>
        <v>4.0999999999999996</v>
      </c>
      <c r="U32" s="166">
        <f>IF(B32="Regional crisis",((IF(VLOOKUP($C32,'Regional Crises'!$B$1:$R$66,15,FALSE)="x","x",ROUND(IF(VLOOKUP($C32,'Regional Crises'!$B$1:$R$66,15,FALSE)&gt;U$3,0,IF(VLOOKUP($C32,'Regional Crises'!$B$1:$R$66,15,FALSE)&lt;U$4,5,(U$3-VLOOKUP($C32,'Regional Crises'!$B$1:$R$66,15,FALSE))/(U$3-U$4)*5)),1)))),(IF(VLOOKUP($E32,'Country Indicator Data'!$B$4:$N$194,11,FALSE)="x","x",ROUND(IF(VLOOKUP($E32,'Country Indicator Data'!$B$4:$N$194,11,FALSE)&gt;U$3,0,IF(VLOOKUP($E32,'Country Indicator Data'!$B$4:$N$194,11,FALSE)&lt;U$4,5,(U$3-VLOOKUP($E32,'Country Indicator Data'!$B$4:$N$194,11,FALSE))/(U$3-U$4)*5)),1))))</f>
        <v>4.4000000000000004</v>
      </c>
      <c r="V32" s="166">
        <f>IF(B32="Regional crisis",((IF(VLOOKUP($C32,'Regional Crises'!$B$1:$R$66,16,FALSE)="x","x",ROUND(IF(VLOOKUP($C32,'Regional Crises'!$B$1:$R$66,16,FALSE)&gt;V$3,0,IF(VLOOKUP($C32,'Regional Crises'!$B$1:$R$66,16,FALSE)&lt;V$4,5,(V$3-VLOOKUP($C32,'Regional Crises'!$B$1:$R$66,16,FALSE))/(V$3-V$4)*5)),1)))),(IF(VLOOKUP($E32,'Country Indicator Data'!$B$4:$N$194,12,FALSE)="x","x",ROUND(IF(VLOOKUP($E32,'Country Indicator Data'!$B$4:$N$194,12,FALSE)&gt;V$3,0,IF(VLOOKUP($E32,'Country Indicator Data'!$B$4:$N$194,12,FALSE)&lt;V$4,5,(V$3-VLOOKUP($E32,'Country Indicator Data'!$B$4:$N$194,12,FALSE))/(V$3-V$4)*5)),1))))</f>
        <v>4.9000000000000004</v>
      </c>
      <c r="W32" s="166">
        <f t="shared" si="5"/>
        <v>4.3</v>
      </c>
      <c r="X32" s="166">
        <f t="shared" si="6"/>
        <v>2.6</v>
      </c>
      <c r="Y32" s="173">
        <f>IF('Core Indicators'!FC29="x","x",IF('Core Indicators'!FC29&gt;=5,5,IF('Core Indicators'!FC29&gt;=4,4,IF('Core Indicators'!FC29&gt;=3,3,IF('Core Indicators'!FC29&gt;=2,2,IF('Core Indicators'!FC29&gt;=1,1,0))))))</f>
        <v>5</v>
      </c>
      <c r="Z32" s="166">
        <f t="shared" si="7"/>
        <v>5</v>
      </c>
      <c r="AA32" s="173">
        <f>'Crisis Indicator Data'!Y29</f>
        <v>3</v>
      </c>
      <c r="AB32" s="173">
        <f>'Crisis Indicator Data'!Z29</f>
        <v>0</v>
      </c>
      <c r="AC32" s="173">
        <f>'Crisis Indicator Data'!AA29</f>
        <v>0</v>
      </c>
      <c r="AD32" s="173">
        <f>'Crisis Indicator Data'!AB29</f>
        <v>0</v>
      </c>
      <c r="AE32" s="173">
        <f t="shared" si="8"/>
        <v>2</v>
      </c>
      <c r="AF32" s="173">
        <f>'Crisis Indicator Data'!AC29</f>
        <v>2</v>
      </c>
      <c r="AG32" s="173">
        <f>'Crisis Indicator Data'!AD29</f>
        <v>0</v>
      </c>
      <c r="AH32" s="173">
        <f t="shared" si="9"/>
        <v>2</v>
      </c>
      <c r="AI32" s="173">
        <f>'Crisis Indicator Data'!AE29</f>
        <v>0</v>
      </c>
      <c r="AJ32" s="173">
        <f>'Crisis Indicator Data'!AF29</f>
        <v>2</v>
      </c>
      <c r="AK32" s="173">
        <f>'Crisis Indicator Data'!AG29</f>
        <v>0</v>
      </c>
      <c r="AL32" s="173">
        <f t="shared" si="10"/>
        <v>2</v>
      </c>
      <c r="AM32" s="166">
        <f t="shared" si="11"/>
        <v>5</v>
      </c>
      <c r="AN32" s="166">
        <f t="shared" si="12"/>
        <v>5</v>
      </c>
    </row>
    <row r="33" spans="1:40" ht="13.5" customHeight="1">
      <c r="A33" s="97" t="str">
        <f>'Crisis Indicator Data'!A30</f>
        <v>Mixed migration flows in spain</v>
      </c>
      <c r="B33" s="98" t="str">
        <f>'Crisis Indicator Data'!B30</f>
        <v>International displacement</v>
      </c>
      <c r="C33" s="98" t="str">
        <f>'Crisis Indicator Data'!C30</f>
        <v>ESP002</v>
      </c>
      <c r="D33" s="98" t="str">
        <f>'Crisis Indicator Data'!D30</f>
        <v>Spain</v>
      </c>
      <c r="E33" s="99" t="str">
        <f>'Crisis Indicator Data'!E30</f>
        <v>ESP</v>
      </c>
      <c r="F33" s="166">
        <f>IF(B33="Regional crisis",(IF(VLOOKUP($C33,'Regional Crises'!$B$1:$R$66,7,FALSE)="x","x",ROUND(IF(VLOOKUP($C33,'Regional Crises'!$B$1:$R$66,7,FALSE)&gt;$F$3,5,IF(VLOOKUP($C33,'Regional Crises'!$B$1:$R$66,7,FALSE)&lt;F$4,0,($F$3-VLOOKUP($C33,'Regional Crises'!$B$1:$R$66,7,FALSE))/($F$3-$F$4)*5)),1))),IF(VLOOKUP($E33,'Country Indicator Data'!$B$4:$N$194,3,FALSE)="x","x",ROUND(IF(VLOOKUP($E33,'Country Indicator Data'!$B$4:$N$194,3,FALSE)&gt;$F$3,5,IF(VLOOKUP($E33,'Country Indicator Data'!$B$4:$N$194,3,FALSE)&lt;$F$4,0,($F$3-VLOOKUP($E33,'Country Indicator Data'!$B$4:$N$194,3,FALSE))/($F$3-$F$4)*5)),1)))</f>
        <v>1.1000000000000001</v>
      </c>
      <c r="G33" s="166" t="str">
        <f>IF(B33="Regional crisis",(IF(VLOOKUP($C33,'Regional Crises'!$B$1:$R$66,9,FALSE)="x","x",ROUND(IF(VLOOKUP($C33,'Regional Crises'!$B$1:$R$66,9,FALSE)&gt;G$3,5,IF(VLOOKUP($C33,'Regional Crises'!$B$1:$R$66,9,FALSE)&lt;G$4,0,(G$3-VLOOKUP($C33,'Regional Crises'!$B$1:$R$66,9,FALSE))/(G$3-G$4)*5)),1))),IF(VLOOKUP($E33,'Country Indicator Data'!$B$4:$N$194,5,FALSE)="x","x",ROUND(IF(VLOOKUP($E33,'Country Indicator Data'!$B$4:$N$194,5,FALSE)&gt;G$3,5,IF(VLOOKUP($E33,'Country Indicator Data'!$B$4:$N$194,5,FALSE)&lt;G$4,0,(G$3-VLOOKUP($E33,'Country Indicator Data'!$B$4:$N$194,5,FALSE))/(G$3-G$4)*5)),1)))</f>
        <v>x</v>
      </c>
      <c r="H33" s="166">
        <f t="shared" si="0"/>
        <v>1.1000000000000001</v>
      </c>
      <c r="I33" s="166">
        <f>IF(B33="Regional crisis",(IF(VLOOKUP($C33,'Regional Crises'!$B$1:$R$66,6,FALSE)="x","x",ROUND(IF(VLOOKUP($C33,'Regional Crises'!$B$1:$R$66,6,FALSE)&gt;I$3,5,IF(VLOOKUP($C33,'Regional Crises'!$B$1:$R$66,6,FALSE)&lt;I$4,0,5-(I$3-VLOOKUP($C33,'Regional Crises'!$B$1:$R$66,6,FALSE))/(I$3-I$4)*5)),1))),IF(VLOOKUP($E33,'Country Indicator Data'!$B$4:$N$194,2,FALSE)="x","x",ROUND(IF(VLOOKUP($E33,'Country Indicator Data'!$B$4:$N$194,2,FALSE)&gt;I$3,5,IF(VLOOKUP($E33,'Country Indicator Data'!$B$4:$N$194,2,FALSE)&lt;I$4,0,5-(I$3-VLOOKUP($E33,'Country Indicator Data'!$B$4:$N$194,2,FALSE))/(I$3-I$4)*5)),1)))</f>
        <v>2.5</v>
      </c>
      <c r="J33" s="166">
        <f>IF(B33="Regional crisis",(IF(VLOOKUP($C33,'Regional Crises'!$B$1:$R$66,8,FALSE)="x","x",ROUND(IF(VLOOKUP($C33,'Regional Crises'!$B$1:$R$66,8,FALSE)&gt;J$3,5,IF(VLOOKUP($C33,'Regional Crises'!$B$1:$R$66,8,FALSE)&lt;J$4,0,5-(J$3-VLOOKUP($C33,'Regional Crises'!$B$1:$R$66,8,FALSE))/(J$3-J$4)*5)),1))),IF(VLOOKUP($E33,'Country Indicator Data'!$B$4:$N$194,4,FALSE)="x","x",ROUND(IF(VLOOKUP($E33,'Country Indicator Data'!$B$4:$N$194,4,FALSE)&gt;J$3,5,IF(VLOOKUP($E33,'Country Indicator Data'!$B$4:$N$194,4,FALSE)&lt;J$4,0,5-(J$3-VLOOKUP($E33,'Country Indicator Data'!$B$4:$N$194,4,FALSE))/(J$3-J$4)*5)),1)))</f>
        <v>3</v>
      </c>
      <c r="K33" s="166">
        <f t="shared" si="1"/>
        <v>2.75</v>
      </c>
      <c r="L33" s="166">
        <f>IF(B33="Regional crisis",(IF(VLOOKUP($C33,'Regional Crises'!$B$1:$R$66,10,FALSE)="x","x",ROUND(IF(VLOOKUP($C33,'Regional Crises'!$B$1:$R$66,10,FALSE)&gt;L$3,5,IF(VLOOKUP($C33,'Regional Crises'!$B$1:$R$66,10,FALSE)&lt;L$4,0,5-(L$3-VLOOKUP($C33,'Regional Crises'!$B$1:$R$66,10,FALSE))/(L$3-L$4)*5)),1))),IF(VLOOKUP($E33,'Country Indicator Data'!$B$4:$N$194,6,FALSE)="x","x",ROUND(IF(VLOOKUP($E33,'Country Indicator Data'!$B$4:$N$194,6,FALSE)&gt;L$3,5,IF(VLOOKUP($E33,'Country Indicator Data'!$B$4:$N$194,6,FALSE)&lt;L$4,0,5-(L$3-VLOOKUP($E33,'Country Indicator Data'!$B$4:$N$194,6,FALSE))/(L$3-L$4)*5)),1)))</f>
        <v>0.5</v>
      </c>
      <c r="M33" s="166">
        <f>IF(B33="Regional crisis",(IF(VLOOKUP($C33,'Regional Crises'!$B$1:$R$66,11,FALSE)="x","x",ROUND(IF(VLOOKUP($C33,'Regional Crises'!$B$1:$R$66,11,FALSE)&gt;M$3,5,IF(VLOOKUP($C33,'Regional Crises'!$B$1:$R$66,11,FALSE)&lt;M$4,0,5-(M$3-VLOOKUP($C33,'Regional Crises'!$B$1:$R$66,11,FALSE))/(M$3-M$4)*5)),1))),IF(VLOOKUP($E33,'Country Indicator Data'!$B$4:$N$194,7,FALSE)="x","x",ROUND(IF(VLOOKUP($E33,'Country Indicator Data'!$B$4:$N$194,7,FALSE)&gt;M$3,5,IF(VLOOKUP($E33,'Country Indicator Data'!$B$4:$N$194,7,FALSE)&lt;M$4,0,5-(M$3-VLOOKUP($E33,'Country Indicator Data'!$B$4:$N$194,7,FALSE))/(M$3-M$4)*5)),1)))</f>
        <v>1.2</v>
      </c>
      <c r="N33" s="166">
        <f t="shared" si="2"/>
        <v>0.85</v>
      </c>
      <c r="O33" s="166">
        <f t="shared" si="3"/>
        <v>1.5666666666666667</v>
      </c>
      <c r="P33" s="166">
        <f>IF(B33="Regional crisis",VLOOKUP(C33,'Regional Crises'!$B$1:$R$69,12,FALSE),VLOOKUP(E33,'Country Indicator Data'!$B$4:$I$194,8,FALSE))</f>
        <v>3</v>
      </c>
      <c r="Q33" s="166">
        <f>IF($B33="Regional crisis",((IF(VLOOKUP($C33,'Regional Crises'!$B$1:$R$66,13,FALSE)="x","x",ROUND(IF(VLOOKUP($C33,'Regional Crises'!$B$1:$R$66,13,FALSE)&gt;Q$3,5,IF(VLOOKUP($C33,'Regional Crises'!$B$1:$R$66,13,FALSE)&lt;Q$4,0,5-(LOG(Q$3)-LOG(VLOOKUP($C33,'Regional Crises'!$B$1:$R$66,13,FALSE)))/(LOG(Q$3)-LOG(Q$4))*5)),1)))),(IF(VLOOKUP($E33,'Country Indicator Data'!$B$4:$N$194,9,FALSE)="x","x",ROUND(IF(VLOOKUP($E33,'Country Indicator Data'!$B$4:$N$194,9,FALSE)&gt;Q$3,5,IF(VLOOKUP($E33,'Country Indicator Data'!$B$4:$N$194,9,FALSE)&lt;Q$4,0,5-(LOG(Q$3)-LOG(VLOOKUP($E33,'Country Indicator Data'!$B$4:$N$194,9,FALSE)))/(LOG(Q$3)-LOG(Q$4))*5)),1))))</f>
        <v>3.4</v>
      </c>
      <c r="R33" s="166">
        <f t="shared" si="4"/>
        <v>3.2</v>
      </c>
      <c r="S33" s="166">
        <f>IF(B33="Regional crisis",((IF(VLOOKUP($C33,'Regional Crises'!$B$1:$R$66,17,FALSE)="x","x",ROUND(IF(VLOOKUP($C33,'Regional Crises'!$B$1:$R$66,17,FALSE)&gt;S$3,0,IF(VLOOKUP($C33,'Regional Crises'!$B$1:$R$66,17,FALSE)&lt;S$4,5,(S$3-VLOOKUP($C33,'Regional Crises'!$B$1:$R$66,17,FALSE))/(S$3-S$4)*5)),1)))),(IF(VLOOKUP($E33,'Country Indicator Data'!$B$4:$N$194,13,FALSE)="x","x",ROUND(IF(VLOOKUP($E33,'Country Indicator Data'!$B$4:$N$194,13,FALSE)&gt;S$3,0,IF(VLOOKUP($E33,'Country Indicator Data'!$B$4:$N$194,13,FALSE)&lt;S$4,5,(S$3-VLOOKUP($E33,'Country Indicator Data'!$B$4:$N$194,13,FALSE))/(S$3-S$4)*5)),1))))</f>
        <v>1.9</v>
      </c>
      <c r="T33" s="166">
        <f>IF(B33="Regional crisis",((IF(VLOOKUP($C33,'Regional Crises'!$B$1:$R$66,14,FALSE)="x","x",ROUND(IF(VLOOKUP($C33,'Regional Crises'!$B$1:$R$66,14,FALSE)&gt;T$3,0,IF(VLOOKUP($C33,'Regional Crises'!$B$1:$R$66,14,FALSE)&lt;T$4,5,(T$3-VLOOKUP($C33,'Regional Crises'!$B$1:$R$66,14,FALSE))/(T$3-T$4)*5)),1)))),(IF(VLOOKUP($E33,'Country Indicator Data'!$B$4:$N$194,10,FALSE)="x","x",ROUND(IF(VLOOKUP($E33,'Country Indicator Data'!$B$4:$N$194,10,FALSE)&gt;T$3,0,IF(VLOOKUP($E33,'Country Indicator Data'!$B$4:$N$194,10,FALSE)&lt;T$4,5,(T$3-VLOOKUP($E33,'Country Indicator Data'!$B$4:$N$194,10,FALSE))/(T$3-T$4)*5)),1))))</f>
        <v>1.5</v>
      </c>
      <c r="U33" s="166" t="str">
        <f>IF(B33="Regional crisis",((IF(VLOOKUP($C33,'Regional Crises'!$B$1:$R$66,15,FALSE)="x","x",ROUND(IF(VLOOKUP($C33,'Regional Crises'!$B$1:$R$66,15,FALSE)&gt;U$3,0,IF(VLOOKUP($C33,'Regional Crises'!$B$1:$R$66,15,FALSE)&lt;U$4,5,(U$3-VLOOKUP($C33,'Regional Crises'!$B$1:$R$66,15,FALSE))/(U$3-U$4)*5)),1)))),(IF(VLOOKUP($E33,'Country Indicator Data'!$B$4:$N$194,11,FALSE)="x","x",ROUND(IF(VLOOKUP($E33,'Country Indicator Data'!$B$4:$N$194,11,FALSE)&gt;U$3,0,IF(VLOOKUP($E33,'Country Indicator Data'!$B$4:$N$194,11,FALSE)&lt;U$4,5,(U$3-VLOOKUP($E33,'Country Indicator Data'!$B$4:$N$194,11,FALSE))/(U$3-U$4)*5)),1))))</f>
        <v>x</v>
      </c>
      <c r="V33" s="166">
        <f>IF(B33="Regional crisis",((IF(VLOOKUP($C33,'Regional Crises'!$B$1:$R$66,16,FALSE)="x","x",ROUND(IF(VLOOKUP($C33,'Regional Crises'!$B$1:$R$66,16,FALSE)&gt;V$3,0,IF(VLOOKUP($C33,'Regional Crises'!$B$1:$R$66,16,FALSE)&lt;V$4,5,(V$3-VLOOKUP($C33,'Regional Crises'!$B$1:$R$66,16,FALSE))/(V$3-V$4)*5)),1)))),(IF(VLOOKUP($E33,'Country Indicator Data'!$B$4:$N$194,12,FALSE)="x","x",ROUND(IF(VLOOKUP($E33,'Country Indicator Data'!$B$4:$N$194,12,FALSE)&gt;V$3,0,IF(VLOOKUP($E33,'Country Indicator Data'!$B$4:$N$194,12,FALSE)&lt;V$4,5,(V$3-VLOOKUP($E33,'Country Indicator Data'!$B$4:$N$194,12,FALSE))/(V$3-V$4)*5)),1))))</f>
        <v>0.4</v>
      </c>
      <c r="W33" s="166">
        <f t="shared" si="5"/>
        <v>1.3</v>
      </c>
      <c r="X33" s="166">
        <f t="shared" si="6"/>
        <v>2</v>
      </c>
      <c r="Y33" s="173">
        <f>IF('Core Indicators'!FC30="x","x",IF('Core Indicators'!FC30&gt;=5,5,IF('Core Indicators'!FC30&gt;=4,4,IF('Core Indicators'!FC30&gt;=3,3,IF('Core Indicators'!FC30&gt;=2,2,IF('Core Indicators'!FC30&gt;=1,1,0))))))</f>
        <v>2</v>
      </c>
      <c r="Z33" s="166">
        <f t="shared" si="7"/>
        <v>2</v>
      </c>
      <c r="AA33" s="173" t="str">
        <f>'Crisis Indicator Data'!Y30</f>
        <v>x</v>
      </c>
      <c r="AB33" s="173" t="str">
        <f>'Crisis Indicator Data'!Z30</f>
        <v>x</v>
      </c>
      <c r="AC33" s="173" t="str">
        <f>'Crisis Indicator Data'!AA30</f>
        <v>x</v>
      </c>
      <c r="AD33" s="173" t="str">
        <f>'Crisis Indicator Data'!AB30</f>
        <v>x</v>
      </c>
      <c r="AE33" s="173">
        <f t="shared" si="8"/>
        <v>0</v>
      </c>
      <c r="AF33" s="173" t="str">
        <f>'Crisis Indicator Data'!AC30</f>
        <v>x</v>
      </c>
      <c r="AG33" s="173" t="str">
        <f>'Crisis Indicator Data'!AD30</f>
        <v>x</v>
      </c>
      <c r="AH33" s="173">
        <f t="shared" si="9"/>
        <v>0</v>
      </c>
      <c r="AI33" s="173" t="str">
        <f>'Crisis Indicator Data'!AE30</f>
        <v>x</v>
      </c>
      <c r="AJ33" s="173" t="str">
        <f>'Crisis Indicator Data'!AF30</f>
        <v>x</v>
      </c>
      <c r="AK33" s="173" t="str">
        <f>'Crisis Indicator Data'!AG30</f>
        <v>x</v>
      </c>
      <c r="AL33" s="173">
        <f t="shared" si="10"/>
        <v>0</v>
      </c>
      <c r="AM33" s="166">
        <f t="shared" si="11"/>
        <v>0</v>
      </c>
      <c r="AN33" s="166">
        <f t="shared" si="12"/>
        <v>1</v>
      </c>
    </row>
    <row r="34" spans="1:40" ht="13.5" customHeight="1">
      <c r="A34" s="97" t="str">
        <f>'Crisis Indicator Data'!A31</f>
        <v>Complex crisis in Ethiopia</v>
      </c>
      <c r="B34" s="98" t="str">
        <f>'Crisis Indicator Data'!B31</f>
        <v>Complex crisis</v>
      </c>
      <c r="C34" s="98" t="str">
        <f>'Crisis Indicator Data'!C31</f>
        <v>ETH001</v>
      </c>
      <c r="D34" s="98" t="str">
        <f>'Crisis Indicator Data'!D31</f>
        <v>Ethiopia</v>
      </c>
      <c r="E34" s="99" t="str">
        <f>'Crisis Indicator Data'!E31</f>
        <v>ETH</v>
      </c>
      <c r="F34" s="166">
        <f>IF(B34="Regional crisis",(IF(VLOOKUP($C34,'Regional Crises'!$B$1:$R$66,7,FALSE)="x","x",ROUND(IF(VLOOKUP($C34,'Regional Crises'!$B$1:$R$66,7,FALSE)&gt;$F$3,5,IF(VLOOKUP($C34,'Regional Crises'!$B$1:$R$66,7,FALSE)&lt;F$4,0,($F$3-VLOOKUP($C34,'Regional Crises'!$B$1:$R$66,7,FALSE))/($F$3-$F$4)*5)),1))),IF(VLOOKUP($E34,'Country Indicator Data'!$B$4:$N$194,3,FALSE)="x","x",ROUND(IF(VLOOKUP($E34,'Country Indicator Data'!$B$4:$N$194,3,FALSE)&gt;$F$3,5,IF(VLOOKUP($E34,'Country Indicator Data'!$B$4:$N$194,3,FALSE)&lt;$F$4,0,($F$3-VLOOKUP($E34,'Country Indicator Data'!$B$4:$N$194,3,FALSE))/($F$3-$F$4)*5)),1)))</f>
        <v>3.9</v>
      </c>
      <c r="G34" s="166">
        <f>IF(B34="Regional crisis",(IF(VLOOKUP($C34,'Regional Crises'!$B$1:$R$66,9,FALSE)="x","x",ROUND(IF(VLOOKUP($C34,'Regional Crises'!$B$1:$R$66,9,FALSE)&gt;G$3,5,IF(VLOOKUP($C34,'Regional Crises'!$B$1:$R$66,9,FALSE)&lt;G$4,0,(G$3-VLOOKUP($C34,'Regional Crises'!$B$1:$R$66,9,FALSE))/(G$3-G$4)*5)),1))),IF(VLOOKUP($E34,'Country Indicator Data'!$B$4:$N$194,5,FALSE)="x","x",ROUND(IF(VLOOKUP($E34,'Country Indicator Data'!$B$4:$N$194,5,FALSE)&gt;G$3,5,IF(VLOOKUP($E34,'Country Indicator Data'!$B$4:$N$194,5,FALSE)&lt;G$4,0,(G$3-VLOOKUP($E34,'Country Indicator Data'!$B$4:$N$194,5,FALSE))/(G$3-G$4)*5)),1)))</f>
        <v>3</v>
      </c>
      <c r="H34" s="166">
        <f t="shared" si="0"/>
        <v>3.45</v>
      </c>
      <c r="I34" s="166">
        <f>IF(B34="Regional crisis",(IF(VLOOKUP($C34,'Regional Crises'!$B$1:$R$66,6,FALSE)="x","x",ROUND(IF(VLOOKUP($C34,'Regional Crises'!$B$1:$R$66,6,FALSE)&gt;I$3,5,IF(VLOOKUP($C34,'Regional Crises'!$B$1:$R$66,6,FALSE)&lt;I$4,0,5-(I$3-VLOOKUP($C34,'Regional Crises'!$B$1:$R$66,6,FALSE))/(I$3-I$4)*5)),1))),IF(VLOOKUP($E34,'Country Indicator Data'!$B$4:$N$194,2,FALSE)="x","x",ROUND(IF(VLOOKUP($E34,'Country Indicator Data'!$B$4:$N$194,2,FALSE)&gt;I$3,5,IF(VLOOKUP($E34,'Country Indicator Data'!$B$4:$N$194,2,FALSE)&lt;I$4,0,5-(I$3-VLOOKUP($E34,'Country Indicator Data'!$B$4:$N$194,2,FALSE))/(I$3-I$4)*5)),1)))</f>
        <v>3.8</v>
      </c>
      <c r="J34" s="166">
        <f>IF(B34="Regional crisis",(IF(VLOOKUP($C34,'Regional Crises'!$B$1:$R$66,8,FALSE)="x","x",ROUND(IF(VLOOKUP($C34,'Regional Crises'!$B$1:$R$66,8,FALSE)&gt;J$3,5,IF(VLOOKUP($C34,'Regional Crises'!$B$1:$R$66,8,FALSE)&lt;J$4,0,5-(J$3-VLOOKUP($C34,'Regional Crises'!$B$1:$R$66,8,FALSE))/(J$3-J$4)*5)),1))),IF(VLOOKUP($E34,'Country Indicator Data'!$B$4:$N$194,4,FALSE)="x","x",ROUND(IF(VLOOKUP($E34,'Country Indicator Data'!$B$4:$N$194,4,FALSE)&gt;J$3,5,IF(VLOOKUP($E34,'Country Indicator Data'!$B$4:$N$194,4,FALSE)&lt;J$4,0,5-(J$3-VLOOKUP($E34,'Country Indicator Data'!$B$4:$N$194,4,FALSE))/(J$3-J$4)*5)),1)))</f>
        <v>2.7</v>
      </c>
      <c r="K34" s="166">
        <f t="shared" si="1"/>
        <v>3.25</v>
      </c>
      <c r="L34" s="166">
        <f>IF(B34="Regional crisis",(IF(VLOOKUP($C34,'Regional Crises'!$B$1:$R$66,10,FALSE)="x","x",ROUND(IF(VLOOKUP($C34,'Regional Crises'!$B$1:$R$66,10,FALSE)&gt;L$3,5,IF(VLOOKUP($C34,'Regional Crises'!$B$1:$R$66,10,FALSE)&lt;L$4,0,5-(L$3-VLOOKUP($C34,'Regional Crises'!$B$1:$R$66,10,FALSE))/(L$3-L$4)*5)),1))),IF(VLOOKUP($E34,'Country Indicator Data'!$B$4:$N$194,6,FALSE)="x","x",ROUND(IF(VLOOKUP($E34,'Country Indicator Data'!$B$4:$N$194,6,FALSE)&gt;L$3,5,IF(VLOOKUP($E34,'Country Indicator Data'!$B$4:$N$194,6,FALSE)&lt;L$4,0,5-(L$3-VLOOKUP($E34,'Country Indicator Data'!$B$4:$N$194,6,FALSE))/(L$3-L$4)*5)),1)))</f>
        <v>3.4</v>
      </c>
      <c r="M34" s="166">
        <f>IF(B34="Regional crisis",(IF(VLOOKUP($C34,'Regional Crises'!$B$1:$R$66,11,FALSE)="x","x",ROUND(IF(VLOOKUP($C34,'Regional Crises'!$B$1:$R$66,11,FALSE)&gt;M$3,5,IF(VLOOKUP($C34,'Regional Crises'!$B$1:$R$66,11,FALSE)&lt;M$4,0,5-(M$3-VLOOKUP($C34,'Regional Crises'!$B$1:$R$66,11,FALSE))/(M$3-M$4)*5)),1))),IF(VLOOKUP($E34,'Country Indicator Data'!$B$4:$N$194,7,FALSE)="x","x",ROUND(IF(VLOOKUP($E34,'Country Indicator Data'!$B$4:$N$194,7,FALSE)&gt;M$3,5,IF(VLOOKUP($E34,'Country Indicator Data'!$B$4:$N$194,7,FALSE)&lt;M$4,0,5-(M$3-VLOOKUP($E34,'Country Indicator Data'!$B$4:$N$194,7,FALSE))/(M$3-M$4)*5)),1)))</f>
        <v>1.3</v>
      </c>
      <c r="N34" s="166">
        <f t="shared" si="2"/>
        <v>2.35</v>
      </c>
      <c r="O34" s="166">
        <f t="shared" si="3"/>
        <v>3.0166666666666671</v>
      </c>
      <c r="P34" s="166">
        <f>IF(B34="Regional crisis",VLOOKUP(C34,'Regional Crises'!$B$1:$R$69,12,FALSE),VLOOKUP(E34,'Country Indicator Data'!$B$4:$I$194,8,FALSE))</f>
        <v>3</v>
      </c>
      <c r="Q34" s="166">
        <f>IF($B34="Regional crisis",((IF(VLOOKUP($C34,'Regional Crises'!$B$1:$R$66,13,FALSE)="x","x",ROUND(IF(VLOOKUP($C34,'Regional Crises'!$B$1:$R$66,13,FALSE)&gt;Q$3,5,IF(VLOOKUP($C34,'Regional Crises'!$B$1:$R$66,13,FALSE)&lt;Q$4,0,5-(LOG(Q$3)-LOG(VLOOKUP($C34,'Regional Crises'!$B$1:$R$66,13,FALSE)))/(LOG(Q$3)-LOG(Q$4))*5)),1)))),(IF(VLOOKUP($E34,'Country Indicator Data'!$B$4:$N$194,9,FALSE)="x","x",ROUND(IF(VLOOKUP($E34,'Country Indicator Data'!$B$4:$N$194,9,FALSE)&gt;Q$3,5,IF(VLOOKUP($E34,'Country Indicator Data'!$B$4:$N$194,9,FALSE)&lt;Q$4,0,5-(LOG(Q$3)-LOG(VLOOKUP($E34,'Country Indicator Data'!$B$4:$N$194,9,FALSE)))/(LOG(Q$3)-LOG(Q$4))*5)),1))))</f>
        <v>4.4000000000000004</v>
      </c>
      <c r="R34" s="166">
        <f t="shared" si="4"/>
        <v>3.7</v>
      </c>
      <c r="S34" s="166">
        <f>IF(B34="Regional crisis",((IF(VLOOKUP($C34,'Regional Crises'!$B$1:$R$66,17,FALSE)="x","x",ROUND(IF(VLOOKUP($C34,'Regional Crises'!$B$1:$R$66,17,FALSE)&gt;S$3,0,IF(VLOOKUP($C34,'Regional Crises'!$B$1:$R$66,17,FALSE)&lt;S$4,5,(S$3-VLOOKUP($C34,'Regional Crises'!$B$1:$R$66,17,FALSE))/(S$3-S$4)*5)),1)))),(IF(VLOOKUP($E34,'Country Indicator Data'!$B$4:$N$194,13,FALSE)="x","x",ROUND(IF(VLOOKUP($E34,'Country Indicator Data'!$B$4:$N$194,13,FALSE)&gt;S$3,0,IF(VLOOKUP($E34,'Country Indicator Data'!$B$4:$N$194,13,FALSE)&lt;S$4,5,(S$3-VLOOKUP($E34,'Country Indicator Data'!$B$4:$N$194,13,FALSE))/(S$3-S$4)*5)),1))))</f>
        <v>3.2</v>
      </c>
      <c r="T34" s="166">
        <f>IF(B34="Regional crisis",((IF(VLOOKUP($C34,'Regional Crises'!$B$1:$R$66,14,FALSE)="x","x",ROUND(IF(VLOOKUP($C34,'Regional Crises'!$B$1:$R$66,14,FALSE)&gt;T$3,0,IF(VLOOKUP($C34,'Regional Crises'!$B$1:$R$66,14,FALSE)&lt;T$4,5,(T$3-VLOOKUP($C34,'Regional Crises'!$B$1:$R$66,14,FALSE))/(T$3-T$4)*5)),1)))),(IF(VLOOKUP($E34,'Country Indicator Data'!$B$4:$N$194,10,FALSE)="x","x",ROUND(IF(VLOOKUP($E34,'Country Indicator Data'!$B$4:$N$194,10,FALSE)&gt;T$3,0,IF(VLOOKUP($E34,'Country Indicator Data'!$B$4:$N$194,10,FALSE)&lt;T$4,5,(T$3-VLOOKUP($E34,'Country Indicator Data'!$B$4:$N$194,10,FALSE))/(T$3-T$4)*5)),1))))</f>
        <v>3</v>
      </c>
      <c r="U34" s="166">
        <f>IF(B34="Regional crisis",((IF(VLOOKUP($C34,'Regional Crises'!$B$1:$R$66,15,FALSE)="x","x",ROUND(IF(VLOOKUP($C34,'Regional Crises'!$B$1:$R$66,15,FALSE)&gt;U$3,0,IF(VLOOKUP($C34,'Regional Crises'!$B$1:$R$66,15,FALSE)&lt;U$4,5,(U$3-VLOOKUP($C34,'Regional Crises'!$B$1:$R$66,15,FALSE))/(U$3-U$4)*5)),1)))),(IF(VLOOKUP($E34,'Country Indicator Data'!$B$4:$N$194,11,FALSE)="x","x",ROUND(IF(VLOOKUP($E34,'Country Indicator Data'!$B$4:$N$194,11,FALSE)&gt;U$3,0,IF(VLOOKUP($E34,'Country Indicator Data'!$B$4:$N$194,11,FALSE)&lt;U$4,5,(U$3-VLOOKUP($E34,'Country Indicator Data'!$B$4:$N$194,11,FALSE))/(U$3-U$4)*5)),1))))</f>
        <v>3.4</v>
      </c>
      <c r="V34" s="166">
        <f>IF(B34="Regional crisis",((IF(VLOOKUP($C34,'Regional Crises'!$B$1:$R$66,16,FALSE)="x","x",ROUND(IF(VLOOKUP($C34,'Regional Crises'!$B$1:$R$66,16,FALSE)&gt;V$3,0,IF(VLOOKUP($C34,'Regional Crises'!$B$1:$R$66,16,FALSE)&lt;V$4,5,(V$3-VLOOKUP($C34,'Regional Crises'!$B$1:$R$66,16,FALSE))/(V$3-V$4)*5)),1)))),(IF(VLOOKUP($E34,'Country Indicator Data'!$B$4:$N$194,12,FALSE)="x","x",ROUND(IF(VLOOKUP($E34,'Country Indicator Data'!$B$4:$N$194,12,FALSE)&gt;V$3,0,IF(VLOOKUP($E34,'Country Indicator Data'!$B$4:$N$194,12,FALSE)&lt;V$4,5,(V$3-VLOOKUP($E34,'Country Indicator Data'!$B$4:$N$194,12,FALSE))/(V$3-V$4)*5)),1))))</f>
        <v>3.8</v>
      </c>
      <c r="W34" s="166">
        <f t="shared" si="5"/>
        <v>3.4</v>
      </c>
      <c r="X34" s="166">
        <f t="shared" si="6"/>
        <v>3.4</v>
      </c>
      <c r="Y34" s="173">
        <f>IF('Core Indicators'!FC31="x","x",IF('Core Indicators'!FC31&gt;=5,5,IF('Core Indicators'!FC31&gt;=4,4,IF('Core Indicators'!FC31&gt;=3,3,IF('Core Indicators'!FC31&gt;=2,2,IF('Core Indicators'!FC31&gt;=1,1,0))))))</f>
        <v>4</v>
      </c>
      <c r="Z34" s="166">
        <f t="shared" si="7"/>
        <v>4</v>
      </c>
      <c r="AA34" s="173">
        <f>'Crisis Indicator Data'!Y31</f>
        <v>1</v>
      </c>
      <c r="AB34" s="173">
        <f>'Crisis Indicator Data'!Z31</f>
        <v>2</v>
      </c>
      <c r="AC34" s="173">
        <f>'Crisis Indicator Data'!AA31</f>
        <v>2</v>
      </c>
      <c r="AD34" s="173">
        <f>'Crisis Indicator Data'!AB31</f>
        <v>0</v>
      </c>
      <c r="AE34" s="173">
        <f t="shared" si="8"/>
        <v>2</v>
      </c>
      <c r="AF34" s="173">
        <f>'Crisis Indicator Data'!AC31</f>
        <v>3</v>
      </c>
      <c r="AG34" s="173">
        <f>'Crisis Indicator Data'!AD31</f>
        <v>2</v>
      </c>
      <c r="AH34" s="173">
        <f t="shared" si="9"/>
        <v>5</v>
      </c>
      <c r="AI34" s="173">
        <f>'Crisis Indicator Data'!AE31</f>
        <v>3</v>
      </c>
      <c r="AJ34" s="173">
        <f>'Crisis Indicator Data'!AF31</f>
        <v>3</v>
      </c>
      <c r="AK34" s="173">
        <f>'Crisis Indicator Data'!AG31</f>
        <v>3</v>
      </c>
      <c r="AL34" s="173">
        <f t="shared" si="10"/>
        <v>5</v>
      </c>
      <c r="AM34" s="166">
        <f t="shared" si="11"/>
        <v>4</v>
      </c>
      <c r="AN34" s="166">
        <f t="shared" si="12"/>
        <v>4</v>
      </c>
    </row>
    <row r="35" spans="1:40" ht="13.5" customHeight="1">
      <c r="A35" s="97" t="str">
        <f>'Crisis Indicator Data'!A32</f>
        <v>Flood Crisis in Ethiopia</v>
      </c>
      <c r="B35" s="98" t="str">
        <f>'Crisis Indicator Data'!B32</f>
        <v>Flood</v>
      </c>
      <c r="C35" s="98" t="str">
        <f>'Crisis Indicator Data'!C32</f>
        <v>ETH002</v>
      </c>
      <c r="D35" s="98" t="str">
        <f>'Crisis Indicator Data'!D32</f>
        <v>Ethiopia</v>
      </c>
      <c r="E35" s="99" t="str">
        <f>'Crisis Indicator Data'!E32</f>
        <v>ETH</v>
      </c>
      <c r="F35" s="166">
        <f>IF(B35="Regional crisis",(IF(VLOOKUP($C35,'Regional Crises'!$B$1:$R$66,7,FALSE)="x","x",ROUND(IF(VLOOKUP($C35,'Regional Crises'!$B$1:$R$66,7,FALSE)&gt;$F$3,5,IF(VLOOKUP($C35,'Regional Crises'!$B$1:$R$66,7,FALSE)&lt;F$4,0,($F$3-VLOOKUP($C35,'Regional Crises'!$B$1:$R$66,7,FALSE))/($F$3-$F$4)*5)),1))),IF(VLOOKUP($E35,'Country Indicator Data'!$B$4:$N$194,3,FALSE)="x","x",ROUND(IF(VLOOKUP($E35,'Country Indicator Data'!$B$4:$N$194,3,FALSE)&gt;$F$3,5,IF(VLOOKUP($E35,'Country Indicator Data'!$B$4:$N$194,3,FALSE)&lt;$F$4,0,($F$3-VLOOKUP($E35,'Country Indicator Data'!$B$4:$N$194,3,FALSE))/($F$3-$F$4)*5)),1)))</f>
        <v>3.9</v>
      </c>
      <c r="G35" s="166">
        <f>IF(B35="Regional crisis",(IF(VLOOKUP($C35,'Regional Crises'!$B$1:$R$66,9,FALSE)="x","x",ROUND(IF(VLOOKUP($C35,'Regional Crises'!$B$1:$R$66,9,FALSE)&gt;G$3,5,IF(VLOOKUP($C35,'Regional Crises'!$B$1:$R$66,9,FALSE)&lt;G$4,0,(G$3-VLOOKUP($C35,'Regional Crises'!$B$1:$R$66,9,FALSE))/(G$3-G$4)*5)),1))),IF(VLOOKUP($E35,'Country Indicator Data'!$B$4:$N$194,5,FALSE)="x","x",ROUND(IF(VLOOKUP($E35,'Country Indicator Data'!$B$4:$N$194,5,FALSE)&gt;G$3,5,IF(VLOOKUP($E35,'Country Indicator Data'!$B$4:$N$194,5,FALSE)&lt;G$4,0,(G$3-VLOOKUP($E35,'Country Indicator Data'!$B$4:$N$194,5,FALSE))/(G$3-G$4)*5)),1)))</f>
        <v>3</v>
      </c>
      <c r="H35" s="166">
        <f t="shared" si="0"/>
        <v>3.45</v>
      </c>
      <c r="I35" s="166">
        <f>IF(B35="Regional crisis",(IF(VLOOKUP($C35,'Regional Crises'!$B$1:$R$66,6,FALSE)="x","x",ROUND(IF(VLOOKUP($C35,'Regional Crises'!$B$1:$R$66,6,FALSE)&gt;I$3,5,IF(VLOOKUP($C35,'Regional Crises'!$B$1:$R$66,6,FALSE)&lt;I$4,0,5-(I$3-VLOOKUP($C35,'Regional Crises'!$B$1:$R$66,6,FALSE))/(I$3-I$4)*5)),1))),IF(VLOOKUP($E35,'Country Indicator Data'!$B$4:$N$194,2,FALSE)="x","x",ROUND(IF(VLOOKUP($E35,'Country Indicator Data'!$B$4:$N$194,2,FALSE)&gt;I$3,5,IF(VLOOKUP($E35,'Country Indicator Data'!$B$4:$N$194,2,FALSE)&lt;I$4,0,5-(I$3-VLOOKUP($E35,'Country Indicator Data'!$B$4:$N$194,2,FALSE))/(I$3-I$4)*5)),1)))</f>
        <v>3.8</v>
      </c>
      <c r="J35" s="166">
        <f>IF(B35="Regional crisis",(IF(VLOOKUP($C35,'Regional Crises'!$B$1:$R$66,8,FALSE)="x","x",ROUND(IF(VLOOKUP($C35,'Regional Crises'!$B$1:$R$66,8,FALSE)&gt;J$3,5,IF(VLOOKUP($C35,'Regional Crises'!$B$1:$R$66,8,FALSE)&lt;J$4,0,5-(J$3-VLOOKUP($C35,'Regional Crises'!$B$1:$R$66,8,FALSE))/(J$3-J$4)*5)),1))),IF(VLOOKUP($E35,'Country Indicator Data'!$B$4:$N$194,4,FALSE)="x","x",ROUND(IF(VLOOKUP($E35,'Country Indicator Data'!$B$4:$N$194,4,FALSE)&gt;J$3,5,IF(VLOOKUP($E35,'Country Indicator Data'!$B$4:$N$194,4,FALSE)&lt;J$4,0,5-(J$3-VLOOKUP($E35,'Country Indicator Data'!$B$4:$N$194,4,FALSE))/(J$3-J$4)*5)),1)))</f>
        <v>2.7</v>
      </c>
      <c r="K35" s="166">
        <f t="shared" si="1"/>
        <v>3.25</v>
      </c>
      <c r="L35" s="166">
        <f>IF(B35="Regional crisis",(IF(VLOOKUP($C35,'Regional Crises'!$B$1:$R$66,10,FALSE)="x","x",ROUND(IF(VLOOKUP($C35,'Regional Crises'!$B$1:$R$66,10,FALSE)&gt;L$3,5,IF(VLOOKUP($C35,'Regional Crises'!$B$1:$R$66,10,FALSE)&lt;L$4,0,5-(L$3-VLOOKUP($C35,'Regional Crises'!$B$1:$R$66,10,FALSE))/(L$3-L$4)*5)),1))),IF(VLOOKUP($E35,'Country Indicator Data'!$B$4:$N$194,6,FALSE)="x","x",ROUND(IF(VLOOKUP($E35,'Country Indicator Data'!$B$4:$N$194,6,FALSE)&gt;L$3,5,IF(VLOOKUP($E35,'Country Indicator Data'!$B$4:$N$194,6,FALSE)&lt;L$4,0,5-(L$3-VLOOKUP($E35,'Country Indicator Data'!$B$4:$N$194,6,FALSE))/(L$3-L$4)*5)),1)))</f>
        <v>3.4</v>
      </c>
      <c r="M35" s="166">
        <f>IF(B35="Regional crisis",(IF(VLOOKUP($C35,'Regional Crises'!$B$1:$R$66,11,FALSE)="x","x",ROUND(IF(VLOOKUP($C35,'Regional Crises'!$B$1:$R$66,11,FALSE)&gt;M$3,5,IF(VLOOKUP($C35,'Regional Crises'!$B$1:$R$66,11,FALSE)&lt;M$4,0,5-(M$3-VLOOKUP($C35,'Regional Crises'!$B$1:$R$66,11,FALSE))/(M$3-M$4)*5)),1))),IF(VLOOKUP($E35,'Country Indicator Data'!$B$4:$N$194,7,FALSE)="x","x",ROUND(IF(VLOOKUP($E35,'Country Indicator Data'!$B$4:$N$194,7,FALSE)&gt;M$3,5,IF(VLOOKUP($E35,'Country Indicator Data'!$B$4:$N$194,7,FALSE)&lt;M$4,0,5-(M$3-VLOOKUP($E35,'Country Indicator Data'!$B$4:$N$194,7,FALSE))/(M$3-M$4)*5)),1)))</f>
        <v>1.3</v>
      </c>
      <c r="N35" s="166">
        <f t="shared" si="2"/>
        <v>2.35</v>
      </c>
      <c r="O35" s="166">
        <f t="shared" si="3"/>
        <v>3.0166666666666671</v>
      </c>
      <c r="P35" s="166">
        <f>IF(B35="Regional crisis",VLOOKUP(C35,'Regional Crises'!$B$1:$R$69,12,FALSE),VLOOKUP(E35,'Country Indicator Data'!$B$4:$I$194,8,FALSE))</f>
        <v>3</v>
      </c>
      <c r="Q35" s="166">
        <f>IF($B35="Regional crisis",((IF(VLOOKUP($C35,'Regional Crises'!$B$1:$R$66,13,FALSE)="x","x",ROUND(IF(VLOOKUP($C35,'Regional Crises'!$B$1:$R$66,13,FALSE)&gt;Q$3,5,IF(VLOOKUP($C35,'Regional Crises'!$B$1:$R$66,13,FALSE)&lt;Q$4,0,5-(LOG(Q$3)-LOG(VLOOKUP($C35,'Regional Crises'!$B$1:$R$66,13,FALSE)))/(LOG(Q$3)-LOG(Q$4))*5)),1)))),(IF(VLOOKUP($E35,'Country Indicator Data'!$B$4:$N$194,9,FALSE)="x","x",ROUND(IF(VLOOKUP($E35,'Country Indicator Data'!$B$4:$N$194,9,FALSE)&gt;Q$3,5,IF(VLOOKUP($E35,'Country Indicator Data'!$B$4:$N$194,9,FALSE)&lt;Q$4,0,5-(LOG(Q$3)-LOG(VLOOKUP($E35,'Country Indicator Data'!$B$4:$N$194,9,FALSE)))/(LOG(Q$3)-LOG(Q$4))*5)),1))))</f>
        <v>4.4000000000000004</v>
      </c>
      <c r="R35" s="166">
        <f t="shared" si="4"/>
        <v>3.7</v>
      </c>
      <c r="S35" s="166">
        <f>IF(B35="Regional crisis",((IF(VLOOKUP($C35,'Regional Crises'!$B$1:$R$66,17,FALSE)="x","x",ROUND(IF(VLOOKUP($C35,'Regional Crises'!$B$1:$R$66,17,FALSE)&gt;S$3,0,IF(VLOOKUP($C35,'Regional Crises'!$B$1:$R$66,17,FALSE)&lt;S$4,5,(S$3-VLOOKUP($C35,'Regional Crises'!$B$1:$R$66,17,FALSE))/(S$3-S$4)*5)),1)))),(IF(VLOOKUP($E35,'Country Indicator Data'!$B$4:$N$194,13,FALSE)="x","x",ROUND(IF(VLOOKUP($E35,'Country Indicator Data'!$B$4:$N$194,13,FALSE)&gt;S$3,0,IF(VLOOKUP($E35,'Country Indicator Data'!$B$4:$N$194,13,FALSE)&lt;S$4,5,(S$3-VLOOKUP($E35,'Country Indicator Data'!$B$4:$N$194,13,FALSE))/(S$3-S$4)*5)),1))))</f>
        <v>3.2</v>
      </c>
      <c r="T35" s="166">
        <f>IF(B35="Regional crisis",((IF(VLOOKUP($C35,'Regional Crises'!$B$1:$R$66,14,FALSE)="x","x",ROUND(IF(VLOOKUP($C35,'Regional Crises'!$B$1:$R$66,14,FALSE)&gt;T$3,0,IF(VLOOKUP($C35,'Regional Crises'!$B$1:$R$66,14,FALSE)&lt;T$4,5,(T$3-VLOOKUP($C35,'Regional Crises'!$B$1:$R$66,14,FALSE))/(T$3-T$4)*5)),1)))),(IF(VLOOKUP($E35,'Country Indicator Data'!$B$4:$N$194,10,FALSE)="x","x",ROUND(IF(VLOOKUP($E35,'Country Indicator Data'!$B$4:$N$194,10,FALSE)&gt;T$3,0,IF(VLOOKUP($E35,'Country Indicator Data'!$B$4:$N$194,10,FALSE)&lt;T$4,5,(T$3-VLOOKUP($E35,'Country Indicator Data'!$B$4:$N$194,10,FALSE))/(T$3-T$4)*5)),1))))</f>
        <v>3</v>
      </c>
      <c r="U35" s="166">
        <f>IF(B35="Regional crisis",((IF(VLOOKUP($C35,'Regional Crises'!$B$1:$R$66,15,FALSE)="x","x",ROUND(IF(VLOOKUP($C35,'Regional Crises'!$B$1:$R$66,15,FALSE)&gt;U$3,0,IF(VLOOKUP($C35,'Regional Crises'!$B$1:$R$66,15,FALSE)&lt;U$4,5,(U$3-VLOOKUP($C35,'Regional Crises'!$B$1:$R$66,15,FALSE))/(U$3-U$4)*5)),1)))),(IF(VLOOKUP($E35,'Country Indicator Data'!$B$4:$N$194,11,FALSE)="x","x",ROUND(IF(VLOOKUP($E35,'Country Indicator Data'!$B$4:$N$194,11,FALSE)&gt;U$3,0,IF(VLOOKUP($E35,'Country Indicator Data'!$B$4:$N$194,11,FALSE)&lt;U$4,5,(U$3-VLOOKUP($E35,'Country Indicator Data'!$B$4:$N$194,11,FALSE))/(U$3-U$4)*5)),1))))</f>
        <v>3.4</v>
      </c>
      <c r="V35" s="166">
        <f>IF(B35="Regional crisis",((IF(VLOOKUP($C35,'Regional Crises'!$B$1:$R$66,16,FALSE)="x","x",ROUND(IF(VLOOKUP($C35,'Regional Crises'!$B$1:$R$66,16,FALSE)&gt;V$3,0,IF(VLOOKUP($C35,'Regional Crises'!$B$1:$R$66,16,FALSE)&lt;V$4,5,(V$3-VLOOKUP($C35,'Regional Crises'!$B$1:$R$66,16,FALSE))/(V$3-V$4)*5)),1)))),(IF(VLOOKUP($E35,'Country Indicator Data'!$B$4:$N$194,12,FALSE)="x","x",ROUND(IF(VLOOKUP($E35,'Country Indicator Data'!$B$4:$N$194,12,FALSE)&gt;V$3,0,IF(VLOOKUP($E35,'Country Indicator Data'!$B$4:$N$194,12,FALSE)&lt;V$4,5,(V$3-VLOOKUP($E35,'Country Indicator Data'!$B$4:$N$194,12,FALSE))/(V$3-V$4)*5)),1))))</f>
        <v>3.8</v>
      </c>
      <c r="W35" s="166">
        <f t="shared" si="5"/>
        <v>3.4</v>
      </c>
      <c r="X35" s="166">
        <f t="shared" si="6"/>
        <v>3.4</v>
      </c>
      <c r="Y35" s="173">
        <f>IF('Core Indicators'!FC32="x","x",IF('Core Indicators'!FC32&gt;=5,5,IF('Core Indicators'!FC32&gt;=4,4,IF('Core Indicators'!FC32&gt;=3,3,IF('Core Indicators'!FC32&gt;=2,2,IF('Core Indicators'!FC32&gt;=1,1,0))))))</f>
        <v>3</v>
      </c>
      <c r="Z35" s="166">
        <f t="shared" si="7"/>
        <v>3</v>
      </c>
      <c r="AA35" s="173" t="str">
        <f>'Crisis Indicator Data'!Y32</f>
        <v>x</v>
      </c>
      <c r="AB35" s="173" t="str">
        <f>'Crisis Indicator Data'!Z32</f>
        <v>x</v>
      </c>
      <c r="AC35" s="173" t="str">
        <f>'Crisis Indicator Data'!AA32</f>
        <v>x</v>
      </c>
      <c r="AD35" s="173" t="str">
        <f>'Crisis Indicator Data'!AB32</f>
        <v>x</v>
      </c>
      <c r="AE35" s="173">
        <f t="shared" si="8"/>
        <v>0</v>
      </c>
      <c r="AF35" s="173" t="str">
        <f>'Crisis Indicator Data'!AC32</f>
        <v>x</v>
      </c>
      <c r="AG35" s="173" t="str">
        <f>'Crisis Indicator Data'!AD32</f>
        <v>x</v>
      </c>
      <c r="AH35" s="173">
        <f t="shared" si="9"/>
        <v>0</v>
      </c>
      <c r="AI35" s="173" t="str">
        <f>'Crisis Indicator Data'!AE32</f>
        <v>x</v>
      </c>
      <c r="AJ35" s="173" t="str">
        <f>'Crisis Indicator Data'!AF32</f>
        <v>x</v>
      </c>
      <c r="AK35" s="173">
        <f>'Crisis Indicator Data'!AG32</f>
        <v>2</v>
      </c>
      <c r="AL35" s="173">
        <f t="shared" si="10"/>
        <v>2</v>
      </c>
      <c r="AM35" s="166">
        <f t="shared" si="11"/>
        <v>1</v>
      </c>
      <c r="AN35" s="166">
        <f t="shared" si="12"/>
        <v>2</v>
      </c>
    </row>
    <row r="36" spans="1:40" ht="13.5" customHeight="1">
      <c r="A36" s="97" t="str">
        <f>'Crisis Indicator Data'!A33</f>
        <v>International Displacement</v>
      </c>
      <c r="B36" s="98" t="str">
        <f>'Crisis Indicator Data'!B33</f>
        <v>International displacement</v>
      </c>
      <c r="C36" s="98" t="str">
        <f>'Crisis Indicator Data'!C33</f>
        <v>ETH003</v>
      </c>
      <c r="D36" s="98" t="str">
        <f>'Crisis Indicator Data'!D33</f>
        <v>Ethiopia</v>
      </c>
      <c r="E36" s="99" t="str">
        <f>'Crisis Indicator Data'!E33</f>
        <v>ETH</v>
      </c>
      <c r="F36" s="166">
        <f>IF(B36="Regional crisis",(IF(VLOOKUP($C36,'Regional Crises'!$B$1:$R$66,7,FALSE)="x","x",ROUND(IF(VLOOKUP($C36,'Regional Crises'!$B$1:$R$66,7,FALSE)&gt;$F$3,5,IF(VLOOKUP($C36,'Regional Crises'!$B$1:$R$66,7,FALSE)&lt;F$4,0,($F$3-VLOOKUP($C36,'Regional Crises'!$B$1:$R$66,7,FALSE))/($F$3-$F$4)*5)),1))),IF(VLOOKUP($E36,'Country Indicator Data'!$B$4:$N$194,3,FALSE)="x","x",ROUND(IF(VLOOKUP($E36,'Country Indicator Data'!$B$4:$N$194,3,FALSE)&gt;$F$3,5,IF(VLOOKUP($E36,'Country Indicator Data'!$B$4:$N$194,3,FALSE)&lt;$F$4,0,($F$3-VLOOKUP($E36,'Country Indicator Data'!$B$4:$N$194,3,FALSE))/($F$3-$F$4)*5)),1)))</f>
        <v>3.9</v>
      </c>
      <c r="G36" s="166">
        <f>IF(B36="Regional crisis",(IF(VLOOKUP($C36,'Regional Crises'!$B$1:$R$66,9,FALSE)="x","x",ROUND(IF(VLOOKUP($C36,'Regional Crises'!$B$1:$R$66,9,FALSE)&gt;G$3,5,IF(VLOOKUP($C36,'Regional Crises'!$B$1:$R$66,9,FALSE)&lt;G$4,0,(G$3-VLOOKUP($C36,'Regional Crises'!$B$1:$R$66,9,FALSE))/(G$3-G$4)*5)),1))),IF(VLOOKUP($E36,'Country Indicator Data'!$B$4:$N$194,5,FALSE)="x","x",ROUND(IF(VLOOKUP($E36,'Country Indicator Data'!$B$4:$N$194,5,FALSE)&gt;G$3,5,IF(VLOOKUP($E36,'Country Indicator Data'!$B$4:$N$194,5,FALSE)&lt;G$4,0,(G$3-VLOOKUP($E36,'Country Indicator Data'!$B$4:$N$194,5,FALSE))/(G$3-G$4)*5)),1)))</f>
        <v>3</v>
      </c>
      <c r="H36" s="166">
        <f t="shared" si="0"/>
        <v>3.45</v>
      </c>
      <c r="I36" s="166">
        <f>IF(B36="Regional crisis",(IF(VLOOKUP($C36,'Regional Crises'!$B$1:$R$66,6,FALSE)="x","x",ROUND(IF(VLOOKUP($C36,'Regional Crises'!$B$1:$R$66,6,FALSE)&gt;I$3,5,IF(VLOOKUP($C36,'Regional Crises'!$B$1:$R$66,6,FALSE)&lt;I$4,0,5-(I$3-VLOOKUP($C36,'Regional Crises'!$B$1:$R$66,6,FALSE))/(I$3-I$4)*5)),1))),IF(VLOOKUP($E36,'Country Indicator Data'!$B$4:$N$194,2,FALSE)="x","x",ROUND(IF(VLOOKUP($E36,'Country Indicator Data'!$B$4:$N$194,2,FALSE)&gt;I$3,5,IF(VLOOKUP($E36,'Country Indicator Data'!$B$4:$N$194,2,FALSE)&lt;I$4,0,5-(I$3-VLOOKUP($E36,'Country Indicator Data'!$B$4:$N$194,2,FALSE))/(I$3-I$4)*5)),1)))</f>
        <v>3.8</v>
      </c>
      <c r="J36" s="166">
        <f>IF(B36="Regional crisis",(IF(VLOOKUP($C36,'Regional Crises'!$B$1:$R$66,8,FALSE)="x","x",ROUND(IF(VLOOKUP($C36,'Regional Crises'!$B$1:$R$66,8,FALSE)&gt;J$3,5,IF(VLOOKUP($C36,'Regional Crises'!$B$1:$R$66,8,FALSE)&lt;J$4,0,5-(J$3-VLOOKUP($C36,'Regional Crises'!$B$1:$R$66,8,FALSE))/(J$3-J$4)*5)),1))),IF(VLOOKUP($E36,'Country Indicator Data'!$B$4:$N$194,4,FALSE)="x","x",ROUND(IF(VLOOKUP($E36,'Country Indicator Data'!$B$4:$N$194,4,FALSE)&gt;J$3,5,IF(VLOOKUP($E36,'Country Indicator Data'!$B$4:$N$194,4,FALSE)&lt;J$4,0,5-(J$3-VLOOKUP($E36,'Country Indicator Data'!$B$4:$N$194,4,FALSE))/(J$3-J$4)*5)),1)))</f>
        <v>2.7</v>
      </c>
      <c r="K36" s="166">
        <f t="shared" si="1"/>
        <v>3.25</v>
      </c>
      <c r="L36" s="166">
        <f>IF(B36="Regional crisis",(IF(VLOOKUP($C36,'Regional Crises'!$B$1:$R$66,10,FALSE)="x","x",ROUND(IF(VLOOKUP($C36,'Regional Crises'!$B$1:$R$66,10,FALSE)&gt;L$3,5,IF(VLOOKUP($C36,'Regional Crises'!$B$1:$R$66,10,FALSE)&lt;L$4,0,5-(L$3-VLOOKUP($C36,'Regional Crises'!$B$1:$R$66,10,FALSE))/(L$3-L$4)*5)),1))),IF(VLOOKUP($E36,'Country Indicator Data'!$B$4:$N$194,6,FALSE)="x","x",ROUND(IF(VLOOKUP($E36,'Country Indicator Data'!$B$4:$N$194,6,FALSE)&gt;L$3,5,IF(VLOOKUP($E36,'Country Indicator Data'!$B$4:$N$194,6,FALSE)&lt;L$4,0,5-(L$3-VLOOKUP($E36,'Country Indicator Data'!$B$4:$N$194,6,FALSE))/(L$3-L$4)*5)),1)))</f>
        <v>3.4</v>
      </c>
      <c r="M36" s="166">
        <f>IF(B36="Regional crisis",(IF(VLOOKUP($C36,'Regional Crises'!$B$1:$R$66,11,FALSE)="x","x",ROUND(IF(VLOOKUP($C36,'Regional Crises'!$B$1:$R$66,11,FALSE)&gt;M$3,5,IF(VLOOKUP($C36,'Regional Crises'!$B$1:$R$66,11,FALSE)&lt;M$4,0,5-(M$3-VLOOKUP($C36,'Regional Crises'!$B$1:$R$66,11,FALSE))/(M$3-M$4)*5)),1))),IF(VLOOKUP($E36,'Country Indicator Data'!$B$4:$N$194,7,FALSE)="x","x",ROUND(IF(VLOOKUP($E36,'Country Indicator Data'!$B$4:$N$194,7,FALSE)&gt;M$3,5,IF(VLOOKUP($E36,'Country Indicator Data'!$B$4:$N$194,7,FALSE)&lt;M$4,0,5-(M$3-VLOOKUP($E36,'Country Indicator Data'!$B$4:$N$194,7,FALSE))/(M$3-M$4)*5)),1)))</f>
        <v>1.3</v>
      </c>
      <c r="N36" s="166">
        <f t="shared" si="2"/>
        <v>2.35</v>
      </c>
      <c r="O36" s="166">
        <f t="shared" si="3"/>
        <v>3.0166666666666671</v>
      </c>
      <c r="P36" s="166">
        <f>IF(B36="Regional crisis",VLOOKUP(C36,'Regional Crises'!$B$1:$R$69,12,FALSE),VLOOKUP(E36,'Country Indicator Data'!$B$4:$I$194,8,FALSE))</f>
        <v>3</v>
      </c>
      <c r="Q36" s="166">
        <f>IF($B36="Regional crisis",((IF(VLOOKUP($C36,'Regional Crises'!$B$1:$R$66,13,FALSE)="x","x",ROUND(IF(VLOOKUP($C36,'Regional Crises'!$B$1:$R$66,13,FALSE)&gt;Q$3,5,IF(VLOOKUP($C36,'Regional Crises'!$B$1:$R$66,13,FALSE)&lt;Q$4,0,5-(LOG(Q$3)-LOG(VLOOKUP($C36,'Regional Crises'!$B$1:$R$66,13,FALSE)))/(LOG(Q$3)-LOG(Q$4))*5)),1)))),(IF(VLOOKUP($E36,'Country Indicator Data'!$B$4:$N$194,9,FALSE)="x","x",ROUND(IF(VLOOKUP($E36,'Country Indicator Data'!$B$4:$N$194,9,FALSE)&gt;Q$3,5,IF(VLOOKUP($E36,'Country Indicator Data'!$B$4:$N$194,9,FALSE)&lt;Q$4,0,5-(LOG(Q$3)-LOG(VLOOKUP($E36,'Country Indicator Data'!$B$4:$N$194,9,FALSE)))/(LOG(Q$3)-LOG(Q$4))*5)),1))))</f>
        <v>4.4000000000000004</v>
      </c>
      <c r="R36" s="166">
        <f t="shared" si="4"/>
        <v>3.7</v>
      </c>
      <c r="S36" s="166">
        <f>IF(B36="Regional crisis",((IF(VLOOKUP($C36,'Regional Crises'!$B$1:$R$66,17,FALSE)="x","x",ROUND(IF(VLOOKUP($C36,'Regional Crises'!$B$1:$R$66,17,FALSE)&gt;S$3,0,IF(VLOOKUP($C36,'Regional Crises'!$B$1:$R$66,17,FALSE)&lt;S$4,5,(S$3-VLOOKUP($C36,'Regional Crises'!$B$1:$R$66,17,FALSE))/(S$3-S$4)*5)),1)))),(IF(VLOOKUP($E36,'Country Indicator Data'!$B$4:$N$194,13,FALSE)="x","x",ROUND(IF(VLOOKUP($E36,'Country Indicator Data'!$B$4:$N$194,13,FALSE)&gt;S$3,0,IF(VLOOKUP($E36,'Country Indicator Data'!$B$4:$N$194,13,FALSE)&lt;S$4,5,(S$3-VLOOKUP($E36,'Country Indicator Data'!$B$4:$N$194,13,FALSE))/(S$3-S$4)*5)),1))))</f>
        <v>3.2</v>
      </c>
      <c r="T36" s="166">
        <f>IF(B36="Regional crisis",((IF(VLOOKUP($C36,'Regional Crises'!$B$1:$R$66,14,FALSE)="x","x",ROUND(IF(VLOOKUP($C36,'Regional Crises'!$B$1:$R$66,14,FALSE)&gt;T$3,0,IF(VLOOKUP($C36,'Regional Crises'!$B$1:$R$66,14,FALSE)&lt;T$4,5,(T$3-VLOOKUP($C36,'Regional Crises'!$B$1:$R$66,14,FALSE))/(T$3-T$4)*5)),1)))),(IF(VLOOKUP($E36,'Country Indicator Data'!$B$4:$N$194,10,FALSE)="x","x",ROUND(IF(VLOOKUP($E36,'Country Indicator Data'!$B$4:$N$194,10,FALSE)&gt;T$3,0,IF(VLOOKUP($E36,'Country Indicator Data'!$B$4:$N$194,10,FALSE)&lt;T$4,5,(T$3-VLOOKUP($E36,'Country Indicator Data'!$B$4:$N$194,10,FALSE))/(T$3-T$4)*5)),1))))</f>
        <v>3</v>
      </c>
      <c r="U36" s="166">
        <f>IF(B36="Regional crisis",((IF(VLOOKUP($C36,'Regional Crises'!$B$1:$R$66,15,FALSE)="x","x",ROUND(IF(VLOOKUP($C36,'Regional Crises'!$B$1:$R$66,15,FALSE)&gt;U$3,0,IF(VLOOKUP($C36,'Regional Crises'!$B$1:$R$66,15,FALSE)&lt;U$4,5,(U$3-VLOOKUP($C36,'Regional Crises'!$B$1:$R$66,15,FALSE))/(U$3-U$4)*5)),1)))),(IF(VLOOKUP($E36,'Country Indicator Data'!$B$4:$N$194,11,FALSE)="x","x",ROUND(IF(VLOOKUP($E36,'Country Indicator Data'!$B$4:$N$194,11,FALSE)&gt;U$3,0,IF(VLOOKUP($E36,'Country Indicator Data'!$B$4:$N$194,11,FALSE)&lt;U$4,5,(U$3-VLOOKUP($E36,'Country Indicator Data'!$B$4:$N$194,11,FALSE))/(U$3-U$4)*5)),1))))</f>
        <v>3.4</v>
      </c>
      <c r="V36" s="166">
        <f>IF(B36="Regional crisis",((IF(VLOOKUP($C36,'Regional Crises'!$B$1:$R$66,16,FALSE)="x","x",ROUND(IF(VLOOKUP($C36,'Regional Crises'!$B$1:$R$66,16,FALSE)&gt;V$3,0,IF(VLOOKUP($C36,'Regional Crises'!$B$1:$R$66,16,FALSE)&lt;V$4,5,(V$3-VLOOKUP($C36,'Regional Crises'!$B$1:$R$66,16,FALSE))/(V$3-V$4)*5)),1)))),(IF(VLOOKUP($E36,'Country Indicator Data'!$B$4:$N$194,12,FALSE)="x","x",ROUND(IF(VLOOKUP($E36,'Country Indicator Data'!$B$4:$N$194,12,FALSE)&gt;V$3,0,IF(VLOOKUP($E36,'Country Indicator Data'!$B$4:$N$194,12,FALSE)&lt;V$4,5,(V$3-VLOOKUP($E36,'Country Indicator Data'!$B$4:$N$194,12,FALSE))/(V$3-V$4)*5)),1))))</f>
        <v>3.8</v>
      </c>
      <c r="W36" s="166">
        <f t="shared" si="5"/>
        <v>3.4</v>
      </c>
      <c r="X36" s="166">
        <f t="shared" si="6"/>
        <v>3.4</v>
      </c>
      <c r="Y36" s="173">
        <f>IF('Core Indicators'!FC33="x","x",IF('Core Indicators'!FC33&gt;=5,5,IF('Core Indicators'!FC33&gt;=4,4,IF('Core Indicators'!FC33&gt;=3,3,IF('Core Indicators'!FC33&gt;=2,2,IF('Core Indicators'!FC33&gt;=1,1,0))))))</f>
        <v>3</v>
      </c>
      <c r="Z36" s="166">
        <f t="shared" si="7"/>
        <v>3</v>
      </c>
      <c r="AA36" s="173">
        <f>'Crisis Indicator Data'!Y33</f>
        <v>2</v>
      </c>
      <c r="AB36" s="173">
        <f>'Crisis Indicator Data'!Z33</f>
        <v>1</v>
      </c>
      <c r="AC36" s="173">
        <f>'Crisis Indicator Data'!AA33</f>
        <v>2</v>
      </c>
      <c r="AD36" s="173">
        <f>'Crisis Indicator Data'!AB33</f>
        <v>0</v>
      </c>
      <c r="AE36" s="173">
        <f t="shared" si="8"/>
        <v>2</v>
      </c>
      <c r="AF36" s="173">
        <f>'Crisis Indicator Data'!AC33</f>
        <v>2</v>
      </c>
      <c r="AG36" s="173">
        <f>'Crisis Indicator Data'!AD33</f>
        <v>2</v>
      </c>
      <c r="AH36" s="173">
        <f t="shared" si="9"/>
        <v>4</v>
      </c>
      <c r="AI36" s="173">
        <f>'Crisis Indicator Data'!AE33</f>
        <v>1</v>
      </c>
      <c r="AJ36" s="173">
        <f>'Crisis Indicator Data'!AF33</f>
        <v>3</v>
      </c>
      <c r="AK36" s="173" t="str">
        <f>'Crisis Indicator Data'!AG33</f>
        <v>x</v>
      </c>
      <c r="AL36" s="173">
        <f t="shared" si="10"/>
        <v>3</v>
      </c>
      <c r="AM36" s="166">
        <f t="shared" si="11"/>
        <v>3</v>
      </c>
      <c r="AN36" s="166">
        <f t="shared" si="12"/>
        <v>3</v>
      </c>
    </row>
    <row r="37" spans="1:40" ht="13.5" customHeight="1">
      <c r="A37" s="97" t="str">
        <f>'Crisis Indicator Data'!A34</f>
        <v>Crisis in Tigray</v>
      </c>
      <c r="B37" s="98" t="str">
        <f>'Crisis Indicator Data'!B34</f>
        <v>Conflict</v>
      </c>
      <c r="C37" s="98" t="str">
        <f>'Crisis Indicator Data'!C34</f>
        <v>ETH004</v>
      </c>
      <c r="D37" s="98" t="str">
        <f>'Crisis Indicator Data'!D34</f>
        <v>Ethiopia</v>
      </c>
      <c r="E37" s="99" t="str">
        <f>'Crisis Indicator Data'!E34</f>
        <v>ETH</v>
      </c>
      <c r="F37" s="166">
        <f>IF(B37="Regional crisis",(IF(VLOOKUP($C37,'Regional Crises'!$B$1:$R$66,7,FALSE)="x","x",ROUND(IF(VLOOKUP($C37,'Regional Crises'!$B$1:$R$66,7,FALSE)&gt;$F$3,5,IF(VLOOKUP($C37,'Regional Crises'!$B$1:$R$66,7,FALSE)&lt;F$4,0,($F$3-VLOOKUP($C37,'Regional Crises'!$B$1:$R$66,7,FALSE))/($F$3-$F$4)*5)),1))),IF(VLOOKUP($E37,'Country Indicator Data'!$B$4:$N$194,3,FALSE)="x","x",ROUND(IF(VLOOKUP($E37,'Country Indicator Data'!$B$4:$N$194,3,FALSE)&gt;$F$3,5,IF(VLOOKUP($E37,'Country Indicator Data'!$B$4:$N$194,3,FALSE)&lt;$F$4,0,($F$3-VLOOKUP($E37,'Country Indicator Data'!$B$4:$N$194,3,FALSE))/($F$3-$F$4)*5)),1)))</f>
        <v>3.9</v>
      </c>
      <c r="G37" s="166">
        <f>IF(B37="Regional crisis",(IF(VLOOKUP($C37,'Regional Crises'!$B$1:$R$66,9,FALSE)="x","x",ROUND(IF(VLOOKUP($C37,'Regional Crises'!$B$1:$R$66,9,FALSE)&gt;G$3,5,IF(VLOOKUP($C37,'Regional Crises'!$B$1:$R$66,9,FALSE)&lt;G$4,0,(G$3-VLOOKUP($C37,'Regional Crises'!$B$1:$R$66,9,FALSE))/(G$3-G$4)*5)),1))),IF(VLOOKUP($E37,'Country Indicator Data'!$B$4:$N$194,5,FALSE)="x","x",ROUND(IF(VLOOKUP($E37,'Country Indicator Data'!$B$4:$N$194,5,FALSE)&gt;G$3,5,IF(VLOOKUP($E37,'Country Indicator Data'!$B$4:$N$194,5,FALSE)&lt;G$4,0,(G$3-VLOOKUP($E37,'Country Indicator Data'!$B$4:$N$194,5,FALSE))/(G$3-G$4)*5)),1)))</f>
        <v>3</v>
      </c>
      <c r="H37" s="166">
        <f t="shared" si="0"/>
        <v>3.45</v>
      </c>
      <c r="I37" s="166">
        <f>IF(B37="Regional crisis",(IF(VLOOKUP($C37,'Regional Crises'!$B$1:$R$66,6,FALSE)="x","x",ROUND(IF(VLOOKUP($C37,'Regional Crises'!$B$1:$R$66,6,FALSE)&gt;I$3,5,IF(VLOOKUP($C37,'Regional Crises'!$B$1:$R$66,6,FALSE)&lt;I$4,0,5-(I$3-VLOOKUP($C37,'Regional Crises'!$B$1:$R$66,6,FALSE))/(I$3-I$4)*5)),1))),IF(VLOOKUP($E37,'Country Indicator Data'!$B$4:$N$194,2,FALSE)="x","x",ROUND(IF(VLOOKUP($E37,'Country Indicator Data'!$B$4:$N$194,2,FALSE)&gt;I$3,5,IF(VLOOKUP($E37,'Country Indicator Data'!$B$4:$N$194,2,FALSE)&lt;I$4,0,5-(I$3-VLOOKUP($E37,'Country Indicator Data'!$B$4:$N$194,2,FALSE))/(I$3-I$4)*5)),1)))</f>
        <v>3.8</v>
      </c>
      <c r="J37" s="166">
        <f>IF(B37="Regional crisis",(IF(VLOOKUP($C37,'Regional Crises'!$B$1:$R$66,8,FALSE)="x","x",ROUND(IF(VLOOKUP($C37,'Regional Crises'!$B$1:$R$66,8,FALSE)&gt;J$3,5,IF(VLOOKUP($C37,'Regional Crises'!$B$1:$R$66,8,FALSE)&lt;J$4,0,5-(J$3-VLOOKUP($C37,'Regional Crises'!$B$1:$R$66,8,FALSE))/(J$3-J$4)*5)),1))),IF(VLOOKUP($E37,'Country Indicator Data'!$B$4:$N$194,4,FALSE)="x","x",ROUND(IF(VLOOKUP($E37,'Country Indicator Data'!$B$4:$N$194,4,FALSE)&gt;J$3,5,IF(VLOOKUP($E37,'Country Indicator Data'!$B$4:$N$194,4,FALSE)&lt;J$4,0,5-(J$3-VLOOKUP($E37,'Country Indicator Data'!$B$4:$N$194,4,FALSE))/(J$3-J$4)*5)),1)))</f>
        <v>2.7</v>
      </c>
      <c r="K37" s="166">
        <f t="shared" si="1"/>
        <v>3.25</v>
      </c>
      <c r="L37" s="166">
        <f>IF(B37="Regional crisis",(IF(VLOOKUP($C37,'Regional Crises'!$B$1:$R$66,10,FALSE)="x","x",ROUND(IF(VLOOKUP($C37,'Regional Crises'!$B$1:$R$66,10,FALSE)&gt;L$3,5,IF(VLOOKUP($C37,'Regional Crises'!$B$1:$R$66,10,FALSE)&lt;L$4,0,5-(L$3-VLOOKUP($C37,'Regional Crises'!$B$1:$R$66,10,FALSE))/(L$3-L$4)*5)),1))),IF(VLOOKUP($E37,'Country Indicator Data'!$B$4:$N$194,6,FALSE)="x","x",ROUND(IF(VLOOKUP($E37,'Country Indicator Data'!$B$4:$N$194,6,FALSE)&gt;L$3,5,IF(VLOOKUP($E37,'Country Indicator Data'!$B$4:$N$194,6,FALSE)&lt;L$4,0,5-(L$3-VLOOKUP($E37,'Country Indicator Data'!$B$4:$N$194,6,FALSE))/(L$3-L$4)*5)),1)))</f>
        <v>3.4</v>
      </c>
      <c r="M37" s="166">
        <f>IF(B37="Regional crisis",(IF(VLOOKUP($C37,'Regional Crises'!$B$1:$R$66,11,FALSE)="x","x",ROUND(IF(VLOOKUP($C37,'Regional Crises'!$B$1:$R$66,11,FALSE)&gt;M$3,5,IF(VLOOKUP($C37,'Regional Crises'!$B$1:$R$66,11,FALSE)&lt;M$4,0,5-(M$3-VLOOKUP($C37,'Regional Crises'!$B$1:$R$66,11,FALSE))/(M$3-M$4)*5)),1))),IF(VLOOKUP($E37,'Country Indicator Data'!$B$4:$N$194,7,FALSE)="x","x",ROUND(IF(VLOOKUP($E37,'Country Indicator Data'!$B$4:$N$194,7,FALSE)&gt;M$3,5,IF(VLOOKUP($E37,'Country Indicator Data'!$B$4:$N$194,7,FALSE)&lt;M$4,0,5-(M$3-VLOOKUP($E37,'Country Indicator Data'!$B$4:$N$194,7,FALSE))/(M$3-M$4)*5)),1)))</f>
        <v>1.3</v>
      </c>
      <c r="N37" s="166">
        <f t="shared" si="2"/>
        <v>2.35</v>
      </c>
      <c r="O37" s="166">
        <f t="shared" si="3"/>
        <v>3.0166666666666671</v>
      </c>
      <c r="P37" s="166">
        <f>IF(B37="Regional crisis",VLOOKUP(C37,'Regional Crises'!$B$1:$R$69,12,FALSE),VLOOKUP(E37,'Country Indicator Data'!$B$4:$I$194,8,FALSE))</f>
        <v>3</v>
      </c>
      <c r="Q37" s="166">
        <f>IF($B37="Regional crisis",((IF(VLOOKUP($C37,'Regional Crises'!$B$1:$R$66,13,FALSE)="x","x",ROUND(IF(VLOOKUP($C37,'Regional Crises'!$B$1:$R$66,13,FALSE)&gt;Q$3,5,IF(VLOOKUP($C37,'Regional Crises'!$B$1:$R$66,13,FALSE)&lt;Q$4,0,5-(LOG(Q$3)-LOG(VLOOKUP($C37,'Regional Crises'!$B$1:$R$66,13,FALSE)))/(LOG(Q$3)-LOG(Q$4))*5)),1)))),(IF(VLOOKUP($E37,'Country Indicator Data'!$B$4:$N$194,9,FALSE)="x","x",ROUND(IF(VLOOKUP($E37,'Country Indicator Data'!$B$4:$N$194,9,FALSE)&gt;Q$3,5,IF(VLOOKUP($E37,'Country Indicator Data'!$B$4:$N$194,9,FALSE)&lt;Q$4,0,5-(LOG(Q$3)-LOG(VLOOKUP($E37,'Country Indicator Data'!$B$4:$N$194,9,FALSE)))/(LOG(Q$3)-LOG(Q$4))*5)),1))))</f>
        <v>4.4000000000000004</v>
      </c>
      <c r="R37" s="166">
        <f t="shared" si="4"/>
        <v>3.7</v>
      </c>
      <c r="S37" s="166">
        <f>IF(B37="Regional crisis",((IF(VLOOKUP($C37,'Regional Crises'!$B$1:$R$66,17,FALSE)="x","x",ROUND(IF(VLOOKUP($C37,'Regional Crises'!$B$1:$R$66,17,FALSE)&gt;S$3,0,IF(VLOOKUP($C37,'Regional Crises'!$B$1:$R$66,17,FALSE)&lt;S$4,5,(S$3-VLOOKUP($C37,'Regional Crises'!$B$1:$R$66,17,FALSE))/(S$3-S$4)*5)),1)))),(IF(VLOOKUP($E37,'Country Indicator Data'!$B$4:$N$194,13,FALSE)="x","x",ROUND(IF(VLOOKUP($E37,'Country Indicator Data'!$B$4:$N$194,13,FALSE)&gt;S$3,0,IF(VLOOKUP($E37,'Country Indicator Data'!$B$4:$N$194,13,FALSE)&lt;S$4,5,(S$3-VLOOKUP($E37,'Country Indicator Data'!$B$4:$N$194,13,FALSE))/(S$3-S$4)*5)),1))))</f>
        <v>3.2</v>
      </c>
      <c r="T37" s="166">
        <f>IF(B37="Regional crisis",((IF(VLOOKUP($C37,'Regional Crises'!$B$1:$R$66,14,FALSE)="x","x",ROUND(IF(VLOOKUP($C37,'Regional Crises'!$B$1:$R$66,14,FALSE)&gt;T$3,0,IF(VLOOKUP($C37,'Regional Crises'!$B$1:$R$66,14,FALSE)&lt;T$4,5,(T$3-VLOOKUP($C37,'Regional Crises'!$B$1:$R$66,14,FALSE))/(T$3-T$4)*5)),1)))),(IF(VLOOKUP($E37,'Country Indicator Data'!$B$4:$N$194,10,FALSE)="x","x",ROUND(IF(VLOOKUP($E37,'Country Indicator Data'!$B$4:$N$194,10,FALSE)&gt;T$3,0,IF(VLOOKUP($E37,'Country Indicator Data'!$B$4:$N$194,10,FALSE)&lt;T$4,5,(T$3-VLOOKUP($E37,'Country Indicator Data'!$B$4:$N$194,10,FALSE))/(T$3-T$4)*5)),1))))</f>
        <v>3</v>
      </c>
      <c r="U37" s="166">
        <f>IF(B37="Regional crisis",((IF(VLOOKUP($C37,'Regional Crises'!$B$1:$R$66,15,FALSE)="x","x",ROUND(IF(VLOOKUP($C37,'Regional Crises'!$B$1:$R$66,15,FALSE)&gt;U$3,0,IF(VLOOKUP($C37,'Regional Crises'!$B$1:$R$66,15,FALSE)&lt;U$4,5,(U$3-VLOOKUP($C37,'Regional Crises'!$B$1:$R$66,15,FALSE))/(U$3-U$4)*5)),1)))),(IF(VLOOKUP($E37,'Country Indicator Data'!$B$4:$N$194,11,FALSE)="x","x",ROUND(IF(VLOOKUP($E37,'Country Indicator Data'!$B$4:$N$194,11,FALSE)&gt;U$3,0,IF(VLOOKUP($E37,'Country Indicator Data'!$B$4:$N$194,11,FALSE)&lt;U$4,5,(U$3-VLOOKUP($E37,'Country Indicator Data'!$B$4:$N$194,11,FALSE))/(U$3-U$4)*5)),1))))</f>
        <v>3.4</v>
      </c>
      <c r="V37" s="166">
        <f>IF(B37="Regional crisis",((IF(VLOOKUP($C37,'Regional Crises'!$B$1:$R$66,16,FALSE)="x","x",ROUND(IF(VLOOKUP($C37,'Regional Crises'!$B$1:$R$66,16,FALSE)&gt;V$3,0,IF(VLOOKUP($C37,'Regional Crises'!$B$1:$R$66,16,FALSE)&lt;V$4,5,(V$3-VLOOKUP($C37,'Regional Crises'!$B$1:$R$66,16,FALSE))/(V$3-V$4)*5)),1)))),(IF(VLOOKUP($E37,'Country Indicator Data'!$B$4:$N$194,12,FALSE)="x","x",ROUND(IF(VLOOKUP($E37,'Country Indicator Data'!$B$4:$N$194,12,FALSE)&gt;V$3,0,IF(VLOOKUP($E37,'Country Indicator Data'!$B$4:$N$194,12,FALSE)&lt;V$4,5,(V$3-VLOOKUP($E37,'Country Indicator Data'!$B$4:$N$194,12,FALSE))/(V$3-V$4)*5)),1))))</f>
        <v>3.8</v>
      </c>
      <c r="W37" s="166">
        <f t="shared" si="5"/>
        <v>3.4</v>
      </c>
      <c r="X37" s="166">
        <f t="shared" si="6"/>
        <v>3.4</v>
      </c>
      <c r="Y37" s="173">
        <f>IF('Core Indicators'!FC34="x","x",IF('Core Indicators'!FC34&gt;=5,5,IF('Core Indicators'!FC34&gt;=4,4,IF('Core Indicators'!FC34&gt;=3,3,IF('Core Indicators'!FC34&gt;=2,2,IF('Core Indicators'!FC34&gt;=1,1,0))))))</f>
        <v>4</v>
      </c>
      <c r="Z37" s="166">
        <f t="shared" si="7"/>
        <v>4</v>
      </c>
      <c r="AA37" s="173">
        <f>'Crisis Indicator Data'!Y34</f>
        <v>2</v>
      </c>
      <c r="AB37" s="173">
        <f>'Crisis Indicator Data'!Z34</f>
        <v>2</v>
      </c>
      <c r="AC37" s="173">
        <f>'Crisis Indicator Data'!AA34</f>
        <v>3</v>
      </c>
      <c r="AD37" s="173">
        <f>'Crisis Indicator Data'!AB34</f>
        <v>3</v>
      </c>
      <c r="AE37" s="173">
        <f t="shared" si="8"/>
        <v>5</v>
      </c>
      <c r="AF37" s="173">
        <f>'Crisis Indicator Data'!AC34</f>
        <v>2</v>
      </c>
      <c r="AG37" s="173">
        <f>'Crisis Indicator Data'!AD34</f>
        <v>0</v>
      </c>
      <c r="AH37" s="173">
        <f t="shared" si="9"/>
        <v>2</v>
      </c>
      <c r="AI37" s="173">
        <f>'Crisis Indicator Data'!AE34</f>
        <v>3</v>
      </c>
      <c r="AJ37" s="173">
        <f>'Crisis Indicator Data'!AF34</f>
        <v>3</v>
      </c>
      <c r="AK37" s="173">
        <f>'Crisis Indicator Data'!AG34</f>
        <v>3</v>
      </c>
      <c r="AL37" s="173">
        <f t="shared" si="10"/>
        <v>5</v>
      </c>
      <c r="AM37" s="166">
        <f t="shared" si="11"/>
        <v>4</v>
      </c>
      <c r="AN37" s="166">
        <f t="shared" si="12"/>
        <v>4</v>
      </c>
    </row>
    <row r="38" spans="1:40" ht="13.5" customHeight="1">
      <c r="A38" s="97" t="str">
        <f>'Crisis Indicator Data'!A35</f>
        <v>Tropical cyclone Yasa in Fiji</v>
      </c>
      <c r="B38" s="98" t="str">
        <f>'Crisis Indicator Data'!B35</f>
        <v>Tropical cyclone</v>
      </c>
      <c r="C38" s="98" t="str">
        <f>'Crisis Indicator Data'!C35</f>
        <v>FJI002</v>
      </c>
      <c r="D38" s="98" t="str">
        <f>'Crisis Indicator Data'!D35</f>
        <v>Fiji</v>
      </c>
      <c r="E38" s="99" t="str">
        <f>'Crisis Indicator Data'!E35</f>
        <v>FJI</v>
      </c>
      <c r="F38" s="166">
        <f>IF(B38="Regional crisis",(IF(VLOOKUP($C38,'Regional Crises'!$B$1:$R$66,7,FALSE)="x","x",ROUND(IF(VLOOKUP($C38,'Regional Crises'!$B$1:$R$66,7,FALSE)&gt;$F$3,5,IF(VLOOKUP($C38,'Regional Crises'!$B$1:$R$66,7,FALSE)&lt;F$4,0,($F$3-VLOOKUP($C38,'Regional Crises'!$B$1:$R$66,7,FALSE))/($F$3-$F$4)*5)),1))),IF(VLOOKUP($E38,'Country Indicator Data'!$B$4:$N$194,3,FALSE)="x","x",ROUND(IF(VLOOKUP($E38,'Country Indicator Data'!$B$4:$N$194,3,FALSE)&gt;$F$3,5,IF(VLOOKUP($E38,'Country Indicator Data'!$B$4:$N$194,3,FALSE)&lt;$F$4,0,($F$3-VLOOKUP($E38,'Country Indicator Data'!$B$4:$N$194,3,FALSE))/($F$3-$F$4)*5)),1)))</f>
        <v>3.9</v>
      </c>
      <c r="G38" s="166" t="str">
        <f>IF(B38="Regional crisis",(IF(VLOOKUP($C38,'Regional Crises'!$B$1:$R$66,9,FALSE)="x","x",ROUND(IF(VLOOKUP($C38,'Regional Crises'!$B$1:$R$66,9,FALSE)&gt;G$3,5,IF(VLOOKUP($C38,'Regional Crises'!$B$1:$R$66,9,FALSE)&lt;G$4,0,(G$3-VLOOKUP($C38,'Regional Crises'!$B$1:$R$66,9,FALSE))/(G$3-G$4)*5)),1))),IF(VLOOKUP($E38,'Country Indicator Data'!$B$4:$N$194,5,FALSE)="x","x",ROUND(IF(VLOOKUP($E38,'Country Indicator Data'!$B$4:$N$194,5,FALSE)&gt;G$3,5,IF(VLOOKUP($E38,'Country Indicator Data'!$B$4:$N$194,5,FALSE)&lt;G$4,0,(G$3-VLOOKUP($E38,'Country Indicator Data'!$B$4:$N$194,5,FALSE))/(G$3-G$4)*5)),1)))</f>
        <v>x</v>
      </c>
      <c r="H38" s="166">
        <f t="shared" ref="H38:H69" si="13">IF(AND(F38="x",G38="x"),"x",AVERAGE(F38,G38))</f>
        <v>3.9</v>
      </c>
      <c r="I38" s="166">
        <f>IF(B38="Regional crisis",(IF(VLOOKUP($C38,'Regional Crises'!$B$1:$R$66,6,FALSE)="x","x",ROUND(IF(VLOOKUP($C38,'Regional Crises'!$B$1:$R$66,6,FALSE)&gt;I$3,5,IF(VLOOKUP($C38,'Regional Crises'!$B$1:$R$66,6,FALSE)&lt;I$4,0,5-(I$3-VLOOKUP($C38,'Regional Crises'!$B$1:$R$66,6,FALSE))/(I$3-I$4)*5)),1))),IF(VLOOKUP($E38,'Country Indicator Data'!$B$4:$N$194,2,FALSE)="x","x",ROUND(IF(VLOOKUP($E38,'Country Indicator Data'!$B$4:$N$194,2,FALSE)&gt;I$3,5,IF(VLOOKUP($E38,'Country Indicator Data'!$B$4:$N$194,2,FALSE)&lt;I$4,0,5-(I$3-VLOOKUP($E38,'Country Indicator Data'!$B$4:$N$194,2,FALSE))/(I$3-I$4)*5)),1)))</f>
        <v>2.7</v>
      </c>
      <c r="J38" s="166">
        <f>IF(B38="Regional crisis",(IF(VLOOKUP($C38,'Regional Crises'!$B$1:$R$66,8,FALSE)="x","x",ROUND(IF(VLOOKUP($C38,'Regional Crises'!$B$1:$R$66,8,FALSE)&gt;J$3,5,IF(VLOOKUP($C38,'Regional Crises'!$B$1:$R$66,8,FALSE)&lt;J$4,0,5-(J$3-VLOOKUP($C38,'Regional Crises'!$B$1:$R$66,8,FALSE))/(J$3-J$4)*5)),1))),IF(VLOOKUP($E38,'Country Indicator Data'!$B$4:$N$194,4,FALSE)="x","x",ROUND(IF(VLOOKUP($E38,'Country Indicator Data'!$B$4:$N$194,4,FALSE)&gt;J$3,5,IF(VLOOKUP($E38,'Country Indicator Data'!$B$4:$N$194,4,FALSE)&lt;J$4,0,5-(J$3-VLOOKUP($E38,'Country Indicator Data'!$B$4:$N$194,4,FALSE))/(J$3-J$4)*5)),1)))</f>
        <v>0</v>
      </c>
      <c r="K38" s="166">
        <f t="shared" ref="K38:K69" si="14">IF(AND(I38="x",J38="x"),"x",AVERAGE(I38,J38))</f>
        <v>1.35</v>
      </c>
      <c r="L38" s="166">
        <f>IF(B38="Regional crisis",(IF(VLOOKUP($C38,'Regional Crises'!$B$1:$R$66,10,FALSE)="x","x",ROUND(IF(VLOOKUP($C38,'Regional Crises'!$B$1:$R$66,10,FALSE)&gt;L$3,5,IF(VLOOKUP($C38,'Regional Crises'!$B$1:$R$66,10,FALSE)&lt;L$4,0,5-(L$3-VLOOKUP($C38,'Regional Crises'!$B$1:$R$66,10,FALSE))/(L$3-L$4)*5)),1))),IF(VLOOKUP($E38,'Country Indicator Data'!$B$4:$N$194,6,FALSE)="x","x",ROUND(IF(VLOOKUP($E38,'Country Indicator Data'!$B$4:$N$194,6,FALSE)&gt;L$3,5,IF(VLOOKUP($E38,'Country Indicator Data'!$B$4:$N$194,6,FALSE)&lt;L$4,0,5-(L$3-VLOOKUP($E38,'Country Indicator Data'!$B$4:$N$194,6,FALSE))/(L$3-L$4)*5)),1)))</f>
        <v>2.4</v>
      </c>
      <c r="M38" s="166">
        <f>IF(B38="Regional crisis",(IF(VLOOKUP($C38,'Regional Crises'!$B$1:$R$66,11,FALSE)="x","x",ROUND(IF(VLOOKUP($C38,'Regional Crises'!$B$1:$R$66,11,FALSE)&gt;M$3,5,IF(VLOOKUP($C38,'Regional Crises'!$B$1:$R$66,11,FALSE)&lt;M$4,0,5-(M$3-VLOOKUP($C38,'Regional Crises'!$B$1:$R$66,11,FALSE))/(M$3-M$4)*5)),1))),IF(VLOOKUP($E38,'Country Indicator Data'!$B$4:$N$194,7,FALSE)="x","x",ROUND(IF(VLOOKUP($E38,'Country Indicator Data'!$B$4:$N$194,7,FALSE)&gt;M$3,5,IF(VLOOKUP($E38,'Country Indicator Data'!$B$4:$N$194,7,FALSE)&lt;M$4,0,5-(M$3-VLOOKUP($E38,'Country Indicator Data'!$B$4:$N$194,7,FALSE))/(M$3-M$4)*5)),1)))</f>
        <v>1.5</v>
      </c>
      <c r="N38" s="166">
        <f t="shared" ref="N38:N69" si="15">IF(AND(L38="x",M38="x"),"x",AVERAGE(L38,M38))</f>
        <v>1.95</v>
      </c>
      <c r="O38" s="166">
        <f t="shared" ref="O38:O69" si="16">AVERAGE(H38,K38,N38)</f>
        <v>2.4</v>
      </c>
      <c r="P38" s="166">
        <f>IF(B38="Regional crisis",VLOOKUP(C38,'Regional Crises'!$B$1:$R$69,12,FALSE),VLOOKUP(E38,'Country Indicator Data'!$B$4:$I$194,8,FALSE))</f>
        <v>1</v>
      </c>
      <c r="Q38" s="166">
        <f>IF($B38="Regional crisis",((IF(VLOOKUP($C38,'Regional Crises'!$B$1:$R$66,13,FALSE)="x","x",ROUND(IF(VLOOKUP($C38,'Regional Crises'!$B$1:$R$66,13,FALSE)&gt;Q$3,5,IF(VLOOKUP($C38,'Regional Crises'!$B$1:$R$66,13,FALSE)&lt;Q$4,0,5-(LOG(Q$3)-LOG(VLOOKUP($C38,'Regional Crises'!$B$1:$R$66,13,FALSE)))/(LOG(Q$3)-LOG(Q$4))*5)),1)))),(IF(VLOOKUP($E38,'Country Indicator Data'!$B$4:$N$194,9,FALSE)="x","x",ROUND(IF(VLOOKUP($E38,'Country Indicator Data'!$B$4:$N$194,9,FALSE)&gt;Q$3,5,IF(VLOOKUP($E38,'Country Indicator Data'!$B$4:$N$194,9,FALSE)&lt;Q$4,0,5-(LOG(Q$3)-LOG(VLOOKUP($E38,'Country Indicator Data'!$B$4:$N$194,9,FALSE)))/(LOG(Q$3)-LOG(Q$4))*5)),1))))</f>
        <v>0.9</v>
      </c>
      <c r="R38" s="166">
        <f t="shared" ref="R38:R69" si="17">AVERAGE(P38:Q38)</f>
        <v>0.95</v>
      </c>
      <c r="S38" s="166" t="str">
        <f>IF(B38="Regional crisis",((IF(VLOOKUP($C38,'Regional Crises'!$B$1:$R$66,17,FALSE)="x","x",ROUND(IF(VLOOKUP($C38,'Regional Crises'!$B$1:$R$66,17,FALSE)&gt;S$3,0,IF(VLOOKUP($C38,'Regional Crises'!$B$1:$R$66,17,FALSE)&lt;S$4,5,(S$3-VLOOKUP($C38,'Regional Crises'!$B$1:$R$66,17,FALSE))/(S$3-S$4)*5)),1)))),(IF(VLOOKUP($E38,'Country Indicator Data'!$B$4:$N$194,13,FALSE)="x","x",ROUND(IF(VLOOKUP($E38,'Country Indicator Data'!$B$4:$N$194,13,FALSE)&gt;S$3,0,IF(VLOOKUP($E38,'Country Indicator Data'!$B$4:$N$194,13,FALSE)&lt;S$4,5,(S$3-VLOOKUP($E38,'Country Indicator Data'!$B$4:$N$194,13,FALSE))/(S$3-S$4)*5)),1))))</f>
        <v>x</v>
      </c>
      <c r="T38" s="166">
        <f>IF(B38="Regional crisis",((IF(VLOOKUP($C38,'Regional Crises'!$B$1:$R$66,14,FALSE)="x","x",ROUND(IF(VLOOKUP($C38,'Regional Crises'!$B$1:$R$66,14,FALSE)&gt;T$3,0,IF(VLOOKUP($C38,'Regional Crises'!$B$1:$R$66,14,FALSE)&lt;T$4,5,(T$3-VLOOKUP($C38,'Regional Crises'!$B$1:$R$66,14,FALSE))/(T$3-T$4)*5)),1)))),(IF(VLOOKUP($E38,'Country Indicator Data'!$B$4:$N$194,10,FALSE)="x","x",ROUND(IF(VLOOKUP($E38,'Country Indicator Data'!$B$4:$N$194,10,FALSE)&gt;T$3,0,IF(VLOOKUP($E38,'Country Indicator Data'!$B$4:$N$194,10,FALSE)&lt;T$4,5,(T$3-VLOOKUP($E38,'Country Indicator Data'!$B$4:$N$194,10,FALSE))/(T$3-T$4)*5)),1))))</f>
        <v>2.5</v>
      </c>
      <c r="U38" s="166" t="str">
        <f>IF(B38="Regional crisis",((IF(VLOOKUP($C38,'Regional Crises'!$B$1:$R$66,15,FALSE)="x","x",ROUND(IF(VLOOKUP($C38,'Regional Crises'!$B$1:$R$66,15,FALSE)&gt;U$3,0,IF(VLOOKUP($C38,'Regional Crises'!$B$1:$R$66,15,FALSE)&lt;U$4,5,(U$3-VLOOKUP($C38,'Regional Crises'!$B$1:$R$66,15,FALSE))/(U$3-U$4)*5)),1)))),(IF(VLOOKUP($E38,'Country Indicator Data'!$B$4:$N$194,11,FALSE)="x","x",ROUND(IF(VLOOKUP($E38,'Country Indicator Data'!$B$4:$N$194,11,FALSE)&gt;U$3,0,IF(VLOOKUP($E38,'Country Indicator Data'!$B$4:$N$194,11,FALSE)&lt;U$4,5,(U$3-VLOOKUP($E38,'Country Indicator Data'!$B$4:$N$194,11,FALSE))/(U$3-U$4)*5)),1))))</f>
        <v>x</v>
      </c>
      <c r="V38" s="166">
        <f>IF(B38="Regional crisis",((IF(VLOOKUP($C38,'Regional Crises'!$B$1:$R$66,16,FALSE)="x","x",ROUND(IF(VLOOKUP($C38,'Regional Crises'!$B$1:$R$66,16,FALSE)&gt;V$3,0,IF(VLOOKUP($C38,'Regional Crises'!$B$1:$R$66,16,FALSE)&lt;V$4,5,(V$3-VLOOKUP($C38,'Regional Crises'!$B$1:$R$66,16,FALSE))/(V$3-V$4)*5)),1)))),(IF(VLOOKUP($E38,'Country Indicator Data'!$B$4:$N$194,12,FALSE)="x","x",ROUND(IF(VLOOKUP($E38,'Country Indicator Data'!$B$4:$N$194,12,FALSE)&gt;V$3,0,IF(VLOOKUP($E38,'Country Indicator Data'!$B$4:$N$194,12,FALSE)&lt;V$4,5,(V$3-VLOOKUP($E38,'Country Indicator Data'!$B$4:$N$194,12,FALSE))/(V$3-V$4)*5)),1))))</f>
        <v>2</v>
      </c>
      <c r="W38" s="166">
        <f t="shared" ref="W38:W69" si="18">IF(AND(S38="x",V38="x"),"x",ROUND(AVERAGE(S38,V38,T38,U38),1))</f>
        <v>2.2999999999999998</v>
      </c>
      <c r="X38" s="166">
        <f t="shared" ref="X38:X69" si="19">ROUND(AVERAGE(O38,W38,R38),1)</f>
        <v>1.9</v>
      </c>
      <c r="Y38" s="173">
        <f>IF('Core Indicators'!FC35="x","x",IF('Core Indicators'!FC35&gt;=5,5,IF('Core Indicators'!FC35&gt;=4,4,IF('Core Indicators'!FC35&gt;=3,3,IF('Core Indicators'!FC35&gt;=2,2,IF('Core Indicators'!FC35&gt;=1,1,0))))))</f>
        <v>2</v>
      </c>
      <c r="Z38" s="166">
        <f t="shared" ref="Z38:Z69" si="20">Y38</f>
        <v>2</v>
      </c>
      <c r="AA38" s="173">
        <f>'Crisis Indicator Data'!Y35</f>
        <v>1</v>
      </c>
      <c r="AB38" s="173">
        <f>'Crisis Indicator Data'!Z35</f>
        <v>1</v>
      </c>
      <c r="AC38" s="173">
        <f>'Crisis Indicator Data'!AA35</f>
        <v>0</v>
      </c>
      <c r="AD38" s="173">
        <f>'Crisis Indicator Data'!AB35</f>
        <v>0</v>
      </c>
      <c r="AE38" s="173">
        <f t="shared" ref="AE38:AE69" si="21">IF(SUM(AA38:AD38)=0,0,IF(SUM(AA38,AB38,AC38,AD38)&lt;2,1,IF(SUM(AA38:AD38)&lt;6,2,IF(SUM(AA38:AD38)&lt;8,3,IF(SUM(AA38:AD38)&lt;10,4,5)))))</f>
        <v>2</v>
      </c>
      <c r="AF38" s="173">
        <f>'Crisis Indicator Data'!AC35</f>
        <v>0</v>
      </c>
      <c r="AG38" s="173">
        <f>'Crisis Indicator Data'!AD35</f>
        <v>0</v>
      </c>
      <c r="AH38" s="173">
        <f t="shared" ref="AH38:AH69" si="22">IF(SUM(AF38:AG38)=0,0,IF(SUM(AF38,AG38)=1,1,IF(SUM(AF38:AG38)&lt;3,2,IF(SUM(AF38:AG38)&lt;4,3,IF(SUM(AF38:AG38)&lt;5,4,5)))))</f>
        <v>0</v>
      </c>
      <c r="AI38" s="173">
        <f>'Crisis Indicator Data'!AE35</f>
        <v>0</v>
      </c>
      <c r="AJ38" s="173">
        <f>'Crisis Indicator Data'!AF35</f>
        <v>0</v>
      </c>
      <c r="AK38" s="173">
        <f>'Crisis Indicator Data'!AG35</f>
        <v>2</v>
      </c>
      <c r="AL38" s="173">
        <f t="shared" ref="AL38:AL69" si="23">IF(SUM(AI38:AK38)=0,0,IF(SUM(AI38:AK38)=1,1,IF(SUM(AI38:AK38)&lt;3,2,IF(SUM(AI38:AK38)&lt;5,3,IF(SUM(AI38:AK38)&lt;7,4,5)))))</f>
        <v>2</v>
      </c>
      <c r="AM38" s="166">
        <f t="shared" ref="AM38:AM69" si="24">IF(AA38=3,5,ROUND(AVERAGE(AE38,AH38,AL38),0))</f>
        <v>1</v>
      </c>
      <c r="AN38" s="166">
        <f t="shared" ref="AN38:AN69" si="25">IF(AND(Z38="x",AM38="x"),"x",ROUND(AVERAGE(Z38,AM38),1))</f>
        <v>1.5</v>
      </c>
    </row>
    <row r="39" spans="1:40" ht="13.5" customHeight="1">
      <c r="A39" s="97" t="str">
        <f>'Crisis Indicator Data'!A36</f>
        <v>Mixed migration flows in Greece</v>
      </c>
      <c r="B39" s="98" t="str">
        <f>'Crisis Indicator Data'!B36</f>
        <v>International displacement</v>
      </c>
      <c r="C39" s="98" t="str">
        <f>'Crisis Indicator Data'!C36</f>
        <v>GRC002</v>
      </c>
      <c r="D39" s="98" t="str">
        <f>'Crisis Indicator Data'!D36</f>
        <v>Greece</v>
      </c>
      <c r="E39" s="99" t="str">
        <f>'Crisis Indicator Data'!E36</f>
        <v>GRC</v>
      </c>
      <c r="F39" s="166">
        <f>IF(B39="Regional crisis",(IF(VLOOKUP($C39,'Regional Crises'!$B$1:$R$66,7,FALSE)="x","x",ROUND(IF(VLOOKUP($C39,'Regional Crises'!$B$1:$R$66,7,FALSE)&gt;$F$3,5,IF(VLOOKUP($C39,'Regional Crises'!$B$1:$R$66,7,FALSE)&lt;F$4,0,($F$3-VLOOKUP($C39,'Regional Crises'!$B$1:$R$66,7,FALSE))/($F$3-$F$4)*5)),1))),IF(VLOOKUP($E39,'Country Indicator Data'!$B$4:$N$194,3,FALSE)="x","x",ROUND(IF(VLOOKUP($E39,'Country Indicator Data'!$B$4:$N$194,3,FALSE)&gt;$F$3,5,IF(VLOOKUP($E39,'Country Indicator Data'!$B$4:$N$194,3,FALSE)&lt;$F$4,0,($F$3-VLOOKUP($E39,'Country Indicator Data'!$B$4:$N$194,3,FALSE))/($F$3-$F$4)*5)),1)))</f>
        <v>1.8</v>
      </c>
      <c r="G39" s="166" t="str">
        <f>IF(B39="Regional crisis",(IF(VLOOKUP($C39,'Regional Crises'!$B$1:$R$66,9,FALSE)="x","x",ROUND(IF(VLOOKUP($C39,'Regional Crises'!$B$1:$R$66,9,FALSE)&gt;G$3,5,IF(VLOOKUP($C39,'Regional Crises'!$B$1:$R$66,9,FALSE)&lt;G$4,0,(G$3-VLOOKUP($C39,'Regional Crises'!$B$1:$R$66,9,FALSE))/(G$3-G$4)*5)),1))),IF(VLOOKUP($E39,'Country Indicator Data'!$B$4:$N$194,5,FALSE)="x","x",ROUND(IF(VLOOKUP($E39,'Country Indicator Data'!$B$4:$N$194,5,FALSE)&gt;G$3,5,IF(VLOOKUP($E39,'Country Indicator Data'!$B$4:$N$194,5,FALSE)&lt;G$4,0,(G$3-VLOOKUP($E39,'Country Indicator Data'!$B$4:$N$194,5,FALSE))/(G$3-G$4)*5)),1)))</f>
        <v>x</v>
      </c>
      <c r="H39" s="166">
        <f t="shared" si="13"/>
        <v>1.8</v>
      </c>
      <c r="I39" s="166">
        <f>IF(B39="Regional crisis",(IF(VLOOKUP($C39,'Regional Crises'!$B$1:$R$66,6,FALSE)="x","x",ROUND(IF(VLOOKUP($C39,'Regional Crises'!$B$1:$R$66,6,FALSE)&gt;I$3,5,IF(VLOOKUP($C39,'Regional Crises'!$B$1:$R$66,6,FALSE)&lt;I$4,0,5-(I$3-VLOOKUP($C39,'Regional Crises'!$B$1:$R$66,6,FALSE))/(I$3-I$4)*5)),1))),IF(VLOOKUP($E39,'Country Indicator Data'!$B$4:$N$194,2,FALSE)="x","x",ROUND(IF(VLOOKUP($E39,'Country Indicator Data'!$B$4:$N$194,2,FALSE)&gt;I$3,5,IF(VLOOKUP($E39,'Country Indicator Data'!$B$4:$N$194,2,FALSE)&lt;I$4,0,5-(I$3-VLOOKUP($E39,'Country Indicator Data'!$B$4:$N$194,2,FALSE))/(I$3-I$4)*5)),1)))</f>
        <v>0.4</v>
      </c>
      <c r="J39" s="166">
        <f>IF(B39="Regional crisis",(IF(VLOOKUP($C39,'Regional Crises'!$B$1:$R$66,8,FALSE)="x","x",ROUND(IF(VLOOKUP($C39,'Regional Crises'!$B$1:$R$66,8,FALSE)&gt;J$3,5,IF(VLOOKUP($C39,'Regional Crises'!$B$1:$R$66,8,FALSE)&lt;J$4,0,5-(J$3-VLOOKUP($C39,'Regional Crises'!$B$1:$R$66,8,FALSE))/(J$3-J$4)*5)),1))),IF(VLOOKUP($E39,'Country Indicator Data'!$B$4:$N$194,4,FALSE)="x","x",ROUND(IF(VLOOKUP($E39,'Country Indicator Data'!$B$4:$N$194,4,FALSE)&gt;J$3,5,IF(VLOOKUP($E39,'Country Indicator Data'!$B$4:$N$194,4,FALSE)&lt;J$4,0,5-(J$3-VLOOKUP($E39,'Country Indicator Data'!$B$4:$N$194,4,FALSE))/(J$3-J$4)*5)),1)))</f>
        <v>0.3</v>
      </c>
      <c r="K39" s="166">
        <f t="shared" si="14"/>
        <v>0.35</v>
      </c>
      <c r="L39" s="166">
        <f>IF(B39="Regional crisis",(IF(VLOOKUP($C39,'Regional Crises'!$B$1:$R$66,10,FALSE)="x","x",ROUND(IF(VLOOKUP($C39,'Regional Crises'!$B$1:$R$66,10,FALSE)&gt;L$3,5,IF(VLOOKUP($C39,'Regional Crises'!$B$1:$R$66,10,FALSE)&lt;L$4,0,5-(L$3-VLOOKUP($C39,'Regional Crises'!$B$1:$R$66,10,FALSE))/(L$3-L$4)*5)),1))),IF(VLOOKUP($E39,'Country Indicator Data'!$B$4:$N$194,6,FALSE)="x","x",ROUND(IF(VLOOKUP($E39,'Country Indicator Data'!$B$4:$N$194,6,FALSE)&gt;L$3,5,IF(VLOOKUP($E39,'Country Indicator Data'!$B$4:$N$194,6,FALSE)&lt;L$4,0,5-(L$3-VLOOKUP($E39,'Country Indicator Data'!$B$4:$N$194,6,FALSE))/(L$3-L$4)*5)),1)))</f>
        <v>0.8</v>
      </c>
      <c r="M39" s="166">
        <f>IF(B39="Regional crisis",(IF(VLOOKUP($C39,'Regional Crises'!$B$1:$R$66,11,FALSE)="x","x",ROUND(IF(VLOOKUP($C39,'Regional Crises'!$B$1:$R$66,11,FALSE)&gt;M$3,5,IF(VLOOKUP($C39,'Regional Crises'!$B$1:$R$66,11,FALSE)&lt;M$4,0,5-(M$3-VLOOKUP($C39,'Regional Crises'!$B$1:$R$66,11,FALSE))/(M$3-M$4)*5)),1))),IF(VLOOKUP($E39,'Country Indicator Data'!$B$4:$N$194,7,FALSE)="x","x",ROUND(IF(VLOOKUP($E39,'Country Indicator Data'!$B$4:$N$194,7,FALSE)&gt;M$3,5,IF(VLOOKUP($E39,'Country Indicator Data'!$B$4:$N$194,7,FALSE)&lt;M$4,0,5-(M$3-VLOOKUP($E39,'Country Indicator Data'!$B$4:$N$194,7,FALSE))/(M$3-M$4)*5)),1)))</f>
        <v>1.2</v>
      </c>
      <c r="N39" s="166">
        <f t="shared" si="15"/>
        <v>1</v>
      </c>
      <c r="O39" s="166">
        <f t="shared" si="16"/>
        <v>1.05</v>
      </c>
      <c r="P39" s="166">
        <f>IF(B39="Regional crisis",VLOOKUP(C39,'Regional Crises'!$B$1:$R$69,12,FALSE),VLOOKUP(E39,'Country Indicator Data'!$B$4:$I$194,8,FALSE))</f>
        <v>3</v>
      </c>
      <c r="Q39" s="166">
        <f>IF($B39="Regional crisis",((IF(VLOOKUP($C39,'Regional Crises'!$B$1:$R$66,13,FALSE)="x","x",ROUND(IF(VLOOKUP($C39,'Regional Crises'!$B$1:$R$66,13,FALSE)&gt;Q$3,5,IF(VLOOKUP($C39,'Regional Crises'!$B$1:$R$66,13,FALSE)&lt;Q$4,0,5-(LOG(Q$3)-LOG(VLOOKUP($C39,'Regional Crises'!$B$1:$R$66,13,FALSE)))/(LOG(Q$3)-LOG(Q$4))*5)),1)))),(IF(VLOOKUP($E39,'Country Indicator Data'!$B$4:$N$194,9,FALSE)="x","x",ROUND(IF(VLOOKUP($E39,'Country Indicator Data'!$B$4:$N$194,9,FALSE)&gt;Q$3,5,IF(VLOOKUP($E39,'Country Indicator Data'!$B$4:$N$194,9,FALSE)&lt;Q$4,0,5-(LOG(Q$3)-LOG(VLOOKUP($E39,'Country Indicator Data'!$B$4:$N$194,9,FALSE)))/(LOG(Q$3)-LOG(Q$4))*5)),1))))</f>
        <v>2</v>
      </c>
      <c r="R39" s="166">
        <f t="shared" si="17"/>
        <v>2.5</v>
      </c>
      <c r="S39" s="166">
        <f>IF(B39="Regional crisis",((IF(VLOOKUP($C39,'Regional Crises'!$B$1:$R$66,17,FALSE)="x","x",ROUND(IF(VLOOKUP($C39,'Regional Crises'!$B$1:$R$66,17,FALSE)&gt;S$3,0,IF(VLOOKUP($C39,'Regional Crises'!$B$1:$R$66,17,FALSE)&lt;S$4,5,(S$3-VLOOKUP($C39,'Regional Crises'!$B$1:$R$66,17,FALSE))/(S$3-S$4)*5)),1)))),(IF(VLOOKUP($E39,'Country Indicator Data'!$B$4:$N$194,13,FALSE)="x","x",ROUND(IF(VLOOKUP($E39,'Country Indicator Data'!$B$4:$N$194,13,FALSE)&gt;S$3,0,IF(VLOOKUP($E39,'Country Indicator Data'!$B$4:$N$194,13,FALSE)&lt;S$4,5,(S$3-VLOOKUP($E39,'Country Indicator Data'!$B$4:$N$194,13,FALSE))/(S$3-S$4)*5)),1))))</f>
        <v>2.6</v>
      </c>
      <c r="T39" s="166">
        <f>IF(B39="Regional crisis",((IF(VLOOKUP($C39,'Regional Crises'!$B$1:$R$66,14,FALSE)="x","x",ROUND(IF(VLOOKUP($C39,'Regional Crises'!$B$1:$R$66,14,FALSE)&gt;T$3,0,IF(VLOOKUP($C39,'Regional Crises'!$B$1:$R$66,14,FALSE)&lt;T$4,5,(T$3-VLOOKUP($C39,'Regional Crises'!$B$1:$R$66,14,FALSE))/(T$3-T$4)*5)),1)))),(IF(VLOOKUP($E39,'Country Indicator Data'!$B$4:$N$194,10,FALSE)="x","x",ROUND(IF(VLOOKUP($E39,'Country Indicator Data'!$B$4:$N$194,10,FALSE)&gt;T$3,0,IF(VLOOKUP($E39,'Country Indicator Data'!$B$4:$N$194,10,FALSE)&lt;T$4,5,(T$3-VLOOKUP($E39,'Country Indicator Data'!$B$4:$N$194,10,FALSE))/(T$3-T$4)*5)),1))))</f>
        <v>2.2999999999999998</v>
      </c>
      <c r="U39" s="166" t="str">
        <f>IF(B39="Regional crisis",((IF(VLOOKUP($C39,'Regional Crises'!$B$1:$R$66,15,FALSE)="x","x",ROUND(IF(VLOOKUP($C39,'Regional Crises'!$B$1:$R$66,15,FALSE)&gt;U$3,0,IF(VLOOKUP($C39,'Regional Crises'!$B$1:$R$66,15,FALSE)&lt;U$4,5,(U$3-VLOOKUP($C39,'Regional Crises'!$B$1:$R$66,15,FALSE))/(U$3-U$4)*5)),1)))),(IF(VLOOKUP($E39,'Country Indicator Data'!$B$4:$N$194,11,FALSE)="x","x",ROUND(IF(VLOOKUP($E39,'Country Indicator Data'!$B$4:$N$194,11,FALSE)&gt;U$3,0,IF(VLOOKUP($E39,'Country Indicator Data'!$B$4:$N$194,11,FALSE)&lt;U$4,5,(U$3-VLOOKUP($E39,'Country Indicator Data'!$B$4:$N$194,11,FALSE))/(U$3-U$4)*5)),1))))</f>
        <v>x</v>
      </c>
      <c r="V39" s="166">
        <f>IF(B39="Regional crisis",((IF(VLOOKUP($C39,'Regional Crises'!$B$1:$R$66,16,FALSE)="x","x",ROUND(IF(VLOOKUP($C39,'Regional Crises'!$B$1:$R$66,16,FALSE)&gt;V$3,0,IF(VLOOKUP($C39,'Regional Crises'!$B$1:$R$66,16,FALSE)&lt;V$4,5,(V$3-VLOOKUP($C39,'Regional Crises'!$B$1:$R$66,16,FALSE))/(V$3-V$4)*5)),1)))),(IF(VLOOKUP($E39,'Country Indicator Data'!$B$4:$N$194,12,FALSE)="x","x",ROUND(IF(VLOOKUP($E39,'Country Indicator Data'!$B$4:$N$194,12,FALSE)&gt;V$3,0,IF(VLOOKUP($E39,'Country Indicator Data'!$B$4:$N$194,12,FALSE)&lt;V$4,5,(V$3-VLOOKUP($E39,'Country Indicator Data'!$B$4:$N$194,12,FALSE))/(V$3-V$4)*5)),1))))</f>
        <v>0.6</v>
      </c>
      <c r="W39" s="166">
        <f t="shared" si="18"/>
        <v>1.8</v>
      </c>
      <c r="X39" s="166">
        <f t="shared" si="19"/>
        <v>1.8</v>
      </c>
      <c r="Y39" s="173">
        <f>IF('Core Indicators'!FC36="x","x",IF('Core Indicators'!FC36&gt;=5,5,IF('Core Indicators'!FC36&gt;=4,4,IF('Core Indicators'!FC36&gt;=3,3,IF('Core Indicators'!FC36&gt;=2,2,IF('Core Indicators'!FC36&gt;=1,1,0))))))</f>
        <v>2</v>
      </c>
      <c r="Z39" s="166">
        <f t="shared" si="20"/>
        <v>2</v>
      </c>
      <c r="AA39" s="173">
        <f>'Crisis Indicator Data'!Y36</f>
        <v>0</v>
      </c>
      <c r="AB39" s="173">
        <f>'Crisis Indicator Data'!Z36</f>
        <v>0</v>
      </c>
      <c r="AC39" s="173">
        <f>'Crisis Indicator Data'!AA36</f>
        <v>1</v>
      </c>
      <c r="AD39" s="173">
        <f>'Crisis Indicator Data'!AB36</f>
        <v>0</v>
      </c>
      <c r="AE39" s="173">
        <f t="shared" si="21"/>
        <v>1</v>
      </c>
      <c r="AF39" s="173">
        <f>'Crisis Indicator Data'!AC36</f>
        <v>0</v>
      </c>
      <c r="AG39" s="173">
        <f>'Crisis Indicator Data'!AD36</f>
        <v>2</v>
      </c>
      <c r="AH39" s="173">
        <f t="shared" si="22"/>
        <v>2</v>
      </c>
      <c r="AI39" s="173">
        <f>'Crisis Indicator Data'!AE36</f>
        <v>0</v>
      </c>
      <c r="AJ39" s="173">
        <f>'Crisis Indicator Data'!AF36</f>
        <v>0</v>
      </c>
      <c r="AK39" s="173">
        <f>'Crisis Indicator Data'!AG36</f>
        <v>0</v>
      </c>
      <c r="AL39" s="173">
        <f t="shared" si="23"/>
        <v>0</v>
      </c>
      <c r="AM39" s="166">
        <f t="shared" si="24"/>
        <v>1</v>
      </c>
      <c r="AN39" s="166">
        <f t="shared" si="25"/>
        <v>1.5</v>
      </c>
    </row>
    <row r="40" spans="1:40" ht="13.5" customHeight="1">
      <c r="A40" s="97" t="str">
        <f>'Crisis Indicator Data'!A37</f>
        <v>Complex crisis in Guatemala</v>
      </c>
      <c r="B40" s="98" t="str">
        <f>'Crisis Indicator Data'!B37</f>
        <v>Complex crisis</v>
      </c>
      <c r="C40" s="98" t="str">
        <f>'Crisis Indicator Data'!C37</f>
        <v>GTM001</v>
      </c>
      <c r="D40" s="98" t="str">
        <f>'Crisis Indicator Data'!D37</f>
        <v>Guatemala</v>
      </c>
      <c r="E40" s="99" t="str">
        <f>'Crisis Indicator Data'!E37</f>
        <v>GTM</v>
      </c>
      <c r="F40" s="166">
        <f>IF(B40="Regional crisis",(IF(VLOOKUP($C40,'Regional Crises'!$B$1:$R$66,7,FALSE)="x","x",ROUND(IF(VLOOKUP($C40,'Regional Crises'!$B$1:$R$66,7,FALSE)&gt;$F$3,5,IF(VLOOKUP($C40,'Regional Crises'!$B$1:$R$66,7,FALSE)&lt;F$4,0,($F$3-VLOOKUP($C40,'Regional Crises'!$B$1:$R$66,7,FALSE))/($F$3-$F$4)*5)),1))),IF(VLOOKUP($E40,'Country Indicator Data'!$B$4:$N$194,3,FALSE)="x","x",ROUND(IF(VLOOKUP($E40,'Country Indicator Data'!$B$4:$N$194,3,FALSE)&gt;$F$3,5,IF(VLOOKUP($E40,'Country Indicator Data'!$B$4:$N$194,3,FALSE)&lt;$F$4,0,($F$3-VLOOKUP($E40,'Country Indicator Data'!$B$4:$N$194,3,FALSE))/($F$3-$F$4)*5)),1)))</f>
        <v>1.1000000000000001</v>
      </c>
      <c r="G40" s="166">
        <f>IF(B40="Regional crisis",(IF(VLOOKUP($C40,'Regional Crises'!$B$1:$R$66,9,FALSE)="x","x",ROUND(IF(VLOOKUP($C40,'Regional Crises'!$B$1:$R$66,9,FALSE)&gt;G$3,5,IF(VLOOKUP($C40,'Regional Crises'!$B$1:$R$66,9,FALSE)&lt;G$4,0,(G$3-VLOOKUP($C40,'Regional Crises'!$B$1:$R$66,9,FALSE))/(G$3-G$4)*5)),1))),IF(VLOOKUP($E40,'Country Indicator Data'!$B$4:$N$194,5,FALSE)="x","x",ROUND(IF(VLOOKUP($E40,'Country Indicator Data'!$B$4:$N$194,5,FALSE)&gt;G$3,5,IF(VLOOKUP($E40,'Country Indicator Data'!$B$4:$N$194,5,FALSE)&lt;G$4,0,(G$3-VLOOKUP($E40,'Country Indicator Data'!$B$4:$N$194,5,FALSE))/(G$3-G$4)*5)),1)))</f>
        <v>3</v>
      </c>
      <c r="H40" s="166">
        <f t="shared" si="13"/>
        <v>2.0499999999999998</v>
      </c>
      <c r="I40" s="166">
        <f>IF(B40="Regional crisis",(IF(VLOOKUP($C40,'Regional Crises'!$B$1:$R$66,6,FALSE)="x","x",ROUND(IF(VLOOKUP($C40,'Regional Crises'!$B$1:$R$66,6,FALSE)&gt;I$3,5,IF(VLOOKUP($C40,'Regional Crises'!$B$1:$R$66,6,FALSE)&lt;I$4,0,5-(I$3-VLOOKUP($C40,'Regional Crises'!$B$1:$R$66,6,FALSE))/(I$3-I$4)*5)),1))),IF(VLOOKUP($E40,'Country Indicator Data'!$B$4:$N$194,2,FALSE)="x","x",ROUND(IF(VLOOKUP($E40,'Country Indicator Data'!$B$4:$N$194,2,FALSE)&gt;I$3,5,IF(VLOOKUP($E40,'Country Indicator Data'!$B$4:$N$194,2,FALSE)&lt;I$4,0,5-(I$3-VLOOKUP($E40,'Country Indicator Data'!$B$4:$N$194,2,FALSE))/(I$3-I$4)*5)),1)))</f>
        <v>2.5</v>
      </c>
      <c r="J40" s="166">
        <f>IF(B40="Regional crisis",(IF(VLOOKUP($C40,'Regional Crises'!$B$1:$R$66,8,FALSE)="x","x",ROUND(IF(VLOOKUP($C40,'Regional Crises'!$B$1:$R$66,8,FALSE)&gt;J$3,5,IF(VLOOKUP($C40,'Regional Crises'!$B$1:$R$66,8,FALSE)&lt;J$4,0,5-(J$3-VLOOKUP($C40,'Regional Crises'!$B$1:$R$66,8,FALSE))/(J$3-J$4)*5)),1))),IF(VLOOKUP($E40,'Country Indicator Data'!$B$4:$N$194,4,FALSE)="x","x",ROUND(IF(VLOOKUP($E40,'Country Indicator Data'!$B$4:$N$194,4,FALSE)&gt;J$3,5,IF(VLOOKUP($E40,'Country Indicator Data'!$B$4:$N$194,4,FALSE)&lt;J$4,0,5-(J$3-VLOOKUP($E40,'Country Indicator Data'!$B$4:$N$194,4,FALSE))/(J$3-J$4)*5)),1)))</f>
        <v>3.9</v>
      </c>
      <c r="K40" s="166">
        <f t="shared" si="14"/>
        <v>3.2</v>
      </c>
      <c r="L40" s="166">
        <f>IF(B40="Regional crisis",(IF(VLOOKUP($C40,'Regional Crises'!$B$1:$R$66,10,FALSE)="x","x",ROUND(IF(VLOOKUP($C40,'Regional Crises'!$B$1:$R$66,10,FALSE)&gt;L$3,5,IF(VLOOKUP($C40,'Regional Crises'!$B$1:$R$66,10,FALSE)&lt;L$4,0,5-(L$3-VLOOKUP($C40,'Regional Crises'!$B$1:$R$66,10,FALSE))/(L$3-L$4)*5)),1))),IF(VLOOKUP($E40,'Country Indicator Data'!$B$4:$N$194,6,FALSE)="x","x",ROUND(IF(VLOOKUP($E40,'Country Indicator Data'!$B$4:$N$194,6,FALSE)&gt;L$3,5,IF(VLOOKUP($E40,'Country Indicator Data'!$B$4:$N$194,6,FALSE)&lt;L$4,0,5-(L$3-VLOOKUP($E40,'Country Indicator Data'!$B$4:$N$194,6,FALSE))/(L$3-L$4)*5)),1)))</f>
        <v>3.3</v>
      </c>
      <c r="M40" s="166">
        <f>IF(B40="Regional crisis",(IF(VLOOKUP($C40,'Regional Crises'!$B$1:$R$66,11,FALSE)="x","x",ROUND(IF(VLOOKUP($C40,'Regional Crises'!$B$1:$R$66,11,FALSE)&gt;M$3,5,IF(VLOOKUP($C40,'Regional Crises'!$B$1:$R$66,11,FALSE)&lt;M$4,0,5-(M$3-VLOOKUP($C40,'Regional Crises'!$B$1:$R$66,11,FALSE))/(M$3-M$4)*5)),1))),IF(VLOOKUP($E40,'Country Indicator Data'!$B$4:$N$194,7,FALSE)="x","x",ROUND(IF(VLOOKUP($E40,'Country Indicator Data'!$B$4:$N$194,7,FALSE)&gt;M$3,5,IF(VLOOKUP($E40,'Country Indicator Data'!$B$4:$N$194,7,FALSE)&lt;M$4,0,5-(M$3-VLOOKUP($E40,'Country Indicator Data'!$B$4:$N$194,7,FALSE))/(M$3-M$4)*5)),1)))</f>
        <v>2.9</v>
      </c>
      <c r="N40" s="166">
        <f t="shared" si="15"/>
        <v>3.0999999999999996</v>
      </c>
      <c r="O40" s="166">
        <f t="shared" si="16"/>
        <v>2.7833333333333332</v>
      </c>
      <c r="P40" s="166">
        <f>IF(B40="Regional crisis",VLOOKUP(C40,'Regional Crises'!$B$1:$R$69,12,FALSE),VLOOKUP(E40,'Country Indicator Data'!$B$4:$I$194,8,FALSE))</f>
        <v>3</v>
      </c>
      <c r="Q40" s="166">
        <f>IF($B40="Regional crisis",((IF(VLOOKUP($C40,'Regional Crises'!$B$1:$R$66,13,FALSE)="x","x",ROUND(IF(VLOOKUP($C40,'Regional Crises'!$B$1:$R$66,13,FALSE)&gt;Q$3,5,IF(VLOOKUP($C40,'Regional Crises'!$B$1:$R$66,13,FALSE)&lt;Q$4,0,5-(LOG(Q$3)-LOG(VLOOKUP($C40,'Regional Crises'!$B$1:$R$66,13,FALSE)))/(LOG(Q$3)-LOG(Q$4))*5)),1)))),(IF(VLOOKUP($E40,'Country Indicator Data'!$B$4:$N$194,9,FALSE)="x","x",ROUND(IF(VLOOKUP($E40,'Country Indicator Data'!$B$4:$N$194,9,FALSE)&gt;Q$3,5,IF(VLOOKUP($E40,'Country Indicator Data'!$B$4:$N$194,9,FALSE)&lt;Q$4,0,5-(LOG(Q$3)-LOG(VLOOKUP($E40,'Country Indicator Data'!$B$4:$N$194,9,FALSE)))/(LOG(Q$3)-LOG(Q$4))*5)),1))))</f>
        <v>4.7</v>
      </c>
      <c r="R40" s="166">
        <f t="shared" si="17"/>
        <v>3.85</v>
      </c>
      <c r="S40" s="166">
        <f>IF(B40="Regional crisis",((IF(VLOOKUP($C40,'Regional Crises'!$B$1:$R$66,17,FALSE)="x","x",ROUND(IF(VLOOKUP($C40,'Regional Crises'!$B$1:$R$66,17,FALSE)&gt;S$3,0,IF(VLOOKUP($C40,'Regional Crises'!$B$1:$R$66,17,FALSE)&lt;S$4,5,(S$3-VLOOKUP($C40,'Regional Crises'!$B$1:$R$66,17,FALSE))/(S$3-S$4)*5)),1)))),(IF(VLOOKUP($E40,'Country Indicator Data'!$B$4:$N$194,13,FALSE)="x","x",ROUND(IF(VLOOKUP($E40,'Country Indicator Data'!$B$4:$N$194,13,FALSE)&gt;S$3,0,IF(VLOOKUP($E40,'Country Indicator Data'!$B$4:$N$194,13,FALSE)&lt;S$4,5,(S$3-VLOOKUP($E40,'Country Indicator Data'!$B$4:$N$194,13,FALSE))/(S$3-S$4)*5)),1))))</f>
        <v>3.7</v>
      </c>
      <c r="T40" s="166">
        <f>IF(B40="Regional crisis",((IF(VLOOKUP($C40,'Regional Crises'!$B$1:$R$66,14,FALSE)="x","x",ROUND(IF(VLOOKUP($C40,'Regional Crises'!$B$1:$R$66,14,FALSE)&gt;T$3,0,IF(VLOOKUP($C40,'Regional Crises'!$B$1:$R$66,14,FALSE)&lt;T$4,5,(T$3-VLOOKUP($C40,'Regional Crises'!$B$1:$R$66,14,FALSE))/(T$3-T$4)*5)),1)))),(IF(VLOOKUP($E40,'Country Indicator Data'!$B$4:$N$194,10,FALSE)="x","x",ROUND(IF(VLOOKUP($E40,'Country Indicator Data'!$B$4:$N$194,10,FALSE)&gt;T$3,0,IF(VLOOKUP($E40,'Country Indicator Data'!$B$4:$N$194,10,FALSE)&lt;T$4,5,(T$3-VLOOKUP($E40,'Country Indicator Data'!$B$4:$N$194,10,FALSE))/(T$3-T$4)*5)),1))))</f>
        <v>3.6</v>
      </c>
      <c r="U40" s="166">
        <f>IF(B40="Regional crisis",((IF(VLOOKUP($C40,'Regional Crises'!$B$1:$R$66,15,FALSE)="x","x",ROUND(IF(VLOOKUP($C40,'Regional Crises'!$B$1:$R$66,15,FALSE)&gt;U$3,0,IF(VLOOKUP($C40,'Regional Crises'!$B$1:$R$66,15,FALSE)&lt;U$4,5,(U$3-VLOOKUP($C40,'Regional Crises'!$B$1:$R$66,15,FALSE))/(U$3-U$4)*5)),1)))),(IF(VLOOKUP($E40,'Country Indicator Data'!$B$4:$N$194,11,FALSE)="x","x",ROUND(IF(VLOOKUP($E40,'Country Indicator Data'!$B$4:$N$194,11,FALSE)&gt;U$3,0,IF(VLOOKUP($E40,'Country Indicator Data'!$B$4:$N$194,11,FALSE)&lt;U$4,5,(U$3-VLOOKUP($E40,'Country Indicator Data'!$B$4:$N$194,11,FALSE))/(U$3-U$4)*5)),1))))</f>
        <v>3.4</v>
      </c>
      <c r="V40" s="166">
        <f>IF(B40="Regional crisis",((IF(VLOOKUP($C40,'Regional Crises'!$B$1:$R$66,16,FALSE)="x","x",ROUND(IF(VLOOKUP($C40,'Regional Crises'!$B$1:$R$66,16,FALSE)&gt;V$3,0,IF(VLOOKUP($C40,'Regional Crises'!$B$1:$R$66,16,FALSE)&lt;V$4,5,(V$3-VLOOKUP($C40,'Regional Crises'!$B$1:$R$66,16,FALSE))/(V$3-V$4)*5)),1)))),(IF(VLOOKUP($E40,'Country Indicator Data'!$B$4:$N$194,12,FALSE)="x","x",ROUND(IF(VLOOKUP($E40,'Country Indicator Data'!$B$4:$N$194,12,FALSE)&gt;V$3,0,IF(VLOOKUP($E40,'Country Indicator Data'!$B$4:$N$194,12,FALSE)&lt;V$4,5,(V$3-VLOOKUP($E40,'Country Indicator Data'!$B$4:$N$194,12,FALSE))/(V$3-V$4)*5)),1))))</f>
        <v>2.4</v>
      </c>
      <c r="W40" s="166">
        <f t="shared" si="18"/>
        <v>3.3</v>
      </c>
      <c r="X40" s="166">
        <f t="shared" si="19"/>
        <v>3.3</v>
      </c>
      <c r="Y40" s="173">
        <f>IF('Core Indicators'!FC37="x","x",IF('Core Indicators'!FC37&gt;=5,5,IF('Core Indicators'!FC37&gt;=4,4,IF('Core Indicators'!FC37&gt;=3,3,IF('Core Indicators'!FC37&gt;=2,2,IF('Core Indicators'!FC37&gt;=1,1,0))))))</f>
        <v>3</v>
      </c>
      <c r="Z40" s="166">
        <f t="shared" si="20"/>
        <v>3</v>
      </c>
      <c r="AA40" s="173">
        <f>'Crisis Indicator Data'!Y37</f>
        <v>0</v>
      </c>
      <c r="AB40" s="173">
        <f>'Crisis Indicator Data'!Z37</f>
        <v>1</v>
      </c>
      <c r="AC40" s="173">
        <f>'Crisis Indicator Data'!AA37</f>
        <v>0</v>
      </c>
      <c r="AD40" s="173">
        <f>'Crisis Indicator Data'!AB37</f>
        <v>1</v>
      </c>
      <c r="AE40" s="173">
        <f t="shared" si="21"/>
        <v>2</v>
      </c>
      <c r="AF40" s="173">
        <f>'Crisis Indicator Data'!AC37</f>
        <v>0</v>
      </c>
      <c r="AG40" s="173">
        <f>'Crisis Indicator Data'!AD37</f>
        <v>2</v>
      </c>
      <c r="AH40" s="173">
        <f t="shared" si="22"/>
        <v>2</v>
      </c>
      <c r="AI40" s="173">
        <f>'Crisis Indicator Data'!AE37</f>
        <v>0</v>
      </c>
      <c r="AJ40" s="173">
        <f>'Crisis Indicator Data'!AF37</f>
        <v>0</v>
      </c>
      <c r="AK40" s="173">
        <f>'Crisis Indicator Data'!AG37</f>
        <v>1</v>
      </c>
      <c r="AL40" s="173">
        <f t="shared" si="23"/>
        <v>1</v>
      </c>
      <c r="AM40" s="166">
        <f t="shared" si="24"/>
        <v>2</v>
      </c>
      <c r="AN40" s="166">
        <f t="shared" si="25"/>
        <v>2.5</v>
      </c>
    </row>
    <row r="41" spans="1:40" ht="13.5" customHeight="1">
      <c r="A41" s="97" t="str">
        <f>'Crisis Indicator Data'!A38</f>
        <v>Hurricane Eta and Iota in Guatemala</v>
      </c>
      <c r="B41" s="98" t="str">
        <f>'Crisis Indicator Data'!B38</f>
        <v>Tropical cyclone</v>
      </c>
      <c r="C41" s="98" t="str">
        <f>'Crisis Indicator Data'!C38</f>
        <v>GTM003</v>
      </c>
      <c r="D41" s="98" t="str">
        <f>'Crisis Indicator Data'!D38</f>
        <v>Guatemala</v>
      </c>
      <c r="E41" s="99" t="str">
        <f>'Crisis Indicator Data'!E38</f>
        <v>GTM</v>
      </c>
      <c r="F41" s="166">
        <f>IF(B41="Regional crisis",(IF(VLOOKUP($C41,'Regional Crises'!$B$1:$R$66,7,FALSE)="x","x",ROUND(IF(VLOOKUP($C41,'Regional Crises'!$B$1:$R$66,7,FALSE)&gt;$F$3,5,IF(VLOOKUP($C41,'Regional Crises'!$B$1:$R$66,7,FALSE)&lt;F$4,0,($F$3-VLOOKUP($C41,'Regional Crises'!$B$1:$R$66,7,FALSE))/($F$3-$F$4)*5)),1))),IF(VLOOKUP($E41,'Country Indicator Data'!$B$4:$N$194,3,FALSE)="x","x",ROUND(IF(VLOOKUP($E41,'Country Indicator Data'!$B$4:$N$194,3,FALSE)&gt;$F$3,5,IF(VLOOKUP($E41,'Country Indicator Data'!$B$4:$N$194,3,FALSE)&lt;$F$4,0,($F$3-VLOOKUP($E41,'Country Indicator Data'!$B$4:$N$194,3,FALSE))/($F$3-$F$4)*5)),1)))</f>
        <v>1.1000000000000001</v>
      </c>
      <c r="G41" s="166">
        <f>IF(B41="Regional crisis",(IF(VLOOKUP($C41,'Regional Crises'!$B$1:$R$66,9,FALSE)="x","x",ROUND(IF(VLOOKUP($C41,'Regional Crises'!$B$1:$R$66,9,FALSE)&gt;G$3,5,IF(VLOOKUP($C41,'Regional Crises'!$B$1:$R$66,9,FALSE)&lt;G$4,0,(G$3-VLOOKUP($C41,'Regional Crises'!$B$1:$R$66,9,FALSE))/(G$3-G$4)*5)),1))),IF(VLOOKUP($E41,'Country Indicator Data'!$B$4:$N$194,5,FALSE)="x","x",ROUND(IF(VLOOKUP($E41,'Country Indicator Data'!$B$4:$N$194,5,FALSE)&gt;G$3,5,IF(VLOOKUP($E41,'Country Indicator Data'!$B$4:$N$194,5,FALSE)&lt;G$4,0,(G$3-VLOOKUP($E41,'Country Indicator Data'!$B$4:$N$194,5,FALSE))/(G$3-G$4)*5)),1)))</f>
        <v>3</v>
      </c>
      <c r="H41" s="166">
        <f t="shared" si="13"/>
        <v>2.0499999999999998</v>
      </c>
      <c r="I41" s="166">
        <f>IF(B41="Regional crisis",(IF(VLOOKUP($C41,'Regional Crises'!$B$1:$R$66,6,FALSE)="x","x",ROUND(IF(VLOOKUP($C41,'Regional Crises'!$B$1:$R$66,6,FALSE)&gt;I$3,5,IF(VLOOKUP($C41,'Regional Crises'!$B$1:$R$66,6,FALSE)&lt;I$4,0,5-(I$3-VLOOKUP($C41,'Regional Crises'!$B$1:$R$66,6,FALSE))/(I$3-I$4)*5)),1))),IF(VLOOKUP($E41,'Country Indicator Data'!$B$4:$N$194,2,FALSE)="x","x",ROUND(IF(VLOOKUP($E41,'Country Indicator Data'!$B$4:$N$194,2,FALSE)&gt;I$3,5,IF(VLOOKUP($E41,'Country Indicator Data'!$B$4:$N$194,2,FALSE)&lt;I$4,0,5-(I$3-VLOOKUP($E41,'Country Indicator Data'!$B$4:$N$194,2,FALSE))/(I$3-I$4)*5)),1)))</f>
        <v>2.5</v>
      </c>
      <c r="J41" s="166">
        <f>IF(B41="Regional crisis",(IF(VLOOKUP($C41,'Regional Crises'!$B$1:$R$66,8,FALSE)="x","x",ROUND(IF(VLOOKUP($C41,'Regional Crises'!$B$1:$R$66,8,FALSE)&gt;J$3,5,IF(VLOOKUP($C41,'Regional Crises'!$B$1:$R$66,8,FALSE)&lt;J$4,0,5-(J$3-VLOOKUP($C41,'Regional Crises'!$B$1:$R$66,8,FALSE))/(J$3-J$4)*5)),1))),IF(VLOOKUP($E41,'Country Indicator Data'!$B$4:$N$194,4,FALSE)="x","x",ROUND(IF(VLOOKUP($E41,'Country Indicator Data'!$B$4:$N$194,4,FALSE)&gt;J$3,5,IF(VLOOKUP($E41,'Country Indicator Data'!$B$4:$N$194,4,FALSE)&lt;J$4,0,5-(J$3-VLOOKUP($E41,'Country Indicator Data'!$B$4:$N$194,4,FALSE))/(J$3-J$4)*5)),1)))</f>
        <v>3.9</v>
      </c>
      <c r="K41" s="166">
        <f t="shared" si="14"/>
        <v>3.2</v>
      </c>
      <c r="L41" s="166">
        <f>IF(B41="Regional crisis",(IF(VLOOKUP($C41,'Regional Crises'!$B$1:$R$66,10,FALSE)="x","x",ROUND(IF(VLOOKUP($C41,'Regional Crises'!$B$1:$R$66,10,FALSE)&gt;L$3,5,IF(VLOOKUP($C41,'Regional Crises'!$B$1:$R$66,10,FALSE)&lt;L$4,0,5-(L$3-VLOOKUP($C41,'Regional Crises'!$B$1:$R$66,10,FALSE))/(L$3-L$4)*5)),1))),IF(VLOOKUP($E41,'Country Indicator Data'!$B$4:$N$194,6,FALSE)="x","x",ROUND(IF(VLOOKUP($E41,'Country Indicator Data'!$B$4:$N$194,6,FALSE)&gt;L$3,5,IF(VLOOKUP($E41,'Country Indicator Data'!$B$4:$N$194,6,FALSE)&lt;L$4,0,5-(L$3-VLOOKUP($E41,'Country Indicator Data'!$B$4:$N$194,6,FALSE))/(L$3-L$4)*5)),1)))</f>
        <v>3.3</v>
      </c>
      <c r="M41" s="166">
        <f>IF(B41="Regional crisis",(IF(VLOOKUP($C41,'Regional Crises'!$B$1:$R$66,11,FALSE)="x","x",ROUND(IF(VLOOKUP($C41,'Regional Crises'!$B$1:$R$66,11,FALSE)&gt;M$3,5,IF(VLOOKUP($C41,'Regional Crises'!$B$1:$R$66,11,FALSE)&lt;M$4,0,5-(M$3-VLOOKUP($C41,'Regional Crises'!$B$1:$R$66,11,FALSE))/(M$3-M$4)*5)),1))),IF(VLOOKUP($E41,'Country Indicator Data'!$B$4:$N$194,7,FALSE)="x","x",ROUND(IF(VLOOKUP($E41,'Country Indicator Data'!$B$4:$N$194,7,FALSE)&gt;M$3,5,IF(VLOOKUP($E41,'Country Indicator Data'!$B$4:$N$194,7,FALSE)&lt;M$4,0,5-(M$3-VLOOKUP($E41,'Country Indicator Data'!$B$4:$N$194,7,FALSE))/(M$3-M$4)*5)),1)))</f>
        <v>2.9</v>
      </c>
      <c r="N41" s="166">
        <f t="shared" si="15"/>
        <v>3.0999999999999996</v>
      </c>
      <c r="O41" s="166">
        <f t="shared" si="16"/>
        <v>2.7833333333333332</v>
      </c>
      <c r="P41" s="166">
        <f>IF(B41="Regional crisis",VLOOKUP(C41,'Regional Crises'!$B$1:$R$69,12,FALSE),VLOOKUP(E41,'Country Indicator Data'!$B$4:$I$194,8,FALSE))</f>
        <v>3</v>
      </c>
      <c r="Q41" s="166">
        <f>IF($B41="Regional crisis",((IF(VLOOKUP($C41,'Regional Crises'!$B$1:$R$66,13,FALSE)="x","x",ROUND(IF(VLOOKUP($C41,'Regional Crises'!$B$1:$R$66,13,FALSE)&gt;Q$3,5,IF(VLOOKUP($C41,'Regional Crises'!$B$1:$R$66,13,FALSE)&lt;Q$4,0,5-(LOG(Q$3)-LOG(VLOOKUP($C41,'Regional Crises'!$B$1:$R$66,13,FALSE)))/(LOG(Q$3)-LOG(Q$4))*5)),1)))),(IF(VLOOKUP($E41,'Country Indicator Data'!$B$4:$N$194,9,FALSE)="x","x",ROUND(IF(VLOOKUP($E41,'Country Indicator Data'!$B$4:$N$194,9,FALSE)&gt;Q$3,5,IF(VLOOKUP($E41,'Country Indicator Data'!$B$4:$N$194,9,FALSE)&lt;Q$4,0,5-(LOG(Q$3)-LOG(VLOOKUP($E41,'Country Indicator Data'!$B$4:$N$194,9,FALSE)))/(LOG(Q$3)-LOG(Q$4))*5)),1))))</f>
        <v>4.7</v>
      </c>
      <c r="R41" s="166">
        <f t="shared" si="17"/>
        <v>3.85</v>
      </c>
      <c r="S41" s="166">
        <f>IF(B41="Regional crisis",((IF(VLOOKUP($C41,'Regional Crises'!$B$1:$R$66,17,FALSE)="x","x",ROUND(IF(VLOOKUP($C41,'Regional Crises'!$B$1:$R$66,17,FALSE)&gt;S$3,0,IF(VLOOKUP($C41,'Regional Crises'!$B$1:$R$66,17,FALSE)&lt;S$4,5,(S$3-VLOOKUP($C41,'Regional Crises'!$B$1:$R$66,17,FALSE))/(S$3-S$4)*5)),1)))),(IF(VLOOKUP($E41,'Country Indicator Data'!$B$4:$N$194,13,FALSE)="x","x",ROUND(IF(VLOOKUP($E41,'Country Indicator Data'!$B$4:$N$194,13,FALSE)&gt;S$3,0,IF(VLOOKUP($E41,'Country Indicator Data'!$B$4:$N$194,13,FALSE)&lt;S$4,5,(S$3-VLOOKUP($E41,'Country Indicator Data'!$B$4:$N$194,13,FALSE))/(S$3-S$4)*5)),1))))</f>
        <v>3.7</v>
      </c>
      <c r="T41" s="166">
        <f>IF(B41="Regional crisis",((IF(VLOOKUP($C41,'Regional Crises'!$B$1:$R$66,14,FALSE)="x","x",ROUND(IF(VLOOKUP($C41,'Regional Crises'!$B$1:$R$66,14,FALSE)&gt;T$3,0,IF(VLOOKUP($C41,'Regional Crises'!$B$1:$R$66,14,FALSE)&lt;T$4,5,(T$3-VLOOKUP($C41,'Regional Crises'!$B$1:$R$66,14,FALSE))/(T$3-T$4)*5)),1)))),(IF(VLOOKUP($E41,'Country Indicator Data'!$B$4:$N$194,10,FALSE)="x","x",ROUND(IF(VLOOKUP($E41,'Country Indicator Data'!$B$4:$N$194,10,FALSE)&gt;T$3,0,IF(VLOOKUP($E41,'Country Indicator Data'!$B$4:$N$194,10,FALSE)&lt;T$4,5,(T$3-VLOOKUP($E41,'Country Indicator Data'!$B$4:$N$194,10,FALSE))/(T$3-T$4)*5)),1))))</f>
        <v>3.6</v>
      </c>
      <c r="U41" s="166">
        <f>IF(B41="Regional crisis",((IF(VLOOKUP($C41,'Regional Crises'!$B$1:$R$66,15,FALSE)="x","x",ROUND(IF(VLOOKUP($C41,'Regional Crises'!$B$1:$R$66,15,FALSE)&gt;U$3,0,IF(VLOOKUP($C41,'Regional Crises'!$B$1:$R$66,15,FALSE)&lt;U$4,5,(U$3-VLOOKUP($C41,'Regional Crises'!$B$1:$R$66,15,FALSE))/(U$3-U$4)*5)),1)))),(IF(VLOOKUP($E41,'Country Indicator Data'!$B$4:$N$194,11,FALSE)="x","x",ROUND(IF(VLOOKUP($E41,'Country Indicator Data'!$B$4:$N$194,11,FALSE)&gt;U$3,0,IF(VLOOKUP($E41,'Country Indicator Data'!$B$4:$N$194,11,FALSE)&lt;U$4,5,(U$3-VLOOKUP($E41,'Country Indicator Data'!$B$4:$N$194,11,FALSE))/(U$3-U$4)*5)),1))))</f>
        <v>3.4</v>
      </c>
      <c r="V41" s="166">
        <f>IF(B41="Regional crisis",((IF(VLOOKUP($C41,'Regional Crises'!$B$1:$R$66,16,FALSE)="x","x",ROUND(IF(VLOOKUP($C41,'Regional Crises'!$B$1:$R$66,16,FALSE)&gt;V$3,0,IF(VLOOKUP($C41,'Regional Crises'!$B$1:$R$66,16,FALSE)&lt;V$4,5,(V$3-VLOOKUP($C41,'Regional Crises'!$B$1:$R$66,16,FALSE))/(V$3-V$4)*5)),1)))),(IF(VLOOKUP($E41,'Country Indicator Data'!$B$4:$N$194,12,FALSE)="x","x",ROUND(IF(VLOOKUP($E41,'Country Indicator Data'!$B$4:$N$194,12,FALSE)&gt;V$3,0,IF(VLOOKUP($E41,'Country Indicator Data'!$B$4:$N$194,12,FALSE)&lt;V$4,5,(V$3-VLOOKUP($E41,'Country Indicator Data'!$B$4:$N$194,12,FALSE))/(V$3-V$4)*5)),1))))</f>
        <v>2.4</v>
      </c>
      <c r="W41" s="166">
        <f t="shared" si="18"/>
        <v>3.3</v>
      </c>
      <c r="X41" s="166">
        <f t="shared" si="19"/>
        <v>3.3</v>
      </c>
      <c r="Y41" s="173">
        <f>IF('Core Indicators'!FC38="x","x",IF('Core Indicators'!FC38&gt;=5,5,IF('Core Indicators'!FC38&gt;=4,4,IF('Core Indicators'!FC38&gt;=3,3,IF('Core Indicators'!FC38&gt;=2,2,IF('Core Indicators'!FC38&gt;=1,1,0))))))</f>
        <v>3</v>
      </c>
      <c r="Z41" s="166">
        <f t="shared" si="20"/>
        <v>3</v>
      </c>
      <c r="AA41" s="173">
        <f>'Crisis Indicator Data'!Y38</f>
        <v>0</v>
      </c>
      <c r="AB41" s="173">
        <f>'Crisis Indicator Data'!Z38</f>
        <v>0</v>
      </c>
      <c r="AC41" s="173">
        <f>'Crisis Indicator Data'!AA38</f>
        <v>0</v>
      </c>
      <c r="AD41" s="173">
        <f>'Crisis Indicator Data'!AB38</f>
        <v>0</v>
      </c>
      <c r="AE41" s="173">
        <f t="shared" si="21"/>
        <v>0</v>
      </c>
      <c r="AF41" s="173">
        <f>'Crisis Indicator Data'!AC38</f>
        <v>0</v>
      </c>
      <c r="AG41" s="173">
        <f>'Crisis Indicator Data'!AD38</f>
        <v>0</v>
      </c>
      <c r="AH41" s="173">
        <f t="shared" si="22"/>
        <v>0</v>
      </c>
      <c r="AI41" s="173">
        <f>'Crisis Indicator Data'!AE38</f>
        <v>1</v>
      </c>
      <c r="AJ41" s="173">
        <f>'Crisis Indicator Data'!AF38</f>
        <v>0</v>
      </c>
      <c r="AK41" s="173">
        <f>'Crisis Indicator Data'!AG38</f>
        <v>3</v>
      </c>
      <c r="AL41" s="173">
        <f t="shared" si="23"/>
        <v>3</v>
      </c>
      <c r="AM41" s="166">
        <f t="shared" si="24"/>
        <v>1</v>
      </c>
      <c r="AN41" s="166">
        <f t="shared" si="25"/>
        <v>2</v>
      </c>
    </row>
    <row r="42" spans="1:40" ht="13.5" customHeight="1">
      <c r="A42" s="97" t="str">
        <f>'Crisis Indicator Data'!A39</f>
        <v>Complex crisis in Honduras</v>
      </c>
      <c r="B42" s="98" t="str">
        <f>'Crisis Indicator Data'!B39</f>
        <v>Complex crisis</v>
      </c>
      <c r="C42" s="98" t="str">
        <f>'Crisis Indicator Data'!C39</f>
        <v>HND001</v>
      </c>
      <c r="D42" s="98" t="str">
        <f>'Crisis Indicator Data'!D39</f>
        <v>Honduras</v>
      </c>
      <c r="E42" s="99" t="str">
        <f>'Crisis Indicator Data'!E39</f>
        <v>HND</v>
      </c>
      <c r="F42" s="166">
        <f>IF(B42="Regional crisis",(IF(VLOOKUP($C42,'Regional Crises'!$B$1:$R$66,7,FALSE)="x","x",ROUND(IF(VLOOKUP($C42,'Regional Crises'!$B$1:$R$66,7,FALSE)&gt;$F$3,5,IF(VLOOKUP($C42,'Regional Crises'!$B$1:$R$66,7,FALSE)&lt;F$4,0,($F$3-VLOOKUP($C42,'Regional Crises'!$B$1:$R$66,7,FALSE))/($F$3-$F$4)*5)),1))),IF(VLOOKUP($E42,'Country Indicator Data'!$B$4:$N$194,3,FALSE)="x","x",ROUND(IF(VLOOKUP($E42,'Country Indicator Data'!$B$4:$N$194,3,FALSE)&gt;$F$3,5,IF(VLOOKUP($E42,'Country Indicator Data'!$B$4:$N$194,3,FALSE)&lt;$F$4,0,($F$3-VLOOKUP($E42,'Country Indicator Data'!$B$4:$N$194,3,FALSE))/($F$3-$F$4)*5)),1)))</f>
        <v>1.8</v>
      </c>
      <c r="G42" s="166">
        <f>IF(B42="Regional crisis",(IF(VLOOKUP($C42,'Regional Crises'!$B$1:$R$66,9,FALSE)="x","x",ROUND(IF(VLOOKUP($C42,'Regional Crises'!$B$1:$R$66,9,FALSE)&gt;G$3,5,IF(VLOOKUP($C42,'Regional Crises'!$B$1:$R$66,9,FALSE)&lt;G$4,0,(G$3-VLOOKUP($C42,'Regional Crises'!$B$1:$R$66,9,FALSE))/(G$3-G$4)*5)),1))),IF(VLOOKUP($E42,'Country Indicator Data'!$B$4:$N$194,5,FALSE)="x","x",ROUND(IF(VLOOKUP($E42,'Country Indicator Data'!$B$4:$N$194,5,FALSE)&gt;G$3,5,IF(VLOOKUP($E42,'Country Indicator Data'!$B$4:$N$194,5,FALSE)&lt;G$4,0,(G$3-VLOOKUP($E42,'Country Indicator Data'!$B$4:$N$194,5,FALSE))/(G$3-G$4)*5)),1)))</f>
        <v>2.7</v>
      </c>
      <c r="H42" s="166">
        <f t="shared" si="13"/>
        <v>2.25</v>
      </c>
      <c r="I42" s="166">
        <f>IF(B42="Regional crisis",(IF(VLOOKUP($C42,'Regional Crises'!$B$1:$R$66,6,FALSE)="x","x",ROUND(IF(VLOOKUP($C42,'Regional Crises'!$B$1:$R$66,6,FALSE)&gt;I$3,5,IF(VLOOKUP($C42,'Regional Crises'!$B$1:$R$66,6,FALSE)&lt;I$4,0,5-(I$3-VLOOKUP($C42,'Regional Crises'!$B$1:$R$66,6,FALSE))/(I$3-I$4)*5)),1))),IF(VLOOKUP($E42,'Country Indicator Data'!$B$4:$N$194,2,FALSE)="x","x",ROUND(IF(VLOOKUP($E42,'Country Indicator Data'!$B$4:$N$194,2,FALSE)&gt;I$3,5,IF(VLOOKUP($E42,'Country Indicator Data'!$B$4:$N$194,2,FALSE)&lt;I$4,0,5-(I$3-VLOOKUP($E42,'Country Indicator Data'!$B$4:$N$194,2,FALSE))/(I$3-I$4)*5)),1)))</f>
        <v>0.8</v>
      </c>
      <c r="J42" s="166">
        <f>IF(B42="Regional crisis",(IF(VLOOKUP($C42,'Regional Crises'!$B$1:$R$66,8,FALSE)="x","x",ROUND(IF(VLOOKUP($C42,'Regional Crises'!$B$1:$R$66,8,FALSE)&gt;J$3,5,IF(VLOOKUP($C42,'Regional Crises'!$B$1:$R$66,8,FALSE)&lt;J$4,0,5-(J$3-VLOOKUP($C42,'Regional Crises'!$B$1:$R$66,8,FALSE))/(J$3-J$4)*5)),1))),IF(VLOOKUP($E42,'Country Indicator Data'!$B$4:$N$194,4,FALSE)="x","x",ROUND(IF(VLOOKUP($E42,'Country Indicator Data'!$B$4:$N$194,4,FALSE)&gt;J$3,5,IF(VLOOKUP($E42,'Country Indicator Data'!$B$4:$N$194,4,FALSE)&lt;J$4,0,5-(J$3-VLOOKUP($E42,'Country Indicator Data'!$B$4:$N$194,4,FALSE))/(J$3-J$4)*5)),1)))</f>
        <v>0.7</v>
      </c>
      <c r="K42" s="166">
        <f t="shared" si="14"/>
        <v>0.75</v>
      </c>
      <c r="L42" s="166">
        <f>IF(B42="Regional crisis",(IF(VLOOKUP($C42,'Regional Crises'!$B$1:$R$66,10,FALSE)="x","x",ROUND(IF(VLOOKUP($C42,'Regional Crises'!$B$1:$R$66,10,FALSE)&gt;L$3,5,IF(VLOOKUP($C42,'Regional Crises'!$B$1:$R$66,10,FALSE)&lt;L$4,0,5-(L$3-VLOOKUP($C42,'Regional Crises'!$B$1:$R$66,10,FALSE))/(L$3-L$4)*5)),1))),IF(VLOOKUP($E42,'Country Indicator Data'!$B$4:$N$194,6,FALSE)="x","x",ROUND(IF(VLOOKUP($E42,'Country Indicator Data'!$B$4:$N$194,6,FALSE)&gt;L$3,5,IF(VLOOKUP($E42,'Country Indicator Data'!$B$4:$N$194,6,FALSE)&lt;L$4,0,5-(L$3-VLOOKUP($E42,'Country Indicator Data'!$B$4:$N$194,6,FALSE))/(L$3-L$4)*5)),1)))</f>
        <v>3.2</v>
      </c>
      <c r="M42" s="166">
        <f>IF(B42="Regional crisis",(IF(VLOOKUP($C42,'Regional Crises'!$B$1:$R$66,11,FALSE)="x","x",ROUND(IF(VLOOKUP($C42,'Regional Crises'!$B$1:$R$66,11,FALSE)&gt;M$3,5,IF(VLOOKUP($C42,'Regional Crises'!$B$1:$R$66,11,FALSE)&lt;M$4,0,5-(M$3-VLOOKUP($C42,'Regional Crises'!$B$1:$R$66,11,FALSE))/(M$3-M$4)*5)),1))),IF(VLOOKUP($E42,'Country Indicator Data'!$B$4:$N$194,7,FALSE)="x","x",ROUND(IF(VLOOKUP($E42,'Country Indicator Data'!$B$4:$N$194,7,FALSE)&gt;M$3,5,IF(VLOOKUP($E42,'Country Indicator Data'!$B$4:$N$194,7,FALSE)&lt;M$4,0,5-(M$3-VLOOKUP($E42,'Country Indicator Data'!$B$4:$N$194,7,FALSE))/(M$3-M$4)*5)),1)))</f>
        <v>3.4</v>
      </c>
      <c r="N42" s="166">
        <f t="shared" si="15"/>
        <v>3.3</v>
      </c>
      <c r="O42" s="166">
        <f t="shared" si="16"/>
        <v>2.1</v>
      </c>
      <c r="P42" s="166">
        <f>IF(B42="Regional crisis",VLOOKUP(C42,'Regional Crises'!$B$1:$R$69,12,FALSE),VLOOKUP(E42,'Country Indicator Data'!$B$4:$I$194,8,FALSE))</f>
        <v>3</v>
      </c>
      <c r="Q42" s="166">
        <f>IF($B42="Regional crisis",((IF(VLOOKUP($C42,'Regional Crises'!$B$1:$R$66,13,FALSE)="x","x",ROUND(IF(VLOOKUP($C42,'Regional Crises'!$B$1:$R$66,13,FALSE)&gt;Q$3,5,IF(VLOOKUP($C42,'Regional Crises'!$B$1:$R$66,13,FALSE)&lt;Q$4,0,5-(LOG(Q$3)-LOG(VLOOKUP($C42,'Regional Crises'!$B$1:$R$66,13,FALSE)))/(LOG(Q$3)-LOG(Q$4))*5)),1)))),(IF(VLOOKUP($E42,'Country Indicator Data'!$B$4:$N$194,9,FALSE)="x","x",ROUND(IF(VLOOKUP($E42,'Country Indicator Data'!$B$4:$N$194,9,FALSE)&gt;Q$3,5,IF(VLOOKUP($E42,'Country Indicator Data'!$B$4:$N$194,9,FALSE)&lt;Q$4,0,5-(LOG(Q$3)-LOG(VLOOKUP($E42,'Country Indicator Data'!$B$4:$N$194,9,FALSE)))/(LOG(Q$3)-LOG(Q$4))*5)),1))))</f>
        <v>4.7</v>
      </c>
      <c r="R42" s="166">
        <f t="shared" si="17"/>
        <v>3.85</v>
      </c>
      <c r="S42" s="166">
        <f>IF(B42="Regional crisis",((IF(VLOOKUP($C42,'Regional Crises'!$B$1:$R$66,17,FALSE)="x","x",ROUND(IF(VLOOKUP($C42,'Regional Crises'!$B$1:$R$66,17,FALSE)&gt;S$3,0,IF(VLOOKUP($C42,'Regional Crises'!$B$1:$R$66,17,FALSE)&lt;S$4,5,(S$3-VLOOKUP($C42,'Regional Crises'!$B$1:$R$66,17,FALSE))/(S$3-S$4)*5)),1)))),(IF(VLOOKUP($E42,'Country Indicator Data'!$B$4:$N$194,13,FALSE)="x","x",ROUND(IF(VLOOKUP($E42,'Country Indicator Data'!$B$4:$N$194,13,FALSE)&gt;S$3,0,IF(VLOOKUP($E42,'Country Indicator Data'!$B$4:$N$194,13,FALSE)&lt;S$4,5,(S$3-VLOOKUP($E42,'Country Indicator Data'!$B$4:$N$194,13,FALSE))/(S$3-S$4)*5)),1))))</f>
        <v>3.7</v>
      </c>
      <c r="T42" s="166">
        <f>IF(B42="Regional crisis",((IF(VLOOKUP($C42,'Regional Crises'!$B$1:$R$66,14,FALSE)="x","x",ROUND(IF(VLOOKUP($C42,'Regional Crises'!$B$1:$R$66,14,FALSE)&gt;T$3,0,IF(VLOOKUP($C42,'Regional Crises'!$B$1:$R$66,14,FALSE)&lt;T$4,5,(T$3-VLOOKUP($C42,'Regional Crises'!$B$1:$R$66,14,FALSE))/(T$3-T$4)*5)),1)))),(IF(VLOOKUP($E42,'Country Indicator Data'!$B$4:$N$194,10,FALSE)="x","x",ROUND(IF(VLOOKUP($E42,'Country Indicator Data'!$B$4:$N$194,10,FALSE)&gt;T$3,0,IF(VLOOKUP($E42,'Country Indicator Data'!$B$4:$N$194,10,FALSE)&lt;T$4,5,(T$3-VLOOKUP($E42,'Country Indicator Data'!$B$4:$N$194,10,FALSE))/(T$3-T$4)*5)),1))))</f>
        <v>3.5</v>
      </c>
      <c r="U42" s="166">
        <f>IF(B42="Regional crisis",((IF(VLOOKUP($C42,'Regional Crises'!$B$1:$R$66,15,FALSE)="x","x",ROUND(IF(VLOOKUP($C42,'Regional Crises'!$B$1:$R$66,15,FALSE)&gt;U$3,0,IF(VLOOKUP($C42,'Regional Crises'!$B$1:$R$66,15,FALSE)&lt;U$4,5,(U$3-VLOOKUP($C42,'Regional Crises'!$B$1:$R$66,15,FALSE))/(U$3-U$4)*5)),1)))),(IF(VLOOKUP($E42,'Country Indicator Data'!$B$4:$N$194,11,FALSE)="x","x",ROUND(IF(VLOOKUP($E42,'Country Indicator Data'!$B$4:$N$194,11,FALSE)&gt;U$3,0,IF(VLOOKUP($E42,'Country Indicator Data'!$B$4:$N$194,11,FALSE)&lt;U$4,5,(U$3-VLOOKUP($E42,'Country Indicator Data'!$B$4:$N$194,11,FALSE))/(U$3-U$4)*5)),1))))</f>
        <v>3.4</v>
      </c>
      <c r="V42" s="166">
        <f>IF(B42="Regional crisis",((IF(VLOOKUP($C42,'Regional Crises'!$B$1:$R$66,16,FALSE)="x","x",ROUND(IF(VLOOKUP($C42,'Regional Crises'!$B$1:$R$66,16,FALSE)&gt;V$3,0,IF(VLOOKUP($C42,'Regional Crises'!$B$1:$R$66,16,FALSE)&lt;V$4,5,(V$3-VLOOKUP($C42,'Regional Crises'!$B$1:$R$66,16,FALSE))/(V$3-V$4)*5)),1)))),(IF(VLOOKUP($E42,'Country Indicator Data'!$B$4:$N$194,12,FALSE)="x","x",ROUND(IF(VLOOKUP($E42,'Country Indicator Data'!$B$4:$N$194,12,FALSE)&gt;V$3,0,IF(VLOOKUP($E42,'Country Indicator Data'!$B$4:$N$194,12,FALSE)&lt;V$4,5,(V$3-VLOOKUP($E42,'Country Indicator Data'!$B$4:$N$194,12,FALSE))/(V$3-V$4)*5)),1))))</f>
        <v>2.8</v>
      </c>
      <c r="W42" s="166">
        <f t="shared" si="18"/>
        <v>3.4</v>
      </c>
      <c r="X42" s="166">
        <f t="shared" si="19"/>
        <v>3.1</v>
      </c>
      <c r="Y42" s="173">
        <f>IF('Core Indicators'!FC39="x","x",IF('Core Indicators'!FC39&gt;=5,5,IF('Core Indicators'!FC39&gt;=4,4,IF('Core Indicators'!FC39&gt;=3,3,IF('Core Indicators'!FC39&gt;=2,2,IF('Core Indicators'!FC39&gt;=1,1,0))))))</f>
        <v>3</v>
      </c>
      <c r="Z42" s="166">
        <f t="shared" si="20"/>
        <v>3</v>
      </c>
      <c r="AA42" s="173">
        <f>'Crisis Indicator Data'!Y39</f>
        <v>0</v>
      </c>
      <c r="AB42" s="173">
        <f>'Crisis Indicator Data'!Z39</f>
        <v>2</v>
      </c>
      <c r="AC42" s="173">
        <f>'Crisis Indicator Data'!AA39</f>
        <v>1</v>
      </c>
      <c r="AD42" s="173">
        <f>'Crisis Indicator Data'!AB39</f>
        <v>1</v>
      </c>
      <c r="AE42" s="173">
        <f t="shared" si="21"/>
        <v>2</v>
      </c>
      <c r="AF42" s="173">
        <f>'Crisis Indicator Data'!AC39</f>
        <v>0</v>
      </c>
      <c r="AG42" s="173">
        <f>'Crisis Indicator Data'!AD39</f>
        <v>2</v>
      </c>
      <c r="AH42" s="173">
        <f t="shared" si="22"/>
        <v>2</v>
      </c>
      <c r="AI42" s="173">
        <f>'Crisis Indicator Data'!AE39</f>
        <v>1</v>
      </c>
      <c r="AJ42" s="173">
        <f>'Crisis Indicator Data'!AF39</f>
        <v>0</v>
      </c>
      <c r="AK42" s="173">
        <f>'Crisis Indicator Data'!AG39</f>
        <v>0</v>
      </c>
      <c r="AL42" s="173">
        <f t="shared" si="23"/>
        <v>1</v>
      </c>
      <c r="AM42" s="166">
        <f t="shared" si="24"/>
        <v>2</v>
      </c>
      <c r="AN42" s="166">
        <f t="shared" si="25"/>
        <v>2.5</v>
      </c>
    </row>
    <row r="43" spans="1:40" ht="13.5" customHeight="1">
      <c r="A43" s="97" t="str">
        <f>'Crisis Indicator Data'!A40</f>
        <v>Hurricane Eta and Iota in Honduras</v>
      </c>
      <c r="B43" s="98" t="str">
        <f>'Crisis Indicator Data'!B40</f>
        <v>Tropical cyclone</v>
      </c>
      <c r="C43" s="98" t="str">
        <f>'Crisis Indicator Data'!C40</f>
        <v>HND002</v>
      </c>
      <c r="D43" s="98" t="str">
        <f>'Crisis Indicator Data'!D40</f>
        <v>Honduras</v>
      </c>
      <c r="E43" s="99" t="str">
        <f>'Crisis Indicator Data'!E40</f>
        <v>HND</v>
      </c>
      <c r="F43" s="166">
        <f>IF(B43="Regional crisis",(IF(VLOOKUP($C43,'Regional Crises'!$B$1:$R$66,7,FALSE)="x","x",ROUND(IF(VLOOKUP($C43,'Regional Crises'!$B$1:$R$66,7,FALSE)&gt;$F$3,5,IF(VLOOKUP($C43,'Regional Crises'!$B$1:$R$66,7,FALSE)&lt;F$4,0,($F$3-VLOOKUP($C43,'Regional Crises'!$B$1:$R$66,7,FALSE))/($F$3-$F$4)*5)),1))),IF(VLOOKUP($E43,'Country Indicator Data'!$B$4:$N$194,3,FALSE)="x","x",ROUND(IF(VLOOKUP($E43,'Country Indicator Data'!$B$4:$N$194,3,FALSE)&gt;$F$3,5,IF(VLOOKUP($E43,'Country Indicator Data'!$B$4:$N$194,3,FALSE)&lt;$F$4,0,($F$3-VLOOKUP($E43,'Country Indicator Data'!$B$4:$N$194,3,FALSE))/($F$3-$F$4)*5)),1)))</f>
        <v>1.8</v>
      </c>
      <c r="G43" s="166">
        <f>IF(B43="Regional crisis",(IF(VLOOKUP($C43,'Regional Crises'!$B$1:$R$66,9,FALSE)="x","x",ROUND(IF(VLOOKUP($C43,'Regional Crises'!$B$1:$R$66,9,FALSE)&gt;G$3,5,IF(VLOOKUP($C43,'Regional Crises'!$B$1:$R$66,9,FALSE)&lt;G$4,0,(G$3-VLOOKUP($C43,'Regional Crises'!$B$1:$R$66,9,FALSE))/(G$3-G$4)*5)),1))),IF(VLOOKUP($E43,'Country Indicator Data'!$B$4:$N$194,5,FALSE)="x","x",ROUND(IF(VLOOKUP($E43,'Country Indicator Data'!$B$4:$N$194,5,FALSE)&gt;G$3,5,IF(VLOOKUP($E43,'Country Indicator Data'!$B$4:$N$194,5,FALSE)&lt;G$4,0,(G$3-VLOOKUP($E43,'Country Indicator Data'!$B$4:$N$194,5,FALSE))/(G$3-G$4)*5)),1)))</f>
        <v>2.7</v>
      </c>
      <c r="H43" s="166">
        <f t="shared" si="13"/>
        <v>2.25</v>
      </c>
      <c r="I43" s="166">
        <f>IF(B43="Regional crisis",(IF(VLOOKUP($C43,'Regional Crises'!$B$1:$R$66,6,FALSE)="x","x",ROUND(IF(VLOOKUP($C43,'Regional Crises'!$B$1:$R$66,6,FALSE)&gt;I$3,5,IF(VLOOKUP($C43,'Regional Crises'!$B$1:$R$66,6,FALSE)&lt;I$4,0,5-(I$3-VLOOKUP($C43,'Regional Crises'!$B$1:$R$66,6,FALSE))/(I$3-I$4)*5)),1))),IF(VLOOKUP($E43,'Country Indicator Data'!$B$4:$N$194,2,FALSE)="x","x",ROUND(IF(VLOOKUP($E43,'Country Indicator Data'!$B$4:$N$194,2,FALSE)&gt;I$3,5,IF(VLOOKUP($E43,'Country Indicator Data'!$B$4:$N$194,2,FALSE)&lt;I$4,0,5-(I$3-VLOOKUP($E43,'Country Indicator Data'!$B$4:$N$194,2,FALSE))/(I$3-I$4)*5)),1)))</f>
        <v>0.8</v>
      </c>
      <c r="J43" s="166">
        <f>IF(B43="Regional crisis",(IF(VLOOKUP($C43,'Regional Crises'!$B$1:$R$66,8,FALSE)="x","x",ROUND(IF(VLOOKUP($C43,'Regional Crises'!$B$1:$R$66,8,FALSE)&gt;J$3,5,IF(VLOOKUP($C43,'Regional Crises'!$B$1:$R$66,8,FALSE)&lt;J$4,0,5-(J$3-VLOOKUP($C43,'Regional Crises'!$B$1:$R$66,8,FALSE))/(J$3-J$4)*5)),1))),IF(VLOOKUP($E43,'Country Indicator Data'!$B$4:$N$194,4,FALSE)="x","x",ROUND(IF(VLOOKUP($E43,'Country Indicator Data'!$B$4:$N$194,4,FALSE)&gt;J$3,5,IF(VLOOKUP($E43,'Country Indicator Data'!$B$4:$N$194,4,FALSE)&lt;J$4,0,5-(J$3-VLOOKUP($E43,'Country Indicator Data'!$B$4:$N$194,4,FALSE))/(J$3-J$4)*5)),1)))</f>
        <v>0.7</v>
      </c>
      <c r="K43" s="166">
        <f t="shared" si="14"/>
        <v>0.75</v>
      </c>
      <c r="L43" s="166">
        <f>IF(B43="Regional crisis",(IF(VLOOKUP($C43,'Regional Crises'!$B$1:$R$66,10,FALSE)="x","x",ROUND(IF(VLOOKUP($C43,'Regional Crises'!$B$1:$R$66,10,FALSE)&gt;L$3,5,IF(VLOOKUP($C43,'Regional Crises'!$B$1:$R$66,10,FALSE)&lt;L$4,0,5-(L$3-VLOOKUP($C43,'Regional Crises'!$B$1:$R$66,10,FALSE))/(L$3-L$4)*5)),1))),IF(VLOOKUP($E43,'Country Indicator Data'!$B$4:$N$194,6,FALSE)="x","x",ROUND(IF(VLOOKUP($E43,'Country Indicator Data'!$B$4:$N$194,6,FALSE)&gt;L$3,5,IF(VLOOKUP($E43,'Country Indicator Data'!$B$4:$N$194,6,FALSE)&lt;L$4,0,5-(L$3-VLOOKUP($E43,'Country Indicator Data'!$B$4:$N$194,6,FALSE))/(L$3-L$4)*5)),1)))</f>
        <v>3.2</v>
      </c>
      <c r="M43" s="166">
        <f>IF(B43="Regional crisis",(IF(VLOOKUP($C43,'Regional Crises'!$B$1:$R$66,11,FALSE)="x","x",ROUND(IF(VLOOKUP($C43,'Regional Crises'!$B$1:$R$66,11,FALSE)&gt;M$3,5,IF(VLOOKUP($C43,'Regional Crises'!$B$1:$R$66,11,FALSE)&lt;M$4,0,5-(M$3-VLOOKUP($C43,'Regional Crises'!$B$1:$R$66,11,FALSE))/(M$3-M$4)*5)),1))),IF(VLOOKUP($E43,'Country Indicator Data'!$B$4:$N$194,7,FALSE)="x","x",ROUND(IF(VLOOKUP($E43,'Country Indicator Data'!$B$4:$N$194,7,FALSE)&gt;M$3,5,IF(VLOOKUP($E43,'Country Indicator Data'!$B$4:$N$194,7,FALSE)&lt;M$4,0,5-(M$3-VLOOKUP($E43,'Country Indicator Data'!$B$4:$N$194,7,FALSE))/(M$3-M$4)*5)),1)))</f>
        <v>3.4</v>
      </c>
      <c r="N43" s="166">
        <f t="shared" si="15"/>
        <v>3.3</v>
      </c>
      <c r="O43" s="166">
        <f t="shared" si="16"/>
        <v>2.1</v>
      </c>
      <c r="P43" s="166">
        <f>IF(B43="Regional crisis",VLOOKUP(C43,'Regional Crises'!$B$1:$R$69,12,FALSE),VLOOKUP(E43,'Country Indicator Data'!$B$4:$I$194,8,FALSE))</f>
        <v>3</v>
      </c>
      <c r="Q43" s="166">
        <f>IF($B43="Regional crisis",((IF(VLOOKUP($C43,'Regional Crises'!$B$1:$R$66,13,FALSE)="x","x",ROUND(IF(VLOOKUP($C43,'Regional Crises'!$B$1:$R$66,13,FALSE)&gt;Q$3,5,IF(VLOOKUP($C43,'Regional Crises'!$B$1:$R$66,13,FALSE)&lt;Q$4,0,5-(LOG(Q$3)-LOG(VLOOKUP($C43,'Regional Crises'!$B$1:$R$66,13,FALSE)))/(LOG(Q$3)-LOG(Q$4))*5)),1)))),(IF(VLOOKUP($E43,'Country Indicator Data'!$B$4:$N$194,9,FALSE)="x","x",ROUND(IF(VLOOKUP($E43,'Country Indicator Data'!$B$4:$N$194,9,FALSE)&gt;Q$3,5,IF(VLOOKUP($E43,'Country Indicator Data'!$B$4:$N$194,9,FALSE)&lt;Q$4,0,5-(LOG(Q$3)-LOG(VLOOKUP($E43,'Country Indicator Data'!$B$4:$N$194,9,FALSE)))/(LOG(Q$3)-LOG(Q$4))*5)),1))))</f>
        <v>4.7</v>
      </c>
      <c r="R43" s="166">
        <f t="shared" si="17"/>
        <v>3.85</v>
      </c>
      <c r="S43" s="166">
        <f>IF(B43="Regional crisis",((IF(VLOOKUP($C43,'Regional Crises'!$B$1:$R$66,17,FALSE)="x","x",ROUND(IF(VLOOKUP($C43,'Regional Crises'!$B$1:$R$66,17,FALSE)&gt;S$3,0,IF(VLOOKUP($C43,'Regional Crises'!$B$1:$R$66,17,FALSE)&lt;S$4,5,(S$3-VLOOKUP($C43,'Regional Crises'!$B$1:$R$66,17,FALSE))/(S$3-S$4)*5)),1)))),(IF(VLOOKUP($E43,'Country Indicator Data'!$B$4:$N$194,13,FALSE)="x","x",ROUND(IF(VLOOKUP($E43,'Country Indicator Data'!$B$4:$N$194,13,FALSE)&gt;S$3,0,IF(VLOOKUP($E43,'Country Indicator Data'!$B$4:$N$194,13,FALSE)&lt;S$4,5,(S$3-VLOOKUP($E43,'Country Indicator Data'!$B$4:$N$194,13,FALSE))/(S$3-S$4)*5)),1))))</f>
        <v>3.7</v>
      </c>
      <c r="T43" s="166">
        <f>IF(B43="Regional crisis",((IF(VLOOKUP($C43,'Regional Crises'!$B$1:$R$66,14,FALSE)="x","x",ROUND(IF(VLOOKUP($C43,'Regional Crises'!$B$1:$R$66,14,FALSE)&gt;T$3,0,IF(VLOOKUP($C43,'Regional Crises'!$B$1:$R$66,14,FALSE)&lt;T$4,5,(T$3-VLOOKUP($C43,'Regional Crises'!$B$1:$R$66,14,FALSE))/(T$3-T$4)*5)),1)))),(IF(VLOOKUP($E43,'Country Indicator Data'!$B$4:$N$194,10,FALSE)="x","x",ROUND(IF(VLOOKUP($E43,'Country Indicator Data'!$B$4:$N$194,10,FALSE)&gt;T$3,0,IF(VLOOKUP($E43,'Country Indicator Data'!$B$4:$N$194,10,FALSE)&lt;T$4,5,(T$3-VLOOKUP($E43,'Country Indicator Data'!$B$4:$N$194,10,FALSE))/(T$3-T$4)*5)),1))))</f>
        <v>3.5</v>
      </c>
      <c r="U43" s="166">
        <f>IF(B43="Regional crisis",((IF(VLOOKUP($C43,'Regional Crises'!$B$1:$R$66,15,FALSE)="x","x",ROUND(IF(VLOOKUP($C43,'Regional Crises'!$B$1:$R$66,15,FALSE)&gt;U$3,0,IF(VLOOKUP($C43,'Regional Crises'!$B$1:$R$66,15,FALSE)&lt;U$4,5,(U$3-VLOOKUP($C43,'Regional Crises'!$B$1:$R$66,15,FALSE))/(U$3-U$4)*5)),1)))),(IF(VLOOKUP($E43,'Country Indicator Data'!$B$4:$N$194,11,FALSE)="x","x",ROUND(IF(VLOOKUP($E43,'Country Indicator Data'!$B$4:$N$194,11,FALSE)&gt;U$3,0,IF(VLOOKUP($E43,'Country Indicator Data'!$B$4:$N$194,11,FALSE)&lt;U$4,5,(U$3-VLOOKUP($E43,'Country Indicator Data'!$B$4:$N$194,11,FALSE))/(U$3-U$4)*5)),1))))</f>
        <v>3.4</v>
      </c>
      <c r="V43" s="166">
        <f>IF(B43="Regional crisis",((IF(VLOOKUP($C43,'Regional Crises'!$B$1:$R$66,16,FALSE)="x","x",ROUND(IF(VLOOKUP($C43,'Regional Crises'!$B$1:$R$66,16,FALSE)&gt;V$3,0,IF(VLOOKUP($C43,'Regional Crises'!$B$1:$R$66,16,FALSE)&lt;V$4,5,(V$3-VLOOKUP($C43,'Regional Crises'!$B$1:$R$66,16,FALSE))/(V$3-V$4)*5)),1)))),(IF(VLOOKUP($E43,'Country Indicator Data'!$B$4:$N$194,12,FALSE)="x","x",ROUND(IF(VLOOKUP($E43,'Country Indicator Data'!$B$4:$N$194,12,FALSE)&gt;V$3,0,IF(VLOOKUP($E43,'Country Indicator Data'!$B$4:$N$194,12,FALSE)&lt;V$4,5,(V$3-VLOOKUP($E43,'Country Indicator Data'!$B$4:$N$194,12,FALSE))/(V$3-V$4)*5)),1))))</f>
        <v>2.8</v>
      </c>
      <c r="W43" s="166">
        <f t="shared" si="18"/>
        <v>3.4</v>
      </c>
      <c r="X43" s="166">
        <f t="shared" si="19"/>
        <v>3.1</v>
      </c>
      <c r="Y43" s="173">
        <f>IF('Core Indicators'!FC40="x","x",IF('Core Indicators'!FC40&gt;=5,5,IF('Core Indicators'!FC40&gt;=4,4,IF('Core Indicators'!FC40&gt;=3,3,IF('Core Indicators'!FC40&gt;=2,2,IF('Core Indicators'!FC40&gt;=1,1,0))))))</f>
        <v>3</v>
      </c>
      <c r="Z43" s="166">
        <f t="shared" si="20"/>
        <v>3</v>
      </c>
      <c r="AA43" s="173">
        <f>'Crisis Indicator Data'!Y40</f>
        <v>0</v>
      </c>
      <c r="AB43" s="173">
        <f>'Crisis Indicator Data'!Z40</f>
        <v>2</v>
      </c>
      <c r="AC43" s="173">
        <f>'Crisis Indicator Data'!AA40</f>
        <v>0</v>
      </c>
      <c r="AD43" s="173">
        <f>'Crisis Indicator Data'!AB40</f>
        <v>1</v>
      </c>
      <c r="AE43" s="173">
        <f t="shared" si="21"/>
        <v>2</v>
      </c>
      <c r="AF43" s="173">
        <f>'Crisis Indicator Data'!AC40</f>
        <v>2</v>
      </c>
      <c r="AG43" s="173">
        <f>'Crisis Indicator Data'!AD40</f>
        <v>0</v>
      </c>
      <c r="AH43" s="173">
        <f t="shared" si="22"/>
        <v>2</v>
      </c>
      <c r="AI43" s="173">
        <f>'Crisis Indicator Data'!AE40</f>
        <v>3</v>
      </c>
      <c r="AJ43" s="173">
        <f>'Crisis Indicator Data'!AF40</f>
        <v>0</v>
      </c>
      <c r="AK43" s="173">
        <f>'Crisis Indicator Data'!AG40</f>
        <v>2</v>
      </c>
      <c r="AL43" s="173">
        <f t="shared" si="23"/>
        <v>4</v>
      </c>
      <c r="AM43" s="166">
        <f t="shared" si="24"/>
        <v>3</v>
      </c>
      <c r="AN43" s="166">
        <f t="shared" si="25"/>
        <v>3</v>
      </c>
    </row>
    <row r="44" spans="1:40" ht="13.5" customHeight="1">
      <c r="A44" s="97" t="str">
        <f>'Crisis Indicator Data'!A41</f>
        <v>Complex crisis in Haiti</v>
      </c>
      <c r="B44" s="98" t="str">
        <f>'Crisis Indicator Data'!B41</f>
        <v>Complex crisis</v>
      </c>
      <c r="C44" s="98" t="str">
        <f>'Crisis Indicator Data'!C41</f>
        <v>HTI001</v>
      </c>
      <c r="D44" s="98" t="str">
        <f>'Crisis Indicator Data'!D41</f>
        <v>Haiti</v>
      </c>
      <c r="E44" s="99" t="str">
        <f>'Crisis Indicator Data'!E41</f>
        <v>HTI</v>
      </c>
      <c r="F44" s="166">
        <f>IF(B44="Regional crisis",(IF(VLOOKUP($C44,'Regional Crises'!$B$1:$R$66,7,FALSE)="x","x",ROUND(IF(VLOOKUP($C44,'Regional Crises'!$B$1:$R$66,7,FALSE)&gt;$F$3,5,IF(VLOOKUP($C44,'Regional Crises'!$B$1:$R$66,7,FALSE)&lt;F$4,0,($F$3-VLOOKUP($C44,'Regional Crises'!$B$1:$R$66,7,FALSE))/($F$3-$F$4)*5)),1))),IF(VLOOKUP($E44,'Country Indicator Data'!$B$4:$N$194,3,FALSE)="x","x",ROUND(IF(VLOOKUP($E44,'Country Indicator Data'!$B$4:$N$194,3,FALSE)&gt;$F$3,5,IF(VLOOKUP($E44,'Country Indicator Data'!$B$4:$N$194,3,FALSE)&lt;$F$4,0,($F$3-VLOOKUP($E44,'Country Indicator Data'!$B$4:$N$194,3,FALSE))/($F$3-$F$4)*5)),1)))</f>
        <v>2.1</v>
      </c>
      <c r="G44" s="166">
        <f>IF(B44="Regional crisis",(IF(VLOOKUP($C44,'Regional Crises'!$B$1:$R$66,9,FALSE)="x","x",ROUND(IF(VLOOKUP($C44,'Regional Crises'!$B$1:$R$66,9,FALSE)&gt;G$3,5,IF(VLOOKUP($C44,'Regional Crises'!$B$1:$R$66,9,FALSE)&lt;G$4,0,(G$3-VLOOKUP($C44,'Regional Crises'!$B$1:$R$66,9,FALSE))/(G$3-G$4)*5)),1))),IF(VLOOKUP($E44,'Country Indicator Data'!$B$4:$N$194,5,FALSE)="x","x",ROUND(IF(VLOOKUP($E44,'Country Indicator Data'!$B$4:$N$194,5,FALSE)&gt;G$3,5,IF(VLOOKUP($E44,'Country Indicator Data'!$B$4:$N$194,5,FALSE)&lt;G$4,0,(G$3-VLOOKUP($E44,'Country Indicator Data'!$B$4:$N$194,5,FALSE))/(G$3-G$4)*5)),1)))</f>
        <v>2.9</v>
      </c>
      <c r="H44" s="166">
        <f t="shared" si="13"/>
        <v>2.5</v>
      </c>
      <c r="I44" s="166">
        <f>IF(B44="Regional crisis",(IF(VLOOKUP($C44,'Regional Crises'!$B$1:$R$66,6,FALSE)="x","x",ROUND(IF(VLOOKUP($C44,'Regional Crises'!$B$1:$R$66,6,FALSE)&gt;I$3,5,IF(VLOOKUP($C44,'Regional Crises'!$B$1:$R$66,6,FALSE)&lt;I$4,0,5-(I$3-VLOOKUP($C44,'Regional Crises'!$B$1:$R$66,6,FALSE))/(I$3-I$4)*5)),1))),IF(VLOOKUP($E44,'Country Indicator Data'!$B$4:$N$194,2,FALSE)="x","x",ROUND(IF(VLOOKUP($E44,'Country Indicator Data'!$B$4:$N$194,2,FALSE)&gt;I$3,5,IF(VLOOKUP($E44,'Country Indicator Data'!$B$4:$N$194,2,FALSE)&lt;I$4,0,5-(I$3-VLOOKUP($E44,'Country Indicator Data'!$B$4:$N$194,2,FALSE))/(I$3-I$4)*5)),1)))</f>
        <v>0</v>
      </c>
      <c r="J44" s="166">
        <f>IF(B44="Regional crisis",(IF(VLOOKUP($C44,'Regional Crises'!$B$1:$R$66,8,FALSE)="x","x",ROUND(IF(VLOOKUP($C44,'Regional Crises'!$B$1:$R$66,8,FALSE)&gt;J$3,5,IF(VLOOKUP($C44,'Regional Crises'!$B$1:$R$66,8,FALSE)&lt;J$4,0,5-(J$3-VLOOKUP($C44,'Regional Crises'!$B$1:$R$66,8,FALSE))/(J$3-J$4)*5)),1))),IF(VLOOKUP($E44,'Country Indicator Data'!$B$4:$N$194,4,FALSE)="x","x",ROUND(IF(VLOOKUP($E44,'Country Indicator Data'!$B$4:$N$194,4,FALSE)&gt;J$3,5,IF(VLOOKUP($E44,'Country Indicator Data'!$B$4:$N$194,4,FALSE)&lt;J$4,0,5-(J$3-VLOOKUP($E44,'Country Indicator Data'!$B$4:$N$194,4,FALSE))/(J$3-J$4)*5)),1)))</f>
        <v>0</v>
      </c>
      <c r="K44" s="166">
        <f t="shared" si="14"/>
        <v>0</v>
      </c>
      <c r="L44" s="166">
        <f>IF(B44="Regional crisis",(IF(VLOOKUP($C44,'Regional Crises'!$B$1:$R$66,10,FALSE)="x","x",ROUND(IF(VLOOKUP($C44,'Regional Crises'!$B$1:$R$66,10,FALSE)&gt;L$3,5,IF(VLOOKUP($C44,'Regional Crises'!$B$1:$R$66,10,FALSE)&lt;L$4,0,5-(L$3-VLOOKUP($C44,'Regional Crises'!$B$1:$R$66,10,FALSE))/(L$3-L$4)*5)),1))),IF(VLOOKUP($E44,'Country Indicator Data'!$B$4:$N$194,6,FALSE)="x","x",ROUND(IF(VLOOKUP($E44,'Country Indicator Data'!$B$4:$N$194,6,FALSE)&gt;L$3,5,IF(VLOOKUP($E44,'Country Indicator Data'!$B$4:$N$194,6,FALSE)&lt;L$4,0,5-(L$3-VLOOKUP($E44,'Country Indicator Data'!$B$4:$N$194,6,FALSE))/(L$3-L$4)*5)),1)))</f>
        <v>4.0999999999999996</v>
      </c>
      <c r="M44" s="166">
        <f>IF(B44="Regional crisis",(IF(VLOOKUP($C44,'Regional Crises'!$B$1:$R$66,11,FALSE)="x","x",ROUND(IF(VLOOKUP($C44,'Regional Crises'!$B$1:$R$66,11,FALSE)&gt;M$3,5,IF(VLOOKUP($C44,'Regional Crises'!$B$1:$R$66,11,FALSE)&lt;M$4,0,5-(M$3-VLOOKUP($C44,'Regional Crises'!$B$1:$R$66,11,FALSE))/(M$3-M$4)*5)),1))),IF(VLOOKUP($E44,'Country Indicator Data'!$B$4:$N$194,7,FALSE)="x","x",ROUND(IF(VLOOKUP($E44,'Country Indicator Data'!$B$4:$N$194,7,FALSE)&gt;M$3,5,IF(VLOOKUP($E44,'Country Indicator Data'!$B$4:$N$194,7,FALSE)&lt;M$4,0,5-(M$3-VLOOKUP($E44,'Country Indicator Data'!$B$4:$N$194,7,FALSE))/(M$3-M$4)*5)),1)))</f>
        <v>2</v>
      </c>
      <c r="N44" s="166">
        <f t="shared" si="15"/>
        <v>3.05</v>
      </c>
      <c r="O44" s="166">
        <f t="shared" si="16"/>
        <v>1.8499999999999999</v>
      </c>
      <c r="P44" s="166">
        <f>IF(B44="Regional crisis",VLOOKUP(C44,'Regional Crises'!$B$1:$R$69,12,FALSE),VLOOKUP(E44,'Country Indicator Data'!$B$4:$I$194,8,FALSE))</f>
        <v>3</v>
      </c>
      <c r="Q44" s="166">
        <f>IF($B44="Regional crisis",((IF(VLOOKUP($C44,'Regional Crises'!$B$1:$R$66,13,FALSE)="x","x",ROUND(IF(VLOOKUP($C44,'Regional Crises'!$B$1:$R$66,13,FALSE)&gt;Q$3,5,IF(VLOOKUP($C44,'Regional Crises'!$B$1:$R$66,13,FALSE)&lt;Q$4,0,5-(LOG(Q$3)-LOG(VLOOKUP($C44,'Regional Crises'!$B$1:$R$66,13,FALSE)))/(LOG(Q$3)-LOG(Q$4))*5)),1)))),(IF(VLOOKUP($E44,'Country Indicator Data'!$B$4:$N$194,9,FALSE)="x","x",ROUND(IF(VLOOKUP($E44,'Country Indicator Data'!$B$4:$N$194,9,FALSE)&gt;Q$3,5,IF(VLOOKUP($E44,'Country Indicator Data'!$B$4:$N$194,9,FALSE)&lt;Q$4,0,5-(LOG(Q$3)-LOG(VLOOKUP($E44,'Country Indicator Data'!$B$4:$N$194,9,FALSE)))/(LOG(Q$3)-LOG(Q$4))*5)),1))))</f>
        <v>3.4</v>
      </c>
      <c r="R44" s="166">
        <f t="shared" si="17"/>
        <v>3.2</v>
      </c>
      <c r="S44" s="166">
        <f>IF(B44="Regional crisis",((IF(VLOOKUP($C44,'Regional Crises'!$B$1:$R$66,17,FALSE)="x","x",ROUND(IF(VLOOKUP($C44,'Regional Crises'!$B$1:$R$66,17,FALSE)&gt;S$3,0,IF(VLOOKUP($C44,'Regional Crises'!$B$1:$R$66,17,FALSE)&lt;S$4,5,(S$3-VLOOKUP($C44,'Regional Crises'!$B$1:$R$66,17,FALSE))/(S$3-S$4)*5)),1)))),(IF(VLOOKUP($E44,'Country Indicator Data'!$B$4:$N$194,13,FALSE)="x","x",ROUND(IF(VLOOKUP($E44,'Country Indicator Data'!$B$4:$N$194,13,FALSE)&gt;S$3,0,IF(VLOOKUP($E44,'Country Indicator Data'!$B$4:$N$194,13,FALSE)&lt;S$4,5,(S$3-VLOOKUP($E44,'Country Indicator Data'!$B$4:$N$194,13,FALSE))/(S$3-S$4)*5)),1))))</f>
        <v>4.0999999999999996</v>
      </c>
      <c r="T44" s="166">
        <f>IF(B44="Regional crisis",((IF(VLOOKUP($C44,'Regional Crises'!$B$1:$R$66,14,FALSE)="x","x",ROUND(IF(VLOOKUP($C44,'Regional Crises'!$B$1:$R$66,14,FALSE)&gt;T$3,0,IF(VLOOKUP($C44,'Regional Crises'!$B$1:$R$66,14,FALSE)&lt;T$4,5,(T$3-VLOOKUP($C44,'Regional Crises'!$B$1:$R$66,14,FALSE))/(T$3-T$4)*5)),1)))),(IF(VLOOKUP($E44,'Country Indicator Data'!$B$4:$N$194,10,FALSE)="x","x",ROUND(IF(VLOOKUP($E44,'Country Indicator Data'!$B$4:$N$194,10,FALSE)&gt;T$3,0,IF(VLOOKUP($E44,'Country Indicator Data'!$B$4:$N$194,10,FALSE)&lt;T$4,5,(T$3-VLOOKUP($E44,'Country Indicator Data'!$B$4:$N$194,10,FALSE))/(T$3-T$4)*5)),1))))</f>
        <v>3.5</v>
      </c>
      <c r="U44" s="166">
        <f>IF(B44="Regional crisis",((IF(VLOOKUP($C44,'Regional Crises'!$B$1:$R$66,15,FALSE)="x","x",ROUND(IF(VLOOKUP($C44,'Regional Crises'!$B$1:$R$66,15,FALSE)&gt;U$3,0,IF(VLOOKUP($C44,'Regional Crises'!$B$1:$R$66,15,FALSE)&lt;U$4,5,(U$3-VLOOKUP($C44,'Regional Crises'!$B$1:$R$66,15,FALSE))/(U$3-U$4)*5)),1)))),(IF(VLOOKUP($E44,'Country Indicator Data'!$B$4:$N$194,11,FALSE)="x","x",ROUND(IF(VLOOKUP($E44,'Country Indicator Data'!$B$4:$N$194,11,FALSE)&gt;U$3,0,IF(VLOOKUP($E44,'Country Indicator Data'!$B$4:$N$194,11,FALSE)&lt;U$4,5,(U$3-VLOOKUP($E44,'Country Indicator Data'!$B$4:$N$194,11,FALSE))/(U$3-U$4)*5)),1))))</f>
        <v>3.5</v>
      </c>
      <c r="V44" s="166">
        <f>IF(B44="Regional crisis",((IF(VLOOKUP($C44,'Regional Crises'!$B$1:$R$66,16,FALSE)="x","x",ROUND(IF(VLOOKUP($C44,'Regional Crises'!$B$1:$R$66,16,FALSE)&gt;V$3,0,IF(VLOOKUP($C44,'Regional Crises'!$B$1:$R$66,16,FALSE)&lt;V$4,5,(V$3-VLOOKUP($C44,'Regional Crises'!$B$1:$R$66,16,FALSE))/(V$3-V$4)*5)),1)))),(IF(VLOOKUP($E44,'Country Indicator Data'!$B$4:$N$194,12,FALSE)="x","x",ROUND(IF(VLOOKUP($E44,'Country Indicator Data'!$B$4:$N$194,12,FALSE)&gt;V$3,0,IF(VLOOKUP($E44,'Country Indicator Data'!$B$4:$N$194,12,FALSE)&lt;V$4,5,(V$3-VLOOKUP($E44,'Country Indicator Data'!$B$4:$N$194,12,FALSE))/(V$3-V$4)*5)),1))))</f>
        <v>3.1</v>
      </c>
      <c r="W44" s="166">
        <f t="shared" si="18"/>
        <v>3.6</v>
      </c>
      <c r="X44" s="166">
        <f t="shared" si="19"/>
        <v>2.9</v>
      </c>
      <c r="Y44" s="173">
        <f>IF('Core Indicators'!FC41="x","x",IF('Core Indicators'!FC41&gt;=5,5,IF('Core Indicators'!FC41&gt;=4,4,IF('Core Indicators'!FC41&gt;=3,3,IF('Core Indicators'!FC41&gt;=2,2,IF('Core Indicators'!FC41&gt;=1,1,0))))))</f>
        <v>2</v>
      </c>
      <c r="Z44" s="166">
        <f t="shared" si="20"/>
        <v>2</v>
      </c>
      <c r="AA44" s="173">
        <f>'Crisis Indicator Data'!Y41</f>
        <v>0</v>
      </c>
      <c r="AB44" s="173">
        <f>'Crisis Indicator Data'!Z41</f>
        <v>1</v>
      </c>
      <c r="AC44" s="173">
        <f>'Crisis Indicator Data'!AA41</f>
        <v>0</v>
      </c>
      <c r="AD44" s="173">
        <f>'Crisis Indicator Data'!AB41</f>
        <v>0</v>
      </c>
      <c r="AE44" s="173">
        <f t="shared" si="21"/>
        <v>1</v>
      </c>
      <c r="AF44" s="173">
        <f>'Crisis Indicator Data'!AC41</f>
        <v>0</v>
      </c>
      <c r="AG44" s="173">
        <f>'Crisis Indicator Data'!AD41</f>
        <v>0</v>
      </c>
      <c r="AH44" s="173">
        <f t="shared" si="22"/>
        <v>0</v>
      </c>
      <c r="AI44" s="173">
        <f>'Crisis Indicator Data'!AE41</f>
        <v>2</v>
      </c>
      <c r="AJ44" s="173">
        <f>'Crisis Indicator Data'!AF41</f>
        <v>0</v>
      </c>
      <c r="AK44" s="173">
        <f>'Crisis Indicator Data'!AG41</f>
        <v>3</v>
      </c>
      <c r="AL44" s="173">
        <f t="shared" si="23"/>
        <v>4</v>
      </c>
      <c r="AM44" s="166">
        <f t="shared" si="24"/>
        <v>2</v>
      </c>
      <c r="AN44" s="166">
        <f t="shared" si="25"/>
        <v>2</v>
      </c>
    </row>
    <row r="45" spans="1:40" ht="13.5" customHeight="1">
      <c r="A45" s="97" t="str">
        <f>'Crisis Indicator Data'!A42</f>
        <v>Papua Conflict</v>
      </c>
      <c r="B45" s="98" t="str">
        <f>'Crisis Indicator Data'!B42</f>
        <v>Conflict</v>
      </c>
      <c r="C45" s="98" t="str">
        <f>'Crisis Indicator Data'!C42</f>
        <v>IDN002</v>
      </c>
      <c r="D45" s="98" t="str">
        <f>'Crisis Indicator Data'!D42</f>
        <v>Indonesia</v>
      </c>
      <c r="E45" s="99" t="str">
        <f>'Crisis Indicator Data'!E42</f>
        <v>IDN</v>
      </c>
      <c r="F45" s="166">
        <f>IF(B45="Regional crisis",(IF(VLOOKUP($C45,'Regional Crises'!$B$1:$R$66,7,FALSE)="x","x",ROUND(IF(VLOOKUP($C45,'Regional Crises'!$B$1:$R$66,7,FALSE)&gt;$F$3,5,IF(VLOOKUP($C45,'Regional Crises'!$B$1:$R$66,7,FALSE)&lt;F$4,0,($F$3-VLOOKUP($C45,'Regional Crises'!$B$1:$R$66,7,FALSE))/($F$3-$F$4)*5)),1))),IF(VLOOKUP($E45,'Country Indicator Data'!$B$4:$N$194,3,FALSE)="x","x",ROUND(IF(VLOOKUP($E45,'Country Indicator Data'!$B$4:$N$194,3,FALSE)&gt;$F$3,5,IF(VLOOKUP($E45,'Country Indicator Data'!$B$4:$N$194,3,FALSE)&lt;$F$4,0,($F$3-VLOOKUP($E45,'Country Indicator Data'!$B$4:$N$194,3,FALSE))/($F$3-$F$4)*5)),1)))</f>
        <v>3.2</v>
      </c>
      <c r="G45" s="166">
        <f>IF(B45="Regional crisis",(IF(VLOOKUP($C45,'Regional Crises'!$B$1:$R$66,9,FALSE)="x","x",ROUND(IF(VLOOKUP($C45,'Regional Crises'!$B$1:$R$66,9,FALSE)&gt;G$3,5,IF(VLOOKUP($C45,'Regional Crises'!$B$1:$R$66,9,FALSE)&lt;G$4,0,(G$3-VLOOKUP($C45,'Regional Crises'!$B$1:$R$66,9,FALSE))/(G$3-G$4)*5)),1))),IF(VLOOKUP($E45,'Country Indicator Data'!$B$4:$N$194,5,FALSE)="x","x",ROUND(IF(VLOOKUP($E45,'Country Indicator Data'!$B$4:$N$194,5,FALSE)&gt;G$3,5,IF(VLOOKUP($E45,'Country Indicator Data'!$B$4:$N$194,5,FALSE)&lt;G$4,0,(G$3-VLOOKUP($E45,'Country Indicator Data'!$B$4:$N$194,5,FALSE))/(G$3-G$4)*5)),1)))</f>
        <v>1.8</v>
      </c>
      <c r="H45" s="166">
        <f t="shared" si="13"/>
        <v>2.5</v>
      </c>
      <c r="I45" s="166">
        <f>IF(B45="Regional crisis",(IF(VLOOKUP($C45,'Regional Crises'!$B$1:$R$66,6,FALSE)="x","x",ROUND(IF(VLOOKUP($C45,'Regional Crises'!$B$1:$R$66,6,FALSE)&gt;I$3,5,IF(VLOOKUP($C45,'Regional Crises'!$B$1:$R$66,6,FALSE)&lt;I$4,0,5-(I$3-VLOOKUP($C45,'Regional Crises'!$B$1:$R$66,6,FALSE))/(I$3-I$4)*5)),1))),IF(VLOOKUP($E45,'Country Indicator Data'!$B$4:$N$194,2,FALSE)="x","x",ROUND(IF(VLOOKUP($E45,'Country Indicator Data'!$B$4:$N$194,2,FALSE)&gt;I$3,5,IF(VLOOKUP($E45,'Country Indicator Data'!$B$4:$N$194,2,FALSE)&lt;I$4,0,5-(I$3-VLOOKUP($E45,'Country Indicator Data'!$B$4:$N$194,2,FALSE))/(I$3-I$4)*5)),1)))</f>
        <v>3.9</v>
      </c>
      <c r="J45" s="166">
        <f>IF(B45="Regional crisis",(IF(VLOOKUP($C45,'Regional Crises'!$B$1:$R$66,8,FALSE)="x","x",ROUND(IF(VLOOKUP($C45,'Regional Crises'!$B$1:$R$66,8,FALSE)&gt;J$3,5,IF(VLOOKUP($C45,'Regional Crises'!$B$1:$R$66,8,FALSE)&lt;J$4,0,5-(J$3-VLOOKUP($C45,'Regional Crises'!$B$1:$R$66,8,FALSE))/(J$3-J$4)*5)),1))),IF(VLOOKUP($E45,'Country Indicator Data'!$B$4:$N$194,4,FALSE)="x","x",ROUND(IF(VLOOKUP($E45,'Country Indicator Data'!$B$4:$N$194,4,FALSE)&gt;J$3,5,IF(VLOOKUP($E45,'Country Indicator Data'!$B$4:$N$194,4,FALSE)&lt;J$4,0,5-(J$3-VLOOKUP($E45,'Country Indicator Data'!$B$4:$N$194,4,FALSE))/(J$3-J$4)*5)),1)))</f>
        <v>1.1000000000000001</v>
      </c>
      <c r="K45" s="166">
        <f t="shared" si="14"/>
        <v>2.5</v>
      </c>
      <c r="L45" s="166">
        <f>IF(B45="Regional crisis",(IF(VLOOKUP($C45,'Regional Crises'!$B$1:$R$66,10,FALSE)="x","x",ROUND(IF(VLOOKUP($C45,'Regional Crises'!$B$1:$R$66,10,FALSE)&gt;L$3,5,IF(VLOOKUP($C45,'Regional Crises'!$B$1:$R$66,10,FALSE)&lt;L$4,0,5-(L$3-VLOOKUP($C45,'Regional Crises'!$B$1:$R$66,10,FALSE))/(L$3-L$4)*5)),1))),IF(VLOOKUP($E45,'Country Indicator Data'!$B$4:$N$194,6,FALSE)="x","x",ROUND(IF(VLOOKUP($E45,'Country Indicator Data'!$B$4:$N$194,6,FALSE)&gt;L$3,5,IF(VLOOKUP($E45,'Country Indicator Data'!$B$4:$N$194,6,FALSE)&lt;L$4,0,5-(L$3-VLOOKUP($E45,'Country Indicator Data'!$B$4:$N$194,6,FALSE))/(L$3-L$4)*5)),1)))</f>
        <v>3</v>
      </c>
      <c r="M45" s="166">
        <f>IF(B45="Regional crisis",(IF(VLOOKUP($C45,'Regional Crises'!$B$1:$R$66,11,FALSE)="x","x",ROUND(IF(VLOOKUP($C45,'Regional Crises'!$B$1:$R$66,11,FALSE)&gt;M$3,5,IF(VLOOKUP($C45,'Regional Crises'!$B$1:$R$66,11,FALSE)&lt;M$4,0,5-(M$3-VLOOKUP($C45,'Regional Crises'!$B$1:$R$66,11,FALSE))/(M$3-M$4)*5)),1))),IF(VLOOKUP($E45,'Country Indicator Data'!$B$4:$N$194,7,FALSE)="x","x",ROUND(IF(VLOOKUP($E45,'Country Indicator Data'!$B$4:$N$194,7,FALSE)&gt;M$3,5,IF(VLOOKUP($E45,'Country Indicator Data'!$B$4:$N$194,7,FALSE)&lt;M$4,0,5-(M$3-VLOOKUP($E45,'Country Indicator Data'!$B$4:$N$194,7,FALSE))/(M$3-M$4)*5)),1)))</f>
        <v>1.8</v>
      </c>
      <c r="N45" s="166">
        <f t="shared" si="15"/>
        <v>2.4</v>
      </c>
      <c r="O45" s="166">
        <f t="shared" si="16"/>
        <v>2.4666666666666668</v>
      </c>
      <c r="P45" s="166">
        <f>IF(B45="Regional crisis",VLOOKUP(C45,'Regional Crises'!$B$1:$R$69,12,FALSE),VLOOKUP(E45,'Country Indicator Data'!$B$4:$I$194,8,FALSE))</f>
        <v>4</v>
      </c>
      <c r="Q45" s="166">
        <f>IF($B45="Regional crisis",((IF(VLOOKUP($C45,'Regional Crises'!$B$1:$R$66,13,FALSE)="x","x",ROUND(IF(VLOOKUP($C45,'Regional Crises'!$B$1:$R$66,13,FALSE)&gt;Q$3,5,IF(VLOOKUP($C45,'Regional Crises'!$B$1:$R$66,13,FALSE)&lt;Q$4,0,5-(LOG(Q$3)-LOG(VLOOKUP($C45,'Regional Crises'!$B$1:$R$66,13,FALSE)))/(LOG(Q$3)-LOG(Q$4))*5)),1)))),(IF(VLOOKUP($E45,'Country Indicator Data'!$B$4:$N$194,9,FALSE)="x","x",ROUND(IF(VLOOKUP($E45,'Country Indicator Data'!$B$4:$N$194,9,FALSE)&gt;Q$3,5,IF(VLOOKUP($E45,'Country Indicator Data'!$B$4:$N$194,9,FALSE)&lt;Q$4,0,5-(LOG(Q$3)-LOG(VLOOKUP($E45,'Country Indicator Data'!$B$4:$N$194,9,FALSE)))/(LOG(Q$3)-LOG(Q$4))*5)),1))))</f>
        <v>3</v>
      </c>
      <c r="R45" s="166">
        <f t="shared" si="17"/>
        <v>3.5</v>
      </c>
      <c r="S45" s="166">
        <f>IF(B45="Regional crisis",((IF(VLOOKUP($C45,'Regional Crises'!$B$1:$R$66,17,FALSE)="x","x",ROUND(IF(VLOOKUP($C45,'Regional Crises'!$B$1:$R$66,17,FALSE)&gt;S$3,0,IF(VLOOKUP($C45,'Regional Crises'!$B$1:$R$66,17,FALSE)&lt;S$4,5,(S$3-VLOOKUP($C45,'Regional Crises'!$B$1:$R$66,17,FALSE))/(S$3-S$4)*5)),1)))),(IF(VLOOKUP($E45,'Country Indicator Data'!$B$4:$N$194,13,FALSE)="x","x",ROUND(IF(VLOOKUP($E45,'Country Indicator Data'!$B$4:$N$194,13,FALSE)&gt;S$3,0,IF(VLOOKUP($E45,'Country Indicator Data'!$B$4:$N$194,13,FALSE)&lt;S$4,5,(S$3-VLOOKUP($E45,'Country Indicator Data'!$B$4:$N$194,13,FALSE))/(S$3-S$4)*5)),1))))</f>
        <v>3</v>
      </c>
      <c r="T45" s="166">
        <f>IF(B45="Regional crisis",((IF(VLOOKUP($C45,'Regional Crises'!$B$1:$R$66,14,FALSE)="x","x",ROUND(IF(VLOOKUP($C45,'Regional Crises'!$B$1:$R$66,14,FALSE)&gt;T$3,0,IF(VLOOKUP($C45,'Regional Crises'!$B$1:$R$66,14,FALSE)&lt;T$4,5,(T$3-VLOOKUP($C45,'Regional Crises'!$B$1:$R$66,14,FALSE))/(T$3-T$4)*5)),1)))),(IF(VLOOKUP($E45,'Country Indicator Data'!$B$4:$N$194,10,FALSE)="x","x",ROUND(IF(VLOOKUP($E45,'Country Indicator Data'!$B$4:$N$194,10,FALSE)&gt;T$3,0,IF(VLOOKUP($E45,'Country Indicator Data'!$B$4:$N$194,10,FALSE)&lt;T$4,5,(T$3-VLOOKUP($E45,'Country Indicator Data'!$B$4:$N$194,10,FALSE))/(T$3-T$4)*5)),1))))</f>
        <v>2.8</v>
      </c>
      <c r="U45" s="166">
        <f>IF(B45="Regional crisis",((IF(VLOOKUP($C45,'Regional Crises'!$B$1:$R$66,15,FALSE)="x","x",ROUND(IF(VLOOKUP($C45,'Regional Crises'!$B$1:$R$66,15,FALSE)&gt;U$3,0,IF(VLOOKUP($C45,'Regional Crises'!$B$1:$R$66,15,FALSE)&lt;U$4,5,(U$3-VLOOKUP($C45,'Regional Crises'!$B$1:$R$66,15,FALSE))/(U$3-U$4)*5)),1)))),(IF(VLOOKUP($E45,'Country Indicator Data'!$B$4:$N$194,11,FALSE)="x","x",ROUND(IF(VLOOKUP($E45,'Country Indicator Data'!$B$4:$N$194,11,FALSE)&gt;U$3,0,IF(VLOOKUP($E45,'Country Indicator Data'!$B$4:$N$194,11,FALSE)&lt;U$4,5,(U$3-VLOOKUP($E45,'Country Indicator Data'!$B$4:$N$194,11,FALSE))/(U$3-U$4)*5)),1))))</f>
        <v>2</v>
      </c>
      <c r="V45" s="166">
        <f>IF(B45="Regional crisis",((IF(VLOOKUP($C45,'Regional Crises'!$B$1:$R$66,16,FALSE)="x","x",ROUND(IF(VLOOKUP($C45,'Regional Crises'!$B$1:$R$66,16,FALSE)&gt;V$3,0,IF(VLOOKUP($C45,'Regional Crises'!$B$1:$R$66,16,FALSE)&lt;V$4,5,(V$3-VLOOKUP($C45,'Regional Crises'!$B$1:$R$66,16,FALSE))/(V$3-V$4)*5)),1)))),(IF(VLOOKUP($E45,'Country Indicator Data'!$B$4:$N$194,12,FALSE)="x","x",ROUND(IF(VLOOKUP($E45,'Country Indicator Data'!$B$4:$N$194,12,FALSE)&gt;V$3,0,IF(VLOOKUP($E45,'Country Indicator Data'!$B$4:$N$194,12,FALSE)&lt;V$4,5,(V$3-VLOOKUP($E45,'Country Indicator Data'!$B$4:$N$194,12,FALSE))/(V$3-V$4)*5)),1))))</f>
        <v>2</v>
      </c>
      <c r="W45" s="166">
        <f t="shared" si="18"/>
        <v>2.5</v>
      </c>
      <c r="X45" s="166">
        <f t="shared" si="19"/>
        <v>2.8</v>
      </c>
      <c r="Y45" s="173">
        <f>IF('Core Indicators'!FC42="x","x",IF('Core Indicators'!FC42&gt;=5,5,IF('Core Indicators'!FC42&gt;=4,4,IF('Core Indicators'!FC42&gt;=3,3,IF('Core Indicators'!FC42&gt;=2,2,IF('Core Indicators'!FC42&gt;=1,1,0))))))</f>
        <v>4</v>
      </c>
      <c r="Z45" s="166">
        <f t="shared" si="20"/>
        <v>4</v>
      </c>
      <c r="AA45" s="173">
        <f>'Crisis Indicator Data'!Y42</f>
        <v>0</v>
      </c>
      <c r="AB45" s="173">
        <f>'Crisis Indicator Data'!Z42</f>
        <v>2</v>
      </c>
      <c r="AC45" s="173">
        <f>'Crisis Indicator Data'!AA42</f>
        <v>2</v>
      </c>
      <c r="AD45" s="173">
        <f>'Crisis Indicator Data'!AB42</f>
        <v>0</v>
      </c>
      <c r="AE45" s="173">
        <f t="shared" si="21"/>
        <v>2</v>
      </c>
      <c r="AF45" s="173">
        <f>'Crisis Indicator Data'!AC42</f>
        <v>0</v>
      </c>
      <c r="AG45" s="173">
        <f>'Crisis Indicator Data'!AD42</f>
        <v>1</v>
      </c>
      <c r="AH45" s="173">
        <f t="shared" si="22"/>
        <v>1</v>
      </c>
      <c r="AI45" s="173">
        <f>'Crisis Indicator Data'!AE42</f>
        <v>2</v>
      </c>
      <c r="AJ45" s="173">
        <f>'Crisis Indicator Data'!AF42</f>
        <v>0</v>
      </c>
      <c r="AK45" s="173">
        <f>'Crisis Indicator Data'!AG42</f>
        <v>2</v>
      </c>
      <c r="AL45" s="173">
        <f t="shared" si="23"/>
        <v>3</v>
      </c>
      <c r="AM45" s="166">
        <f t="shared" si="24"/>
        <v>2</v>
      </c>
      <c r="AN45" s="166">
        <f t="shared" si="25"/>
        <v>3</v>
      </c>
    </row>
    <row r="46" spans="1:40" ht="13.5" customHeight="1">
      <c r="A46" s="97" t="str">
        <f>'Crisis Indicator Data'!A43</f>
        <v>Sulawesi Earthquake</v>
      </c>
      <c r="B46" s="98" t="str">
        <f>'Crisis Indicator Data'!B43</f>
        <v>Earthquake</v>
      </c>
      <c r="C46" s="98" t="str">
        <f>'Crisis Indicator Data'!C43</f>
        <v>IDN006</v>
      </c>
      <c r="D46" s="98" t="str">
        <f>'Crisis Indicator Data'!D43</f>
        <v>Indonesia</v>
      </c>
      <c r="E46" s="99" t="str">
        <f>'Crisis Indicator Data'!E43</f>
        <v>IDN</v>
      </c>
      <c r="F46" s="166">
        <f>IF(B46="Regional crisis",(IF(VLOOKUP($C46,'Regional Crises'!$B$1:$R$66,7,FALSE)="x","x",ROUND(IF(VLOOKUP($C46,'Regional Crises'!$B$1:$R$66,7,FALSE)&gt;$F$3,5,IF(VLOOKUP($C46,'Regional Crises'!$B$1:$R$66,7,FALSE)&lt;F$4,0,($F$3-VLOOKUP($C46,'Regional Crises'!$B$1:$R$66,7,FALSE))/($F$3-$F$4)*5)),1))),IF(VLOOKUP($E46,'Country Indicator Data'!$B$4:$N$194,3,FALSE)="x","x",ROUND(IF(VLOOKUP($E46,'Country Indicator Data'!$B$4:$N$194,3,FALSE)&gt;$F$3,5,IF(VLOOKUP($E46,'Country Indicator Data'!$B$4:$N$194,3,FALSE)&lt;$F$4,0,($F$3-VLOOKUP($E46,'Country Indicator Data'!$B$4:$N$194,3,FALSE))/($F$3-$F$4)*5)),1)))</f>
        <v>3.2</v>
      </c>
      <c r="G46" s="166">
        <f>IF(B46="Regional crisis",(IF(VLOOKUP($C46,'Regional Crises'!$B$1:$R$66,9,FALSE)="x","x",ROUND(IF(VLOOKUP($C46,'Regional Crises'!$B$1:$R$66,9,FALSE)&gt;G$3,5,IF(VLOOKUP($C46,'Regional Crises'!$B$1:$R$66,9,FALSE)&lt;G$4,0,(G$3-VLOOKUP($C46,'Regional Crises'!$B$1:$R$66,9,FALSE))/(G$3-G$4)*5)),1))),IF(VLOOKUP($E46,'Country Indicator Data'!$B$4:$N$194,5,FALSE)="x","x",ROUND(IF(VLOOKUP($E46,'Country Indicator Data'!$B$4:$N$194,5,FALSE)&gt;G$3,5,IF(VLOOKUP($E46,'Country Indicator Data'!$B$4:$N$194,5,FALSE)&lt;G$4,0,(G$3-VLOOKUP($E46,'Country Indicator Data'!$B$4:$N$194,5,FALSE))/(G$3-G$4)*5)),1)))</f>
        <v>1.8</v>
      </c>
      <c r="H46" s="166">
        <f t="shared" si="13"/>
        <v>2.5</v>
      </c>
      <c r="I46" s="166">
        <f>IF(B46="Regional crisis",(IF(VLOOKUP($C46,'Regional Crises'!$B$1:$R$66,6,FALSE)="x","x",ROUND(IF(VLOOKUP($C46,'Regional Crises'!$B$1:$R$66,6,FALSE)&gt;I$3,5,IF(VLOOKUP($C46,'Regional Crises'!$B$1:$R$66,6,FALSE)&lt;I$4,0,5-(I$3-VLOOKUP($C46,'Regional Crises'!$B$1:$R$66,6,FALSE))/(I$3-I$4)*5)),1))),IF(VLOOKUP($E46,'Country Indicator Data'!$B$4:$N$194,2,FALSE)="x","x",ROUND(IF(VLOOKUP($E46,'Country Indicator Data'!$B$4:$N$194,2,FALSE)&gt;I$3,5,IF(VLOOKUP($E46,'Country Indicator Data'!$B$4:$N$194,2,FALSE)&lt;I$4,0,5-(I$3-VLOOKUP($E46,'Country Indicator Data'!$B$4:$N$194,2,FALSE))/(I$3-I$4)*5)),1)))</f>
        <v>3.9</v>
      </c>
      <c r="J46" s="166">
        <f>IF(B46="Regional crisis",(IF(VLOOKUP($C46,'Regional Crises'!$B$1:$R$66,8,FALSE)="x","x",ROUND(IF(VLOOKUP($C46,'Regional Crises'!$B$1:$R$66,8,FALSE)&gt;J$3,5,IF(VLOOKUP($C46,'Regional Crises'!$B$1:$R$66,8,FALSE)&lt;J$4,0,5-(J$3-VLOOKUP($C46,'Regional Crises'!$B$1:$R$66,8,FALSE))/(J$3-J$4)*5)),1))),IF(VLOOKUP($E46,'Country Indicator Data'!$B$4:$N$194,4,FALSE)="x","x",ROUND(IF(VLOOKUP($E46,'Country Indicator Data'!$B$4:$N$194,4,FALSE)&gt;J$3,5,IF(VLOOKUP($E46,'Country Indicator Data'!$B$4:$N$194,4,FALSE)&lt;J$4,0,5-(J$3-VLOOKUP($E46,'Country Indicator Data'!$B$4:$N$194,4,FALSE))/(J$3-J$4)*5)),1)))</f>
        <v>1.1000000000000001</v>
      </c>
      <c r="K46" s="166">
        <f t="shared" si="14"/>
        <v>2.5</v>
      </c>
      <c r="L46" s="166">
        <f>IF(B46="Regional crisis",(IF(VLOOKUP($C46,'Regional Crises'!$B$1:$R$66,10,FALSE)="x","x",ROUND(IF(VLOOKUP($C46,'Regional Crises'!$B$1:$R$66,10,FALSE)&gt;L$3,5,IF(VLOOKUP($C46,'Regional Crises'!$B$1:$R$66,10,FALSE)&lt;L$4,0,5-(L$3-VLOOKUP($C46,'Regional Crises'!$B$1:$R$66,10,FALSE))/(L$3-L$4)*5)),1))),IF(VLOOKUP($E46,'Country Indicator Data'!$B$4:$N$194,6,FALSE)="x","x",ROUND(IF(VLOOKUP($E46,'Country Indicator Data'!$B$4:$N$194,6,FALSE)&gt;L$3,5,IF(VLOOKUP($E46,'Country Indicator Data'!$B$4:$N$194,6,FALSE)&lt;L$4,0,5-(L$3-VLOOKUP($E46,'Country Indicator Data'!$B$4:$N$194,6,FALSE))/(L$3-L$4)*5)),1)))</f>
        <v>3</v>
      </c>
      <c r="M46" s="166">
        <f>IF(B46="Regional crisis",(IF(VLOOKUP($C46,'Regional Crises'!$B$1:$R$66,11,FALSE)="x","x",ROUND(IF(VLOOKUP($C46,'Regional Crises'!$B$1:$R$66,11,FALSE)&gt;M$3,5,IF(VLOOKUP($C46,'Regional Crises'!$B$1:$R$66,11,FALSE)&lt;M$4,0,5-(M$3-VLOOKUP($C46,'Regional Crises'!$B$1:$R$66,11,FALSE))/(M$3-M$4)*5)),1))),IF(VLOOKUP($E46,'Country Indicator Data'!$B$4:$N$194,7,FALSE)="x","x",ROUND(IF(VLOOKUP($E46,'Country Indicator Data'!$B$4:$N$194,7,FALSE)&gt;M$3,5,IF(VLOOKUP($E46,'Country Indicator Data'!$B$4:$N$194,7,FALSE)&lt;M$4,0,5-(M$3-VLOOKUP($E46,'Country Indicator Data'!$B$4:$N$194,7,FALSE))/(M$3-M$4)*5)),1)))</f>
        <v>1.8</v>
      </c>
      <c r="N46" s="166">
        <f t="shared" si="15"/>
        <v>2.4</v>
      </c>
      <c r="O46" s="166">
        <f t="shared" si="16"/>
        <v>2.4666666666666668</v>
      </c>
      <c r="P46" s="166">
        <f>IF(B46="Regional crisis",VLOOKUP(C46,'Regional Crises'!$B$1:$R$69,12,FALSE),VLOOKUP(E46,'Country Indicator Data'!$B$4:$I$194,8,FALSE))</f>
        <v>4</v>
      </c>
      <c r="Q46" s="166">
        <f>IF($B46="Regional crisis",((IF(VLOOKUP($C46,'Regional Crises'!$B$1:$R$66,13,FALSE)="x","x",ROUND(IF(VLOOKUP($C46,'Regional Crises'!$B$1:$R$66,13,FALSE)&gt;Q$3,5,IF(VLOOKUP($C46,'Regional Crises'!$B$1:$R$66,13,FALSE)&lt;Q$4,0,5-(LOG(Q$3)-LOG(VLOOKUP($C46,'Regional Crises'!$B$1:$R$66,13,FALSE)))/(LOG(Q$3)-LOG(Q$4))*5)),1)))),(IF(VLOOKUP($E46,'Country Indicator Data'!$B$4:$N$194,9,FALSE)="x","x",ROUND(IF(VLOOKUP($E46,'Country Indicator Data'!$B$4:$N$194,9,FALSE)&gt;Q$3,5,IF(VLOOKUP($E46,'Country Indicator Data'!$B$4:$N$194,9,FALSE)&lt;Q$4,0,5-(LOG(Q$3)-LOG(VLOOKUP($E46,'Country Indicator Data'!$B$4:$N$194,9,FALSE)))/(LOG(Q$3)-LOG(Q$4))*5)),1))))</f>
        <v>3</v>
      </c>
      <c r="R46" s="166">
        <f t="shared" si="17"/>
        <v>3.5</v>
      </c>
      <c r="S46" s="166">
        <f>IF(B46="Regional crisis",((IF(VLOOKUP($C46,'Regional Crises'!$B$1:$R$66,17,FALSE)="x","x",ROUND(IF(VLOOKUP($C46,'Regional Crises'!$B$1:$R$66,17,FALSE)&gt;S$3,0,IF(VLOOKUP($C46,'Regional Crises'!$B$1:$R$66,17,FALSE)&lt;S$4,5,(S$3-VLOOKUP($C46,'Regional Crises'!$B$1:$R$66,17,FALSE))/(S$3-S$4)*5)),1)))),(IF(VLOOKUP($E46,'Country Indicator Data'!$B$4:$N$194,13,FALSE)="x","x",ROUND(IF(VLOOKUP($E46,'Country Indicator Data'!$B$4:$N$194,13,FALSE)&gt;S$3,0,IF(VLOOKUP($E46,'Country Indicator Data'!$B$4:$N$194,13,FALSE)&lt;S$4,5,(S$3-VLOOKUP($E46,'Country Indicator Data'!$B$4:$N$194,13,FALSE))/(S$3-S$4)*5)),1))))</f>
        <v>3</v>
      </c>
      <c r="T46" s="166">
        <f>IF(B46="Regional crisis",((IF(VLOOKUP($C46,'Regional Crises'!$B$1:$R$66,14,FALSE)="x","x",ROUND(IF(VLOOKUP($C46,'Regional Crises'!$B$1:$R$66,14,FALSE)&gt;T$3,0,IF(VLOOKUP($C46,'Regional Crises'!$B$1:$R$66,14,FALSE)&lt;T$4,5,(T$3-VLOOKUP($C46,'Regional Crises'!$B$1:$R$66,14,FALSE))/(T$3-T$4)*5)),1)))),(IF(VLOOKUP($E46,'Country Indicator Data'!$B$4:$N$194,10,FALSE)="x","x",ROUND(IF(VLOOKUP($E46,'Country Indicator Data'!$B$4:$N$194,10,FALSE)&gt;T$3,0,IF(VLOOKUP($E46,'Country Indicator Data'!$B$4:$N$194,10,FALSE)&lt;T$4,5,(T$3-VLOOKUP($E46,'Country Indicator Data'!$B$4:$N$194,10,FALSE))/(T$3-T$4)*5)),1))))</f>
        <v>2.8</v>
      </c>
      <c r="U46" s="166">
        <f>IF(B46="Regional crisis",((IF(VLOOKUP($C46,'Regional Crises'!$B$1:$R$66,15,FALSE)="x","x",ROUND(IF(VLOOKUP($C46,'Regional Crises'!$B$1:$R$66,15,FALSE)&gt;U$3,0,IF(VLOOKUP($C46,'Regional Crises'!$B$1:$R$66,15,FALSE)&lt;U$4,5,(U$3-VLOOKUP($C46,'Regional Crises'!$B$1:$R$66,15,FALSE))/(U$3-U$4)*5)),1)))),(IF(VLOOKUP($E46,'Country Indicator Data'!$B$4:$N$194,11,FALSE)="x","x",ROUND(IF(VLOOKUP($E46,'Country Indicator Data'!$B$4:$N$194,11,FALSE)&gt;U$3,0,IF(VLOOKUP($E46,'Country Indicator Data'!$B$4:$N$194,11,FALSE)&lt;U$4,5,(U$3-VLOOKUP($E46,'Country Indicator Data'!$B$4:$N$194,11,FALSE))/(U$3-U$4)*5)),1))))</f>
        <v>2</v>
      </c>
      <c r="V46" s="166">
        <f>IF(B46="Regional crisis",((IF(VLOOKUP($C46,'Regional Crises'!$B$1:$R$66,16,FALSE)="x","x",ROUND(IF(VLOOKUP($C46,'Regional Crises'!$B$1:$R$66,16,FALSE)&gt;V$3,0,IF(VLOOKUP($C46,'Regional Crises'!$B$1:$R$66,16,FALSE)&lt;V$4,5,(V$3-VLOOKUP($C46,'Regional Crises'!$B$1:$R$66,16,FALSE))/(V$3-V$4)*5)),1)))),(IF(VLOOKUP($E46,'Country Indicator Data'!$B$4:$N$194,12,FALSE)="x","x",ROUND(IF(VLOOKUP($E46,'Country Indicator Data'!$B$4:$N$194,12,FALSE)&gt;V$3,0,IF(VLOOKUP($E46,'Country Indicator Data'!$B$4:$N$194,12,FALSE)&lt;V$4,5,(V$3-VLOOKUP($E46,'Country Indicator Data'!$B$4:$N$194,12,FALSE))/(V$3-V$4)*5)),1))))</f>
        <v>2</v>
      </c>
      <c r="W46" s="166">
        <f t="shared" si="18"/>
        <v>2.5</v>
      </c>
      <c r="X46" s="166">
        <f t="shared" si="19"/>
        <v>2.8</v>
      </c>
      <c r="Y46" s="173">
        <f>IF('Core Indicators'!FC43="x","x",IF('Core Indicators'!FC43&gt;=5,5,IF('Core Indicators'!FC43&gt;=4,4,IF('Core Indicators'!FC43&gt;=3,3,IF('Core Indicators'!FC43&gt;=2,2,IF('Core Indicators'!FC43&gt;=1,1,0))))))</f>
        <v>0</v>
      </c>
      <c r="Z46" s="166">
        <f t="shared" si="20"/>
        <v>0</v>
      </c>
      <c r="AA46" s="173">
        <f>'Crisis Indicator Data'!Y43</f>
        <v>0</v>
      </c>
      <c r="AB46" s="173">
        <f>'Crisis Indicator Data'!Z43</f>
        <v>0</v>
      </c>
      <c r="AC46" s="173">
        <f>'Crisis Indicator Data'!AA43</f>
        <v>0</v>
      </c>
      <c r="AD46" s="173">
        <f>'Crisis Indicator Data'!AB43</f>
        <v>0</v>
      </c>
      <c r="AE46" s="173">
        <f t="shared" si="21"/>
        <v>0</v>
      </c>
      <c r="AF46" s="173">
        <f>'Crisis Indicator Data'!AC43</f>
        <v>0</v>
      </c>
      <c r="AG46" s="173">
        <f>'Crisis Indicator Data'!AD43</f>
        <v>0</v>
      </c>
      <c r="AH46" s="173">
        <f t="shared" si="22"/>
        <v>0</v>
      </c>
      <c r="AI46" s="173">
        <f>'Crisis Indicator Data'!AE43</f>
        <v>0</v>
      </c>
      <c r="AJ46" s="173">
        <f>'Crisis Indicator Data'!AF43</f>
        <v>0</v>
      </c>
      <c r="AK46" s="173">
        <f>'Crisis Indicator Data'!AG43</f>
        <v>3</v>
      </c>
      <c r="AL46" s="173">
        <f t="shared" si="23"/>
        <v>3</v>
      </c>
      <c r="AM46" s="166">
        <f t="shared" si="24"/>
        <v>1</v>
      </c>
      <c r="AN46" s="166">
        <f t="shared" si="25"/>
        <v>0.5</v>
      </c>
    </row>
    <row r="47" spans="1:40" ht="13.5" customHeight="1">
      <c r="A47" s="97" t="str">
        <f>'Crisis Indicator Data'!A44</f>
        <v>Country Level</v>
      </c>
      <c r="B47" s="98" t="str">
        <f>'Crisis Indicator Data'!B44</f>
        <v>Multiple crises country</v>
      </c>
      <c r="C47" s="98" t="str">
        <f>'Crisis Indicator Data'!C44</f>
        <v>IDN007</v>
      </c>
      <c r="D47" s="98" t="str">
        <f>'Crisis Indicator Data'!D44</f>
        <v>Indonesia</v>
      </c>
      <c r="E47" s="99" t="str">
        <f>'Crisis Indicator Data'!E44</f>
        <v>IDN</v>
      </c>
      <c r="F47" s="166">
        <f>IF(B47="Regional crisis",(IF(VLOOKUP($C47,'Regional Crises'!$B$1:$R$66,7,FALSE)="x","x",ROUND(IF(VLOOKUP($C47,'Regional Crises'!$B$1:$R$66,7,FALSE)&gt;$F$3,5,IF(VLOOKUP($C47,'Regional Crises'!$B$1:$R$66,7,FALSE)&lt;F$4,0,($F$3-VLOOKUP($C47,'Regional Crises'!$B$1:$R$66,7,FALSE))/($F$3-$F$4)*5)),1))),IF(VLOOKUP($E47,'Country Indicator Data'!$B$4:$N$194,3,FALSE)="x","x",ROUND(IF(VLOOKUP($E47,'Country Indicator Data'!$B$4:$N$194,3,FALSE)&gt;$F$3,5,IF(VLOOKUP($E47,'Country Indicator Data'!$B$4:$N$194,3,FALSE)&lt;$F$4,0,($F$3-VLOOKUP($E47,'Country Indicator Data'!$B$4:$N$194,3,FALSE))/($F$3-$F$4)*5)),1)))</f>
        <v>3.2</v>
      </c>
      <c r="G47" s="166">
        <f>IF(B47="Regional crisis",(IF(VLOOKUP($C47,'Regional Crises'!$B$1:$R$66,9,FALSE)="x","x",ROUND(IF(VLOOKUP($C47,'Regional Crises'!$B$1:$R$66,9,FALSE)&gt;G$3,5,IF(VLOOKUP($C47,'Regional Crises'!$B$1:$R$66,9,FALSE)&lt;G$4,0,(G$3-VLOOKUP($C47,'Regional Crises'!$B$1:$R$66,9,FALSE))/(G$3-G$4)*5)),1))),IF(VLOOKUP($E47,'Country Indicator Data'!$B$4:$N$194,5,FALSE)="x","x",ROUND(IF(VLOOKUP($E47,'Country Indicator Data'!$B$4:$N$194,5,FALSE)&gt;G$3,5,IF(VLOOKUP($E47,'Country Indicator Data'!$B$4:$N$194,5,FALSE)&lt;G$4,0,(G$3-VLOOKUP($E47,'Country Indicator Data'!$B$4:$N$194,5,FALSE))/(G$3-G$4)*5)),1)))</f>
        <v>1.8</v>
      </c>
      <c r="H47" s="166">
        <f t="shared" si="13"/>
        <v>2.5</v>
      </c>
      <c r="I47" s="166">
        <f>IF(B47="Regional crisis",(IF(VLOOKUP($C47,'Regional Crises'!$B$1:$R$66,6,FALSE)="x","x",ROUND(IF(VLOOKUP($C47,'Regional Crises'!$B$1:$R$66,6,FALSE)&gt;I$3,5,IF(VLOOKUP($C47,'Regional Crises'!$B$1:$R$66,6,FALSE)&lt;I$4,0,5-(I$3-VLOOKUP($C47,'Regional Crises'!$B$1:$R$66,6,FALSE))/(I$3-I$4)*5)),1))),IF(VLOOKUP($E47,'Country Indicator Data'!$B$4:$N$194,2,FALSE)="x","x",ROUND(IF(VLOOKUP($E47,'Country Indicator Data'!$B$4:$N$194,2,FALSE)&gt;I$3,5,IF(VLOOKUP($E47,'Country Indicator Data'!$B$4:$N$194,2,FALSE)&lt;I$4,0,5-(I$3-VLOOKUP($E47,'Country Indicator Data'!$B$4:$N$194,2,FALSE))/(I$3-I$4)*5)),1)))</f>
        <v>3.9</v>
      </c>
      <c r="J47" s="166">
        <f>IF(B47="Regional crisis",(IF(VLOOKUP($C47,'Regional Crises'!$B$1:$R$66,8,FALSE)="x","x",ROUND(IF(VLOOKUP($C47,'Regional Crises'!$B$1:$R$66,8,FALSE)&gt;J$3,5,IF(VLOOKUP($C47,'Regional Crises'!$B$1:$R$66,8,FALSE)&lt;J$4,0,5-(J$3-VLOOKUP($C47,'Regional Crises'!$B$1:$R$66,8,FALSE))/(J$3-J$4)*5)),1))),IF(VLOOKUP($E47,'Country Indicator Data'!$B$4:$N$194,4,FALSE)="x","x",ROUND(IF(VLOOKUP($E47,'Country Indicator Data'!$B$4:$N$194,4,FALSE)&gt;J$3,5,IF(VLOOKUP($E47,'Country Indicator Data'!$B$4:$N$194,4,FALSE)&lt;J$4,0,5-(J$3-VLOOKUP($E47,'Country Indicator Data'!$B$4:$N$194,4,FALSE))/(J$3-J$4)*5)),1)))</f>
        <v>1.1000000000000001</v>
      </c>
      <c r="K47" s="166">
        <f t="shared" si="14"/>
        <v>2.5</v>
      </c>
      <c r="L47" s="166">
        <f>IF(B47="Regional crisis",(IF(VLOOKUP($C47,'Regional Crises'!$B$1:$R$66,10,FALSE)="x","x",ROUND(IF(VLOOKUP($C47,'Regional Crises'!$B$1:$R$66,10,FALSE)&gt;L$3,5,IF(VLOOKUP($C47,'Regional Crises'!$B$1:$R$66,10,FALSE)&lt;L$4,0,5-(L$3-VLOOKUP($C47,'Regional Crises'!$B$1:$R$66,10,FALSE))/(L$3-L$4)*5)),1))),IF(VLOOKUP($E47,'Country Indicator Data'!$B$4:$N$194,6,FALSE)="x","x",ROUND(IF(VLOOKUP($E47,'Country Indicator Data'!$B$4:$N$194,6,FALSE)&gt;L$3,5,IF(VLOOKUP($E47,'Country Indicator Data'!$B$4:$N$194,6,FALSE)&lt;L$4,0,5-(L$3-VLOOKUP($E47,'Country Indicator Data'!$B$4:$N$194,6,FALSE))/(L$3-L$4)*5)),1)))</f>
        <v>3</v>
      </c>
      <c r="M47" s="166">
        <f>IF(B47="Regional crisis",(IF(VLOOKUP($C47,'Regional Crises'!$B$1:$R$66,11,FALSE)="x","x",ROUND(IF(VLOOKUP($C47,'Regional Crises'!$B$1:$R$66,11,FALSE)&gt;M$3,5,IF(VLOOKUP($C47,'Regional Crises'!$B$1:$R$66,11,FALSE)&lt;M$4,0,5-(M$3-VLOOKUP($C47,'Regional Crises'!$B$1:$R$66,11,FALSE))/(M$3-M$4)*5)),1))),IF(VLOOKUP($E47,'Country Indicator Data'!$B$4:$N$194,7,FALSE)="x","x",ROUND(IF(VLOOKUP($E47,'Country Indicator Data'!$B$4:$N$194,7,FALSE)&gt;M$3,5,IF(VLOOKUP($E47,'Country Indicator Data'!$B$4:$N$194,7,FALSE)&lt;M$4,0,5-(M$3-VLOOKUP($E47,'Country Indicator Data'!$B$4:$N$194,7,FALSE))/(M$3-M$4)*5)),1)))</f>
        <v>1.8</v>
      </c>
      <c r="N47" s="166">
        <f t="shared" si="15"/>
        <v>2.4</v>
      </c>
      <c r="O47" s="166">
        <f t="shared" si="16"/>
        <v>2.4666666666666668</v>
      </c>
      <c r="P47" s="166">
        <f>IF(B47="Regional crisis",VLOOKUP(C47,'Regional Crises'!$B$1:$R$69,12,FALSE),VLOOKUP(E47,'Country Indicator Data'!$B$4:$I$194,8,FALSE))</f>
        <v>4</v>
      </c>
      <c r="Q47" s="166">
        <f>IF($B47="Regional crisis",((IF(VLOOKUP($C47,'Regional Crises'!$B$1:$R$66,13,FALSE)="x","x",ROUND(IF(VLOOKUP($C47,'Regional Crises'!$B$1:$R$66,13,FALSE)&gt;Q$3,5,IF(VLOOKUP($C47,'Regional Crises'!$B$1:$R$66,13,FALSE)&lt;Q$4,0,5-(LOG(Q$3)-LOG(VLOOKUP($C47,'Regional Crises'!$B$1:$R$66,13,FALSE)))/(LOG(Q$3)-LOG(Q$4))*5)),1)))),(IF(VLOOKUP($E47,'Country Indicator Data'!$B$4:$N$194,9,FALSE)="x","x",ROUND(IF(VLOOKUP($E47,'Country Indicator Data'!$B$4:$N$194,9,FALSE)&gt;Q$3,5,IF(VLOOKUP($E47,'Country Indicator Data'!$B$4:$N$194,9,FALSE)&lt;Q$4,0,5-(LOG(Q$3)-LOG(VLOOKUP($E47,'Country Indicator Data'!$B$4:$N$194,9,FALSE)))/(LOG(Q$3)-LOG(Q$4))*5)),1))))</f>
        <v>3</v>
      </c>
      <c r="R47" s="166">
        <f t="shared" si="17"/>
        <v>3.5</v>
      </c>
      <c r="S47" s="166">
        <f>IF(B47="Regional crisis",((IF(VLOOKUP($C47,'Regional Crises'!$B$1:$R$66,17,FALSE)="x","x",ROUND(IF(VLOOKUP($C47,'Regional Crises'!$B$1:$R$66,17,FALSE)&gt;S$3,0,IF(VLOOKUP($C47,'Regional Crises'!$B$1:$R$66,17,FALSE)&lt;S$4,5,(S$3-VLOOKUP($C47,'Regional Crises'!$B$1:$R$66,17,FALSE))/(S$3-S$4)*5)),1)))),(IF(VLOOKUP($E47,'Country Indicator Data'!$B$4:$N$194,13,FALSE)="x","x",ROUND(IF(VLOOKUP($E47,'Country Indicator Data'!$B$4:$N$194,13,FALSE)&gt;S$3,0,IF(VLOOKUP($E47,'Country Indicator Data'!$B$4:$N$194,13,FALSE)&lt;S$4,5,(S$3-VLOOKUP($E47,'Country Indicator Data'!$B$4:$N$194,13,FALSE))/(S$3-S$4)*5)),1))))</f>
        <v>3</v>
      </c>
      <c r="T47" s="166">
        <f>IF(B47="Regional crisis",((IF(VLOOKUP($C47,'Regional Crises'!$B$1:$R$66,14,FALSE)="x","x",ROUND(IF(VLOOKUP($C47,'Regional Crises'!$B$1:$R$66,14,FALSE)&gt;T$3,0,IF(VLOOKUP($C47,'Regional Crises'!$B$1:$R$66,14,FALSE)&lt;T$4,5,(T$3-VLOOKUP($C47,'Regional Crises'!$B$1:$R$66,14,FALSE))/(T$3-T$4)*5)),1)))),(IF(VLOOKUP($E47,'Country Indicator Data'!$B$4:$N$194,10,FALSE)="x","x",ROUND(IF(VLOOKUP($E47,'Country Indicator Data'!$B$4:$N$194,10,FALSE)&gt;T$3,0,IF(VLOOKUP($E47,'Country Indicator Data'!$B$4:$N$194,10,FALSE)&lt;T$4,5,(T$3-VLOOKUP($E47,'Country Indicator Data'!$B$4:$N$194,10,FALSE))/(T$3-T$4)*5)),1))))</f>
        <v>2.8</v>
      </c>
      <c r="U47" s="166">
        <f>IF(B47="Regional crisis",((IF(VLOOKUP($C47,'Regional Crises'!$B$1:$R$66,15,FALSE)="x","x",ROUND(IF(VLOOKUP($C47,'Regional Crises'!$B$1:$R$66,15,FALSE)&gt;U$3,0,IF(VLOOKUP($C47,'Regional Crises'!$B$1:$R$66,15,FALSE)&lt;U$4,5,(U$3-VLOOKUP($C47,'Regional Crises'!$B$1:$R$66,15,FALSE))/(U$3-U$4)*5)),1)))),(IF(VLOOKUP($E47,'Country Indicator Data'!$B$4:$N$194,11,FALSE)="x","x",ROUND(IF(VLOOKUP($E47,'Country Indicator Data'!$B$4:$N$194,11,FALSE)&gt;U$3,0,IF(VLOOKUP($E47,'Country Indicator Data'!$B$4:$N$194,11,FALSE)&lt;U$4,5,(U$3-VLOOKUP($E47,'Country Indicator Data'!$B$4:$N$194,11,FALSE))/(U$3-U$4)*5)),1))))</f>
        <v>2</v>
      </c>
      <c r="V47" s="166">
        <f>IF(B47="Regional crisis",((IF(VLOOKUP($C47,'Regional Crises'!$B$1:$R$66,16,FALSE)="x","x",ROUND(IF(VLOOKUP($C47,'Regional Crises'!$B$1:$R$66,16,FALSE)&gt;V$3,0,IF(VLOOKUP($C47,'Regional Crises'!$B$1:$R$66,16,FALSE)&lt;V$4,5,(V$3-VLOOKUP($C47,'Regional Crises'!$B$1:$R$66,16,FALSE))/(V$3-V$4)*5)),1)))),(IF(VLOOKUP($E47,'Country Indicator Data'!$B$4:$N$194,12,FALSE)="x","x",ROUND(IF(VLOOKUP($E47,'Country Indicator Data'!$B$4:$N$194,12,FALSE)&gt;V$3,0,IF(VLOOKUP($E47,'Country Indicator Data'!$B$4:$N$194,12,FALSE)&lt;V$4,5,(V$3-VLOOKUP($E47,'Country Indicator Data'!$B$4:$N$194,12,FALSE))/(V$3-V$4)*5)),1))))</f>
        <v>2</v>
      </c>
      <c r="W47" s="166">
        <f t="shared" si="18"/>
        <v>2.5</v>
      </c>
      <c r="X47" s="166">
        <f t="shared" si="19"/>
        <v>2.8</v>
      </c>
      <c r="Y47" s="173">
        <f>IF('Core Indicators'!FC44="x","x",IF('Core Indicators'!FC44&gt;=5,5,IF('Core Indicators'!FC44&gt;=4,4,IF('Core Indicators'!FC44&gt;=3,3,IF('Core Indicators'!FC44&gt;=2,2,IF('Core Indicators'!FC44&gt;=1,1,0))))))</f>
        <v>0</v>
      </c>
      <c r="Z47" s="166">
        <f t="shared" si="20"/>
        <v>0</v>
      </c>
      <c r="AA47" s="173">
        <f>'Crisis Indicator Data'!Y44</f>
        <v>0</v>
      </c>
      <c r="AB47" s="173">
        <f>'Crisis Indicator Data'!Z44</f>
        <v>2</v>
      </c>
      <c r="AC47" s="173">
        <f>'Crisis Indicator Data'!AA44</f>
        <v>2</v>
      </c>
      <c r="AD47" s="173">
        <f>'Crisis Indicator Data'!AB44</f>
        <v>0</v>
      </c>
      <c r="AE47" s="173">
        <f t="shared" si="21"/>
        <v>2</v>
      </c>
      <c r="AF47" s="173">
        <f>'Crisis Indicator Data'!AC44</f>
        <v>0</v>
      </c>
      <c r="AG47" s="173">
        <f>'Crisis Indicator Data'!AD44</f>
        <v>1</v>
      </c>
      <c r="AH47" s="173">
        <f t="shared" si="22"/>
        <v>1</v>
      </c>
      <c r="AI47" s="173">
        <f>'Crisis Indicator Data'!AE44</f>
        <v>2</v>
      </c>
      <c r="AJ47" s="173">
        <f>'Crisis Indicator Data'!AF44</f>
        <v>0</v>
      </c>
      <c r="AK47" s="173">
        <f>'Crisis Indicator Data'!AG44</f>
        <v>3</v>
      </c>
      <c r="AL47" s="173">
        <f t="shared" si="23"/>
        <v>4</v>
      </c>
      <c r="AM47" s="166">
        <f t="shared" si="24"/>
        <v>2</v>
      </c>
      <c r="AN47" s="166">
        <f t="shared" si="25"/>
        <v>1</v>
      </c>
    </row>
    <row r="48" spans="1:40" ht="13.5" customHeight="1">
      <c r="A48" s="97" t="str">
        <f>'Crisis Indicator Data'!A45</f>
        <v>Conflict in Jammu and Kashmir</v>
      </c>
      <c r="B48" s="98" t="str">
        <f>'Crisis Indicator Data'!B45</f>
        <v>Conflict</v>
      </c>
      <c r="C48" s="98" t="str">
        <f>'Crisis Indicator Data'!C45</f>
        <v>IND002</v>
      </c>
      <c r="D48" s="98" t="str">
        <f>'Crisis Indicator Data'!D45</f>
        <v>India</v>
      </c>
      <c r="E48" s="99" t="str">
        <f>'Crisis Indicator Data'!E45</f>
        <v>IND</v>
      </c>
      <c r="F48" s="166">
        <f>IF(B48="Regional crisis",(IF(VLOOKUP($C48,'Regional Crises'!$B$1:$R$66,7,FALSE)="x","x",ROUND(IF(VLOOKUP($C48,'Regional Crises'!$B$1:$R$66,7,FALSE)&gt;$F$3,5,IF(VLOOKUP($C48,'Regional Crises'!$B$1:$R$66,7,FALSE)&lt;F$4,0,($F$3-VLOOKUP($C48,'Regional Crises'!$B$1:$R$66,7,FALSE))/($F$3-$F$4)*5)),1))),IF(VLOOKUP($E48,'Country Indicator Data'!$B$4:$N$194,3,FALSE)="x","x",ROUND(IF(VLOOKUP($E48,'Country Indicator Data'!$B$4:$N$194,3,FALSE)&gt;$F$3,5,IF(VLOOKUP($E48,'Country Indicator Data'!$B$4:$N$194,3,FALSE)&lt;$F$4,0,($F$3-VLOOKUP($E48,'Country Indicator Data'!$B$4:$N$194,3,FALSE))/($F$3-$F$4)*5)),1)))</f>
        <v>2.5</v>
      </c>
      <c r="G48" s="166">
        <f>IF(B48="Regional crisis",(IF(VLOOKUP($C48,'Regional Crises'!$B$1:$R$66,9,FALSE)="x","x",ROUND(IF(VLOOKUP($C48,'Regional Crises'!$B$1:$R$66,9,FALSE)&gt;G$3,5,IF(VLOOKUP($C48,'Regional Crises'!$B$1:$R$66,9,FALSE)&lt;G$4,0,(G$3-VLOOKUP($C48,'Regional Crises'!$B$1:$R$66,9,FALSE))/(G$3-G$4)*5)),1))),IF(VLOOKUP($E48,'Country Indicator Data'!$B$4:$N$194,5,FALSE)="x","x",ROUND(IF(VLOOKUP($E48,'Country Indicator Data'!$B$4:$N$194,5,FALSE)&gt;G$3,5,IF(VLOOKUP($E48,'Country Indicator Data'!$B$4:$N$194,5,FALSE)&lt;G$4,0,(G$3-VLOOKUP($E48,'Country Indicator Data'!$B$4:$N$194,5,FALSE))/(G$3-G$4)*5)),1)))</f>
        <v>1.4</v>
      </c>
      <c r="H48" s="166">
        <f t="shared" si="13"/>
        <v>1.95</v>
      </c>
      <c r="I48" s="166">
        <f>IF(B48="Regional crisis",(IF(VLOOKUP($C48,'Regional Crises'!$B$1:$R$66,6,FALSE)="x","x",ROUND(IF(VLOOKUP($C48,'Regional Crises'!$B$1:$R$66,6,FALSE)&gt;I$3,5,IF(VLOOKUP($C48,'Regional Crises'!$B$1:$R$66,6,FALSE)&lt;I$4,0,5-(I$3-VLOOKUP($C48,'Regional Crises'!$B$1:$R$66,6,FALSE))/(I$3-I$4)*5)),1))),IF(VLOOKUP($E48,'Country Indicator Data'!$B$4:$N$194,2,FALSE)="x","x",ROUND(IF(VLOOKUP($E48,'Country Indicator Data'!$B$4:$N$194,2,FALSE)&gt;I$3,5,IF(VLOOKUP($E48,'Country Indicator Data'!$B$4:$N$194,2,FALSE)&lt;I$4,0,5-(I$3-VLOOKUP($E48,'Country Indicator Data'!$B$4:$N$194,2,FALSE))/(I$3-I$4)*5)),1)))</f>
        <v>4.4000000000000004</v>
      </c>
      <c r="J48" s="166">
        <f>IF(B48="Regional crisis",(IF(VLOOKUP($C48,'Regional Crises'!$B$1:$R$66,8,FALSE)="x","x",ROUND(IF(VLOOKUP($C48,'Regional Crises'!$B$1:$R$66,8,FALSE)&gt;J$3,5,IF(VLOOKUP($C48,'Regional Crises'!$B$1:$R$66,8,FALSE)&lt;J$4,0,5-(J$3-VLOOKUP($C48,'Regional Crises'!$B$1:$R$66,8,FALSE))/(J$3-J$4)*5)),1))),IF(VLOOKUP($E48,'Country Indicator Data'!$B$4:$N$194,4,FALSE)="x","x",ROUND(IF(VLOOKUP($E48,'Country Indicator Data'!$B$4:$N$194,4,FALSE)&gt;J$3,5,IF(VLOOKUP($E48,'Country Indicator Data'!$B$4:$N$194,4,FALSE)&lt;J$4,0,5-(J$3-VLOOKUP($E48,'Country Indicator Data'!$B$4:$N$194,4,FALSE))/(J$3-J$4)*5)),1)))</f>
        <v>0.1</v>
      </c>
      <c r="K48" s="166">
        <f t="shared" si="14"/>
        <v>2.25</v>
      </c>
      <c r="L48" s="166">
        <f>IF(B48="Regional crisis",(IF(VLOOKUP($C48,'Regional Crises'!$B$1:$R$66,10,FALSE)="x","x",ROUND(IF(VLOOKUP($C48,'Regional Crises'!$B$1:$R$66,10,FALSE)&gt;L$3,5,IF(VLOOKUP($C48,'Regional Crises'!$B$1:$R$66,10,FALSE)&lt;L$4,0,5-(L$3-VLOOKUP($C48,'Regional Crises'!$B$1:$R$66,10,FALSE))/(L$3-L$4)*5)),1))),IF(VLOOKUP($E48,'Country Indicator Data'!$B$4:$N$194,6,FALSE)="x","x",ROUND(IF(VLOOKUP($E48,'Country Indicator Data'!$B$4:$N$194,6,FALSE)&gt;L$3,5,IF(VLOOKUP($E48,'Country Indicator Data'!$B$4:$N$194,6,FALSE)&lt;L$4,0,5-(L$3-VLOOKUP($E48,'Country Indicator Data'!$B$4:$N$194,6,FALSE))/(L$3-L$4)*5)),1)))</f>
        <v>3.3</v>
      </c>
      <c r="M48" s="166">
        <f>IF(B48="Regional crisis",(IF(VLOOKUP($C48,'Regional Crises'!$B$1:$R$66,11,FALSE)="x","x",ROUND(IF(VLOOKUP($C48,'Regional Crises'!$B$1:$R$66,11,FALSE)&gt;M$3,5,IF(VLOOKUP($C48,'Regional Crises'!$B$1:$R$66,11,FALSE)&lt;M$4,0,5-(M$3-VLOOKUP($C48,'Regional Crises'!$B$1:$R$66,11,FALSE))/(M$3-M$4)*5)),1))),IF(VLOOKUP($E48,'Country Indicator Data'!$B$4:$N$194,7,FALSE)="x","x",ROUND(IF(VLOOKUP($E48,'Country Indicator Data'!$B$4:$N$194,7,FALSE)&gt;M$3,5,IF(VLOOKUP($E48,'Country Indicator Data'!$B$4:$N$194,7,FALSE)&lt;M$4,0,5-(M$3-VLOOKUP($E48,'Country Indicator Data'!$B$4:$N$194,7,FALSE))/(M$3-M$4)*5)),1)))</f>
        <v>1.6</v>
      </c>
      <c r="N48" s="166">
        <f t="shared" si="15"/>
        <v>2.4500000000000002</v>
      </c>
      <c r="O48" s="166">
        <f t="shared" si="16"/>
        <v>2.2166666666666668</v>
      </c>
      <c r="P48" s="166">
        <f>IF(B48="Regional crisis",VLOOKUP(C48,'Regional Crises'!$B$1:$R$69,12,FALSE),VLOOKUP(E48,'Country Indicator Data'!$B$4:$I$194,8,FALSE))</f>
        <v>4</v>
      </c>
      <c r="Q48" s="166">
        <f>IF($B48="Regional crisis",((IF(VLOOKUP($C48,'Regional Crises'!$B$1:$R$66,13,FALSE)="x","x",ROUND(IF(VLOOKUP($C48,'Regional Crises'!$B$1:$R$66,13,FALSE)&gt;Q$3,5,IF(VLOOKUP($C48,'Regional Crises'!$B$1:$R$66,13,FALSE)&lt;Q$4,0,5-(LOG(Q$3)-LOG(VLOOKUP($C48,'Regional Crises'!$B$1:$R$66,13,FALSE)))/(LOG(Q$3)-LOG(Q$4))*5)),1)))),(IF(VLOOKUP($E48,'Country Indicator Data'!$B$4:$N$194,9,FALSE)="x","x",ROUND(IF(VLOOKUP($E48,'Country Indicator Data'!$B$4:$N$194,9,FALSE)&gt;Q$3,5,IF(VLOOKUP($E48,'Country Indicator Data'!$B$4:$N$194,9,FALSE)&lt;Q$4,0,5-(LOG(Q$3)-LOG(VLOOKUP($E48,'Country Indicator Data'!$B$4:$N$194,9,FALSE)))/(LOG(Q$3)-LOG(Q$4))*5)),1))))</f>
        <v>2.9</v>
      </c>
      <c r="R48" s="166">
        <f t="shared" si="17"/>
        <v>3.45</v>
      </c>
      <c r="S48" s="166">
        <f>IF(B48="Regional crisis",((IF(VLOOKUP($C48,'Regional Crises'!$B$1:$R$66,17,FALSE)="x","x",ROUND(IF(VLOOKUP($C48,'Regional Crises'!$B$1:$R$66,17,FALSE)&gt;S$3,0,IF(VLOOKUP($C48,'Regional Crises'!$B$1:$R$66,17,FALSE)&lt;S$4,5,(S$3-VLOOKUP($C48,'Regional Crises'!$B$1:$R$66,17,FALSE))/(S$3-S$4)*5)),1)))),(IF(VLOOKUP($E48,'Country Indicator Data'!$B$4:$N$194,13,FALSE)="x","x",ROUND(IF(VLOOKUP($E48,'Country Indicator Data'!$B$4:$N$194,13,FALSE)&gt;S$3,0,IF(VLOOKUP($E48,'Country Indicator Data'!$B$4:$N$194,13,FALSE)&lt;S$4,5,(S$3-VLOOKUP($E48,'Country Indicator Data'!$B$4:$N$194,13,FALSE))/(S$3-S$4)*5)),1))))</f>
        <v>3</v>
      </c>
      <c r="T48" s="166">
        <f>IF(B48="Regional crisis",((IF(VLOOKUP($C48,'Regional Crises'!$B$1:$R$66,14,FALSE)="x","x",ROUND(IF(VLOOKUP($C48,'Regional Crises'!$B$1:$R$66,14,FALSE)&gt;T$3,0,IF(VLOOKUP($C48,'Regional Crises'!$B$1:$R$66,14,FALSE)&lt;T$4,5,(T$3-VLOOKUP($C48,'Regional Crises'!$B$1:$R$66,14,FALSE))/(T$3-T$4)*5)),1)))),(IF(VLOOKUP($E48,'Country Indicator Data'!$B$4:$N$194,10,FALSE)="x","x",ROUND(IF(VLOOKUP($E48,'Country Indicator Data'!$B$4:$N$194,10,FALSE)&gt;T$3,0,IF(VLOOKUP($E48,'Country Indicator Data'!$B$4:$N$194,10,FALSE)&lt;T$4,5,(T$3-VLOOKUP($E48,'Country Indicator Data'!$B$4:$N$194,10,FALSE))/(T$3-T$4)*5)),1))))</f>
        <v>2.5</v>
      </c>
      <c r="U48" s="166">
        <f>IF(B48="Regional crisis",((IF(VLOOKUP($C48,'Regional Crises'!$B$1:$R$66,15,FALSE)="x","x",ROUND(IF(VLOOKUP($C48,'Regional Crises'!$B$1:$R$66,15,FALSE)&gt;U$3,0,IF(VLOOKUP($C48,'Regional Crises'!$B$1:$R$66,15,FALSE)&lt;U$4,5,(U$3-VLOOKUP($C48,'Regional Crises'!$B$1:$R$66,15,FALSE))/(U$3-U$4)*5)),1)))),(IF(VLOOKUP($E48,'Country Indicator Data'!$B$4:$N$194,11,FALSE)="x","x",ROUND(IF(VLOOKUP($E48,'Country Indicator Data'!$B$4:$N$194,11,FALSE)&gt;U$3,0,IF(VLOOKUP($E48,'Country Indicator Data'!$B$4:$N$194,11,FALSE)&lt;U$4,5,(U$3-VLOOKUP($E48,'Country Indicator Data'!$B$4:$N$194,11,FALSE))/(U$3-U$4)*5)),1))))</f>
        <v>1.5</v>
      </c>
      <c r="V48" s="166">
        <f>IF(B48="Regional crisis",((IF(VLOOKUP($C48,'Regional Crises'!$B$1:$R$66,16,FALSE)="x","x",ROUND(IF(VLOOKUP($C48,'Regional Crises'!$B$1:$R$66,16,FALSE)&gt;V$3,0,IF(VLOOKUP($C48,'Regional Crises'!$B$1:$R$66,16,FALSE)&lt;V$4,5,(V$3-VLOOKUP($C48,'Regional Crises'!$B$1:$R$66,16,FALSE))/(V$3-V$4)*5)),1)))),(IF(VLOOKUP($E48,'Country Indicator Data'!$B$4:$N$194,12,FALSE)="x","x",ROUND(IF(VLOOKUP($E48,'Country Indicator Data'!$B$4:$N$194,12,FALSE)&gt;V$3,0,IF(VLOOKUP($E48,'Country Indicator Data'!$B$4:$N$194,12,FALSE)&lt;V$4,5,(V$3-VLOOKUP($E48,'Country Indicator Data'!$B$4:$N$194,12,FALSE))/(V$3-V$4)*5)),1))))</f>
        <v>1.5</v>
      </c>
      <c r="W48" s="166">
        <f t="shared" si="18"/>
        <v>2.1</v>
      </c>
      <c r="X48" s="166">
        <f t="shared" si="19"/>
        <v>2.6</v>
      </c>
      <c r="Y48" s="173" t="str">
        <f>IF('Core Indicators'!FC45="x","x",IF('Core Indicators'!FC45&gt;=5,5,IF('Core Indicators'!FC45&gt;=4,4,IF('Core Indicators'!FC45&gt;=3,3,IF('Core Indicators'!FC45&gt;=2,2,IF('Core Indicators'!FC45&gt;=1,1,0))))))</f>
        <v>x</v>
      </c>
      <c r="Z48" s="166" t="str">
        <f t="shared" si="20"/>
        <v>x</v>
      </c>
      <c r="AA48" s="173">
        <f>'Crisis Indicator Data'!Y45</f>
        <v>1</v>
      </c>
      <c r="AB48" s="173">
        <f>'Crisis Indicator Data'!Z45</f>
        <v>1</v>
      </c>
      <c r="AC48" s="173">
        <f>'Crisis Indicator Data'!AA45</f>
        <v>1</v>
      </c>
      <c r="AD48" s="173">
        <f>'Crisis Indicator Data'!AB45</f>
        <v>0</v>
      </c>
      <c r="AE48" s="173">
        <f t="shared" si="21"/>
        <v>2</v>
      </c>
      <c r="AF48" s="173">
        <f>'Crisis Indicator Data'!AC45</f>
        <v>1</v>
      </c>
      <c r="AG48" s="173">
        <f>'Crisis Indicator Data'!AD45</f>
        <v>2</v>
      </c>
      <c r="AH48" s="173">
        <f t="shared" si="22"/>
        <v>3</v>
      </c>
      <c r="AI48" s="173">
        <f>'Crisis Indicator Data'!AE45</f>
        <v>1</v>
      </c>
      <c r="AJ48" s="173">
        <f>'Crisis Indicator Data'!AF45</f>
        <v>1</v>
      </c>
      <c r="AK48" s="173">
        <f>'Crisis Indicator Data'!AG45</f>
        <v>2</v>
      </c>
      <c r="AL48" s="173">
        <f t="shared" si="23"/>
        <v>3</v>
      </c>
      <c r="AM48" s="166">
        <f t="shared" si="24"/>
        <v>3</v>
      </c>
      <c r="AN48" s="166">
        <f t="shared" si="25"/>
        <v>3</v>
      </c>
    </row>
    <row r="49" spans="1:40" ht="13.5" customHeight="1">
      <c r="A49" s="97" t="str">
        <f>'Crisis Indicator Data'!A46</f>
        <v>Afghan Refugees in Iran</v>
      </c>
      <c r="B49" s="98" t="str">
        <f>'Crisis Indicator Data'!B46</f>
        <v>International displacement</v>
      </c>
      <c r="C49" s="98" t="str">
        <f>'Crisis Indicator Data'!C46</f>
        <v>IRN004</v>
      </c>
      <c r="D49" s="98" t="str">
        <f>'Crisis Indicator Data'!D46</f>
        <v>Iran</v>
      </c>
      <c r="E49" s="99" t="str">
        <f>'Crisis Indicator Data'!E46</f>
        <v>IRN</v>
      </c>
      <c r="F49" s="166">
        <f>IF(B49="Regional crisis",(IF(VLOOKUP($C49,'Regional Crises'!$B$1:$R$66,7,FALSE)="x","x",ROUND(IF(VLOOKUP($C49,'Regional Crises'!$B$1:$R$66,7,FALSE)&gt;$F$3,5,IF(VLOOKUP($C49,'Regional Crises'!$B$1:$R$66,7,FALSE)&lt;F$4,0,($F$3-VLOOKUP($C49,'Regional Crises'!$B$1:$R$66,7,FALSE))/($F$3-$F$4)*5)),1))),IF(VLOOKUP($E49,'Country Indicator Data'!$B$4:$N$194,3,FALSE)="x","x",ROUND(IF(VLOOKUP($E49,'Country Indicator Data'!$B$4:$N$194,3,FALSE)&gt;$F$3,5,IF(VLOOKUP($E49,'Country Indicator Data'!$B$4:$N$194,3,FALSE)&lt;$F$4,0,($F$3-VLOOKUP($E49,'Country Indicator Data'!$B$4:$N$194,3,FALSE))/($F$3-$F$4)*5)),1)))</f>
        <v>5</v>
      </c>
      <c r="G49" s="166">
        <f>IF(B49="Regional crisis",(IF(VLOOKUP($C49,'Regional Crises'!$B$1:$R$66,9,FALSE)="x","x",ROUND(IF(VLOOKUP($C49,'Regional Crises'!$B$1:$R$66,9,FALSE)&gt;G$3,5,IF(VLOOKUP($C49,'Regional Crises'!$B$1:$R$66,9,FALSE)&lt;G$4,0,(G$3-VLOOKUP($C49,'Regional Crises'!$B$1:$R$66,9,FALSE))/(G$3-G$4)*5)),1))),IF(VLOOKUP($E49,'Country Indicator Data'!$B$4:$N$194,5,FALSE)="x","x",ROUND(IF(VLOOKUP($E49,'Country Indicator Data'!$B$4:$N$194,5,FALSE)&gt;G$3,5,IF(VLOOKUP($E49,'Country Indicator Data'!$B$4:$N$194,5,FALSE)&lt;G$4,0,(G$3-VLOOKUP($E49,'Country Indicator Data'!$B$4:$N$194,5,FALSE))/(G$3-G$4)*5)),1)))</f>
        <v>3.6</v>
      </c>
      <c r="H49" s="166">
        <f t="shared" si="13"/>
        <v>4.3</v>
      </c>
      <c r="I49" s="166">
        <f>IF(B49="Regional crisis",(IF(VLOOKUP($C49,'Regional Crises'!$B$1:$R$66,6,FALSE)="x","x",ROUND(IF(VLOOKUP($C49,'Regional Crises'!$B$1:$R$66,6,FALSE)&gt;I$3,5,IF(VLOOKUP($C49,'Regional Crises'!$B$1:$R$66,6,FALSE)&lt;I$4,0,5-(I$3-VLOOKUP($C49,'Regional Crises'!$B$1:$R$66,6,FALSE))/(I$3-I$4)*5)),1))),IF(VLOOKUP($E49,'Country Indicator Data'!$B$4:$N$194,2,FALSE)="x","x",ROUND(IF(VLOOKUP($E49,'Country Indicator Data'!$B$4:$N$194,2,FALSE)&gt;I$3,5,IF(VLOOKUP($E49,'Country Indicator Data'!$B$4:$N$194,2,FALSE)&lt;I$4,0,5-(I$3-VLOOKUP($E49,'Country Indicator Data'!$B$4:$N$194,2,FALSE))/(I$3-I$4)*5)),1)))</f>
        <v>3.4</v>
      </c>
      <c r="J49" s="166">
        <f>IF(B49="Regional crisis",(IF(VLOOKUP($C49,'Regional Crises'!$B$1:$R$66,8,FALSE)="x","x",ROUND(IF(VLOOKUP($C49,'Regional Crises'!$B$1:$R$66,8,FALSE)&gt;J$3,5,IF(VLOOKUP($C49,'Regional Crises'!$B$1:$R$66,8,FALSE)&lt;J$4,0,5-(J$3-VLOOKUP($C49,'Regional Crises'!$B$1:$R$66,8,FALSE))/(J$3-J$4)*5)),1))),IF(VLOOKUP($E49,'Country Indicator Data'!$B$4:$N$194,4,FALSE)="x","x",ROUND(IF(VLOOKUP($E49,'Country Indicator Data'!$B$4:$N$194,4,FALSE)&gt;J$3,5,IF(VLOOKUP($E49,'Country Indicator Data'!$B$4:$N$194,4,FALSE)&lt;J$4,0,5-(J$3-VLOOKUP($E49,'Country Indicator Data'!$B$4:$N$194,4,FALSE))/(J$3-J$4)*5)),1)))</f>
        <v>1.6</v>
      </c>
      <c r="K49" s="166">
        <f t="shared" si="14"/>
        <v>2.5</v>
      </c>
      <c r="L49" s="166">
        <f>IF(B49="Regional crisis",(IF(VLOOKUP($C49,'Regional Crises'!$B$1:$R$66,10,FALSE)="x","x",ROUND(IF(VLOOKUP($C49,'Regional Crises'!$B$1:$R$66,10,FALSE)&gt;L$3,5,IF(VLOOKUP($C49,'Regional Crises'!$B$1:$R$66,10,FALSE)&lt;L$4,0,5-(L$3-VLOOKUP($C49,'Regional Crises'!$B$1:$R$66,10,FALSE))/(L$3-L$4)*5)),1))),IF(VLOOKUP($E49,'Country Indicator Data'!$B$4:$N$194,6,FALSE)="x","x",ROUND(IF(VLOOKUP($E49,'Country Indicator Data'!$B$4:$N$194,6,FALSE)&gt;L$3,5,IF(VLOOKUP($E49,'Country Indicator Data'!$B$4:$N$194,6,FALSE)&lt;L$4,0,5-(L$3-VLOOKUP($E49,'Country Indicator Data'!$B$4:$N$194,6,FALSE))/(L$3-L$4)*5)),1)))</f>
        <v>3.3</v>
      </c>
      <c r="M49" s="166">
        <f>IF(B49="Regional crisis",(IF(VLOOKUP($C49,'Regional Crises'!$B$1:$R$66,11,FALSE)="x","x",ROUND(IF(VLOOKUP($C49,'Regional Crises'!$B$1:$R$66,11,FALSE)&gt;M$3,5,IF(VLOOKUP($C49,'Regional Crises'!$B$1:$R$66,11,FALSE)&lt;M$4,0,5-(M$3-VLOOKUP($C49,'Regional Crises'!$B$1:$R$66,11,FALSE))/(M$3-M$4)*5)),1))),IF(VLOOKUP($E49,'Country Indicator Data'!$B$4:$N$194,7,FALSE)="x","x",ROUND(IF(VLOOKUP($E49,'Country Indicator Data'!$B$4:$N$194,7,FALSE)&gt;M$3,5,IF(VLOOKUP($E49,'Country Indicator Data'!$B$4:$N$194,7,FALSE)&lt;M$4,0,5-(M$3-VLOOKUP($E49,'Country Indicator Data'!$B$4:$N$194,7,FALSE))/(M$3-M$4)*5)),1)))</f>
        <v>2</v>
      </c>
      <c r="N49" s="166">
        <f t="shared" si="15"/>
        <v>2.65</v>
      </c>
      <c r="O49" s="166">
        <f t="shared" si="16"/>
        <v>3.15</v>
      </c>
      <c r="P49" s="166">
        <f>IF(B49="Regional crisis",VLOOKUP(C49,'Regional Crises'!$B$1:$R$69,12,FALSE),VLOOKUP(E49,'Country Indicator Data'!$B$4:$I$194,8,FALSE))</f>
        <v>3</v>
      </c>
      <c r="Q49" s="166">
        <f>IF($B49="Regional crisis",((IF(VLOOKUP($C49,'Regional Crises'!$B$1:$R$66,13,FALSE)="x","x",ROUND(IF(VLOOKUP($C49,'Regional Crises'!$B$1:$R$66,13,FALSE)&gt;Q$3,5,IF(VLOOKUP($C49,'Regional Crises'!$B$1:$R$66,13,FALSE)&lt;Q$4,0,5-(LOG(Q$3)-LOG(VLOOKUP($C49,'Regional Crises'!$B$1:$R$66,13,FALSE)))/(LOG(Q$3)-LOG(Q$4))*5)),1)))),(IF(VLOOKUP($E49,'Country Indicator Data'!$B$4:$N$194,9,FALSE)="x","x",ROUND(IF(VLOOKUP($E49,'Country Indicator Data'!$B$4:$N$194,9,FALSE)&gt;Q$3,5,IF(VLOOKUP($E49,'Country Indicator Data'!$B$4:$N$194,9,FALSE)&lt;Q$4,0,5-(LOG(Q$3)-LOG(VLOOKUP($E49,'Country Indicator Data'!$B$4:$N$194,9,FALSE)))/(LOG(Q$3)-LOG(Q$4))*5)),1))))</f>
        <v>0</v>
      </c>
      <c r="R49" s="166">
        <f t="shared" si="17"/>
        <v>1.5</v>
      </c>
      <c r="S49" s="166">
        <f>IF(B49="Regional crisis",((IF(VLOOKUP($C49,'Regional Crises'!$B$1:$R$66,17,FALSE)="x","x",ROUND(IF(VLOOKUP($C49,'Regional Crises'!$B$1:$R$66,17,FALSE)&gt;S$3,0,IF(VLOOKUP($C49,'Regional Crises'!$B$1:$R$66,17,FALSE)&lt;S$4,5,(S$3-VLOOKUP($C49,'Regional Crises'!$B$1:$R$66,17,FALSE))/(S$3-S$4)*5)),1)))),(IF(VLOOKUP($E49,'Country Indicator Data'!$B$4:$N$194,13,FALSE)="x","x",ROUND(IF(VLOOKUP($E49,'Country Indicator Data'!$B$4:$N$194,13,FALSE)&gt;S$3,0,IF(VLOOKUP($E49,'Country Indicator Data'!$B$4:$N$194,13,FALSE)&lt;S$4,5,(S$3-VLOOKUP($E49,'Country Indicator Data'!$B$4:$N$194,13,FALSE))/(S$3-S$4)*5)),1))))</f>
        <v>3.7</v>
      </c>
      <c r="T49" s="166">
        <f>IF(B49="Regional crisis",((IF(VLOOKUP($C49,'Regional Crises'!$B$1:$R$66,14,FALSE)="x","x",ROUND(IF(VLOOKUP($C49,'Regional Crises'!$B$1:$R$66,14,FALSE)&gt;T$3,0,IF(VLOOKUP($C49,'Regional Crises'!$B$1:$R$66,14,FALSE)&lt;T$4,5,(T$3-VLOOKUP($C49,'Regional Crises'!$B$1:$R$66,14,FALSE))/(T$3-T$4)*5)),1)))),(IF(VLOOKUP($E49,'Country Indicator Data'!$B$4:$N$194,10,FALSE)="x","x",ROUND(IF(VLOOKUP($E49,'Country Indicator Data'!$B$4:$N$194,10,FALSE)&gt;T$3,0,IF(VLOOKUP($E49,'Country Indicator Data'!$B$4:$N$194,10,FALSE)&lt;T$4,5,(T$3-VLOOKUP($E49,'Country Indicator Data'!$B$4:$N$194,10,FALSE))/(T$3-T$4)*5)),1))))</f>
        <v>3.2</v>
      </c>
      <c r="U49" s="166">
        <f>IF(B49="Regional crisis",((IF(VLOOKUP($C49,'Regional Crises'!$B$1:$R$66,15,FALSE)="x","x",ROUND(IF(VLOOKUP($C49,'Regional Crises'!$B$1:$R$66,15,FALSE)&gt;U$3,0,IF(VLOOKUP($C49,'Regional Crises'!$B$1:$R$66,15,FALSE)&lt;U$4,5,(U$3-VLOOKUP($C49,'Regional Crises'!$B$1:$R$66,15,FALSE))/(U$3-U$4)*5)),1)))),(IF(VLOOKUP($E49,'Country Indicator Data'!$B$4:$N$194,11,FALSE)="x","x",ROUND(IF(VLOOKUP($E49,'Country Indicator Data'!$B$4:$N$194,11,FALSE)&gt;U$3,0,IF(VLOOKUP($E49,'Country Indicator Data'!$B$4:$N$194,11,FALSE)&lt;U$4,5,(U$3-VLOOKUP($E49,'Country Indicator Data'!$B$4:$N$194,11,FALSE))/(U$3-U$4)*5)),1))))</f>
        <v>3.9</v>
      </c>
      <c r="V49" s="166">
        <f>IF(B49="Regional crisis",((IF(VLOOKUP($C49,'Regional Crises'!$B$1:$R$66,16,FALSE)="x","x",ROUND(IF(VLOOKUP($C49,'Regional Crises'!$B$1:$R$66,16,FALSE)&gt;V$3,0,IF(VLOOKUP($C49,'Regional Crises'!$B$1:$R$66,16,FALSE)&lt;V$4,5,(V$3-VLOOKUP($C49,'Regional Crises'!$B$1:$R$66,16,FALSE))/(V$3-V$4)*5)),1)))),(IF(VLOOKUP($E49,'Country Indicator Data'!$B$4:$N$194,12,FALSE)="x","x",ROUND(IF(VLOOKUP($E49,'Country Indicator Data'!$B$4:$N$194,12,FALSE)&gt;V$3,0,IF(VLOOKUP($E49,'Country Indicator Data'!$B$4:$N$194,12,FALSE)&lt;V$4,5,(V$3-VLOOKUP($E49,'Country Indicator Data'!$B$4:$N$194,12,FALSE))/(V$3-V$4)*5)),1))))</f>
        <v>4.2</v>
      </c>
      <c r="W49" s="166">
        <f t="shared" si="18"/>
        <v>3.8</v>
      </c>
      <c r="X49" s="166">
        <f t="shared" si="19"/>
        <v>2.8</v>
      </c>
      <c r="Y49" s="173">
        <f>IF('Core Indicators'!FC46="x","x",IF('Core Indicators'!FC46&gt;=5,5,IF('Core Indicators'!FC46&gt;=4,4,IF('Core Indicators'!FC46&gt;=3,3,IF('Core Indicators'!FC46&gt;=2,2,IF('Core Indicators'!FC46&gt;=1,1,0))))))</f>
        <v>2</v>
      </c>
      <c r="Z49" s="166">
        <f t="shared" si="20"/>
        <v>2</v>
      </c>
      <c r="AA49" s="173">
        <f>'Crisis Indicator Data'!Y46</f>
        <v>2</v>
      </c>
      <c r="AB49" s="173">
        <f>'Crisis Indicator Data'!Z46</f>
        <v>2</v>
      </c>
      <c r="AC49" s="173">
        <f>'Crisis Indicator Data'!AA46</f>
        <v>2</v>
      </c>
      <c r="AD49" s="173">
        <f>'Crisis Indicator Data'!AB46</f>
        <v>0</v>
      </c>
      <c r="AE49" s="173">
        <f t="shared" si="21"/>
        <v>3</v>
      </c>
      <c r="AF49" s="173">
        <f>'Crisis Indicator Data'!AC46</f>
        <v>2</v>
      </c>
      <c r="AG49" s="173">
        <f>'Crisis Indicator Data'!AD46</f>
        <v>2</v>
      </c>
      <c r="AH49" s="173">
        <f t="shared" si="22"/>
        <v>4</v>
      </c>
      <c r="AI49" s="173">
        <f>'Crisis Indicator Data'!AE46</f>
        <v>1</v>
      </c>
      <c r="AJ49" s="173">
        <f>'Crisis Indicator Data'!AF46</f>
        <v>1</v>
      </c>
      <c r="AK49" s="173">
        <f>'Crisis Indicator Data'!AG46</f>
        <v>2</v>
      </c>
      <c r="AL49" s="173">
        <f t="shared" si="23"/>
        <v>3</v>
      </c>
      <c r="AM49" s="166">
        <f t="shared" si="24"/>
        <v>3</v>
      </c>
      <c r="AN49" s="166">
        <f t="shared" si="25"/>
        <v>2.5</v>
      </c>
    </row>
    <row r="50" spans="1:40" ht="13.5" customHeight="1">
      <c r="A50" s="97" t="str">
        <f>'Crisis Indicator Data'!A47</f>
        <v>Multiple crises in Iraq</v>
      </c>
      <c r="B50" s="98" t="str">
        <f>'Crisis Indicator Data'!B47</f>
        <v>Multiple crises country</v>
      </c>
      <c r="C50" s="98" t="str">
        <f>'Crisis Indicator Data'!C47</f>
        <v>IRQ001</v>
      </c>
      <c r="D50" s="98" t="str">
        <f>'Crisis Indicator Data'!D47</f>
        <v>Iraq</v>
      </c>
      <c r="E50" s="99" t="str">
        <f>'Crisis Indicator Data'!E47</f>
        <v>IRQ</v>
      </c>
      <c r="F50" s="166">
        <f>IF(B50="Regional crisis",(IF(VLOOKUP($C50,'Regional Crises'!$B$1:$R$66,7,FALSE)="x","x",ROUND(IF(VLOOKUP($C50,'Regional Crises'!$B$1:$R$66,7,FALSE)&gt;$F$3,5,IF(VLOOKUP($C50,'Regional Crises'!$B$1:$R$66,7,FALSE)&lt;F$4,0,($F$3-VLOOKUP($C50,'Regional Crises'!$B$1:$R$66,7,FALSE))/($F$3-$F$4)*5)),1))),IF(VLOOKUP($E50,'Country Indicator Data'!$B$4:$N$194,3,FALSE)="x","x",ROUND(IF(VLOOKUP($E50,'Country Indicator Data'!$B$4:$N$194,3,FALSE)&gt;$F$3,5,IF(VLOOKUP($E50,'Country Indicator Data'!$B$4:$N$194,3,FALSE)&lt;$F$4,0,($F$3-VLOOKUP($E50,'Country Indicator Data'!$B$4:$N$194,3,FALSE))/($F$3-$F$4)*5)),1)))</f>
        <v>4.3</v>
      </c>
      <c r="G50" s="166">
        <f>IF(B50="Regional crisis",(IF(VLOOKUP($C50,'Regional Crises'!$B$1:$R$66,9,FALSE)="x","x",ROUND(IF(VLOOKUP($C50,'Regional Crises'!$B$1:$R$66,9,FALSE)&gt;G$3,5,IF(VLOOKUP($C50,'Regional Crises'!$B$1:$R$66,9,FALSE)&lt;G$4,0,(G$3-VLOOKUP($C50,'Regional Crises'!$B$1:$R$66,9,FALSE))/(G$3-G$4)*5)),1))),IF(VLOOKUP($E50,'Country Indicator Data'!$B$4:$N$194,5,FALSE)="x","x",ROUND(IF(VLOOKUP($E50,'Country Indicator Data'!$B$4:$N$194,5,FALSE)&gt;G$3,5,IF(VLOOKUP($E50,'Country Indicator Data'!$B$4:$N$194,5,FALSE)&lt;G$4,0,(G$3-VLOOKUP($E50,'Country Indicator Data'!$B$4:$N$194,5,FALSE))/(G$3-G$4)*5)),1)))</f>
        <v>3</v>
      </c>
      <c r="H50" s="166">
        <f t="shared" si="13"/>
        <v>3.65</v>
      </c>
      <c r="I50" s="166">
        <f>IF(B50="Regional crisis",(IF(VLOOKUP($C50,'Regional Crises'!$B$1:$R$66,6,FALSE)="x","x",ROUND(IF(VLOOKUP($C50,'Regional Crises'!$B$1:$R$66,6,FALSE)&gt;I$3,5,IF(VLOOKUP($C50,'Regional Crises'!$B$1:$R$66,6,FALSE)&lt;I$4,0,5-(I$3-VLOOKUP($C50,'Regional Crises'!$B$1:$R$66,6,FALSE))/(I$3-I$4)*5)),1))),IF(VLOOKUP($E50,'Country Indicator Data'!$B$4:$N$194,2,FALSE)="x","x",ROUND(IF(VLOOKUP($E50,'Country Indicator Data'!$B$4:$N$194,2,FALSE)&gt;I$3,5,IF(VLOOKUP($E50,'Country Indicator Data'!$B$4:$N$194,2,FALSE)&lt;I$4,0,5-(I$3-VLOOKUP($E50,'Country Indicator Data'!$B$4:$N$194,2,FALSE))/(I$3-I$4)*5)),1)))</f>
        <v>2.7</v>
      </c>
      <c r="J50" s="166">
        <f>IF(B50="Regional crisis",(IF(VLOOKUP($C50,'Regional Crises'!$B$1:$R$66,8,FALSE)="x","x",ROUND(IF(VLOOKUP($C50,'Regional Crises'!$B$1:$R$66,8,FALSE)&gt;J$3,5,IF(VLOOKUP($C50,'Regional Crises'!$B$1:$R$66,8,FALSE)&lt;J$4,0,5-(J$3-VLOOKUP($C50,'Regional Crises'!$B$1:$R$66,8,FALSE))/(J$3-J$4)*5)),1))),IF(VLOOKUP($E50,'Country Indicator Data'!$B$4:$N$194,4,FALSE)="x","x",ROUND(IF(VLOOKUP($E50,'Country Indicator Data'!$B$4:$N$194,4,FALSE)&gt;J$3,5,IF(VLOOKUP($E50,'Country Indicator Data'!$B$4:$N$194,4,FALSE)&lt;J$4,0,5-(J$3-VLOOKUP($E50,'Country Indicator Data'!$B$4:$N$194,4,FALSE))/(J$3-J$4)*5)),1)))</f>
        <v>0</v>
      </c>
      <c r="K50" s="166">
        <f t="shared" si="14"/>
        <v>1.35</v>
      </c>
      <c r="L50" s="166">
        <f>IF(B50="Regional crisis",(IF(VLOOKUP($C50,'Regional Crises'!$B$1:$R$66,10,FALSE)="x","x",ROUND(IF(VLOOKUP($C50,'Regional Crises'!$B$1:$R$66,10,FALSE)&gt;L$3,5,IF(VLOOKUP($C50,'Regional Crises'!$B$1:$R$66,10,FALSE)&lt;L$4,0,5-(L$3-VLOOKUP($C50,'Regional Crises'!$B$1:$R$66,10,FALSE))/(L$3-L$4)*5)),1))),IF(VLOOKUP($E50,'Country Indicator Data'!$B$4:$N$194,6,FALSE)="x","x",ROUND(IF(VLOOKUP($E50,'Country Indicator Data'!$B$4:$N$194,6,FALSE)&gt;L$3,5,IF(VLOOKUP($E50,'Country Indicator Data'!$B$4:$N$194,6,FALSE)&lt;L$4,0,5-(L$3-VLOOKUP($E50,'Country Indicator Data'!$B$4:$N$194,6,FALSE))/(L$3-L$4)*5)),1)))</f>
        <v>3.6</v>
      </c>
      <c r="M50" s="166">
        <f>IF(B50="Regional crisis",(IF(VLOOKUP($C50,'Regional Crises'!$B$1:$R$66,11,FALSE)="x","x",ROUND(IF(VLOOKUP($C50,'Regional Crises'!$B$1:$R$66,11,FALSE)&gt;M$3,5,IF(VLOOKUP($C50,'Regional Crises'!$B$1:$R$66,11,FALSE)&lt;M$4,0,5-(M$3-VLOOKUP($C50,'Regional Crises'!$B$1:$R$66,11,FALSE))/(M$3-M$4)*5)),1))),IF(VLOOKUP($E50,'Country Indicator Data'!$B$4:$N$194,7,FALSE)="x","x",ROUND(IF(VLOOKUP($E50,'Country Indicator Data'!$B$4:$N$194,7,FALSE)&gt;M$3,5,IF(VLOOKUP($E50,'Country Indicator Data'!$B$4:$N$194,7,FALSE)&lt;M$4,0,5-(M$3-VLOOKUP($E50,'Country Indicator Data'!$B$4:$N$194,7,FALSE))/(M$3-M$4)*5)),1)))</f>
        <v>0.6</v>
      </c>
      <c r="N50" s="166">
        <f t="shared" si="15"/>
        <v>2.1</v>
      </c>
      <c r="O50" s="166">
        <f t="shared" si="16"/>
        <v>2.3666666666666667</v>
      </c>
      <c r="P50" s="166">
        <f>IF(B50="Regional crisis",VLOOKUP(C50,'Regional Crises'!$B$1:$R$69,12,FALSE),VLOOKUP(E50,'Country Indicator Data'!$B$4:$I$194,8,FALSE))</f>
        <v>4</v>
      </c>
      <c r="Q50" s="166">
        <f>IF($B50="Regional crisis",((IF(VLOOKUP($C50,'Regional Crises'!$B$1:$R$66,13,FALSE)="x","x",ROUND(IF(VLOOKUP($C50,'Regional Crises'!$B$1:$R$66,13,FALSE)&gt;Q$3,5,IF(VLOOKUP($C50,'Regional Crises'!$B$1:$R$66,13,FALSE)&lt;Q$4,0,5-(LOG(Q$3)-LOG(VLOOKUP($C50,'Regional Crises'!$B$1:$R$66,13,FALSE)))/(LOG(Q$3)-LOG(Q$4))*5)),1)))),(IF(VLOOKUP($E50,'Country Indicator Data'!$B$4:$N$194,9,FALSE)="x","x",ROUND(IF(VLOOKUP($E50,'Country Indicator Data'!$B$4:$N$194,9,FALSE)&gt;Q$3,5,IF(VLOOKUP($E50,'Country Indicator Data'!$B$4:$N$194,9,FALSE)&lt;Q$4,0,5-(LOG(Q$3)-LOG(VLOOKUP($E50,'Country Indicator Data'!$B$4:$N$194,9,FALSE)))/(LOG(Q$3)-LOG(Q$4))*5)),1))))</f>
        <v>4.5</v>
      </c>
      <c r="R50" s="166">
        <f t="shared" si="17"/>
        <v>4.25</v>
      </c>
      <c r="S50" s="166">
        <f>IF(B50="Regional crisis",((IF(VLOOKUP($C50,'Regional Crises'!$B$1:$R$66,17,FALSE)="x","x",ROUND(IF(VLOOKUP($C50,'Regional Crises'!$B$1:$R$66,17,FALSE)&gt;S$3,0,IF(VLOOKUP($C50,'Regional Crises'!$B$1:$R$66,17,FALSE)&lt;S$4,5,(S$3-VLOOKUP($C50,'Regional Crises'!$B$1:$R$66,17,FALSE))/(S$3-S$4)*5)),1)))),(IF(VLOOKUP($E50,'Country Indicator Data'!$B$4:$N$194,13,FALSE)="x","x",ROUND(IF(VLOOKUP($E50,'Country Indicator Data'!$B$4:$N$194,13,FALSE)&gt;S$3,0,IF(VLOOKUP($E50,'Country Indicator Data'!$B$4:$N$194,13,FALSE)&lt;S$4,5,(S$3-VLOOKUP($E50,'Country Indicator Data'!$B$4:$N$194,13,FALSE))/(S$3-S$4)*5)),1))))</f>
        <v>4</v>
      </c>
      <c r="T50" s="166">
        <f>IF(B50="Regional crisis",((IF(VLOOKUP($C50,'Regional Crises'!$B$1:$R$66,14,FALSE)="x","x",ROUND(IF(VLOOKUP($C50,'Regional Crises'!$B$1:$R$66,14,FALSE)&gt;T$3,0,IF(VLOOKUP($C50,'Regional Crises'!$B$1:$R$66,14,FALSE)&lt;T$4,5,(T$3-VLOOKUP($C50,'Regional Crises'!$B$1:$R$66,14,FALSE))/(T$3-T$4)*5)),1)))),(IF(VLOOKUP($E50,'Country Indicator Data'!$B$4:$N$194,10,FALSE)="x","x",ROUND(IF(VLOOKUP($E50,'Country Indicator Data'!$B$4:$N$194,10,FALSE)&gt;T$3,0,IF(VLOOKUP($E50,'Country Indicator Data'!$B$4:$N$194,10,FALSE)&lt;T$4,5,(T$3-VLOOKUP($E50,'Country Indicator Data'!$B$4:$N$194,10,FALSE))/(T$3-T$4)*5)),1))))</f>
        <v>4.2</v>
      </c>
      <c r="U50" s="166">
        <f>IF(B50="Regional crisis",((IF(VLOOKUP($C50,'Regional Crises'!$B$1:$R$66,15,FALSE)="x","x",ROUND(IF(VLOOKUP($C50,'Regional Crises'!$B$1:$R$66,15,FALSE)&gt;U$3,0,IF(VLOOKUP($C50,'Regional Crises'!$B$1:$R$66,15,FALSE)&lt;U$4,5,(U$3-VLOOKUP($C50,'Regional Crises'!$B$1:$R$66,15,FALSE))/(U$3-U$4)*5)),1)))),(IF(VLOOKUP($E50,'Country Indicator Data'!$B$4:$N$194,11,FALSE)="x","x",ROUND(IF(VLOOKUP($E50,'Country Indicator Data'!$B$4:$N$194,11,FALSE)&gt;U$3,0,IF(VLOOKUP($E50,'Country Indicator Data'!$B$4:$N$194,11,FALSE)&lt;U$4,5,(U$3-VLOOKUP($E50,'Country Indicator Data'!$B$4:$N$194,11,FALSE))/(U$3-U$4)*5)),1))))</f>
        <v>3.1</v>
      </c>
      <c r="V50" s="166">
        <f>IF(B50="Regional crisis",((IF(VLOOKUP($C50,'Regional Crises'!$B$1:$R$66,16,FALSE)="x","x",ROUND(IF(VLOOKUP($C50,'Regional Crises'!$B$1:$R$66,16,FALSE)&gt;V$3,0,IF(VLOOKUP($C50,'Regional Crises'!$B$1:$R$66,16,FALSE)&lt;V$4,5,(V$3-VLOOKUP($C50,'Regional Crises'!$B$1:$R$66,16,FALSE))/(V$3-V$4)*5)),1)))),(IF(VLOOKUP($E50,'Country Indicator Data'!$B$4:$N$194,12,FALSE)="x","x",ROUND(IF(VLOOKUP($E50,'Country Indicator Data'!$B$4:$N$194,12,FALSE)&gt;V$3,0,IF(VLOOKUP($E50,'Country Indicator Data'!$B$4:$N$194,12,FALSE)&lt;V$4,5,(V$3-VLOOKUP($E50,'Country Indicator Data'!$B$4:$N$194,12,FALSE))/(V$3-V$4)*5)),1))))</f>
        <v>3.5</v>
      </c>
      <c r="W50" s="166">
        <f t="shared" si="18"/>
        <v>3.7</v>
      </c>
      <c r="X50" s="166">
        <f t="shared" si="19"/>
        <v>3.4</v>
      </c>
      <c r="Y50" s="173">
        <f>IF('Core Indicators'!FC47="x","x",IF('Core Indicators'!FC47&gt;=5,5,IF('Core Indicators'!FC47&gt;=4,4,IF('Core Indicators'!FC47&gt;=3,3,IF('Core Indicators'!FC47&gt;=2,2,IF('Core Indicators'!FC47&gt;=1,1,0))))))</f>
        <v>5</v>
      </c>
      <c r="Z50" s="166">
        <f t="shared" si="20"/>
        <v>5</v>
      </c>
      <c r="AA50" s="173">
        <f>'Crisis Indicator Data'!Y47</f>
        <v>1</v>
      </c>
      <c r="AB50" s="173">
        <f>'Crisis Indicator Data'!Z47</f>
        <v>2</v>
      </c>
      <c r="AC50" s="173">
        <f>'Crisis Indicator Data'!AA47</f>
        <v>2</v>
      </c>
      <c r="AD50" s="173">
        <f>'Crisis Indicator Data'!AB47</f>
        <v>0</v>
      </c>
      <c r="AE50" s="173">
        <f t="shared" si="21"/>
        <v>2</v>
      </c>
      <c r="AF50" s="173">
        <f>'Crisis Indicator Data'!AC47</f>
        <v>2</v>
      </c>
      <c r="AG50" s="173">
        <f>'Crisis Indicator Data'!AD47</f>
        <v>3</v>
      </c>
      <c r="AH50" s="173">
        <f t="shared" si="22"/>
        <v>5</v>
      </c>
      <c r="AI50" s="173">
        <f>'Crisis Indicator Data'!AE47</f>
        <v>0</v>
      </c>
      <c r="AJ50" s="173">
        <f>'Crisis Indicator Data'!AF47</f>
        <v>3</v>
      </c>
      <c r="AK50" s="173">
        <f>'Crisis Indicator Data'!AG47</f>
        <v>2</v>
      </c>
      <c r="AL50" s="173">
        <f t="shared" si="23"/>
        <v>4</v>
      </c>
      <c r="AM50" s="166">
        <f t="shared" si="24"/>
        <v>4</v>
      </c>
      <c r="AN50" s="166">
        <f t="shared" si="25"/>
        <v>4.5</v>
      </c>
    </row>
    <row r="51" spans="1:40" ht="13.5" customHeight="1">
      <c r="A51" s="97" t="str">
        <f>'Crisis Indicator Data'!A48</f>
        <v>Conflict  in Iraq</v>
      </c>
      <c r="B51" s="98" t="str">
        <f>'Crisis Indicator Data'!B48</f>
        <v>Conflict</v>
      </c>
      <c r="C51" s="98" t="str">
        <f>'Crisis Indicator Data'!C48</f>
        <v>IRQ002</v>
      </c>
      <c r="D51" s="98" t="str">
        <f>'Crisis Indicator Data'!D48</f>
        <v>Iraq</v>
      </c>
      <c r="E51" s="99" t="str">
        <f>'Crisis Indicator Data'!E48</f>
        <v>IRQ</v>
      </c>
      <c r="F51" s="166">
        <f>IF(B51="Regional crisis",(IF(VLOOKUP($C51,'Regional Crises'!$B$1:$R$66,7,FALSE)="x","x",ROUND(IF(VLOOKUP($C51,'Regional Crises'!$B$1:$R$66,7,FALSE)&gt;$F$3,5,IF(VLOOKUP($C51,'Regional Crises'!$B$1:$R$66,7,FALSE)&lt;F$4,0,($F$3-VLOOKUP($C51,'Regional Crises'!$B$1:$R$66,7,FALSE))/($F$3-$F$4)*5)),1))),IF(VLOOKUP($E51,'Country Indicator Data'!$B$4:$N$194,3,FALSE)="x","x",ROUND(IF(VLOOKUP($E51,'Country Indicator Data'!$B$4:$N$194,3,FALSE)&gt;$F$3,5,IF(VLOOKUP($E51,'Country Indicator Data'!$B$4:$N$194,3,FALSE)&lt;$F$4,0,($F$3-VLOOKUP($E51,'Country Indicator Data'!$B$4:$N$194,3,FALSE))/($F$3-$F$4)*5)),1)))</f>
        <v>4.3</v>
      </c>
      <c r="G51" s="166">
        <f>IF(B51="Regional crisis",(IF(VLOOKUP($C51,'Regional Crises'!$B$1:$R$66,9,FALSE)="x","x",ROUND(IF(VLOOKUP($C51,'Regional Crises'!$B$1:$R$66,9,FALSE)&gt;G$3,5,IF(VLOOKUP($C51,'Regional Crises'!$B$1:$R$66,9,FALSE)&lt;G$4,0,(G$3-VLOOKUP($C51,'Regional Crises'!$B$1:$R$66,9,FALSE))/(G$3-G$4)*5)),1))),IF(VLOOKUP($E51,'Country Indicator Data'!$B$4:$N$194,5,FALSE)="x","x",ROUND(IF(VLOOKUP($E51,'Country Indicator Data'!$B$4:$N$194,5,FALSE)&gt;G$3,5,IF(VLOOKUP($E51,'Country Indicator Data'!$B$4:$N$194,5,FALSE)&lt;G$4,0,(G$3-VLOOKUP($E51,'Country Indicator Data'!$B$4:$N$194,5,FALSE))/(G$3-G$4)*5)),1)))</f>
        <v>3</v>
      </c>
      <c r="H51" s="166">
        <f t="shared" si="13"/>
        <v>3.65</v>
      </c>
      <c r="I51" s="166">
        <f>IF(B51="Regional crisis",(IF(VLOOKUP($C51,'Regional Crises'!$B$1:$R$66,6,FALSE)="x","x",ROUND(IF(VLOOKUP($C51,'Regional Crises'!$B$1:$R$66,6,FALSE)&gt;I$3,5,IF(VLOOKUP($C51,'Regional Crises'!$B$1:$R$66,6,FALSE)&lt;I$4,0,5-(I$3-VLOOKUP($C51,'Regional Crises'!$B$1:$R$66,6,FALSE))/(I$3-I$4)*5)),1))),IF(VLOOKUP($E51,'Country Indicator Data'!$B$4:$N$194,2,FALSE)="x","x",ROUND(IF(VLOOKUP($E51,'Country Indicator Data'!$B$4:$N$194,2,FALSE)&gt;I$3,5,IF(VLOOKUP($E51,'Country Indicator Data'!$B$4:$N$194,2,FALSE)&lt;I$4,0,5-(I$3-VLOOKUP($E51,'Country Indicator Data'!$B$4:$N$194,2,FALSE))/(I$3-I$4)*5)),1)))</f>
        <v>2.7</v>
      </c>
      <c r="J51" s="166">
        <f>IF(B51="Regional crisis",(IF(VLOOKUP($C51,'Regional Crises'!$B$1:$R$66,8,FALSE)="x","x",ROUND(IF(VLOOKUP($C51,'Regional Crises'!$B$1:$R$66,8,FALSE)&gt;J$3,5,IF(VLOOKUP($C51,'Regional Crises'!$B$1:$R$66,8,FALSE)&lt;J$4,0,5-(J$3-VLOOKUP($C51,'Regional Crises'!$B$1:$R$66,8,FALSE))/(J$3-J$4)*5)),1))),IF(VLOOKUP($E51,'Country Indicator Data'!$B$4:$N$194,4,FALSE)="x","x",ROUND(IF(VLOOKUP($E51,'Country Indicator Data'!$B$4:$N$194,4,FALSE)&gt;J$3,5,IF(VLOOKUP($E51,'Country Indicator Data'!$B$4:$N$194,4,FALSE)&lt;J$4,0,5-(J$3-VLOOKUP($E51,'Country Indicator Data'!$B$4:$N$194,4,FALSE))/(J$3-J$4)*5)),1)))</f>
        <v>0</v>
      </c>
      <c r="K51" s="166">
        <f t="shared" si="14"/>
        <v>1.35</v>
      </c>
      <c r="L51" s="166">
        <f>IF(B51="Regional crisis",(IF(VLOOKUP($C51,'Regional Crises'!$B$1:$R$66,10,FALSE)="x","x",ROUND(IF(VLOOKUP($C51,'Regional Crises'!$B$1:$R$66,10,FALSE)&gt;L$3,5,IF(VLOOKUP($C51,'Regional Crises'!$B$1:$R$66,10,FALSE)&lt;L$4,0,5-(L$3-VLOOKUP($C51,'Regional Crises'!$B$1:$R$66,10,FALSE))/(L$3-L$4)*5)),1))),IF(VLOOKUP($E51,'Country Indicator Data'!$B$4:$N$194,6,FALSE)="x","x",ROUND(IF(VLOOKUP($E51,'Country Indicator Data'!$B$4:$N$194,6,FALSE)&gt;L$3,5,IF(VLOOKUP($E51,'Country Indicator Data'!$B$4:$N$194,6,FALSE)&lt;L$4,0,5-(L$3-VLOOKUP($E51,'Country Indicator Data'!$B$4:$N$194,6,FALSE))/(L$3-L$4)*5)),1)))</f>
        <v>3.6</v>
      </c>
      <c r="M51" s="166">
        <f>IF(B51="Regional crisis",(IF(VLOOKUP($C51,'Regional Crises'!$B$1:$R$66,11,FALSE)="x","x",ROUND(IF(VLOOKUP($C51,'Regional Crises'!$B$1:$R$66,11,FALSE)&gt;M$3,5,IF(VLOOKUP($C51,'Regional Crises'!$B$1:$R$66,11,FALSE)&lt;M$4,0,5-(M$3-VLOOKUP($C51,'Regional Crises'!$B$1:$R$66,11,FALSE))/(M$3-M$4)*5)),1))),IF(VLOOKUP($E51,'Country Indicator Data'!$B$4:$N$194,7,FALSE)="x","x",ROUND(IF(VLOOKUP($E51,'Country Indicator Data'!$B$4:$N$194,7,FALSE)&gt;M$3,5,IF(VLOOKUP($E51,'Country Indicator Data'!$B$4:$N$194,7,FALSE)&lt;M$4,0,5-(M$3-VLOOKUP($E51,'Country Indicator Data'!$B$4:$N$194,7,FALSE))/(M$3-M$4)*5)),1)))</f>
        <v>0.6</v>
      </c>
      <c r="N51" s="166">
        <f t="shared" si="15"/>
        <v>2.1</v>
      </c>
      <c r="O51" s="166">
        <f t="shared" si="16"/>
        <v>2.3666666666666667</v>
      </c>
      <c r="P51" s="166">
        <f>IF(B51="Regional crisis",VLOOKUP(C51,'Regional Crises'!$B$1:$R$69,12,FALSE),VLOOKUP(E51,'Country Indicator Data'!$B$4:$I$194,8,FALSE))</f>
        <v>4</v>
      </c>
      <c r="Q51" s="166">
        <f>IF($B51="Regional crisis",((IF(VLOOKUP($C51,'Regional Crises'!$B$1:$R$66,13,FALSE)="x","x",ROUND(IF(VLOOKUP($C51,'Regional Crises'!$B$1:$R$66,13,FALSE)&gt;Q$3,5,IF(VLOOKUP($C51,'Regional Crises'!$B$1:$R$66,13,FALSE)&lt;Q$4,0,5-(LOG(Q$3)-LOG(VLOOKUP($C51,'Regional Crises'!$B$1:$R$66,13,FALSE)))/(LOG(Q$3)-LOG(Q$4))*5)),1)))),(IF(VLOOKUP($E51,'Country Indicator Data'!$B$4:$N$194,9,FALSE)="x","x",ROUND(IF(VLOOKUP($E51,'Country Indicator Data'!$B$4:$N$194,9,FALSE)&gt;Q$3,5,IF(VLOOKUP($E51,'Country Indicator Data'!$B$4:$N$194,9,FALSE)&lt;Q$4,0,5-(LOG(Q$3)-LOG(VLOOKUP($E51,'Country Indicator Data'!$B$4:$N$194,9,FALSE)))/(LOG(Q$3)-LOG(Q$4))*5)),1))))</f>
        <v>4.5</v>
      </c>
      <c r="R51" s="166">
        <f t="shared" si="17"/>
        <v>4.25</v>
      </c>
      <c r="S51" s="166">
        <f>IF(B51="Regional crisis",((IF(VLOOKUP($C51,'Regional Crises'!$B$1:$R$66,17,FALSE)="x","x",ROUND(IF(VLOOKUP($C51,'Regional Crises'!$B$1:$R$66,17,FALSE)&gt;S$3,0,IF(VLOOKUP($C51,'Regional Crises'!$B$1:$R$66,17,FALSE)&lt;S$4,5,(S$3-VLOOKUP($C51,'Regional Crises'!$B$1:$R$66,17,FALSE))/(S$3-S$4)*5)),1)))),(IF(VLOOKUP($E51,'Country Indicator Data'!$B$4:$N$194,13,FALSE)="x","x",ROUND(IF(VLOOKUP($E51,'Country Indicator Data'!$B$4:$N$194,13,FALSE)&gt;S$3,0,IF(VLOOKUP($E51,'Country Indicator Data'!$B$4:$N$194,13,FALSE)&lt;S$4,5,(S$3-VLOOKUP($E51,'Country Indicator Data'!$B$4:$N$194,13,FALSE))/(S$3-S$4)*5)),1))))</f>
        <v>4</v>
      </c>
      <c r="T51" s="166">
        <f>IF(B51="Regional crisis",((IF(VLOOKUP($C51,'Regional Crises'!$B$1:$R$66,14,FALSE)="x","x",ROUND(IF(VLOOKUP($C51,'Regional Crises'!$B$1:$R$66,14,FALSE)&gt;T$3,0,IF(VLOOKUP($C51,'Regional Crises'!$B$1:$R$66,14,FALSE)&lt;T$4,5,(T$3-VLOOKUP($C51,'Regional Crises'!$B$1:$R$66,14,FALSE))/(T$3-T$4)*5)),1)))),(IF(VLOOKUP($E51,'Country Indicator Data'!$B$4:$N$194,10,FALSE)="x","x",ROUND(IF(VLOOKUP($E51,'Country Indicator Data'!$B$4:$N$194,10,FALSE)&gt;T$3,0,IF(VLOOKUP($E51,'Country Indicator Data'!$B$4:$N$194,10,FALSE)&lt;T$4,5,(T$3-VLOOKUP($E51,'Country Indicator Data'!$B$4:$N$194,10,FALSE))/(T$3-T$4)*5)),1))))</f>
        <v>4.2</v>
      </c>
      <c r="U51" s="166">
        <f>IF(B51="Regional crisis",((IF(VLOOKUP($C51,'Regional Crises'!$B$1:$R$66,15,FALSE)="x","x",ROUND(IF(VLOOKUP($C51,'Regional Crises'!$B$1:$R$66,15,FALSE)&gt;U$3,0,IF(VLOOKUP($C51,'Regional Crises'!$B$1:$R$66,15,FALSE)&lt;U$4,5,(U$3-VLOOKUP($C51,'Regional Crises'!$B$1:$R$66,15,FALSE))/(U$3-U$4)*5)),1)))),(IF(VLOOKUP($E51,'Country Indicator Data'!$B$4:$N$194,11,FALSE)="x","x",ROUND(IF(VLOOKUP($E51,'Country Indicator Data'!$B$4:$N$194,11,FALSE)&gt;U$3,0,IF(VLOOKUP($E51,'Country Indicator Data'!$B$4:$N$194,11,FALSE)&lt;U$4,5,(U$3-VLOOKUP($E51,'Country Indicator Data'!$B$4:$N$194,11,FALSE))/(U$3-U$4)*5)),1))))</f>
        <v>3.1</v>
      </c>
      <c r="V51" s="166">
        <f>IF(B51="Regional crisis",((IF(VLOOKUP($C51,'Regional Crises'!$B$1:$R$66,16,FALSE)="x","x",ROUND(IF(VLOOKUP($C51,'Regional Crises'!$B$1:$R$66,16,FALSE)&gt;V$3,0,IF(VLOOKUP($C51,'Regional Crises'!$B$1:$R$66,16,FALSE)&lt;V$4,5,(V$3-VLOOKUP($C51,'Regional Crises'!$B$1:$R$66,16,FALSE))/(V$3-V$4)*5)),1)))),(IF(VLOOKUP($E51,'Country Indicator Data'!$B$4:$N$194,12,FALSE)="x","x",ROUND(IF(VLOOKUP($E51,'Country Indicator Data'!$B$4:$N$194,12,FALSE)&gt;V$3,0,IF(VLOOKUP($E51,'Country Indicator Data'!$B$4:$N$194,12,FALSE)&lt;V$4,5,(V$3-VLOOKUP($E51,'Country Indicator Data'!$B$4:$N$194,12,FALSE))/(V$3-V$4)*5)),1))))</f>
        <v>3.5</v>
      </c>
      <c r="W51" s="166">
        <f t="shared" si="18"/>
        <v>3.7</v>
      </c>
      <c r="X51" s="166">
        <f t="shared" si="19"/>
        <v>3.4</v>
      </c>
      <c r="Y51" s="173">
        <f>IF('Core Indicators'!FC48="x","x",IF('Core Indicators'!FC48&gt;=5,5,IF('Core Indicators'!FC48&gt;=4,4,IF('Core Indicators'!FC48&gt;=3,3,IF('Core Indicators'!FC48&gt;=2,2,IF('Core Indicators'!FC48&gt;=1,1,0))))))</f>
        <v>5</v>
      </c>
      <c r="Z51" s="166">
        <f t="shared" si="20"/>
        <v>5</v>
      </c>
      <c r="AA51" s="173">
        <f>'Crisis Indicator Data'!Y48</f>
        <v>1</v>
      </c>
      <c r="AB51" s="173">
        <f>'Crisis Indicator Data'!Z48</f>
        <v>2</v>
      </c>
      <c r="AC51" s="173">
        <f>'Crisis Indicator Data'!AA48</f>
        <v>2</v>
      </c>
      <c r="AD51" s="173">
        <f>'Crisis Indicator Data'!AB48</f>
        <v>0</v>
      </c>
      <c r="AE51" s="173">
        <f t="shared" si="21"/>
        <v>2</v>
      </c>
      <c r="AF51" s="173">
        <f>'Crisis Indicator Data'!AC48</f>
        <v>2</v>
      </c>
      <c r="AG51" s="173">
        <f>'Crisis Indicator Data'!AD48</f>
        <v>3</v>
      </c>
      <c r="AH51" s="173">
        <f t="shared" si="22"/>
        <v>5</v>
      </c>
      <c r="AI51" s="173">
        <f>'Crisis Indicator Data'!AE48</f>
        <v>0</v>
      </c>
      <c r="AJ51" s="173">
        <f>'Crisis Indicator Data'!AF48</f>
        <v>3</v>
      </c>
      <c r="AK51" s="173">
        <f>'Crisis Indicator Data'!AG48</f>
        <v>2</v>
      </c>
      <c r="AL51" s="173">
        <f t="shared" si="23"/>
        <v>4</v>
      </c>
      <c r="AM51" s="166">
        <f t="shared" si="24"/>
        <v>4</v>
      </c>
      <c r="AN51" s="166">
        <f t="shared" si="25"/>
        <v>4.5</v>
      </c>
    </row>
    <row r="52" spans="1:40" ht="13.5" customHeight="1">
      <c r="A52" s="97" t="str">
        <f>'Crisis Indicator Data'!A49</f>
        <v>Syrian and Palestinian refugees in iraq</v>
      </c>
      <c r="B52" s="98" t="str">
        <f>'Crisis Indicator Data'!B49</f>
        <v>International displacement</v>
      </c>
      <c r="C52" s="98" t="str">
        <f>'Crisis Indicator Data'!C49</f>
        <v>IRQ003</v>
      </c>
      <c r="D52" s="98" t="str">
        <f>'Crisis Indicator Data'!D49</f>
        <v>Iraq</v>
      </c>
      <c r="E52" s="99" t="str">
        <f>'Crisis Indicator Data'!E49</f>
        <v>IRQ</v>
      </c>
      <c r="F52" s="166">
        <f>IF(B52="Regional crisis",(IF(VLOOKUP($C52,'Regional Crises'!$B$1:$R$66,7,FALSE)="x","x",ROUND(IF(VLOOKUP($C52,'Regional Crises'!$B$1:$R$66,7,FALSE)&gt;$F$3,5,IF(VLOOKUP($C52,'Regional Crises'!$B$1:$R$66,7,FALSE)&lt;F$4,0,($F$3-VLOOKUP($C52,'Regional Crises'!$B$1:$R$66,7,FALSE))/($F$3-$F$4)*5)),1))),IF(VLOOKUP($E52,'Country Indicator Data'!$B$4:$N$194,3,FALSE)="x","x",ROUND(IF(VLOOKUP($E52,'Country Indicator Data'!$B$4:$N$194,3,FALSE)&gt;$F$3,5,IF(VLOOKUP($E52,'Country Indicator Data'!$B$4:$N$194,3,FALSE)&lt;$F$4,0,($F$3-VLOOKUP($E52,'Country Indicator Data'!$B$4:$N$194,3,FALSE))/($F$3-$F$4)*5)),1)))</f>
        <v>4.3</v>
      </c>
      <c r="G52" s="166">
        <f>IF(B52="Regional crisis",(IF(VLOOKUP($C52,'Regional Crises'!$B$1:$R$66,9,FALSE)="x","x",ROUND(IF(VLOOKUP($C52,'Regional Crises'!$B$1:$R$66,9,FALSE)&gt;G$3,5,IF(VLOOKUP($C52,'Regional Crises'!$B$1:$R$66,9,FALSE)&lt;G$4,0,(G$3-VLOOKUP($C52,'Regional Crises'!$B$1:$R$66,9,FALSE))/(G$3-G$4)*5)),1))),IF(VLOOKUP($E52,'Country Indicator Data'!$B$4:$N$194,5,FALSE)="x","x",ROUND(IF(VLOOKUP($E52,'Country Indicator Data'!$B$4:$N$194,5,FALSE)&gt;G$3,5,IF(VLOOKUP($E52,'Country Indicator Data'!$B$4:$N$194,5,FALSE)&lt;G$4,0,(G$3-VLOOKUP($E52,'Country Indicator Data'!$B$4:$N$194,5,FALSE))/(G$3-G$4)*5)),1)))</f>
        <v>3</v>
      </c>
      <c r="H52" s="166">
        <f t="shared" si="13"/>
        <v>3.65</v>
      </c>
      <c r="I52" s="166">
        <f>IF(B52="Regional crisis",(IF(VLOOKUP($C52,'Regional Crises'!$B$1:$R$66,6,FALSE)="x","x",ROUND(IF(VLOOKUP($C52,'Regional Crises'!$B$1:$R$66,6,FALSE)&gt;I$3,5,IF(VLOOKUP($C52,'Regional Crises'!$B$1:$R$66,6,FALSE)&lt;I$4,0,5-(I$3-VLOOKUP($C52,'Regional Crises'!$B$1:$R$66,6,FALSE))/(I$3-I$4)*5)),1))),IF(VLOOKUP($E52,'Country Indicator Data'!$B$4:$N$194,2,FALSE)="x","x",ROUND(IF(VLOOKUP($E52,'Country Indicator Data'!$B$4:$N$194,2,FALSE)&gt;I$3,5,IF(VLOOKUP($E52,'Country Indicator Data'!$B$4:$N$194,2,FALSE)&lt;I$4,0,5-(I$3-VLOOKUP($E52,'Country Indicator Data'!$B$4:$N$194,2,FALSE))/(I$3-I$4)*5)),1)))</f>
        <v>2.7</v>
      </c>
      <c r="J52" s="166">
        <f>IF(B52="Regional crisis",(IF(VLOOKUP($C52,'Regional Crises'!$B$1:$R$66,8,FALSE)="x","x",ROUND(IF(VLOOKUP($C52,'Regional Crises'!$B$1:$R$66,8,FALSE)&gt;J$3,5,IF(VLOOKUP($C52,'Regional Crises'!$B$1:$R$66,8,FALSE)&lt;J$4,0,5-(J$3-VLOOKUP($C52,'Regional Crises'!$B$1:$R$66,8,FALSE))/(J$3-J$4)*5)),1))),IF(VLOOKUP($E52,'Country Indicator Data'!$B$4:$N$194,4,FALSE)="x","x",ROUND(IF(VLOOKUP($E52,'Country Indicator Data'!$B$4:$N$194,4,FALSE)&gt;J$3,5,IF(VLOOKUP($E52,'Country Indicator Data'!$B$4:$N$194,4,FALSE)&lt;J$4,0,5-(J$3-VLOOKUP($E52,'Country Indicator Data'!$B$4:$N$194,4,FALSE))/(J$3-J$4)*5)),1)))</f>
        <v>0</v>
      </c>
      <c r="K52" s="166">
        <f t="shared" si="14"/>
        <v>1.35</v>
      </c>
      <c r="L52" s="166">
        <f>IF(B52="Regional crisis",(IF(VLOOKUP($C52,'Regional Crises'!$B$1:$R$66,10,FALSE)="x","x",ROUND(IF(VLOOKUP($C52,'Regional Crises'!$B$1:$R$66,10,FALSE)&gt;L$3,5,IF(VLOOKUP($C52,'Regional Crises'!$B$1:$R$66,10,FALSE)&lt;L$4,0,5-(L$3-VLOOKUP($C52,'Regional Crises'!$B$1:$R$66,10,FALSE))/(L$3-L$4)*5)),1))),IF(VLOOKUP($E52,'Country Indicator Data'!$B$4:$N$194,6,FALSE)="x","x",ROUND(IF(VLOOKUP($E52,'Country Indicator Data'!$B$4:$N$194,6,FALSE)&gt;L$3,5,IF(VLOOKUP($E52,'Country Indicator Data'!$B$4:$N$194,6,FALSE)&lt;L$4,0,5-(L$3-VLOOKUP($E52,'Country Indicator Data'!$B$4:$N$194,6,FALSE))/(L$3-L$4)*5)),1)))</f>
        <v>3.6</v>
      </c>
      <c r="M52" s="166">
        <f>IF(B52="Regional crisis",(IF(VLOOKUP($C52,'Regional Crises'!$B$1:$R$66,11,FALSE)="x","x",ROUND(IF(VLOOKUP($C52,'Regional Crises'!$B$1:$R$66,11,FALSE)&gt;M$3,5,IF(VLOOKUP($C52,'Regional Crises'!$B$1:$R$66,11,FALSE)&lt;M$4,0,5-(M$3-VLOOKUP($C52,'Regional Crises'!$B$1:$R$66,11,FALSE))/(M$3-M$4)*5)),1))),IF(VLOOKUP($E52,'Country Indicator Data'!$B$4:$N$194,7,FALSE)="x","x",ROUND(IF(VLOOKUP($E52,'Country Indicator Data'!$B$4:$N$194,7,FALSE)&gt;M$3,5,IF(VLOOKUP($E52,'Country Indicator Data'!$B$4:$N$194,7,FALSE)&lt;M$4,0,5-(M$3-VLOOKUP($E52,'Country Indicator Data'!$B$4:$N$194,7,FALSE))/(M$3-M$4)*5)),1)))</f>
        <v>0.6</v>
      </c>
      <c r="N52" s="166">
        <f t="shared" si="15"/>
        <v>2.1</v>
      </c>
      <c r="O52" s="166">
        <f t="shared" si="16"/>
        <v>2.3666666666666667</v>
      </c>
      <c r="P52" s="166">
        <f>IF(B52="Regional crisis",VLOOKUP(C52,'Regional Crises'!$B$1:$R$69,12,FALSE),VLOOKUP(E52,'Country Indicator Data'!$B$4:$I$194,8,FALSE))</f>
        <v>4</v>
      </c>
      <c r="Q52" s="166">
        <f>IF($B52="Regional crisis",((IF(VLOOKUP($C52,'Regional Crises'!$B$1:$R$66,13,FALSE)="x","x",ROUND(IF(VLOOKUP($C52,'Regional Crises'!$B$1:$R$66,13,FALSE)&gt;Q$3,5,IF(VLOOKUP($C52,'Regional Crises'!$B$1:$R$66,13,FALSE)&lt;Q$4,0,5-(LOG(Q$3)-LOG(VLOOKUP($C52,'Regional Crises'!$B$1:$R$66,13,FALSE)))/(LOG(Q$3)-LOG(Q$4))*5)),1)))),(IF(VLOOKUP($E52,'Country Indicator Data'!$B$4:$N$194,9,FALSE)="x","x",ROUND(IF(VLOOKUP($E52,'Country Indicator Data'!$B$4:$N$194,9,FALSE)&gt;Q$3,5,IF(VLOOKUP($E52,'Country Indicator Data'!$B$4:$N$194,9,FALSE)&lt;Q$4,0,5-(LOG(Q$3)-LOG(VLOOKUP($E52,'Country Indicator Data'!$B$4:$N$194,9,FALSE)))/(LOG(Q$3)-LOG(Q$4))*5)),1))))</f>
        <v>4.5</v>
      </c>
      <c r="R52" s="166">
        <f t="shared" si="17"/>
        <v>4.25</v>
      </c>
      <c r="S52" s="166">
        <f>IF(B52="Regional crisis",((IF(VLOOKUP($C52,'Regional Crises'!$B$1:$R$66,17,FALSE)="x","x",ROUND(IF(VLOOKUP($C52,'Regional Crises'!$B$1:$R$66,17,FALSE)&gt;S$3,0,IF(VLOOKUP($C52,'Regional Crises'!$B$1:$R$66,17,FALSE)&lt;S$4,5,(S$3-VLOOKUP($C52,'Regional Crises'!$B$1:$R$66,17,FALSE))/(S$3-S$4)*5)),1)))),(IF(VLOOKUP($E52,'Country Indicator Data'!$B$4:$N$194,13,FALSE)="x","x",ROUND(IF(VLOOKUP($E52,'Country Indicator Data'!$B$4:$N$194,13,FALSE)&gt;S$3,0,IF(VLOOKUP($E52,'Country Indicator Data'!$B$4:$N$194,13,FALSE)&lt;S$4,5,(S$3-VLOOKUP($E52,'Country Indicator Data'!$B$4:$N$194,13,FALSE))/(S$3-S$4)*5)),1))))</f>
        <v>4</v>
      </c>
      <c r="T52" s="166">
        <f>IF(B52="Regional crisis",((IF(VLOOKUP($C52,'Regional Crises'!$B$1:$R$66,14,FALSE)="x","x",ROUND(IF(VLOOKUP($C52,'Regional Crises'!$B$1:$R$66,14,FALSE)&gt;T$3,0,IF(VLOOKUP($C52,'Regional Crises'!$B$1:$R$66,14,FALSE)&lt;T$4,5,(T$3-VLOOKUP($C52,'Regional Crises'!$B$1:$R$66,14,FALSE))/(T$3-T$4)*5)),1)))),(IF(VLOOKUP($E52,'Country Indicator Data'!$B$4:$N$194,10,FALSE)="x","x",ROUND(IF(VLOOKUP($E52,'Country Indicator Data'!$B$4:$N$194,10,FALSE)&gt;T$3,0,IF(VLOOKUP($E52,'Country Indicator Data'!$B$4:$N$194,10,FALSE)&lt;T$4,5,(T$3-VLOOKUP($E52,'Country Indicator Data'!$B$4:$N$194,10,FALSE))/(T$3-T$4)*5)),1))))</f>
        <v>4.2</v>
      </c>
      <c r="U52" s="166">
        <f>IF(B52="Regional crisis",((IF(VLOOKUP($C52,'Regional Crises'!$B$1:$R$66,15,FALSE)="x","x",ROUND(IF(VLOOKUP($C52,'Regional Crises'!$B$1:$R$66,15,FALSE)&gt;U$3,0,IF(VLOOKUP($C52,'Regional Crises'!$B$1:$R$66,15,FALSE)&lt;U$4,5,(U$3-VLOOKUP($C52,'Regional Crises'!$B$1:$R$66,15,FALSE))/(U$3-U$4)*5)),1)))),(IF(VLOOKUP($E52,'Country Indicator Data'!$B$4:$N$194,11,FALSE)="x","x",ROUND(IF(VLOOKUP($E52,'Country Indicator Data'!$B$4:$N$194,11,FALSE)&gt;U$3,0,IF(VLOOKUP($E52,'Country Indicator Data'!$B$4:$N$194,11,FALSE)&lt;U$4,5,(U$3-VLOOKUP($E52,'Country Indicator Data'!$B$4:$N$194,11,FALSE))/(U$3-U$4)*5)),1))))</f>
        <v>3.1</v>
      </c>
      <c r="V52" s="166">
        <f>IF(B52="Regional crisis",((IF(VLOOKUP($C52,'Regional Crises'!$B$1:$R$66,16,FALSE)="x","x",ROUND(IF(VLOOKUP($C52,'Regional Crises'!$B$1:$R$66,16,FALSE)&gt;V$3,0,IF(VLOOKUP($C52,'Regional Crises'!$B$1:$R$66,16,FALSE)&lt;V$4,5,(V$3-VLOOKUP($C52,'Regional Crises'!$B$1:$R$66,16,FALSE))/(V$3-V$4)*5)),1)))),(IF(VLOOKUP($E52,'Country Indicator Data'!$B$4:$N$194,12,FALSE)="x","x",ROUND(IF(VLOOKUP($E52,'Country Indicator Data'!$B$4:$N$194,12,FALSE)&gt;V$3,0,IF(VLOOKUP($E52,'Country Indicator Data'!$B$4:$N$194,12,FALSE)&lt;V$4,5,(V$3-VLOOKUP($E52,'Country Indicator Data'!$B$4:$N$194,12,FALSE))/(V$3-V$4)*5)),1))))</f>
        <v>3.5</v>
      </c>
      <c r="W52" s="166">
        <f t="shared" si="18"/>
        <v>3.7</v>
      </c>
      <c r="X52" s="166">
        <f t="shared" si="19"/>
        <v>3.4</v>
      </c>
      <c r="Y52" s="173">
        <f>IF('Core Indicators'!FC49="x","x",IF('Core Indicators'!FC49&gt;=5,5,IF('Core Indicators'!FC49&gt;=4,4,IF('Core Indicators'!FC49&gt;=3,3,IF('Core Indicators'!FC49&gt;=2,2,IF('Core Indicators'!FC49&gt;=1,1,0))))))</f>
        <v>5</v>
      </c>
      <c r="Z52" s="166">
        <f t="shared" si="20"/>
        <v>5</v>
      </c>
      <c r="AA52" s="173">
        <f>'Crisis Indicator Data'!Y49</f>
        <v>1</v>
      </c>
      <c r="AB52" s="173">
        <f>'Crisis Indicator Data'!Z49</f>
        <v>1</v>
      </c>
      <c r="AC52" s="173">
        <f>'Crisis Indicator Data'!AA49</f>
        <v>0</v>
      </c>
      <c r="AD52" s="173">
        <f>'Crisis Indicator Data'!AB49</f>
        <v>0</v>
      </c>
      <c r="AE52" s="173">
        <f t="shared" si="21"/>
        <v>2</v>
      </c>
      <c r="AF52" s="173">
        <f>'Crisis Indicator Data'!AC49</f>
        <v>0</v>
      </c>
      <c r="AG52" s="173">
        <f>'Crisis Indicator Data'!AD49</f>
        <v>2</v>
      </c>
      <c r="AH52" s="173">
        <f t="shared" si="22"/>
        <v>2</v>
      </c>
      <c r="AI52" s="173">
        <f>'Crisis Indicator Data'!AE49</f>
        <v>0</v>
      </c>
      <c r="AJ52" s="173">
        <f>'Crisis Indicator Data'!AF49</f>
        <v>3</v>
      </c>
      <c r="AK52" s="173">
        <f>'Crisis Indicator Data'!AG49</f>
        <v>1</v>
      </c>
      <c r="AL52" s="173">
        <f t="shared" si="23"/>
        <v>3</v>
      </c>
      <c r="AM52" s="166">
        <f t="shared" si="24"/>
        <v>2</v>
      </c>
      <c r="AN52" s="166">
        <f t="shared" si="25"/>
        <v>3.5</v>
      </c>
    </row>
    <row r="53" spans="1:40" ht="13.5" customHeight="1">
      <c r="A53" s="97" t="str">
        <f>'Crisis Indicator Data'!A50</f>
        <v>Mixed migration flows in Italy</v>
      </c>
      <c r="B53" s="98" t="str">
        <f>'Crisis Indicator Data'!B50</f>
        <v>International displacement</v>
      </c>
      <c r="C53" s="98" t="str">
        <f>'Crisis Indicator Data'!C50</f>
        <v>ITA002</v>
      </c>
      <c r="D53" s="98" t="str">
        <f>'Crisis Indicator Data'!D50</f>
        <v>Italy</v>
      </c>
      <c r="E53" s="99" t="str">
        <f>'Crisis Indicator Data'!E50</f>
        <v>ITA</v>
      </c>
      <c r="F53" s="166">
        <f>IF(B53="Regional crisis",(IF(VLOOKUP($C53,'Regional Crises'!$B$1:$R$66,7,FALSE)="x","x",ROUND(IF(VLOOKUP($C53,'Regional Crises'!$B$1:$R$66,7,FALSE)&gt;$F$3,5,IF(VLOOKUP($C53,'Regional Crises'!$B$1:$R$66,7,FALSE)&lt;F$4,0,($F$3-VLOOKUP($C53,'Regional Crises'!$B$1:$R$66,7,FALSE))/($F$3-$F$4)*5)),1))),IF(VLOOKUP($E53,'Country Indicator Data'!$B$4:$N$194,3,FALSE)="x","x",ROUND(IF(VLOOKUP($E53,'Country Indicator Data'!$B$4:$N$194,3,FALSE)&gt;$F$3,5,IF(VLOOKUP($E53,'Country Indicator Data'!$B$4:$N$194,3,FALSE)&lt;$F$4,0,($F$3-VLOOKUP($E53,'Country Indicator Data'!$B$4:$N$194,3,FALSE))/($F$3-$F$4)*5)),1)))</f>
        <v>0.7</v>
      </c>
      <c r="G53" s="166" t="str">
        <f>IF(B53="Regional crisis",(IF(VLOOKUP($C53,'Regional Crises'!$B$1:$R$66,9,FALSE)="x","x",ROUND(IF(VLOOKUP($C53,'Regional Crises'!$B$1:$R$66,9,FALSE)&gt;G$3,5,IF(VLOOKUP($C53,'Regional Crises'!$B$1:$R$66,9,FALSE)&lt;G$4,0,(G$3-VLOOKUP($C53,'Regional Crises'!$B$1:$R$66,9,FALSE))/(G$3-G$4)*5)),1))),IF(VLOOKUP($E53,'Country Indicator Data'!$B$4:$N$194,5,FALSE)="x","x",ROUND(IF(VLOOKUP($E53,'Country Indicator Data'!$B$4:$N$194,5,FALSE)&gt;G$3,5,IF(VLOOKUP($E53,'Country Indicator Data'!$B$4:$N$194,5,FALSE)&lt;G$4,0,(G$3-VLOOKUP($E53,'Country Indicator Data'!$B$4:$N$194,5,FALSE))/(G$3-G$4)*5)),1)))</f>
        <v>x</v>
      </c>
      <c r="H53" s="166">
        <f t="shared" si="13"/>
        <v>0.7</v>
      </c>
      <c r="I53" s="166">
        <f>IF(B53="Regional crisis",(IF(VLOOKUP($C53,'Regional Crises'!$B$1:$R$66,6,FALSE)="x","x",ROUND(IF(VLOOKUP($C53,'Regional Crises'!$B$1:$R$66,6,FALSE)&gt;I$3,5,IF(VLOOKUP($C53,'Regional Crises'!$B$1:$R$66,6,FALSE)&lt;I$4,0,5-(I$3-VLOOKUP($C53,'Regional Crises'!$B$1:$R$66,6,FALSE))/(I$3-I$4)*5)),1))),IF(VLOOKUP($E53,'Country Indicator Data'!$B$4:$N$194,2,FALSE)="x","x",ROUND(IF(VLOOKUP($E53,'Country Indicator Data'!$B$4:$N$194,2,FALSE)&gt;I$3,5,IF(VLOOKUP($E53,'Country Indicator Data'!$B$4:$N$194,2,FALSE)&lt;I$4,0,5-(I$3-VLOOKUP($E53,'Country Indicator Data'!$B$4:$N$194,2,FALSE))/(I$3-I$4)*5)),1)))</f>
        <v>0.6</v>
      </c>
      <c r="J53" s="166">
        <f>IF(B53="Regional crisis",(IF(VLOOKUP($C53,'Regional Crises'!$B$1:$R$66,8,FALSE)="x","x",ROUND(IF(VLOOKUP($C53,'Regional Crises'!$B$1:$R$66,8,FALSE)&gt;J$3,5,IF(VLOOKUP($C53,'Regional Crises'!$B$1:$R$66,8,FALSE)&lt;J$4,0,5-(J$3-VLOOKUP($C53,'Regional Crises'!$B$1:$R$66,8,FALSE))/(J$3-J$4)*5)),1))),IF(VLOOKUP($E53,'Country Indicator Data'!$B$4:$N$194,4,FALSE)="x","x",ROUND(IF(VLOOKUP($E53,'Country Indicator Data'!$B$4:$N$194,4,FALSE)&gt;J$3,5,IF(VLOOKUP($E53,'Country Indicator Data'!$B$4:$N$194,4,FALSE)&lt;J$4,0,5-(J$3-VLOOKUP($E53,'Country Indicator Data'!$B$4:$N$194,4,FALSE))/(J$3-J$4)*5)),1)))</f>
        <v>0.1</v>
      </c>
      <c r="K53" s="166">
        <f t="shared" si="14"/>
        <v>0.35</v>
      </c>
      <c r="L53" s="166">
        <f>IF(B53="Regional crisis",(IF(VLOOKUP($C53,'Regional Crises'!$B$1:$R$66,10,FALSE)="x","x",ROUND(IF(VLOOKUP($C53,'Regional Crises'!$B$1:$R$66,10,FALSE)&gt;L$3,5,IF(VLOOKUP($C53,'Regional Crises'!$B$1:$R$66,10,FALSE)&lt;L$4,0,5-(L$3-VLOOKUP($C53,'Regional Crises'!$B$1:$R$66,10,FALSE))/(L$3-L$4)*5)),1))),IF(VLOOKUP($E53,'Country Indicator Data'!$B$4:$N$194,6,FALSE)="x","x",ROUND(IF(VLOOKUP($E53,'Country Indicator Data'!$B$4:$N$194,6,FALSE)&gt;L$3,5,IF(VLOOKUP($E53,'Country Indicator Data'!$B$4:$N$194,6,FALSE)&lt;L$4,0,5-(L$3-VLOOKUP($E53,'Country Indicator Data'!$B$4:$N$194,6,FALSE))/(L$3-L$4)*5)),1)))</f>
        <v>0.5</v>
      </c>
      <c r="M53" s="166">
        <f>IF(B53="Regional crisis",(IF(VLOOKUP($C53,'Regional Crises'!$B$1:$R$66,11,FALSE)="x","x",ROUND(IF(VLOOKUP($C53,'Regional Crises'!$B$1:$R$66,11,FALSE)&gt;M$3,5,IF(VLOOKUP($C53,'Regional Crises'!$B$1:$R$66,11,FALSE)&lt;M$4,0,5-(M$3-VLOOKUP($C53,'Regional Crises'!$B$1:$R$66,11,FALSE))/(M$3-M$4)*5)),1))),IF(VLOOKUP($E53,'Country Indicator Data'!$B$4:$N$194,7,FALSE)="x","x",ROUND(IF(VLOOKUP($E53,'Country Indicator Data'!$B$4:$N$194,7,FALSE)&gt;M$3,5,IF(VLOOKUP($E53,'Country Indicator Data'!$B$4:$N$194,7,FALSE)&lt;M$4,0,5-(M$3-VLOOKUP($E53,'Country Indicator Data'!$B$4:$N$194,7,FALSE))/(M$3-M$4)*5)),1)))</f>
        <v>1.4</v>
      </c>
      <c r="N53" s="166">
        <f t="shared" si="15"/>
        <v>0.95</v>
      </c>
      <c r="O53" s="166">
        <f t="shared" si="16"/>
        <v>0.66666666666666663</v>
      </c>
      <c r="P53" s="166">
        <f>IF(B53="Regional crisis",VLOOKUP(C53,'Regional Crises'!$B$1:$R$69,12,FALSE),VLOOKUP(E53,'Country Indicator Data'!$B$4:$I$194,8,FALSE))</f>
        <v>0</v>
      </c>
      <c r="Q53" s="166">
        <f>IF($B53="Regional crisis",((IF(VLOOKUP($C53,'Regional Crises'!$B$1:$R$66,13,FALSE)="x","x",ROUND(IF(VLOOKUP($C53,'Regional Crises'!$B$1:$R$66,13,FALSE)&gt;Q$3,5,IF(VLOOKUP($C53,'Regional Crises'!$B$1:$R$66,13,FALSE)&lt;Q$4,0,5-(LOG(Q$3)-LOG(VLOOKUP($C53,'Regional Crises'!$B$1:$R$66,13,FALSE)))/(LOG(Q$3)-LOG(Q$4))*5)),1)))),(IF(VLOOKUP($E53,'Country Indicator Data'!$B$4:$N$194,9,FALSE)="x","x",ROUND(IF(VLOOKUP($E53,'Country Indicator Data'!$B$4:$N$194,9,FALSE)&gt;Q$3,5,IF(VLOOKUP($E53,'Country Indicator Data'!$B$4:$N$194,9,FALSE)&lt;Q$4,0,5-(LOG(Q$3)-LOG(VLOOKUP($E53,'Country Indicator Data'!$B$4:$N$194,9,FALSE)))/(LOG(Q$3)-LOG(Q$4))*5)),1))))</f>
        <v>3.4</v>
      </c>
      <c r="R53" s="166">
        <f t="shared" si="17"/>
        <v>1.7</v>
      </c>
      <c r="S53" s="166">
        <f>IF(B53="Regional crisis",((IF(VLOOKUP($C53,'Regional Crises'!$B$1:$R$66,17,FALSE)="x","x",ROUND(IF(VLOOKUP($C53,'Regional Crises'!$B$1:$R$66,17,FALSE)&gt;S$3,0,IF(VLOOKUP($C53,'Regional Crises'!$B$1:$R$66,17,FALSE)&lt;S$4,5,(S$3-VLOOKUP($C53,'Regional Crises'!$B$1:$R$66,17,FALSE))/(S$3-S$4)*5)),1)))),(IF(VLOOKUP($E53,'Country Indicator Data'!$B$4:$N$194,13,FALSE)="x","x",ROUND(IF(VLOOKUP($E53,'Country Indicator Data'!$B$4:$N$194,13,FALSE)&gt;S$3,0,IF(VLOOKUP($E53,'Country Indicator Data'!$B$4:$N$194,13,FALSE)&lt;S$4,5,(S$3-VLOOKUP($E53,'Country Indicator Data'!$B$4:$N$194,13,FALSE))/(S$3-S$4)*5)),1))))</f>
        <v>2.4</v>
      </c>
      <c r="T53" s="166">
        <f>IF(B53="Regional crisis",((IF(VLOOKUP($C53,'Regional Crises'!$B$1:$R$66,14,FALSE)="x","x",ROUND(IF(VLOOKUP($C53,'Regional Crises'!$B$1:$R$66,14,FALSE)&gt;T$3,0,IF(VLOOKUP($C53,'Regional Crises'!$B$1:$R$66,14,FALSE)&lt;T$4,5,(T$3-VLOOKUP($C53,'Regional Crises'!$B$1:$R$66,14,FALSE))/(T$3-T$4)*5)),1)))),(IF(VLOOKUP($E53,'Country Indicator Data'!$B$4:$N$194,10,FALSE)="x","x",ROUND(IF(VLOOKUP($E53,'Country Indicator Data'!$B$4:$N$194,10,FALSE)&gt;T$3,0,IF(VLOOKUP($E53,'Country Indicator Data'!$B$4:$N$194,10,FALSE)&lt;T$4,5,(T$3-VLOOKUP($E53,'Country Indicator Data'!$B$4:$N$194,10,FALSE))/(T$3-T$4)*5)),1))))</f>
        <v>2.2000000000000002</v>
      </c>
      <c r="U53" s="166" t="str">
        <f>IF(B53="Regional crisis",((IF(VLOOKUP($C53,'Regional Crises'!$B$1:$R$66,15,FALSE)="x","x",ROUND(IF(VLOOKUP($C53,'Regional Crises'!$B$1:$R$66,15,FALSE)&gt;U$3,0,IF(VLOOKUP($C53,'Regional Crises'!$B$1:$R$66,15,FALSE)&lt;U$4,5,(U$3-VLOOKUP($C53,'Regional Crises'!$B$1:$R$66,15,FALSE))/(U$3-U$4)*5)),1)))),(IF(VLOOKUP($E53,'Country Indicator Data'!$B$4:$N$194,11,FALSE)="x","x",ROUND(IF(VLOOKUP($E53,'Country Indicator Data'!$B$4:$N$194,11,FALSE)&gt;U$3,0,IF(VLOOKUP($E53,'Country Indicator Data'!$B$4:$N$194,11,FALSE)&lt;U$4,5,(U$3-VLOOKUP($E53,'Country Indicator Data'!$B$4:$N$194,11,FALSE))/(U$3-U$4)*5)),1))))</f>
        <v>x</v>
      </c>
      <c r="V53" s="166">
        <f>IF(B53="Regional crisis",((IF(VLOOKUP($C53,'Regional Crises'!$B$1:$R$66,16,FALSE)="x","x",ROUND(IF(VLOOKUP($C53,'Regional Crises'!$B$1:$R$66,16,FALSE)&gt;V$3,0,IF(VLOOKUP($C53,'Regional Crises'!$B$1:$R$66,16,FALSE)&lt;V$4,5,(V$3-VLOOKUP($C53,'Regional Crises'!$B$1:$R$66,16,FALSE))/(V$3-V$4)*5)),1)))),(IF(VLOOKUP($E53,'Country Indicator Data'!$B$4:$N$194,12,FALSE)="x","x",ROUND(IF(VLOOKUP($E53,'Country Indicator Data'!$B$4:$N$194,12,FALSE)&gt;V$3,0,IF(VLOOKUP($E53,'Country Indicator Data'!$B$4:$N$194,12,FALSE)&lt;V$4,5,(V$3-VLOOKUP($E53,'Country Indicator Data'!$B$4:$N$194,12,FALSE))/(V$3-V$4)*5)),1))))</f>
        <v>0.6</v>
      </c>
      <c r="W53" s="166">
        <f t="shared" si="18"/>
        <v>1.7</v>
      </c>
      <c r="X53" s="166">
        <f t="shared" si="19"/>
        <v>1.4</v>
      </c>
      <c r="Y53" s="173">
        <f>IF('Core Indicators'!FC50="x","x",IF('Core Indicators'!FC50&gt;=5,5,IF('Core Indicators'!FC50&gt;=4,4,IF('Core Indicators'!FC50&gt;=3,3,IF('Core Indicators'!FC50&gt;=2,2,IF('Core Indicators'!FC50&gt;=1,1,0))))))</f>
        <v>2</v>
      </c>
      <c r="Z53" s="166">
        <f t="shared" si="20"/>
        <v>2</v>
      </c>
      <c r="AA53" s="173">
        <f>'Crisis Indicator Data'!Y50</f>
        <v>1</v>
      </c>
      <c r="AB53" s="173">
        <f>'Crisis Indicator Data'!Z50</f>
        <v>1</v>
      </c>
      <c r="AC53" s="173">
        <f>'Crisis Indicator Data'!AA50</f>
        <v>1</v>
      </c>
      <c r="AD53" s="173">
        <f>'Crisis Indicator Data'!AB50</f>
        <v>0</v>
      </c>
      <c r="AE53" s="173">
        <f t="shared" si="21"/>
        <v>2</v>
      </c>
      <c r="AF53" s="173">
        <f>'Crisis Indicator Data'!AC50</f>
        <v>1</v>
      </c>
      <c r="AG53" s="173">
        <f>'Crisis Indicator Data'!AD50</f>
        <v>1</v>
      </c>
      <c r="AH53" s="173">
        <f t="shared" si="22"/>
        <v>2</v>
      </c>
      <c r="AI53" s="173">
        <f>'Crisis Indicator Data'!AE50</f>
        <v>0</v>
      </c>
      <c r="AJ53" s="173">
        <f>'Crisis Indicator Data'!AF50</f>
        <v>0</v>
      </c>
      <c r="AK53" s="173">
        <f>'Crisis Indicator Data'!AG50</f>
        <v>0</v>
      </c>
      <c r="AL53" s="173">
        <f t="shared" si="23"/>
        <v>0</v>
      </c>
      <c r="AM53" s="166">
        <f t="shared" si="24"/>
        <v>1</v>
      </c>
      <c r="AN53" s="166">
        <f t="shared" si="25"/>
        <v>1.5</v>
      </c>
    </row>
    <row r="54" spans="1:40" ht="13.5" customHeight="1">
      <c r="A54" s="97" t="str">
        <f>'Crisis Indicator Data'!A51</f>
        <v>Syrian refugees in Jordan</v>
      </c>
      <c r="B54" s="98" t="str">
        <f>'Crisis Indicator Data'!B51</f>
        <v>International displacement</v>
      </c>
      <c r="C54" s="98" t="str">
        <f>'Crisis Indicator Data'!C51</f>
        <v>JOR002</v>
      </c>
      <c r="D54" s="98" t="str">
        <f>'Crisis Indicator Data'!D51</f>
        <v>Jordan</v>
      </c>
      <c r="E54" s="99" t="str">
        <f>'Crisis Indicator Data'!E51</f>
        <v>JOR</v>
      </c>
      <c r="F54" s="166">
        <f>IF(B54="Regional crisis",(IF(VLOOKUP($C54,'Regional Crises'!$B$1:$R$66,7,FALSE)="x","x",ROUND(IF(VLOOKUP($C54,'Regional Crises'!$B$1:$R$66,7,FALSE)&gt;$F$3,5,IF(VLOOKUP($C54,'Regional Crises'!$B$1:$R$66,7,FALSE)&lt;F$4,0,($F$3-VLOOKUP($C54,'Regional Crises'!$B$1:$R$66,7,FALSE))/($F$3-$F$4)*5)),1))),IF(VLOOKUP($E54,'Country Indicator Data'!$B$4:$N$194,3,FALSE)="x","x",ROUND(IF(VLOOKUP($E54,'Country Indicator Data'!$B$4:$N$194,3,FALSE)&gt;$F$3,5,IF(VLOOKUP($E54,'Country Indicator Data'!$B$4:$N$194,3,FALSE)&lt;$F$4,0,($F$3-VLOOKUP($E54,'Country Indicator Data'!$B$4:$N$194,3,FALSE))/($F$3-$F$4)*5)),1)))</f>
        <v>4.3</v>
      </c>
      <c r="G54" s="166">
        <f>IF(B54="Regional crisis",(IF(VLOOKUP($C54,'Regional Crises'!$B$1:$R$66,9,FALSE)="x","x",ROUND(IF(VLOOKUP($C54,'Regional Crises'!$B$1:$R$66,9,FALSE)&gt;G$3,5,IF(VLOOKUP($C54,'Regional Crises'!$B$1:$R$66,9,FALSE)&lt;G$4,0,(G$3-VLOOKUP($C54,'Regional Crises'!$B$1:$R$66,9,FALSE))/(G$3-G$4)*5)),1))),IF(VLOOKUP($E54,'Country Indicator Data'!$B$4:$N$194,5,FALSE)="x","x",ROUND(IF(VLOOKUP($E54,'Country Indicator Data'!$B$4:$N$194,5,FALSE)&gt;G$3,5,IF(VLOOKUP($E54,'Country Indicator Data'!$B$4:$N$194,5,FALSE)&lt;G$4,0,(G$3-VLOOKUP($E54,'Country Indicator Data'!$B$4:$N$194,5,FALSE))/(G$3-G$4)*5)),1)))</f>
        <v>2.8</v>
      </c>
      <c r="H54" s="166">
        <f t="shared" si="13"/>
        <v>3.55</v>
      </c>
      <c r="I54" s="166">
        <f>IF(B54="Regional crisis",(IF(VLOOKUP($C54,'Regional Crises'!$B$1:$R$66,6,FALSE)="x","x",ROUND(IF(VLOOKUP($C54,'Regional Crises'!$B$1:$R$66,6,FALSE)&gt;I$3,5,IF(VLOOKUP($C54,'Regional Crises'!$B$1:$R$66,6,FALSE)&lt;I$4,0,5-(I$3-VLOOKUP($C54,'Regional Crises'!$B$1:$R$66,6,FALSE))/(I$3-I$4)*5)),1))),IF(VLOOKUP($E54,'Country Indicator Data'!$B$4:$N$194,2,FALSE)="x","x",ROUND(IF(VLOOKUP($E54,'Country Indicator Data'!$B$4:$N$194,2,FALSE)&gt;I$3,5,IF(VLOOKUP($E54,'Country Indicator Data'!$B$4:$N$194,2,FALSE)&lt;I$4,0,5-(I$3-VLOOKUP($E54,'Country Indicator Data'!$B$4:$N$194,2,FALSE))/(I$3-I$4)*5)),1)))</f>
        <v>2.9</v>
      </c>
      <c r="J54" s="166">
        <f>IF(B54="Regional crisis",(IF(VLOOKUP($C54,'Regional Crises'!$B$1:$R$66,8,FALSE)="x","x",ROUND(IF(VLOOKUP($C54,'Regional Crises'!$B$1:$R$66,8,FALSE)&gt;J$3,5,IF(VLOOKUP($C54,'Regional Crises'!$B$1:$R$66,8,FALSE)&lt;J$4,0,5-(J$3-VLOOKUP($C54,'Regional Crises'!$B$1:$R$66,8,FALSE))/(J$3-J$4)*5)),1))),IF(VLOOKUP($E54,'Country Indicator Data'!$B$4:$N$194,4,FALSE)="x","x",ROUND(IF(VLOOKUP($E54,'Country Indicator Data'!$B$4:$N$194,4,FALSE)&gt;J$3,5,IF(VLOOKUP($E54,'Country Indicator Data'!$B$4:$N$194,4,FALSE)&lt;J$4,0,5-(J$3-VLOOKUP($E54,'Country Indicator Data'!$B$4:$N$194,4,FALSE))/(J$3-J$4)*5)),1)))</f>
        <v>5</v>
      </c>
      <c r="K54" s="166">
        <f t="shared" si="14"/>
        <v>3.95</v>
      </c>
      <c r="L54" s="166">
        <f>IF(B54="Regional crisis",(IF(VLOOKUP($C54,'Regional Crises'!$B$1:$R$66,10,FALSE)="x","x",ROUND(IF(VLOOKUP($C54,'Regional Crises'!$B$1:$R$66,10,FALSE)&gt;L$3,5,IF(VLOOKUP($C54,'Regional Crises'!$B$1:$R$66,10,FALSE)&lt;L$4,0,5-(L$3-VLOOKUP($C54,'Regional Crises'!$B$1:$R$66,10,FALSE))/(L$3-L$4)*5)),1))),IF(VLOOKUP($E54,'Country Indicator Data'!$B$4:$N$194,6,FALSE)="x","x",ROUND(IF(VLOOKUP($E54,'Country Indicator Data'!$B$4:$N$194,6,FALSE)&gt;L$3,5,IF(VLOOKUP($E54,'Country Indicator Data'!$B$4:$N$194,6,FALSE)&lt;L$4,0,5-(L$3-VLOOKUP($E54,'Country Indicator Data'!$B$4:$N$194,6,FALSE))/(L$3-L$4)*5)),1)))</f>
        <v>3.1</v>
      </c>
      <c r="M54" s="166">
        <f>IF(B54="Regional crisis",(IF(VLOOKUP($C54,'Regional Crises'!$B$1:$R$66,11,FALSE)="x","x",ROUND(IF(VLOOKUP($C54,'Regional Crises'!$B$1:$R$66,11,FALSE)&gt;M$3,5,IF(VLOOKUP($C54,'Regional Crises'!$B$1:$R$66,11,FALSE)&lt;M$4,0,5-(M$3-VLOOKUP($C54,'Regional Crises'!$B$1:$R$66,11,FALSE))/(M$3-M$4)*5)),1))),IF(VLOOKUP($E54,'Country Indicator Data'!$B$4:$N$194,7,FALSE)="x","x",ROUND(IF(VLOOKUP($E54,'Country Indicator Data'!$B$4:$N$194,7,FALSE)&gt;M$3,5,IF(VLOOKUP($E54,'Country Indicator Data'!$B$4:$N$194,7,FALSE)&lt;M$4,0,5-(M$3-VLOOKUP($E54,'Country Indicator Data'!$B$4:$N$194,7,FALSE))/(M$3-M$4)*5)),1)))</f>
        <v>1.1000000000000001</v>
      </c>
      <c r="N54" s="166">
        <f t="shared" si="15"/>
        <v>2.1</v>
      </c>
      <c r="O54" s="166">
        <f t="shared" si="16"/>
        <v>3.1999999999999997</v>
      </c>
      <c r="P54" s="166">
        <f>IF(B54="Regional crisis",VLOOKUP(C54,'Regional Crises'!$B$1:$R$69,12,FALSE),VLOOKUP(E54,'Country Indicator Data'!$B$4:$I$194,8,FALSE))</f>
        <v>3</v>
      </c>
      <c r="Q54" s="166">
        <f>IF($B54="Regional crisis",((IF(VLOOKUP($C54,'Regional Crises'!$B$1:$R$66,13,FALSE)="x","x",ROUND(IF(VLOOKUP($C54,'Regional Crises'!$B$1:$R$66,13,FALSE)&gt;Q$3,5,IF(VLOOKUP($C54,'Regional Crises'!$B$1:$R$66,13,FALSE)&lt;Q$4,0,5-(LOG(Q$3)-LOG(VLOOKUP($C54,'Regional Crises'!$B$1:$R$66,13,FALSE)))/(LOG(Q$3)-LOG(Q$4))*5)),1)))),(IF(VLOOKUP($E54,'Country Indicator Data'!$B$4:$N$194,9,FALSE)="x","x",ROUND(IF(VLOOKUP($E54,'Country Indicator Data'!$B$4:$N$194,9,FALSE)&gt;Q$3,5,IF(VLOOKUP($E54,'Country Indicator Data'!$B$4:$N$194,9,FALSE)&lt;Q$4,0,5-(LOG(Q$3)-LOG(VLOOKUP($E54,'Country Indicator Data'!$B$4:$N$194,9,FALSE)))/(LOG(Q$3)-LOG(Q$4))*5)),1))))</f>
        <v>0</v>
      </c>
      <c r="R54" s="166">
        <f t="shared" si="17"/>
        <v>1.5</v>
      </c>
      <c r="S54" s="166">
        <f>IF(B54="Regional crisis",((IF(VLOOKUP($C54,'Regional Crises'!$B$1:$R$66,17,FALSE)="x","x",ROUND(IF(VLOOKUP($C54,'Regional Crises'!$B$1:$R$66,17,FALSE)&gt;S$3,0,IF(VLOOKUP($C54,'Regional Crises'!$B$1:$R$66,17,FALSE)&lt;S$4,5,(S$3-VLOOKUP($C54,'Regional Crises'!$B$1:$R$66,17,FALSE))/(S$3-S$4)*5)),1)))),(IF(VLOOKUP($E54,'Country Indicator Data'!$B$4:$N$194,13,FALSE)="x","x",ROUND(IF(VLOOKUP($E54,'Country Indicator Data'!$B$4:$N$194,13,FALSE)&gt;S$3,0,IF(VLOOKUP($E54,'Country Indicator Data'!$B$4:$N$194,13,FALSE)&lt;S$4,5,(S$3-VLOOKUP($E54,'Country Indicator Data'!$B$4:$N$194,13,FALSE))/(S$3-S$4)*5)),1))))</f>
        <v>2.6</v>
      </c>
      <c r="T54" s="166">
        <f>IF(B54="Regional crisis",((IF(VLOOKUP($C54,'Regional Crises'!$B$1:$R$66,14,FALSE)="x","x",ROUND(IF(VLOOKUP($C54,'Regional Crises'!$B$1:$R$66,14,FALSE)&gt;T$3,0,IF(VLOOKUP($C54,'Regional Crises'!$B$1:$R$66,14,FALSE)&lt;T$4,5,(T$3-VLOOKUP($C54,'Regional Crises'!$B$1:$R$66,14,FALSE))/(T$3-T$4)*5)),1)))),(IF(VLOOKUP($E54,'Country Indicator Data'!$B$4:$N$194,10,FALSE)="x","x",ROUND(IF(VLOOKUP($E54,'Country Indicator Data'!$B$4:$N$194,10,FALSE)&gt;T$3,0,IF(VLOOKUP($E54,'Country Indicator Data'!$B$4:$N$194,10,FALSE)&lt;T$4,5,(T$3-VLOOKUP($E54,'Country Indicator Data'!$B$4:$N$194,10,FALSE))/(T$3-T$4)*5)),1))))</f>
        <v>2.4</v>
      </c>
      <c r="U54" s="166">
        <f>IF(B54="Regional crisis",((IF(VLOOKUP($C54,'Regional Crises'!$B$1:$R$66,15,FALSE)="x","x",ROUND(IF(VLOOKUP($C54,'Regional Crises'!$B$1:$R$66,15,FALSE)&gt;U$3,0,IF(VLOOKUP($C54,'Regional Crises'!$B$1:$R$66,15,FALSE)&lt;U$4,5,(U$3-VLOOKUP($C54,'Regional Crises'!$B$1:$R$66,15,FALSE))/(U$3-U$4)*5)),1)))),(IF(VLOOKUP($E54,'Country Indicator Data'!$B$4:$N$194,11,FALSE)="x","x",ROUND(IF(VLOOKUP($E54,'Country Indicator Data'!$B$4:$N$194,11,FALSE)&gt;U$3,0,IF(VLOOKUP($E54,'Country Indicator Data'!$B$4:$N$194,11,FALSE)&lt;U$4,5,(U$3-VLOOKUP($E54,'Country Indicator Data'!$B$4:$N$194,11,FALSE))/(U$3-U$4)*5)),1))))</f>
        <v>2.9</v>
      </c>
      <c r="V54" s="166">
        <f>IF(B54="Regional crisis",((IF(VLOOKUP($C54,'Regional Crises'!$B$1:$R$66,16,FALSE)="x","x",ROUND(IF(VLOOKUP($C54,'Regional Crises'!$B$1:$R$66,16,FALSE)&gt;V$3,0,IF(VLOOKUP($C54,'Regional Crises'!$B$1:$R$66,16,FALSE)&lt;V$4,5,(V$3-VLOOKUP($C54,'Regional Crises'!$B$1:$R$66,16,FALSE))/(V$3-V$4)*5)),1)))),(IF(VLOOKUP($E54,'Country Indicator Data'!$B$4:$N$194,12,FALSE)="x","x",ROUND(IF(VLOOKUP($E54,'Country Indicator Data'!$B$4:$N$194,12,FALSE)&gt;V$3,0,IF(VLOOKUP($E54,'Country Indicator Data'!$B$4:$N$194,12,FALSE)&lt;V$4,5,(V$3-VLOOKUP($E54,'Country Indicator Data'!$B$4:$N$194,12,FALSE))/(V$3-V$4)*5)),1))))</f>
        <v>3.2</v>
      </c>
      <c r="W54" s="166">
        <f t="shared" si="18"/>
        <v>2.8</v>
      </c>
      <c r="X54" s="166">
        <f t="shared" si="19"/>
        <v>2.5</v>
      </c>
      <c r="Y54" s="173">
        <f>IF('Core Indicators'!FC51="x","x",IF('Core Indicators'!FC51&gt;=5,5,IF('Core Indicators'!FC51&gt;=4,4,IF('Core Indicators'!FC51&gt;=3,3,IF('Core Indicators'!FC51&gt;=2,2,IF('Core Indicators'!FC51&gt;=1,1,0))))))</f>
        <v>2</v>
      </c>
      <c r="Z54" s="166">
        <f t="shared" si="20"/>
        <v>2</v>
      </c>
      <c r="AA54" s="173">
        <f>'Crisis Indicator Data'!Y51</f>
        <v>1</v>
      </c>
      <c r="AB54" s="173">
        <f>'Crisis Indicator Data'!Z51</f>
        <v>1</v>
      </c>
      <c r="AC54" s="173">
        <f>'Crisis Indicator Data'!AA51</f>
        <v>0</v>
      </c>
      <c r="AD54" s="173">
        <f>'Crisis Indicator Data'!AB51</f>
        <v>0</v>
      </c>
      <c r="AE54" s="173">
        <f t="shared" si="21"/>
        <v>2</v>
      </c>
      <c r="AF54" s="173">
        <f>'Crisis Indicator Data'!AC51</f>
        <v>2</v>
      </c>
      <c r="AG54" s="173">
        <f>'Crisis Indicator Data'!AD51</f>
        <v>1</v>
      </c>
      <c r="AH54" s="173">
        <f t="shared" si="22"/>
        <v>3</v>
      </c>
      <c r="AI54" s="173">
        <f>'Crisis Indicator Data'!AE51</f>
        <v>2</v>
      </c>
      <c r="AJ54" s="173">
        <f>'Crisis Indicator Data'!AF51</f>
        <v>0</v>
      </c>
      <c r="AK54" s="173">
        <f>'Crisis Indicator Data'!AG51</f>
        <v>2</v>
      </c>
      <c r="AL54" s="173">
        <f t="shared" si="23"/>
        <v>3</v>
      </c>
      <c r="AM54" s="166">
        <f t="shared" si="24"/>
        <v>3</v>
      </c>
      <c r="AN54" s="166">
        <f t="shared" si="25"/>
        <v>2.5</v>
      </c>
    </row>
    <row r="55" spans="1:40" ht="13.5" customHeight="1">
      <c r="A55" s="97" t="str">
        <f>'Crisis Indicator Data'!A52</f>
        <v>Refugee situation in Kenya</v>
      </c>
      <c r="B55" s="98" t="str">
        <f>'Crisis Indicator Data'!B52</f>
        <v>International displacement</v>
      </c>
      <c r="C55" s="98" t="str">
        <f>'Crisis Indicator Data'!C52</f>
        <v>KEN002</v>
      </c>
      <c r="D55" s="98" t="str">
        <f>'Crisis Indicator Data'!D52</f>
        <v>Kenya</v>
      </c>
      <c r="E55" s="99" t="str">
        <f>'Crisis Indicator Data'!E52</f>
        <v>KEN</v>
      </c>
      <c r="F55" s="166">
        <f>IF(B55="Regional crisis",(IF(VLOOKUP($C55,'Regional Crises'!$B$1:$R$66,7,FALSE)="x","x",ROUND(IF(VLOOKUP($C55,'Regional Crises'!$B$1:$R$66,7,FALSE)&gt;$F$3,5,IF(VLOOKUP($C55,'Regional Crises'!$B$1:$R$66,7,FALSE)&lt;F$4,0,($F$3-VLOOKUP($C55,'Regional Crises'!$B$1:$R$66,7,FALSE))/($F$3-$F$4)*5)),1))),IF(VLOOKUP($E55,'Country Indicator Data'!$B$4:$N$194,3,FALSE)="x","x",ROUND(IF(VLOOKUP($E55,'Country Indicator Data'!$B$4:$N$194,3,FALSE)&gt;$F$3,5,IF(VLOOKUP($E55,'Country Indicator Data'!$B$4:$N$194,3,FALSE)&lt;$F$4,0,($F$3-VLOOKUP($E55,'Country Indicator Data'!$B$4:$N$194,3,FALSE))/($F$3-$F$4)*5)),1)))</f>
        <v>3.6</v>
      </c>
      <c r="G55" s="166">
        <f>IF(B55="Regional crisis",(IF(VLOOKUP($C55,'Regional Crises'!$B$1:$R$66,9,FALSE)="x","x",ROUND(IF(VLOOKUP($C55,'Regional Crises'!$B$1:$R$66,9,FALSE)&gt;G$3,5,IF(VLOOKUP($C55,'Regional Crises'!$B$1:$R$66,9,FALSE)&lt;G$4,0,(G$3-VLOOKUP($C55,'Regional Crises'!$B$1:$R$66,9,FALSE))/(G$3-G$4)*5)),1))),IF(VLOOKUP($E55,'Country Indicator Data'!$B$4:$N$194,5,FALSE)="x","x",ROUND(IF(VLOOKUP($E55,'Country Indicator Data'!$B$4:$N$194,5,FALSE)&gt;G$3,5,IF(VLOOKUP($E55,'Country Indicator Data'!$B$4:$N$194,5,FALSE)&lt;G$4,0,(G$3-VLOOKUP($E55,'Country Indicator Data'!$B$4:$N$194,5,FALSE))/(G$3-G$4)*5)),1)))</f>
        <v>2.6</v>
      </c>
      <c r="H55" s="166">
        <f t="shared" si="13"/>
        <v>3.1</v>
      </c>
      <c r="I55" s="166">
        <f>IF(B55="Regional crisis",(IF(VLOOKUP($C55,'Regional Crises'!$B$1:$R$66,6,FALSE)="x","x",ROUND(IF(VLOOKUP($C55,'Regional Crises'!$B$1:$R$66,6,FALSE)&gt;I$3,5,IF(VLOOKUP($C55,'Regional Crises'!$B$1:$R$66,6,FALSE)&lt;I$4,0,5-(I$3-VLOOKUP($C55,'Regional Crises'!$B$1:$R$66,6,FALSE))/(I$3-I$4)*5)),1))),IF(VLOOKUP($E55,'Country Indicator Data'!$B$4:$N$194,2,FALSE)="x","x",ROUND(IF(VLOOKUP($E55,'Country Indicator Data'!$B$4:$N$194,2,FALSE)&gt;I$3,5,IF(VLOOKUP($E55,'Country Indicator Data'!$B$4:$N$194,2,FALSE)&lt;I$4,0,5-(I$3-VLOOKUP($E55,'Country Indicator Data'!$B$4:$N$194,2,FALSE))/(I$3-I$4)*5)),1)))</f>
        <v>4.3</v>
      </c>
      <c r="J55" s="166">
        <f>IF(B55="Regional crisis",(IF(VLOOKUP($C55,'Regional Crises'!$B$1:$R$66,8,FALSE)="x","x",ROUND(IF(VLOOKUP($C55,'Regional Crises'!$B$1:$R$66,8,FALSE)&gt;J$3,5,IF(VLOOKUP($C55,'Regional Crises'!$B$1:$R$66,8,FALSE)&lt;J$4,0,5-(J$3-VLOOKUP($C55,'Regional Crises'!$B$1:$R$66,8,FALSE))/(J$3-J$4)*5)),1))),IF(VLOOKUP($E55,'Country Indicator Data'!$B$4:$N$194,4,FALSE)="x","x",ROUND(IF(VLOOKUP($E55,'Country Indicator Data'!$B$4:$N$194,4,FALSE)&gt;J$3,5,IF(VLOOKUP($E55,'Country Indicator Data'!$B$4:$N$194,4,FALSE)&lt;J$4,0,5-(J$3-VLOOKUP($E55,'Country Indicator Data'!$B$4:$N$194,4,FALSE))/(J$3-J$4)*5)),1)))</f>
        <v>0.8</v>
      </c>
      <c r="K55" s="166">
        <f t="shared" si="14"/>
        <v>2.5499999999999998</v>
      </c>
      <c r="L55" s="166">
        <f>IF(B55="Regional crisis",(IF(VLOOKUP($C55,'Regional Crises'!$B$1:$R$66,10,FALSE)="x","x",ROUND(IF(VLOOKUP($C55,'Regional Crises'!$B$1:$R$66,10,FALSE)&gt;L$3,5,IF(VLOOKUP($C55,'Regional Crises'!$B$1:$R$66,10,FALSE)&lt;L$4,0,5-(L$3-VLOOKUP($C55,'Regional Crises'!$B$1:$R$66,10,FALSE))/(L$3-L$4)*5)),1))),IF(VLOOKUP($E55,'Country Indicator Data'!$B$4:$N$194,6,FALSE)="x","x",ROUND(IF(VLOOKUP($E55,'Country Indicator Data'!$B$4:$N$194,6,FALSE)&gt;L$3,5,IF(VLOOKUP($E55,'Country Indicator Data'!$B$4:$N$194,6,FALSE)&lt;L$4,0,5-(L$3-VLOOKUP($E55,'Country Indicator Data'!$B$4:$N$194,6,FALSE))/(L$3-L$4)*5)),1)))</f>
        <v>3.6</v>
      </c>
      <c r="M55" s="166">
        <f>IF(B55="Regional crisis",(IF(VLOOKUP($C55,'Regional Crises'!$B$1:$R$66,11,FALSE)="x","x",ROUND(IF(VLOOKUP($C55,'Regional Crises'!$B$1:$R$66,11,FALSE)&gt;M$3,5,IF(VLOOKUP($C55,'Regional Crises'!$B$1:$R$66,11,FALSE)&lt;M$4,0,5-(M$3-VLOOKUP($C55,'Regional Crises'!$B$1:$R$66,11,FALSE))/(M$3-M$4)*5)),1))),IF(VLOOKUP($E55,'Country Indicator Data'!$B$4:$N$194,7,FALSE)="x","x",ROUND(IF(VLOOKUP($E55,'Country Indicator Data'!$B$4:$N$194,7,FALSE)&gt;M$3,5,IF(VLOOKUP($E55,'Country Indicator Data'!$B$4:$N$194,7,FALSE)&lt;M$4,0,5-(M$3-VLOOKUP($E55,'Country Indicator Data'!$B$4:$N$194,7,FALSE))/(M$3-M$4)*5)),1)))</f>
        <v>2</v>
      </c>
      <c r="N55" s="166">
        <f t="shared" si="15"/>
        <v>2.8</v>
      </c>
      <c r="O55" s="166">
        <f t="shared" si="16"/>
        <v>2.8166666666666664</v>
      </c>
      <c r="P55" s="166">
        <f>IF(B55="Regional crisis",VLOOKUP(C55,'Regional Crises'!$B$1:$R$69,12,FALSE),VLOOKUP(E55,'Country Indicator Data'!$B$4:$I$194,8,FALSE))</f>
        <v>3</v>
      </c>
      <c r="Q55" s="166">
        <f>IF($B55="Regional crisis",((IF(VLOOKUP($C55,'Regional Crises'!$B$1:$R$66,13,FALSE)="x","x",ROUND(IF(VLOOKUP($C55,'Regional Crises'!$B$1:$R$66,13,FALSE)&gt;Q$3,5,IF(VLOOKUP($C55,'Regional Crises'!$B$1:$R$66,13,FALSE)&lt;Q$4,0,5-(LOG(Q$3)-LOG(VLOOKUP($C55,'Regional Crises'!$B$1:$R$66,13,FALSE)))/(LOG(Q$3)-LOG(Q$4))*5)),1)))),(IF(VLOOKUP($E55,'Country Indicator Data'!$B$4:$N$194,9,FALSE)="x","x",ROUND(IF(VLOOKUP($E55,'Country Indicator Data'!$B$4:$N$194,9,FALSE)&gt;Q$3,5,IF(VLOOKUP($E55,'Country Indicator Data'!$B$4:$N$194,9,FALSE)&lt;Q$4,0,5-(LOG(Q$3)-LOG(VLOOKUP($E55,'Country Indicator Data'!$B$4:$N$194,9,FALSE)))/(LOG(Q$3)-LOG(Q$4))*5)),1))))</f>
        <v>2.9</v>
      </c>
      <c r="R55" s="166">
        <f t="shared" si="17"/>
        <v>2.95</v>
      </c>
      <c r="S55" s="166">
        <f>IF(B55="Regional crisis",((IF(VLOOKUP($C55,'Regional Crises'!$B$1:$R$66,17,FALSE)="x","x",ROUND(IF(VLOOKUP($C55,'Regional Crises'!$B$1:$R$66,17,FALSE)&gt;S$3,0,IF(VLOOKUP($C55,'Regional Crises'!$B$1:$R$66,17,FALSE)&lt;S$4,5,(S$3-VLOOKUP($C55,'Regional Crises'!$B$1:$R$66,17,FALSE))/(S$3-S$4)*5)),1)))),(IF(VLOOKUP($E55,'Country Indicator Data'!$B$4:$N$194,13,FALSE)="x","x",ROUND(IF(VLOOKUP($E55,'Country Indicator Data'!$B$4:$N$194,13,FALSE)&gt;S$3,0,IF(VLOOKUP($E55,'Country Indicator Data'!$B$4:$N$194,13,FALSE)&lt;S$4,5,(S$3-VLOOKUP($E55,'Country Indicator Data'!$B$4:$N$194,13,FALSE))/(S$3-S$4)*5)),1))))</f>
        <v>3.6</v>
      </c>
      <c r="T55" s="166">
        <f>IF(B55="Regional crisis",((IF(VLOOKUP($C55,'Regional Crises'!$B$1:$R$66,14,FALSE)="x","x",ROUND(IF(VLOOKUP($C55,'Regional Crises'!$B$1:$R$66,14,FALSE)&gt;T$3,0,IF(VLOOKUP($C55,'Regional Crises'!$B$1:$R$66,14,FALSE)&lt;T$4,5,(T$3-VLOOKUP($C55,'Regional Crises'!$B$1:$R$66,14,FALSE))/(T$3-T$4)*5)),1)))),(IF(VLOOKUP($E55,'Country Indicator Data'!$B$4:$N$194,10,FALSE)="x","x",ROUND(IF(VLOOKUP($E55,'Country Indicator Data'!$B$4:$N$194,10,FALSE)&gt;T$3,0,IF(VLOOKUP($E55,'Country Indicator Data'!$B$4:$N$194,10,FALSE)&lt;T$4,5,(T$3-VLOOKUP($E55,'Country Indicator Data'!$B$4:$N$194,10,FALSE))/(T$3-T$4)*5)),1))))</f>
        <v>3</v>
      </c>
      <c r="U55" s="166">
        <f>IF(B55="Regional crisis",((IF(VLOOKUP($C55,'Regional Crises'!$B$1:$R$66,15,FALSE)="x","x",ROUND(IF(VLOOKUP($C55,'Regional Crises'!$B$1:$R$66,15,FALSE)&gt;U$3,0,IF(VLOOKUP($C55,'Regional Crises'!$B$1:$R$66,15,FALSE)&lt;U$4,5,(U$3-VLOOKUP($C55,'Regional Crises'!$B$1:$R$66,15,FALSE))/(U$3-U$4)*5)),1)))),(IF(VLOOKUP($E55,'Country Indicator Data'!$B$4:$N$194,11,FALSE)="x","x",ROUND(IF(VLOOKUP($E55,'Country Indicator Data'!$B$4:$N$194,11,FALSE)&gt;U$3,0,IF(VLOOKUP($E55,'Country Indicator Data'!$B$4:$N$194,11,FALSE)&lt;U$4,5,(U$3-VLOOKUP($E55,'Country Indicator Data'!$B$4:$N$194,11,FALSE))/(U$3-U$4)*5)),1))))</f>
        <v>2.2999999999999998</v>
      </c>
      <c r="V55" s="166">
        <f>IF(B55="Regional crisis",((IF(VLOOKUP($C55,'Regional Crises'!$B$1:$R$66,16,FALSE)="x","x",ROUND(IF(VLOOKUP($C55,'Regional Crises'!$B$1:$R$66,16,FALSE)&gt;V$3,0,IF(VLOOKUP($C55,'Regional Crises'!$B$1:$R$66,16,FALSE)&lt;V$4,5,(V$3-VLOOKUP($C55,'Regional Crises'!$B$1:$R$66,16,FALSE))/(V$3-V$4)*5)),1)))),(IF(VLOOKUP($E55,'Country Indicator Data'!$B$4:$N$194,12,FALSE)="x","x",ROUND(IF(VLOOKUP($E55,'Country Indicator Data'!$B$4:$N$194,12,FALSE)&gt;V$3,0,IF(VLOOKUP($E55,'Country Indicator Data'!$B$4:$N$194,12,FALSE)&lt;V$4,5,(V$3-VLOOKUP($E55,'Country Indicator Data'!$B$4:$N$194,12,FALSE))/(V$3-V$4)*5)),1))))</f>
        <v>2.6</v>
      </c>
      <c r="W55" s="166">
        <f t="shared" si="18"/>
        <v>2.9</v>
      </c>
      <c r="X55" s="166">
        <f t="shared" si="19"/>
        <v>2.9</v>
      </c>
      <c r="Y55" s="173">
        <f>IF('Core Indicators'!FC52="x","x",IF('Core Indicators'!FC52&gt;=5,5,IF('Core Indicators'!FC52&gt;=4,4,IF('Core Indicators'!FC52&gt;=3,3,IF('Core Indicators'!FC52&gt;=2,2,IF('Core Indicators'!FC52&gt;=1,1,0))))))</f>
        <v>2</v>
      </c>
      <c r="Z55" s="166">
        <f t="shared" si="20"/>
        <v>2</v>
      </c>
      <c r="AA55" s="173">
        <f>'Crisis Indicator Data'!Y52</f>
        <v>0</v>
      </c>
      <c r="AB55" s="173">
        <f>'Crisis Indicator Data'!Z52</f>
        <v>0</v>
      </c>
      <c r="AC55" s="173">
        <f>'Crisis Indicator Data'!AA52</f>
        <v>0</v>
      </c>
      <c r="AD55" s="173">
        <f>'Crisis Indicator Data'!AB52</f>
        <v>0</v>
      </c>
      <c r="AE55" s="173">
        <f t="shared" si="21"/>
        <v>0</v>
      </c>
      <c r="AF55" s="173">
        <f>'Crisis Indicator Data'!AC52</f>
        <v>0</v>
      </c>
      <c r="AG55" s="173">
        <f>'Crisis Indicator Data'!AD52</f>
        <v>0</v>
      </c>
      <c r="AH55" s="173">
        <f t="shared" si="22"/>
        <v>0</v>
      </c>
      <c r="AI55" s="173">
        <f>'Crisis Indicator Data'!AE52</f>
        <v>0</v>
      </c>
      <c r="AJ55" s="173">
        <f>'Crisis Indicator Data'!AF52</f>
        <v>1</v>
      </c>
      <c r="AK55" s="173">
        <f>'Crisis Indicator Data'!AG52</f>
        <v>0</v>
      </c>
      <c r="AL55" s="173">
        <f t="shared" si="23"/>
        <v>1</v>
      </c>
      <c r="AM55" s="166">
        <f t="shared" si="24"/>
        <v>0</v>
      </c>
      <c r="AN55" s="166">
        <f t="shared" si="25"/>
        <v>1</v>
      </c>
    </row>
    <row r="56" spans="1:40" ht="13.5" customHeight="1">
      <c r="A56" s="97" t="str">
        <f>'Crisis Indicator Data'!A53</f>
        <v>Syrian refugees in Lebanon</v>
      </c>
      <c r="B56" s="98" t="str">
        <f>'Crisis Indicator Data'!B53</f>
        <v>International displacement</v>
      </c>
      <c r="C56" s="98" t="str">
        <f>'Crisis Indicator Data'!C53</f>
        <v>LBN002</v>
      </c>
      <c r="D56" s="98" t="str">
        <f>'Crisis Indicator Data'!D53</f>
        <v>Lebanon</v>
      </c>
      <c r="E56" s="99" t="str">
        <f>'Crisis Indicator Data'!E53</f>
        <v>LBN</v>
      </c>
      <c r="F56" s="166">
        <f>IF(B56="Regional crisis",(IF(VLOOKUP($C56,'Regional Crises'!$B$1:$R$66,7,FALSE)="x","x",ROUND(IF(VLOOKUP($C56,'Regional Crises'!$B$1:$R$66,7,FALSE)&gt;$F$3,5,IF(VLOOKUP($C56,'Regional Crises'!$B$1:$R$66,7,FALSE)&lt;F$4,0,($F$3-VLOOKUP($C56,'Regional Crises'!$B$1:$R$66,7,FALSE))/($F$3-$F$4)*5)),1))),IF(VLOOKUP($E56,'Country Indicator Data'!$B$4:$N$194,3,FALSE)="x","x",ROUND(IF(VLOOKUP($E56,'Country Indicator Data'!$B$4:$N$194,3,FALSE)&gt;$F$3,5,IF(VLOOKUP($E56,'Country Indicator Data'!$B$4:$N$194,3,FALSE)&lt;$F$4,0,($F$3-VLOOKUP($E56,'Country Indicator Data'!$B$4:$N$194,3,FALSE))/($F$3-$F$4)*5)),1)))</f>
        <v>2.9</v>
      </c>
      <c r="G56" s="166">
        <f>IF(B56="Regional crisis",(IF(VLOOKUP($C56,'Regional Crises'!$B$1:$R$66,9,FALSE)="x","x",ROUND(IF(VLOOKUP($C56,'Regional Crises'!$B$1:$R$66,9,FALSE)&gt;G$3,5,IF(VLOOKUP($C56,'Regional Crises'!$B$1:$R$66,9,FALSE)&lt;G$4,0,(G$3-VLOOKUP($C56,'Regional Crises'!$B$1:$R$66,9,FALSE))/(G$3-G$4)*5)),1))),IF(VLOOKUP($E56,'Country Indicator Data'!$B$4:$N$194,5,FALSE)="x","x",ROUND(IF(VLOOKUP($E56,'Country Indicator Data'!$B$4:$N$194,5,FALSE)&gt;G$3,5,IF(VLOOKUP($E56,'Country Indicator Data'!$B$4:$N$194,5,FALSE)&lt;G$4,0,(G$3-VLOOKUP($E56,'Country Indicator Data'!$B$4:$N$194,5,FALSE))/(G$3-G$4)*5)),1)))</f>
        <v>2.4</v>
      </c>
      <c r="H56" s="166">
        <f t="shared" si="13"/>
        <v>2.65</v>
      </c>
      <c r="I56" s="166">
        <f>IF(B56="Regional crisis",(IF(VLOOKUP($C56,'Regional Crises'!$B$1:$R$66,6,FALSE)="x","x",ROUND(IF(VLOOKUP($C56,'Regional Crises'!$B$1:$R$66,6,FALSE)&gt;I$3,5,IF(VLOOKUP($C56,'Regional Crises'!$B$1:$R$66,6,FALSE)&lt;I$4,0,5-(I$3-VLOOKUP($C56,'Regional Crises'!$B$1:$R$66,6,FALSE))/(I$3-I$4)*5)),1))),IF(VLOOKUP($E56,'Country Indicator Data'!$B$4:$N$194,2,FALSE)="x","x",ROUND(IF(VLOOKUP($E56,'Country Indicator Data'!$B$4:$N$194,2,FALSE)&gt;I$3,5,IF(VLOOKUP($E56,'Country Indicator Data'!$B$4:$N$194,2,FALSE)&lt;I$4,0,5-(I$3-VLOOKUP($E56,'Country Indicator Data'!$B$4:$N$194,2,FALSE))/(I$3-I$4)*5)),1)))</f>
        <v>4.0999999999999996</v>
      </c>
      <c r="J56" s="166">
        <f>IF(B56="Regional crisis",(IF(VLOOKUP($C56,'Regional Crises'!$B$1:$R$66,8,FALSE)="x","x",ROUND(IF(VLOOKUP($C56,'Regional Crises'!$B$1:$R$66,8,FALSE)&gt;J$3,5,IF(VLOOKUP($C56,'Regional Crises'!$B$1:$R$66,8,FALSE)&lt;J$4,0,5-(J$3-VLOOKUP($C56,'Regional Crises'!$B$1:$R$66,8,FALSE))/(J$3-J$4)*5)),1))),IF(VLOOKUP($E56,'Country Indicator Data'!$B$4:$N$194,4,FALSE)="x","x",ROUND(IF(VLOOKUP($E56,'Country Indicator Data'!$B$4:$N$194,4,FALSE)&gt;J$3,5,IF(VLOOKUP($E56,'Country Indicator Data'!$B$4:$N$194,4,FALSE)&lt;J$4,0,5-(J$3-VLOOKUP($E56,'Country Indicator Data'!$B$4:$N$194,4,FALSE))/(J$3-J$4)*5)),1)))</f>
        <v>1</v>
      </c>
      <c r="K56" s="166">
        <f t="shared" si="14"/>
        <v>2.5499999999999998</v>
      </c>
      <c r="L56" s="166">
        <f>IF(B56="Regional crisis",(IF(VLOOKUP($C56,'Regional Crises'!$B$1:$R$66,10,FALSE)="x","x",ROUND(IF(VLOOKUP($C56,'Regional Crises'!$B$1:$R$66,10,FALSE)&gt;L$3,5,IF(VLOOKUP($C56,'Regional Crises'!$B$1:$R$66,10,FALSE)&lt;L$4,0,5-(L$3-VLOOKUP($C56,'Regional Crises'!$B$1:$R$66,10,FALSE))/(L$3-L$4)*5)),1))),IF(VLOOKUP($E56,'Country Indicator Data'!$B$4:$N$194,6,FALSE)="x","x",ROUND(IF(VLOOKUP($E56,'Country Indicator Data'!$B$4:$N$194,6,FALSE)&gt;L$3,5,IF(VLOOKUP($E56,'Country Indicator Data'!$B$4:$N$194,6,FALSE)&lt;L$4,0,5-(L$3-VLOOKUP($E56,'Country Indicator Data'!$B$4:$N$194,6,FALSE))/(L$3-L$4)*5)),1)))</f>
        <v>2.4</v>
      </c>
      <c r="M56" s="166">
        <f>IF(B56="Regional crisis",(IF(VLOOKUP($C56,'Regional Crises'!$B$1:$R$66,11,FALSE)="x","x",ROUND(IF(VLOOKUP($C56,'Regional Crises'!$B$1:$R$66,11,FALSE)&gt;M$3,5,IF(VLOOKUP($C56,'Regional Crises'!$B$1:$R$66,11,FALSE)&lt;M$4,0,5-(M$3-VLOOKUP($C56,'Regional Crises'!$B$1:$R$66,11,FALSE))/(M$3-M$4)*5)),1))),IF(VLOOKUP($E56,'Country Indicator Data'!$B$4:$N$194,7,FALSE)="x","x",ROUND(IF(VLOOKUP($E56,'Country Indicator Data'!$B$4:$N$194,7,FALSE)&gt;M$3,5,IF(VLOOKUP($E56,'Country Indicator Data'!$B$4:$N$194,7,FALSE)&lt;M$4,0,5-(M$3-VLOOKUP($E56,'Country Indicator Data'!$B$4:$N$194,7,FALSE))/(M$3-M$4)*5)),1)))</f>
        <v>0.8</v>
      </c>
      <c r="N56" s="166">
        <f t="shared" si="15"/>
        <v>1.6</v>
      </c>
      <c r="O56" s="166">
        <f t="shared" si="16"/>
        <v>2.2666666666666662</v>
      </c>
      <c r="P56" s="166">
        <f>IF(B56="Regional crisis",VLOOKUP(C56,'Regional Crises'!$B$1:$R$69,12,FALSE),VLOOKUP(E56,'Country Indicator Data'!$B$4:$I$194,8,FALSE))</f>
        <v>3</v>
      </c>
      <c r="Q56" s="166">
        <f>IF($B56="Regional crisis",((IF(VLOOKUP($C56,'Regional Crises'!$B$1:$R$66,13,FALSE)="x","x",ROUND(IF(VLOOKUP($C56,'Regional Crises'!$B$1:$R$66,13,FALSE)&gt;Q$3,5,IF(VLOOKUP($C56,'Regional Crises'!$B$1:$R$66,13,FALSE)&lt;Q$4,0,5-(LOG(Q$3)-LOG(VLOOKUP($C56,'Regional Crises'!$B$1:$R$66,13,FALSE)))/(LOG(Q$3)-LOG(Q$4))*5)),1)))),(IF(VLOOKUP($E56,'Country Indicator Data'!$B$4:$N$194,9,FALSE)="x","x",ROUND(IF(VLOOKUP($E56,'Country Indicator Data'!$B$4:$N$194,9,FALSE)&gt;Q$3,5,IF(VLOOKUP($E56,'Country Indicator Data'!$B$4:$N$194,9,FALSE)&lt;Q$4,0,5-(LOG(Q$3)-LOG(VLOOKUP($E56,'Country Indicator Data'!$B$4:$N$194,9,FALSE)))/(LOG(Q$3)-LOG(Q$4))*5)),1))))</f>
        <v>3.3</v>
      </c>
      <c r="R56" s="166">
        <f t="shared" si="17"/>
        <v>3.15</v>
      </c>
      <c r="S56" s="166">
        <f>IF(B56="Regional crisis",((IF(VLOOKUP($C56,'Regional Crises'!$B$1:$R$66,17,FALSE)="x","x",ROUND(IF(VLOOKUP($C56,'Regional Crises'!$B$1:$R$66,17,FALSE)&gt;S$3,0,IF(VLOOKUP($C56,'Regional Crises'!$B$1:$R$66,17,FALSE)&lt;S$4,5,(S$3-VLOOKUP($C56,'Regional Crises'!$B$1:$R$66,17,FALSE))/(S$3-S$4)*5)),1)))),(IF(VLOOKUP($E56,'Country Indicator Data'!$B$4:$N$194,13,FALSE)="x","x",ROUND(IF(VLOOKUP($E56,'Country Indicator Data'!$B$4:$N$194,13,FALSE)&gt;S$3,0,IF(VLOOKUP($E56,'Country Indicator Data'!$B$4:$N$194,13,FALSE)&lt;S$4,5,(S$3-VLOOKUP($E56,'Country Indicator Data'!$B$4:$N$194,13,FALSE))/(S$3-S$4)*5)),1))))</f>
        <v>3.6</v>
      </c>
      <c r="T56" s="166">
        <f>IF(B56="Regional crisis",((IF(VLOOKUP($C56,'Regional Crises'!$B$1:$R$66,14,FALSE)="x","x",ROUND(IF(VLOOKUP($C56,'Regional Crises'!$B$1:$R$66,14,FALSE)&gt;T$3,0,IF(VLOOKUP($C56,'Regional Crises'!$B$1:$R$66,14,FALSE)&lt;T$4,5,(T$3-VLOOKUP($C56,'Regional Crises'!$B$1:$R$66,14,FALSE))/(T$3-T$4)*5)),1)))),(IF(VLOOKUP($E56,'Country Indicator Data'!$B$4:$N$194,10,FALSE)="x","x",ROUND(IF(VLOOKUP($E56,'Country Indicator Data'!$B$4:$N$194,10,FALSE)&gt;T$3,0,IF(VLOOKUP($E56,'Country Indicator Data'!$B$4:$N$194,10,FALSE)&lt;T$4,5,(T$3-VLOOKUP($E56,'Country Indicator Data'!$B$4:$N$194,10,FALSE))/(T$3-T$4)*5)),1))))</f>
        <v>3.4</v>
      </c>
      <c r="U56" s="166">
        <f>IF(B56="Regional crisis",((IF(VLOOKUP($C56,'Regional Crises'!$B$1:$R$66,15,FALSE)="x","x",ROUND(IF(VLOOKUP($C56,'Regional Crises'!$B$1:$R$66,15,FALSE)&gt;U$3,0,IF(VLOOKUP($C56,'Regional Crises'!$B$1:$R$66,15,FALSE)&lt;U$4,5,(U$3-VLOOKUP($C56,'Regional Crises'!$B$1:$R$66,15,FALSE))/(U$3-U$4)*5)),1)))),(IF(VLOOKUP($E56,'Country Indicator Data'!$B$4:$N$194,11,FALSE)="x","x",ROUND(IF(VLOOKUP($E56,'Country Indicator Data'!$B$4:$N$194,11,FALSE)&gt;U$3,0,IF(VLOOKUP($E56,'Country Indicator Data'!$B$4:$N$194,11,FALSE)&lt;U$4,5,(U$3-VLOOKUP($E56,'Country Indicator Data'!$B$4:$N$194,11,FALSE))/(U$3-U$4)*5)),1))))</f>
        <v>2.6</v>
      </c>
      <c r="V56" s="166">
        <f>IF(B56="Regional crisis",((IF(VLOOKUP($C56,'Regional Crises'!$B$1:$R$66,16,FALSE)="x","x",ROUND(IF(VLOOKUP($C56,'Regional Crises'!$B$1:$R$66,16,FALSE)&gt;V$3,0,IF(VLOOKUP($C56,'Regional Crises'!$B$1:$R$66,16,FALSE)&lt;V$4,5,(V$3-VLOOKUP($C56,'Regional Crises'!$B$1:$R$66,16,FALSE))/(V$3-V$4)*5)),1)))),(IF(VLOOKUP($E56,'Country Indicator Data'!$B$4:$N$194,12,FALSE)="x","x",ROUND(IF(VLOOKUP($E56,'Country Indicator Data'!$B$4:$N$194,12,FALSE)&gt;V$3,0,IF(VLOOKUP($E56,'Country Indicator Data'!$B$4:$N$194,12,FALSE)&lt;V$4,5,(V$3-VLOOKUP($E56,'Country Indicator Data'!$B$4:$N$194,12,FALSE))/(V$3-V$4)*5)),1))))</f>
        <v>2.8</v>
      </c>
      <c r="W56" s="166">
        <f t="shared" si="18"/>
        <v>3.1</v>
      </c>
      <c r="X56" s="166">
        <f t="shared" si="19"/>
        <v>2.8</v>
      </c>
      <c r="Y56" s="173">
        <f>IF('Core Indicators'!FC53="x","x",IF('Core Indicators'!FC53&gt;=5,5,IF('Core Indicators'!FC53&gt;=4,4,IF('Core Indicators'!FC53&gt;=3,3,IF('Core Indicators'!FC53&gt;=2,2,IF('Core Indicators'!FC53&gt;=1,1,0))))))</f>
        <v>2</v>
      </c>
      <c r="Z56" s="166">
        <f t="shared" si="20"/>
        <v>2</v>
      </c>
      <c r="AA56" s="173">
        <f>'Crisis Indicator Data'!Y53</f>
        <v>1</v>
      </c>
      <c r="AB56" s="173">
        <f>'Crisis Indicator Data'!Z53</f>
        <v>2</v>
      </c>
      <c r="AC56" s="173">
        <f>'Crisis Indicator Data'!AA53</f>
        <v>2</v>
      </c>
      <c r="AD56" s="173">
        <f>'Crisis Indicator Data'!AB53</f>
        <v>0</v>
      </c>
      <c r="AE56" s="173">
        <f t="shared" si="21"/>
        <v>2</v>
      </c>
      <c r="AF56" s="173">
        <f>'Crisis Indicator Data'!AC53</f>
        <v>2</v>
      </c>
      <c r="AG56" s="173">
        <f>'Crisis Indicator Data'!AD53</f>
        <v>2</v>
      </c>
      <c r="AH56" s="173">
        <f t="shared" si="22"/>
        <v>4</v>
      </c>
      <c r="AI56" s="173">
        <f>'Crisis Indicator Data'!AE53</f>
        <v>0</v>
      </c>
      <c r="AJ56" s="173">
        <f>'Crisis Indicator Data'!AF53</f>
        <v>3</v>
      </c>
      <c r="AK56" s="173">
        <f>'Crisis Indicator Data'!AG53</f>
        <v>1</v>
      </c>
      <c r="AL56" s="173">
        <f t="shared" si="23"/>
        <v>3</v>
      </c>
      <c r="AM56" s="166">
        <f t="shared" si="24"/>
        <v>3</v>
      </c>
      <c r="AN56" s="166">
        <f t="shared" si="25"/>
        <v>2.5</v>
      </c>
    </row>
    <row r="57" spans="1:40" ht="13.5" customHeight="1">
      <c r="A57" s="97" t="str">
        <f>'Crisis Indicator Data'!A54</f>
        <v>Socioeconomic crisis in Lebanon</v>
      </c>
      <c r="B57" s="98" t="str">
        <f>'Crisis Indicator Data'!B54</f>
        <v>Political and economic crisis</v>
      </c>
      <c r="C57" s="98" t="str">
        <f>'Crisis Indicator Data'!C54</f>
        <v>LBN004</v>
      </c>
      <c r="D57" s="98" t="str">
        <f>'Crisis Indicator Data'!D54</f>
        <v>Lebanon</v>
      </c>
      <c r="E57" s="99" t="str">
        <f>'Crisis Indicator Data'!E54</f>
        <v>LBN</v>
      </c>
      <c r="F57" s="166">
        <f>IF(B57="Regional crisis",(IF(VLOOKUP($C57,'Regional Crises'!$B$1:$R$66,7,FALSE)="x","x",ROUND(IF(VLOOKUP($C57,'Regional Crises'!$B$1:$R$66,7,FALSE)&gt;$F$3,5,IF(VLOOKUP($C57,'Regional Crises'!$B$1:$R$66,7,FALSE)&lt;F$4,0,($F$3-VLOOKUP($C57,'Regional Crises'!$B$1:$R$66,7,FALSE))/($F$3-$F$4)*5)),1))),IF(VLOOKUP($E57,'Country Indicator Data'!$B$4:$N$194,3,FALSE)="x","x",ROUND(IF(VLOOKUP($E57,'Country Indicator Data'!$B$4:$N$194,3,FALSE)&gt;$F$3,5,IF(VLOOKUP($E57,'Country Indicator Data'!$B$4:$N$194,3,FALSE)&lt;$F$4,0,($F$3-VLOOKUP($E57,'Country Indicator Data'!$B$4:$N$194,3,FALSE))/($F$3-$F$4)*5)),1)))</f>
        <v>2.9</v>
      </c>
      <c r="G57" s="166">
        <f>IF(B57="Regional crisis",(IF(VLOOKUP($C57,'Regional Crises'!$B$1:$R$66,9,FALSE)="x","x",ROUND(IF(VLOOKUP($C57,'Regional Crises'!$B$1:$R$66,9,FALSE)&gt;G$3,5,IF(VLOOKUP($C57,'Regional Crises'!$B$1:$R$66,9,FALSE)&lt;G$4,0,(G$3-VLOOKUP($C57,'Regional Crises'!$B$1:$R$66,9,FALSE))/(G$3-G$4)*5)),1))),IF(VLOOKUP($E57,'Country Indicator Data'!$B$4:$N$194,5,FALSE)="x","x",ROUND(IF(VLOOKUP($E57,'Country Indicator Data'!$B$4:$N$194,5,FALSE)&gt;G$3,5,IF(VLOOKUP($E57,'Country Indicator Data'!$B$4:$N$194,5,FALSE)&lt;G$4,0,(G$3-VLOOKUP($E57,'Country Indicator Data'!$B$4:$N$194,5,FALSE))/(G$3-G$4)*5)),1)))</f>
        <v>2.4</v>
      </c>
      <c r="H57" s="166">
        <f t="shared" si="13"/>
        <v>2.65</v>
      </c>
      <c r="I57" s="166">
        <f>IF(B57="Regional crisis",(IF(VLOOKUP($C57,'Regional Crises'!$B$1:$R$66,6,FALSE)="x","x",ROUND(IF(VLOOKUP($C57,'Regional Crises'!$B$1:$R$66,6,FALSE)&gt;I$3,5,IF(VLOOKUP($C57,'Regional Crises'!$B$1:$R$66,6,FALSE)&lt;I$4,0,5-(I$3-VLOOKUP($C57,'Regional Crises'!$B$1:$R$66,6,FALSE))/(I$3-I$4)*5)),1))),IF(VLOOKUP($E57,'Country Indicator Data'!$B$4:$N$194,2,FALSE)="x","x",ROUND(IF(VLOOKUP($E57,'Country Indicator Data'!$B$4:$N$194,2,FALSE)&gt;I$3,5,IF(VLOOKUP($E57,'Country Indicator Data'!$B$4:$N$194,2,FALSE)&lt;I$4,0,5-(I$3-VLOOKUP($E57,'Country Indicator Data'!$B$4:$N$194,2,FALSE))/(I$3-I$4)*5)),1)))</f>
        <v>4.0999999999999996</v>
      </c>
      <c r="J57" s="166">
        <f>IF(B57="Regional crisis",(IF(VLOOKUP($C57,'Regional Crises'!$B$1:$R$66,8,FALSE)="x","x",ROUND(IF(VLOOKUP($C57,'Regional Crises'!$B$1:$R$66,8,FALSE)&gt;J$3,5,IF(VLOOKUP($C57,'Regional Crises'!$B$1:$R$66,8,FALSE)&lt;J$4,0,5-(J$3-VLOOKUP($C57,'Regional Crises'!$B$1:$R$66,8,FALSE))/(J$3-J$4)*5)),1))),IF(VLOOKUP($E57,'Country Indicator Data'!$B$4:$N$194,4,FALSE)="x","x",ROUND(IF(VLOOKUP($E57,'Country Indicator Data'!$B$4:$N$194,4,FALSE)&gt;J$3,5,IF(VLOOKUP($E57,'Country Indicator Data'!$B$4:$N$194,4,FALSE)&lt;J$4,0,5-(J$3-VLOOKUP($E57,'Country Indicator Data'!$B$4:$N$194,4,FALSE))/(J$3-J$4)*5)),1)))</f>
        <v>1</v>
      </c>
      <c r="K57" s="166">
        <f t="shared" si="14"/>
        <v>2.5499999999999998</v>
      </c>
      <c r="L57" s="166">
        <f>IF(B57="Regional crisis",(IF(VLOOKUP($C57,'Regional Crises'!$B$1:$R$66,10,FALSE)="x","x",ROUND(IF(VLOOKUP($C57,'Regional Crises'!$B$1:$R$66,10,FALSE)&gt;L$3,5,IF(VLOOKUP($C57,'Regional Crises'!$B$1:$R$66,10,FALSE)&lt;L$4,0,5-(L$3-VLOOKUP($C57,'Regional Crises'!$B$1:$R$66,10,FALSE))/(L$3-L$4)*5)),1))),IF(VLOOKUP($E57,'Country Indicator Data'!$B$4:$N$194,6,FALSE)="x","x",ROUND(IF(VLOOKUP($E57,'Country Indicator Data'!$B$4:$N$194,6,FALSE)&gt;L$3,5,IF(VLOOKUP($E57,'Country Indicator Data'!$B$4:$N$194,6,FALSE)&lt;L$4,0,5-(L$3-VLOOKUP($E57,'Country Indicator Data'!$B$4:$N$194,6,FALSE))/(L$3-L$4)*5)),1)))</f>
        <v>2.4</v>
      </c>
      <c r="M57" s="166">
        <f>IF(B57="Regional crisis",(IF(VLOOKUP($C57,'Regional Crises'!$B$1:$R$66,11,FALSE)="x","x",ROUND(IF(VLOOKUP($C57,'Regional Crises'!$B$1:$R$66,11,FALSE)&gt;M$3,5,IF(VLOOKUP($C57,'Regional Crises'!$B$1:$R$66,11,FALSE)&lt;M$4,0,5-(M$3-VLOOKUP($C57,'Regional Crises'!$B$1:$R$66,11,FALSE))/(M$3-M$4)*5)),1))),IF(VLOOKUP($E57,'Country Indicator Data'!$B$4:$N$194,7,FALSE)="x","x",ROUND(IF(VLOOKUP($E57,'Country Indicator Data'!$B$4:$N$194,7,FALSE)&gt;M$3,5,IF(VLOOKUP($E57,'Country Indicator Data'!$B$4:$N$194,7,FALSE)&lt;M$4,0,5-(M$3-VLOOKUP($E57,'Country Indicator Data'!$B$4:$N$194,7,FALSE))/(M$3-M$4)*5)),1)))</f>
        <v>0.8</v>
      </c>
      <c r="N57" s="166">
        <f t="shared" si="15"/>
        <v>1.6</v>
      </c>
      <c r="O57" s="166">
        <f t="shared" si="16"/>
        <v>2.2666666666666662</v>
      </c>
      <c r="P57" s="166">
        <f>IF(B57="Regional crisis",VLOOKUP(C57,'Regional Crises'!$B$1:$R$69,12,FALSE),VLOOKUP(E57,'Country Indicator Data'!$B$4:$I$194,8,FALSE))</f>
        <v>3</v>
      </c>
      <c r="Q57" s="166">
        <f>IF($B57="Regional crisis",((IF(VLOOKUP($C57,'Regional Crises'!$B$1:$R$66,13,FALSE)="x","x",ROUND(IF(VLOOKUP($C57,'Regional Crises'!$B$1:$R$66,13,FALSE)&gt;Q$3,5,IF(VLOOKUP($C57,'Regional Crises'!$B$1:$R$66,13,FALSE)&lt;Q$4,0,5-(LOG(Q$3)-LOG(VLOOKUP($C57,'Regional Crises'!$B$1:$R$66,13,FALSE)))/(LOG(Q$3)-LOG(Q$4))*5)),1)))),(IF(VLOOKUP($E57,'Country Indicator Data'!$B$4:$N$194,9,FALSE)="x","x",ROUND(IF(VLOOKUP($E57,'Country Indicator Data'!$B$4:$N$194,9,FALSE)&gt;Q$3,5,IF(VLOOKUP($E57,'Country Indicator Data'!$B$4:$N$194,9,FALSE)&lt;Q$4,0,5-(LOG(Q$3)-LOG(VLOOKUP($E57,'Country Indicator Data'!$B$4:$N$194,9,FALSE)))/(LOG(Q$3)-LOG(Q$4))*5)),1))))</f>
        <v>3.3</v>
      </c>
      <c r="R57" s="166">
        <f t="shared" si="17"/>
        <v>3.15</v>
      </c>
      <c r="S57" s="166">
        <f>IF(B57="Regional crisis",((IF(VLOOKUP($C57,'Regional Crises'!$B$1:$R$66,17,FALSE)="x","x",ROUND(IF(VLOOKUP($C57,'Regional Crises'!$B$1:$R$66,17,FALSE)&gt;S$3,0,IF(VLOOKUP($C57,'Regional Crises'!$B$1:$R$66,17,FALSE)&lt;S$4,5,(S$3-VLOOKUP($C57,'Regional Crises'!$B$1:$R$66,17,FALSE))/(S$3-S$4)*5)),1)))),(IF(VLOOKUP($E57,'Country Indicator Data'!$B$4:$N$194,13,FALSE)="x","x",ROUND(IF(VLOOKUP($E57,'Country Indicator Data'!$B$4:$N$194,13,FALSE)&gt;S$3,0,IF(VLOOKUP($E57,'Country Indicator Data'!$B$4:$N$194,13,FALSE)&lt;S$4,5,(S$3-VLOOKUP($E57,'Country Indicator Data'!$B$4:$N$194,13,FALSE))/(S$3-S$4)*5)),1))))</f>
        <v>3.6</v>
      </c>
      <c r="T57" s="166">
        <f>IF(B57="Regional crisis",((IF(VLOOKUP($C57,'Regional Crises'!$B$1:$R$66,14,FALSE)="x","x",ROUND(IF(VLOOKUP($C57,'Regional Crises'!$B$1:$R$66,14,FALSE)&gt;T$3,0,IF(VLOOKUP($C57,'Regional Crises'!$B$1:$R$66,14,FALSE)&lt;T$4,5,(T$3-VLOOKUP($C57,'Regional Crises'!$B$1:$R$66,14,FALSE))/(T$3-T$4)*5)),1)))),(IF(VLOOKUP($E57,'Country Indicator Data'!$B$4:$N$194,10,FALSE)="x","x",ROUND(IF(VLOOKUP($E57,'Country Indicator Data'!$B$4:$N$194,10,FALSE)&gt;T$3,0,IF(VLOOKUP($E57,'Country Indicator Data'!$B$4:$N$194,10,FALSE)&lt;T$4,5,(T$3-VLOOKUP($E57,'Country Indicator Data'!$B$4:$N$194,10,FALSE))/(T$3-T$4)*5)),1))))</f>
        <v>3.4</v>
      </c>
      <c r="U57" s="166">
        <f>IF(B57="Regional crisis",((IF(VLOOKUP($C57,'Regional Crises'!$B$1:$R$66,15,FALSE)="x","x",ROUND(IF(VLOOKUP($C57,'Regional Crises'!$B$1:$R$66,15,FALSE)&gt;U$3,0,IF(VLOOKUP($C57,'Regional Crises'!$B$1:$R$66,15,FALSE)&lt;U$4,5,(U$3-VLOOKUP($C57,'Regional Crises'!$B$1:$R$66,15,FALSE))/(U$3-U$4)*5)),1)))),(IF(VLOOKUP($E57,'Country Indicator Data'!$B$4:$N$194,11,FALSE)="x","x",ROUND(IF(VLOOKUP($E57,'Country Indicator Data'!$B$4:$N$194,11,FALSE)&gt;U$3,0,IF(VLOOKUP($E57,'Country Indicator Data'!$B$4:$N$194,11,FALSE)&lt;U$4,5,(U$3-VLOOKUP($E57,'Country Indicator Data'!$B$4:$N$194,11,FALSE))/(U$3-U$4)*5)),1))))</f>
        <v>2.6</v>
      </c>
      <c r="V57" s="166">
        <f>IF(B57="Regional crisis",((IF(VLOOKUP($C57,'Regional Crises'!$B$1:$R$66,16,FALSE)="x","x",ROUND(IF(VLOOKUP($C57,'Regional Crises'!$B$1:$R$66,16,FALSE)&gt;V$3,0,IF(VLOOKUP($C57,'Regional Crises'!$B$1:$R$66,16,FALSE)&lt;V$4,5,(V$3-VLOOKUP($C57,'Regional Crises'!$B$1:$R$66,16,FALSE))/(V$3-V$4)*5)),1)))),(IF(VLOOKUP($E57,'Country Indicator Data'!$B$4:$N$194,12,FALSE)="x","x",ROUND(IF(VLOOKUP($E57,'Country Indicator Data'!$B$4:$N$194,12,FALSE)&gt;V$3,0,IF(VLOOKUP($E57,'Country Indicator Data'!$B$4:$N$194,12,FALSE)&lt;V$4,5,(V$3-VLOOKUP($E57,'Country Indicator Data'!$B$4:$N$194,12,FALSE))/(V$3-V$4)*5)),1))))</f>
        <v>2.8</v>
      </c>
      <c r="W57" s="166">
        <f t="shared" si="18"/>
        <v>3.1</v>
      </c>
      <c r="X57" s="166">
        <f t="shared" si="19"/>
        <v>2.8</v>
      </c>
      <c r="Y57" s="173">
        <f>IF('Core Indicators'!FC54="x","x",IF('Core Indicators'!FC54&gt;=5,5,IF('Core Indicators'!FC54&gt;=4,4,IF('Core Indicators'!FC54&gt;=3,3,IF('Core Indicators'!FC54&gt;=2,2,IF('Core Indicators'!FC54&gt;=1,1,0))))))</f>
        <v>3</v>
      </c>
      <c r="Z57" s="166">
        <f t="shared" si="20"/>
        <v>3</v>
      </c>
      <c r="AA57" s="173">
        <f>'Crisis Indicator Data'!Y54</f>
        <v>1</v>
      </c>
      <c r="AB57" s="173">
        <f>'Crisis Indicator Data'!Z54</f>
        <v>2</v>
      </c>
      <c r="AC57" s="173">
        <f>'Crisis Indicator Data'!AA54</f>
        <v>2</v>
      </c>
      <c r="AD57" s="173">
        <f>'Crisis Indicator Data'!AB54</f>
        <v>0</v>
      </c>
      <c r="AE57" s="173">
        <f t="shared" si="21"/>
        <v>2</v>
      </c>
      <c r="AF57" s="173">
        <f>'Crisis Indicator Data'!AC54</f>
        <v>2</v>
      </c>
      <c r="AG57" s="173">
        <f>'Crisis Indicator Data'!AD54</f>
        <v>2</v>
      </c>
      <c r="AH57" s="173">
        <f t="shared" si="22"/>
        <v>4</v>
      </c>
      <c r="AI57" s="173">
        <f>'Crisis Indicator Data'!AE54</f>
        <v>0</v>
      </c>
      <c r="AJ57" s="173">
        <f>'Crisis Indicator Data'!AF54</f>
        <v>3</v>
      </c>
      <c r="AK57" s="173">
        <f>'Crisis Indicator Data'!AG54</f>
        <v>1</v>
      </c>
      <c r="AL57" s="173">
        <f t="shared" si="23"/>
        <v>3</v>
      </c>
      <c r="AM57" s="166">
        <f t="shared" si="24"/>
        <v>3</v>
      </c>
      <c r="AN57" s="166">
        <f t="shared" si="25"/>
        <v>3</v>
      </c>
    </row>
    <row r="58" spans="1:40" ht="13.5" customHeight="1">
      <c r="A58" s="97" t="str">
        <f>'Crisis Indicator Data'!A55</f>
        <v>Complex crisis in Libya</v>
      </c>
      <c r="B58" s="98" t="str">
        <f>'Crisis Indicator Data'!B55</f>
        <v>Multiple crises country</v>
      </c>
      <c r="C58" s="98" t="str">
        <f>'Crisis Indicator Data'!C55</f>
        <v>LBY001</v>
      </c>
      <c r="D58" s="98" t="str">
        <f>'Crisis Indicator Data'!D55</f>
        <v>Libya</v>
      </c>
      <c r="E58" s="99" t="str">
        <f>'Crisis Indicator Data'!E55</f>
        <v>LBY</v>
      </c>
      <c r="F58" s="166">
        <f>IF(B58="Regional crisis",(IF(VLOOKUP($C58,'Regional Crises'!$B$1:$R$66,7,FALSE)="x","x",ROUND(IF(VLOOKUP($C58,'Regional Crises'!$B$1:$R$66,7,FALSE)&gt;$F$3,5,IF(VLOOKUP($C58,'Regional Crises'!$B$1:$R$66,7,FALSE)&lt;F$4,0,($F$3-VLOOKUP($C58,'Regional Crises'!$B$1:$R$66,7,FALSE))/($F$3-$F$4)*5)),1))),IF(VLOOKUP($E58,'Country Indicator Data'!$B$4:$N$194,3,FALSE)="x","x",ROUND(IF(VLOOKUP($E58,'Country Indicator Data'!$B$4:$N$194,3,FALSE)&gt;$F$3,5,IF(VLOOKUP($E58,'Country Indicator Data'!$B$4:$N$194,3,FALSE)&lt;$F$4,0,($F$3-VLOOKUP($E58,'Country Indicator Data'!$B$4:$N$194,3,FALSE))/($F$3-$F$4)*5)),1)))</f>
        <v>4.5999999999999996</v>
      </c>
      <c r="G58" s="166">
        <f>IF(B58="Regional crisis",(IF(VLOOKUP($C58,'Regional Crises'!$B$1:$R$66,9,FALSE)="x","x",ROUND(IF(VLOOKUP($C58,'Regional Crises'!$B$1:$R$66,9,FALSE)&gt;G$3,5,IF(VLOOKUP($C58,'Regional Crises'!$B$1:$R$66,9,FALSE)&lt;G$4,0,(G$3-VLOOKUP($C58,'Regional Crises'!$B$1:$R$66,9,FALSE))/(G$3-G$4)*5)),1))),IF(VLOOKUP($E58,'Country Indicator Data'!$B$4:$N$194,5,FALSE)="x","x",ROUND(IF(VLOOKUP($E58,'Country Indicator Data'!$B$4:$N$194,5,FALSE)&gt;G$3,5,IF(VLOOKUP($E58,'Country Indicator Data'!$B$4:$N$194,5,FALSE)&lt;G$4,0,(G$3-VLOOKUP($E58,'Country Indicator Data'!$B$4:$N$194,5,FALSE))/(G$3-G$4)*5)),1)))</f>
        <v>3.8</v>
      </c>
      <c r="H58" s="166">
        <f t="shared" si="13"/>
        <v>4.1999999999999993</v>
      </c>
      <c r="I58" s="166">
        <f>IF(B58="Regional crisis",(IF(VLOOKUP($C58,'Regional Crises'!$B$1:$R$66,6,FALSE)="x","x",ROUND(IF(VLOOKUP($C58,'Regional Crises'!$B$1:$R$66,6,FALSE)&gt;I$3,5,IF(VLOOKUP($C58,'Regional Crises'!$B$1:$R$66,6,FALSE)&lt;I$4,0,5-(I$3-VLOOKUP($C58,'Regional Crises'!$B$1:$R$66,6,FALSE))/(I$3-I$4)*5)),1))),IF(VLOOKUP($E58,'Country Indicator Data'!$B$4:$N$194,2,FALSE)="x","x",ROUND(IF(VLOOKUP($E58,'Country Indicator Data'!$B$4:$N$194,2,FALSE)&gt;I$3,5,IF(VLOOKUP($E58,'Country Indicator Data'!$B$4:$N$194,2,FALSE)&lt;I$4,0,5-(I$3-VLOOKUP($E58,'Country Indicator Data'!$B$4:$N$194,2,FALSE))/(I$3-I$4)*5)),1)))</f>
        <v>1.4</v>
      </c>
      <c r="J58" s="166">
        <f>IF(B58="Regional crisis",(IF(VLOOKUP($C58,'Regional Crises'!$B$1:$R$66,8,FALSE)="x","x",ROUND(IF(VLOOKUP($C58,'Regional Crises'!$B$1:$R$66,8,FALSE)&gt;J$3,5,IF(VLOOKUP($C58,'Regional Crises'!$B$1:$R$66,8,FALSE)&lt;J$4,0,5-(J$3-VLOOKUP($C58,'Regional Crises'!$B$1:$R$66,8,FALSE))/(J$3-J$4)*5)),1))),IF(VLOOKUP($E58,'Country Indicator Data'!$B$4:$N$194,4,FALSE)="x","x",ROUND(IF(VLOOKUP($E58,'Country Indicator Data'!$B$4:$N$194,4,FALSE)&gt;J$3,5,IF(VLOOKUP($E58,'Country Indicator Data'!$B$4:$N$194,4,FALSE)&lt;J$4,0,5-(J$3-VLOOKUP($E58,'Country Indicator Data'!$B$4:$N$194,4,FALSE))/(J$3-J$4)*5)),1)))</f>
        <v>0</v>
      </c>
      <c r="K58" s="166">
        <f t="shared" si="14"/>
        <v>0.7</v>
      </c>
      <c r="L58" s="166">
        <f>IF(B58="Regional crisis",(IF(VLOOKUP($C58,'Regional Crises'!$B$1:$R$66,10,FALSE)="x","x",ROUND(IF(VLOOKUP($C58,'Regional Crises'!$B$1:$R$66,10,FALSE)&gt;L$3,5,IF(VLOOKUP($C58,'Regional Crises'!$B$1:$R$66,10,FALSE)&lt;L$4,0,5-(L$3-VLOOKUP($C58,'Regional Crises'!$B$1:$R$66,10,FALSE))/(L$3-L$4)*5)),1))),IF(VLOOKUP($E58,'Country Indicator Data'!$B$4:$N$194,6,FALSE)="x","x",ROUND(IF(VLOOKUP($E58,'Country Indicator Data'!$B$4:$N$194,6,FALSE)&gt;L$3,5,IF(VLOOKUP($E58,'Country Indicator Data'!$B$4:$N$194,6,FALSE)&lt;L$4,0,5-(L$3-VLOOKUP($E58,'Country Indicator Data'!$B$4:$N$194,6,FALSE))/(L$3-L$4)*5)),1)))</f>
        <v>1.1000000000000001</v>
      </c>
      <c r="M58" s="166" t="str">
        <f>IF(B58="Regional crisis",(IF(VLOOKUP($C58,'Regional Crises'!$B$1:$R$66,11,FALSE)="x","x",ROUND(IF(VLOOKUP($C58,'Regional Crises'!$B$1:$R$66,11,FALSE)&gt;M$3,5,IF(VLOOKUP($C58,'Regional Crises'!$B$1:$R$66,11,FALSE)&lt;M$4,0,5-(M$3-VLOOKUP($C58,'Regional Crises'!$B$1:$R$66,11,FALSE))/(M$3-M$4)*5)),1))),IF(VLOOKUP($E58,'Country Indicator Data'!$B$4:$N$194,7,FALSE)="x","x",ROUND(IF(VLOOKUP($E58,'Country Indicator Data'!$B$4:$N$194,7,FALSE)&gt;M$3,5,IF(VLOOKUP($E58,'Country Indicator Data'!$B$4:$N$194,7,FALSE)&lt;M$4,0,5-(M$3-VLOOKUP($E58,'Country Indicator Data'!$B$4:$N$194,7,FALSE))/(M$3-M$4)*5)),1)))</f>
        <v>x</v>
      </c>
      <c r="N58" s="166">
        <f t="shared" si="15"/>
        <v>1.1000000000000001</v>
      </c>
      <c r="O58" s="166">
        <f t="shared" si="16"/>
        <v>2</v>
      </c>
      <c r="P58" s="166">
        <f>IF(B58="Regional crisis",VLOOKUP(C58,'Regional Crises'!$B$1:$R$69,12,FALSE),VLOOKUP(E58,'Country Indicator Data'!$B$4:$I$194,8,FALSE))</f>
        <v>5</v>
      </c>
      <c r="Q58" s="166">
        <f>IF($B58="Regional crisis",((IF(VLOOKUP($C58,'Regional Crises'!$B$1:$R$66,13,FALSE)="x","x",ROUND(IF(VLOOKUP($C58,'Regional Crises'!$B$1:$R$66,13,FALSE)&gt;Q$3,5,IF(VLOOKUP($C58,'Regional Crises'!$B$1:$R$66,13,FALSE)&lt;Q$4,0,5-(LOG(Q$3)-LOG(VLOOKUP($C58,'Regional Crises'!$B$1:$R$66,13,FALSE)))/(LOG(Q$3)-LOG(Q$4))*5)),1)))),(IF(VLOOKUP($E58,'Country Indicator Data'!$B$4:$N$194,9,FALSE)="x","x",ROUND(IF(VLOOKUP($E58,'Country Indicator Data'!$B$4:$N$194,9,FALSE)&gt;Q$3,5,IF(VLOOKUP($E58,'Country Indicator Data'!$B$4:$N$194,9,FALSE)&lt;Q$4,0,5-(LOG(Q$3)-LOG(VLOOKUP($E58,'Country Indicator Data'!$B$4:$N$194,9,FALSE)))/(LOG(Q$3)-LOG(Q$4))*5)),1))))</f>
        <v>4</v>
      </c>
      <c r="R58" s="166">
        <f t="shared" si="17"/>
        <v>4.5</v>
      </c>
      <c r="S58" s="166">
        <f>IF(B58="Regional crisis",((IF(VLOOKUP($C58,'Regional Crises'!$B$1:$R$66,17,FALSE)="x","x",ROUND(IF(VLOOKUP($C58,'Regional Crises'!$B$1:$R$66,17,FALSE)&gt;S$3,0,IF(VLOOKUP($C58,'Regional Crises'!$B$1:$R$66,17,FALSE)&lt;S$4,5,(S$3-VLOOKUP($C58,'Regional Crises'!$B$1:$R$66,17,FALSE))/(S$3-S$4)*5)),1)))),(IF(VLOOKUP($E58,'Country Indicator Data'!$B$4:$N$194,13,FALSE)="x","x",ROUND(IF(VLOOKUP($E58,'Country Indicator Data'!$B$4:$N$194,13,FALSE)&gt;S$3,0,IF(VLOOKUP($E58,'Country Indicator Data'!$B$4:$N$194,13,FALSE)&lt;S$4,5,(S$3-VLOOKUP($E58,'Country Indicator Data'!$B$4:$N$194,13,FALSE))/(S$3-S$4)*5)),1))))</f>
        <v>4.0999999999999996</v>
      </c>
      <c r="T58" s="166">
        <f>IF(B58="Regional crisis",((IF(VLOOKUP($C58,'Regional Crises'!$B$1:$R$66,14,FALSE)="x","x",ROUND(IF(VLOOKUP($C58,'Regional Crises'!$B$1:$R$66,14,FALSE)&gt;T$3,0,IF(VLOOKUP($C58,'Regional Crises'!$B$1:$R$66,14,FALSE)&lt;T$4,5,(T$3-VLOOKUP($C58,'Regional Crises'!$B$1:$R$66,14,FALSE))/(T$3-T$4)*5)),1)))),(IF(VLOOKUP($E58,'Country Indicator Data'!$B$4:$N$194,10,FALSE)="x","x",ROUND(IF(VLOOKUP($E58,'Country Indicator Data'!$B$4:$N$194,10,FALSE)&gt;T$3,0,IF(VLOOKUP($E58,'Country Indicator Data'!$B$4:$N$194,10,FALSE)&lt;T$4,5,(T$3-VLOOKUP($E58,'Country Indicator Data'!$B$4:$N$194,10,FALSE))/(T$3-T$4)*5)),1))))</f>
        <v>4.3</v>
      </c>
      <c r="U58" s="166">
        <f>IF(B58="Regional crisis",((IF(VLOOKUP($C58,'Regional Crises'!$B$1:$R$66,15,FALSE)="x","x",ROUND(IF(VLOOKUP($C58,'Regional Crises'!$B$1:$R$66,15,FALSE)&gt;U$3,0,IF(VLOOKUP($C58,'Regional Crises'!$B$1:$R$66,15,FALSE)&lt;U$4,5,(U$3-VLOOKUP($C58,'Regional Crises'!$B$1:$R$66,15,FALSE))/(U$3-U$4)*5)),1)))),(IF(VLOOKUP($E58,'Country Indicator Data'!$B$4:$N$194,11,FALSE)="x","x",ROUND(IF(VLOOKUP($E58,'Country Indicator Data'!$B$4:$N$194,11,FALSE)&gt;U$3,0,IF(VLOOKUP($E58,'Country Indicator Data'!$B$4:$N$194,11,FALSE)&lt;U$4,5,(U$3-VLOOKUP($E58,'Country Indicator Data'!$B$4:$N$194,11,FALSE))/(U$3-U$4)*5)),1))))</f>
        <v>3.6</v>
      </c>
      <c r="V58" s="166">
        <f>IF(B58="Regional crisis",((IF(VLOOKUP($C58,'Regional Crises'!$B$1:$R$66,16,FALSE)="x","x",ROUND(IF(VLOOKUP($C58,'Regional Crises'!$B$1:$R$66,16,FALSE)&gt;V$3,0,IF(VLOOKUP($C58,'Regional Crises'!$B$1:$R$66,16,FALSE)&lt;V$4,5,(V$3-VLOOKUP($C58,'Regional Crises'!$B$1:$R$66,16,FALSE))/(V$3-V$4)*5)),1)))),(IF(VLOOKUP($E58,'Country Indicator Data'!$B$4:$N$194,12,FALSE)="x","x",ROUND(IF(VLOOKUP($E58,'Country Indicator Data'!$B$4:$N$194,12,FALSE)&gt;V$3,0,IF(VLOOKUP($E58,'Country Indicator Data'!$B$4:$N$194,12,FALSE)&lt;V$4,5,(V$3-VLOOKUP($E58,'Country Indicator Data'!$B$4:$N$194,12,FALSE))/(V$3-V$4)*5)),1))))</f>
        <v>4.5999999999999996</v>
      </c>
      <c r="W58" s="166">
        <f t="shared" si="18"/>
        <v>4.2</v>
      </c>
      <c r="X58" s="166">
        <f t="shared" si="19"/>
        <v>3.6</v>
      </c>
      <c r="Y58" s="173">
        <f>IF('Core Indicators'!FC55="x","x",IF('Core Indicators'!FC55&gt;=5,5,IF('Core Indicators'!FC55&gt;=4,4,IF('Core Indicators'!FC55&gt;=3,3,IF('Core Indicators'!FC55&gt;=2,2,IF('Core Indicators'!FC55&gt;=1,1,0))))))</f>
        <v>5</v>
      </c>
      <c r="Z58" s="166">
        <f t="shared" si="20"/>
        <v>5</v>
      </c>
      <c r="AA58" s="173">
        <f>'Crisis Indicator Data'!Y55</f>
        <v>1</v>
      </c>
      <c r="AB58" s="173">
        <f>'Crisis Indicator Data'!Z55</f>
        <v>3</v>
      </c>
      <c r="AC58" s="173">
        <f>'Crisis Indicator Data'!AA55</f>
        <v>3</v>
      </c>
      <c r="AD58" s="173">
        <f>'Crisis Indicator Data'!AB55</f>
        <v>3</v>
      </c>
      <c r="AE58" s="173">
        <f t="shared" si="21"/>
        <v>5</v>
      </c>
      <c r="AF58" s="173">
        <f>'Crisis Indicator Data'!AC55</f>
        <v>2</v>
      </c>
      <c r="AG58" s="173">
        <f>'Crisis Indicator Data'!AD55</f>
        <v>3</v>
      </c>
      <c r="AH58" s="173">
        <f t="shared" si="22"/>
        <v>5</v>
      </c>
      <c r="AI58" s="173">
        <f>'Crisis Indicator Data'!AE55</f>
        <v>3</v>
      </c>
      <c r="AJ58" s="173">
        <f>'Crisis Indicator Data'!AF55</f>
        <v>1</v>
      </c>
      <c r="AK58" s="173">
        <f>'Crisis Indicator Data'!AG55</f>
        <v>3</v>
      </c>
      <c r="AL58" s="173">
        <f t="shared" si="23"/>
        <v>5</v>
      </c>
      <c r="AM58" s="166">
        <f t="shared" si="24"/>
        <v>5</v>
      </c>
      <c r="AN58" s="166">
        <f t="shared" si="25"/>
        <v>5</v>
      </c>
    </row>
    <row r="59" spans="1:40" ht="13.5" customHeight="1">
      <c r="A59" s="97" t="str">
        <f>'Crisis Indicator Data'!A56</f>
        <v>Mixed migration flows in Libya</v>
      </c>
      <c r="B59" s="98" t="str">
        <f>'Crisis Indicator Data'!B56</f>
        <v>International displacement</v>
      </c>
      <c r="C59" s="98" t="str">
        <f>'Crisis Indicator Data'!C56</f>
        <v>LBY002</v>
      </c>
      <c r="D59" s="98" t="str">
        <f>'Crisis Indicator Data'!D56</f>
        <v>Libya</v>
      </c>
      <c r="E59" s="99" t="str">
        <f>'Crisis Indicator Data'!E56</f>
        <v>LBY</v>
      </c>
      <c r="F59" s="166">
        <f>IF(B59="Regional crisis",(IF(VLOOKUP($C59,'Regional Crises'!$B$1:$R$66,7,FALSE)="x","x",ROUND(IF(VLOOKUP($C59,'Regional Crises'!$B$1:$R$66,7,FALSE)&gt;$F$3,5,IF(VLOOKUP($C59,'Regional Crises'!$B$1:$R$66,7,FALSE)&lt;F$4,0,($F$3-VLOOKUP($C59,'Regional Crises'!$B$1:$R$66,7,FALSE))/($F$3-$F$4)*5)),1))),IF(VLOOKUP($E59,'Country Indicator Data'!$B$4:$N$194,3,FALSE)="x","x",ROUND(IF(VLOOKUP($E59,'Country Indicator Data'!$B$4:$N$194,3,FALSE)&gt;$F$3,5,IF(VLOOKUP($E59,'Country Indicator Data'!$B$4:$N$194,3,FALSE)&lt;$F$4,0,($F$3-VLOOKUP($E59,'Country Indicator Data'!$B$4:$N$194,3,FALSE))/($F$3-$F$4)*5)),1)))</f>
        <v>4.5999999999999996</v>
      </c>
      <c r="G59" s="166">
        <f>IF(B59="Regional crisis",(IF(VLOOKUP($C59,'Regional Crises'!$B$1:$R$66,9,FALSE)="x","x",ROUND(IF(VLOOKUP($C59,'Regional Crises'!$B$1:$R$66,9,FALSE)&gt;G$3,5,IF(VLOOKUP($C59,'Regional Crises'!$B$1:$R$66,9,FALSE)&lt;G$4,0,(G$3-VLOOKUP($C59,'Regional Crises'!$B$1:$R$66,9,FALSE))/(G$3-G$4)*5)),1))),IF(VLOOKUP($E59,'Country Indicator Data'!$B$4:$N$194,5,FALSE)="x","x",ROUND(IF(VLOOKUP($E59,'Country Indicator Data'!$B$4:$N$194,5,FALSE)&gt;G$3,5,IF(VLOOKUP($E59,'Country Indicator Data'!$B$4:$N$194,5,FALSE)&lt;G$4,0,(G$3-VLOOKUP($E59,'Country Indicator Data'!$B$4:$N$194,5,FALSE))/(G$3-G$4)*5)),1)))</f>
        <v>3.8</v>
      </c>
      <c r="H59" s="166">
        <f t="shared" si="13"/>
        <v>4.1999999999999993</v>
      </c>
      <c r="I59" s="166">
        <f>IF(B59="Regional crisis",(IF(VLOOKUP($C59,'Regional Crises'!$B$1:$R$66,6,FALSE)="x","x",ROUND(IF(VLOOKUP($C59,'Regional Crises'!$B$1:$R$66,6,FALSE)&gt;I$3,5,IF(VLOOKUP($C59,'Regional Crises'!$B$1:$R$66,6,FALSE)&lt;I$4,0,5-(I$3-VLOOKUP($C59,'Regional Crises'!$B$1:$R$66,6,FALSE))/(I$3-I$4)*5)),1))),IF(VLOOKUP($E59,'Country Indicator Data'!$B$4:$N$194,2,FALSE)="x","x",ROUND(IF(VLOOKUP($E59,'Country Indicator Data'!$B$4:$N$194,2,FALSE)&gt;I$3,5,IF(VLOOKUP($E59,'Country Indicator Data'!$B$4:$N$194,2,FALSE)&lt;I$4,0,5-(I$3-VLOOKUP($E59,'Country Indicator Data'!$B$4:$N$194,2,FALSE))/(I$3-I$4)*5)),1)))</f>
        <v>1.4</v>
      </c>
      <c r="J59" s="166">
        <f>IF(B59="Regional crisis",(IF(VLOOKUP($C59,'Regional Crises'!$B$1:$R$66,8,FALSE)="x","x",ROUND(IF(VLOOKUP($C59,'Regional Crises'!$B$1:$R$66,8,FALSE)&gt;J$3,5,IF(VLOOKUP($C59,'Regional Crises'!$B$1:$R$66,8,FALSE)&lt;J$4,0,5-(J$3-VLOOKUP($C59,'Regional Crises'!$B$1:$R$66,8,FALSE))/(J$3-J$4)*5)),1))),IF(VLOOKUP($E59,'Country Indicator Data'!$B$4:$N$194,4,FALSE)="x","x",ROUND(IF(VLOOKUP($E59,'Country Indicator Data'!$B$4:$N$194,4,FALSE)&gt;J$3,5,IF(VLOOKUP($E59,'Country Indicator Data'!$B$4:$N$194,4,FALSE)&lt;J$4,0,5-(J$3-VLOOKUP($E59,'Country Indicator Data'!$B$4:$N$194,4,FALSE))/(J$3-J$4)*5)),1)))</f>
        <v>0</v>
      </c>
      <c r="K59" s="166">
        <f t="shared" si="14"/>
        <v>0.7</v>
      </c>
      <c r="L59" s="166">
        <f>IF(B59="Regional crisis",(IF(VLOOKUP($C59,'Regional Crises'!$B$1:$R$66,10,FALSE)="x","x",ROUND(IF(VLOOKUP($C59,'Regional Crises'!$B$1:$R$66,10,FALSE)&gt;L$3,5,IF(VLOOKUP($C59,'Regional Crises'!$B$1:$R$66,10,FALSE)&lt;L$4,0,5-(L$3-VLOOKUP($C59,'Regional Crises'!$B$1:$R$66,10,FALSE))/(L$3-L$4)*5)),1))),IF(VLOOKUP($E59,'Country Indicator Data'!$B$4:$N$194,6,FALSE)="x","x",ROUND(IF(VLOOKUP($E59,'Country Indicator Data'!$B$4:$N$194,6,FALSE)&gt;L$3,5,IF(VLOOKUP($E59,'Country Indicator Data'!$B$4:$N$194,6,FALSE)&lt;L$4,0,5-(L$3-VLOOKUP($E59,'Country Indicator Data'!$B$4:$N$194,6,FALSE))/(L$3-L$4)*5)),1)))</f>
        <v>1.1000000000000001</v>
      </c>
      <c r="M59" s="166" t="str">
        <f>IF(B59="Regional crisis",(IF(VLOOKUP($C59,'Regional Crises'!$B$1:$R$66,11,FALSE)="x","x",ROUND(IF(VLOOKUP($C59,'Regional Crises'!$B$1:$R$66,11,FALSE)&gt;M$3,5,IF(VLOOKUP($C59,'Regional Crises'!$B$1:$R$66,11,FALSE)&lt;M$4,0,5-(M$3-VLOOKUP($C59,'Regional Crises'!$B$1:$R$66,11,FALSE))/(M$3-M$4)*5)),1))),IF(VLOOKUP($E59,'Country Indicator Data'!$B$4:$N$194,7,FALSE)="x","x",ROUND(IF(VLOOKUP($E59,'Country Indicator Data'!$B$4:$N$194,7,FALSE)&gt;M$3,5,IF(VLOOKUP($E59,'Country Indicator Data'!$B$4:$N$194,7,FALSE)&lt;M$4,0,5-(M$3-VLOOKUP($E59,'Country Indicator Data'!$B$4:$N$194,7,FALSE))/(M$3-M$4)*5)),1)))</f>
        <v>x</v>
      </c>
      <c r="N59" s="166">
        <f t="shared" si="15"/>
        <v>1.1000000000000001</v>
      </c>
      <c r="O59" s="166">
        <f t="shared" si="16"/>
        <v>2</v>
      </c>
      <c r="P59" s="166">
        <f>IF(B59="Regional crisis",VLOOKUP(C59,'Regional Crises'!$B$1:$R$69,12,FALSE),VLOOKUP(E59,'Country Indicator Data'!$B$4:$I$194,8,FALSE))</f>
        <v>5</v>
      </c>
      <c r="Q59" s="166">
        <f>IF($B59="Regional crisis",((IF(VLOOKUP($C59,'Regional Crises'!$B$1:$R$66,13,FALSE)="x","x",ROUND(IF(VLOOKUP($C59,'Regional Crises'!$B$1:$R$66,13,FALSE)&gt;Q$3,5,IF(VLOOKUP($C59,'Regional Crises'!$B$1:$R$66,13,FALSE)&lt;Q$4,0,5-(LOG(Q$3)-LOG(VLOOKUP($C59,'Regional Crises'!$B$1:$R$66,13,FALSE)))/(LOG(Q$3)-LOG(Q$4))*5)),1)))),(IF(VLOOKUP($E59,'Country Indicator Data'!$B$4:$N$194,9,FALSE)="x","x",ROUND(IF(VLOOKUP($E59,'Country Indicator Data'!$B$4:$N$194,9,FALSE)&gt;Q$3,5,IF(VLOOKUP($E59,'Country Indicator Data'!$B$4:$N$194,9,FALSE)&lt;Q$4,0,5-(LOG(Q$3)-LOG(VLOOKUP($E59,'Country Indicator Data'!$B$4:$N$194,9,FALSE)))/(LOG(Q$3)-LOG(Q$4))*5)),1))))</f>
        <v>4</v>
      </c>
      <c r="R59" s="166">
        <f t="shared" si="17"/>
        <v>4.5</v>
      </c>
      <c r="S59" s="166">
        <f>IF(B59="Regional crisis",((IF(VLOOKUP($C59,'Regional Crises'!$B$1:$R$66,17,FALSE)="x","x",ROUND(IF(VLOOKUP($C59,'Regional Crises'!$B$1:$R$66,17,FALSE)&gt;S$3,0,IF(VLOOKUP($C59,'Regional Crises'!$B$1:$R$66,17,FALSE)&lt;S$4,5,(S$3-VLOOKUP($C59,'Regional Crises'!$B$1:$R$66,17,FALSE))/(S$3-S$4)*5)),1)))),(IF(VLOOKUP($E59,'Country Indicator Data'!$B$4:$N$194,13,FALSE)="x","x",ROUND(IF(VLOOKUP($E59,'Country Indicator Data'!$B$4:$N$194,13,FALSE)&gt;S$3,0,IF(VLOOKUP($E59,'Country Indicator Data'!$B$4:$N$194,13,FALSE)&lt;S$4,5,(S$3-VLOOKUP($E59,'Country Indicator Data'!$B$4:$N$194,13,FALSE))/(S$3-S$4)*5)),1))))</f>
        <v>4.0999999999999996</v>
      </c>
      <c r="T59" s="166">
        <f>IF(B59="Regional crisis",((IF(VLOOKUP($C59,'Regional Crises'!$B$1:$R$66,14,FALSE)="x","x",ROUND(IF(VLOOKUP($C59,'Regional Crises'!$B$1:$R$66,14,FALSE)&gt;T$3,0,IF(VLOOKUP($C59,'Regional Crises'!$B$1:$R$66,14,FALSE)&lt;T$4,5,(T$3-VLOOKUP($C59,'Regional Crises'!$B$1:$R$66,14,FALSE))/(T$3-T$4)*5)),1)))),(IF(VLOOKUP($E59,'Country Indicator Data'!$B$4:$N$194,10,FALSE)="x","x",ROUND(IF(VLOOKUP($E59,'Country Indicator Data'!$B$4:$N$194,10,FALSE)&gt;T$3,0,IF(VLOOKUP($E59,'Country Indicator Data'!$B$4:$N$194,10,FALSE)&lt;T$4,5,(T$3-VLOOKUP($E59,'Country Indicator Data'!$B$4:$N$194,10,FALSE))/(T$3-T$4)*5)),1))))</f>
        <v>4.3</v>
      </c>
      <c r="U59" s="166">
        <f>IF(B59="Regional crisis",((IF(VLOOKUP($C59,'Regional Crises'!$B$1:$R$66,15,FALSE)="x","x",ROUND(IF(VLOOKUP($C59,'Regional Crises'!$B$1:$R$66,15,FALSE)&gt;U$3,0,IF(VLOOKUP($C59,'Regional Crises'!$B$1:$R$66,15,FALSE)&lt;U$4,5,(U$3-VLOOKUP($C59,'Regional Crises'!$B$1:$R$66,15,FALSE))/(U$3-U$4)*5)),1)))),(IF(VLOOKUP($E59,'Country Indicator Data'!$B$4:$N$194,11,FALSE)="x","x",ROUND(IF(VLOOKUP($E59,'Country Indicator Data'!$B$4:$N$194,11,FALSE)&gt;U$3,0,IF(VLOOKUP($E59,'Country Indicator Data'!$B$4:$N$194,11,FALSE)&lt;U$4,5,(U$3-VLOOKUP($E59,'Country Indicator Data'!$B$4:$N$194,11,FALSE))/(U$3-U$4)*5)),1))))</f>
        <v>3.6</v>
      </c>
      <c r="V59" s="166">
        <f>IF(B59="Regional crisis",((IF(VLOOKUP($C59,'Regional Crises'!$B$1:$R$66,16,FALSE)="x","x",ROUND(IF(VLOOKUP($C59,'Regional Crises'!$B$1:$R$66,16,FALSE)&gt;V$3,0,IF(VLOOKUP($C59,'Regional Crises'!$B$1:$R$66,16,FALSE)&lt;V$4,5,(V$3-VLOOKUP($C59,'Regional Crises'!$B$1:$R$66,16,FALSE))/(V$3-V$4)*5)),1)))),(IF(VLOOKUP($E59,'Country Indicator Data'!$B$4:$N$194,12,FALSE)="x","x",ROUND(IF(VLOOKUP($E59,'Country Indicator Data'!$B$4:$N$194,12,FALSE)&gt;V$3,0,IF(VLOOKUP($E59,'Country Indicator Data'!$B$4:$N$194,12,FALSE)&lt;V$4,5,(V$3-VLOOKUP($E59,'Country Indicator Data'!$B$4:$N$194,12,FALSE))/(V$3-V$4)*5)),1))))</f>
        <v>4.5999999999999996</v>
      </c>
      <c r="W59" s="166">
        <f t="shared" si="18"/>
        <v>4.2</v>
      </c>
      <c r="X59" s="166">
        <f t="shared" si="19"/>
        <v>3.6</v>
      </c>
      <c r="Y59" s="173">
        <f>IF('Core Indicators'!FC56="x","x",IF('Core Indicators'!FC56&gt;=5,5,IF('Core Indicators'!FC56&gt;=4,4,IF('Core Indicators'!FC56&gt;=3,3,IF('Core Indicators'!FC56&gt;=2,2,IF('Core Indicators'!FC56&gt;=1,1,0))))))</f>
        <v>2</v>
      </c>
      <c r="Z59" s="166">
        <f t="shared" si="20"/>
        <v>2</v>
      </c>
      <c r="AA59" s="173">
        <f>'Crisis Indicator Data'!Y56</f>
        <v>1</v>
      </c>
      <c r="AB59" s="173">
        <f>'Crisis Indicator Data'!Z56</f>
        <v>3</v>
      </c>
      <c r="AC59" s="173">
        <f>'Crisis Indicator Data'!AA56</f>
        <v>3</v>
      </c>
      <c r="AD59" s="173">
        <f>'Crisis Indicator Data'!AB56</f>
        <v>0</v>
      </c>
      <c r="AE59" s="173">
        <f t="shared" si="21"/>
        <v>3</v>
      </c>
      <c r="AF59" s="173">
        <f>'Crisis Indicator Data'!AC56</f>
        <v>2</v>
      </c>
      <c r="AG59" s="173">
        <f>'Crisis Indicator Data'!AD56</f>
        <v>3</v>
      </c>
      <c r="AH59" s="173">
        <f t="shared" si="22"/>
        <v>5</v>
      </c>
      <c r="AI59" s="173">
        <f>'Crisis Indicator Data'!AE56</f>
        <v>3</v>
      </c>
      <c r="AJ59" s="173">
        <f>'Crisis Indicator Data'!AF56</f>
        <v>1</v>
      </c>
      <c r="AK59" s="173">
        <f>'Crisis Indicator Data'!AG56</f>
        <v>3</v>
      </c>
      <c r="AL59" s="173">
        <f t="shared" si="23"/>
        <v>5</v>
      </c>
      <c r="AM59" s="166">
        <f t="shared" si="24"/>
        <v>4</v>
      </c>
      <c r="AN59" s="166">
        <f t="shared" si="25"/>
        <v>3</v>
      </c>
    </row>
    <row r="60" spans="1:40" ht="13.5" customHeight="1">
      <c r="A60" s="97" t="str">
        <f>'Crisis Indicator Data'!A57</f>
        <v>Drought in Lesotho</v>
      </c>
      <c r="B60" s="98" t="str">
        <f>'Crisis Indicator Data'!B57</f>
        <v>Drought</v>
      </c>
      <c r="C60" s="98" t="str">
        <f>'Crisis Indicator Data'!C57</f>
        <v>LSO002</v>
      </c>
      <c r="D60" s="98" t="str">
        <f>'Crisis Indicator Data'!D57</f>
        <v>Lesotho</v>
      </c>
      <c r="E60" s="99" t="str">
        <f>'Crisis Indicator Data'!E57</f>
        <v>LSO</v>
      </c>
      <c r="F60" s="166">
        <f>IF(B60="Regional crisis",(IF(VLOOKUP($C60,'Regional Crises'!$B$1:$R$66,7,FALSE)="x","x",ROUND(IF(VLOOKUP($C60,'Regional Crises'!$B$1:$R$66,7,FALSE)&gt;$F$3,5,IF(VLOOKUP($C60,'Regional Crises'!$B$1:$R$66,7,FALSE)&lt;F$4,0,($F$3-VLOOKUP($C60,'Regional Crises'!$B$1:$R$66,7,FALSE))/($F$3-$F$4)*5)),1))),IF(VLOOKUP($E60,'Country Indicator Data'!$B$4:$N$194,3,FALSE)="x","x",ROUND(IF(VLOOKUP($E60,'Country Indicator Data'!$B$4:$N$194,3,FALSE)&gt;$F$3,5,IF(VLOOKUP($E60,'Country Indicator Data'!$B$4:$N$194,3,FALSE)&lt;$F$4,0,($F$3-VLOOKUP($E60,'Country Indicator Data'!$B$4:$N$194,3,FALSE))/($F$3-$F$4)*5)),1)))</f>
        <v>1.1000000000000001</v>
      </c>
      <c r="G60" s="166">
        <f>IF(B60="Regional crisis",(IF(VLOOKUP($C60,'Regional Crises'!$B$1:$R$66,9,FALSE)="x","x",ROUND(IF(VLOOKUP($C60,'Regional Crises'!$B$1:$R$66,9,FALSE)&gt;G$3,5,IF(VLOOKUP($C60,'Regional Crises'!$B$1:$R$66,9,FALSE)&lt;G$4,0,(G$3-VLOOKUP($C60,'Regional Crises'!$B$1:$R$66,9,FALSE))/(G$3-G$4)*5)),1))),IF(VLOOKUP($E60,'Country Indicator Data'!$B$4:$N$194,5,FALSE)="x","x",ROUND(IF(VLOOKUP($E60,'Country Indicator Data'!$B$4:$N$194,5,FALSE)&gt;G$3,5,IF(VLOOKUP($E60,'Country Indicator Data'!$B$4:$N$194,5,FALSE)&lt;G$4,0,(G$3-VLOOKUP($E60,'Country Indicator Data'!$B$4:$N$194,5,FALSE))/(G$3-G$4)*5)),1)))</f>
        <v>2.2999999999999998</v>
      </c>
      <c r="H60" s="166">
        <f t="shared" si="13"/>
        <v>1.7</v>
      </c>
      <c r="I60" s="166">
        <f>IF(B60="Regional crisis",(IF(VLOOKUP($C60,'Regional Crises'!$B$1:$R$66,6,FALSE)="x","x",ROUND(IF(VLOOKUP($C60,'Regional Crises'!$B$1:$R$66,6,FALSE)&gt;I$3,5,IF(VLOOKUP($C60,'Regional Crises'!$B$1:$R$66,6,FALSE)&lt;I$4,0,5-(I$3-VLOOKUP($C60,'Regional Crises'!$B$1:$R$66,6,FALSE))/(I$3-I$4)*5)),1))),IF(VLOOKUP($E60,'Country Indicator Data'!$B$4:$N$194,2,FALSE)="x","x",ROUND(IF(VLOOKUP($E60,'Country Indicator Data'!$B$4:$N$194,2,FALSE)&gt;I$3,5,IF(VLOOKUP($E60,'Country Indicator Data'!$B$4:$N$194,2,FALSE)&lt;I$4,0,5-(I$3-VLOOKUP($E60,'Country Indicator Data'!$B$4:$N$194,2,FALSE))/(I$3-I$4)*5)),1)))</f>
        <v>0</v>
      </c>
      <c r="J60" s="166">
        <f>IF(B60="Regional crisis",(IF(VLOOKUP($C60,'Regional Crises'!$B$1:$R$66,8,FALSE)="x","x",ROUND(IF(VLOOKUP($C60,'Regional Crises'!$B$1:$R$66,8,FALSE)&gt;J$3,5,IF(VLOOKUP($C60,'Regional Crises'!$B$1:$R$66,8,FALSE)&lt;J$4,0,5-(J$3-VLOOKUP($C60,'Regional Crises'!$B$1:$R$66,8,FALSE))/(J$3-J$4)*5)),1))),IF(VLOOKUP($E60,'Country Indicator Data'!$B$4:$N$194,4,FALSE)="x","x",ROUND(IF(VLOOKUP($E60,'Country Indicator Data'!$B$4:$N$194,4,FALSE)&gt;J$3,5,IF(VLOOKUP($E60,'Country Indicator Data'!$B$4:$N$194,4,FALSE)&lt;J$4,0,5-(J$3-VLOOKUP($E60,'Country Indicator Data'!$B$4:$N$194,4,FALSE))/(J$3-J$4)*5)),1)))</f>
        <v>0</v>
      </c>
      <c r="K60" s="166">
        <f t="shared" si="14"/>
        <v>0</v>
      </c>
      <c r="L60" s="166">
        <f>IF(B60="Regional crisis",(IF(VLOOKUP($C60,'Regional Crises'!$B$1:$R$66,10,FALSE)="x","x",ROUND(IF(VLOOKUP($C60,'Regional Crises'!$B$1:$R$66,10,FALSE)&gt;L$3,5,IF(VLOOKUP($C60,'Regional Crises'!$B$1:$R$66,10,FALSE)&lt;L$4,0,5-(L$3-VLOOKUP($C60,'Regional Crises'!$B$1:$R$66,10,FALSE))/(L$3-L$4)*5)),1))),IF(VLOOKUP($E60,'Country Indicator Data'!$B$4:$N$194,6,FALSE)="x","x",ROUND(IF(VLOOKUP($E60,'Country Indicator Data'!$B$4:$N$194,6,FALSE)&gt;L$3,5,IF(VLOOKUP($E60,'Country Indicator Data'!$B$4:$N$194,6,FALSE)&lt;L$4,0,5-(L$3-VLOOKUP($E60,'Country Indicator Data'!$B$4:$N$194,6,FALSE))/(L$3-L$4)*5)),1)))</f>
        <v>3.6</v>
      </c>
      <c r="M60" s="166">
        <f>IF(B60="Regional crisis",(IF(VLOOKUP($C60,'Regional Crises'!$B$1:$R$66,11,FALSE)="x","x",ROUND(IF(VLOOKUP($C60,'Regional Crises'!$B$1:$R$66,11,FALSE)&gt;M$3,5,IF(VLOOKUP($C60,'Regional Crises'!$B$1:$R$66,11,FALSE)&lt;M$4,0,5-(M$3-VLOOKUP($C60,'Regional Crises'!$B$1:$R$66,11,FALSE))/(M$3-M$4)*5)),1))),IF(VLOOKUP($E60,'Country Indicator Data'!$B$4:$N$194,7,FALSE)="x","x",ROUND(IF(VLOOKUP($E60,'Country Indicator Data'!$B$4:$N$194,7,FALSE)&gt;M$3,5,IF(VLOOKUP($E60,'Country Indicator Data'!$B$4:$N$194,7,FALSE)&lt;M$4,0,5-(M$3-VLOOKUP($E60,'Country Indicator Data'!$B$4:$N$194,7,FALSE))/(M$3-M$4)*5)),1)))</f>
        <v>2.5</v>
      </c>
      <c r="N60" s="166">
        <f t="shared" si="15"/>
        <v>3.05</v>
      </c>
      <c r="O60" s="166">
        <f t="shared" si="16"/>
        <v>1.5833333333333333</v>
      </c>
      <c r="P60" s="166">
        <f>IF(B60="Regional crisis",VLOOKUP(C60,'Regional Crises'!$B$1:$R$69,12,FALSE),VLOOKUP(E60,'Country Indicator Data'!$B$4:$I$194,8,FALSE))</f>
        <v>0</v>
      </c>
      <c r="Q60" s="166">
        <f>IF($B60="Regional crisis",((IF(VLOOKUP($C60,'Regional Crises'!$B$1:$R$66,13,FALSE)="x","x",ROUND(IF(VLOOKUP($C60,'Regional Crises'!$B$1:$R$66,13,FALSE)&gt;Q$3,5,IF(VLOOKUP($C60,'Regional Crises'!$B$1:$R$66,13,FALSE)&lt;Q$4,0,5-(LOG(Q$3)-LOG(VLOOKUP($C60,'Regional Crises'!$B$1:$R$66,13,FALSE)))/(LOG(Q$3)-LOG(Q$4))*5)),1)))),(IF(VLOOKUP($E60,'Country Indicator Data'!$B$4:$N$194,9,FALSE)="x","x",ROUND(IF(VLOOKUP($E60,'Country Indicator Data'!$B$4:$N$194,9,FALSE)&gt;Q$3,5,IF(VLOOKUP($E60,'Country Indicator Data'!$B$4:$N$194,9,FALSE)&lt;Q$4,0,5-(LOG(Q$3)-LOG(VLOOKUP($E60,'Country Indicator Data'!$B$4:$N$194,9,FALSE)))/(LOG(Q$3)-LOG(Q$4))*5)),1))))</f>
        <v>0</v>
      </c>
      <c r="R60" s="166">
        <f t="shared" si="17"/>
        <v>0</v>
      </c>
      <c r="S60" s="166">
        <f>IF(B60="Regional crisis",((IF(VLOOKUP($C60,'Regional Crises'!$B$1:$R$66,17,FALSE)="x","x",ROUND(IF(VLOOKUP($C60,'Regional Crises'!$B$1:$R$66,17,FALSE)&gt;S$3,0,IF(VLOOKUP($C60,'Regional Crises'!$B$1:$R$66,17,FALSE)&lt;S$4,5,(S$3-VLOOKUP($C60,'Regional Crises'!$B$1:$R$66,17,FALSE))/(S$3-S$4)*5)),1)))),(IF(VLOOKUP($E60,'Country Indicator Data'!$B$4:$N$194,13,FALSE)="x","x",ROUND(IF(VLOOKUP($E60,'Country Indicator Data'!$B$4:$N$194,13,FALSE)&gt;S$3,0,IF(VLOOKUP($E60,'Country Indicator Data'!$B$4:$N$194,13,FALSE)&lt;S$4,5,(S$3-VLOOKUP($E60,'Country Indicator Data'!$B$4:$N$194,13,FALSE))/(S$3-S$4)*5)),1))))</f>
        <v>3</v>
      </c>
      <c r="T60" s="166">
        <f>IF(B60="Regional crisis",((IF(VLOOKUP($C60,'Regional Crises'!$B$1:$R$66,14,FALSE)="x","x",ROUND(IF(VLOOKUP($C60,'Regional Crises'!$B$1:$R$66,14,FALSE)&gt;T$3,0,IF(VLOOKUP($C60,'Regional Crises'!$B$1:$R$66,14,FALSE)&lt;T$4,5,(T$3-VLOOKUP($C60,'Regional Crises'!$B$1:$R$66,14,FALSE))/(T$3-T$4)*5)),1)))),(IF(VLOOKUP($E60,'Country Indicator Data'!$B$4:$N$194,10,FALSE)="x","x",ROUND(IF(VLOOKUP($E60,'Country Indicator Data'!$B$4:$N$194,10,FALSE)&gt;T$3,0,IF(VLOOKUP($E60,'Country Indicator Data'!$B$4:$N$194,10,FALSE)&lt;T$4,5,(T$3-VLOOKUP($E60,'Country Indicator Data'!$B$4:$N$194,10,FALSE))/(T$3-T$4)*5)),1))))</f>
        <v>2.9</v>
      </c>
      <c r="U60" s="166">
        <f>IF(B60="Regional crisis",((IF(VLOOKUP($C60,'Regional Crises'!$B$1:$R$66,15,FALSE)="x","x",ROUND(IF(VLOOKUP($C60,'Regional Crises'!$B$1:$R$66,15,FALSE)&gt;U$3,0,IF(VLOOKUP($C60,'Regional Crises'!$B$1:$R$66,15,FALSE)&lt;U$4,5,(U$3-VLOOKUP($C60,'Regional Crises'!$B$1:$R$66,15,FALSE))/(U$3-U$4)*5)),1)))),(IF(VLOOKUP($E60,'Country Indicator Data'!$B$4:$N$194,11,FALSE)="x","x",ROUND(IF(VLOOKUP($E60,'Country Indicator Data'!$B$4:$N$194,11,FALSE)&gt;U$3,0,IF(VLOOKUP($E60,'Country Indicator Data'!$B$4:$N$194,11,FALSE)&lt;U$4,5,(U$3-VLOOKUP($E60,'Country Indicator Data'!$B$4:$N$194,11,FALSE))/(U$3-U$4)*5)),1))))</f>
        <v>2.5</v>
      </c>
      <c r="V60" s="166">
        <f>IF(B60="Regional crisis",((IF(VLOOKUP($C60,'Regional Crises'!$B$1:$R$66,16,FALSE)="x","x",ROUND(IF(VLOOKUP($C60,'Regional Crises'!$B$1:$R$66,16,FALSE)&gt;V$3,0,IF(VLOOKUP($C60,'Regional Crises'!$B$1:$R$66,16,FALSE)&lt;V$4,5,(V$3-VLOOKUP($C60,'Regional Crises'!$B$1:$R$66,16,FALSE))/(V$3-V$4)*5)),1)))),(IF(VLOOKUP($E60,'Country Indicator Data'!$B$4:$N$194,12,FALSE)="x","x",ROUND(IF(VLOOKUP($E60,'Country Indicator Data'!$B$4:$N$194,12,FALSE)&gt;V$3,0,IF(VLOOKUP($E60,'Country Indicator Data'!$B$4:$N$194,12,FALSE)&lt;V$4,5,(V$3-VLOOKUP($E60,'Country Indicator Data'!$B$4:$N$194,12,FALSE))/(V$3-V$4)*5)),1))))</f>
        <v>1.9</v>
      </c>
      <c r="W60" s="166">
        <f t="shared" si="18"/>
        <v>2.6</v>
      </c>
      <c r="X60" s="166">
        <f t="shared" si="19"/>
        <v>1.4</v>
      </c>
      <c r="Y60" s="173">
        <f>IF('Core Indicators'!FC57="x","x",IF('Core Indicators'!FC57&gt;=5,5,IF('Core Indicators'!FC57&gt;=4,4,IF('Core Indicators'!FC57&gt;=3,3,IF('Core Indicators'!FC57&gt;=2,2,IF('Core Indicators'!FC57&gt;=1,1,0))))))</f>
        <v>1</v>
      </c>
      <c r="Z60" s="166">
        <f t="shared" si="20"/>
        <v>1</v>
      </c>
      <c r="AA60" s="173">
        <f>'Crisis Indicator Data'!Y57</f>
        <v>0</v>
      </c>
      <c r="AB60" s="173">
        <f>'Crisis Indicator Data'!Z57</f>
        <v>0</v>
      </c>
      <c r="AC60" s="173">
        <f>'Crisis Indicator Data'!AA57</f>
        <v>0</v>
      </c>
      <c r="AD60" s="173">
        <f>'Crisis Indicator Data'!AB57</f>
        <v>0</v>
      </c>
      <c r="AE60" s="173">
        <f t="shared" si="21"/>
        <v>0</v>
      </c>
      <c r="AF60" s="173">
        <f>'Crisis Indicator Data'!AC57</f>
        <v>0</v>
      </c>
      <c r="AG60" s="173">
        <f>'Crisis Indicator Data'!AD57</f>
        <v>2</v>
      </c>
      <c r="AH60" s="173">
        <f t="shared" si="22"/>
        <v>2</v>
      </c>
      <c r="AI60" s="173">
        <f>'Crisis Indicator Data'!AE57</f>
        <v>0</v>
      </c>
      <c r="AJ60" s="173">
        <f>'Crisis Indicator Data'!AF57</f>
        <v>0</v>
      </c>
      <c r="AK60" s="173">
        <f>'Crisis Indicator Data'!AG57</f>
        <v>1</v>
      </c>
      <c r="AL60" s="173">
        <f t="shared" si="23"/>
        <v>1</v>
      </c>
      <c r="AM60" s="166">
        <f t="shared" si="24"/>
        <v>1</v>
      </c>
      <c r="AN60" s="166">
        <f t="shared" si="25"/>
        <v>1</v>
      </c>
    </row>
    <row r="61" spans="1:40" ht="13.5" customHeight="1">
      <c r="A61" s="97" t="str">
        <f>'Crisis Indicator Data'!A58</f>
        <v>Mixed migration flows in Morocco</v>
      </c>
      <c r="B61" s="98" t="str">
        <f>'Crisis Indicator Data'!B58</f>
        <v>International displacement</v>
      </c>
      <c r="C61" s="98" t="str">
        <f>'Crisis Indicator Data'!C58</f>
        <v>MAR002</v>
      </c>
      <c r="D61" s="98" t="str">
        <f>'Crisis Indicator Data'!D58</f>
        <v>Morocco</v>
      </c>
      <c r="E61" s="99" t="str">
        <f>'Crisis Indicator Data'!E58</f>
        <v>MAR</v>
      </c>
      <c r="F61" s="166">
        <f>IF(B61="Regional crisis",(IF(VLOOKUP($C61,'Regional Crises'!$B$1:$R$66,7,FALSE)="x","x",ROUND(IF(VLOOKUP($C61,'Regional Crises'!$B$1:$R$66,7,FALSE)&gt;$F$3,5,IF(VLOOKUP($C61,'Regional Crises'!$B$1:$R$66,7,FALSE)&lt;F$4,0,($F$3-VLOOKUP($C61,'Regional Crises'!$B$1:$R$66,7,FALSE))/($F$3-$F$4)*5)),1))),IF(VLOOKUP($E61,'Country Indicator Data'!$B$4:$N$194,3,FALSE)="x","x",ROUND(IF(VLOOKUP($E61,'Country Indicator Data'!$B$4:$N$194,3,FALSE)&gt;$F$3,5,IF(VLOOKUP($E61,'Country Indicator Data'!$B$4:$N$194,3,FALSE)&lt;$F$4,0,($F$3-VLOOKUP($E61,'Country Indicator Data'!$B$4:$N$194,3,FALSE))/($F$3-$F$4)*5)),1)))</f>
        <v>3.2</v>
      </c>
      <c r="G61" s="166">
        <f>IF(B61="Regional crisis",(IF(VLOOKUP($C61,'Regional Crises'!$B$1:$R$66,9,FALSE)="x","x",ROUND(IF(VLOOKUP($C61,'Regional Crises'!$B$1:$R$66,9,FALSE)&gt;G$3,5,IF(VLOOKUP($C61,'Regional Crises'!$B$1:$R$66,9,FALSE)&lt;G$4,0,(G$3-VLOOKUP($C61,'Regional Crises'!$B$1:$R$66,9,FALSE))/(G$3-G$4)*5)),1))),IF(VLOOKUP($E61,'Country Indicator Data'!$B$4:$N$194,5,FALSE)="x","x",ROUND(IF(VLOOKUP($E61,'Country Indicator Data'!$B$4:$N$194,5,FALSE)&gt;G$3,5,IF(VLOOKUP($E61,'Country Indicator Data'!$B$4:$N$194,5,FALSE)&lt;G$4,0,(G$3-VLOOKUP($E61,'Country Indicator Data'!$B$4:$N$194,5,FALSE))/(G$3-G$4)*5)),1)))</f>
        <v>3.2</v>
      </c>
      <c r="H61" s="166">
        <f t="shared" si="13"/>
        <v>3.2</v>
      </c>
      <c r="I61" s="166">
        <f>IF(B61="Regional crisis",(IF(VLOOKUP($C61,'Regional Crises'!$B$1:$R$66,6,FALSE)="x","x",ROUND(IF(VLOOKUP($C61,'Regional Crises'!$B$1:$R$66,6,FALSE)&gt;I$3,5,IF(VLOOKUP($C61,'Regional Crises'!$B$1:$R$66,6,FALSE)&lt;I$4,0,5-(I$3-VLOOKUP($C61,'Regional Crises'!$B$1:$R$66,6,FALSE))/(I$3-I$4)*5)),1))),IF(VLOOKUP($E61,'Country Indicator Data'!$B$4:$N$194,2,FALSE)="x","x",ROUND(IF(VLOOKUP($E61,'Country Indicator Data'!$B$4:$N$194,2,FALSE)&gt;I$3,5,IF(VLOOKUP($E61,'Country Indicator Data'!$B$4:$N$194,2,FALSE)&lt;I$4,0,5-(I$3-VLOOKUP($E61,'Country Indicator Data'!$B$4:$N$194,2,FALSE))/(I$3-I$4)*5)),1)))</f>
        <v>2.5</v>
      </c>
      <c r="J61" s="166">
        <f>IF(B61="Regional crisis",(IF(VLOOKUP($C61,'Regional Crises'!$B$1:$R$66,8,FALSE)="x","x",ROUND(IF(VLOOKUP($C61,'Regional Crises'!$B$1:$R$66,8,FALSE)&gt;J$3,5,IF(VLOOKUP($C61,'Regional Crises'!$B$1:$R$66,8,FALSE)&lt;J$4,0,5-(J$3-VLOOKUP($C61,'Regional Crises'!$B$1:$R$66,8,FALSE))/(J$3-J$4)*5)),1))),IF(VLOOKUP($E61,'Country Indicator Data'!$B$4:$N$194,4,FALSE)="x","x",ROUND(IF(VLOOKUP($E61,'Country Indicator Data'!$B$4:$N$194,4,FALSE)&gt;J$3,5,IF(VLOOKUP($E61,'Country Indicator Data'!$B$4:$N$194,4,FALSE)&lt;J$4,0,5-(J$3-VLOOKUP($E61,'Country Indicator Data'!$B$4:$N$194,4,FALSE))/(J$3-J$4)*5)),1)))</f>
        <v>4</v>
      </c>
      <c r="K61" s="166">
        <f t="shared" si="14"/>
        <v>3.25</v>
      </c>
      <c r="L61" s="166">
        <f>IF(B61="Regional crisis",(IF(VLOOKUP($C61,'Regional Crises'!$B$1:$R$66,10,FALSE)="x","x",ROUND(IF(VLOOKUP($C61,'Regional Crises'!$B$1:$R$66,10,FALSE)&gt;L$3,5,IF(VLOOKUP($C61,'Regional Crises'!$B$1:$R$66,10,FALSE)&lt;L$4,0,5-(L$3-VLOOKUP($C61,'Regional Crises'!$B$1:$R$66,10,FALSE))/(L$3-L$4)*5)),1))),IF(VLOOKUP($E61,'Country Indicator Data'!$B$4:$N$194,6,FALSE)="x","x",ROUND(IF(VLOOKUP($E61,'Country Indicator Data'!$B$4:$N$194,6,FALSE)&gt;L$3,5,IF(VLOOKUP($E61,'Country Indicator Data'!$B$4:$N$194,6,FALSE)&lt;L$4,0,5-(L$3-VLOOKUP($E61,'Country Indicator Data'!$B$4:$N$194,6,FALSE))/(L$3-L$4)*5)),1)))</f>
        <v>3.3</v>
      </c>
      <c r="M61" s="166">
        <f>IF(B61="Regional crisis",(IF(VLOOKUP($C61,'Regional Crises'!$B$1:$R$66,11,FALSE)="x","x",ROUND(IF(VLOOKUP($C61,'Regional Crises'!$B$1:$R$66,11,FALSE)&gt;M$3,5,IF(VLOOKUP($C61,'Regional Crises'!$B$1:$R$66,11,FALSE)&lt;M$4,0,5-(M$3-VLOOKUP($C61,'Regional Crises'!$B$1:$R$66,11,FALSE))/(M$3-M$4)*5)),1))),IF(VLOOKUP($E61,'Country Indicator Data'!$B$4:$N$194,7,FALSE)="x","x",ROUND(IF(VLOOKUP($E61,'Country Indicator Data'!$B$4:$N$194,7,FALSE)&gt;M$3,5,IF(VLOOKUP($E61,'Country Indicator Data'!$B$4:$N$194,7,FALSE)&lt;M$4,0,5-(M$3-VLOOKUP($E61,'Country Indicator Data'!$B$4:$N$194,7,FALSE))/(M$3-M$4)*5)),1)))</f>
        <v>1.8</v>
      </c>
      <c r="N61" s="166">
        <f t="shared" si="15"/>
        <v>2.5499999999999998</v>
      </c>
      <c r="O61" s="166">
        <f t="shared" si="16"/>
        <v>3</v>
      </c>
      <c r="P61" s="166">
        <f>IF(B61="Regional crisis",VLOOKUP(C61,'Regional Crises'!$B$1:$R$69,12,FALSE),VLOOKUP(E61,'Country Indicator Data'!$B$4:$I$194,8,FALSE))</f>
        <v>3</v>
      </c>
      <c r="Q61" s="166">
        <f>IF($B61="Regional crisis",((IF(VLOOKUP($C61,'Regional Crises'!$B$1:$R$66,13,FALSE)="x","x",ROUND(IF(VLOOKUP($C61,'Regional Crises'!$B$1:$R$66,13,FALSE)&gt;Q$3,5,IF(VLOOKUP($C61,'Regional Crises'!$B$1:$R$66,13,FALSE)&lt;Q$4,0,5-(LOG(Q$3)-LOG(VLOOKUP($C61,'Regional Crises'!$B$1:$R$66,13,FALSE)))/(LOG(Q$3)-LOG(Q$4))*5)),1)))),(IF(VLOOKUP($E61,'Country Indicator Data'!$B$4:$N$194,9,FALSE)="x","x",ROUND(IF(VLOOKUP($E61,'Country Indicator Data'!$B$4:$N$194,9,FALSE)&gt;Q$3,5,IF(VLOOKUP($E61,'Country Indicator Data'!$B$4:$N$194,9,FALSE)&lt;Q$4,0,5-(LOG(Q$3)-LOG(VLOOKUP($E61,'Country Indicator Data'!$B$4:$N$194,9,FALSE)))/(LOG(Q$3)-LOG(Q$4))*5)),1))))</f>
        <v>3.2</v>
      </c>
      <c r="R61" s="166">
        <f t="shared" si="17"/>
        <v>3.1</v>
      </c>
      <c r="S61" s="166">
        <f>IF(B61="Regional crisis",((IF(VLOOKUP($C61,'Regional Crises'!$B$1:$R$66,17,FALSE)="x","x",ROUND(IF(VLOOKUP($C61,'Regional Crises'!$B$1:$R$66,17,FALSE)&gt;S$3,0,IF(VLOOKUP($C61,'Regional Crises'!$B$1:$R$66,17,FALSE)&lt;S$4,5,(S$3-VLOOKUP($C61,'Regional Crises'!$B$1:$R$66,17,FALSE))/(S$3-S$4)*5)),1)))),(IF(VLOOKUP($E61,'Country Indicator Data'!$B$4:$N$194,13,FALSE)="x","x",ROUND(IF(VLOOKUP($E61,'Country Indicator Data'!$B$4:$N$194,13,FALSE)&gt;S$3,0,IF(VLOOKUP($E61,'Country Indicator Data'!$B$4:$N$194,13,FALSE)&lt;S$4,5,(S$3-VLOOKUP($E61,'Country Indicator Data'!$B$4:$N$194,13,FALSE))/(S$3-S$4)*5)),1))))</f>
        <v>3</v>
      </c>
      <c r="T61" s="166">
        <f>IF(B61="Regional crisis",((IF(VLOOKUP($C61,'Regional Crises'!$B$1:$R$66,14,FALSE)="x","x",ROUND(IF(VLOOKUP($C61,'Regional Crises'!$B$1:$R$66,14,FALSE)&gt;T$3,0,IF(VLOOKUP($C61,'Regional Crises'!$B$1:$R$66,14,FALSE)&lt;T$4,5,(T$3-VLOOKUP($C61,'Regional Crises'!$B$1:$R$66,14,FALSE))/(T$3-T$4)*5)),1)))),(IF(VLOOKUP($E61,'Country Indicator Data'!$B$4:$N$194,10,FALSE)="x","x",ROUND(IF(VLOOKUP($E61,'Country Indicator Data'!$B$4:$N$194,10,FALSE)&gt;T$3,0,IF(VLOOKUP($E61,'Country Indicator Data'!$B$4:$N$194,10,FALSE)&lt;T$4,5,(T$3-VLOOKUP($E61,'Country Indicator Data'!$B$4:$N$194,10,FALSE))/(T$3-T$4)*5)),1))))</f>
        <v>2.6</v>
      </c>
      <c r="U61" s="166">
        <f>IF(B61="Regional crisis",((IF(VLOOKUP($C61,'Regional Crises'!$B$1:$R$66,15,FALSE)="x","x",ROUND(IF(VLOOKUP($C61,'Regional Crises'!$B$1:$R$66,15,FALSE)&gt;U$3,0,IF(VLOOKUP($C61,'Regional Crises'!$B$1:$R$66,15,FALSE)&lt;U$4,5,(U$3-VLOOKUP($C61,'Regional Crises'!$B$1:$R$66,15,FALSE))/(U$3-U$4)*5)),1)))),(IF(VLOOKUP($E61,'Country Indicator Data'!$B$4:$N$194,11,FALSE)="x","x",ROUND(IF(VLOOKUP($E61,'Country Indicator Data'!$B$4:$N$194,11,FALSE)&gt;U$3,0,IF(VLOOKUP($E61,'Country Indicator Data'!$B$4:$N$194,11,FALSE)&lt;U$4,5,(U$3-VLOOKUP($E61,'Country Indicator Data'!$B$4:$N$194,11,FALSE))/(U$3-U$4)*5)),1))))</f>
        <v>3.4</v>
      </c>
      <c r="V61" s="166">
        <f>IF(B61="Regional crisis",((IF(VLOOKUP($C61,'Regional Crises'!$B$1:$R$66,16,FALSE)="x","x",ROUND(IF(VLOOKUP($C61,'Regional Crises'!$B$1:$R$66,16,FALSE)&gt;V$3,0,IF(VLOOKUP($C61,'Regional Crises'!$B$1:$R$66,16,FALSE)&lt;V$4,5,(V$3-VLOOKUP($C61,'Regional Crises'!$B$1:$R$66,16,FALSE))/(V$3-V$4)*5)),1)))),(IF(VLOOKUP($E61,'Country Indicator Data'!$B$4:$N$194,12,FALSE)="x","x",ROUND(IF(VLOOKUP($E61,'Country Indicator Data'!$B$4:$N$194,12,FALSE)&gt;V$3,0,IF(VLOOKUP($E61,'Country Indicator Data'!$B$4:$N$194,12,FALSE)&lt;V$4,5,(V$3-VLOOKUP($E61,'Country Indicator Data'!$B$4:$N$194,12,FALSE))/(V$3-V$4)*5)),1))))</f>
        <v>3.2</v>
      </c>
      <c r="W61" s="166">
        <f t="shared" si="18"/>
        <v>3.1</v>
      </c>
      <c r="X61" s="166">
        <f t="shared" si="19"/>
        <v>3.1</v>
      </c>
      <c r="Y61" s="173">
        <f>IF('Core Indicators'!FC58="x","x",IF('Core Indicators'!FC58&gt;=5,5,IF('Core Indicators'!FC58&gt;=4,4,IF('Core Indicators'!FC58&gt;=3,3,IF('Core Indicators'!FC58&gt;=2,2,IF('Core Indicators'!FC58&gt;=1,1,0))))))</f>
        <v>1</v>
      </c>
      <c r="Z61" s="166">
        <f t="shared" si="20"/>
        <v>1</v>
      </c>
      <c r="AA61" s="173">
        <f>'Crisis Indicator Data'!Y58</f>
        <v>0</v>
      </c>
      <c r="AB61" s="173">
        <f>'Crisis Indicator Data'!Z58</f>
        <v>0</v>
      </c>
      <c r="AC61" s="173">
        <f>'Crisis Indicator Data'!AA58</f>
        <v>1</v>
      </c>
      <c r="AD61" s="173">
        <f>'Crisis Indicator Data'!AB58</f>
        <v>0</v>
      </c>
      <c r="AE61" s="173">
        <f t="shared" si="21"/>
        <v>1</v>
      </c>
      <c r="AF61" s="173">
        <f>'Crisis Indicator Data'!AC58</f>
        <v>0</v>
      </c>
      <c r="AG61" s="173">
        <f>'Crisis Indicator Data'!AD58</f>
        <v>1</v>
      </c>
      <c r="AH61" s="173">
        <f t="shared" si="22"/>
        <v>1</v>
      </c>
      <c r="AI61" s="173">
        <f>'Crisis Indicator Data'!AE58</f>
        <v>0</v>
      </c>
      <c r="AJ61" s="173">
        <f>'Crisis Indicator Data'!AF58</f>
        <v>1</v>
      </c>
      <c r="AK61" s="173">
        <f>'Crisis Indicator Data'!AG58</f>
        <v>0</v>
      </c>
      <c r="AL61" s="173">
        <f t="shared" si="23"/>
        <v>1</v>
      </c>
      <c r="AM61" s="166">
        <f t="shared" si="24"/>
        <v>1</v>
      </c>
      <c r="AN61" s="166">
        <f t="shared" si="25"/>
        <v>1</v>
      </c>
    </row>
    <row r="62" spans="1:40" ht="13.5" customHeight="1">
      <c r="A62" s="97" t="str">
        <f>'Crisis Indicator Data'!A59</f>
        <v>Drought in Madagascar</v>
      </c>
      <c r="B62" s="98" t="str">
        <f>'Crisis Indicator Data'!B59</f>
        <v>Drought</v>
      </c>
      <c r="C62" s="98" t="str">
        <f>'Crisis Indicator Data'!C59</f>
        <v>MDG002</v>
      </c>
      <c r="D62" s="98" t="str">
        <f>'Crisis Indicator Data'!D59</f>
        <v>Madagascar</v>
      </c>
      <c r="E62" s="99" t="str">
        <f>'Crisis Indicator Data'!E59</f>
        <v>MDG</v>
      </c>
      <c r="F62" s="166">
        <f>IF(B62="Regional crisis",(IF(VLOOKUP($C62,'Regional Crises'!$B$1:$R$66,7,FALSE)="x","x",ROUND(IF(VLOOKUP($C62,'Regional Crises'!$B$1:$R$66,7,FALSE)&gt;$F$3,5,IF(VLOOKUP($C62,'Regional Crises'!$B$1:$R$66,7,FALSE)&lt;F$4,0,($F$3-VLOOKUP($C62,'Regional Crises'!$B$1:$R$66,7,FALSE))/($F$3-$F$4)*5)),1))),IF(VLOOKUP($E62,'Country Indicator Data'!$B$4:$N$194,3,FALSE)="x","x",ROUND(IF(VLOOKUP($E62,'Country Indicator Data'!$B$4:$N$194,3,FALSE)&gt;$F$3,5,IF(VLOOKUP($E62,'Country Indicator Data'!$B$4:$N$194,3,FALSE)&lt;$F$4,0,($F$3-VLOOKUP($E62,'Country Indicator Data'!$B$4:$N$194,3,FALSE))/($F$3-$F$4)*5)),1)))</f>
        <v>2.9</v>
      </c>
      <c r="G62" s="166">
        <f>IF(B62="Regional crisis",(IF(VLOOKUP($C62,'Regional Crises'!$B$1:$R$66,9,FALSE)="x","x",ROUND(IF(VLOOKUP($C62,'Regional Crises'!$B$1:$R$66,9,FALSE)&gt;G$3,5,IF(VLOOKUP($C62,'Regional Crises'!$B$1:$R$66,9,FALSE)&lt;G$4,0,(G$3-VLOOKUP($C62,'Regional Crises'!$B$1:$R$66,9,FALSE))/(G$3-G$4)*5)),1))),IF(VLOOKUP($E62,'Country Indicator Data'!$B$4:$N$194,5,FALSE)="x","x",ROUND(IF(VLOOKUP($E62,'Country Indicator Data'!$B$4:$N$194,5,FALSE)&gt;G$3,5,IF(VLOOKUP($E62,'Country Indicator Data'!$B$4:$N$194,5,FALSE)&lt;G$4,0,(G$3-VLOOKUP($E62,'Country Indicator Data'!$B$4:$N$194,5,FALSE))/(G$3-G$4)*5)),1)))</f>
        <v>2.2999999999999998</v>
      </c>
      <c r="H62" s="166">
        <f t="shared" si="13"/>
        <v>2.5999999999999996</v>
      </c>
      <c r="I62" s="166">
        <f>IF(B62="Regional crisis",(IF(VLOOKUP($C62,'Regional Crises'!$B$1:$R$66,6,FALSE)="x","x",ROUND(IF(VLOOKUP($C62,'Regional Crises'!$B$1:$R$66,6,FALSE)&gt;I$3,5,IF(VLOOKUP($C62,'Regional Crises'!$B$1:$R$66,6,FALSE)&lt;I$4,0,5-(I$3-VLOOKUP($C62,'Regional Crises'!$B$1:$R$66,6,FALSE))/(I$3-I$4)*5)),1))),IF(VLOOKUP($E62,'Country Indicator Data'!$B$4:$N$194,2,FALSE)="x","x",ROUND(IF(VLOOKUP($E62,'Country Indicator Data'!$B$4:$N$194,2,FALSE)&gt;I$3,5,IF(VLOOKUP($E62,'Country Indicator Data'!$B$4:$N$194,2,FALSE)&lt;I$4,0,5-(I$3-VLOOKUP($E62,'Country Indicator Data'!$B$4:$N$194,2,FALSE))/(I$3-I$4)*5)),1)))</f>
        <v>3.1</v>
      </c>
      <c r="J62" s="166">
        <f>IF(B62="Regional crisis",(IF(VLOOKUP($C62,'Regional Crises'!$B$1:$R$66,8,FALSE)="x","x",ROUND(IF(VLOOKUP($C62,'Regional Crises'!$B$1:$R$66,8,FALSE)&gt;J$3,5,IF(VLOOKUP($C62,'Regional Crises'!$B$1:$R$66,8,FALSE)&lt;J$4,0,5-(J$3-VLOOKUP($C62,'Regional Crises'!$B$1:$R$66,8,FALSE))/(J$3-J$4)*5)),1))),IF(VLOOKUP($E62,'Country Indicator Data'!$B$4:$N$194,4,FALSE)="x","x",ROUND(IF(VLOOKUP($E62,'Country Indicator Data'!$B$4:$N$194,4,FALSE)&gt;J$3,5,IF(VLOOKUP($E62,'Country Indicator Data'!$B$4:$N$194,4,FALSE)&lt;J$4,0,5-(J$3-VLOOKUP($E62,'Country Indicator Data'!$B$4:$N$194,4,FALSE))/(J$3-J$4)*5)),1)))</f>
        <v>0</v>
      </c>
      <c r="K62" s="166">
        <f t="shared" si="14"/>
        <v>1.55</v>
      </c>
      <c r="L62" s="166" t="str">
        <f>IF(B62="Regional crisis",(IF(VLOOKUP($C62,'Regional Crises'!$B$1:$R$66,10,FALSE)="x","x",ROUND(IF(VLOOKUP($C62,'Regional Crises'!$B$1:$R$66,10,FALSE)&gt;L$3,5,IF(VLOOKUP($C62,'Regional Crises'!$B$1:$R$66,10,FALSE)&lt;L$4,0,5-(L$3-VLOOKUP($C62,'Regional Crises'!$B$1:$R$66,10,FALSE))/(L$3-L$4)*5)),1))),IF(VLOOKUP($E62,'Country Indicator Data'!$B$4:$N$194,6,FALSE)="x","x",ROUND(IF(VLOOKUP($E62,'Country Indicator Data'!$B$4:$N$194,6,FALSE)&gt;L$3,5,IF(VLOOKUP($E62,'Country Indicator Data'!$B$4:$N$194,6,FALSE)&lt;L$4,0,5-(L$3-VLOOKUP($E62,'Country Indicator Data'!$B$4:$N$194,6,FALSE))/(L$3-L$4)*5)),1)))</f>
        <v>x</v>
      </c>
      <c r="M62" s="166">
        <f>IF(B62="Regional crisis",(IF(VLOOKUP($C62,'Regional Crises'!$B$1:$R$66,11,FALSE)="x","x",ROUND(IF(VLOOKUP($C62,'Regional Crises'!$B$1:$R$66,11,FALSE)&gt;M$3,5,IF(VLOOKUP($C62,'Regional Crises'!$B$1:$R$66,11,FALSE)&lt;M$4,0,5-(M$3-VLOOKUP($C62,'Regional Crises'!$B$1:$R$66,11,FALSE))/(M$3-M$4)*5)),1))),IF(VLOOKUP($E62,'Country Indicator Data'!$B$4:$N$194,7,FALSE)="x","x",ROUND(IF(VLOOKUP($E62,'Country Indicator Data'!$B$4:$N$194,7,FALSE)&gt;M$3,5,IF(VLOOKUP($E62,'Country Indicator Data'!$B$4:$N$194,7,FALSE)&lt;M$4,0,5-(M$3-VLOOKUP($E62,'Country Indicator Data'!$B$4:$N$194,7,FALSE))/(M$3-M$4)*5)),1)))</f>
        <v>2.2000000000000002</v>
      </c>
      <c r="N62" s="166">
        <f t="shared" si="15"/>
        <v>2.2000000000000002</v>
      </c>
      <c r="O62" s="166">
        <f t="shared" si="16"/>
        <v>2.1166666666666667</v>
      </c>
      <c r="P62" s="166">
        <f>IF(B62="Regional crisis",VLOOKUP(C62,'Regional Crises'!$B$1:$R$69,12,FALSE),VLOOKUP(E62,'Country Indicator Data'!$B$4:$I$194,8,FALSE))</f>
        <v>0</v>
      </c>
      <c r="Q62" s="166">
        <f>IF($B62="Regional crisis",((IF(VLOOKUP($C62,'Regional Crises'!$B$1:$R$66,13,FALSE)="x","x",ROUND(IF(VLOOKUP($C62,'Regional Crises'!$B$1:$R$66,13,FALSE)&gt;Q$3,5,IF(VLOOKUP($C62,'Regional Crises'!$B$1:$R$66,13,FALSE)&lt;Q$4,0,5-(LOG(Q$3)-LOG(VLOOKUP($C62,'Regional Crises'!$B$1:$R$66,13,FALSE)))/(LOG(Q$3)-LOG(Q$4))*5)),1)))),(IF(VLOOKUP($E62,'Country Indicator Data'!$B$4:$N$194,9,FALSE)="x","x",ROUND(IF(VLOOKUP($E62,'Country Indicator Data'!$B$4:$N$194,9,FALSE)&gt;Q$3,5,IF(VLOOKUP($E62,'Country Indicator Data'!$B$4:$N$194,9,FALSE)&lt;Q$4,0,5-(LOG(Q$3)-LOG(VLOOKUP($E62,'Country Indicator Data'!$B$4:$N$194,9,FALSE)))/(LOG(Q$3)-LOG(Q$4))*5)),1))))</f>
        <v>3.3</v>
      </c>
      <c r="R62" s="166">
        <f t="shared" si="17"/>
        <v>1.65</v>
      </c>
      <c r="S62" s="166">
        <f>IF(B62="Regional crisis",((IF(VLOOKUP($C62,'Regional Crises'!$B$1:$R$66,17,FALSE)="x","x",ROUND(IF(VLOOKUP($C62,'Regional Crises'!$B$1:$R$66,17,FALSE)&gt;S$3,0,IF(VLOOKUP($C62,'Regional Crises'!$B$1:$R$66,17,FALSE)&lt;S$4,5,(S$3-VLOOKUP($C62,'Regional Crises'!$B$1:$R$66,17,FALSE))/(S$3-S$4)*5)),1)))),(IF(VLOOKUP($E62,'Country Indicator Data'!$B$4:$N$194,13,FALSE)="x","x",ROUND(IF(VLOOKUP($E62,'Country Indicator Data'!$B$4:$N$194,13,FALSE)&gt;S$3,0,IF(VLOOKUP($E62,'Country Indicator Data'!$B$4:$N$194,13,FALSE)&lt;S$4,5,(S$3-VLOOKUP($E62,'Country Indicator Data'!$B$4:$N$194,13,FALSE))/(S$3-S$4)*5)),1))))</f>
        <v>3.8</v>
      </c>
      <c r="T62" s="166">
        <f>IF(B62="Regional crisis",((IF(VLOOKUP($C62,'Regional Crises'!$B$1:$R$66,14,FALSE)="x","x",ROUND(IF(VLOOKUP($C62,'Regional Crises'!$B$1:$R$66,14,FALSE)&gt;T$3,0,IF(VLOOKUP($C62,'Regional Crises'!$B$1:$R$66,14,FALSE)&lt;T$4,5,(T$3-VLOOKUP($C62,'Regional Crises'!$B$1:$R$66,14,FALSE))/(T$3-T$4)*5)),1)))),(IF(VLOOKUP($E62,'Country Indicator Data'!$B$4:$N$194,10,FALSE)="x","x",ROUND(IF(VLOOKUP($E62,'Country Indicator Data'!$B$4:$N$194,10,FALSE)&gt;T$3,0,IF(VLOOKUP($E62,'Country Indicator Data'!$B$4:$N$194,10,FALSE)&lt;T$4,5,(T$3-VLOOKUP($E62,'Country Indicator Data'!$B$4:$N$194,10,FALSE))/(T$3-T$4)*5)),1))))</f>
        <v>3.5</v>
      </c>
      <c r="U62" s="166">
        <f>IF(B62="Regional crisis",((IF(VLOOKUP($C62,'Regional Crises'!$B$1:$R$66,15,FALSE)="x","x",ROUND(IF(VLOOKUP($C62,'Regional Crises'!$B$1:$R$66,15,FALSE)&gt;U$3,0,IF(VLOOKUP($C62,'Regional Crises'!$B$1:$R$66,15,FALSE)&lt;U$4,5,(U$3-VLOOKUP($C62,'Regional Crises'!$B$1:$R$66,15,FALSE))/(U$3-U$4)*5)),1)))),(IF(VLOOKUP($E62,'Country Indicator Data'!$B$4:$N$194,11,FALSE)="x","x",ROUND(IF(VLOOKUP($E62,'Country Indicator Data'!$B$4:$N$194,11,FALSE)&gt;U$3,0,IF(VLOOKUP($E62,'Country Indicator Data'!$B$4:$N$194,11,FALSE)&lt;U$4,5,(U$3-VLOOKUP($E62,'Country Indicator Data'!$B$4:$N$194,11,FALSE))/(U$3-U$4)*5)),1))))</f>
        <v>2.9</v>
      </c>
      <c r="V62" s="166">
        <f>IF(B62="Regional crisis",((IF(VLOOKUP($C62,'Regional Crises'!$B$1:$R$66,16,FALSE)="x","x",ROUND(IF(VLOOKUP($C62,'Regional Crises'!$B$1:$R$66,16,FALSE)&gt;V$3,0,IF(VLOOKUP($C62,'Regional Crises'!$B$1:$R$66,16,FALSE)&lt;V$4,5,(V$3-VLOOKUP($C62,'Regional Crises'!$B$1:$R$66,16,FALSE))/(V$3-V$4)*5)),1)))),(IF(VLOOKUP($E62,'Country Indicator Data'!$B$4:$N$194,12,FALSE)="x","x",ROUND(IF(VLOOKUP($E62,'Country Indicator Data'!$B$4:$N$194,12,FALSE)&gt;V$3,0,IF(VLOOKUP($E62,'Country Indicator Data'!$B$4:$N$194,12,FALSE)&lt;V$4,5,(V$3-VLOOKUP($E62,'Country Indicator Data'!$B$4:$N$194,12,FALSE))/(V$3-V$4)*5)),1))))</f>
        <v>2</v>
      </c>
      <c r="W62" s="166">
        <f t="shared" si="18"/>
        <v>3.1</v>
      </c>
      <c r="X62" s="166">
        <f t="shared" si="19"/>
        <v>2.2999999999999998</v>
      </c>
      <c r="Y62" s="173">
        <f>IF('Core Indicators'!FC59="x","x",IF('Core Indicators'!FC59&gt;=5,5,IF('Core Indicators'!FC59&gt;=4,4,IF('Core Indicators'!FC59&gt;=3,3,IF('Core Indicators'!FC59&gt;=2,2,IF('Core Indicators'!FC59&gt;=1,1,0))))))</f>
        <v>1</v>
      </c>
      <c r="Z62" s="166">
        <f t="shared" si="20"/>
        <v>1</v>
      </c>
      <c r="AA62" s="173">
        <f>'Crisis Indicator Data'!Y59</f>
        <v>0</v>
      </c>
      <c r="AB62" s="173">
        <f>'Crisis Indicator Data'!Z59</f>
        <v>0</v>
      </c>
      <c r="AC62" s="173">
        <f>'Crisis Indicator Data'!AA59</f>
        <v>0</v>
      </c>
      <c r="AD62" s="173">
        <f>'Crisis Indicator Data'!AB59</f>
        <v>0</v>
      </c>
      <c r="AE62" s="173">
        <f t="shared" si="21"/>
        <v>0</v>
      </c>
      <c r="AF62" s="173">
        <f>'Crisis Indicator Data'!AC59</f>
        <v>0</v>
      </c>
      <c r="AG62" s="173">
        <f>'Crisis Indicator Data'!AD59</f>
        <v>2</v>
      </c>
      <c r="AH62" s="173">
        <f t="shared" si="22"/>
        <v>2</v>
      </c>
      <c r="AI62" s="173">
        <f>'Crisis Indicator Data'!AE59</f>
        <v>0</v>
      </c>
      <c r="AJ62" s="173">
        <f>'Crisis Indicator Data'!AF59</f>
        <v>0</v>
      </c>
      <c r="AK62" s="173">
        <f>'Crisis Indicator Data'!AG59</f>
        <v>0</v>
      </c>
      <c r="AL62" s="173">
        <f t="shared" si="23"/>
        <v>0</v>
      </c>
      <c r="AM62" s="166">
        <f t="shared" si="24"/>
        <v>1</v>
      </c>
      <c r="AN62" s="166">
        <f t="shared" si="25"/>
        <v>1</v>
      </c>
    </row>
    <row r="63" spans="1:40" ht="13.5" customHeight="1">
      <c r="A63" s="97" t="str">
        <f>'Crisis Indicator Data'!A60</f>
        <v>Multiple crisis in Mexico</v>
      </c>
      <c r="B63" s="98" t="str">
        <f>'Crisis Indicator Data'!B60</f>
        <v>Multiple crises country</v>
      </c>
      <c r="C63" s="98" t="str">
        <f>'Crisis Indicator Data'!C60</f>
        <v>MEX001</v>
      </c>
      <c r="D63" s="98" t="str">
        <f>'Crisis Indicator Data'!D60</f>
        <v>Mexico</v>
      </c>
      <c r="E63" s="99" t="str">
        <f>'Crisis Indicator Data'!E60</f>
        <v>MEX</v>
      </c>
      <c r="F63" s="166">
        <f>IF(B63="Regional crisis",(IF(VLOOKUP($C63,'Regional Crises'!$B$1:$R$66,7,FALSE)="x","x",ROUND(IF(VLOOKUP($C63,'Regional Crises'!$B$1:$R$66,7,FALSE)&gt;$F$3,5,IF(VLOOKUP($C63,'Regional Crises'!$B$1:$R$66,7,FALSE)&lt;F$4,0,($F$3-VLOOKUP($C63,'Regional Crises'!$B$1:$R$66,7,FALSE))/($F$3-$F$4)*5)),1))),IF(VLOOKUP($E63,'Country Indicator Data'!$B$4:$N$194,3,FALSE)="x","x",ROUND(IF(VLOOKUP($E63,'Country Indicator Data'!$B$4:$N$194,3,FALSE)&gt;$F$3,5,IF(VLOOKUP($E63,'Country Indicator Data'!$B$4:$N$194,3,FALSE)&lt;$F$4,0,($F$3-VLOOKUP($E63,'Country Indicator Data'!$B$4:$N$194,3,FALSE))/($F$3-$F$4)*5)),1)))</f>
        <v>1.4</v>
      </c>
      <c r="G63" s="166">
        <f>IF(B63="Regional crisis",(IF(VLOOKUP($C63,'Regional Crises'!$B$1:$R$66,9,FALSE)="x","x",ROUND(IF(VLOOKUP($C63,'Regional Crises'!$B$1:$R$66,9,FALSE)&gt;G$3,5,IF(VLOOKUP($C63,'Regional Crises'!$B$1:$R$66,9,FALSE)&lt;G$4,0,(G$3-VLOOKUP($C63,'Regional Crises'!$B$1:$R$66,9,FALSE))/(G$3-G$4)*5)),1))),IF(VLOOKUP($E63,'Country Indicator Data'!$B$4:$N$194,5,FALSE)="x","x",ROUND(IF(VLOOKUP($E63,'Country Indicator Data'!$B$4:$N$194,5,FALSE)&gt;G$3,5,IF(VLOOKUP($E63,'Country Indicator Data'!$B$4:$N$194,5,FALSE)&lt;G$4,0,(G$3-VLOOKUP($E63,'Country Indicator Data'!$B$4:$N$194,5,FALSE))/(G$3-G$4)*5)),1)))</f>
        <v>2</v>
      </c>
      <c r="H63" s="166">
        <f t="shared" si="13"/>
        <v>1.7</v>
      </c>
      <c r="I63" s="166">
        <f>IF(B63="Regional crisis",(IF(VLOOKUP($C63,'Regional Crises'!$B$1:$R$66,6,FALSE)="x","x",ROUND(IF(VLOOKUP($C63,'Regional Crises'!$B$1:$R$66,6,FALSE)&gt;I$3,5,IF(VLOOKUP($C63,'Regional Crises'!$B$1:$R$66,6,FALSE)&lt;I$4,0,5-(I$3-VLOOKUP($C63,'Regional Crises'!$B$1:$R$66,6,FALSE))/(I$3-I$4)*5)),1))),IF(VLOOKUP($E63,'Country Indicator Data'!$B$4:$N$194,2,FALSE)="x","x",ROUND(IF(VLOOKUP($E63,'Country Indicator Data'!$B$4:$N$194,2,FALSE)&gt;I$3,5,IF(VLOOKUP($E63,'Country Indicator Data'!$B$4:$N$194,2,FALSE)&lt;I$4,0,5-(I$3-VLOOKUP($E63,'Country Indicator Data'!$B$4:$N$194,2,FALSE))/(I$3-I$4)*5)),1)))</f>
        <v>1.7</v>
      </c>
      <c r="J63" s="166">
        <f>IF(B63="Regional crisis",(IF(VLOOKUP($C63,'Regional Crises'!$B$1:$R$66,8,FALSE)="x","x",ROUND(IF(VLOOKUP($C63,'Regional Crises'!$B$1:$R$66,8,FALSE)&gt;J$3,5,IF(VLOOKUP($C63,'Regional Crises'!$B$1:$R$66,8,FALSE)&lt;J$4,0,5-(J$3-VLOOKUP($C63,'Regional Crises'!$B$1:$R$66,8,FALSE))/(J$3-J$4)*5)),1))),IF(VLOOKUP($E63,'Country Indicator Data'!$B$4:$N$194,4,FALSE)="x","x",ROUND(IF(VLOOKUP($E63,'Country Indicator Data'!$B$4:$N$194,4,FALSE)&gt;J$3,5,IF(VLOOKUP($E63,'Country Indicator Data'!$B$4:$N$194,4,FALSE)&lt;J$4,0,5-(J$3-VLOOKUP($E63,'Country Indicator Data'!$B$4:$N$194,4,FALSE))/(J$3-J$4)*5)),1)))</f>
        <v>1.1000000000000001</v>
      </c>
      <c r="K63" s="166">
        <f t="shared" si="14"/>
        <v>1.4</v>
      </c>
      <c r="L63" s="166">
        <f>IF(B63="Regional crisis",(IF(VLOOKUP($C63,'Regional Crises'!$B$1:$R$66,10,FALSE)="x","x",ROUND(IF(VLOOKUP($C63,'Regional Crises'!$B$1:$R$66,10,FALSE)&gt;L$3,5,IF(VLOOKUP($C63,'Regional Crises'!$B$1:$R$66,10,FALSE)&lt;L$4,0,5-(L$3-VLOOKUP($C63,'Regional Crises'!$B$1:$R$66,10,FALSE))/(L$3-L$4)*5)),1))),IF(VLOOKUP($E63,'Country Indicator Data'!$B$4:$N$194,6,FALSE)="x","x",ROUND(IF(VLOOKUP($E63,'Country Indicator Data'!$B$4:$N$194,6,FALSE)&gt;L$3,5,IF(VLOOKUP($E63,'Country Indicator Data'!$B$4:$N$194,6,FALSE)&lt;L$4,0,5-(L$3-VLOOKUP($E63,'Country Indicator Data'!$B$4:$N$194,6,FALSE))/(L$3-L$4)*5)),1)))</f>
        <v>2.2000000000000002</v>
      </c>
      <c r="M63" s="166">
        <f>IF(B63="Regional crisis",(IF(VLOOKUP($C63,'Regional Crises'!$B$1:$R$66,11,FALSE)="x","x",ROUND(IF(VLOOKUP($C63,'Regional Crises'!$B$1:$R$66,11,FALSE)&gt;M$3,5,IF(VLOOKUP($C63,'Regional Crises'!$B$1:$R$66,11,FALSE)&lt;M$4,0,5-(M$3-VLOOKUP($C63,'Regional Crises'!$B$1:$R$66,11,FALSE))/(M$3-M$4)*5)),1))),IF(VLOOKUP($E63,'Country Indicator Data'!$B$4:$N$194,7,FALSE)="x","x",ROUND(IF(VLOOKUP($E63,'Country Indicator Data'!$B$4:$N$194,7,FALSE)&gt;M$3,5,IF(VLOOKUP($E63,'Country Indicator Data'!$B$4:$N$194,7,FALSE)&lt;M$4,0,5-(M$3-VLOOKUP($E63,'Country Indicator Data'!$B$4:$N$194,7,FALSE))/(M$3-M$4)*5)),1)))</f>
        <v>2.6</v>
      </c>
      <c r="N63" s="166">
        <f t="shared" si="15"/>
        <v>2.4000000000000004</v>
      </c>
      <c r="O63" s="166">
        <f t="shared" si="16"/>
        <v>1.8333333333333333</v>
      </c>
      <c r="P63" s="166">
        <f>IF(B63="Regional crisis",VLOOKUP(C63,'Regional Crises'!$B$1:$R$69,12,FALSE),VLOOKUP(E63,'Country Indicator Data'!$B$4:$I$194,8,FALSE))</f>
        <v>5</v>
      </c>
      <c r="Q63" s="166">
        <f>IF($B63="Regional crisis",((IF(VLOOKUP($C63,'Regional Crises'!$B$1:$R$66,13,FALSE)="x","x",ROUND(IF(VLOOKUP($C63,'Regional Crises'!$B$1:$R$66,13,FALSE)&gt;Q$3,5,IF(VLOOKUP($C63,'Regional Crises'!$B$1:$R$66,13,FALSE)&lt;Q$4,0,5-(LOG(Q$3)-LOG(VLOOKUP($C63,'Regional Crises'!$B$1:$R$66,13,FALSE)))/(LOG(Q$3)-LOG(Q$4))*5)),1)))),(IF(VLOOKUP($E63,'Country Indicator Data'!$B$4:$N$194,9,FALSE)="x","x",ROUND(IF(VLOOKUP($E63,'Country Indicator Data'!$B$4:$N$194,9,FALSE)&gt;Q$3,5,IF(VLOOKUP($E63,'Country Indicator Data'!$B$4:$N$194,9,FALSE)&lt;Q$4,0,5-(LOG(Q$3)-LOG(VLOOKUP($E63,'Country Indicator Data'!$B$4:$N$194,9,FALSE)))/(LOG(Q$3)-LOG(Q$4))*5)),1))))</f>
        <v>5</v>
      </c>
      <c r="R63" s="166">
        <f t="shared" si="17"/>
        <v>5</v>
      </c>
      <c r="S63" s="166">
        <f>IF(B63="Regional crisis",((IF(VLOOKUP($C63,'Regional Crises'!$B$1:$R$66,17,FALSE)="x","x",ROUND(IF(VLOOKUP($C63,'Regional Crises'!$B$1:$R$66,17,FALSE)&gt;S$3,0,IF(VLOOKUP($C63,'Regional Crises'!$B$1:$R$66,17,FALSE)&lt;S$4,5,(S$3-VLOOKUP($C63,'Regional Crises'!$B$1:$R$66,17,FALSE))/(S$3-S$4)*5)),1)))),(IF(VLOOKUP($E63,'Country Indicator Data'!$B$4:$N$194,13,FALSE)="x","x",ROUND(IF(VLOOKUP($E63,'Country Indicator Data'!$B$4:$N$194,13,FALSE)&gt;S$3,0,IF(VLOOKUP($E63,'Country Indicator Data'!$B$4:$N$194,13,FALSE)&lt;S$4,5,(S$3-VLOOKUP($E63,'Country Indicator Data'!$B$4:$N$194,13,FALSE))/(S$3-S$4)*5)),1))))</f>
        <v>3.6</v>
      </c>
      <c r="T63" s="166">
        <f>IF(B63="Regional crisis",((IF(VLOOKUP($C63,'Regional Crises'!$B$1:$R$66,14,FALSE)="x","x",ROUND(IF(VLOOKUP($C63,'Regional Crises'!$B$1:$R$66,14,FALSE)&gt;T$3,0,IF(VLOOKUP($C63,'Regional Crises'!$B$1:$R$66,14,FALSE)&lt;T$4,5,(T$3-VLOOKUP($C63,'Regional Crises'!$B$1:$R$66,14,FALSE))/(T$3-T$4)*5)),1)))),(IF(VLOOKUP($E63,'Country Indicator Data'!$B$4:$N$194,10,FALSE)="x","x",ROUND(IF(VLOOKUP($E63,'Country Indicator Data'!$B$4:$N$194,10,FALSE)&gt;T$3,0,IF(VLOOKUP($E63,'Country Indicator Data'!$B$4:$N$194,10,FALSE)&lt;T$4,5,(T$3-VLOOKUP($E63,'Country Indicator Data'!$B$4:$N$194,10,FALSE))/(T$3-T$4)*5)),1))))</f>
        <v>3.2</v>
      </c>
      <c r="U63" s="166">
        <f>IF(B63="Regional crisis",((IF(VLOOKUP($C63,'Regional Crises'!$B$1:$R$66,15,FALSE)="x","x",ROUND(IF(VLOOKUP($C63,'Regional Crises'!$B$1:$R$66,15,FALSE)&gt;U$3,0,IF(VLOOKUP($C63,'Regional Crises'!$B$1:$R$66,15,FALSE)&lt;U$4,5,(U$3-VLOOKUP($C63,'Regional Crises'!$B$1:$R$66,15,FALSE))/(U$3-U$4)*5)),1)))),(IF(VLOOKUP($E63,'Country Indicator Data'!$B$4:$N$194,11,FALSE)="x","x",ROUND(IF(VLOOKUP($E63,'Country Indicator Data'!$B$4:$N$194,11,FALSE)&gt;U$3,0,IF(VLOOKUP($E63,'Country Indicator Data'!$B$4:$N$194,11,FALSE)&lt;U$4,5,(U$3-VLOOKUP($E63,'Country Indicator Data'!$B$4:$N$194,11,FALSE))/(U$3-U$4)*5)),1))))</f>
        <v>2.5</v>
      </c>
      <c r="V63" s="166">
        <f>IF(B63="Regional crisis",((IF(VLOOKUP($C63,'Regional Crises'!$B$1:$R$66,16,FALSE)="x","x",ROUND(IF(VLOOKUP($C63,'Regional Crises'!$B$1:$R$66,16,FALSE)&gt;V$3,0,IF(VLOOKUP($C63,'Regional Crises'!$B$1:$R$66,16,FALSE)&lt;V$4,5,(V$3-VLOOKUP($C63,'Regional Crises'!$B$1:$R$66,16,FALSE))/(V$3-V$4)*5)),1)))),(IF(VLOOKUP($E63,'Country Indicator Data'!$B$4:$N$194,12,FALSE)="x","x",ROUND(IF(VLOOKUP($E63,'Country Indicator Data'!$B$4:$N$194,12,FALSE)&gt;V$3,0,IF(VLOOKUP($E63,'Country Indicator Data'!$B$4:$N$194,12,FALSE)&lt;V$4,5,(V$3-VLOOKUP($E63,'Country Indicator Data'!$B$4:$N$194,12,FALSE))/(V$3-V$4)*5)),1))))</f>
        <v>1.9</v>
      </c>
      <c r="W63" s="166">
        <f t="shared" si="18"/>
        <v>2.8</v>
      </c>
      <c r="X63" s="166">
        <f t="shared" si="19"/>
        <v>3.2</v>
      </c>
      <c r="Y63" s="173">
        <f>IF('Core Indicators'!FC60="x","x",IF('Core Indicators'!FC60&gt;=5,5,IF('Core Indicators'!FC60&gt;=4,4,IF('Core Indicators'!FC60&gt;=3,3,IF('Core Indicators'!FC60&gt;=2,2,IF('Core Indicators'!FC60&gt;=1,1,0))))))</f>
        <v>5</v>
      </c>
      <c r="Z63" s="166">
        <f t="shared" si="20"/>
        <v>5</v>
      </c>
      <c r="AA63" s="173" t="str">
        <f>'Crisis Indicator Data'!Y60</f>
        <v>x</v>
      </c>
      <c r="AB63" s="173">
        <f>'Crisis Indicator Data'!Z60</f>
        <v>1</v>
      </c>
      <c r="AC63" s="173">
        <f>'Crisis Indicator Data'!AA60</f>
        <v>1</v>
      </c>
      <c r="AD63" s="173">
        <f>'Crisis Indicator Data'!AB60</f>
        <v>0</v>
      </c>
      <c r="AE63" s="173">
        <f t="shared" si="21"/>
        <v>2</v>
      </c>
      <c r="AF63" s="173">
        <f>'Crisis Indicator Data'!AC60</f>
        <v>0</v>
      </c>
      <c r="AG63" s="173">
        <f>'Crisis Indicator Data'!AD60</f>
        <v>1</v>
      </c>
      <c r="AH63" s="173">
        <f t="shared" si="22"/>
        <v>1</v>
      </c>
      <c r="AI63" s="173">
        <f>'Crisis Indicator Data'!AE60</f>
        <v>1</v>
      </c>
      <c r="AJ63" s="173" t="str">
        <f>'Crisis Indicator Data'!AF60</f>
        <v>x</v>
      </c>
      <c r="AK63" s="173" t="str">
        <f>'Crisis Indicator Data'!AG60</f>
        <v>x</v>
      </c>
      <c r="AL63" s="173">
        <f t="shared" si="23"/>
        <v>1</v>
      </c>
      <c r="AM63" s="166">
        <f t="shared" si="24"/>
        <v>1</v>
      </c>
      <c r="AN63" s="166">
        <f t="shared" si="25"/>
        <v>3</v>
      </c>
    </row>
    <row r="64" spans="1:40" ht="13.5" customHeight="1">
      <c r="A64" s="97" t="str">
        <f>'Crisis Indicator Data'!A61</f>
        <v>Criminal Violence in Mexico</v>
      </c>
      <c r="B64" s="98" t="str">
        <f>'Crisis Indicator Data'!B61</f>
        <v>Other type of violence</v>
      </c>
      <c r="C64" s="98" t="str">
        <f>'Crisis Indicator Data'!C61</f>
        <v>MEX002</v>
      </c>
      <c r="D64" s="98" t="str">
        <f>'Crisis Indicator Data'!D61</f>
        <v>Mexico</v>
      </c>
      <c r="E64" s="99" t="str">
        <f>'Crisis Indicator Data'!E61</f>
        <v>MEX</v>
      </c>
      <c r="F64" s="166">
        <f>IF(B64="Regional crisis",(IF(VLOOKUP($C64,'Regional Crises'!$B$1:$R$66,7,FALSE)="x","x",ROUND(IF(VLOOKUP($C64,'Regional Crises'!$B$1:$R$66,7,FALSE)&gt;$F$3,5,IF(VLOOKUP($C64,'Regional Crises'!$B$1:$R$66,7,FALSE)&lt;F$4,0,($F$3-VLOOKUP($C64,'Regional Crises'!$B$1:$R$66,7,FALSE))/($F$3-$F$4)*5)),1))),IF(VLOOKUP($E64,'Country Indicator Data'!$B$4:$N$194,3,FALSE)="x","x",ROUND(IF(VLOOKUP($E64,'Country Indicator Data'!$B$4:$N$194,3,FALSE)&gt;$F$3,5,IF(VLOOKUP($E64,'Country Indicator Data'!$B$4:$N$194,3,FALSE)&lt;$F$4,0,($F$3-VLOOKUP($E64,'Country Indicator Data'!$B$4:$N$194,3,FALSE))/($F$3-$F$4)*5)),1)))</f>
        <v>1.4</v>
      </c>
      <c r="G64" s="166">
        <f>IF(B64="Regional crisis",(IF(VLOOKUP($C64,'Regional Crises'!$B$1:$R$66,9,FALSE)="x","x",ROUND(IF(VLOOKUP($C64,'Regional Crises'!$B$1:$R$66,9,FALSE)&gt;G$3,5,IF(VLOOKUP($C64,'Regional Crises'!$B$1:$R$66,9,FALSE)&lt;G$4,0,(G$3-VLOOKUP($C64,'Regional Crises'!$B$1:$R$66,9,FALSE))/(G$3-G$4)*5)),1))),IF(VLOOKUP($E64,'Country Indicator Data'!$B$4:$N$194,5,FALSE)="x","x",ROUND(IF(VLOOKUP($E64,'Country Indicator Data'!$B$4:$N$194,5,FALSE)&gt;G$3,5,IF(VLOOKUP($E64,'Country Indicator Data'!$B$4:$N$194,5,FALSE)&lt;G$4,0,(G$3-VLOOKUP($E64,'Country Indicator Data'!$B$4:$N$194,5,FALSE))/(G$3-G$4)*5)),1)))</f>
        <v>2</v>
      </c>
      <c r="H64" s="166">
        <f t="shared" si="13"/>
        <v>1.7</v>
      </c>
      <c r="I64" s="166">
        <f>IF(B64="Regional crisis",(IF(VLOOKUP($C64,'Regional Crises'!$B$1:$R$66,6,FALSE)="x","x",ROUND(IF(VLOOKUP($C64,'Regional Crises'!$B$1:$R$66,6,FALSE)&gt;I$3,5,IF(VLOOKUP($C64,'Regional Crises'!$B$1:$R$66,6,FALSE)&lt;I$4,0,5-(I$3-VLOOKUP($C64,'Regional Crises'!$B$1:$R$66,6,FALSE))/(I$3-I$4)*5)),1))),IF(VLOOKUP($E64,'Country Indicator Data'!$B$4:$N$194,2,FALSE)="x","x",ROUND(IF(VLOOKUP($E64,'Country Indicator Data'!$B$4:$N$194,2,FALSE)&gt;I$3,5,IF(VLOOKUP($E64,'Country Indicator Data'!$B$4:$N$194,2,FALSE)&lt;I$4,0,5-(I$3-VLOOKUP($E64,'Country Indicator Data'!$B$4:$N$194,2,FALSE))/(I$3-I$4)*5)),1)))</f>
        <v>1.7</v>
      </c>
      <c r="J64" s="166">
        <f>IF(B64="Regional crisis",(IF(VLOOKUP($C64,'Regional Crises'!$B$1:$R$66,8,FALSE)="x","x",ROUND(IF(VLOOKUP($C64,'Regional Crises'!$B$1:$R$66,8,FALSE)&gt;J$3,5,IF(VLOOKUP($C64,'Regional Crises'!$B$1:$R$66,8,FALSE)&lt;J$4,0,5-(J$3-VLOOKUP($C64,'Regional Crises'!$B$1:$R$66,8,FALSE))/(J$3-J$4)*5)),1))),IF(VLOOKUP($E64,'Country Indicator Data'!$B$4:$N$194,4,FALSE)="x","x",ROUND(IF(VLOOKUP($E64,'Country Indicator Data'!$B$4:$N$194,4,FALSE)&gt;J$3,5,IF(VLOOKUP($E64,'Country Indicator Data'!$B$4:$N$194,4,FALSE)&lt;J$4,0,5-(J$3-VLOOKUP($E64,'Country Indicator Data'!$B$4:$N$194,4,FALSE))/(J$3-J$4)*5)),1)))</f>
        <v>1.1000000000000001</v>
      </c>
      <c r="K64" s="166">
        <f t="shared" si="14"/>
        <v>1.4</v>
      </c>
      <c r="L64" s="166">
        <f>IF(B64="Regional crisis",(IF(VLOOKUP($C64,'Regional Crises'!$B$1:$R$66,10,FALSE)="x","x",ROUND(IF(VLOOKUP($C64,'Regional Crises'!$B$1:$R$66,10,FALSE)&gt;L$3,5,IF(VLOOKUP($C64,'Regional Crises'!$B$1:$R$66,10,FALSE)&lt;L$4,0,5-(L$3-VLOOKUP($C64,'Regional Crises'!$B$1:$R$66,10,FALSE))/(L$3-L$4)*5)),1))),IF(VLOOKUP($E64,'Country Indicator Data'!$B$4:$N$194,6,FALSE)="x","x",ROUND(IF(VLOOKUP($E64,'Country Indicator Data'!$B$4:$N$194,6,FALSE)&gt;L$3,5,IF(VLOOKUP($E64,'Country Indicator Data'!$B$4:$N$194,6,FALSE)&lt;L$4,0,5-(L$3-VLOOKUP($E64,'Country Indicator Data'!$B$4:$N$194,6,FALSE))/(L$3-L$4)*5)),1)))</f>
        <v>2.2000000000000002</v>
      </c>
      <c r="M64" s="166">
        <f>IF(B64="Regional crisis",(IF(VLOOKUP($C64,'Regional Crises'!$B$1:$R$66,11,FALSE)="x","x",ROUND(IF(VLOOKUP($C64,'Regional Crises'!$B$1:$R$66,11,FALSE)&gt;M$3,5,IF(VLOOKUP($C64,'Regional Crises'!$B$1:$R$66,11,FALSE)&lt;M$4,0,5-(M$3-VLOOKUP($C64,'Regional Crises'!$B$1:$R$66,11,FALSE))/(M$3-M$4)*5)),1))),IF(VLOOKUP($E64,'Country Indicator Data'!$B$4:$N$194,7,FALSE)="x","x",ROUND(IF(VLOOKUP($E64,'Country Indicator Data'!$B$4:$N$194,7,FALSE)&gt;M$3,5,IF(VLOOKUP($E64,'Country Indicator Data'!$B$4:$N$194,7,FALSE)&lt;M$4,0,5-(M$3-VLOOKUP($E64,'Country Indicator Data'!$B$4:$N$194,7,FALSE))/(M$3-M$4)*5)),1)))</f>
        <v>2.6</v>
      </c>
      <c r="N64" s="166">
        <f t="shared" si="15"/>
        <v>2.4000000000000004</v>
      </c>
      <c r="O64" s="166">
        <f t="shared" si="16"/>
        <v>1.8333333333333333</v>
      </c>
      <c r="P64" s="166">
        <f>IF(B64="Regional crisis",VLOOKUP(C64,'Regional Crises'!$B$1:$R$69,12,FALSE),VLOOKUP(E64,'Country Indicator Data'!$B$4:$I$194,8,FALSE))</f>
        <v>5</v>
      </c>
      <c r="Q64" s="166">
        <f>IF($B64="Regional crisis",((IF(VLOOKUP($C64,'Regional Crises'!$B$1:$R$66,13,FALSE)="x","x",ROUND(IF(VLOOKUP($C64,'Regional Crises'!$B$1:$R$66,13,FALSE)&gt;Q$3,5,IF(VLOOKUP($C64,'Regional Crises'!$B$1:$R$66,13,FALSE)&lt;Q$4,0,5-(LOG(Q$3)-LOG(VLOOKUP($C64,'Regional Crises'!$B$1:$R$66,13,FALSE)))/(LOG(Q$3)-LOG(Q$4))*5)),1)))),(IF(VLOOKUP($E64,'Country Indicator Data'!$B$4:$N$194,9,FALSE)="x","x",ROUND(IF(VLOOKUP($E64,'Country Indicator Data'!$B$4:$N$194,9,FALSE)&gt;Q$3,5,IF(VLOOKUP($E64,'Country Indicator Data'!$B$4:$N$194,9,FALSE)&lt;Q$4,0,5-(LOG(Q$3)-LOG(VLOOKUP($E64,'Country Indicator Data'!$B$4:$N$194,9,FALSE)))/(LOG(Q$3)-LOG(Q$4))*5)),1))))</f>
        <v>5</v>
      </c>
      <c r="R64" s="166">
        <f t="shared" si="17"/>
        <v>5</v>
      </c>
      <c r="S64" s="166">
        <f>IF(B64="Regional crisis",((IF(VLOOKUP($C64,'Regional Crises'!$B$1:$R$66,17,FALSE)="x","x",ROUND(IF(VLOOKUP($C64,'Regional Crises'!$B$1:$R$66,17,FALSE)&gt;S$3,0,IF(VLOOKUP($C64,'Regional Crises'!$B$1:$R$66,17,FALSE)&lt;S$4,5,(S$3-VLOOKUP($C64,'Regional Crises'!$B$1:$R$66,17,FALSE))/(S$3-S$4)*5)),1)))),(IF(VLOOKUP($E64,'Country Indicator Data'!$B$4:$N$194,13,FALSE)="x","x",ROUND(IF(VLOOKUP($E64,'Country Indicator Data'!$B$4:$N$194,13,FALSE)&gt;S$3,0,IF(VLOOKUP($E64,'Country Indicator Data'!$B$4:$N$194,13,FALSE)&lt;S$4,5,(S$3-VLOOKUP($E64,'Country Indicator Data'!$B$4:$N$194,13,FALSE))/(S$3-S$4)*5)),1))))</f>
        <v>3.6</v>
      </c>
      <c r="T64" s="166">
        <f>IF(B64="Regional crisis",((IF(VLOOKUP($C64,'Regional Crises'!$B$1:$R$66,14,FALSE)="x","x",ROUND(IF(VLOOKUP($C64,'Regional Crises'!$B$1:$R$66,14,FALSE)&gt;T$3,0,IF(VLOOKUP($C64,'Regional Crises'!$B$1:$R$66,14,FALSE)&lt;T$4,5,(T$3-VLOOKUP($C64,'Regional Crises'!$B$1:$R$66,14,FALSE))/(T$3-T$4)*5)),1)))),(IF(VLOOKUP($E64,'Country Indicator Data'!$B$4:$N$194,10,FALSE)="x","x",ROUND(IF(VLOOKUP($E64,'Country Indicator Data'!$B$4:$N$194,10,FALSE)&gt;T$3,0,IF(VLOOKUP($E64,'Country Indicator Data'!$B$4:$N$194,10,FALSE)&lt;T$4,5,(T$3-VLOOKUP($E64,'Country Indicator Data'!$B$4:$N$194,10,FALSE))/(T$3-T$4)*5)),1))))</f>
        <v>3.2</v>
      </c>
      <c r="U64" s="166">
        <f>IF(B64="Regional crisis",((IF(VLOOKUP($C64,'Regional Crises'!$B$1:$R$66,15,FALSE)="x","x",ROUND(IF(VLOOKUP($C64,'Regional Crises'!$B$1:$R$66,15,FALSE)&gt;U$3,0,IF(VLOOKUP($C64,'Regional Crises'!$B$1:$R$66,15,FALSE)&lt;U$4,5,(U$3-VLOOKUP($C64,'Regional Crises'!$B$1:$R$66,15,FALSE))/(U$3-U$4)*5)),1)))),(IF(VLOOKUP($E64,'Country Indicator Data'!$B$4:$N$194,11,FALSE)="x","x",ROUND(IF(VLOOKUP($E64,'Country Indicator Data'!$B$4:$N$194,11,FALSE)&gt;U$3,0,IF(VLOOKUP($E64,'Country Indicator Data'!$B$4:$N$194,11,FALSE)&lt;U$4,5,(U$3-VLOOKUP($E64,'Country Indicator Data'!$B$4:$N$194,11,FALSE))/(U$3-U$4)*5)),1))))</f>
        <v>2.5</v>
      </c>
      <c r="V64" s="166">
        <f>IF(B64="Regional crisis",((IF(VLOOKUP($C64,'Regional Crises'!$B$1:$R$66,16,FALSE)="x","x",ROUND(IF(VLOOKUP($C64,'Regional Crises'!$B$1:$R$66,16,FALSE)&gt;V$3,0,IF(VLOOKUP($C64,'Regional Crises'!$B$1:$R$66,16,FALSE)&lt;V$4,5,(V$3-VLOOKUP($C64,'Regional Crises'!$B$1:$R$66,16,FALSE))/(V$3-V$4)*5)),1)))),(IF(VLOOKUP($E64,'Country Indicator Data'!$B$4:$N$194,12,FALSE)="x","x",ROUND(IF(VLOOKUP($E64,'Country Indicator Data'!$B$4:$N$194,12,FALSE)&gt;V$3,0,IF(VLOOKUP($E64,'Country Indicator Data'!$B$4:$N$194,12,FALSE)&lt;V$4,5,(V$3-VLOOKUP($E64,'Country Indicator Data'!$B$4:$N$194,12,FALSE))/(V$3-V$4)*5)),1))))</f>
        <v>1.9</v>
      </c>
      <c r="W64" s="166">
        <f t="shared" si="18"/>
        <v>2.8</v>
      </c>
      <c r="X64" s="166">
        <f t="shared" si="19"/>
        <v>3.2</v>
      </c>
      <c r="Y64" s="173">
        <f>IF('Core Indicators'!FC61="x","x",IF('Core Indicators'!FC61&gt;=5,5,IF('Core Indicators'!FC61&gt;=4,4,IF('Core Indicators'!FC61&gt;=3,3,IF('Core Indicators'!FC61&gt;=2,2,IF('Core Indicators'!FC61&gt;=1,1,0))))))</f>
        <v>4</v>
      </c>
      <c r="Z64" s="166">
        <f t="shared" si="20"/>
        <v>4</v>
      </c>
      <c r="AA64" s="173" t="str">
        <f>'Crisis Indicator Data'!Y61</f>
        <v>x</v>
      </c>
      <c r="AB64" s="173">
        <f>'Crisis Indicator Data'!Z61</f>
        <v>1</v>
      </c>
      <c r="AC64" s="173">
        <f>'Crisis Indicator Data'!AA61</f>
        <v>1</v>
      </c>
      <c r="AD64" s="173">
        <f>'Crisis Indicator Data'!AB61</f>
        <v>0</v>
      </c>
      <c r="AE64" s="173">
        <f t="shared" si="21"/>
        <v>2</v>
      </c>
      <c r="AF64" s="173" t="str">
        <f>'Crisis Indicator Data'!AC61</f>
        <v>x</v>
      </c>
      <c r="AG64" s="173">
        <f>'Crisis Indicator Data'!AD61</f>
        <v>1</v>
      </c>
      <c r="AH64" s="173">
        <f t="shared" si="22"/>
        <v>1</v>
      </c>
      <c r="AI64" s="173" t="str">
        <f>'Crisis Indicator Data'!AE61</f>
        <v>x</v>
      </c>
      <c r="AJ64" s="173" t="str">
        <f>'Crisis Indicator Data'!AF61</f>
        <v>x</v>
      </c>
      <c r="AK64" s="173" t="str">
        <f>'Crisis Indicator Data'!AG61</f>
        <v>x</v>
      </c>
      <c r="AL64" s="173">
        <f t="shared" si="23"/>
        <v>0</v>
      </c>
      <c r="AM64" s="166">
        <f t="shared" si="24"/>
        <v>1</v>
      </c>
      <c r="AN64" s="166">
        <f t="shared" si="25"/>
        <v>2.5</v>
      </c>
    </row>
    <row r="65" spans="1:40" ht="13.5" customHeight="1">
      <c r="A65" s="97" t="str">
        <f>'Crisis Indicator Data'!A62</f>
        <v>Mixed Migration in Mexico</v>
      </c>
      <c r="B65" s="98" t="str">
        <f>'Crisis Indicator Data'!B62</f>
        <v>International displacement</v>
      </c>
      <c r="C65" s="98" t="str">
        <f>'Crisis Indicator Data'!C62</f>
        <v>MEX003</v>
      </c>
      <c r="D65" s="98" t="str">
        <f>'Crisis Indicator Data'!D62</f>
        <v>Mexico</v>
      </c>
      <c r="E65" s="99" t="str">
        <f>'Crisis Indicator Data'!E62</f>
        <v>MEX</v>
      </c>
      <c r="F65" s="166">
        <f>IF(B65="Regional crisis",(IF(VLOOKUP($C65,'Regional Crises'!$B$1:$R$66,7,FALSE)="x","x",ROUND(IF(VLOOKUP($C65,'Regional Crises'!$B$1:$R$66,7,FALSE)&gt;$F$3,5,IF(VLOOKUP($C65,'Regional Crises'!$B$1:$R$66,7,FALSE)&lt;F$4,0,($F$3-VLOOKUP($C65,'Regional Crises'!$B$1:$R$66,7,FALSE))/($F$3-$F$4)*5)),1))),IF(VLOOKUP($E65,'Country Indicator Data'!$B$4:$N$194,3,FALSE)="x","x",ROUND(IF(VLOOKUP($E65,'Country Indicator Data'!$B$4:$N$194,3,FALSE)&gt;$F$3,5,IF(VLOOKUP($E65,'Country Indicator Data'!$B$4:$N$194,3,FALSE)&lt;$F$4,0,($F$3-VLOOKUP($E65,'Country Indicator Data'!$B$4:$N$194,3,FALSE))/($F$3-$F$4)*5)),1)))</f>
        <v>1.4</v>
      </c>
      <c r="G65" s="166">
        <f>IF(B65="Regional crisis",(IF(VLOOKUP($C65,'Regional Crises'!$B$1:$R$66,9,FALSE)="x","x",ROUND(IF(VLOOKUP($C65,'Regional Crises'!$B$1:$R$66,9,FALSE)&gt;G$3,5,IF(VLOOKUP($C65,'Regional Crises'!$B$1:$R$66,9,FALSE)&lt;G$4,0,(G$3-VLOOKUP($C65,'Regional Crises'!$B$1:$R$66,9,FALSE))/(G$3-G$4)*5)),1))),IF(VLOOKUP($E65,'Country Indicator Data'!$B$4:$N$194,5,FALSE)="x","x",ROUND(IF(VLOOKUP($E65,'Country Indicator Data'!$B$4:$N$194,5,FALSE)&gt;G$3,5,IF(VLOOKUP($E65,'Country Indicator Data'!$B$4:$N$194,5,FALSE)&lt;G$4,0,(G$3-VLOOKUP($E65,'Country Indicator Data'!$B$4:$N$194,5,FALSE))/(G$3-G$4)*5)),1)))</f>
        <v>2</v>
      </c>
      <c r="H65" s="166">
        <f t="shared" si="13"/>
        <v>1.7</v>
      </c>
      <c r="I65" s="166">
        <f>IF(B65="Regional crisis",(IF(VLOOKUP($C65,'Regional Crises'!$B$1:$R$66,6,FALSE)="x","x",ROUND(IF(VLOOKUP($C65,'Regional Crises'!$B$1:$R$66,6,FALSE)&gt;I$3,5,IF(VLOOKUP($C65,'Regional Crises'!$B$1:$R$66,6,FALSE)&lt;I$4,0,5-(I$3-VLOOKUP($C65,'Regional Crises'!$B$1:$R$66,6,FALSE))/(I$3-I$4)*5)),1))),IF(VLOOKUP($E65,'Country Indicator Data'!$B$4:$N$194,2,FALSE)="x","x",ROUND(IF(VLOOKUP($E65,'Country Indicator Data'!$B$4:$N$194,2,FALSE)&gt;I$3,5,IF(VLOOKUP($E65,'Country Indicator Data'!$B$4:$N$194,2,FALSE)&lt;I$4,0,5-(I$3-VLOOKUP($E65,'Country Indicator Data'!$B$4:$N$194,2,FALSE))/(I$3-I$4)*5)),1)))</f>
        <v>1.7</v>
      </c>
      <c r="J65" s="166">
        <f>IF(B65="Regional crisis",(IF(VLOOKUP($C65,'Regional Crises'!$B$1:$R$66,8,FALSE)="x","x",ROUND(IF(VLOOKUP($C65,'Regional Crises'!$B$1:$R$66,8,FALSE)&gt;J$3,5,IF(VLOOKUP($C65,'Regional Crises'!$B$1:$R$66,8,FALSE)&lt;J$4,0,5-(J$3-VLOOKUP($C65,'Regional Crises'!$B$1:$R$66,8,FALSE))/(J$3-J$4)*5)),1))),IF(VLOOKUP($E65,'Country Indicator Data'!$B$4:$N$194,4,FALSE)="x","x",ROUND(IF(VLOOKUP($E65,'Country Indicator Data'!$B$4:$N$194,4,FALSE)&gt;J$3,5,IF(VLOOKUP($E65,'Country Indicator Data'!$B$4:$N$194,4,FALSE)&lt;J$4,0,5-(J$3-VLOOKUP($E65,'Country Indicator Data'!$B$4:$N$194,4,FALSE))/(J$3-J$4)*5)),1)))</f>
        <v>1.1000000000000001</v>
      </c>
      <c r="K65" s="166">
        <f t="shared" si="14"/>
        <v>1.4</v>
      </c>
      <c r="L65" s="166">
        <f>IF(B65="Regional crisis",(IF(VLOOKUP($C65,'Regional Crises'!$B$1:$R$66,10,FALSE)="x","x",ROUND(IF(VLOOKUP($C65,'Regional Crises'!$B$1:$R$66,10,FALSE)&gt;L$3,5,IF(VLOOKUP($C65,'Regional Crises'!$B$1:$R$66,10,FALSE)&lt;L$4,0,5-(L$3-VLOOKUP($C65,'Regional Crises'!$B$1:$R$66,10,FALSE))/(L$3-L$4)*5)),1))),IF(VLOOKUP($E65,'Country Indicator Data'!$B$4:$N$194,6,FALSE)="x","x",ROUND(IF(VLOOKUP($E65,'Country Indicator Data'!$B$4:$N$194,6,FALSE)&gt;L$3,5,IF(VLOOKUP($E65,'Country Indicator Data'!$B$4:$N$194,6,FALSE)&lt;L$4,0,5-(L$3-VLOOKUP($E65,'Country Indicator Data'!$B$4:$N$194,6,FALSE))/(L$3-L$4)*5)),1)))</f>
        <v>2.2000000000000002</v>
      </c>
      <c r="M65" s="166">
        <f>IF(B65="Regional crisis",(IF(VLOOKUP($C65,'Regional Crises'!$B$1:$R$66,11,FALSE)="x","x",ROUND(IF(VLOOKUP($C65,'Regional Crises'!$B$1:$R$66,11,FALSE)&gt;M$3,5,IF(VLOOKUP($C65,'Regional Crises'!$B$1:$R$66,11,FALSE)&lt;M$4,0,5-(M$3-VLOOKUP($C65,'Regional Crises'!$B$1:$R$66,11,FALSE))/(M$3-M$4)*5)),1))),IF(VLOOKUP($E65,'Country Indicator Data'!$B$4:$N$194,7,FALSE)="x","x",ROUND(IF(VLOOKUP($E65,'Country Indicator Data'!$B$4:$N$194,7,FALSE)&gt;M$3,5,IF(VLOOKUP($E65,'Country Indicator Data'!$B$4:$N$194,7,FALSE)&lt;M$4,0,5-(M$3-VLOOKUP($E65,'Country Indicator Data'!$B$4:$N$194,7,FALSE))/(M$3-M$4)*5)),1)))</f>
        <v>2.6</v>
      </c>
      <c r="N65" s="166">
        <f t="shared" si="15"/>
        <v>2.4000000000000004</v>
      </c>
      <c r="O65" s="166">
        <f t="shared" si="16"/>
        <v>1.8333333333333333</v>
      </c>
      <c r="P65" s="166">
        <f>IF(B65="Regional crisis",VLOOKUP(C65,'Regional Crises'!$B$1:$R$69,12,FALSE),VLOOKUP(E65,'Country Indicator Data'!$B$4:$I$194,8,FALSE))</f>
        <v>5</v>
      </c>
      <c r="Q65" s="166">
        <f>IF($B65="Regional crisis",((IF(VLOOKUP($C65,'Regional Crises'!$B$1:$R$66,13,FALSE)="x","x",ROUND(IF(VLOOKUP($C65,'Regional Crises'!$B$1:$R$66,13,FALSE)&gt;Q$3,5,IF(VLOOKUP($C65,'Regional Crises'!$B$1:$R$66,13,FALSE)&lt;Q$4,0,5-(LOG(Q$3)-LOG(VLOOKUP($C65,'Regional Crises'!$B$1:$R$66,13,FALSE)))/(LOG(Q$3)-LOG(Q$4))*5)),1)))),(IF(VLOOKUP($E65,'Country Indicator Data'!$B$4:$N$194,9,FALSE)="x","x",ROUND(IF(VLOOKUP($E65,'Country Indicator Data'!$B$4:$N$194,9,FALSE)&gt;Q$3,5,IF(VLOOKUP($E65,'Country Indicator Data'!$B$4:$N$194,9,FALSE)&lt;Q$4,0,5-(LOG(Q$3)-LOG(VLOOKUP($E65,'Country Indicator Data'!$B$4:$N$194,9,FALSE)))/(LOG(Q$3)-LOG(Q$4))*5)),1))))</f>
        <v>5</v>
      </c>
      <c r="R65" s="166">
        <f t="shared" si="17"/>
        <v>5</v>
      </c>
      <c r="S65" s="166">
        <f>IF(B65="Regional crisis",((IF(VLOOKUP($C65,'Regional Crises'!$B$1:$R$66,17,FALSE)="x","x",ROUND(IF(VLOOKUP($C65,'Regional Crises'!$B$1:$R$66,17,FALSE)&gt;S$3,0,IF(VLOOKUP($C65,'Regional Crises'!$B$1:$R$66,17,FALSE)&lt;S$4,5,(S$3-VLOOKUP($C65,'Regional Crises'!$B$1:$R$66,17,FALSE))/(S$3-S$4)*5)),1)))),(IF(VLOOKUP($E65,'Country Indicator Data'!$B$4:$N$194,13,FALSE)="x","x",ROUND(IF(VLOOKUP($E65,'Country Indicator Data'!$B$4:$N$194,13,FALSE)&gt;S$3,0,IF(VLOOKUP($E65,'Country Indicator Data'!$B$4:$N$194,13,FALSE)&lt;S$4,5,(S$3-VLOOKUP($E65,'Country Indicator Data'!$B$4:$N$194,13,FALSE))/(S$3-S$4)*5)),1))))</f>
        <v>3.6</v>
      </c>
      <c r="T65" s="166">
        <f>IF(B65="Regional crisis",((IF(VLOOKUP($C65,'Regional Crises'!$B$1:$R$66,14,FALSE)="x","x",ROUND(IF(VLOOKUP($C65,'Regional Crises'!$B$1:$R$66,14,FALSE)&gt;T$3,0,IF(VLOOKUP($C65,'Regional Crises'!$B$1:$R$66,14,FALSE)&lt;T$4,5,(T$3-VLOOKUP($C65,'Regional Crises'!$B$1:$R$66,14,FALSE))/(T$3-T$4)*5)),1)))),(IF(VLOOKUP($E65,'Country Indicator Data'!$B$4:$N$194,10,FALSE)="x","x",ROUND(IF(VLOOKUP($E65,'Country Indicator Data'!$B$4:$N$194,10,FALSE)&gt;T$3,0,IF(VLOOKUP($E65,'Country Indicator Data'!$B$4:$N$194,10,FALSE)&lt;T$4,5,(T$3-VLOOKUP($E65,'Country Indicator Data'!$B$4:$N$194,10,FALSE))/(T$3-T$4)*5)),1))))</f>
        <v>3.2</v>
      </c>
      <c r="U65" s="166">
        <f>IF(B65="Regional crisis",((IF(VLOOKUP($C65,'Regional Crises'!$B$1:$R$66,15,FALSE)="x","x",ROUND(IF(VLOOKUP($C65,'Regional Crises'!$B$1:$R$66,15,FALSE)&gt;U$3,0,IF(VLOOKUP($C65,'Regional Crises'!$B$1:$R$66,15,FALSE)&lt;U$4,5,(U$3-VLOOKUP($C65,'Regional Crises'!$B$1:$R$66,15,FALSE))/(U$3-U$4)*5)),1)))),(IF(VLOOKUP($E65,'Country Indicator Data'!$B$4:$N$194,11,FALSE)="x","x",ROUND(IF(VLOOKUP($E65,'Country Indicator Data'!$B$4:$N$194,11,FALSE)&gt;U$3,0,IF(VLOOKUP($E65,'Country Indicator Data'!$B$4:$N$194,11,FALSE)&lt;U$4,5,(U$3-VLOOKUP($E65,'Country Indicator Data'!$B$4:$N$194,11,FALSE))/(U$3-U$4)*5)),1))))</f>
        <v>2.5</v>
      </c>
      <c r="V65" s="166">
        <f>IF(B65="Regional crisis",((IF(VLOOKUP($C65,'Regional Crises'!$B$1:$R$66,16,FALSE)="x","x",ROUND(IF(VLOOKUP($C65,'Regional Crises'!$B$1:$R$66,16,FALSE)&gt;V$3,0,IF(VLOOKUP($C65,'Regional Crises'!$B$1:$R$66,16,FALSE)&lt;V$4,5,(V$3-VLOOKUP($C65,'Regional Crises'!$B$1:$R$66,16,FALSE))/(V$3-V$4)*5)),1)))),(IF(VLOOKUP($E65,'Country Indicator Data'!$B$4:$N$194,12,FALSE)="x","x",ROUND(IF(VLOOKUP($E65,'Country Indicator Data'!$B$4:$N$194,12,FALSE)&gt;V$3,0,IF(VLOOKUP($E65,'Country Indicator Data'!$B$4:$N$194,12,FALSE)&lt;V$4,5,(V$3-VLOOKUP($E65,'Country Indicator Data'!$B$4:$N$194,12,FALSE))/(V$3-V$4)*5)),1))))</f>
        <v>1.9</v>
      </c>
      <c r="W65" s="166">
        <f t="shared" si="18"/>
        <v>2.8</v>
      </c>
      <c r="X65" s="166">
        <f t="shared" si="19"/>
        <v>3.2</v>
      </c>
      <c r="Y65" s="173">
        <f>IF('Core Indicators'!FC62="x","x",IF('Core Indicators'!FC62&gt;=5,5,IF('Core Indicators'!FC62&gt;=4,4,IF('Core Indicators'!FC62&gt;=3,3,IF('Core Indicators'!FC62&gt;=2,2,IF('Core Indicators'!FC62&gt;=1,1,0))))))</f>
        <v>3</v>
      </c>
      <c r="Z65" s="166">
        <f t="shared" si="20"/>
        <v>3</v>
      </c>
      <c r="AA65" s="173" t="str">
        <f>'Crisis Indicator Data'!Y62</f>
        <v>x</v>
      </c>
      <c r="AB65" s="173">
        <f>'Crisis Indicator Data'!Z62</f>
        <v>1</v>
      </c>
      <c r="AC65" s="173">
        <f>'Crisis Indicator Data'!AA62</f>
        <v>1</v>
      </c>
      <c r="AD65" s="173">
        <f>'Crisis Indicator Data'!AB62</f>
        <v>0</v>
      </c>
      <c r="AE65" s="173">
        <f t="shared" si="21"/>
        <v>2</v>
      </c>
      <c r="AF65" s="173">
        <f>'Crisis Indicator Data'!AC62</f>
        <v>1</v>
      </c>
      <c r="AG65" s="173">
        <f>'Crisis Indicator Data'!AD62</f>
        <v>1</v>
      </c>
      <c r="AH65" s="173">
        <f t="shared" si="22"/>
        <v>2</v>
      </c>
      <c r="AI65" s="173">
        <f>'Crisis Indicator Data'!AE62</f>
        <v>1</v>
      </c>
      <c r="AJ65" s="173" t="str">
        <f>'Crisis Indicator Data'!AF62</f>
        <v>x</v>
      </c>
      <c r="AK65" s="173" t="str">
        <f>'Crisis Indicator Data'!AG62</f>
        <v>x</v>
      </c>
      <c r="AL65" s="173">
        <f t="shared" si="23"/>
        <v>1</v>
      </c>
      <c r="AM65" s="166">
        <f t="shared" si="24"/>
        <v>2</v>
      </c>
      <c r="AN65" s="166">
        <f t="shared" si="25"/>
        <v>2.5</v>
      </c>
    </row>
    <row r="66" spans="1:40" ht="13.5" customHeight="1">
      <c r="A66" s="97" t="str">
        <f>'Crisis Indicator Data'!A63</f>
        <v>Complex crisis in Mali</v>
      </c>
      <c r="B66" s="98" t="str">
        <f>'Crisis Indicator Data'!B63</f>
        <v>Complex crisis</v>
      </c>
      <c r="C66" s="98" t="str">
        <f>'Crisis Indicator Data'!C63</f>
        <v>MLI001</v>
      </c>
      <c r="D66" s="98" t="str">
        <f>'Crisis Indicator Data'!D63</f>
        <v>Mali</v>
      </c>
      <c r="E66" s="99" t="str">
        <f>'Crisis Indicator Data'!E63</f>
        <v>MLI</v>
      </c>
      <c r="F66" s="166">
        <f>IF(B66="Regional crisis",(IF(VLOOKUP($C66,'Regional Crises'!$B$1:$R$66,7,FALSE)="x","x",ROUND(IF(VLOOKUP($C66,'Regional Crises'!$B$1:$R$66,7,FALSE)&gt;$F$3,5,IF(VLOOKUP($C66,'Regional Crises'!$B$1:$R$66,7,FALSE)&lt;F$4,0,($F$3-VLOOKUP($C66,'Regional Crises'!$B$1:$R$66,7,FALSE))/($F$3-$F$4)*5)),1))),IF(VLOOKUP($E66,'Country Indicator Data'!$B$4:$N$194,3,FALSE)="x","x",ROUND(IF(VLOOKUP($E66,'Country Indicator Data'!$B$4:$N$194,3,FALSE)&gt;$F$3,5,IF(VLOOKUP($E66,'Country Indicator Data'!$B$4:$N$194,3,FALSE)&lt;$F$4,0,($F$3-VLOOKUP($E66,'Country Indicator Data'!$B$4:$N$194,3,FALSE))/($F$3-$F$4)*5)),1)))</f>
        <v>0.7</v>
      </c>
      <c r="G66" s="166">
        <f>IF(B66="Regional crisis",(IF(VLOOKUP($C66,'Regional Crises'!$B$1:$R$66,9,FALSE)="x","x",ROUND(IF(VLOOKUP($C66,'Regional Crises'!$B$1:$R$66,9,FALSE)&gt;G$3,5,IF(VLOOKUP($C66,'Regional Crises'!$B$1:$R$66,9,FALSE)&lt;G$4,0,(G$3-VLOOKUP($C66,'Regional Crises'!$B$1:$R$66,9,FALSE))/(G$3-G$4)*5)),1))),IF(VLOOKUP($E66,'Country Indicator Data'!$B$4:$N$194,5,FALSE)="x","x",ROUND(IF(VLOOKUP($E66,'Country Indicator Data'!$B$4:$N$194,5,FALSE)&gt;G$3,5,IF(VLOOKUP($E66,'Country Indicator Data'!$B$4:$N$194,5,FALSE)&lt;G$4,0,(G$3-VLOOKUP($E66,'Country Indicator Data'!$B$4:$N$194,5,FALSE))/(G$3-G$4)*5)),1)))</f>
        <v>2.1</v>
      </c>
      <c r="H66" s="166">
        <f t="shared" si="13"/>
        <v>1.4</v>
      </c>
      <c r="I66" s="166">
        <f>IF(B66="Regional crisis",(IF(VLOOKUP($C66,'Regional Crises'!$B$1:$R$66,6,FALSE)="x","x",ROUND(IF(VLOOKUP($C66,'Regional Crises'!$B$1:$R$66,6,FALSE)&gt;I$3,5,IF(VLOOKUP($C66,'Regional Crises'!$B$1:$R$66,6,FALSE)&lt;I$4,0,5-(I$3-VLOOKUP($C66,'Regional Crises'!$B$1:$R$66,6,FALSE))/(I$3-I$4)*5)),1))),IF(VLOOKUP($E66,'Country Indicator Data'!$B$4:$N$194,2,FALSE)="x","x",ROUND(IF(VLOOKUP($E66,'Country Indicator Data'!$B$4:$N$194,2,FALSE)&gt;I$3,5,IF(VLOOKUP($E66,'Country Indicator Data'!$B$4:$N$194,2,FALSE)&lt;I$4,0,5-(I$3-VLOOKUP($E66,'Country Indicator Data'!$B$4:$N$194,2,FALSE))/(I$3-I$4)*5)),1)))</f>
        <v>0.9</v>
      </c>
      <c r="J66" s="166">
        <f>IF(B66="Regional crisis",(IF(VLOOKUP($C66,'Regional Crises'!$B$1:$R$66,8,FALSE)="x","x",ROUND(IF(VLOOKUP($C66,'Regional Crises'!$B$1:$R$66,8,FALSE)&gt;J$3,5,IF(VLOOKUP($C66,'Regional Crises'!$B$1:$R$66,8,FALSE)&lt;J$4,0,5-(J$3-VLOOKUP($C66,'Regional Crises'!$B$1:$R$66,8,FALSE))/(J$3-J$4)*5)),1))),IF(VLOOKUP($E66,'Country Indicator Data'!$B$4:$N$194,4,FALSE)="x","x",ROUND(IF(VLOOKUP($E66,'Country Indicator Data'!$B$4:$N$194,4,FALSE)&gt;J$3,5,IF(VLOOKUP($E66,'Country Indicator Data'!$B$4:$N$194,4,FALSE)&lt;J$4,0,5-(J$3-VLOOKUP($E66,'Country Indicator Data'!$B$4:$N$194,4,FALSE))/(J$3-J$4)*5)),1)))</f>
        <v>0</v>
      </c>
      <c r="K66" s="166">
        <f t="shared" si="14"/>
        <v>0.45</v>
      </c>
      <c r="L66" s="166">
        <f>IF(B66="Regional crisis",(IF(VLOOKUP($C66,'Regional Crises'!$B$1:$R$66,10,FALSE)="x","x",ROUND(IF(VLOOKUP($C66,'Regional Crises'!$B$1:$R$66,10,FALSE)&gt;L$3,5,IF(VLOOKUP($C66,'Regional Crises'!$B$1:$R$66,10,FALSE)&lt;L$4,0,5-(L$3-VLOOKUP($C66,'Regional Crises'!$B$1:$R$66,10,FALSE))/(L$3-L$4)*5)),1))),IF(VLOOKUP($E66,'Country Indicator Data'!$B$4:$N$194,6,FALSE)="x","x",ROUND(IF(VLOOKUP($E66,'Country Indicator Data'!$B$4:$N$194,6,FALSE)&gt;L$3,5,IF(VLOOKUP($E66,'Country Indicator Data'!$B$4:$N$194,6,FALSE)&lt;L$4,0,5-(L$3-VLOOKUP($E66,'Country Indicator Data'!$B$4:$N$194,6,FALSE))/(L$3-L$4)*5)),1)))</f>
        <v>4.5</v>
      </c>
      <c r="M66" s="166">
        <f>IF(B66="Regional crisis",(IF(VLOOKUP($C66,'Regional Crises'!$B$1:$R$66,11,FALSE)="x","x",ROUND(IF(VLOOKUP($C66,'Regional Crises'!$B$1:$R$66,11,FALSE)&gt;M$3,5,IF(VLOOKUP($C66,'Regional Crises'!$B$1:$R$66,11,FALSE)&lt;M$4,0,5-(M$3-VLOOKUP($C66,'Regional Crises'!$B$1:$R$66,11,FALSE))/(M$3-M$4)*5)),1))),IF(VLOOKUP($E66,'Country Indicator Data'!$B$4:$N$194,7,FALSE)="x","x",ROUND(IF(VLOOKUP($E66,'Country Indicator Data'!$B$4:$N$194,7,FALSE)&gt;M$3,5,IF(VLOOKUP($E66,'Country Indicator Data'!$B$4:$N$194,7,FALSE)&lt;M$4,0,5-(M$3-VLOOKUP($E66,'Country Indicator Data'!$B$4:$N$194,7,FALSE))/(M$3-M$4)*5)),1)))</f>
        <v>1</v>
      </c>
      <c r="N66" s="166">
        <f t="shared" si="15"/>
        <v>2.75</v>
      </c>
      <c r="O66" s="166">
        <f t="shared" si="16"/>
        <v>1.5333333333333332</v>
      </c>
      <c r="P66" s="166">
        <f>IF(B66="Regional crisis",VLOOKUP(C66,'Regional Crises'!$B$1:$R$69,12,FALSE),VLOOKUP(E66,'Country Indicator Data'!$B$4:$I$194,8,FALSE))</f>
        <v>5</v>
      </c>
      <c r="Q66" s="166">
        <f>IF($B66="Regional crisis",((IF(VLOOKUP($C66,'Regional Crises'!$B$1:$R$66,13,FALSE)="x","x",ROUND(IF(VLOOKUP($C66,'Regional Crises'!$B$1:$R$66,13,FALSE)&gt;Q$3,5,IF(VLOOKUP($C66,'Regional Crises'!$B$1:$R$66,13,FALSE)&lt;Q$4,0,5-(LOG(Q$3)-LOG(VLOOKUP($C66,'Regional Crises'!$B$1:$R$66,13,FALSE)))/(LOG(Q$3)-LOG(Q$4))*5)),1)))),(IF(VLOOKUP($E66,'Country Indicator Data'!$B$4:$N$194,9,FALSE)="x","x",ROUND(IF(VLOOKUP($E66,'Country Indicator Data'!$B$4:$N$194,9,FALSE)&gt;Q$3,5,IF(VLOOKUP($E66,'Country Indicator Data'!$B$4:$N$194,9,FALSE)&lt;Q$4,0,5-(LOG(Q$3)-LOG(VLOOKUP($E66,'Country Indicator Data'!$B$4:$N$194,9,FALSE)))/(LOG(Q$3)-LOG(Q$4))*5)),1))))</f>
        <v>4.3</v>
      </c>
      <c r="R66" s="166">
        <f t="shared" si="17"/>
        <v>4.6500000000000004</v>
      </c>
      <c r="S66" s="166">
        <f>IF(B66="Regional crisis",((IF(VLOOKUP($C66,'Regional Crises'!$B$1:$R$66,17,FALSE)="x","x",ROUND(IF(VLOOKUP($C66,'Regional Crises'!$B$1:$R$66,17,FALSE)&gt;S$3,0,IF(VLOOKUP($C66,'Regional Crises'!$B$1:$R$66,17,FALSE)&lt;S$4,5,(S$3-VLOOKUP($C66,'Regional Crises'!$B$1:$R$66,17,FALSE))/(S$3-S$4)*5)),1)))),(IF(VLOOKUP($E66,'Country Indicator Data'!$B$4:$N$194,13,FALSE)="x","x",ROUND(IF(VLOOKUP($E66,'Country Indicator Data'!$B$4:$N$194,13,FALSE)&gt;S$3,0,IF(VLOOKUP($E66,'Country Indicator Data'!$B$4:$N$194,13,FALSE)&lt;S$4,5,(S$3-VLOOKUP($E66,'Country Indicator Data'!$B$4:$N$194,13,FALSE))/(S$3-S$4)*5)),1))))</f>
        <v>3.6</v>
      </c>
      <c r="T66" s="166">
        <f>IF(B66="Regional crisis",((IF(VLOOKUP($C66,'Regional Crises'!$B$1:$R$66,14,FALSE)="x","x",ROUND(IF(VLOOKUP($C66,'Regional Crises'!$B$1:$R$66,14,FALSE)&gt;T$3,0,IF(VLOOKUP($C66,'Regional Crises'!$B$1:$R$66,14,FALSE)&lt;T$4,5,(T$3-VLOOKUP($C66,'Regional Crises'!$B$1:$R$66,14,FALSE))/(T$3-T$4)*5)),1)))),(IF(VLOOKUP($E66,'Country Indicator Data'!$B$4:$N$194,10,FALSE)="x","x",ROUND(IF(VLOOKUP($E66,'Country Indicator Data'!$B$4:$N$194,10,FALSE)&gt;T$3,0,IF(VLOOKUP($E66,'Country Indicator Data'!$B$4:$N$194,10,FALSE)&lt;T$4,5,(T$3-VLOOKUP($E66,'Country Indicator Data'!$B$4:$N$194,10,FALSE))/(T$3-T$4)*5)),1))))</f>
        <v>3.3</v>
      </c>
      <c r="U66" s="166">
        <f>IF(B66="Regional crisis",((IF(VLOOKUP($C66,'Regional Crises'!$B$1:$R$66,15,FALSE)="x","x",ROUND(IF(VLOOKUP($C66,'Regional Crises'!$B$1:$R$66,15,FALSE)&gt;U$3,0,IF(VLOOKUP($C66,'Regional Crises'!$B$1:$R$66,15,FALSE)&lt;U$4,5,(U$3-VLOOKUP($C66,'Regional Crises'!$B$1:$R$66,15,FALSE))/(U$3-U$4)*5)),1)))),(IF(VLOOKUP($E66,'Country Indicator Data'!$B$4:$N$194,11,FALSE)="x","x",ROUND(IF(VLOOKUP($E66,'Country Indicator Data'!$B$4:$N$194,11,FALSE)&gt;U$3,0,IF(VLOOKUP($E66,'Country Indicator Data'!$B$4:$N$194,11,FALSE)&lt;U$4,5,(U$3-VLOOKUP($E66,'Country Indicator Data'!$B$4:$N$194,11,FALSE))/(U$3-U$4)*5)),1))))</f>
        <v>2.8</v>
      </c>
      <c r="V66" s="166">
        <f>IF(B66="Regional crisis",((IF(VLOOKUP($C66,'Regional Crises'!$B$1:$R$66,16,FALSE)="x","x",ROUND(IF(VLOOKUP($C66,'Regional Crises'!$B$1:$R$66,16,FALSE)&gt;V$3,0,IF(VLOOKUP($C66,'Regional Crises'!$B$1:$R$66,16,FALSE)&lt;V$4,5,(V$3-VLOOKUP($C66,'Regional Crises'!$B$1:$R$66,16,FALSE))/(V$3-V$4)*5)),1)))),(IF(VLOOKUP($E66,'Country Indicator Data'!$B$4:$N$194,12,FALSE)="x","x",ROUND(IF(VLOOKUP($E66,'Country Indicator Data'!$B$4:$N$194,12,FALSE)&gt;V$3,0,IF(VLOOKUP($E66,'Country Indicator Data'!$B$4:$N$194,12,FALSE)&lt;V$4,5,(V$3-VLOOKUP($E66,'Country Indicator Data'!$B$4:$N$194,12,FALSE))/(V$3-V$4)*5)),1))))</f>
        <v>3</v>
      </c>
      <c r="W66" s="166">
        <f t="shared" si="18"/>
        <v>3.2</v>
      </c>
      <c r="X66" s="166">
        <f t="shared" si="19"/>
        <v>3.1</v>
      </c>
      <c r="Y66" s="173">
        <f>IF('Core Indicators'!FC63="x","x",IF('Core Indicators'!FC63&gt;=5,5,IF('Core Indicators'!FC63&gt;=4,4,IF('Core Indicators'!FC63&gt;=3,3,IF('Core Indicators'!FC63&gt;=2,2,IF('Core Indicators'!FC63&gt;=1,1,0))))))</f>
        <v>5</v>
      </c>
      <c r="Z66" s="166">
        <f t="shared" si="20"/>
        <v>5</v>
      </c>
      <c r="AA66" s="173">
        <f>'Crisis Indicator Data'!Y63</f>
        <v>0</v>
      </c>
      <c r="AB66" s="173">
        <f>'Crisis Indicator Data'!Z63</f>
        <v>2</v>
      </c>
      <c r="AC66" s="173">
        <f>'Crisis Indicator Data'!AA63</f>
        <v>2</v>
      </c>
      <c r="AD66" s="173">
        <f>'Crisis Indicator Data'!AB63</f>
        <v>3</v>
      </c>
      <c r="AE66" s="173">
        <f t="shared" si="21"/>
        <v>3</v>
      </c>
      <c r="AF66" s="173">
        <f>'Crisis Indicator Data'!AC63</f>
        <v>2</v>
      </c>
      <c r="AG66" s="173">
        <f>'Crisis Indicator Data'!AD63</f>
        <v>2</v>
      </c>
      <c r="AH66" s="173">
        <f t="shared" si="22"/>
        <v>4</v>
      </c>
      <c r="AI66" s="173">
        <f>'Crisis Indicator Data'!AE63</f>
        <v>3</v>
      </c>
      <c r="AJ66" s="173">
        <f>'Crisis Indicator Data'!AF63</f>
        <v>1</v>
      </c>
      <c r="AK66" s="173">
        <f>'Crisis Indicator Data'!AG63</f>
        <v>3</v>
      </c>
      <c r="AL66" s="173">
        <f t="shared" si="23"/>
        <v>5</v>
      </c>
      <c r="AM66" s="166">
        <f t="shared" si="24"/>
        <v>4</v>
      </c>
      <c r="AN66" s="166">
        <f t="shared" si="25"/>
        <v>4.5</v>
      </c>
    </row>
    <row r="67" spans="1:40" ht="13.5" customHeight="1">
      <c r="A67" s="97" t="str">
        <f>'Crisis Indicator Data'!A64</f>
        <v>Multiple crises in Myanmar</v>
      </c>
      <c r="B67" s="98" t="str">
        <f>'Crisis Indicator Data'!B64</f>
        <v>Multiple crises country</v>
      </c>
      <c r="C67" s="98" t="str">
        <f>'Crisis Indicator Data'!C64</f>
        <v>MMR001</v>
      </c>
      <c r="D67" s="98" t="str">
        <f>'Crisis Indicator Data'!D64</f>
        <v>Myanmar</v>
      </c>
      <c r="E67" s="99" t="str">
        <f>'Crisis Indicator Data'!E64</f>
        <v>MMR</v>
      </c>
      <c r="F67" s="166">
        <f>IF(B67="Regional crisis",(IF(VLOOKUP($C67,'Regional Crises'!$B$1:$R$66,7,FALSE)="x","x",ROUND(IF(VLOOKUP($C67,'Regional Crises'!$B$1:$R$66,7,FALSE)&gt;$F$3,5,IF(VLOOKUP($C67,'Regional Crises'!$B$1:$R$66,7,FALSE)&lt;F$4,0,($F$3-VLOOKUP($C67,'Regional Crises'!$B$1:$R$66,7,FALSE))/($F$3-$F$4)*5)),1))),IF(VLOOKUP($E67,'Country Indicator Data'!$B$4:$N$194,3,FALSE)="x","x",ROUND(IF(VLOOKUP($E67,'Country Indicator Data'!$B$4:$N$194,3,FALSE)&gt;$F$3,5,IF(VLOOKUP($E67,'Country Indicator Data'!$B$4:$N$194,3,FALSE)&lt;$F$4,0,($F$3-VLOOKUP($E67,'Country Indicator Data'!$B$4:$N$194,3,FALSE))/($F$3-$F$4)*5)),1)))</f>
        <v>5</v>
      </c>
      <c r="G67" s="166">
        <f>IF(B67="Regional crisis",(IF(VLOOKUP($C67,'Regional Crises'!$B$1:$R$66,9,FALSE)="x","x",ROUND(IF(VLOOKUP($C67,'Regional Crises'!$B$1:$R$66,9,FALSE)&gt;G$3,5,IF(VLOOKUP($C67,'Regional Crises'!$B$1:$R$66,9,FALSE)&lt;G$4,0,(G$3-VLOOKUP($C67,'Regional Crises'!$B$1:$R$66,9,FALSE))/(G$3-G$4)*5)),1))),IF(VLOOKUP($E67,'Country Indicator Data'!$B$4:$N$194,5,FALSE)="x","x",ROUND(IF(VLOOKUP($E67,'Country Indicator Data'!$B$4:$N$194,5,FALSE)&gt;G$3,5,IF(VLOOKUP($E67,'Country Indicator Data'!$B$4:$N$194,5,FALSE)&lt;G$4,0,(G$3-VLOOKUP($E67,'Country Indicator Data'!$B$4:$N$194,5,FALSE))/(G$3-G$4)*5)),1)))</f>
        <v>3.4</v>
      </c>
      <c r="H67" s="166">
        <f t="shared" si="13"/>
        <v>4.2</v>
      </c>
      <c r="I67" s="166">
        <f>IF(B67="Regional crisis",(IF(VLOOKUP($C67,'Regional Crises'!$B$1:$R$66,6,FALSE)="x","x",ROUND(IF(VLOOKUP($C67,'Regional Crises'!$B$1:$R$66,6,FALSE)&gt;I$3,5,IF(VLOOKUP($C67,'Regional Crises'!$B$1:$R$66,6,FALSE)&lt;I$4,0,5-(I$3-VLOOKUP($C67,'Regional Crises'!$B$1:$R$66,6,FALSE))/(I$3-I$4)*5)),1))),IF(VLOOKUP($E67,'Country Indicator Data'!$B$4:$N$194,2,FALSE)="x","x",ROUND(IF(VLOOKUP($E67,'Country Indicator Data'!$B$4:$N$194,2,FALSE)&gt;I$3,5,IF(VLOOKUP($E67,'Country Indicator Data'!$B$4:$N$194,2,FALSE)&lt;I$4,0,5-(I$3-VLOOKUP($E67,'Country Indicator Data'!$B$4:$N$194,2,FALSE))/(I$3-I$4)*5)),1)))</f>
        <v>2.6</v>
      </c>
      <c r="J67" s="166">
        <f>IF(B67="Regional crisis",(IF(VLOOKUP($C67,'Regional Crises'!$B$1:$R$66,8,FALSE)="x","x",ROUND(IF(VLOOKUP($C67,'Regional Crises'!$B$1:$R$66,8,FALSE)&gt;J$3,5,IF(VLOOKUP($C67,'Regional Crises'!$B$1:$R$66,8,FALSE)&lt;J$4,0,5-(J$3-VLOOKUP($C67,'Regional Crises'!$B$1:$R$66,8,FALSE))/(J$3-J$4)*5)),1))),IF(VLOOKUP($E67,'Country Indicator Data'!$B$4:$N$194,4,FALSE)="x","x",ROUND(IF(VLOOKUP($E67,'Country Indicator Data'!$B$4:$N$194,4,FALSE)&gt;J$3,5,IF(VLOOKUP($E67,'Country Indicator Data'!$B$4:$N$194,4,FALSE)&lt;J$4,0,5-(J$3-VLOOKUP($E67,'Country Indicator Data'!$B$4:$N$194,4,FALSE))/(J$3-J$4)*5)),1)))</f>
        <v>3</v>
      </c>
      <c r="K67" s="166">
        <f t="shared" si="14"/>
        <v>2.8</v>
      </c>
      <c r="L67" s="166">
        <f>IF(B67="Regional crisis",(IF(VLOOKUP($C67,'Regional Crises'!$B$1:$R$66,10,FALSE)="x","x",ROUND(IF(VLOOKUP($C67,'Regional Crises'!$B$1:$R$66,10,FALSE)&gt;L$3,5,IF(VLOOKUP($C67,'Regional Crises'!$B$1:$R$66,10,FALSE)&lt;L$4,0,5-(L$3-VLOOKUP($C67,'Regional Crises'!$B$1:$R$66,10,FALSE))/(L$3-L$4)*5)),1))),IF(VLOOKUP($E67,'Country Indicator Data'!$B$4:$N$194,6,FALSE)="x","x",ROUND(IF(VLOOKUP($E67,'Country Indicator Data'!$B$4:$N$194,6,FALSE)&gt;L$3,5,IF(VLOOKUP($E67,'Country Indicator Data'!$B$4:$N$194,6,FALSE)&lt;L$4,0,5-(L$3-VLOOKUP($E67,'Country Indicator Data'!$B$4:$N$194,6,FALSE))/(L$3-L$4)*5)),1)))</f>
        <v>3.1</v>
      </c>
      <c r="M67" s="166">
        <f>IF(B67="Regional crisis",(IF(VLOOKUP($C67,'Regional Crises'!$B$1:$R$66,11,FALSE)="x","x",ROUND(IF(VLOOKUP($C67,'Regional Crises'!$B$1:$R$66,11,FALSE)&gt;M$3,5,IF(VLOOKUP($C67,'Regional Crises'!$B$1:$R$66,11,FALSE)&lt;M$4,0,5-(M$3-VLOOKUP($C67,'Regional Crises'!$B$1:$R$66,11,FALSE))/(M$3-M$4)*5)),1))),IF(VLOOKUP($E67,'Country Indicator Data'!$B$4:$N$194,7,FALSE)="x","x",ROUND(IF(VLOOKUP($E67,'Country Indicator Data'!$B$4:$N$194,7,FALSE)&gt;M$3,5,IF(VLOOKUP($E67,'Country Indicator Data'!$B$4:$N$194,7,FALSE)&lt;M$4,0,5-(M$3-VLOOKUP($E67,'Country Indicator Data'!$B$4:$N$194,7,FALSE))/(M$3-M$4)*5)),1)))</f>
        <v>0.7</v>
      </c>
      <c r="N67" s="166">
        <f t="shared" si="15"/>
        <v>1.9</v>
      </c>
      <c r="O67" s="166">
        <f t="shared" si="16"/>
        <v>2.9666666666666668</v>
      </c>
      <c r="P67" s="166">
        <f>IF(B67="Regional crisis",VLOOKUP(C67,'Regional Crises'!$B$1:$R$69,12,FALSE),VLOOKUP(E67,'Country Indicator Data'!$B$4:$I$194,8,FALSE))</f>
        <v>4</v>
      </c>
      <c r="Q67" s="166">
        <f>IF($B67="Regional crisis",((IF(VLOOKUP($C67,'Regional Crises'!$B$1:$R$66,13,FALSE)="x","x",ROUND(IF(VLOOKUP($C67,'Regional Crises'!$B$1:$R$66,13,FALSE)&gt;Q$3,5,IF(VLOOKUP($C67,'Regional Crises'!$B$1:$R$66,13,FALSE)&lt;Q$4,0,5-(LOG(Q$3)-LOG(VLOOKUP($C67,'Regional Crises'!$B$1:$R$66,13,FALSE)))/(LOG(Q$3)-LOG(Q$4))*5)),1)))),(IF(VLOOKUP($E67,'Country Indicator Data'!$B$4:$N$194,9,FALSE)="x","x",ROUND(IF(VLOOKUP($E67,'Country Indicator Data'!$B$4:$N$194,9,FALSE)&gt;Q$3,5,IF(VLOOKUP($E67,'Country Indicator Data'!$B$4:$N$194,9,FALSE)&lt;Q$4,0,5-(LOG(Q$3)-LOG(VLOOKUP($E67,'Country Indicator Data'!$B$4:$N$194,9,FALSE)))/(LOG(Q$3)-LOG(Q$4))*5)),1))))</f>
        <v>3.3</v>
      </c>
      <c r="R67" s="166">
        <f t="shared" si="17"/>
        <v>3.65</v>
      </c>
      <c r="S67" s="166">
        <f>IF(B67="Regional crisis",((IF(VLOOKUP($C67,'Regional Crises'!$B$1:$R$66,17,FALSE)="x","x",ROUND(IF(VLOOKUP($C67,'Regional Crises'!$B$1:$R$66,17,FALSE)&gt;S$3,0,IF(VLOOKUP($C67,'Regional Crises'!$B$1:$R$66,17,FALSE)&lt;S$4,5,(S$3-VLOOKUP($C67,'Regional Crises'!$B$1:$R$66,17,FALSE))/(S$3-S$4)*5)),1)))),(IF(VLOOKUP($E67,'Country Indicator Data'!$B$4:$N$194,13,FALSE)="x","x",ROUND(IF(VLOOKUP($E67,'Country Indicator Data'!$B$4:$N$194,13,FALSE)&gt;S$3,0,IF(VLOOKUP($E67,'Country Indicator Data'!$B$4:$N$194,13,FALSE)&lt;S$4,5,(S$3-VLOOKUP($E67,'Country Indicator Data'!$B$4:$N$194,13,FALSE))/(S$3-S$4)*5)),1))))</f>
        <v>3.6</v>
      </c>
      <c r="T67" s="166">
        <f>IF(B67="Regional crisis",((IF(VLOOKUP($C67,'Regional Crises'!$B$1:$R$66,14,FALSE)="x","x",ROUND(IF(VLOOKUP($C67,'Regional Crises'!$B$1:$R$66,14,FALSE)&gt;T$3,0,IF(VLOOKUP($C67,'Regional Crises'!$B$1:$R$66,14,FALSE)&lt;T$4,5,(T$3-VLOOKUP($C67,'Regional Crises'!$B$1:$R$66,14,FALSE))/(T$3-T$4)*5)),1)))),(IF(VLOOKUP($E67,'Country Indicator Data'!$B$4:$N$194,10,FALSE)="x","x",ROUND(IF(VLOOKUP($E67,'Country Indicator Data'!$B$4:$N$194,10,FALSE)&gt;T$3,0,IF(VLOOKUP($E67,'Country Indicator Data'!$B$4:$N$194,10,FALSE)&lt;T$4,5,(T$3-VLOOKUP($E67,'Country Indicator Data'!$B$4:$N$194,10,FALSE))/(T$3-T$4)*5)),1))))</f>
        <v>3.6</v>
      </c>
      <c r="U67" s="166">
        <f>IF(B67="Regional crisis",((IF(VLOOKUP($C67,'Regional Crises'!$B$1:$R$66,15,FALSE)="x","x",ROUND(IF(VLOOKUP($C67,'Regional Crises'!$B$1:$R$66,15,FALSE)&gt;U$3,0,IF(VLOOKUP($C67,'Regional Crises'!$B$1:$R$66,15,FALSE)&lt;U$4,5,(U$3-VLOOKUP($C67,'Regional Crises'!$B$1:$R$66,15,FALSE))/(U$3-U$4)*5)),1)))),(IF(VLOOKUP($E67,'Country Indicator Data'!$B$4:$N$194,11,FALSE)="x","x",ROUND(IF(VLOOKUP($E67,'Country Indicator Data'!$B$4:$N$194,11,FALSE)&gt;U$3,0,IF(VLOOKUP($E67,'Country Indicator Data'!$B$4:$N$194,11,FALSE)&lt;U$4,5,(U$3-VLOOKUP($E67,'Country Indicator Data'!$B$4:$N$194,11,FALSE))/(U$3-U$4)*5)),1))))</f>
        <v>3.6</v>
      </c>
      <c r="V67" s="166">
        <f>IF(B67="Regional crisis",((IF(VLOOKUP($C67,'Regional Crises'!$B$1:$R$66,16,FALSE)="x","x",ROUND(IF(VLOOKUP($C67,'Regional Crises'!$B$1:$R$66,16,FALSE)&gt;V$3,0,IF(VLOOKUP($C67,'Regional Crises'!$B$1:$R$66,16,FALSE)&lt;V$4,5,(V$3-VLOOKUP($C67,'Regional Crises'!$B$1:$R$66,16,FALSE))/(V$3-V$4)*5)),1)))),(IF(VLOOKUP($E67,'Country Indicator Data'!$B$4:$N$194,12,FALSE)="x","x",ROUND(IF(VLOOKUP($E67,'Country Indicator Data'!$B$4:$N$194,12,FALSE)&gt;V$3,0,IF(VLOOKUP($E67,'Country Indicator Data'!$B$4:$N$194,12,FALSE)&lt;V$4,5,(V$3-VLOOKUP($E67,'Country Indicator Data'!$B$4:$N$194,12,FALSE))/(V$3-V$4)*5)),1))))</f>
        <v>3.5</v>
      </c>
      <c r="W67" s="166">
        <f t="shared" si="18"/>
        <v>3.6</v>
      </c>
      <c r="X67" s="166">
        <f t="shared" si="19"/>
        <v>3.4</v>
      </c>
      <c r="Y67" s="173">
        <f>IF('Core Indicators'!FC64="x","x",IF('Core Indicators'!FC64&gt;=5,5,IF('Core Indicators'!FC64&gt;=4,4,IF('Core Indicators'!FC64&gt;=3,3,IF('Core Indicators'!FC64&gt;=2,2,IF('Core Indicators'!FC64&gt;=1,1,0))))))</f>
        <v>4</v>
      </c>
      <c r="Z67" s="166">
        <f t="shared" si="20"/>
        <v>4</v>
      </c>
      <c r="AA67" s="173">
        <f>'Crisis Indicator Data'!Y64</f>
        <v>2</v>
      </c>
      <c r="AB67" s="173">
        <f>'Crisis Indicator Data'!Z64</f>
        <v>3</v>
      </c>
      <c r="AC67" s="173">
        <f>'Crisis Indicator Data'!AA64</f>
        <v>2</v>
      </c>
      <c r="AD67" s="173">
        <f>'Crisis Indicator Data'!AB64</f>
        <v>0</v>
      </c>
      <c r="AE67" s="173">
        <f t="shared" si="21"/>
        <v>3</v>
      </c>
      <c r="AF67" s="173">
        <f>'Crisis Indicator Data'!AC64</f>
        <v>3</v>
      </c>
      <c r="AG67" s="173">
        <f>'Crisis Indicator Data'!AD64</f>
        <v>3</v>
      </c>
      <c r="AH67" s="173">
        <f t="shared" si="22"/>
        <v>5</v>
      </c>
      <c r="AI67" s="173">
        <f>'Crisis Indicator Data'!AE64</f>
        <v>2</v>
      </c>
      <c r="AJ67" s="173">
        <f>'Crisis Indicator Data'!AF64</f>
        <v>1</v>
      </c>
      <c r="AK67" s="173">
        <f>'Crisis Indicator Data'!AG64</f>
        <v>3</v>
      </c>
      <c r="AL67" s="173">
        <f t="shared" si="23"/>
        <v>4</v>
      </c>
      <c r="AM67" s="166">
        <f t="shared" si="24"/>
        <v>4</v>
      </c>
      <c r="AN67" s="166">
        <f t="shared" si="25"/>
        <v>4</v>
      </c>
    </row>
    <row r="68" spans="1:40" ht="13.5" customHeight="1">
      <c r="A68" s="97" t="str">
        <f>'Crisis Indicator Data'!A65</f>
        <v>Rakhine Conflict</v>
      </c>
      <c r="B68" s="98" t="str">
        <f>'Crisis Indicator Data'!B65</f>
        <v>Conflict</v>
      </c>
      <c r="C68" s="98" t="str">
        <f>'Crisis Indicator Data'!C65</f>
        <v>MMR002</v>
      </c>
      <c r="D68" s="98" t="str">
        <f>'Crisis Indicator Data'!D65</f>
        <v>Myanmar</v>
      </c>
      <c r="E68" s="99" t="str">
        <f>'Crisis Indicator Data'!E65</f>
        <v>MMR</v>
      </c>
      <c r="F68" s="166">
        <f>IF(B68="Regional crisis",(IF(VLOOKUP($C68,'Regional Crises'!$B$1:$R$66,7,FALSE)="x","x",ROUND(IF(VLOOKUP($C68,'Regional Crises'!$B$1:$R$66,7,FALSE)&gt;$F$3,5,IF(VLOOKUP($C68,'Regional Crises'!$B$1:$R$66,7,FALSE)&lt;F$4,0,($F$3-VLOOKUP($C68,'Regional Crises'!$B$1:$R$66,7,FALSE))/($F$3-$F$4)*5)),1))),IF(VLOOKUP($E68,'Country Indicator Data'!$B$4:$N$194,3,FALSE)="x","x",ROUND(IF(VLOOKUP($E68,'Country Indicator Data'!$B$4:$N$194,3,FALSE)&gt;$F$3,5,IF(VLOOKUP($E68,'Country Indicator Data'!$B$4:$N$194,3,FALSE)&lt;$F$4,0,($F$3-VLOOKUP($E68,'Country Indicator Data'!$B$4:$N$194,3,FALSE))/($F$3-$F$4)*5)),1)))</f>
        <v>5</v>
      </c>
      <c r="G68" s="166">
        <f>IF(B68="Regional crisis",(IF(VLOOKUP($C68,'Regional Crises'!$B$1:$R$66,9,FALSE)="x","x",ROUND(IF(VLOOKUP($C68,'Regional Crises'!$B$1:$R$66,9,FALSE)&gt;G$3,5,IF(VLOOKUP($C68,'Regional Crises'!$B$1:$R$66,9,FALSE)&lt;G$4,0,(G$3-VLOOKUP($C68,'Regional Crises'!$B$1:$R$66,9,FALSE))/(G$3-G$4)*5)),1))),IF(VLOOKUP($E68,'Country Indicator Data'!$B$4:$N$194,5,FALSE)="x","x",ROUND(IF(VLOOKUP($E68,'Country Indicator Data'!$B$4:$N$194,5,FALSE)&gt;G$3,5,IF(VLOOKUP($E68,'Country Indicator Data'!$B$4:$N$194,5,FALSE)&lt;G$4,0,(G$3-VLOOKUP($E68,'Country Indicator Data'!$B$4:$N$194,5,FALSE))/(G$3-G$4)*5)),1)))</f>
        <v>3.4</v>
      </c>
      <c r="H68" s="166">
        <f t="shared" si="13"/>
        <v>4.2</v>
      </c>
      <c r="I68" s="166">
        <f>IF(B68="Regional crisis",(IF(VLOOKUP($C68,'Regional Crises'!$B$1:$R$66,6,FALSE)="x","x",ROUND(IF(VLOOKUP($C68,'Regional Crises'!$B$1:$R$66,6,FALSE)&gt;I$3,5,IF(VLOOKUP($C68,'Regional Crises'!$B$1:$R$66,6,FALSE)&lt;I$4,0,5-(I$3-VLOOKUP($C68,'Regional Crises'!$B$1:$R$66,6,FALSE))/(I$3-I$4)*5)),1))),IF(VLOOKUP($E68,'Country Indicator Data'!$B$4:$N$194,2,FALSE)="x","x",ROUND(IF(VLOOKUP($E68,'Country Indicator Data'!$B$4:$N$194,2,FALSE)&gt;I$3,5,IF(VLOOKUP($E68,'Country Indicator Data'!$B$4:$N$194,2,FALSE)&lt;I$4,0,5-(I$3-VLOOKUP($E68,'Country Indicator Data'!$B$4:$N$194,2,FALSE))/(I$3-I$4)*5)),1)))</f>
        <v>2.6</v>
      </c>
      <c r="J68" s="166">
        <f>IF(B68="Regional crisis",(IF(VLOOKUP($C68,'Regional Crises'!$B$1:$R$66,8,FALSE)="x","x",ROUND(IF(VLOOKUP($C68,'Regional Crises'!$B$1:$R$66,8,FALSE)&gt;J$3,5,IF(VLOOKUP($C68,'Regional Crises'!$B$1:$R$66,8,FALSE)&lt;J$4,0,5-(J$3-VLOOKUP($C68,'Regional Crises'!$B$1:$R$66,8,FALSE))/(J$3-J$4)*5)),1))),IF(VLOOKUP($E68,'Country Indicator Data'!$B$4:$N$194,4,FALSE)="x","x",ROUND(IF(VLOOKUP($E68,'Country Indicator Data'!$B$4:$N$194,4,FALSE)&gt;J$3,5,IF(VLOOKUP($E68,'Country Indicator Data'!$B$4:$N$194,4,FALSE)&lt;J$4,0,5-(J$3-VLOOKUP($E68,'Country Indicator Data'!$B$4:$N$194,4,FALSE))/(J$3-J$4)*5)),1)))</f>
        <v>3</v>
      </c>
      <c r="K68" s="166">
        <f t="shared" si="14"/>
        <v>2.8</v>
      </c>
      <c r="L68" s="166">
        <f>IF(B68="Regional crisis",(IF(VLOOKUP($C68,'Regional Crises'!$B$1:$R$66,10,FALSE)="x","x",ROUND(IF(VLOOKUP($C68,'Regional Crises'!$B$1:$R$66,10,FALSE)&gt;L$3,5,IF(VLOOKUP($C68,'Regional Crises'!$B$1:$R$66,10,FALSE)&lt;L$4,0,5-(L$3-VLOOKUP($C68,'Regional Crises'!$B$1:$R$66,10,FALSE))/(L$3-L$4)*5)),1))),IF(VLOOKUP($E68,'Country Indicator Data'!$B$4:$N$194,6,FALSE)="x","x",ROUND(IF(VLOOKUP($E68,'Country Indicator Data'!$B$4:$N$194,6,FALSE)&gt;L$3,5,IF(VLOOKUP($E68,'Country Indicator Data'!$B$4:$N$194,6,FALSE)&lt;L$4,0,5-(L$3-VLOOKUP($E68,'Country Indicator Data'!$B$4:$N$194,6,FALSE))/(L$3-L$4)*5)),1)))</f>
        <v>3.1</v>
      </c>
      <c r="M68" s="166">
        <f>IF(B68="Regional crisis",(IF(VLOOKUP($C68,'Regional Crises'!$B$1:$R$66,11,FALSE)="x","x",ROUND(IF(VLOOKUP($C68,'Regional Crises'!$B$1:$R$66,11,FALSE)&gt;M$3,5,IF(VLOOKUP($C68,'Regional Crises'!$B$1:$R$66,11,FALSE)&lt;M$4,0,5-(M$3-VLOOKUP($C68,'Regional Crises'!$B$1:$R$66,11,FALSE))/(M$3-M$4)*5)),1))),IF(VLOOKUP($E68,'Country Indicator Data'!$B$4:$N$194,7,FALSE)="x","x",ROUND(IF(VLOOKUP($E68,'Country Indicator Data'!$B$4:$N$194,7,FALSE)&gt;M$3,5,IF(VLOOKUP($E68,'Country Indicator Data'!$B$4:$N$194,7,FALSE)&lt;M$4,0,5-(M$3-VLOOKUP($E68,'Country Indicator Data'!$B$4:$N$194,7,FALSE))/(M$3-M$4)*5)),1)))</f>
        <v>0.7</v>
      </c>
      <c r="N68" s="166">
        <f t="shared" si="15"/>
        <v>1.9</v>
      </c>
      <c r="O68" s="166">
        <f t="shared" si="16"/>
        <v>2.9666666666666668</v>
      </c>
      <c r="P68" s="166">
        <f>IF(B68="Regional crisis",VLOOKUP(C68,'Regional Crises'!$B$1:$R$69,12,FALSE),VLOOKUP(E68,'Country Indicator Data'!$B$4:$I$194,8,FALSE))</f>
        <v>4</v>
      </c>
      <c r="Q68" s="166">
        <f>IF($B68="Regional crisis",((IF(VLOOKUP($C68,'Regional Crises'!$B$1:$R$66,13,FALSE)="x","x",ROUND(IF(VLOOKUP($C68,'Regional Crises'!$B$1:$R$66,13,FALSE)&gt;Q$3,5,IF(VLOOKUP($C68,'Regional Crises'!$B$1:$R$66,13,FALSE)&lt;Q$4,0,5-(LOG(Q$3)-LOG(VLOOKUP($C68,'Regional Crises'!$B$1:$R$66,13,FALSE)))/(LOG(Q$3)-LOG(Q$4))*5)),1)))),(IF(VLOOKUP($E68,'Country Indicator Data'!$B$4:$N$194,9,FALSE)="x","x",ROUND(IF(VLOOKUP($E68,'Country Indicator Data'!$B$4:$N$194,9,FALSE)&gt;Q$3,5,IF(VLOOKUP($E68,'Country Indicator Data'!$B$4:$N$194,9,FALSE)&lt;Q$4,0,5-(LOG(Q$3)-LOG(VLOOKUP($E68,'Country Indicator Data'!$B$4:$N$194,9,FALSE)))/(LOG(Q$3)-LOG(Q$4))*5)),1))))</f>
        <v>3.3</v>
      </c>
      <c r="R68" s="166">
        <f t="shared" si="17"/>
        <v>3.65</v>
      </c>
      <c r="S68" s="166">
        <f>IF(B68="Regional crisis",((IF(VLOOKUP($C68,'Regional Crises'!$B$1:$R$66,17,FALSE)="x","x",ROUND(IF(VLOOKUP($C68,'Regional Crises'!$B$1:$R$66,17,FALSE)&gt;S$3,0,IF(VLOOKUP($C68,'Regional Crises'!$B$1:$R$66,17,FALSE)&lt;S$4,5,(S$3-VLOOKUP($C68,'Regional Crises'!$B$1:$R$66,17,FALSE))/(S$3-S$4)*5)),1)))),(IF(VLOOKUP($E68,'Country Indicator Data'!$B$4:$N$194,13,FALSE)="x","x",ROUND(IF(VLOOKUP($E68,'Country Indicator Data'!$B$4:$N$194,13,FALSE)&gt;S$3,0,IF(VLOOKUP($E68,'Country Indicator Data'!$B$4:$N$194,13,FALSE)&lt;S$4,5,(S$3-VLOOKUP($E68,'Country Indicator Data'!$B$4:$N$194,13,FALSE))/(S$3-S$4)*5)),1))))</f>
        <v>3.6</v>
      </c>
      <c r="T68" s="166">
        <f>IF(B68="Regional crisis",((IF(VLOOKUP($C68,'Regional Crises'!$B$1:$R$66,14,FALSE)="x","x",ROUND(IF(VLOOKUP($C68,'Regional Crises'!$B$1:$R$66,14,FALSE)&gt;T$3,0,IF(VLOOKUP($C68,'Regional Crises'!$B$1:$R$66,14,FALSE)&lt;T$4,5,(T$3-VLOOKUP($C68,'Regional Crises'!$B$1:$R$66,14,FALSE))/(T$3-T$4)*5)),1)))),(IF(VLOOKUP($E68,'Country Indicator Data'!$B$4:$N$194,10,FALSE)="x","x",ROUND(IF(VLOOKUP($E68,'Country Indicator Data'!$B$4:$N$194,10,FALSE)&gt;T$3,0,IF(VLOOKUP($E68,'Country Indicator Data'!$B$4:$N$194,10,FALSE)&lt;T$4,5,(T$3-VLOOKUP($E68,'Country Indicator Data'!$B$4:$N$194,10,FALSE))/(T$3-T$4)*5)),1))))</f>
        <v>3.6</v>
      </c>
      <c r="U68" s="166">
        <f>IF(B68="Regional crisis",((IF(VLOOKUP($C68,'Regional Crises'!$B$1:$R$66,15,FALSE)="x","x",ROUND(IF(VLOOKUP($C68,'Regional Crises'!$B$1:$R$66,15,FALSE)&gt;U$3,0,IF(VLOOKUP($C68,'Regional Crises'!$B$1:$R$66,15,FALSE)&lt;U$4,5,(U$3-VLOOKUP($C68,'Regional Crises'!$B$1:$R$66,15,FALSE))/(U$3-U$4)*5)),1)))),(IF(VLOOKUP($E68,'Country Indicator Data'!$B$4:$N$194,11,FALSE)="x","x",ROUND(IF(VLOOKUP($E68,'Country Indicator Data'!$B$4:$N$194,11,FALSE)&gt;U$3,0,IF(VLOOKUP($E68,'Country Indicator Data'!$B$4:$N$194,11,FALSE)&lt;U$4,5,(U$3-VLOOKUP($E68,'Country Indicator Data'!$B$4:$N$194,11,FALSE))/(U$3-U$4)*5)),1))))</f>
        <v>3.6</v>
      </c>
      <c r="V68" s="166">
        <f>IF(B68="Regional crisis",((IF(VLOOKUP($C68,'Regional Crises'!$B$1:$R$66,16,FALSE)="x","x",ROUND(IF(VLOOKUP($C68,'Regional Crises'!$B$1:$R$66,16,FALSE)&gt;V$3,0,IF(VLOOKUP($C68,'Regional Crises'!$B$1:$R$66,16,FALSE)&lt;V$4,5,(V$3-VLOOKUP($C68,'Regional Crises'!$B$1:$R$66,16,FALSE))/(V$3-V$4)*5)),1)))),(IF(VLOOKUP($E68,'Country Indicator Data'!$B$4:$N$194,12,FALSE)="x","x",ROUND(IF(VLOOKUP($E68,'Country Indicator Data'!$B$4:$N$194,12,FALSE)&gt;V$3,0,IF(VLOOKUP($E68,'Country Indicator Data'!$B$4:$N$194,12,FALSE)&lt;V$4,5,(V$3-VLOOKUP($E68,'Country Indicator Data'!$B$4:$N$194,12,FALSE))/(V$3-V$4)*5)),1))))</f>
        <v>3.5</v>
      </c>
      <c r="W68" s="166">
        <f t="shared" si="18"/>
        <v>3.6</v>
      </c>
      <c r="X68" s="166">
        <f t="shared" si="19"/>
        <v>3.4</v>
      </c>
      <c r="Y68" s="173">
        <f>IF('Core Indicators'!FC65="x","x",IF('Core Indicators'!FC65&gt;=5,5,IF('Core Indicators'!FC65&gt;=4,4,IF('Core Indicators'!FC65&gt;=3,3,IF('Core Indicators'!FC65&gt;=2,2,IF('Core Indicators'!FC65&gt;=1,1,0))))))</f>
        <v>4</v>
      </c>
      <c r="Z68" s="166">
        <f t="shared" si="20"/>
        <v>4</v>
      </c>
      <c r="AA68" s="173">
        <f>'Crisis Indicator Data'!Y65</f>
        <v>2</v>
      </c>
      <c r="AB68" s="173">
        <f>'Crisis Indicator Data'!Z65</f>
        <v>3</v>
      </c>
      <c r="AC68" s="173">
        <f>'Crisis Indicator Data'!AA65</f>
        <v>2</v>
      </c>
      <c r="AD68" s="173">
        <f>'Crisis Indicator Data'!AB65</f>
        <v>0</v>
      </c>
      <c r="AE68" s="173">
        <f t="shared" si="21"/>
        <v>3</v>
      </c>
      <c r="AF68" s="173">
        <f>'Crisis Indicator Data'!AC65</f>
        <v>3</v>
      </c>
      <c r="AG68" s="173">
        <f>'Crisis Indicator Data'!AD65</f>
        <v>3</v>
      </c>
      <c r="AH68" s="173">
        <f t="shared" si="22"/>
        <v>5</v>
      </c>
      <c r="AI68" s="173">
        <f>'Crisis Indicator Data'!AE65</f>
        <v>2</v>
      </c>
      <c r="AJ68" s="173">
        <f>'Crisis Indicator Data'!AF65</f>
        <v>1</v>
      </c>
      <c r="AK68" s="173">
        <f>'Crisis Indicator Data'!AG65</f>
        <v>3</v>
      </c>
      <c r="AL68" s="173">
        <f t="shared" si="23"/>
        <v>4</v>
      </c>
      <c r="AM68" s="166">
        <f t="shared" si="24"/>
        <v>4</v>
      </c>
      <c r="AN68" s="166">
        <f t="shared" si="25"/>
        <v>4</v>
      </c>
    </row>
    <row r="69" spans="1:40" ht="13.5" customHeight="1">
      <c r="A69" s="97" t="str">
        <f>'Crisis Indicator Data'!A66</f>
        <v>Kachin and Shan Conflict</v>
      </c>
      <c r="B69" s="98" t="str">
        <f>'Crisis Indicator Data'!B66</f>
        <v>Conflict</v>
      </c>
      <c r="C69" s="98" t="str">
        <f>'Crisis Indicator Data'!C66</f>
        <v>MMR003</v>
      </c>
      <c r="D69" s="98" t="str">
        <f>'Crisis Indicator Data'!D66</f>
        <v>Myanmar</v>
      </c>
      <c r="E69" s="99" t="str">
        <f>'Crisis Indicator Data'!E66</f>
        <v>MMR</v>
      </c>
      <c r="F69" s="166">
        <f>IF(B69="Regional crisis",(IF(VLOOKUP($C69,'Regional Crises'!$B$1:$R$66,7,FALSE)="x","x",ROUND(IF(VLOOKUP($C69,'Regional Crises'!$B$1:$R$66,7,FALSE)&gt;$F$3,5,IF(VLOOKUP($C69,'Regional Crises'!$B$1:$R$66,7,FALSE)&lt;F$4,0,($F$3-VLOOKUP($C69,'Regional Crises'!$B$1:$R$66,7,FALSE))/($F$3-$F$4)*5)),1))),IF(VLOOKUP($E69,'Country Indicator Data'!$B$4:$N$194,3,FALSE)="x","x",ROUND(IF(VLOOKUP($E69,'Country Indicator Data'!$B$4:$N$194,3,FALSE)&gt;$F$3,5,IF(VLOOKUP($E69,'Country Indicator Data'!$B$4:$N$194,3,FALSE)&lt;$F$4,0,($F$3-VLOOKUP($E69,'Country Indicator Data'!$B$4:$N$194,3,FALSE))/($F$3-$F$4)*5)),1)))</f>
        <v>5</v>
      </c>
      <c r="G69" s="166">
        <f>IF(B69="Regional crisis",(IF(VLOOKUP($C69,'Regional Crises'!$B$1:$R$66,9,FALSE)="x","x",ROUND(IF(VLOOKUP($C69,'Regional Crises'!$B$1:$R$66,9,FALSE)&gt;G$3,5,IF(VLOOKUP($C69,'Regional Crises'!$B$1:$R$66,9,FALSE)&lt;G$4,0,(G$3-VLOOKUP($C69,'Regional Crises'!$B$1:$R$66,9,FALSE))/(G$3-G$4)*5)),1))),IF(VLOOKUP($E69,'Country Indicator Data'!$B$4:$N$194,5,FALSE)="x","x",ROUND(IF(VLOOKUP($E69,'Country Indicator Data'!$B$4:$N$194,5,FALSE)&gt;G$3,5,IF(VLOOKUP($E69,'Country Indicator Data'!$B$4:$N$194,5,FALSE)&lt;G$4,0,(G$3-VLOOKUP($E69,'Country Indicator Data'!$B$4:$N$194,5,FALSE))/(G$3-G$4)*5)),1)))</f>
        <v>3.4</v>
      </c>
      <c r="H69" s="166">
        <f t="shared" si="13"/>
        <v>4.2</v>
      </c>
      <c r="I69" s="166">
        <f>IF(B69="Regional crisis",(IF(VLOOKUP($C69,'Regional Crises'!$B$1:$R$66,6,FALSE)="x","x",ROUND(IF(VLOOKUP($C69,'Regional Crises'!$B$1:$R$66,6,FALSE)&gt;I$3,5,IF(VLOOKUP($C69,'Regional Crises'!$B$1:$R$66,6,FALSE)&lt;I$4,0,5-(I$3-VLOOKUP($C69,'Regional Crises'!$B$1:$R$66,6,FALSE))/(I$3-I$4)*5)),1))),IF(VLOOKUP($E69,'Country Indicator Data'!$B$4:$N$194,2,FALSE)="x","x",ROUND(IF(VLOOKUP($E69,'Country Indicator Data'!$B$4:$N$194,2,FALSE)&gt;I$3,5,IF(VLOOKUP($E69,'Country Indicator Data'!$B$4:$N$194,2,FALSE)&lt;I$4,0,5-(I$3-VLOOKUP($E69,'Country Indicator Data'!$B$4:$N$194,2,FALSE))/(I$3-I$4)*5)),1)))</f>
        <v>2.6</v>
      </c>
      <c r="J69" s="166">
        <f>IF(B69="Regional crisis",(IF(VLOOKUP($C69,'Regional Crises'!$B$1:$R$66,8,FALSE)="x","x",ROUND(IF(VLOOKUP($C69,'Regional Crises'!$B$1:$R$66,8,FALSE)&gt;J$3,5,IF(VLOOKUP($C69,'Regional Crises'!$B$1:$R$66,8,FALSE)&lt;J$4,0,5-(J$3-VLOOKUP($C69,'Regional Crises'!$B$1:$R$66,8,FALSE))/(J$3-J$4)*5)),1))),IF(VLOOKUP($E69,'Country Indicator Data'!$B$4:$N$194,4,FALSE)="x","x",ROUND(IF(VLOOKUP($E69,'Country Indicator Data'!$B$4:$N$194,4,FALSE)&gt;J$3,5,IF(VLOOKUP($E69,'Country Indicator Data'!$B$4:$N$194,4,FALSE)&lt;J$4,0,5-(J$3-VLOOKUP($E69,'Country Indicator Data'!$B$4:$N$194,4,FALSE))/(J$3-J$4)*5)),1)))</f>
        <v>3</v>
      </c>
      <c r="K69" s="166">
        <f t="shared" si="14"/>
        <v>2.8</v>
      </c>
      <c r="L69" s="166">
        <f>IF(B69="Regional crisis",(IF(VLOOKUP($C69,'Regional Crises'!$B$1:$R$66,10,FALSE)="x","x",ROUND(IF(VLOOKUP($C69,'Regional Crises'!$B$1:$R$66,10,FALSE)&gt;L$3,5,IF(VLOOKUP($C69,'Regional Crises'!$B$1:$R$66,10,FALSE)&lt;L$4,0,5-(L$3-VLOOKUP($C69,'Regional Crises'!$B$1:$R$66,10,FALSE))/(L$3-L$4)*5)),1))),IF(VLOOKUP($E69,'Country Indicator Data'!$B$4:$N$194,6,FALSE)="x","x",ROUND(IF(VLOOKUP($E69,'Country Indicator Data'!$B$4:$N$194,6,FALSE)&gt;L$3,5,IF(VLOOKUP($E69,'Country Indicator Data'!$B$4:$N$194,6,FALSE)&lt;L$4,0,5-(L$3-VLOOKUP($E69,'Country Indicator Data'!$B$4:$N$194,6,FALSE))/(L$3-L$4)*5)),1)))</f>
        <v>3.1</v>
      </c>
      <c r="M69" s="166">
        <f>IF(B69="Regional crisis",(IF(VLOOKUP($C69,'Regional Crises'!$B$1:$R$66,11,FALSE)="x","x",ROUND(IF(VLOOKUP($C69,'Regional Crises'!$B$1:$R$66,11,FALSE)&gt;M$3,5,IF(VLOOKUP($C69,'Regional Crises'!$B$1:$R$66,11,FALSE)&lt;M$4,0,5-(M$3-VLOOKUP($C69,'Regional Crises'!$B$1:$R$66,11,FALSE))/(M$3-M$4)*5)),1))),IF(VLOOKUP($E69,'Country Indicator Data'!$B$4:$N$194,7,FALSE)="x","x",ROUND(IF(VLOOKUP($E69,'Country Indicator Data'!$B$4:$N$194,7,FALSE)&gt;M$3,5,IF(VLOOKUP($E69,'Country Indicator Data'!$B$4:$N$194,7,FALSE)&lt;M$4,0,5-(M$3-VLOOKUP($E69,'Country Indicator Data'!$B$4:$N$194,7,FALSE))/(M$3-M$4)*5)),1)))</f>
        <v>0.7</v>
      </c>
      <c r="N69" s="166">
        <f t="shared" si="15"/>
        <v>1.9</v>
      </c>
      <c r="O69" s="166">
        <f t="shared" si="16"/>
        <v>2.9666666666666668</v>
      </c>
      <c r="P69" s="166">
        <f>IF(B69="Regional crisis",VLOOKUP(C69,'Regional Crises'!$B$1:$R$69,12,FALSE),VLOOKUP(E69,'Country Indicator Data'!$B$4:$I$194,8,FALSE))</f>
        <v>4</v>
      </c>
      <c r="Q69" s="166">
        <f>IF($B69="Regional crisis",((IF(VLOOKUP($C69,'Regional Crises'!$B$1:$R$66,13,FALSE)="x","x",ROUND(IF(VLOOKUP($C69,'Regional Crises'!$B$1:$R$66,13,FALSE)&gt;Q$3,5,IF(VLOOKUP($C69,'Regional Crises'!$B$1:$R$66,13,FALSE)&lt;Q$4,0,5-(LOG(Q$3)-LOG(VLOOKUP($C69,'Regional Crises'!$B$1:$R$66,13,FALSE)))/(LOG(Q$3)-LOG(Q$4))*5)),1)))),(IF(VLOOKUP($E69,'Country Indicator Data'!$B$4:$N$194,9,FALSE)="x","x",ROUND(IF(VLOOKUP($E69,'Country Indicator Data'!$B$4:$N$194,9,FALSE)&gt;Q$3,5,IF(VLOOKUP($E69,'Country Indicator Data'!$B$4:$N$194,9,FALSE)&lt;Q$4,0,5-(LOG(Q$3)-LOG(VLOOKUP($E69,'Country Indicator Data'!$B$4:$N$194,9,FALSE)))/(LOG(Q$3)-LOG(Q$4))*5)),1))))</f>
        <v>3.3</v>
      </c>
      <c r="R69" s="166">
        <f t="shared" si="17"/>
        <v>3.65</v>
      </c>
      <c r="S69" s="166">
        <f>IF(B69="Regional crisis",((IF(VLOOKUP($C69,'Regional Crises'!$B$1:$R$66,17,FALSE)="x","x",ROUND(IF(VLOOKUP($C69,'Regional Crises'!$B$1:$R$66,17,FALSE)&gt;S$3,0,IF(VLOOKUP($C69,'Regional Crises'!$B$1:$R$66,17,FALSE)&lt;S$4,5,(S$3-VLOOKUP($C69,'Regional Crises'!$B$1:$R$66,17,FALSE))/(S$3-S$4)*5)),1)))),(IF(VLOOKUP($E69,'Country Indicator Data'!$B$4:$N$194,13,FALSE)="x","x",ROUND(IF(VLOOKUP($E69,'Country Indicator Data'!$B$4:$N$194,13,FALSE)&gt;S$3,0,IF(VLOOKUP($E69,'Country Indicator Data'!$B$4:$N$194,13,FALSE)&lt;S$4,5,(S$3-VLOOKUP($E69,'Country Indicator Data'!$B$4:$N$194,13,FALSE))/(S$3-S$4)*5)),1))))</f>
        <v>3.6</v>
      </c>
      <c r="T69" s="166">
        <f>IF(B69="Regional crisis",((IF(VLOOKUP($C69,'Regional Crises'!$B$1:$R$66,14,FALSE)="x","x",ROUND(IF(VLOOKUP($C69,'Regional Crises'!$B$1:$R$66,14,FALSE)&gt;T$3,0,IF(VLOOKUP($C69,'Regional Crises'!$B$1:$R$66,14,FALSE)&lt;T$4,5,(T$3-VLOOKUP($C69,'Regional Crises'!$B$1:$R$66,14,FALSE))/(T$3-T$4)*5)),1)))),(IF(VLOOKUP($E69,'Country Indicator Data'!$B$4:$N$194,10,FALSE)="x","x",ROUND(IF(VLOOKUP($E69,'Country Indicator Data'!$B$4:$N$194,10,FALSE)&gt;T$3,0,IF(VLOOKUP($E69,'Country Indicator Data'!$B$4:$N$194,10,FALSE)&lt;T$4,5,(T$3-VLOOKUP($E69,'Country Indicator Data'!$B$4:$N$194,10,FALSE))/(T$3-T$4)*5)),1))))</f>
        <v>3.6</v>
      </c>
      <c r="U69" s="166">
        <f>IF(B69="Regional crisis",((IF(VLOOKUP($C69,'Regional Crises'!$B$1:$R$66,15,FALSE)="x","x",ROUND(IF(VLOOKUP($C69,'Regional Crises'!$B$1:$R$66,15,FALSE)&gt;U$3,0,IF(VLOOKUP($C69,'Regional Crises'!$B$1:$R$66,15,FALSE)&lt;U$4,5,(U$3-VLOOKUP($C69,'Regional Crises'!$B$1:$R$66,15,FALSE))/(U$3-U$4)*5)),1)))),(IF(VLOOKUP($E69,'Country Indicator Data'!$B$4:$N$194,11,FALSE)="x","x",ROUND(IF(VLOOKUP($E69,'Country Indicator Data'!$B$4:$N$194,11,FALSE)&gt;U$3,0,IF(VLOOKUP($E69,'Country Indicator Data'!$B$4:$N$194,11,FALSE)&lt;U$4,5,(U$3-VLOOKUP($E69,'Country Indicator Data'!$B$4:$N$194,11,FALSE))/(U$3-U$4)*5)),1))))</f>
        <v>3.6</v>
      </c>
      <c r="V69" s="166">
        <f>IF(B69="Regional crisis",((IF(VLOOKUP($C69,'Regional Crises'!$B$1:$R$66,16,FALSE)="x","x",ROUND(IF(VLOOKUP($C69,'Regional Crises'!$B$1:$R$66,16,FALSE)&gt;V$3,0,IF(VLOOKUP($C69,'Regional Crises'!$B$1:$R$66,16,FALSE)&lt;V$4,5,(V$3-VLOOKUP($C69,'Regional Crises'!$B$1:$R$66,16,FALSE))/(V$3-V$4)*5)),1)))),(IF(VLOOKUP($E69,'Country Indicator Data'!$B$4:$N$194,12,FALSE)="x","x",ROUND(IF(VLOOKUP($E69,'Country Indicator Data'!$B$4:$N$194,12,FALSE)&gt;V$3,0,IF(VLOOKUP($E69,'Country Indicator Data'!$B$4:$N$194,12,FALSE)&lt;V$4,5,(V$3-VLOOKUP($E69,'Country Indicator Data'!$B$4:$N$194,12,FALSE))/(V$3-V$4)*5)),1))))</f>
        <v>3.5</v>
      </c>
      <c r="W69" s="166">
        <f t="shared" si="18"/>
        <v>3.6</v>
      </c>
      <c r="X69" s="166">
        <f t="shared" si="19"/>
        <v>3.4</v>
      </c>
      <c r="Y69" s="173">
        <f>IF('Core Indicators'!FC66="x","x",IF('Core Indicators'!FC66&gt;=5,5,IF('Core Indicators'!FC66&gt;=4,4,IF('Core Indicators'!FC66&gt;=3,3,IF('Core Indicators'!FC66&gt;=2,2,IF('Core Indicators'!FC66&gt;=1,1,0))))))</f>
        <v>3</v>
      </c>
      <c r="Z69" s="166">
        <f t="shared" si="20"/>
        <v>3</v>
      </c>
      <c r="AA69" s="173">
        <f>'Crisis Indicator Data'!Y66</f>
        <v>2</v>
      </c>
      <c r="AB69" s="173">
        <f>'Crisis Indicator Data'!Z66</f>
        <v>2</v>
      </c>
      <c r="AC69" s="173">
        <f>'Crisis Indicator Data'!AA66</f>
        <v>2</v>
      </c>
      <c r="AD69" s="173">
        <f>'Crisis Indicator Data'!AB66</f>
        <v>0</v>
      </c>
      <c r="AE69" s="173">
        <f t="shared" si="21"/>
        <v>3</v>
      </c>
      <c r="AF69" s="173">
        <f>'Crisis Indicator Data'!AC66</f>
        <v>2</v>
      </c>
      <c r="AG69" s="173">
        <f>'Crisis Indicator Data'!AD66</f>
        <v>3</v>
      </c>
      <c r="AH69" s="173">
        <f t="shared" si="22"/>
        <v>5</v>
      </c>
      <c r="AI69" s="173">
        <f>'Crisis Indicator Data'!AE66</f>
        <v>1</v>
      </c>
      <c r="AJ69" s="173">
        <f>'Crisis Indicator Data'!AF66</f>
        <v>1</v>
      </c>
      <c r="AK69" s="173">
        <f>'Crisis Indicator Data'!AG66</f>
        <v>2</v>
      </c>
      <c r="AL69" s="173">
        <f t="shared" si="23"/>
        <v>3</v>
      </c>
      <c r="AM69" s="166">
        <f t="shared" si="24"/>
        <v>4</v>
      </c>
      <c r="AN69" s="166">
        <f t="shared" si="25"/>
        <v>3.5</v>
      </c>
    </row>
    <row r="70" spans="1:40" ht="13.5" customHeight="1">
      <c r="A70" s="97" t="str">
        <f>'Crisis Indicator Data'!A67</f>
        <v>Complex crisis in Mozambique</v>
      </c>
      <c r="B70" s="98" t="str">
        <f>'Crisis Indicator Data'!B67</f>
        <v>Complex crisis</v>
      </c>
      <c r="C70" s="98" t="str">
        <f>'Crisis Indicator Data'!C67</f>
        <v>MOZ001</v>
      </c>
      <c r="D70" s="98" t="str">
        <f>'Crisis Indicator Data'!D67</f>
        <v>Mozambique</v>
      </c>
      <c r="E70" s="99" t="str">
        <f>'Crisis Indicator Data'!E67</f>
        <v>MOZ</v>
      </c>
      <c r="F70" s="166">
        <f>IF(B70="Regional crisis",(IF(VLOOKUP($C70,'Regional Crises'!$B$1:$R$66,7,FALSE)="x","x",ROUND(IF(VLOOKUP($C70,'Regional Crises'!$B$1:$R$66,7,FALSE)&gt;$F$3,5,IF(VLOOKUP($C70,'Regional Crises'!$B$1:$R$66,7,FALSE)&lt;F$4,0,($F$3-VLOOKUP($C70,'Regional Crises'!$B$1:$R$66,7,FALSE))/($F$3-$F$4)*5)),1))),IF(VLOOKUP($E70,'Country Indicator Data'!$B$4:$N$194,3,FALSE)="x","x",ROUND(IF(VLOOKUP($E70,'Country Indicator Data'!$B$4:$N$194,3,FALSE)&gt;$F$3,5,IF(VLOOKUP($E70,'Country Indicator Data'!$B$4:$N$194,3,FALSE)&lt;$F$4,0,($F$3-VLOOKUP($E70,'Country Indicator Data'!$B$4:$N$194,3,FALSE))/($F$3-$F$4)*5)),1)))</f>
        <v>2.5</v>
      </c>
      <c r="G70" s="166">
        <f>IF(B70="Regional crisis",(IF(VLOOKUP($C70,'Regional Crises'!$B$1:$R$66,9,FALSE)="x","x",ROUND(IF(VLOOKUP($C70,'Regional Crises'!$B$1:$R$66,9,FALSE)&gt;G$3,5,IF(VLOOKUP($C70,'Regional Crises'!$B$1:$R$66,9,FALSE)&lt;G$4,0,(G$3-VLOOKUP($C70,'Regional Crises'!$B$1:$R$66,9,FALSE))/(G$3-G$4)*5)),1))),IF(VLOOKUP($E70,'Country Indicator Data'!$B$4:$N$194,5,FALSE)="x","x",ROUND(IF(VLOOKUP($E70,'Country Indicator Data'!$B$4:$N$194,5,FALSE)&gt;G$3,5,IF(VLOOKUP($E70,'Country Indicator Data'!$B$4:$N$194,5,FALSE)&lt;G$4,0,(G$3-VLOOKUP($E70,'Country Indicator Data'!$B$4:$N$194,5,FALSE))/(G$3-G$4)*5)),1)))</f>
        <v>2.8</v>
      </c>
      <c r="H70" s="166">
        <f t="shared" ref="H70:H101" si="26">IF(AND(F70="x",G70="x"),"x",AVERAGE(F70,G70))</f>
        <v>2.65</v>
      </c>
      <c r="I70" s="166">
        <f>IF(B70="Regional crisis",(IF(VLOOKUP($C70,'Regional Crises'!$B$1:$R$66,6,FALSE)="x","x",ROUND(IF(VLOOKUP($C70,'Regional Crises'!$B$1:$R$66,6,FALSE)&gt;I$3,5,IF(VLOOKUP($C70,'Regional Crises'!$B$1:$R$66,6,FALSE)&lt;I$4,0,5-(I$3-VLOOKUP($C70,'Regional Crises'!$B$1:$R$66,6,FALSE))/(I$3-I$4)*5)),1))),IF(VLOOKUP($E70,'Country Indicator Data'!$B$4:$N$194,2,FALSE)="x","x",ROUND(IF(VLOOKUP($E70,'Country Indicator Data'!$B$4:$N$194,2,FALSE)&gt;I$3,5,IF(VLOOKUP($E70,'Country Indicator Data'!$B$4:$N$194,2,FALSE)&lt;I$4,0,5-(I$3-VLOOKUP($E70,'Country Indicator Data'!$B$4:$N$194,2,FALSE))/(I$3-I$4)*5)),1)))</f>
        <v>4.5</v>
      </c>
      <c r="J70" s="166">
        <f>IF(B70="Regional crisis",(IF(VLOOKUP($C70,'Regional Crises'!$B$1:$R$66,8,FALSE)="x","x",ROUND(IF(VLOOKUP($C70,'Regional Crises'!$B$1:$R$66,8,FALSE)&gt;J$3,5,IF(VLOOKUP($C70,'Regional Crises'!$B$1:$R$66,8,FALSE)&lt;J$4,0,5-(J$3-VLOOKUP($C70,'Regional Crises'!$B$1:$R$66,8,FALSE))/(J$3-J$4)*5)),1))),IF(VLOOKUP($E70,'Country Indicator Data'!$B$4:$N$194,4,FALSE)="x","x",ROUND(IF(VLOOKUP($E70,'Country Indicator Data'!$B$4:$N$194,4,FALSE)&gt;J$3,5,IF(VLOOKUP($E70,'Country Indicator Data'!$B$4:$N$194,4,FALSE)&lt;J$4,0,5-(J$3-VLOOKUP($E70,'Country Indicator Data'!$B$4:$N$194,4,FALSE))/(J$3-J$4)*5)),1)))</f>
        <v>1.7</v>
      </c>
      <c r="K70" s="166">
        <f t="shared" ref="K70:K101" si="27">IF(AND(I70="x",J70="x"),"x",AVERAGE(I70,J70))</f>
        <v>3.1</v>
      </c>
      <c r="L70" s="166">
        <f>IF(B70="Regional crisis",(IF(VLOOKUP($C70,'Regional Crises'!$B$1:$R$66,10,FALSE)="x","x",ROUND(IF(VLOOKUP($C70,'Regional Crises'!$B$1:$R$66,10,FALSE)&gt;L$3,5,IF(VLOOKUP($C70,'Regional Crises'!$B$1:$R$66,10,FALSE)&lt;L$4,0,5-(L$3-VLOOKUP($C70,'Regional Crises'!$B$1:$R$66,10,FALSE))/(L$3-L$4)*5)),1))),IF(VLOOKUP($E70,'Country Indicator Data'!$B$4:$N$194,6,FALSE)="x","x",ROUND(IF(VLOOKUP($E70,'Country Indicator Data'!$B$4:$N$194,6,FALSE)&gt;L$3,5,IF(VLOOKUP($E70,'Country Indicator Data'!$B$4:$N$194,6,FALSE)&lt;L$4,0,5-(L$3-VLOOKUP($E70,'Country Indicator Data'!$B$4:$N$194,6,FALSE))/(L$3-L$4)*5)),1)))</f>
        <v>3.8</v>
      </c>
      <c r="M70" s="166">
        <f>IF(B70="Regional crisis",(IF(VLOOKUP($C70,'Regional Crises'!$B$1:$R$66,11,FALSE)="x","x",ROUND(IF(VLOOKUP($C70,'Regional Crises'!$B$1:$R$66,11,FALSE)&gt;M$3,5,IF(VLOOKUP($C70,'Regional Crises'!$B$1:$R$66,11,FALSE)&lt;M$4,0,5-(M$3-VLOOKUP($C70,'Regional Crises'!$B$1:$R$66,11,FALSE))/(M$3-M$4)*5)),1))),IF(VLOOKUP($E70,'Country Indicator Data'!$B$4:$N$194,7,FALSE)="x","x",ROUND(IF(VLOOKUP($E70,'Country Indicator Data'!$B$4:$N$194,7,FALSE)&gt;M$3,5,IF(VLOOKUP($E70,'Country Indicator Data'!$B$4:$N$194,7,FALSE)&lt;M$4,0,5-(M$3-VLOOKUP($E70,'Country Indicator Data'!$B$4:$N$194,7,FALSE))/(M$3-M$4)*5)),1)))</f>
        <v>3.6</v>
      </c>
      <c r="N70" s="166">
        <f t="shared" ref="N70:N101" si="28">IF(AND(L70="x",M70="x"),"x",AVERAGE(L70,M70))</f>
        <v>3.7</v>
      </c>
      <c r="O70" s="166">
        <f t="shared" ref="O70:O101" si="29">AVERAGE(H70,K70,N70)</f>
        <v>3.15</v>
      </c>
      <c r="P70" s="166">
        <f>IF(B70="Regional crisis",VLOOKUP(C70,'Regional Crises'!$B$1:$R$69,12,FALSE),VLOOKUP(E70,'Country Indicator Data'!$B$4:$I$194,8,FALSE))</f>
        <v>4</v>
      </c>
      <c r="Q70" s="166">
        <f>IF($B70="Regional crisis",((IF(VLOOKUP($C70,'Regional Crises'!$B$1:$R$66,13,FALSE)="x","x",ROUND(IF(VLOOKUP($C70,'Regional Crises'!$B$1:$R$66,13,FALSE)&gt;Q$3,5,IF(VLOOKUP($C70,'Regional Crises'!$B$1:$R$66,13,FALSE)&lt;Q$4,0,5-(LOG(Q$3)-LOG(VLOOKUP($C70,'Regional Crises'!$B$1:$R$66,13,FALSE)))/(LOG(Q$3)-LOG(Q$4))*5)),1)))),(IF(VLOOKUP($E70,'Country Indicator Data'!$B$4:$N$194,9,FALSE)="x","x",ROUND(IF(VLOOKUP($E70,'Country Indicator Data'!$B$4:$N$194,9,FALSE)&gt;Q$3,5,IF(VLOOKUP($E70,'Country Indicator Data'!$B$4:$N$194,9,FALSE)&lt;Q$4,0,5-(LOG(Q$3)-LOG(VLOOKUP($E70,'Country Indicator Data'!$B$4:$N$194,9,FALSE)))/(LOG(Q$3)-LOG(Q$4))*5)),1))))</f>
        <v>4.0999999999999996</v>
      </c>
      <c r="R70" s="166">
        <f t="shared" ref="R70:R101" si="30">AVERAGE(P70:Q70)</f>
        <v>4.05</v>
      </c>
      <c r="S70" s="166">
        <f>IF(B70="Regional crisis",((IF(VLOOKUP($C70,'Regional Crises'!$B$1:$R$66,17,FALSE)="x","x",ROUND(IF(VLOOKUP($C70,'Regional Crises'!$B$1:$R$66,17,FALSE)&gt;S$3,0,IF(VLOOKUP($C70,'Regional Crises'!$B$1:$R$66,17,FALSE)&lt;S$4,5,(S$3-VLOOKUP($C70,'Regional Crises'!$B$1:$R$66,17,FALSE))/(S$3-S$4)*5)),1)))),(IF(VLOOKUP($E70,'Country Indicator Data'!$B$4:$N$194,13,FALSE)="x","x",ROUND(IF(VLOOKUP($E70,'Country Indicator Data'!$B$4:$N$194,13,FALSE)&gt;S$3,0,IF(VLOOKUP($E70,'Country Indicator Data'!$B$4:$N$194,13,FALSE)&lt;S$4,5,(S$3-VLOOKUP($E70,'Country Indicator Data'!$B$4:$N$194,13,FALSE))/(S$3-S$4)*5)),1))))</f>
        <v>3.7</v>
      </c>
      <c r="T70" s="166">
        <f>IF(B70="Regional crisis",((IF(VLOOKUP($C70,'Regional Crises'!$B$1:$R$66,14,FALSE)="x","x",ROUND(IF(VLOOKUP($C70,'Regional Crises'!$B$1:$R$66,14,FALSE)&gt;T$3,0,IF(VLOOKUP($C70,'Regional Crises'!$B$1:$R$66,14,FALSE)&lt;T$4,5,(T$3-VLOOKUP($C70,'Regional Crises'!$B$1:$R$66,14,FALSE))/(T$3-T$4)*5)),1)))),(IF(VLOOKUP($E70,'Country Indicator Data'!$B$4:$N$194,10,FALSE)="x","x",ROUND(IF(VLOOKUP($E70,'Country Indicator Data'!$B$4:$N$194,10,FALSE)&gt;T$3,0,IF(VLOOKUP($E70,'Country Indicator Data'!$B$4:$N$194,10,FALSE)&lt;T$4,5,(T$3-VLOOKUP($E70,'Country Indicator Data'!$B$4:$N$194,10,FALSE))/(T$3-T$4)*5)),1))))</f>
        <v>3.5</v>
      </c>
      <c r="U70" s="166">
        <f>IF(B70="Regional crisis",((IF(VLOOKUP($C70,'Regional Crises'!$B$1:$R$66,15,FALSE)="x","x",ROUND(IF(VLOOKUP($C70,'Regional Crises'!$B$1:$R$66,15,FALSE)&gt;U$3,0,IF(VLOOKUP($C70,'Regional Crises'!$B$1:$R$66,15,FALSE)&lt;U$4,5,(U$3-VLOOKUP($C70,'Regional Crises'!$B$1:$R$66,15,FALSE))/(U$3-U$4)*5)),1)))),(IF(VLOOKUP($E70,'Country Indicator Data'!$B$4:$N$194,11,FALSE)="x","x",ROUND(IF(VLOOKUP($E70,'Country Indicator Data'!$B$4:$N$194,11,FALSE)&gt;U$3,0,IF(VLOOKUP($E70,'Country Indicator Data'!$B$4:$N$194,11,FALSE)&lt;U$4,5,(U$3-VLOOKUP($E70,'Country Indicator Data'!$B$4:$N$194,11,FALSE))/(U$3-U$4)*5)),1))))</f>
        <v>3.5</v>
      </c>
      <c r="V70" s="166">
        <f>IF(B70="Regional crisis",((IF(VLOOKUP($C70,'Regional Crises'!$B$1:$R$66,16,FALSE)="x","x",ROUND(IF(VLOOKUP($C70,'Regional Crises'!$B$1:$R$66,16,FALSE)&gt;V$3,0,IF(VLOOKUP($C70,'Regional Crises'!$B$1:$R$66,16,FALSE)&lt;V$4,5,(V$3-VLOOKUP($C70,'Regional Crises'!$B$1:$R$66,16,FALSE))/(V$3-V$4)*5)),1)))),(IF(VLOOKUP($E70,'Country Indicator Data'!$B$4:$N$194,12,FALSE)="x","x",ROUND(IF(VLOOKUP($E70,'Country Indicator Data'!$B$4:$N$194,12,FALSE)&gt;V$3,0,IF(VLOOKUP($E70,'Country Indicator Data'!$B$4:$N$194,12,FALSE)&lt;V$4,5,(V$3-VLOOKUP($E70,'Country Indicator Data'!$B$4:$N$194,12,FALSE))/(V$3-V$4)*5)),1))))</f>
        <v>2.8</v>
      </c>
      <c r="W70" s="166">
        <f t="shared" ref="W70:W101" si="31">IF(AND(S70="x",V70="x"),"x",ROUND(AVERAGE(S70,V70,T70,U70),1))</f>
        <v>3.4</v>
      </c>
      <c r="X70" s="166">
        <f t="shared" ref="X70:X101" si="32">ROUND(AVERAGE(O70,W70,R70),1)</f>
        <v>3.5</v>
      </c>
      <c r="Y70" s="173">
        <f>IF('Core Indicators'!FC67="x","x",IF('Core Indicators'!FC67&gt;=5,5,IF('Core Indicators'!FC67&gt;=4,4,IF('Core Indicators'!FC67&gt;=3,3,IF('Core Indicators'!FC67&gt;=2,2,IF('Core Indicators'!FC67&gt;=1,1,0))))))</f>
        <v>3</v>
      </c>
      <c r="Z70" s="166">
        <f t="shared" ref="Z70:Z101" si="33">Y70</f>
        <v>3</v>
      </c>
      <c r="AA70" s="173">
        <f>'Crisis Indicator Data'!Y67</f>
        <v>1</v>
      </c>
      <c r="AB70" s="173">
        <f>'Crisis Indicator Data'!Z67</f>
        <v>2</v>
      </c>
      <c r="AC70" s="173">
        <f>'Crisis Indicator Data'!AA67</f>
        <v>2</v>
      </c>
      <c r="AD70" s="173">
        <f>'Crisis Indicator Data'!AB67</f>
        <v>0</v>
      </c>
      <c r="AE70" s="173">
        <f t="shared" ref="AE70:AE101" si="34">IF(SUM(AA70:AD70)=0,0,IF(SUM(AA70,AB70,AC70,AD70)&lt;2,1,IF(SUM(AA70:AD70)&lt;6,2,IF(SUM(AA70:AD70)&lt;8,3,IF(SUM(AA70:AD70)&lt;10,4,5)))))</f>
        <v>2</v>
      </c>
      <c r="AF70" s="173">
        <f>'Crisis Indicator Data'!AC67</f>
        <v>1</v>
      </c>
      <c r="AG70" s="173">
        <f>'Crisis Indicator Data'!AD67</f>
        <v>2</v>
      </c>
      <c r="AH70" s="173">
        <f t="shared" ref="AH70:AH101" si="35">IF(SUM(AF70:AG70)=0,0,IF(SUM(AF70,AG70)=1,1,IF(SUM(AF70:AG70)&lt;3,2,IF(SUM(AF70:AG70)&lt;4,3,IF(SUM(AF70:AG70)&lt;5,4,5)))))</f>
        <v>3</v>
      </c>
      <c r="AI70" s="173">
        <f>'Crisis Indicator Data'!AE67</f>
        <v>3</v>
      </c>
      <c r="AJ70" s="173">
        <f>'Crisis Indicator Data'!AF67</f>
        <v>1</v>
      </c>
      <c r="AK70" s="173">
        <f>'Crisis Indicator Data'!AG67</f>
        <v>1</v>
      </c>
      <c r="AL70" s="173">
        <f t="shared" ref="AL70:AL101" si="36">IF(SUM(AI70:AK70)=0,0,IF(SUM(AI70:AK70)=1,1,IF(SUM(AI70:AK70)&lt;3,2,IF(SUM(AI70:AK70)&lt;5,3,IF(SUM(AI70:AK70)&lt;7,4,5)))))</f>
        <v>4</v>
      </c>
      <c r="AM70" s="166">
        <f t="shared" ref="AM70:AM101" si="37">IF(AA70=3,5,ROUND(AVERAGE(AE70,AH70,AL70),0))</f>
        <v>3</v>
      </c>
      <c r="AN70" s="166">
        <f t="shared" ref="AN70:AN101" si="38">IF(AND(Z70="x",AM70="x"),"x",ROUND(AVERAGE(Z70,AM70),1))</f>
        <v>3</v>
      </c>
    </row>
    <row r="71" spans="1:40" ht="13.5" customHeight="1">
      <c r="A71" s="97" t="str">
        <f>'Crisis Indicator Data'!A68</f>
        <v>Cabo Delgado Islamist Insurgency</v>
      </c>
      <c r="B71" s="98" t="str">
        <f>'Crisis Indicator Data'!B68</f>
        <v>Other type of violence</v>
      </c>
      <c r="C71" s="98" t="str">
        <f>'Crisis Indicator Data'!C68</f>
        <v>MOZ004</v>
      </c>
      <c r="D71" s="98" t="str">
        <f>'Crisis Indicator Data'!D68</f>
        <v>Mozambique</v>
      </c>
      <c r="E71" s="99" t="str">
        <f>'Crisis Indicator Data'!E68</f>
        <v>MOZ</v>
      </c>
      <c r="F71" s="166">
        <f>IF(B71="Regional crisis",(IF(VLOOKUP($C71,'Regional Crises'!$B$1:$R$66,7,FALSE)="x","x",ROUND(IF(VLOOKUP($C71,'Regional Crises'!$B$1:$R$66,7,FALSE)&gt;$F$3,5,IF(VLOOKUP($C71,'Regional Crises'!$B$1:$R$66,7,FALSE)&lt;F$4,0,($F$3-VLOOKUP($C71,'Regional Crises'!$B$1:$R$66,7,FALSE))/($F$3-$F$4)*5)),1))),IF(VLOOKUP($E71,'Country Indicator Data'!$B$4:$N$194,3,FALSE)="x","x",ROUND(IF(VLOOKUP($E71,'Country Indicator Data'!$B$4:$N$194,3,FALSE)&gt;$F$3,5,IF(VLOOKUP($E71,'Country Indicator Data'!$B$4:$N$194,3,FALSE)&lt;$F$4,0,($F$3-VLOOKUP($E71,'Country Indicator Data'!$B$4:$N$194,3,FALSE))/($F$3-$F$4)*5)),1)))</f>
        <v>2.5</v>
      </c>
      <c r="G71" s="166">
        <f>IF(B71="Regional crisis",(IF(VLOOKUP($C71,'Regional Crises'!$B$1:$R$66,9,FALSE)="x","x",ROUND(IF(VLOOKUP($C71,'Regional Crises'!$B$1:$R$66,9,FALSE)&gt;G$3,5,IF(VLOOKUP($C71,'Regional Crises'!$B$1:$R$66,9,FALSE)&lt;G$4,0,(G$3-VLOOKUP($C71,'Regional Crises'!$B$1:$R$66,9,FALSE))/(G$3-G$4)*5)),1))),IF(VLOOKUP($E71,'Country Indicator Data'!$B$4:$N$194,5,FALSE)="x","x",ROUND(IF(VLOOKUP($E71,'Country Indicator Data'!$B$4:$N$194,5,FALSE)&gt;G$3,5,IF(VLOOKUP($E71,'Country Indicator Data'!$B$4:$N$194,5,FALSE)&lt;G$4,0,(G$3-VLOOKUP($E71,'Country Indicator Data'!$B$4:$N$194,5,FALSE))/(G$3-G$4)*5)),1)))</f>
        <v>2.8</v>
      </c>
      <c r="H71" s="166">
        <f t="shared" si="26"/>
        <v>2.65</v>
      </c>
      <c r="I71" s="166">
        <f>IF(B71="Regional crisis",(IF(VLOOKUP($C71,'Regional Crises'!$B$1:$R$66,6,FALSE)="x","x",ROUND(IF(VLOOKUP($C71,'Regional Crises'!$B$1:$R$66,6,FALSE)&gt;I$3,5,IF(VLOOKUP($C71,'Regional Crises'!$B$1:$R$66,6,FALSE)&lt;I$4,0,5-(I$3-VLOOKUP($C71,'Regional Crises'!$B$1:$R$66,6,FALSE))/(I$3-I$4)*5)),1))),IF(VLOOKUP($E71,'Country Indicator Data'!$B$4:$N$194,2,FALSE)="x","x",ROUND(IF(VLOOKUP($E71,'Country Indicator Data'!$B$4:$N$194,2,FALSE)&gt;I$3,5,IF(VLOOKUP($E71,'Country Indicator Data'!$B$4:$N$194,2,FALSE)&lt;I$4,0,5-(I$3-VLOOKUP($E71,'Country Indicator Data'!$B$4:$N$194,2,FALSE))/(I$3-I$4)*5)),1)))</f>
        <v>4.5</v>
      </c>
      <c r="J71" s="166">
        <f>IF(B71="Regional crisis",(IF(VLOOKUP($C71,'Regional Crises'!$B$1:$R$66,8,FALSE)="x","x",ROUND(IF(VLOOKUP($C71,'Regional Crises'!$B$1:$R$66,8,FALSE)&gt;J$3,5,IF(VLOOKUP($C71,'Regional Crises'!$B$1:$R$66,8,FALSE)&lt;J$4,0,5-(J$3-VLOOKUP($C71,'Regional Crises'!$B$1:$R$66,8,FALSE))/(J$3-J$4)*5)),1))),IF(VLOOKUP($E71,'Country Indicator Data'!$B$4:$N$194,4,FALSE)="x","x",ROUND(IF(VLOOKUP($E71,'Country Indicator Data'!$B$4:$N$194,4,FALSE)&gt;J$3,5,IF(VLOOKUP($E71,'Country Indicator Data'!$B$4:$N$194,4,FALSE)&lt;J$4,0,5-(J$3-VLOOKUP($E71,'Country Indicator Data'!$B$4:$N$194,4,FALSE))/(J$3-J$4)*5)),1)))</f>
        <v>1.7</v>
      </c>
      <c r="K71" s="166">
        <f t="shared" si="27"/>
        <v>3.1</v>
      </c>
      <c r="L71" s="166">
        <f>IF(B71="Regional crisis",(IF(VLOOKUP($C71,'Regional Crises'!$B$1:$R$66,10,FALSE)="x","x",ROUND(IF(VLOOKUP($C71,'Regional Crises'!$B$1:$R$66,10,FALSE)&gt;L$3,5,IF(VLOOKUP($C71,'Regional Crises'!$B$1:$R$66,10,FALSE)&lt;L$4,0,5-(L$3-VLOOKUP($C71,'Regional Crises'!$B$1:$R$66,10,FALSE))/(L$3-L$4)*5)),1))),IF(VLOOKUP($E71,'Country Indicator Data'!$B$4:$N$194,6,FALSE)="x","x",ROUND(IF(VLOOKUP($E71,'Country Indicator Data'!$B$4:$N$194,6,FALSE)&gt;L$3,5,IF(VLOOKUP($E71,'Country Indicator Data'!$B$4:$N$194,6,FALSE)&lt;L$4,0,5-(L$3-VLOOKUP($E71,'Country Indicator Data'!$B$4:$N$194,6,FALSE))/(L$3-L$4)*5)),1)))</f>
        <v>3.8</v>
      </c>
      <c r="M71" s="166">
        <f>IF(B71="Regional crisis",(IF(VLOOKUP($C71,'Regional Crises'!$B$1:$R$66,11,FALSE)="x","x",ROUND(IF(VLOOKUP($C71,'Regional Crises'!$B$1:$R$66,11,FALSE)&gt;M$3,5,IF(VLOOKUP($C71,'Regional Crises'!$B$1:$R$66,11,FALSE)&lt;M$4,0,5-(M$3-VLOOKUP($C71,'Regional Crises'!$B$1:$R$66,11,FALSE))/(M$3-M$4)*5)),1))),IF(VLOOKUP($E71,'Country Indicator Data'!$B$4:$N$194,7,FALSE)="x","x",ROUND(IF(VLOOKUP($E71,'Country Indicator Data'!$B$4:$N$194,7,FALSE)&gt;M$3,5,IF(VLOOKUP($E71,'Country Indicator Data'!$B$4:$N$194,7,FALSE)&lt;M$4,0,5-(M$3-VLOOKUP($E71,'Country Indicator Data'!$B$4:$N$194,7,FALSE))/(M$3-M$4)*5)),1)))</f>
        <v>3.6</v>
      </c>
      <c r="N71" s="166">
        <f t="shared" si="28"/>
        <v>3.7</v>
      </c>
      <c r="O71" s="166">
        <f t="shared" si="29"/>
        <v>3.15</v>
      </c>
      <c r="P71" s="166">
        <f>IF(B71="Regional crisis",VLOOKUP(C71,'Regional Crises'!$B$1:$R$69,12,FALSE),VLOOKUP(E71,'Country Indicator Data'!$B$4:$I$194,8,FALSE))</f>
        <v>4</v>
      </c>
      <c r="Q71" s="166">
        <f>IF($B71="Regional crisis",((IF(VLOOKUP($C71,'Regional Crises'!$B$1:$R$66,13,FALSE)="x","x",ROUND(IF(VLOOKUP($C71,'Regional Crises'!$B$1:$R$66,13,FALSE)&gt;Q$3,5,IF(VLOOKUP($C71,'Regional Crises'!$B$1:$R$66,13,FALSE)&lt;Q$4,0,5-(LOG(Q$3)-LOG(VLOOKUP($C71,'Regional Crises'!$B$1:$R$66,13,FALSE)))/(LOG(Q$3)-LOG(Q$4))*5)),1)))),(IF(VLOOKUP($E71,'Country Indicator Data'!$B$4:$N$194,9,FALSE)="x","x",ROUND(IF(VLOOKUP($E71,'Country Indicator Data'!$B$4:$N$194,9,FALSE)&gt;Q$3,5,IF(VLOOKUP($E71,'Country Indicator Data'!$B$4:$N$194,9,FALSE)&lt;Q$4,0,5-(LOG(Q$3)-LOG(VLOOKUP($E71,'Country Indicator Data'!$B$4:$N$194,9,FALSE)))/(LOG(Q$3)-LOG(Q$4))*5)),1))))</f>
        <v>4.0999999999999996</v>
      </c>
      <c r="R71" s="166">
        <f t="shared" si="30"/>
        <v>4.05</v>
      </c>
      <c r="S71" s="166">
        <f>IF(B71="Regional crisis",((IF(VLOOKUP($C71,'Regional Crises'!$B$1:$R$66,17,FALSE)="x","x",ROUND(IF(VLOOKUP($C71,'Regional Crises'!$B$1:$R$66,17,FALSE)&gt;S$3,0,IF(VLOOKUP($C71,'Regional Crises'!$B$1:$R$66,17,FALSE)&lt;S$4,5,(S$3-VLOOKUP($C71,'Regional Crises'!$B$1:$R$66,17,FALSE))/(S$3-S$4)*5)),1)))),(IF(VLOOKUP($E71,'Country Indicator Data'!$B$4:$N$194,13,FALSE)="x","x",ROUND(IF(VLOOKUP($E71,'Country Indicator Data'!$B$4:$N$194,13,FALSE)&gt;S$3,0,IF(VLOOKUP($E71,'Country Indicator Data'!$B$4:$N$194,13,FALSE)&lt;S$4,5,(S$3-VLOOKUP($E71,'Country Indicator Data'!$B$4:$N$194,13,FALSE))/(S$3-S$4)*5)),1))))</f>
        <v>3.7</v>
      </c>
      <c r="T71" s="166">
        <f>IF(B71="Regional crisis",((IF(VLOOKUP($C71,'Regional Crises'!$B$1:$R$66,14,FALSE)="x","x",ROUND(IF(VLOOKUP($C71,'Regional Crises'!$B$1:$R$66,14,FALSE)&gt;T$3,0,IF(VLOOKUP($C71,'Regional Crises'!$B$1:$R$66,14,FALSE)&lt;T$4,5,(T$3-VLOOKUP($C71,'Regional Crises'!$B$1:$R$66,14,FALSE))/(T$3-T$4)*5)),1)))),(IF(VLOOKUP($E71,'Country Indicator Data'!$B$4:$N$194,10,FALSE)="x","x",ROUND(IF(VLOOKUP($E71,'Country Indicator Data'!$B$4:$N$194,10,FALSE)&gt;T$3,0,IF(VLOOKUP($E71,'Country Indicator Data'!$B$4:$N$194,10,FALSE)&lt;T$4,5,(T$3-VLOOKUP($E71,'Country Indicator Data'!$B$4:$N$194,10,FALSE))/(T$3-T$4)*5)),1))))</f>
        <v>3.5</v>
      </c>
      <c r="U71" s="166">
        <f>IF(B71="Regional crisis",((IF(VLOOKUP($C71,'Regional Crises'!$B$1:$R$66,15,FALSE)="x","x",ROUND(IF(VLOOKUP($C71,'Regional Crises'!$B$1:$R$66,15,FALSE)&gt;U$3,0,IF(VLOOKUP($C71,'Regional Crises'!$B$1:$R$66,15,FALSE)&lt;U$4,5,(U$3-VLOOKUP($C71,'Regional Crises'!$B$1:$R$66,15,FALSE))/(U$3-U$4)*5)),1)))),(IF(VLOOKUP($E71,'Country Indicator Data'!$B$4:$N$194,11,FALSE)="x","x",ROUND(IF(VLOOKUP($E71,'Country Indicator Data'!$B$4:$N$194,11,FALSE)&gt;U$3,0,IF(VLOOKUP($E71,'Country Indicator Data'!$B$4:$N$194,11,FALSE)&lt;U$4,5,(U$3-VLOOKUP($E71,'Country Indicator Data'!$B$4:$N$194,11,FALSE))/(U$3-U$4)*5)),1))))</f>
        <v>3.5</v>
      </c>
      <c r="V71" s="166">
        <f>IF(B71="Regional crisis",((IF(VLOOKUP($C71,'Regional Crises'!$B$1:$R$66,16,FALSE)="x","x",ROUND(IF(VLOOKUP($C71,'Regional Crises'!$B$1:$R$66,16,FALSE)&gt;V$3,0,IF(VLOOKUP($C71,'Regional Crises'!$B$1:$R$66,16,FALSE)&lt;V$4,5,(V$3-VLOOKUP($C71,'Regional Crises'!$B$1:$R$66,16,FALSE))/(V$3-V$4)*5)),1)))),(IF(VLOOKUP($E71,'Country Indicator Data'!$B$4:$N$194,12,FALSE)="x","x",ROUND(IF(VLOOKUP($E71,'Country Indicator Data'!$B$4:$N$194,12,FALSE)&gt;V$3,0,IF(VLOOKUP($E71,'Country Indicator Data'!$B$4:$N$194,12,FALSE)&lt;V$4,5,(V$3-VLOOKUP($E71,'Country Indicator Data'!$B$4:$N$194,12,FALSE))/(V$3-V$4)*5)),1))))</f>
        <v>2.8</v>
      </c>
      <c r="W71" s="166">
        <f t="shared" si="31"/>
        <v>3.4</v>
      </c>
      <c r="X71" s="166">
        <f t="shared" si="32"/>
        <v>3.5</v>
      </c>
      <c r="Y71" s="173">
        <f>IF('Core Indicators'!FC68="x","x",IF('Core Indicators'!FC68&gt;=5,5,IF('Core Indicators'!FC68&gt;=4,4,IF('Core Indicators'!FC68&gt;=3,3,IF('Core Indicators'!FC68&gt;=2,2,IF('Core Indicators'!FC68&gt;=1,1,0))))))</f>
        <v>5</v>
      </c>
      <c r="Z71" s="166">
        <f t="shared" si="33"/>
        <v>5</v>
      </c>
      <c r="AA71" s="173">
        <f>'Crisis Indicator Data'!Y68</f>
        <v>0</v>
      </c>
      <c r="AB71" s="173">
        <f>'Crisis Indicator Data'!Z68</f>
        <v>1</v>
      </c>
      <c r="AC71" s="173">
        <f>'Crisis Indicator Data'!AA68</f>
        <v>0</v>
      </c>
      <c r="AD71" s="173">
        <f>'Crisis Indicator Data'!AB68</f>
        <v>0</v>
      </c>
      <c r="AE71" s="173">
        <f t="shared" si="34"/>
        <v>1</v>
      </c>
      <c r="AF71" s="173">
        <f>'Crisis Indicator Data'!AC68</f>
        <v>0</v>
      </c>
      <c r="AG71" s="173">
        <f>'Crisis Indicator Data'!AD68</f>
        <v>2</v>
      </c>
      <c r="AH71" s="173">
        <f t="shared" si="35"/>
        <v>2</v>
      </c>
      <c r="AI71" s="173">
        <f>'Crisis Indicator Data'!AE68</f>
        <v>1</v>
      </c>
      <c r="AJ71" s="173">
        <f>'Crisis Indicator Data'!AF68</f>
        <v>1</v>
      </c>
      <c r="AK71" s="173">
        <f>'Crisis Indicator Data'!AG68</f>
        <v>1</v>
      </c>
      <c r="AL71" s="173">
        <f t="shared" si="36"/>
        <v>3</v>
      </c>
      <c r="AM71" s="166">
        <f t="shared" si="37"/>
        <v>2</v>
      </c>
      <c r="AN71" s="166">
        <f t="shared" si="38"/>
        <v>3.5</v>
      </c>
    </row>
    <row r="72" spans="1:40" ht="13.5" customHeight="1">
      <c r="A72" s="97" t="str">
        <f>'Crisis Indicator Data'!A69</f>
        <v>Food Security Crisis in Mozambique</v>
      </c>
      <c r="B72" s="98" t="str">
        <f>'Crisis Indicator Data'!B69</f>
        <v>Food Security</v>
      </c>
      <c r="C72" s="98" t="str">
        <f>'Crisis Indicator Data'!C69</f>
        <v>MOZ006</v>
      </c>
      <c r="D72" s="98" t="str">
        <f>'Crisis Indicator Data'!D69</f>
        <v>Mozambique</v>
      </c>
      <c r="E72" s="99" t="str">
        <f>'Crisis Indicator Data'!E69</f>
        <v>MOZ</v>
      </c>
      <c r="F72" s="166">
        <f>IF(B72="Regional crisis",(IF(VLOOKUP($C72,'Regional Crises'!$B$1:$R$66,7,FALSE)="x","x",ROUND(IF(VLOOKUP($C72,'Regional Crises'!$B$1:$R$66,7,FALSE)&gt;$F$3,5,IF(VLOOKUP($C72,'Regional Crises'!$B$1:$R$66,7,FALSE)&lt;F$4,0,($F$3-VLOOKUP($C72,'Regional Crises'!$B$1:$R$66,7,FALSE))/($F$3-$F$4)*5)),1))),IF(VLOOKUP($E72,'Country Indicator Data'!$B$4:$N$194,3,FALSE)="x","x",ROUND(IF(VLOOKUP($E72,'Country Indicator Data'!$B$4:$N$194,3,FALSE)&gt;$F$3,5,IF(VLOOKUP($E72,'Country Indicator Data'!$B$4:$N$194,3,FALSE)&lt;$F$4,0,($F$3-VLOOKUP($E72,'Country Indicator Data'!$B$4:$N$194,3,FALSE))/($F$3-$F$4)*5)),1)))</f>
        <v>2.5</v>
      </c>
      <c r="G72" s="166">
        <f>IF(B72="Regional crisis",(IF(VLOOKUP($C72,'Regional Crises'!$B$1:$R$66,9,FALSE)="x","x",ROUND(IF(VLOOKUP($C72,'Regional Crises'!$B$1:$R$66,9,FALSE)&gt;G$3,5,IF(VLOOKUP($C72,'Regional Crises'!$B$1:$R$66,9,FALSE)&lt;G$4,0,(G$3-VLOOKUP($C72,'Regional Crises'!$B$1:$R$66,9,FALSE))/(G$3-G$4)*5)),1))),IF(VLOOKUP($E72,'Country Indicator Data'!$B$4:$N$194,5,FALSE)="x","x",ROUND(IF(VLOOKUP($E72,'Country Indicator Data'!$B$4:$N$194,5,FALSE)&gt;G$3,5,IF(VLOOKUP($E72,'Country Indicator Data'!$B$4:$N$194,5,FALSE)&lt;G$4,0,(G$3-VLOOKUP($E72,'Country Indicator Data'!$B$4:$N$194,5,FALSE))/(G$3-G$4)*5)),1)))</f>
        <v>2.8</v>
      </c>
      <c r="H72" s="166">
        <f t="shared" si="26"/>
        <v>2.65</v>
      </c>
      <c r="I72" s="166">
        <f>IF(B72="Regional crisis",(IF(VLOOKUP($C72,'Regional Crises'!$B$1:$R$66,6,FALSE)="x","x",ROUND(IF(VLOOKUP($C72,'Regional Crises'!$B$1:$R$66,6,FALSE)&gt;I$3,5,IF(VLOOKUP($C72,'Regional Crises'!$B$1:$R$66,6,FALSE)&lt;I$4,0,5-(I$3-VLOOKUP($C72,'Regional Crises'!$B$1:$R$66,6,FALSE))/(I$3-I$4)*5)),1))),IF(VLOOKUP($E72,'Country Indicator Data'!$B$4:$N$194,2,FALSE)="x","x",ROUND(IF(VLOOKUP($E72,'Country Indicator Data'!$B$4:$N$194,2,FALSE)&gt;I$3,5,IF(VLOOKUP($E72,'Country Indicator Data'!$B$4:$N$194,2,FALSE)&lt;I$4,0,5-(I$3-VLOOKUP($E72,'Country Indicator Data'!$B$4:$N$194,2,FALSE))/(I$3-I$4)*5)),1)))</f>
        <v>4.5</v>
      </c>
      <c r="J72" s="166">
        <f>IF(B72="Regional crisis",(IF(VLOOKUP($C72,'Regional Crises'!$B$1:$R$66,8,FALSE)="x","x",ROUND(IF(VLOOKUP($C72,'Regional Crises'!$B$1:$R$66,8,FALSE)&gt;J$3,5,IF(VLOOKUP($C72,'Regional Crises'!$B$1:$R$66,8,FALSE)&lt;J$4,0,5-(J$3-VLOOKUP($C72,'Regional Crises'!$B$1:$R$66,8,FALSE))/(J$3-J$4)*5)),1))),IF(VLOOKUP($E72,'Country Indicator Data'!$B$4:$N$194,4,FALSE)="x","x",ROUND(IF(VLOOKUP($E72,'Country Indicator Data'!$B$4:$N$194,4,FALSE)&gt;J$3,5,IF(VLOOKUP($E72,'Country Indicator Data'!$B$4:$N$194,4,FALSE)&lt;J$4,0,5-(J$3-VLOOKUP($E72,'Country Indicator Data'!$B$4:$N$194,4,FALSE))/(J$3-J$4)*5)),1)))</f>
        <v>1.7</v>
      </c>
      <c r="K72" s="166">
        <f t="shared" si="27"/>
        <v>3.1</v>
      </c>
      <c r="L72" s="166">
        <f>IF(B72="Regional crisis",(IF(VLOOKUP($C72,'Regional Crises'!$B$1:$R$66,10,FALSE)="x","x",ROUND(IF(VLOOKUP($C72,'Regional Crises'!$B$1:$R$66,10,FALSE)&gt;L$3,5,IF(VLOOKUP($C72,'Regional Crises'!$B$1:$R$66,10,FALSE)&lt;L$4,0,5-(L$3-VLOOKUP($C72,'Regional Crises'!$B$1:$R$66,10,FALSE))/(L$3-L$4)*5)),1))),IF(VLOOKUP($E72,'Country Indicator Data'!$B$4:$N$194,6,FALSE)="x","x",ROUND(IF(VLOOKUP($E72,'Country Indicator Data'!$B$4:$N$194,6,FALSE)&gt;L$3,5,IF(VLOOKUP($E72,'Country Indicator Data'!$B$4:$N$194,6,FALSE)&lt;L$4,0,5-(L$3-VLOOKUP($E72,'Country Indicator Data'!$B$4:$N$194,6,FALSE))/(L$3-L$4)*5)),1)))</f>
        <v>3.8</v>
      </c>
      <c r="M72" s="166">
        <f>IF(B72="Regional crisis",(IF(VLOOKUP($C72,'Regional Crises'!$B$1:$R$66,11,FALSE)="x","x",ROUND(IF(VLOOKUP($C72,'Regional Crises'!$B$1:$R$66,11,FALSE)&gt;M$3,5,IF(VLOOKUP($C72,'Regional Crises'!$B$1:$R$66,11,FALSE)&lt;M$4,0,5-(M$3-VLOOKUP($C72,'Regional Crises'!$B$1:$R$66,11,FALSE))/(M$3-M$4)*5)),1))),IF(VLOOKUP($E72,'Country Indicator Data'!$B$4:$N$194,7,FALSE)="x","x",ROUND(IF(VLOOKUP($E72,'Country Indicator Data'!$B$4:$N$194,7,FALSE)&gt;M$3,5,IF(VLOOKUP($E72,'Country Indicator Data'!$B$4:$N$194,7,FALSE)&lt;M$4,0,5-(M$3-VLOOKUP($E72,'Country Indicator Data'!$B$4:$N$194,7,FALSE))/(M$3-M$4)*5)),1)))</f>
        <v>3.6</v>
      </c>
      <c r="N72" s="166">
        <f t="shared" si="28"/>
        <v>3.7</v>
      </c>
      <c r="O72" s="166">
        <f t="shared" si="29"/>
        <v>3.15</v>
      </c>
      <c r="P72" s="166">
        <f>IF(B72="Regional crisis",VLOOKUP(C72,'Regional Crises'!$B$1:$R$69,12,FALSE),VLOOKUP(E72,'Country Indicator Data'!$B$4:$I$194,8,FALSE))</f>
        <v>4</v>
      </c>
      <c r="Q72" s="166">
        <f>IF($B72="Regional crisis",((IF(VLOOKUP($C72,'Regional Crises'!$B$1:$R$66,13,FALSE)="x","x",ROUND(IF(VLOOKUP($C72,'Regional Crises'!$B$1:$R$66,13,FALSE)&gt;Q$3,5,IF(VLOOKUP($C72,'Regional Crises'!$B$1:$R$66,13,FALSE)&lt;Q$4,0,5-(LOG(Q$3)-LOG(VLOOKUP($C72,'Regional Crises'!$B$1:$R$66,13,FALSE)))/(LOG(Q$3)-LOG(Q$4))*5)),1)))),(IF(VLOOKUP($E72,'Country Indicator Data'!$B$4:$N$194,9,FALSE)="x","x",ROUND(IF(VLOOKUP($E72,'Country Indicator Data'!$B$4:$N$194,9,FALSE)&gt;Q$3,5,IF(VLOOKUP($E72,'Country Indicator Data'!$B$4:$N$194,9,FALSE)&lt;Q$4,0,5-(LOG(Q$3)-LOG(VLOOKUP($E72,'Country Indicator Data'!$B$4:$N$194,9,FALSE)))/(LOG(Q$3)-LOG(Q$4))*5)),1))))</f>
        <v>4.0999999999999996</v>
      </c>
      <c r="R72" s="166">
        <f t="shared" si="30"/>
        <v>4.05</v>
      </c>
      <c r="S72" s="166">
        <f>IF(B72="Regional crisis",((IF(VLOOKUP($C72,'Regional Crises'!$B$1:$R$66,17,FALSE)="x","x",ROUND(IF(VLOOKUP($C72,'Regional Crises'!$B$1:$R$66,17,FALSE)&gt;S$3,0,IF(VLOOKUP($C72,'Regional Crises'!$B$1:$R$66,17,FALSE)&lt;S$4,5,(S$3-VLOOKUP($C72,'Regional Crises'!$B$1:$R$66,17,FALSE))/(S$3-S$4)*5)),1)))),(IF(VLOOKUP($E72,'Country Indicator Data'!$B$4:$N$194,13,FALSE)="x","x",ROUND(IF(VLOOKUP($E72,'Country Indicator Data'!$B$4:$N$194,13,FALSE)&gt;S$3,0,IF(VLOOKUP($E72,'Country Indicator Data'!$B$4:$N$194,13,FALSE)&lt;S$4,5,(S$3-VLOOKUP($E72,'Country Indicator Data'!$B$4:$N$194,13,FALSE))/(S$3-S$4)*5)),1))))</f>
        <v>3.7</v>
      </c>
      <c r="T72" s="166">
        <f>IF(B72="Regional crisis",((IF(VLOOKUP($C72,'Regional Crises'!$B$1:$R$66,14,FALSE)="x","x",ROUND(IF(VLOOKUP($C72,'Regional Crises'!$B$1:$R$66,14,FALSE)&gt;T$3,0,IF(VLOOKUP($C72,'Regional Crises'!$B$1:$R$66,14,FALSE)&lt;T$4,5,(T$3-VLOOKUP($C72,'Regional Crises'!$B$1:$R$66,14,FALSE))/(T$3-T$4)*5)),1)))),(IF(VLOOKUP($E72,'Country Indicator Data'!$B$4:$N$194,10,FALSE)="x","x",ROUND(IF(VLOOKUP($E72,'Country Indicator Data'!$B$4:$N$194,10,FALSE)&gt;T$3,0,IF(VLOOKUP($E72,'Country Indicator Data'!$B$4:$N$194,10,FALSE)&lt;T$4,5,(T$3-VLOOKUP($E72,'Country Indicator Data'!$B$4:$N$194,10,FALSE))/(T$3-T$4)*5)),1))))</f>
        <v>3.5</v>
      </c>
      <c r="U72" s="166">
        <f>IF(B72="Regional crisis",((IF(VLOOKUP($C72,'Regional Crises'!$B$1:$R$66,15,FALSE)="x","x",ROUND(IF(VLOOKUP($C72,'Regional Crises'!$B$1:$R$66,15,FALSE)&gt;U$3,0,IF(VLOOKUP($C72,'Regional Crises'!$B$1:$R$66,15,FALSE)&lt;U$4,5,(U$3-VLOOKUP($C72,'Regional Crises'!$B$1:$R$66,15,FALSE))/(U$3-U$4)*5)),1)))),(IF(VLOOKUP($E72,'Country Indicator Data'!$B$4:$N$194,11,FALSE)="x","x",ROUND(IF(VLOOKUP($E72,'Country Indicator Data'!$B$4:$N$194,11,FALSE)&gt;U$3,0,IF(VLOOKUP($E72,'Country Indicator Data'!$B$4:$N$194,11,FALSE)&lt;U$4,5,(U$3-VLOOKUP($E72,'Country Indicator Data'!$B$4:$N$194,11,FALSE))/(U$3-U$4)*5)),1))))</f>
        <v>3.5</v>
      </c>
      <c r="V72" s="166">
        <f>IF(B72="Regional crisis",((IF(VLOOKUP($C72,'Regional Crises'!$B$1:$R$66,16,FALSE)="x","x",ROUND(IF(VLOOKUP($C72,'Regional Crises'!$B$1:$R$66,16,FALSE)&gt;V$3,0,IF(VLOOKUP($C72,'Regional Crises'!$B$1:$R$66,16,FALSE)&lt;V$4,5,(V$3-VLOOKUP($C72,'Regional Crises'!$B$1:$R$66,16,FALSE))/(V$3-V$4)*5)),1)))),(IF(VLOOKUP($E72,'Country Indicator Data'!$B$4:$N$194,12,FALSE)="x","x",ROUND(IF(VLOOKUP($E72,'Country Indicator Data'!$B$4:$N$194,12,FALSE)&gt;V$3,0,IF(VLOOKUP($E72,'Country Indicator Data'!$B$4:$N$194,12,FALSE)&lt;V$4,5,(V$3-VLOOKUP($E72,'Country Indicator Data'!$B$4:$N$194,12,FALSE))/(V$3-V$4)*5)),1))))</f>
        <v>2.8</v>
      </c>
      <c r="W72" s="166">
        <f t="shared" si="31"/>
        <v>3.4</v>
      </c>
      <c r="X72" s="166">
        <f t="shared" si="32"/>
        <v>3.5</v>
      </c>
      <c r="Y72" s="173">
        <f>IF('Core Indicators'!FC69="x","x",IF('Core Indicators'!FC69&gt;=5,5,IF('Core Indicators'!FC69&gt;=4,4,IF('Core Indicators'!FC69&gt;=3,3,IF('Core Indicators'!FC69&gt;=2,2,IF('Core Indicators'!FC69&gt;=1,1,0))))))</f>
        <v>3</v>
      </c>
      <c r="Z72" s="166">
        <f t="shared" si="33"/>
        <v>3</v>
      </c>
      <c r="AA72" s="173">
        <f>'Crisis Indicator Data'!Y69</f>
        <v>0</v>
      </c>
      <c r="AB72" s="173">
        <f>'Crisis Indicator Data'!Z69</f>
        <v>0</v>
      </c>
      <c r="AC72" s="173">
        <f>'Crisis Indicator Data'!AA69</f>
        <v>0</v>
      </c>
      <c r="AD72" s="173">
        <f>'Crisis Indicator Data'!AB69</f>
        <v>1</v>
      </c>
      <c r="AE72" s="173">
        <f t="shared" si="34"/>
        <v>1</v>
      </c>
      <c r="AF72" s="173">
        <f>'Crisis Indicator Data'!AC69</f>
        <v>0</v>
      </c>
      <c r="AG72" s="173">
        <f>'Crisis Indicator Data'!AD69</f>
        <v>0</v>
      </c>
      <c r="AH72" s="173">
        <f t="shared" si="35"/>
        <v>0</v>
      </c>
      <c r="AI72" s="173">
        <f>'Crisis Indicator Data'!AE69</f>
        <v>1</v>
      </c>
      <c r="AJ72" s="173">
        <f>'Crisis Indicator Data'!AF69</f>
        <v>0</v>
      </c>
      <c r="AK72" s="173">
        <f>'Crisis Indicator Data'!AG69</f>
        <v>1</v>
      </c>
      <c r="AL72" s="173">
        <f t="shared" si="36"/>
        <v>2</v>
      </c>
      <c r="AM72" s="166">
        <f t="shared" si="37"/>
        <v>1</v>
      </c>
      <c r="AN72" s="166">
        <f t="shared" si="38"/>
        <v>2</v>
      </c>
    </row>
    <row r="73" spans="1:40" ht="13.5" customHeight="1">
      <c r="A73" s="97" t="str">
        <f>'Crisis Indicator Data'!A70</f>
        <v>Tropical Cyclone Eloise in Mozambique</v>
      </c>
      <c r="B73" s="98" t="str">
        <f>'Crisis Indicator Data'!B70</f>
        <v>Tropical cyclone</v>
      </c>
      <c r="C73" s="98" t="str">
        <f>'Crisis Indicator Data'!C70</f>
        <v>MOZ007</v>
      </c>
      <c r="D73" s="98" t="str">
        <f>'Crisis Indicator Data'!D70</f>
        <v>Mozambique</v>
      </c>
      <c r="E73" s="99" t="str">
        <f>'Crisis Indicator Data'!E70</f>
        <v>MOZ</v>
      </c>
      <c r="F73" s="166">
        <f>IF(B73="Regional crisis",(IF(VLOOKUP($C73,'Regional Crises'!$B$1:$R$66,7,FALSE)="x","x",ROUND(IF(VLOOKUP($C73,'Regional Crises'!$B$1:$R$66,7,FALSE)&gt;$F$3,5,IF(VLOOKUP($C73,'Regional Crises'!$B$1:$R$66,7,FALSE)&lt;F$4,0,($F$3-VLOOKUP($C73,'Regional Crises'!$B$1:$R$66,7,FALSE))/($F$3-$F$4)*5)),1))),IF(VLOOKUP($E73,'Country Indicator Data'!$B$4:$N$194,3,FALSE)="x","x",ROUND(IF(VLOOKUP($E73,'Country Indicator Data'!$B$4:$N$194,3,FALSE)&gt;$F$3,5,IF(VLOOKUP($E73,'Country Indicator Data'!$B$4:$N$194,3,FALSE)&lt;$F$4,0,($F$3-VLOOKUP($E73,'Country Indicator Data'!$B$4:$N$194,3,FALSE))/($F$3-$F$4)*5)),1)))</f>
        <v>2.5</v>
      </c>
      <c r="G73" s="166">
        <f>IF(B73="Regional crisis",(IF(VLOOKUP($C73,'Regional Crises'!$B$1:$R$66,9,FALSE)="x","x",ROUND(IF(VLOOKUP($C73,'Regional Crises'!$B$1:$R$66,9,FALSE)&gt;G$3,5,IF(VLOOKUP($C73,'Regional Crises'!$B$1:$R$66,9,FALSE)&lt;G$4,0,(G$3-VLOOKUP($C73,'Regional Crises'!$B$1:$R$66,9,FALSE))/(G$3-G$4)*5)),1))),IF(VLOOKUP($E73,'Country Indicator Data'!$B$4:$N$194,5,FALSE)="x","x",ROUND(IF(VLOOKUP($E73,'Country Indicator Data'!$B$4:$N$194,5,FALSE)&gt;G$3,5,IF(VLOOKUP($E73,'Country Indicator Data'!$B$4:$N$194,5,FALSE)&lt;G$4,0,(G$3-VLOOKUP($E73,'Country Indicator Data'!$B$4:$N$194,5,FALSE))/(G$3-G$4)*5)),1)))</f>
        <v>2.8</v>
      </c>
      <c r="H73" s="166">
        <f t="shared" si="26"/>
        <v>2.65</v>
      </c>
      <c r="I73" s="166">
        <f>IF(B73="Regional crisis",(IF(VLOOKUP($C73,'Regional Crises'!$B$1:$R$66,6,FALSE)="x","x",ROUND(IF(VLOOKUP($C73,'Regional Crises'!$B$1:$R$66,6,FALSE)&gt;I$3,5,IF(VLOOKUP($C73,'Regional Crises'!$B$1:$R$66,6,FALSE)&lt;I$4,0,5-(I$3-VLOOKUP($C73,'Regional Crises'!$B$1:$R$66,6,FALSE))/(I$3-I$4)*5)),1))),IF(VLOOKUP($E73,'Country Indicator Data'!$B$4:$N$194,2,FALSE)="x","x",ROUND(IF(VLOOKUP($E73,'Country Indicator Data'!$B$4:$N$194,2,FALSE)&gt;I$3,5,IF(VLOOKUP($E73,'Country Indicator Data'!$B$4:$N$194,2,FALSE)&lt;I$4,0,5-(I$3-VLOOKUP($E73,'Country Indicator Data'!$B$4:$N$194,2,FALSE))/(I$3-I$4)*5)),1)))</f>
        <v>4.5</v>
      </c>
      <c r="J73" s="166">
        <f>IF(B73="Regional crisis",(IF(VLOOKUP($C73,'Regional Crises'!$B$1:$R$66,8,FALSE)="x","x",ROUND(IF(VLOOKUP($C73,'Regional Crises'!$B$1:$R$66,8,FALSE)&gt;J$3,5,IF(VLOOKUP($C73,'Regional Crises'!$B$1:$R$66,8,FALSE)&lt;J$4,0,5-(J$3-VLOOKUP($C73,'Regional Crises'!$B$1:$R$66,8,FALSE))/(J$3-J$4)*5)),1))),IF(VLOOKUP($E73,'Country Indicator Data'!$B$4:$N$194,4,FALSE)="x","x",ROUND(IF(VLOOKUP($E73,'Country Indicator Data'!$B$4:$N$194,4,FALSE)&gt;J$3,5,IF(VLOOKUP($E73,'Country Indicator Data'!$B$4:$N$194,4,FALSE)&lt;J$4,0,5-(J$3-VLOOKUP($E73,'Country Indicator Data'!$B$4:$N$194,4,FALSE))/(J$3-J$4)*5)),1)))</f>
        <v>1.7</v>
      </c>
      <c r="K73" s="166">
        <f t="shared" si="27"/>
        <v>3.1</v>
      </c>
      <c r="L73" s="166">
        <f>IF(B73="Regional crisis",(IF(VLOOKUP($C73,'Regional Crises'!$B$1:$R$66,10,FALSE)="x","x",ROUND(IF(VLOOKUP($C73,'Regional Crises'!$B$1:$R$66,10,FALSE)&gt;L$3,5,IF(VLOOKUP($C73,'Regional Crises'!$B$1:$R$66,10,FALSE)&lt;L$4,0,5-(L$3-VLOOKUP($C73,'Regional Crises'!$B$1:$R$66,10,FALSE))/(L$3-L$4)*5)),1))),IF(VLOOKUP($E73,'Country Indicator Data'!$B$4:$N$194,6,FALSE)="x","x",ROUND(IF(VLOOKUP($E73,'Country Indicator Data'!$B$4:$N$194,6,FALSE)&gt;L$3,5,IF(VLOOKUP($E73,'Country Indicator Data'!$B$4:$N$194,6,FALSE)&lt;L$4,0,5-(L$3-VLOOKUP($E73,'Country Indicator Data'!$B$4:$N$194,6,FALSE))/(L$3-L$4)*5)),1)))</f>
        <v>3.8</v>
      </c>
      <c r="M73" s="166">
        <f>IF(B73="Regional crisis",(IF(VLOOKUP($C73,'Regional Crises'!$B$1:$R$66,11,FALSE)="x","x",ROUND(IF(VLOOKUP($C73,'Regional Crises'!$B$1:$R$66,11,FALSE)&gt;M$3,5,IF(VLOOKUP($C73,'Regional Crises'!$B$1:$R$66,11,FALSE)&lt;M$4,0,5-(M$3-VLOOKUP($C73,'Regional Crises'!$B$1:$R$66,11,FALSE))/(M$3-M$4)*5)),1))),IF(VLOOKUP($E73,'Country Indicator Data'!$B$4:$N$194,7,FALSE)="x","x",ROUND(IF(VLOOKUP($E73,'Country Indicator Data'!$B$4:$N$194,7,FALSE)&gt;M$3,5,IF(VLOOKUP($E73,'Country Indicator Data'!$B$4:$N$194,7,FALSE)&lt;M$4,0,5-(M$3-VLOOKUP($E73,'Country Indicator Data'!$B$4:$N$194,7,FALSE))/(M$3-M$4)*5)),1)))</f>
        <v>3.6</v>
      </c>
      <c r="N73" s="166">
        <f t="shared" si="28"/>
        <v>3.7</v>
      </c>
      <c r="O73" s="166">
        <f t="shared" si="29"/>
        <v>3.15</v>
      </c>
      <c r="P73" s="166">
        <f>IF(B73="Regional crisis",VLOOKUP(C73,'Regional Crises'!$B$1:$R$69,12,FALSE),VLOOKUP(E73,'Country Indicator Data'!$B$4:$I$194,8,FALSE))</f>
        <v>4</v>
      </c>
      <c r="Q73" s="166">
        <f>IF($B73="Regional crisis",((IF(VLOOKUP($C73,'Regional Crises'!$B$1:$R$66,13,FALSE)="x","x",ROUND(IF(VLOOKUP($C73,'Regional Crises'!$B$1:$R$66,13,FALSE)&gt;Q$3,5,IF(VLOOKUP($C73,'Regional Crises'!$B$1:$R$66,13,FALSE)&lt;Q$4,0,5-(LOG(Q$3)-LOG(VLOOKUP($C73,'Regional Crises'!$B$1:$R$66,13,FALSE)))/(LOG(Q$3)-LOG(Q$4))*5)),1)))),(IF(VLOOKUP($E73,'Country Indicator Data'!$B$4:$N$194,9,FALSE)="x","x",ROUND(IF(VLOOKUP($E73,'Country Indicator Data'!$B$4:$N$194,9,FALSE)&gt;Q$3,5,IF(VLOOKUP($E73,'Country Indicator Data'!$B$4:$N$194,9,FALSE)&lt;Q$4,0,5-(LOG(Q$3)-LOG(VLOOKUP($E73,'Country Indicator Data'!$B$4:$N$194,9,FALSE)))/(LOG(Q$3)-LOG(Q$4))*5)),1))))</f>
        <v>4.0999999999999996</v>
      </c>
      <c r="R73" s="166">
        <f t="shared" si="30"/>
        <v>4.05</v>
      </c>
      <c r="S73" s="166">
        <f>IF(B73="Regional crisis",((IF(VLOOKUP($C73,'Regional Crises'!$B$1:$R$66,17,FALSE)="x","x",ROUND(IF(VLOOKUP($C73,'Regional Crises'!$B$1:$R$66,17,FALSE)&gt;S$3,0,IF(VLOOKUP($C73,'Regional Crises'!$B$1:$R$66,17,FALSE)&lt;S$4,5,(S$3-VLOOKUP($C73,'Regional Crises'!$B$1:$R$66,17,FALSE))/(S$3-S$4)*5)),1)))),(IF(VLOOKUP($E73,'Country Indicator Data'!$B$4:$N$194,13,FALSE)="x","x",ROUND(IF(VLOOKUP($E73,'Country Indicator Data'!$B$4:$N$194,13,FALSE)&gt;S$3,0,IF(VLOOKUP($E73,'Country Indicator Data'!$B$4:$N$194,13,FALSE)&lt;S$4,5,(S$3-VLOOKUP($E73,'Country Indicator Data'!$B$4:$N$194,13,FALSE))/(S$3-S$4)*5)),1))))</f>
        <v>3.7</v>
      </c>
      <c r="T73" s="166">
        <f>IF(B73="Regional crisis",((IF(VLOOKUP($C73,'Regional Crises'!$B$1:$R$66,14,FALSE)="x","x",ROUND(IF(VLOOKUP($C73,'Regional Crises'!$B$1:$R$66,14,FALSE)&gt;T$3,0,IF(VLOOKUP($C73,'Regional Crises'!$B$1:$R$66,14,FALSE)&lt;T$4,5,(T$3-VLOOKUP($C73,'Regional Crises'!$B$1:$R$66,14,FALSE))/(T$3-T$4)*5)),1)))),(IF(VLOOKUP($E73,'Country Indicator Data'!$B$4:$N$194,10,FALSE)="x","x",ROUND(IF(VLOOKUP($E73,'Country Indicator Data'!$B$4:$N$194,10,FALSE)&gt;T$3,0,IF(VLOOKUP($E73,'Country Indicator Data'!$B$4:$N$194,10,FALSE)&lt;T$4,5,(T$3-VLOOKUP($E73,'Country Indicator Data'!$B$4:$N$194,10,FALSE))/(T$3-T$4)*5)),1))))</f>
        <v>3.5</v>
      </c>
      <c r="U73" s="166">
        <f>IF(B73="Regional crisis",((IF(VLOOKUP($C73,'Regional Crises'!$B$1:$R$66,15,FALSE)="x","x",ROUND(IF(VLOOKUP($C73,'Regional Crises'!$B$1:$R$66,15,FALSE)&gt;U$3,0,IF(VLOOKUP($C73,'Regional Crises'!$B$1:$R$66,15,FALSE)&lt;U$4,5,(U$3-VLOOKUP($C73,'Regional Crises'!$B$1:$R$66,15,FALSE))/(U$3-U$4)*5)),1)))),(IF(VLOOKUP($E73,'Country Indicator Data'!$B$4:$N$194,11,FALSE)="x","x",ROUND(IF(VLOOKUP($E73,'Country Indicator Data'!$B$4:$N$194,11,FALSE)&gt;U$3,0,IF(VLOOKUP($E73,'Country Indicator Data'!$B$4:$N$194,11,FALSE)&lt;U$4,5,(U$3-VLOOKUP($E73,'Country Indicator Data'!$B$4:$N$194,11,FALSE))/(U$3-U$4)*5)),1))))</f>
        <v>3.5</v>
      </c>
      <c r="V73" s="166">
        <f>IF(B73="Regional crisis",((IF(VLOOKUP($C73,'Regional Crises'!$B$1:$R$66,16,FALSE)="x","x",ROUND(IF(VLOOKUP($C73,'Regional Crises'!$B$1:$R$66,16,FALSE)&gt;V$3,0,IF(VLOOKUP($C73,'Regional Crises'!$B$1:$R$66,16,FALSE)&lt;V$4,5,(V$3-VLOOKUP($C73,'Regional Crises'!$B$1:$R$66,16,FALSE))/(V$3-V$4)*5)),1)))),(IF(VLOOKUP($E73,'Country Indicator Data'!$B$4:$N$194,12,FALSE)="x","x",ROUND(IF(VLOOKUP($E73,'Country Indicator Data'!$B$4:$N$194,12,FALSE)&gt;V$3,0,IF(VLOOKUP($E73,'Country Indicator Data'!$B$4:$N$194,12,FALSE)&lt;V$4,5,(V$3-VLOOKUP($E73,'Country Indicator Data'!$B$4:$N$194,12,FALSE))/(V$3-V$4)*5)),1))))</f>
        <v>2.8</v>
      </c>
      <c r="W73" s="166">
        <f t="shared" si="31"/>
        <v>3.4</v>
      </c>
      <c r="X73" s="166">
        <f t="shared" si="32"/>
        <v>3.5</v>
      </c>
      <c r="Y73" s="173">
        <f>IF('Core Indicators'!FC70="x","x",IF('Core Indicators'!FC70&gt;=5,5,IF('Core Indicators'!FC70&gt;=4,4,IF('Core Indicators'!FC70&gt;=3,3,IF('Core Indicators'!FC70&gt;=2,2,IF('Core Indicators'!FC70&gt;=1,1,0))))))</f>
        <v>3</v>
      </c>
      <c r="Z73" s="166">
        <f t="shared" si="33"/>
        <v>3</v>
      </c>
      <c r="AA73" s="173">
        <f>'Crisis Indicator Data'!Y70</f>
        <v>1</v>
      </c>
      <c r="AB73" s="173">
        <f>'Crisis Indicator Data'!Z70</f>
        <v>1</v>
      </c>
      <c r="AC73" s="173">
        <f>'Crisis Indicator Data'!AA70</f>
        <v>0</v>
      </c>
      <c r="AD73" s="173">
        <f>'Crisis Indicator Data'!AB70</f>
        <v>0</v>
      </c>
      <c r="AE73" s="173">
        <f t="shared" si="34"/>
        <v>2</v>
      </c>
      <c r="AF73" s="173">
        <f>'Crisis Indicator Data'!AC70</f>
        <v>0</v>
      </c>
      <c r="AG73" s="173">
        <f>'Crisis Indicator Data'!AD70</f>
        <v>1</v>
      </c>
      <c r="AH73" s="173">
        <f t="shared" si="35"/>
        <v>1</v>
      </c>
      <c r="AI73" s="173">
        <f>'Crisis Indicator Data'!AE70</f>
        <v>0</v>
      </c>
      <c r="AJ73" s="173">
        <f>'Crisis Indicator Data'!AF70</f>
        <v>1</v>
      </c>
      <c r="AK73" s="173">
        <f>'Crisis Indicator Data'!AG70</f>
        <v>3</v>
      </c>
      <c r="AL73" s="173">
        <f t="shared" si="36"/>
        <v>3</v>
      </c>
      <c r="AM73" s="166">
        <f t="shared" si="37"/>
        <v>2</v>
      </c>
      <c r="AN73" s="166">
        <f t="shared" si="38"/>
        <v>2.5</v>
      </c>
    </row>
    <row r="74" spans="1:40" ht="13.5" customHeight="1">
      <c r="A74" s="97" t="str">
        <f>'Crisis Indicator Data'!A71</f>
        <v>Refugees from Mali in Mauritania</v>
      </c>
      <c r="B74" s="98" t="str">
        <f>'Crisis Indicator Data'!B71</f>
        <v>International displacement</v>
      </c>
      <c r="C74" s="98" t="str">
        <f>'Crisis Indicator Data'!C71</f>
        <v>MRT002</v>
      </c>
      <c r="D74" s="98" t="str">
        <f>'Crisis Indicator Data'!D71</f>
        <v>Mauritania</v>
      </c>
      <c r="E74" s="99" t="str">
        <f>'Crisis Indicator Data'!E71</f>
        <v>MRT</v>
      </c>
      <c r="F74" s="166">
        <f>IF(B74="Regional crisis",(IF(VLOOKUP($C74,'Regional Crises'!$B$1:$R$66,7,FALSE)="x","x",ROUND(IF(VLOOKUP($C74,'Regional Crises'!$B$1:$R$66,7,FALSE)&gt;$F$3,5,IF(VLOOKUP($C74,'Regional Crises'!$B$1:$R$66,7,FALSE)&lt;F$4,0,($F$3-VLOOKUP($C74,'Regional Crises'!$B$1:$R$66,7,FALSE))/($F$3-$F$4)*5)),1))),IF(VLOOKUP($E74,'Country Indicator Data'!$B$4:$N$194,3,FALSE)="x","x",ROUND(IF(VLOOKUP($E74,'Country Indicator Data'!$B$4:$N$194,3,FALSE)&gt;$F$3,5,IF(VLOOKUP($E74,'Country Indicator Data'!$B$4:$N$194,3,FALSE)&lt;$F$4,0,($F$3-VLOOKUP($E74,'Country Indicator Data'!$B$4:$N$194,3,FALSE))/($F$3-$F$4)*5)),1)))</f>
        <v>3.2</v>
      </c>
      <c r="G74" s="166">
        <f>IF(B74="Regional crisis",(IF(VLOOKUP($C74,'Regional Crises'!$B$1:$R$66,9,FALSE)="x","x",ROUND(IF(VLOOKUP($C74,'Regional Crises'!$B$1:$R$66,9,FALSE)&gt;G$3,5,IF(VLOOKUP($C74,'Regional Crises'!$B$1:$R$66,9,FALSE)&lt;G$4,0,(G$3-VLOOKUP($C74,'Regional Crises'!$B$1:$R$66,9,FALSE))/(G$3-G$4)*5)),1))),IF(VLOOKUP($E74,'Country Indicator Data'!$B$4:$N$194,5,FALSE)="x","x",ROUND(IF(VLOOKUP($E74,'Country Indicator Data'!$B$4:$N$194,5,FALSE)&gt;G$3,5,IF(VLOOKUP($E74,'Country Indicator Data'!$B$4:$N$194,5,FALSE)&lt;G$4,0,(G$3-VLOOKUP($E74,'Country Indicator Data'!$B$4:$N$194,5,FALSE))/(G$3-G$4)*5)),1)))</f>
        <v>2.9</v>
      </c>
      <c r="H74" s="166">
        <f t="shared" si="26"/>
        <v>3.05</v>
      </c>
      <c r="I74" s="166">
        <f>IF(B74="Regional crisis",(IF(VLOOKUP($C74,'Regional Crises'!$B$1:$R$66,6,FALSE)="x","x",ROUND(IF(VLOOKUP($C74,'Regional Crises'!$B$1:$R$66,6,FALSE)&gt;I$3,5,IF(VLOOKUP($C74,'Regional Crises'!$B$1:$R$66,6,FALSE)&lt;I$4,0,5-(I$3-VLOOKUP($C74,'Regional Crises'!$B$1:$R$66,6,FALSE))/(I$3-I$4)*5)),1))),IF(VLOOKUP($E74,'Country Indicator Data'!$B$4:$N$194,2,FALSE)="x","x",ROUND(IF(VLOOKUP($E74,'Country Indicator Data'!$B$4:$N$194,2,FALSE)&gt;I$3,5,IF(VLOOKUP($E74,'Country Indicator Data'!$B$4:$N$194,2,FALSE)&lt;I$4,0,5-(I$3-VLOOKUP($E74,'Country Indicator Data'!$B$4:$N$194,2,FALSE))/(I$3-I$4)*5)),1)))</f>
        <v>3.3</v>
      </c>
      <c r="J74" s="166">
        <f>IF(B74="Regional crisis",(IF(VLOOKUP($C74,'Regional Crises'!$B$1:$R$66,8,FALSE)="x","x",ROUND(IF(VLOOKUP($C74,'Regional Crises'!$B$1:$R$66,8,FALSE)&gt;J$3,5,IF(VLOOKUP($C74,'Regional Crises'!$B$1:$R$66,8,FALSE)&lt;J$4,0,5-(J$3-VLOOKUP($C74,'Regional Crises'!$B$1:$R$66,8,FALSE))/(J$3-J$4)*5)),1))),IF(VLOOKUP($E74,'Country Indicator Data'!$B$4:$N$194,4,FALSE)="x","x",ROUND(IF(VLOOKUP($E74,'Country Indicator Data'!$B$4:$N$194,4,FALSE)&gt;J$3,5,IF(VLOOKUP($E74,'Country Indicator Data'!$B$4:$N$194,4,FALSE)&lt;J$4,0,5-(J$3-VLOOKUP($E74,'Country Indicator Data'!$B$4:$N$194,4,FALSE))/(J$3-J$4)*5)),1)))</f>
        <v>0</v>
      </c>
      <c r="K74" s="166">
        <f t="shared" si="27"/>
        <v>1.65</v>
      </c>
      <c r="L74" s="166">
        <f>IF(B74="Regional crisis",(IF(VLOOKUP($C74,'Regional Crises'!$B$1:$R$66,10,FALSE)="x","x",ROUND(IF(VLOOKUP($C74,'Regional Crises'!$B$1:$R$66,10,FALSE)&gt;L$3,5,IF(VLOOKUP($C74,'Regional Crises'!$B$1:$R$66,10,FALSE)&lt;L$4,0,5-(L$3-VLOOKUP($C74,'Regional Crises'!$B$1:$R$66,10,FALSE))/(L$3-L$4)*5)),1))),IF(VLOOKUP($E74,'Country Indicator Data'!$B$4:$N$194,6,FALSE)="x","x",ROUND(IF(VLOOKUP($E74,'Country Indicator Data'!$B$4:$N$194,6,FALSE)&gt;L$3,5,IF(VLOOKUP($E74,'Country Indicator Data'!$B$4:$N$194,6,FALSE)&lt;L$4,0,5-(L$3-VLOOKUP($E74,'Country Indicator Data'!$B$4:$N$194,6,FALSE))/(L$3-L$4)*5)),1)))</f>
        <v>4.0999999999999996</v>
      </c>
      <c r="M74" s="166">
        <f>IF(B74="Regional crisis",(IF(VLOOKUP($C74,'Regional Crises'!$B$1:$R$66,11,FALSE)="x","x",ROUND(IF(VLOOKUP($C74,'Regional Crises'!$B$1:$R$66,11,FALSE)&gt;M$3,5,IF(VLOOKUP($C74,'Regional Crises'!$B$1:$R$66,11,FALSE)&lt;M$4,0,5-(M$3-VLOOKUP($C74,'Regional Crises'!$B$1:$R$66,11,FALSE))/(M$3-M$4)*5)),1))),IF(VLOOKUP($E74,'Country Indicator Data'!$B$4:$N$194,7,FALSE)="x","x",ROUND(IF(VLOOKUP($E74,'Country Indicator Data'!$B$4:$N$194,7,FALSE)&gt;M$3,5,IF(VLOOKUP($E74,'Country Indicator Data'!$B$4:$N$194,7,FALSE)&lt;M$4,0,5-(M$3-VLOOKUP($E74,'Country Indicator Data'!$B$4:$N$194,7,FALSE))/(M$3-M$4)*5)),1)))</f>
        <v>0.9</v>
      </c>
      <c r="N74" s="166">
        <f t="shared" si="28"/>
        <v>2.5</v>
      </c>
      <c r="O74" s="166">
        <f t="shared" si="29"/>
        <v>2.4</v>
      </c>
      <c r="P74" s="166">
        <f>IF(B74="Regional crisis",VLOOKUP(C74,'Regional Crises'!$B$1:$R$69,12,FALSE),VLOOKUP(E74,'Country Indicator Data'!$B$4:$I$194,8,FALSE))</f>
        <v>2</v>
      </c>
      <c r="Q74" s="166" t="str">
        <f>IF($B74="Regional crisis",((IF(VLOOKUP($C74,'Regional Crises'!$B$1:$R$66,13,FALSE)="x","x",ROUND(IF(VLOOKUP($C74,'Regional Crises'!$B$1:$R$66,13,FALSE)&gt;Q$3,5,IF(VLOOKUP($C74,'Regional Crises'!$B$1:$R$66,13,FALSE)&lt;Q$4,0,5-(LOG(Q$3)-LOG(VLOOKUP($C74,'Regional Crises'!$B$1:$R$66,13,FALSE)))/(LOG(Q$3)-LOG(Q$4))*5)),1)))),(IF(VLOOKUP($E74,'Country Indicator Data'!$B$4:$N$194,9,FALSE)="x","x",ROUND(IF(VLOOKUP($E74,'Country Indicator Data'!$B$4:$N$194,9,FALSE)&gt;Q$3,5,IF(VLOOKUP($E74,'Country Indicator Data'!$B$4:$N$194,9,FALSE)&lt;Q$4,0,5-(LOG(Q$3)-LOG(VLOOKUP($E74,'Country Indicator Data'!$B$4:$N$194,9,FALSE)))/(LOG(Q$3)-LOG(Q$4))*5)),1))))</f>
        <v>x</v>
      </c>
      <c r="R74" s="166">
        <f t="shared" si="30"/>
        <v>2</v>
      </c>
      <c r="S74" s="166">
        <f>IF(B74="Regional crisis",((IF(VLOOKUP($C74,'Regional Crises'!$B$1:$R$66,17,FALSE)="x","x",ROUND(IF(VLOOKUP($C74,'Regional Crises'!$B$1:$R$66,17,FALSE)&gt;S$3,0,IF(VLOOKUP($C74,'Regional Crises'!$B$1:$R$66,17,FALSE)&lt;S$4,5,(S$3-VLOOKUP($C74,'Regional Crises'!$B$1:$R$66,17,FALSE))/(S$3-S$4)*5)),1)))),(IF(VLOOKUP($E74,'Country Indicator Data'!$B$4:$N$194,13,FALSE)="x","x",ROUND(IF(VLOOKUP($E74,'Country Indicator Data'!$B$4:$N$194,13,FALSE)&gt;S$3,0,IF(VLOOKUP($E74,'Country Indicator Data'!$B$4:$N$194,13,FALSE)&lt;S$4,5,(S$3-VLOOKUP($E74,'Country Indicator Data'!$B$4:$N$194,13,FALSE))/(S$3-S$4)*5)),1))))</f>
        <v>3.6</v>
      </c>
      <c r="T74" s="166">
        <f>IF(B74="Regional crisis",((IF(VLOOKUP($C74,'Regional Crises'!$B$1:$R$66,14,FALSE)="x","x",ROUND(IF(VLOOKUP($C74,'Regional Crises'!$B$1:$R$66,14,FALSE)&gt;T$3,0,IF(VLOOKUP($C74,'Regional Crises'!$B$1:$R$66,14,FALSE)&lt;T$4,5,(T$3-VLOOKUP($C74,'Regional Crises'!$B$1:$R$66,14,FALSE))/(T$3-T$4)*5)),1)))),(IF(VLOOKUP($E74,'Country Indicator Data'!$B$4:$N$194,10,FALSE)="x","x",ROUND(IF(VLOOKUP($E74,'Country Indicator Data'!$B$4:$N$194,10,FALSE)&gt;T$3,0,IF(VLOOKUP($E74,'Country Indicator Data'!$B$4:$N$194,10,FALSE)&lt;T$4,5,(T$3-VLOOKUP($E74,'Country Indicator Data'!$B$4:$N$194,10,FALSE))/(T$3-T$4)*5)),1))))</f>
        <v>3.1</v>
      </c>
      <c r="U74" s="166">
        <f>IF(B74="Regional crisis",((IF(VLOOKUP($C74,'Regional Crises'!$B$1:$R$66,15,FALSE)="x","x",ROUND(IF(VLOOKUP($C74,'Regional Crises'!$B$1:$R$66,15,FALSE)&gt;U$3,0,IF(VLOOKUP($C74,'Regional Crises'!$B$1:$R$66,15,FALSE)&lt;U$4,5,(U$3-VLOOKUP($C74,'Regional Crises'!$B$1:$R$66,15,FALSE))/(U$3-U$4)*5)),1)))),(IF(VLOOKUP($E74,'Country Indicator Data'!$B$4:$N$194,11,FALSE)="x","x",ROUND(IF(VLOOKUP($E74,'Country Indicator Data'!$B$4:$N$194,11,FALSE)&gt;U$3,0,IF(VLOOKUP($E74,'Country Indicator Data'!$B$4:$N$194,11,FALSE)&lt;U$4,5,(U$3-VLOOKUP($E74,'Country Indicator Data'!$B$4:$N$194,11,FALSE))/(U$3-U$4)*5)),1))))</f>
        <v>3</v>
      </c>
      <c r="V74" s="166">
        <f>IF(B74="Regional crisis",((IF(VLOOKUP($C74,'Regional Crises'!$B$1:$R$66,16,FALSE)="x","x",ROUND(IF(VLOOKUP($C74,'Regional Crises'!$B$1:$R$66,16,FALSE)&gt;V$3,0,IF(VLOOKUP($C74,'Regional Crises'!$B$1:$R$66,16,FALSE)&lt;V$4,5,(V$3-VLOOKUP($C74,'Regional Crises'!$B$1:$R$66,16,FALSE))/(V$3-V$4)*5)),1)))),(IF(VLOOKUP($E74,'Country Indicator Data'!$B$4:$N$194,12,FALSE)="x","x",ROUND(IF(VLOOKUP($E74,'Country Indicator Data'!$B$4:$N$194,12,FALSE)&gt;V$3,0,IF(VLOOKUP($E74,'Country Indicator Data'!$B$4:$N$194,12,FALSE)&lt;V$4,5,(V$3-VLOOKUP($E74,'Country Indicator Data'!$B$4:$N$194,12,FALSE))/(V$3-V$4)*5)),1))))</f>
        <v>3.3</v>
      </c>
      <c r="W74" s="166">
        <f t="shared" si="31"/>
        <v>3.3</v>
      </c>
      <c r="X74" s="166">
        <f t="shared" si="32"/>
        <v>2.6</v>
      </c>
      <c r="Y74" s="173">
        <f>IF('Core Indicators'!FC71="x","x",IF('Core Indicators'!FC71&gt;=5,5,IF('Core Indicators'!FC71&gt;=4,4,IF('Core Indicators'!FC71&gt;=3,3,IF('Core Indicators'!FC71&gt;=2,2,IF('Core Indicators'!FC71&gt;=1,1,0))))))</f>
        <v>2</v>
      </c>
      <c r="Z74" s="166">
        <f t="shared" si="33"/>
        <v>2</v>
      </c>
      <c r="AA74" s="173">
        <f>'Crisis Indicator Data'!Y71</f>
        <v>0</v>
      </c>
      <c r="AB74" s="173">
        <f>'Crisis Indicator Data'!Z71</f>
        <v>0</v>
      </c>
      <c r="AC74" s="173">
        <f>'Crisis Indicator Data'!AA71</f>
        <v>0</v>
      </c>
      <c r="AD74" s="173">
        <f>'Crisis Indicator Data'!AB71</f>
        <v>0</v>
      </c>
      <c r="AE74" s="173">
        <f t="shared" si="34"/>
        <v>0</v>
      </c>
      <c r="AF74" s="173">
        <f>'Crisis Indicator Data'!AC71</f>
        <v>0</v>
      </c>
      <c r="AG74" s="173">
        <f>'Crisis Indicator Data'!AD71</f>
        <v>0</v>
      </c>
      <c r="AH74" s="173">
        <f t="shared" si="35"/>
        <v>0</v>
      </c>
      <c r="AI74" s="173">
        <f>'Crisis Indicator Data'!AE71</f>
        <v>0</v>
      </c>
      <c r="AJ74" s="173">
        <f>'Crisis Indicator Data'!AF71</f>
        <v>1</v>
      </c>
      <c r="AK74" s="173">
        <f>'Crisis Indicator Data'!AG71</f>
        <v>3</v>
      </c>
      <c r="AL74" s="173">
        <f t="shared" si="36"/>
        <v>3</v>
      </c>
      <c r="AM74" s="166">
        <f t="shared" si="37"/>
        <v>1</v>
      </c>
      <c r="AN74" s="166">
        <f t="shared" si="38"/>
        <v>1.5</v>
      </c>
    </row>
    <row r="75" spans="1:40" ht="13.5" customHeight="1">
      <c r="A75" s="97" t="str">
        <f>'Crisis Indicator Data'!A72</f>
        <v>Food Security in Mauritania</v>
      </c>
      <c r="B75" s="98" t="str">
        <f>'Crisis Indicator Data'!B72</f>
        <v>Drought</v>
      </c>
      <c r="C75" s="98" t="str">
        <f>'Crisis Indicator Data'!C72</f>
        <v>MRT003</v>
      </c>
      <c r="D75" s="98" t="str">
        <f>'Crisis Indicator Data'!D72</f>
        <v>Mauritania</v>
      </c>
      <c r="E75" s="99" t="str">
        <f>'Crisis Indicator Data'!E72</f>
        <v>MRT</v>
      </c>
      <c r="F75" s="166">
        <f>IF(B75="Regional crisis",(IF(VLOOKUP($C75,'Regional Crises'!$B$1:$R$66,7,FALSE)="x","x",ROUND(IF(VLOOKUP($C75,'Regional Crises'!$B$1:$R$66,7,FALSE)&gt;$F$3,5,IF(VLOOKUP($C75,'Regional Crises'!$B$1:$R$66,7,FALSE)&lt;F$4,0,($F$3-VLOOKUP($C75,'Regional Crises'!$B$1:$R$66,7,FALSE))/($F$3-$F$4)*5)),1))),IF(VLOOKUP($E75,'Country Indicator Data'!$B$4:$N$194,3,FALSE)="x","x",ROUND(IF(VLOOKUP($E75,'Country Indicator Data'!$B$4:$N$194,3,FALSE)&gt;$F$3,5,IF(VLOOKUP($E75,'Country Indicator Data'!$B$4:$N$194,3,FALSE)&lt;$F$4,0,($F$3-VLOOKUP($E75,'Country Indicator Data'!$B$4:$N$194,3,FALSE))/($F$3-$F$4)*5)),1)))</f>
        <v>3.2</v>
      </c>
      <c r="G75" s="166">
        <f>IF(B75="Regional crisis",(IF(VLOOKUP($C75,'Regional Crises'!$B$1:$R$66,9,FALSE)="x","x",ROUND(IF(VLOOKUP($C75,'Regional Crises'!$B$1:$R$66,9,FALSE)&gt;G$3,5,IF(VLOOKUP($C75,'Regional Crises'!$B$1:$R$66,9,FALSE)&lt;G$4,0,(G$3-VLOOKUP($C75,'Regional Crises'!$B$1:$R$66,9,FALSE))/(G$3-G$4)*5)),1))),IF(VLOOKUP($E75,'Country Indicator Data'!$B$4:$N$194,5,FALSE)="x","x",ROUND(IF(VLOOKUP($E75,'Country Indicator Data'!$B$4:$N$194,5,FALSE)&gt;G$3,5,IF(VLOOKUP($E75,'Country Indicator Data'!$B$4:$N$194,5,FALSE)&lt;G$4,0,(G$3-VLOOKUP($E75,'Country Indicator Data'!$B$4:$N$194,5,FALSE))/(G$3-G$4)*5)),1)))</f>
        <v>2.9</v>
      </c>
      <c r="H75" s="166">
        <f t="shared" si="26"/>
        <v>3.05</v>
      </c>
      <c r="I75" s="166">
        <f>IF(B75="Regional crisis",(IF(VLOOKUP($C75,'Regional Crises'!$B$1:$R$66,6,FALSE)="x","x",ROUND(IF(VLOOKUP($C75,'Regional Crises'!$B$1:$R$66,6,FALSE)&gt;I$3,5,IF(VLOOKUP($C75,'Regional Crises'!$B$1:$R$66,6,FALSE)&lt;I$4,0,5-(I$3-VLOOKUP($C75,'Regional Crises'!$B$1:$R$66,6,FALSE))/(I$3-I$4)*5)),1))),IF(VLOOKUP($E75,'Country Indicator Data'!$B$4:$N$194,2,FALSE)="x","x",ROUND(IF(VLOOKUP($E75,'Country Indicator Data'!$B$4:$N$194,2,FALSE)&gt;I$3,5,IF(VLOOKUP($E75,'Country Indicator Data'!$B$4:$N$194,2,FALSE)&lt;I$4,0,5-(I$3-VLOOKUP($E75,'Country Indicator Data'!$B$4:$N$194,2,FALSE))/(I$3-I$4)*5)),1)))</f>
        <v>3.3</v>
      </c>
      <c r="J75" s="166">
        <f>IF(B75="Regional crisis",(IF(VLOOKUP($C75,'Regional Crises'!$B$1:$R$66,8,FALSE)="x","x",ROUND(IF(VLOOKUP($C75,'Regional Crises'!$B$1:$R$66,8,FALSE)&gt;J$3,5,IF(VLOOKUP($C75,'Regional Crises'!$B$1:$R$66,8,FALSE)&lt;J$4,0,5-(J$3-VLOOKUP($C75,'Regional Crises'!$B$1:$R$66,8,FALSE))/(J$3-J$4)*5)),1))),IF(VLOOKUP($E75,'Country Indicator Data'!$B$4:$N$194,4,FALSE)="x","x",ROUND(IF(VLOOKUP($E75,'Country Indicator Data'!$B$4:$N$194,4,FALSE)&gt;J$3,5,IF(VLOOKUP($E75,'Country Indicator Data'!$B$4:$N$194,4,FALSE)&lt;J$4,0,5-(J$3-VLOOKUP($E75,'Country Indicator Data'!$B$4:$N$194,4,FALSE))/(J$3-J$4)*5)),1)))</f>
        <v>0</v>
      </c>
      <c r="K75" s="166">
        <f t="shared" si="27"/>
        <v>1.65</v>
      </c>
      <c r="L75" s="166">
        <f>IF(B75="Regional crisis",(IF(VLOOKUP($C75,'Regional Crises'!$B$1:$R$66,10,FALSE)="x","x",ROUND(IF(VLOOKUP($C75,'Regional Crises'!$B$1:$R$66,10,FALSE)&gt;L$3,5,IF(VLOOKUP($C75,'Regional Crises'!$B$1:$R$66,10,FALSE)&lt;L$4,0,5-(L$3-VLOOKUP($C75,'Regional Crises'!$B$1:$R$66,10,FALSE))/(L$3-L$4)*5)),1))),IF(VLOOKUP($E75,'Country Indicator Data'!$B$4:$N$194,6,FALSE)="x","x",ROUND(IF(VLOOKUP($E75,'Country Indicator Data'!$B$4:$N$194,6,FALSE)&gt;L$3,5,IF(VLOOKUP($E75,'Country Indicator Data'!$B$4:$N$194,6,FALSE)&lt;L$4,0,5-(L$3-VLOOKUP($E75,'Country Indicator Data'!$B$4:$N$194,6,FALSE))/(L$3-L$4)*5)),1)))</f>
        <v>4.0999999999999996</v>
      </c>
      <c r="M75" s="166">
        <f>IF(B75="Regional crisis",(IF(VLOOKUP($C75,'Regional Crises'!$B$1:$R$66,11,FALSE)="x","x",ROUND(IF(VLOOKUP($C75,'Regional Crises'!$B$1:$R$66,11,FALSE)&gt;M$3,5,IF(VLOOKUP($C75,'Regional Crises'!$B$1:$R$66,11,FALSE)&lt;M$4,0,5-(M$3-VLOOKUP($C75,'Regional Crises'!$B$1:$R$66,11,FALSE))/(M$3-M$4)*5)),1))),IF(VLOOKUP($E75,'Country Indicator Data'!$B$4:$N$194,7,FALSE)="x","x",ROUND(IF(VLOOKUP($E75,'Country Indicator Data'!$B$4:$N$194,7,FALSE)&gt;M$3,5,IF(VLOOKUP($E75,'Country Indicator Data'!$B$4:$N$194,7,FALSE)&lt;M$4,0,5-(M$3-VLOOKUP($E75,'Country Indicator Data'!$B$4:$N$194,7,FALSE))/(M$3-M$4)*5)),1)))</f>
        <v>0.9</v>
      </c>
      <c r="N75" s="166">
        <f t="shared" si="28"/>
        <v>2.5</v>
      </c>
      <c r="O75" s="166">
        <f t="shared" si="29"/>
        <v>2.4</v>
      </c>
      <c r="P75" s="166">
        <f>IF(B75="Regional crisis",VLOOKUP(C75,'Regional Crises'!$B$1:$R$69,12,FALSE),VLOOKUP(E75,'Country Indicator Data'!$B$4:$I$194,8,FALSE))</f>
        <v>2</v>
      </c>
      <c r="Q75" s="166" t="str">
        <f>IF($B75="Regional crisis",((IF(VLOOKUP($C75,'Regional Crises'!$B$1:$R$66,13,FALSE)="x","x",ROUND(IF(VLOOKUP($C75,'Regional Crises'!$B$1:$R$66,13,FALSE)&gt;Q$3,5,IF(VLOOKUP($C75,'Regional Crises'!$B$1:$R$66,13,FALSE)&lt;Q$4,0,5-(LOG(Q$3)-LOG(VLOOKUP($C75,'Regional Crises'!$B$1:$R$66,13,FALSE)))/(LOG(Q$3)-LOG(Q$4))*5)),1)))),(IF(VLOOKUP($E75,'Country Indicator Data'!$B$4:$N$194,9,FALSE)="x","x",ROUND(IF(VLOOKUP($E75,'Country Indicator Data'!$B$4:$N$194,9,FALSE)&gt;Q$3,5,IF(VLOOKUP($E75,'Country Indicator Data'!$B$4:$N$194,9,FALSE)&lt;Q$4,0,5-(LOG(Q$3)-LOG(VLOOKUP($E75,'Country Indicator Data'!$B$4:$N$194,9,FALSE)))/(LOG(Q$3)-LOG(Q$4))*5)),1))))</f>
        <v>x</v>
      </c>
      <c r="R75" s="166">
        <f t="shared" si="30"/>
        <v>2</v>
      </c>
      <c r="S75" s="166">
        <f>IF(B75="Regional crisis",((IF(VLOOKUP($C75,'Regional Crises'!$B$1:$R$66,17,FALSE)="x","x",ROUND(IF(VLOOKUP($C75,'Regional Crises'!$B$1:$R$66,17,FALSE)&gt;S$3,0,IF(VLOOKUP($C75,'Regional Crises'!$B$1:$R$66,17,FALSE)&lt;S$4,5,(S$3-VLOOKUP($C75,'Regional Crises'!$B$1:$R$66,17,FALSE))/(S$3-S$4)*5)),1)))),(IF(VLOOKUP($E75,'Country Indicator Data'!$B$4:$N$194,13,FALSE)="x","x",ROUND(IF(VLOOKUP($E75,'Country Indicator Data'!$B$4:$N$194,13,FALSE)&gt;S$3,0,IF(VLOOKUP($E75,'Country Indicator Data'!$B$4:$N$194,13,FALSE)&lt;S$4,5,(S$3-VLOOKUP($E75,'Country Indicator Data'!$B$4:$N$194,13,FALSE))/(S$3-S$4)*5)),1))))</f>
        <v>3.6</v>
      </c>
      <c r="T75" s="166">
        <f>IF(B75="Regional crisis",((IF(VLOOKUP($C75,'Regional Crises'!$B$1:$R$66,14,FALSE)="x","x",ROUND(IF(VLOOKUP($C75,'Regional Crises'!$B$1:$R$66,14,FALSE)&gt;T$3,0,IF(VLOOKUP($C75,'Regional Crises'!$B$1:$R$66,14,FALSE)&lt;T$4,5,(T$3-VLOOKUP($C75,'Regional Crises'!$B$1:$R$66,14,FALSE))/(T$3-T$4)*5)),1)))),(IF(VLOOKUP($E75,'Country Indicator Data'!$B$4:$N$194,10,FALSE)="x","x",ROUND(IF(VLOOKUP($E75,'Country Indicator Data'!$B$4:$N$194,10,FALSE)&gt;T$3,0,IF(VLOOKUP($E75,'Country Indicator Data'!$B$4:$N$194,10,FALSE)&lt;T$4,5,(T$3-VLOOKUP($E75,'Country Indicator Data'!$B$4:$N$194,10,FALSE))/(T$3-T$4)*5)),1))))</f>
        <v>3.1</v>
      </c>
      <c r="U75" s="166">
        <f>IF(B75="Regional crisis",((IF(VLOOKUP($C75,'Regional Crises'!$B$1:$R$66,15,FALSE)="x","x",ROUND(IF(VLOOKUP($C75,'Regional Crises'!$B$1:$R$66,15,FALSE)&gt;U$3,0,IF(VLOOKUP($C75,'Regional Crises'!$B$1:$R$66,15,FALSE)&lt;U$4,5,(U$3-VLOOKUP($C75,'Regional Crises'!$B$1:$R$66,15,FALSE))/(U$3-U$4)*5)),1)))),(IF(VLOOKUP($E75,'Country Indicator Data'!$B$4:$N$194,11,FALSE)="x","x",ROUND(IF(VLOOKUP($E75,'Country Indicator Data'!$B$4:$N$194,11,FALSE)&gt;U$3,0,IF(VLOOKUP($E75,'Country Indicator Data'!$B$4:$N$194,11,FALSE)&lt;U$4,5,(U$3-VLOOKUP($E75,'Country Indicator Data'!$B$4:$N$194,11,FALSE))/(U$3-U$4)*5)),1))))</f>
        <v>3</v>
      </c>
      <c r="V75" s="166">
        <f>IF(B75="Regional crisis",((IF(VLOOKUP($C75,'Regional Crises'!$B$1:$R$66,16,FALSE)="x","x",ROUND(IF(VLOOKUP($C75,'Regional Crises'!$B$1:$R$66,16,FALSE)&gt;V$3,0,IF(VLOOKUP($C75,'Regional Crises'!$B$1:$R$66,16,FALSE)&lt;V$4,5,(V$3-VLOOKUP($C75,'Regional Crises'!$B$1:$R$66,16,FALSE))/(V$3-V$4)*5)),1)))),(IF(VLOOKUP($E75,'Country Indicator Data'!$B$4:$N$194,12,FALSE)="x","x",ROUND(IF(VLOOKUP($E75,'Country Indicator Data'!$B$4:$N$194,12,FALSE)&gt;V$3,0,IF(VLOOKUP($E75,'Country Indicator Data'!$B$4:$N$194,12,FALSE)&lt;V$4,5,(V$3-VLOOKUP($E75,'Country Indicator Data'!$B$4:$N$194,12,FALSE))/(V$3-V$4)*5)),1))))</f>
        <v>3.3</v>
      </c>
      <c r="W75" s="166">
        <f t="shared" si="31"/>
        <v>3.3</v>
      </c>
      <c r="X75" s="166">
        <f t="shared" si="32"/>
        <v>2.6</v>
      </c>
      <c r="Y75" s="173">
        <f>IF('Core Indicators'!FC72="x","x",IF('Core Indicators'!FC72&gt;=5,5,IF('Core Indicators'!FC72&gt;=4,4,IF('Core Indicators'!FC72&gt;=3,3,IF('Core Indicators'!FC72&gt;=2,2,IF('Core Indicators'!FC72&gt;=1,1,0))))))</f>
        <v>3</v>
      </c>
      <c r="Z75" s="166">
        <f t="shared" si="33"/>
        <v>3</v>
      </c>
      <c r="AA75" s="173">
        <f>'Crisis Indicator Data'!Y72</f>
        <v>0</v>
      </c>
      <c r="AB75" s="173">
        <f>'Crisis Indicator Data'!Z72</f>
        <v>0</v>
      </c>
      <c r="AC75" s="173">
        <f>'Crisis Indicator Data'!AA72</f>
        <v>0</v>
      </c>
      <c r="AD75" s="173">
        <f>'Crisis Indicator Data'!AB72</f>
        <v>0</v>
      </c>
      <c r="AE75" s="173">
        <f t="shared" si="34"/>
        <v>0</v>
      </c>
      <c r="AF75" s="173">
        <f>'Crisis Indicator Data'!AC72</f>
        <v>0</v>
      </c>
      <c r="AG75" s="173">
        <f>'Crisis Indicator Data'!AD72</f>
        <v>0</v>
      </c>
      <c r="AH75" s="173">
        <f t="shared" si="35"/>
        <v>0</v>
      </c>
      <c r="AI75" s="173">
        <f>'Crisis Indicator Data'!AE72</f>
        <v>0</v>
      </c>
      <c r="AJ75" s="173">
        <f>'Crisis Indicator Data'!AF72</f>
        <v>1</v>
      </c>
      <c r="AK75" s="173">
        <f>'Crisis Indicator Data'!AG72</f>
        <v>3</v>
      </c>
      <c r="AL75" s="173">
        <f t="shared" si="36"/>
        <v>3</v>
      </c>
      <c r="AM75" s="166">
        <f t="shared" si="37"/>
        <v>1</v>
      </c>
      <c r="AN75" s="166">
        <f t="shared" si="38"/>
        <v>2</v>
      </c>
    </row>
    <row r="76" spans="1:40" ht="13.5" customHeight="1">
      <c r="A76" s="97" t="str">
        <f>'Crisis Indicator Data'!A73</f>
        <v>Complex crisis in Malawi</v>
      </c>
      <c r="B76" s="98" t="str">
        <f>'Crisis Indicator Data'!B73</f>
        <v>Complex crisis</v>
      </c>
      <c r="C76" s="98" t="str">
        <f>'Crisis Indicator Data'!C73</f>
        <v>MWI002</v>
      </c>
      <c r="D76" s="98" t="str">
        <f>'Crisis Indicator Data'!D73</f>
        <v>Malawi</v>
      </c>
      <c r="E76" s="99" t="str">
        <f>'Crisis Indicator Data'!E73</f>
        <v>MWI</v>
      </c>
      <c r="F76" s="166">
        <f>IF(B76="Regional crisis",(IF(VLOOKUP($C76,'Regional Crises'!$B$1:$R$66,7,FALSE)="x","x",ROUND(IF(VLOOKUP($C76,'Regional Crises'!$B$1:$R$66,7,FALSE)&gt;$F$3,5,IF(VLOOKUP($C76,'Regional Crises'!$B$1:$R$66,7,FALSE)&lt;F$4,0,($F$3-VLOOKUP($C76,'Regional Crises'!$B$1:$R$66,7,FALSE))/($F$3-$F$4)*5)),1))),IF(VLOOKUP($E76,'Country Indicator Data'!$B$4:$N$194,3,FALSE)="x","x",ROUND(IF(VLOOKUP($E76,'Country Indicator Data'!$B$4:$N$194,3,FALSE)&gt;$F$3,5,IF(VLOOKUP($E76,'Country Indicator Data'!$B$4:$N$194,3,FALSE)&lt;$F$4,0,($F$3-VLOOKUP($E76,'Country Indicator Data'!$B$4:$N$194,3,FALSE))/($F$3-$F$4)*5)),1)))</f>
        <v>1.4</v>
      </c>
      <c r="G76" s="166">
        <f>IF(B76="Regional crisis",(IF(VLOOKUP($C76,'Regional Crises'!$B$1:$R$66,9,FALSE)="x","x",ROUND(IF(VLOOKUP($C76,'Regional Crises'!$B$1:$R$66,9,FALSE)&gt;G$3,5,IF(VLOOKUP($C76,'Regional Crises'!$B$1:$R$66,9,FALSE)&lt;G$4,0,(G$3-VLOOKUP($C76,'Regional Crises'!$B$1:$R$66,9,FALSE))/(G$3-G$4)*5)),1))),IF(VLOOKUP($E76,'Country Indicator Data'!$B$4:$N$194,5,FALSE)="x","x",ROUND(IF(VLOOKUP($E76,'Country Indicator Data'!$B$4:$N$194,5,FALSE)&gt;G$3,5,IF(VLOOKUP($E76,'Country Indicator Data'!$B$4:$N$194,5,FALSE)&lt;G$4,0,(G$3-VLOOKUP($E76,'Country Indicator Data'!$B$4:$N$194,5,FALSE))/(G$3-G$4)*5)),1)))</f>
        <v>1.8</v>
      </c>
      <c r="H76" s="166">
        <f t="shared" si="26"/>
        <v>1.6</v>
      </c>
      <c r="I76" s="166">
        <f>IF(B76="Regional crisis",(IF(VLOOKUP($C76,'Regional Crises'!$B$1:$R$66,6,FALSE)="x","x",ROUND(IF(VLOOKUP($C76,'Regional Crises'!$B$1:$R$66,6,FALSE)&gt;I$3,5,IF(VLOOKUP($C76,'Regional Crises'!$B$1:$R$66,6,FALSE)&lt;I$4,0,5-(I$3-VLOOKUP($C76,'Regional Crises'!$B$1:$R$66,6,FALSE))/(I$3-I$4)*5)),1))),IF(VLOOKUP($E76,'Country Indicator Data'!$B$4:$N$194,2,FALSE)="x","x",ROUND(IF(VLOOKUP($E76,'Country Indicator Data'!$B$4:$N$194,2,FALSE)&gt;I$3,5,IF(VLOOKUP($E76,'Country Indicator Data'!$B$4:$N$194,2,FALSE)&lt;I$4,0,5-(I$3-VLOOKUP($E76,'Country Indicator Data'!$B$4:$N$194,2,FALSE))/(I$3-I$4)*5)),1)))</f>
        <v>3</v>
      </c>
      <c r="J76" s="166">
        <f>IF(B76="Regional crisis",(IF(VLOOKUP($C76,'Regional Crises'!$B$1:$R$66,8,FALSE)="x","x",ROUND(IF(VLOOKUP($C76,'Regional Crises'!$B$1:$R$66,8,FALSE)&gt;J$3,5,IF(VLOOKUP($C76,'Regional Crises'!$B$1:$R$66,8,FALSE)&lt;J$4,0,5-(J$3-VLOOKUP($C76,'Regional Crises'!$B$1:$R$66,8,FALSE))/(J$3-J$4)*5)),1))),IF(VLOOKUP($E76,'Country Indicator Data'!$B$4:$N$194,4,FALSE)="x","x",ROUND(IF(VLOOKUP($E76,'Country Indicator Data'!$B$4:$N$194,4,FALSE)&gt;J$3,5,IF(VLOOKUP($E76,'Country Indicator Data'!$B$4:$N$194,4,FALSE)&lt;J$4,0,5-(J$3-VLOOKUP($E76,'Country Indicator Data'!$B$4:$N$194,4,FALSE))/(J$3-J$4)*5)),1)))</f>
        <v>0</v>
      </c>
      <c r="K76" s="166">
        <f t="shared" si="27"/>
        <v>1.5</v>
      </c>
      <c r="L76" s="166">
        <f>IF(B76="Regional crisis",(IF(VLOOKUP($C76,'Regional Crises'!$B$1:$R$66,10,FALSE)="x","x",ROUND(IF(VLOOKUP($C76,'Regional Crises'!$B$1:$R$66,10,FALSE)&gt;L$3,5,IF(VLOOKUP($C76,'Regional Crises'!$B$1:$R$66,10,FALSE)&lt;L$4,0,5-(L$3-VLOOKUP($C76,'Regional Crises'!$B$1:$R$66,10,FALSE))/(L$3-L$4)*5)),1))),IF(VLOOKUP($E76,'Country Indicator Data'!$B$4:$N$194,6,FALSE)="x","x",ROUND(IF(VLOOKUP($E76,'Country Indicator Data'!$B$4:$N$194,6,FALSE)&gt;L$3,5,IF(VLOOKUP($E76,'Country Indicator Data'!$B$4:$N$194,6,FALSE)&lt;L$4,0,5-(L$3-VLOOKUP($E76,'Country Indicator Data'!$B$4:$N$194,6,FALSE))/(L$3-L$4)*5)),1)))</f>
        <v>4.0999999999999996</v>
      </c>
      <c r="M76" s="166">
        <f>IF(B76="Regional crisis",(IF(VLOOKUP($C76,'Regional Crises'!$B$1:$R$66,11,FALSE)="x","x",ROUND(IF(VLOOKUP($C76,'Regional Crises'!$B$1:$R$66,11,FALSE)&gt;M$3,5,IF(VLOOKUP($C76,'Regional Crises'!$B$1:$R$66,11,FALSE)&lt;M$4,0,5-(M$3-VLOOKUP($C76,'Regional Crises'!$B$1:$R$66,11,FALSE))/(M$3-M$4)*5)),1))),IF(VLOOKUP($E76,'Country Indicator Data'!$B$4:$N$194,7,FALSE)="x","x",ROUND(IF(VLOOKUP($E76,'Country Indicator Data'!$B$4:$N$194,7,FALSE)&gt;M$3,5,IF(VLOOKUP($E76,'Country Indicator Data'!$B$4:$N$194,7,FALSE)&lt;M$4,0,5-(M$3-VLOOKUP($E76,'Country Indicator Data'!$B$4:$N$194,7,FALSE))/(M$3-M$4)*5)),1)))</f>
        <v>2.5</v>
      </c>
      <c r="N76" s="166">
        <f t="shared" si="28"/>
        <v>3.3</v>
      </c>
      <c r="O76" s="166">
        <f t="shared" si="29"/>
        <v>2.1333333333333333</v>
      </c>
      <c r="P76" s="166">
        <f>IF(B76="Regional crisis",VLOOKUP(C76,'Regional Crises'!$B$1:$R$69,12,FALSE),VLOOKUP(E76,'Country Indicator Data'!$B$4:$I$194,8,FALSE))</f>
        <v>0</v>
      </c>
      <c r="Q76" s="166">
        <f>IF($B76="Regional crisis",((IF(VLOOKUP($C76,'Regional Crises'!$B$1:$R$66,13,FALSE)="x","x",ROUND(IF(VLOOKUP($C76,'Regional Crises'!$B$1:$R$66,13,FALSE)&gt;Q$3,5,IF(VLOOKUP($C76,'Regional Crises'!$B$1:$R$66,13,FALSE)&lt;Q$4,0,5-(LOG(Q$3)-LOG(VLOOKUP($C76,'Regional Crises'!$B$1:$R$66,13,FALSE)))/(LOG(Q$3)-LOG(Q$4))*5)),1)))),(IF(VLOOKUP($E76,'Country Indicator Data'!$B$4:$N$194,9,FALSE)="x","x",ROUND(IF(VLOOKUP($E76,'Country Indicator Data'!$B$4:$N$194,9,FALSE)&gt;Q$3,5,IF(VLOOKUP($E76,'Country Indicator Data'!$B$4:$N$194,9,FALSE)&lt;Q$4,0,5-(LOG(Q$3)-LOG(VLOOKUP($E76,'Country Indicator Data'!$B$4:$N$194,9,FALSE)))/(LOG(Q$3)-LOG(Q$4))*5)),1))))</f>
        <v>2.2999999999999998</v>
      </c>
      <c r="R76" s="166">
        <f t="shared" si="30"/>
        <v>1.1499999999999999</v>
      </c>
      <c r="S76" s="166">
        <f>IF(B76="Regional crisis",((IF(VLOOKUP($C76,'Regional Crises'!$B$1:$R$66,17,FALSE)="x","x",ROUND(IF(VLOOKUP($C76,'Regional Crises'!$B$1:$R$66,17,FALSE)&gt;S$3,0,IF(VLOOKUP($C76,'Regional Crises'!$B$1:$R$66,17,FALSE)&lt;S$4,5,(S$3-VLOOKUP($C76,'Regional Crises'!$B$1:$R$66,17,FALSE))/(S$3-S$4)*5)),1)))),(IF(VLOOKUP($E76,'Country Indicator Data'!$B$4:$N$194,13,FALSE)="x","x",ROUND(IF(VLOOKUP($E76,'Country Indicator Data'!$B$4:$N$194,13,FALSE)&gt;S$3,0,IF(VLOOKUP($E76,'Country Indicator Data'!$B$4:$N$194,13,FALSE)&lt;S$4,5,(S$3-VLOOKUP($E76,'Country Indicator Data'!$B$4:$N$194,13,FALSE))/(S$3-S$4)*5)),1))))</f>
        <v>3.5</v>
      </c>
      <c r="T76" s="166">
        <f>IF(B76="Regional crisis",((IF(VLOOKUP($C76,'Regional Crises'!$B$1:$R$66,14,FALSE)="x","x",ROUND(IF(VLOOKUP($C76,'Regional Crises'!$B$1:$R$66,14,FALSE)&gt;T$3,0,IF(VLOOKUP($C76,'Regional Crises'!$B$1:$R$66,14,FALSE)&lt;T$4,5,(T$3-VLOOKUP($C76,'Regional Crises'!$B$1:$R$66,14,FALSE))/(T$3-T$4)*5)),1)))),(IF(VLOOKUP($E76,'Country Indicator Data'!$B$4:$N$194,10,FALSE)="x","x",ROUND(IF(VLOOKUP($E76,'Country Indicator Data'!$B$4:$N$194,10,FALSE)&gt;T$3,0,IF(VLOOKUP($E76,'Country Indicator Data'!$B$4:$N$194,10,FALSE)&lt;T$4,5,(T$3-VLOOKUP($E76,'Country Indicator Data'!$B$4:$N$194,10,FALSE))/(T$3-T$4)*5)),1))))</f>
        <v>2.8</v>
      </c>
      <c r="U76" s="166">
        <f>IF(B76="Regional crisis",((IF(VLOOKUP($C76,'Regional Crises'!$B$1:$R$66,15,FALSE)="x","x",ROUND(IF(VLOOKUP($C76,'Regional Crises'!$B$1:$R$66,15,FALSE)&gt;U$3,0,IF(VLOOKUP($C76,'Regional Crises'!$B$1:$R$66,15,FALSE)&lt;U$4,5,(U$3-VLOOKUP($C76,'Regional Crises'!$B$1:$R$66,15,FALSE))/(U$3-U$4)*5)),1)))),(IF(VLOOKUP($E76,'Country Indicator Data'!$B$4:$N$194,11,FALSE)="x","x",ROUND(IF(VLOOKUP($E76,'Country Indicator Data'!$B$4:$N$194,11,FALSE)&gt;U$3,0,IF(VLOOKUP($E76,'Country Indicator Data'!$B$4:$N$194,11,FALSE)&lt;U$4,5,(U$3-VLOOKUP($E76,'Country Indicator Data'!$B$4:$N$194,11,FALSE))/(U$3-U$4)*5)),1))))</f>
        <v>2.2999999999999998</v>
      </c>
      <c r="V76" s="166">
        <f>IF(B76="Regional crisis",((IF(VLOOKUP($C76,'Regional Crises'!$B$1:$R$66,16,FALSE)="x","x",ROUND(IF(VLOOKUP($C76,'Regional Crises'!$B$1:$R$66,16,FALSE)&gt;V$3,0,IF(VLOOKUP($C76,'Regional Crises'!$B$1:$R$66,16,FALSE)&lt;V$4,5,(V$3-VLOOKUP($C76,'Regional Crises'!$B$1:$R$66,16,FALSE))/(V$3-V$4)*5)),1)))),(IF(VLOOKUP($E76,'Country Indicator Data'!$B$4:$N$194,12,FALSE)="x","x",ROUND(IF(VLOOKUP($E76,'Country Indicator Data'!$B$4:$N$194,12,FALSE)&gt;V$3,0,IF(VLOOKUP($E76,'Country Indicator Data'!$B$4:$N$194,12,FALSE)&lt;V$4,5,(V$3-VLOOKUP($E76,'Country Indicator Data'!$B$4:$N$194,12,FALSE))/(V$3-V$4)*5)),1))))</f>
        <v>1.9</v>
      </c>
      <c r="W76" s="166">
        <f t="shared" si="31"/>
        <v>2.6</v>
      </c>
      <c r="X76" s="166">
        <f t="shared" si="32"/>
        <v>2</v>
      </c>
      <c r="Y76" s="173">
        <f>IF('Core Indicators'!FC73="x","x",IF('Core Indicators'!FC73&gt;=5,5,IF('Core Indicators'!FC73&gt;=4,4,IF('Core Indicators'!FC73&gt;=3,3,IF('Core Indicators'!FC73&gt;=2,2,IF('Core Indicators'!FC73&gt;=1,1,0))))))</f>
        <v>1</v>
      </c>
      <c r="Z76" s="166">
        <f t="shared" si="33"/>
        <v>1</v>
      </c>
      <c r="AA76" s="173">
        <f>'Crisis Indicator Data'!Y73</f>
        <v>0</v>
      </c>
      <c r="AB76" s="173">
        <f>'Crisis Indicator Data'!Z73</f>
        <v>0</v>
      </c>
      <c r="AC76" s="173">
        <f>'Crisis Indicator Data'!AA73</f>
        <v>0</v>
      </c>
      <c r="AD76" s="173">
        <f>'Crisis Indicator Data'!AB73</f>
        <v>0</v>
      </c>
      <c r="AE76" s="173">
        <f t="shared" si="34"/>
        <v>0</v>
      </c>
      <c r="AF76" s="173">
        <f>'Crisis Indicator Data'!AC73</f>
        <v>0</v>
      </c>
      <c r="AG76" s="173">
        <f>'Crisis Indicator Data'!AD73</f>
        <v>2</v>
      </c>
      <c r="AH76" s="173">
        <f t="shared" si="35"/>
        <v>2</v>
      </c>
      <c r="AI76" s="173">
        <f>'Crisis Indicator Data'!AE73</f>
        <v>0</v>
      </c>
      <c r="AJ76" s="173">
        <f>'Crisis Indicator Data'!AF73</f>
        <v>0</v>
      </c>
      <c r="AK76" s="173">
        <f>'Crisis Indicator Data'!AG73</f>
        <v>0</v>
      </c>
      <c r="AL76" s="173">
        <f t="shared" si="36"/>
        <v>0</v>
      </c>
      <c r="AM76" s="166">
        <f t="shared" si="37"/>
        <v>1</v>
      </c>
      <c r="AN76" s="166">
        <f t="shared" si="38"/>
        <v>1</v>
      </c>
    </row>
    <row r="77" spans="1:40" ht="13.5" customHeight="1">
      <c r="A77" s="97" t="str">
        <f>'Crisis Indicator Data'!A74</f>
        <v>International Refugees in Malaysia</v>
      </c>
      <c r="B77" s="98" t="str">
        <f>'Crisis Indicator Data'!B74</f>
        <v>International displacement</v>
      </c>
      <c r="C77" s="98" t="str">
        <f>'Crisis Indicator Data'!C74</f>
        <v>MYS001</v>
      </c>
      <c r="D77" s="98" t="str">
        <f>'Crisis Indicator Data'!D74</f>
        <v>Malaysia</v>
      </c>
      <c r="E77" s="99" t="str">
        <f>'Crisis Indicator Data'!E74</f>
        <v>MYS</v>
      </c>
      <c r="F77" s="166">
        <f>IF(B77="Regional crisis",(IF(VLOOKUP($C77,'Regional Crises'!$B$1:$R$66,7,FALSE)="x","x",ROUND(IF(VLOOKUP($C77,'Regional Crises'!$B$1:$R$66,7,FALSE)&gt;$F$3,5,IF(VLOOKUP($C77,'Regional Crises'!$B$1:$R$66,7,FALSE)&lt;F$4,0,($F$3-VLOOKUP($C77,'Regional Crises'!$B$1:$R$66,7,FALSE))/($F$3-$F$4)*5)),1))),IF(VLOOKUP($E77,'Country Indicator Data'!$B$4:$N$194,3,FALSE)="x","x",ROUND(IF(VLOOKUP($E77,'Country Indicator Data'!$B$4:$N$194,3,FALSE)&gt;$F$3,5,IF(VLOOKUP($E77,'Country Indicator Data'!$B$4:$N$194,3,FALSE)&lt;$F$4,0,($F$3-VLOOKUP($E77,'Country Indicator Data'!$B$4:$N$194,3,FALSE))/($F$3-$F$4)*5)),1)))</f>
        <v>3.9</v>
      </c>
      <c r="G77" s="166">
        <f>IF(B77="Regional crisis",(IF(VLOOKUP($C77,'Regional Crises'!$B$1:$R$66,9,FALSE)="x","x",ROUND(IF(VLOOKUP($C77,'Regional Crises'!$B$1:$R$66,9,FALSE)&gt;G$3,5,IF(VLOOKUP($C77,'Regional Crises'!$B$1:$R$66,9,FALSE)&lt;G$4,0,(G$3-VLOOKUP($C77,'Regional Crises'!$B$1:$R$66,9,FALSE))/(G$3-G$4)*5)),1))),IF(VLOOKUP($E77,'Country Indicator Data'!$B$4:$N$194,5,FALSE)="x","x",ROUND(IF(VLOOKUP($E77,'Country Indicator Data'!$B$4:$N$194,5,FALSE)&gt;G$3,5,IF(VLOOKUP($E77,'Country Indicator Data'!$B$4:$N$194,5,FALSE)&lt;G$4,0,(G$3-VLOOKUP($E77,'Country Indicator Data'!$B$4:$N$194,5,FALSE))/(G$3-G$4)*5)),1)))</f>
        <v>2.1</v>
      </c>
      <c r="H77" s="166">
        <f t="shared" si="26"/>
        <v>3</v>
      </c>
      <c r="I77" s="166">
        <f>IF(B77="Regional crisis",(IF(VLOOKUP($C77,'Regional Crises'!$B$1:$R$66,6,FALSE)="x","x",ROUND(IF(VLOOKUP($C77,'Regional Crises'!$B$1:$R$66,6,FALSE)&gt;I$3,5,IF(VLOOKUP($C77,'Regional Crises'!$B$1:$R$66,6,FALSE)&lt;I$4,0,5-(I$3-VLOOKUP($C77,'Regional Crises'!$B$1:$R$66,6,FALSE))/(I$3-I$4)*5)),1))),IF(VLOOKUP($E77,'Country Indicator Data'!$B$4:$N$194,2,FALSE)="x","x",ROUND(IF(VLOOKUP($E77,'Country Indicator Data'!$B$4:$N$194,2,FALSE)&gt;I$3,5,IF(VLOOKUP($E77,'Country Indicator Data'!$B$4:$N$194,2,FALSE)&lt;I$4,0,5-(I$3-VLOOKUP($E77,'Country Indicator Data'!$B$4:$N$194,2,FALSE))/(I$3-I$4)*5)),1)))</f>
        <v>3</v>
      </c>
      <c r="J77" s="166">
        <f>IF(B77="Regional crisis",(IF(VLOOKUP($C77,'Regional Crises'!$B$1:$R$66,8,FALSE)="x","x",ROUND(IF(VLOOKUP($C77,'Regional Crises'!$B$1:$R$66,8,FALSE)&gt;J$3,5,IF(VLOOKUP($C77,'Regional Crises'!$B$1:$R$66,8,FALSE)&lt;J$4,0,5-(J$3-VLOOKUP($C77,'Regional Crises'!$B$1:$R$66,8,FALSE))/(J$3-J$4)*5)),1))),IF(VLOOKUP($E77,'Country Indicator Data'!$B$4:$N$194,4,FALSE)="x","x",ROUND(IF(VLOOKUP($E77,'Country Indicator Data'!$B$4:$N$194,4,FALSE)&gt;J$3,5,IF(VLOOKUP($E77,'Country Indicator Data'!$B$4:$N$194,4,FALSE)&lt;J$4,0,5-(J$3-VLOOKUP($E77,'Country Indicator Data'!$B$4:$N$194,4,FALSE))/(J$3-J$4)*5)),1)))</f>
        <v>0.6</v>
      </c>
      <c r="K77" s="166">
        <f t="shared" si="27"/>
        <v>1.8</v>
      </c>
      <c r="L77" s="166">
        <f>IF(B77="Regional crisis",(IF(VLOOKUP($C77,'Regional Crises'!$B$1:$R$66,10,FALSE)="x","x",ROUND(IF(VLOOKUP($C77,'Regional Crises'!$B$1:$R$66,10,FALSE)&gt;L$3,5,IF(VLOOKUP($C77,'Regional Crises'!$B$1:$R$66,10,FALSE)&lt;L$4,0,5-(L$3-VLOOKUP($C77,'Regional Crises'!$B$1:$R$66,10,FALSE))/(L$3-L$4)*5)),1))),IF(VLOOKUP($E77,'Country Indicator Data'!$B$4:$N$194,6,FALSE)="x","x",ROUND(IF(VLOOKUP($E77,'Country Indicator Data'!$B$4:$N$194,6,FALSE)&gt;L$3,5,IF(VLOOKUP($E77,'Country Indicator Data'!$B$4:$N$194,6,FALSE)&lt;L$4,0,5-(L$3-VLOOKUP($E77,'Country Indicator Data'!$B$4:$N$194,6,FALSE))/(L$3-L$4)*5)),1)))</f>
        <v>1.8</v>
      </c>
      <c r="M77" s="166">
        <f>IF(B77="Regional crisis",(IF(VLOOKUP($C77,'Regional Crises'!$B$1:$R$66,11,FALSE)="x","x",ROUND(IF(VLOOKUP($C77,'Regional Crises'!$B$1:$R$66,11,FALSE)&gt;M$3,5,IF(VLOOKUP($C77,'Regional Crises'!$B$1:$R$66,11,FALSE)&lt;M$4,0,5-(M$3-VLOOKUP($C77,'Regional Crises'!$B$1:$R$66,11,FALSE))/(M$3-M$4)*5)),1))),IF(VLOOKUP($E77,'Country Indicator Data'!$B$4:$N$194,7,FALSE)="x","x",ROUND(IF(VLOOKUP($E77,'Country Indicator Data'!$B$4:$N$194,7,FALSE)&gt;M$3,5,IF(VLOOKUP($E77,'Country Indicator Data'!$B$4:$N$194,7,FALSE)&lt;M$4,0,5-(M$3-VLOOKUP($E77,'Country Indicator Data'!$B$4:$N$194,7,FALSE))/(M$3-M$4)*5)),1)))</f>
        <v>2</v>
      </c>
      <c r="N77" s="166">
        <f t="shared" si="28"/>
        <v>1.9</v>
      </c>
      <c r="O77" s="166">
        <f t="shared" si="29"/>
        <v>2.2333333333333329</v>
      </c>
      <c r="P77" s="166">
        <f>IF(B77="Regional crisis",VLOOKUP(C77,'Regional Crises'!$B$1:$R$69,12,FALSE),VLOOKUP(E77,'Country Indicator Data'!$B$4:$I$194,8,FALSE))</f>
        <v>1</v>
      </c>
      <c r="Q77" s="166">
        <f>IF($B77="Regional crisis",((IF(VLOOKUP($C77,'Regional Crises'!$B$1:$R$66,13,FALSE)="x","x",ROUND(IF(VLOOKUP($C77,'Regional Crises'!$B$1:$R$66,13,FALSE)&gt;Q$3,5,IF(VLOOKUP($C77,'Regional Crises'!$B$1:$R$66,13,FALSE)&lt;Q$4,0,5-(LOG(Q$3)-LOG(VLOOKUP($C77,'Regional Crises'!$B$1:$R$66,13,FALSE)))/(LOG(Q$3)-LOG(Q$4))*5)),1)))),(IF(VLOOKUP($E77,'Country Indicator Data'!$B$4:$N$194,9,FALSE)="x","x",ROUND(IF(VLOOKUP($E77,'Country Indicator Data'!$B$4:$N$194,9,FALSE)&gt;Q$3,5,IF(VLOOKUP($E77,'Country Indicator Data'!$B$4:$N$194,9,FALSE)&lt;Q$4,0,5-(LOG(Q$3)-LOG(VLOOKUP($E77,'Country Indicator Data'!$B$4:$N$194,9,FALSE)))/(LOG(Q$3)-LOG(Q$4))*5)),1))))</f>
        <v>0</v>
      </c>
      <c r="R77" s="166">
        <f t="shared" si="30"/>
        <v>0.5</v>
      </c>
      <c r="S77" s="166">
        <f>IF(B77="Regional crisis",((IF(VLOOKUP($C77,'Regional Crises'!$B$1:$R$66,17,FALSE)="x","x",ROUND(IF(VLOOKUP($C77,'Regional Crises'!$B$1:$R$66,17,FALSE)&gt;S$3,0,IF(VLOOKUP($C77,'Regional Crises'!$B$1:$R$66,17,FALSE)&lt;S$4,5,(S$3-VLOOKUP($C77,'Regional Crises'!$B$1:$R$66,17,FALSE))/(S$3-S$4)*5)),1)))),(IF(VLOOKUP($E77,'Country Indicator Data'!$B$4:$N$194,13,FALSE)="x","x",ROUND(IF(VLOOKUP($E77,'Country Indicator Data'!$B$4:$N$194,13,FALSE)&gt;S$3,0,IF(VLOOKUP($E77,'Country Indicator Data'!$B$4:$N$194,13,FALSE)&lt;S$4,5,(S$3-VLOOKUP($E77,'Country Indicator Data'!$B$4:$N$194,13,FALSE))/(S$3-S$4)*5)),1))))</f>
        <v>2.4</v>
      </c>
      <c r="T77" s="166">
        <f>IF(B77="Regional crisis",((IF(VLOOKUP($C77,'Regional Crises'!$B$1:$R$66,14,FALSE)="x","x",ROUND(IF(VLOOKUP($C77,'Regional Crises'!$B$1:$R$66,14,FALSE)&gt;T$3,0,IF(VLOOKUP($C77,'Regional Crises'!$B$1:$R$66,14,FALSE)&lt;T$4,5,(T$3-VLOOKUP($C77,'Regional Crises'!$B$1:$R$66,14,FALSE))/(T$3-T$4)*5)),1)))),(IF(VLOOKUP($E77,'Country Indicator Data'!$B$4:$N$194,10,FALSE)="x","x",ROUND(IF(VLOOKUP($E77,'Country Indicator Data'!$B$4:$N$194,10,FALSE)&gt;T$3,0,IF(VLOOKUP($E77,'Country Indicator Data'!$B$4:$N$194,10,FALSE)&lt;T$4,5,(T$3-VLOOKUP($E77,'Country Indicator Data'!$B$4:$N$194,10,FALSE))/(T$3-T$4)*5)),1))))</f>
        <v>1.9</v>
      </c>
      <c r="U77" s="166">
        <f>IF(B77="Regional crisis",((IF(VLOOKUP($C77,'Regional Crises'!$B$1:$R$66,15,FALSE)="x","x",ROUND(IF(VLOOKUP($C77,'Regional Crises'!$B$1:$R$66,15,FALSE)&gt;U$3,0,IF(VLOOKUP($C77,'Regional Crises'!$B$1:$R$66,15,FALSE)&lt;U$4,5,(U$3-VLOOKUP($C77,'Regional Crises'!$B$1:$R$66,15,FALSE))/(U$3-U$4)*5)),1)))),(IF(VLOOKUP($E77,'Country Indicator Data'!$B$4:$N$194,11,FALSE)="x","x",ROUND(IF(VLOOKUP($E77,'Country Indicator Data'!$B$4:$N$194,11,FALSE)&gt;U$3,0,IF(VLOOKUP($E77,'Country Indicator Data'!$B$4:$N$194,11,FALSE)&lt;U$4,5,(U$3-VLOOKUP($E77,'Country Indicator Data'!$B$4:$N$194,11,FALSE))/(U$3-U$4)*5)),1))))</f>
        <v>2.2999999999999998</v>
      </c>
      <c r="V77" s="166">
        <f>IF(B77="Regional crisis",((IF(VLOOKUP($C77,'Regional Crises'!$B$1:$R$66,16,FALSE)="x","x",ROUND(IF(VLOOKUP($C77,'Regional Crises'!$B$1:$R$66,16,FALSE)&gt;V$3,0,IF(VLOOKUP($C77,'Regional Crises'!$B$1:$R$66,16,FALSE)&lt;V$4,5,(V$3-VLOOKUP($C77,'Regional Crises'!$B$1:$R$66,16,FALSE))/(V$3-V$4)*5)),1)))),(IF(VLOOKUP($E77,'Country Indicator Data'!$B$4:$N$194,12,FALSE)="x","x",ROUND(IF(VLOOKUP($E77,'Country Indicator Data'!$B$4:$N$194,12,FALSE)&gt;V$3,0,IF(VLOOKUP($E77,'Country Indicator Data'!$B$4:$N$194,12,FALSE)&lt;V$4,5,(V$3-VLOOKUP($E77,'Country Indicator Data'!$B$4:$N$194,12,FALSE))/(V$3-V$4)*5)),1))))</f>
        <v>2.4</v>
      </c>
      <c r="W77" s="166">
        <f t="shared" si="31"/>
        <v>2.2999999999999998</v>
      </c>
      <c r="X77" s="166">
        <f t="shared" si="32"/>
        <v>1.7</v>
      </c>
      <c r="Y77" s="173">
        <f>IF('Core Indicators'!FC74="x","x",IF('Core Indicators'!FC74&gt;=5,5,IF('Core Indicators'!FC74&gt;=4,4,IF('Core Indicators'!FC74&gt;=3,3,IF('Core Indicators'!FC74&gt;=2,2,IF('Core Indicators'!FC74&gt;=1,1,0))))))</f>
        <v>3</v>
      </c>
      <c r="Z77" s="166">
        <f t="shared" si="33"/>
        <v>3</v>
      </c>
      <c r="AA77" s="173">
        <f>'Crisis Indicator Data'!Y74</f>
        <v>1</v>
      </c>
      <c r="AB77" s="173">
        <f>'Crisis Indicator Data'!Z74</f>
        <v>0</v>
      </c>
      <c r="AC77" s="173">
        <f>'Crisis Indicator Data'!AA74</f>
        <v>0</v>
      </c>
      <c r="AD77" s="173">
        <f>'Crisis Indicator Data'!AB74</f>
        <v>0</v>
      </c>
      <c r="AE77" s="173">
        <f t="shared" si="34"/>
        <v>1</v>
      </c>
      <c r="AF77" s="173">
        <f>'Crisis Indicator Data'!AC74</f>
        <v>1</v>
      </c>
      <c r="AG77" s="173">
        <f>'Crisis Indicator Data'!AD74</f>
        <v>1</v>
      </c>
      <c r="AH77" s="173">
        <f t="shared" si="35"/>
        <v>2</v>
      </c>
      <c r="AI77" s="173">
        <f>'Crisis Indicator Data'!AE74</f>
        <v>0</v>
      </c>
      <c r="AJ77" s="173">
        <f>'Crisis Indicator Data'!AF74</f>
        <v>0</v>
      </c>
      <c r="AK77" s="173">
        <f>'Crisis Indicator Data'!AG74</f>
        <v>0</v>
      </c>
      <c r="AL77" s="173">
        <f t="shared" si="36"/>
        <v>0</v>
      </c>
      <c r="AM77" s="166">
        <f t="shared" si="37"/>
        <v>1</v>
      </c>
      <c r="AN77" s="166">
        <f t="shared" si="38"/>
        <v>2</v>
      </c>
    </row>
    <row r="78" spans="1:40" ht="13.5" customHeight="1">
      <c r="A78" s="97" t="str">
        <f>'Crisis Indicator Data'!A75</f>
        <v>Food Security Crisis in Namibia</v>
      </c>
      <c r="B78" s="98" t="str">
        <f>'Crisis Indicator Data'!B75</f>
        <v>Food Security</v>
      </c>
      <c r="C78" s="98" t="str">
        <f>'Crisis Indicator Data'!C75</f>
        <v>NAM002</v>
      </c>
      <c r="D78" s="98" t="str">
        <f>'Crisis Indicator Data'!D75</f>
        <v>Namibia</v>
      </c>
      <c r="E78" s="99" t="str">
        <f>'Crisis Indicator Data'!E75</f>
        <v>NAM</v>
      </c>
      <c r="F78" s="166">
        <f>IF(B78="Regional crisis",(IF(VLOOKUP($C78,'Regional Crises'!$B$1:$R$66,7,FALSE)="x","x",ROUND(IF(VLOOKUP($C78,'Regional Crises'!$B$1:$R$66,7,FALSE)&gt;$F$3,5,IF(VLOOKUP($C78,'Regional Crises'!$B$1:$R$66,7,FALSE)&lt;F$4,0,($F$3-VLOOKUP($C78,'Regional Crises'!$B$1:$R$66,7,FALSE))/($F$3-$F$4)*5)),1))),IF(VLOOKUP($E78,'Country Indicator Data'!$B$4:$N$194,3,FALSE)="x","x",ROUND(IF(VLOOKUP($E78,'Country Indicator Data'!$B$4:$N$194,3,FALSE)&gt;$F$3,5,IF(VLOOKUP($E78,'Country Indicator Data'!$B$4:$N$194,3,FALSE)&lt;$F$4,0,($F$3-VLOOKUP($E78,'Country Indicator Data'!$B$4:$N$194,3,FALSE))/($F$3-$F$4)*5)),1)))</f>
        <v>1.1000000000000001</v>
      </c>
      <c r="G78" s="166">
        <f>IF(B78="Regional crisis",(IF(VLOOKUP($C78,'Regional Crises'!$B$1:$R$66,9,FALSE)="x","x",ROUND(IF(VLOOKUP($C78,'Regional Crises'!$B$1:$R$66,9,FALSE)&gt;G$3,5,IF(VLOOKUP($C78,'Regional Crises'!$B$1:$R$66,9,FALSE)&lt;G$4,0,(G$3-VLOOKUP($C78,'Regional Crises'!$B$1:$R$66,9,FALSE))/(G$3-G$4)*5)),1))),IF(VLOOKUP($E78,'Country Indicator Data'!$B$4:$N$194,5,FALSE)="x","x",ROUND(IF(VLOOKUP($E78,'Country Indicator Data'!$B$4:$N$194,5,FALSE)&gt;G$3,5,IF(VLOOKUP($E78,'Country Indicator Data'!$B$4:$N$194,5,FALSE)&lt;G$4,0,(G$3-VLOOKUP($E78,'Country Indicator Data'!$B$4:$N$194,5,FALSE))/(G$3-G$4)*5)),1)))</f>
        <v>1.3</v>
      </c>
      <c r="H78" s="166">
        <f t="shared" si="26"/>
        <v>1.2000000000000002</v>
      </c>
      <c r="I78" s="166">
        <f>IF(B78="Regional crisis",(IF(VLOOKUP($C78,'Regional Crises'!$B$1:$R$66,6,FALSE)="x","x",ROUND(IF(VLOOKUP($C78,'Regional Crises'!$B$1:$R$66,6,FALSE)&gt;I$3,5,IF(VLOOKUP($C78,'Regional Crises'!$B$1:$R$66,6,FALSE)&lt;I$4,0,5-(I$3-VLOOKUP($C78,'Regional Crises'!$B$1:$R$66,6,FALSE))/(I$3-I$4)*5)),1))),IF(VLOOKUP($E78,'Country Indicator Data'!$B$4:$N$194,2,FALSE)="x","x",ROUND(IF(VLOOKUP($E78,'Country Indicator Data'!$B$4:$N$194,2,FALSE)&gt;I$3,5,IF(VLOOKUP($E78,'Country Indicator Data'!$B$4:$N$194,2,FALSE)&lt;I$4,0,5-(I$3-VLOOKUP($E78,'Country Indicator Data'!$B$4:$N$194,2,FALSE))/(I$3-I$4)*5)),1)))</f>
        <v>3.6</v>
      </c>
      <c r="J78" s="166">
        <f>IF(B78="Regional crisis",(IF(VLOOKUP($C78,'Regional Crises'!$B$1:$R$66,8,FALSE)="x","x",ROUND(IF(VLOOKUP($C78,'Regional Crises'!$B$1:$R$66,8,FALSE)&gt;J$3,5,IF(VLOOKUP($C78,'Regional Crises'!$B$1:$R$66,8,FALSE)&lt;J$4,0,5-(J$3-VLOOKUP($C78,'Regional Crises'!$B$1:$R$66,8,FALSE))/(J$3-J$4)*5)),1))),IF(VLOOKUP($E78,'Country Indicator Data'!$B$4:$N$194,4,FALSE)="x","x",ROUND(IF(VLOOKUP($E78,'Country Indicator Data'!$B$4:$N$194,4,FALSE)&gt;J$3,5,IF(VLOOKUP($E78,'Country Indicator Data'!$B$4:$N$194,4,FALSE)&lt;J$4,0,5-(J$3-VLOOKUP($E78,'Country Indicator Data'!$B$4:$N$194,4,FALSE))/(J$3-J$4)*5)),1)))</f>
        <v>1.6</v>
      </c>
      <c r="K78" s="166">
        <f t="shared" si="27"/>
        <v>2.6</v>
      </c>
      <c r="L78" s="166">
        <f>IF(B78="Regional crisis",(IF(VLOOKUP($C78,'Regional Crises'!$B$1:$R$66,10,FALSE)="x","x",ROUND(IF(VLOOKUP($C78,'Regional Crises'!$B$1:$R$66,10,FALSE)&gt;L$3,5,IF(VLOOKUP($C78,'Regional Crises'!$B$1:$R$66,10,FALSE)&lt;L$4,0,5-(L$3-VLOOKUP($C78,'Regional Crises'!$B$1:$R$66,10,FALSE))/(L$3-L$4)*5)),1))),IF(VLOOKUP($E78,'Country Indicator Data'!$B$4:$N$194,6,FALSE)="x","x",ROUND(IF(VLOOKUP($E78,'Country Indicator Data'!$B$4:$N$194,6,FALSE)&gt;L$3,5,IF(VLOOKUP($E78,'Country Indicator Data'!$B$4:$N$194,6,FALSE)&lt;L$4,0,5-(L$3-VLOOKUP($E78,'Country Indicator Data'!$B$4:$N$194,6,FALSE))/(L$3-L$4)*5)),1)))</f>
        <v>3.1</v>
      </c>
      <c r="M78" s="166">
        <f>IF(B78="Regional crisis",(IF(VLOOKUP($C78,'Regional Crises'!$B$1:$R$66,11,FALSE)="x","x",ROUND(IF(VLOOKUP($C78,'Regional Crises'!$B$1:$R$66,11,FALSE)&gt;M$3,5,IF(VLOOKUP($C78,'Regional Crises'!$B$1:$R$66,11,FALSE)&lt;M$4,0,5-(M$3-VLOOKUP($C78,'Regional Crises'!$B$1:$R$66,11,FALSE))/(M$3-M$4)*5)),1))),IF(VLOOKUP($E78,'Country Indicator Data'!$B$4:$N$194,7,FALSE)="x","x",ROUND(IF(VLOOKUP($E78,'Country Indicator Data'!$B$4:$N$194,7,FALSE)&gt;M$3,5,IF(VLOOKUP($E78,'Country Indicator Data'!$B$4:$N$194,7,FALSE)&lt;M$4,0,5-(M$3-VLOOKUP($E78,'Country Indicator Data'!$B$4:$N$194,7,FALSE))/(M$3-M$4)*5)),1)))</f>
        <v>4.3</v>
      </c>
      <c r="N78" s="166">
        <f t="shared" si="28"/>
        <v>3.7</v>
      </c>
      <c r="O78" s="166">
        <f t="shared" si="29"/>
        <v>2.5</v>
      </c>
      <c r="P78" s="166">
        <f>IF(B78="Regional crisis",VLOOKUP(C78,'Regional Crises'!$B$1:$R$69,12,FALSE),VLOOKUP(E78,'Country Indicator Data'!$B$4:$I$194,8,FALSE))</f>
        <v>0</v>
      </c>
      <c r="Q78" s="166" t="str">
        <f>IF($B78="Regional crisis",((IF(VLOOKUP($C78,'Regional Crises'!$B$1:$R$66,13,FALSE)="x","x",ROUND(IF(VLOOKUP($C78,'Regional Crises'!$B$1:$R$66,13,FALSE)&gt;Q$3,5,IF(VLOOKUP($C78,'Regional Crises'!$B$1:$R$66,13,FALSE)&lt;Q$4,0,5-(LOG(Q$3)-LOG(VLOOKUP($C78,'Regional Crises'!$B$1:$R$66,13,FALSE)))/(LOG(Q$3)-LOG(Q$4))*5)),1)))),(IF(VLOOKUP($E78,'Country Indicator Data'!$B$4:$N$194,9,FALSE)="x","x",ROUND(IF(VLOOKUP($E78,'Country Indicator Data'!$B$4:$N$194,9,FALSE)&gt;Q$3,5,IF(VLOOKUP($E78,'Country Indicator Data'!$B$4:$N$194,9,FALSE)&lt;Q$4,0,5-(LOG(Q$3)-LOG(VLOOKUP($E78,'Country Indicator Data'!$B$4:$N$194,9,FALSE)))/(LOG(Q$3)-LOG(Q$4))*5)),1))))</f>
        <v>x</v>
      </c>
      <c r="R78" s="166">
        <f t="shared" si="30"/>
        <v>0</v>
      </c>
      <c r="S78" s="166">
        <f>IF(B78="Regional crisis",((IF(VLOOKUP($C78,'Regional Crises'!$B$1:$R$66,17,FALSE)="x","x",ROUND(IF(VLOOKUP($C78,'Regional Crises'!$B$1:$R$66,17,FALSE)&gt;S$3,0,IF(VLOOKUP($C78,'Regional Crises'!$B$1:$R$66,17,FALSE)&lt;S$4,5,(S$3-VLOOKUP($C78,'Regional Crises'!$B$1:$R$66,17,FALSE))/(S$3-S$4)*5)),1)))),(IF(VLOOKUP($E78,'Country Indicator Data'!$B$4:$N$194,13,FALSE)="x","x",ROUND(IF(VLOOKUP($E78,'Country Indicator Data'!$B$4:$N$194,13,FALSE)&gt;S$3,0,IF(VLOOKUP($E78,'Country Indicator Data'!$B$4:$N$194,13,FALSE)&lt;S$4,5,(S$3-VLOOKUP($E78,'Country Indicator Data'!$B$4:$N$194,13,FALSE))/(S$3-S$4)*5)),1))))</f>
        <v>2.4</v>
      </c>
      <c r="T78" s="166">
        <f>IF(B78="Regional crisis",((IF(VLOOKUP($C78,'Regional Crises'!$B$1:$R$66,14,FALSE)="x","x",ROUND(IF(VLOOKUP($C78,'Regional Crises'!$B$1:$R$66,14,FALSE)&gt;T$3,0,IF(VLOOKUP($C78,'Regional Crises'!$B$1:$R$66,14,FALSE)&lt;T$4,5,(T$3-VLOOKUP($C78,'Regional Crises'!$B$1:$R$66,14,FALSE))/(T$3-T$4)*5)),1)))),(IF(VLOOKUP($E78,'Country Indicator Data'!$B$4:$N$194,10,FALSE)="x","x",ROUND(IF(VLOOKUP($E78,'Country Indicator Data'!$B$4:$N$194,10,FALSE)&gt;T$3,0,IF(VLOOKUP($E78,'Country Indicator Data'!$B$4:$N$194,10,FALSE)&lt;T$4,5,(T$3-VLOOKUP($E78,'Country Indicator Data'!$B$4:$N$194,10,FALSE))/(T$3-T$4)*5)),1))))</f>
        <v>2.2000000000000002</v>
      </c>
      <c r="U78" s="166">
        <f>IF(B78="Regional crisis",((IF(VLOOKUP($C78,'Regional Crises'!$B$1:$R$66,15,FALSE)="x","x",ROUND(IF(VLOOKUP($C78,'Regional Crises'!$B$1:$R$66,15,FALSE)&gt;U$3,0,IF(VLOOKUP($C78,'Regional Crises'!$B$1:$R$66,15,FALSE)&lt;U$4,5,(U$3-VLOOKUP($C78,'Regional Crises'!$B$1:$R$66,15,FALSE))/(U$3-U$4)*5)),1)))),(IF(VLOOKUP($E78,'Country Indicator Data'!$B$4:$N$194,11,FALSE)="x","x",ROUND(IF(VLOOKUP($E78,'Country Indicator Data'!$B$4:$N$194,11,FALSE)&gt;U$3,0,IF(VLOOKUP($E78,'Country Indicator Data'!$B$4:$N$194,11,FALSE)&lt;U$4,5,(U$3-VLOOKUP($E78,'Country Indicator Data'!$B$4:$N$194,11,FALSE))/(U$3-U$4)*5)),1))))</f>
        <v>1.6</v>
      </c>
      <c r="V78" s="166">
        <f>IF(B78="Regional crisis",((IF(VLOOKUP($C78,'Regional Crises'!$B$1:$R$66,16,FALSE)="x","x",ROUND(IF(VLOOKUP($C78,'Regional Crises'!$B$1:$R$66,16,FALSE)&gt;V$3,0,IF(VLOOKUP($C78,'Regional Crises'!$B$1:$R$66,16,FALSE)&lt;V$4,5,(V$3-VLOOKUP($C78,'Regional Crises'!$B$1:$R$66,16,FALSE))/(V$3-V$4)*5)),1)))),(IF(VLOOKUP($E78,'Country Indicator Data'!$B$4:$N$194,12,FALSE)="x","x",ROUND(IF(VLOOKUP($E78,'Country Indicator Data'!$B$4:$N$194,12,FALSE)&gt;V$3,0,IF(VLOOKUP($E78,'Country Indicator Data'!$B$4:$N$194,12,FALSE)&lt;V$4,5,(V$3-VLOOKUP($E78,'Country Indicator Data'!$B$4:$N$194,12,FALSE))/(V$3-V$4)*5)),1))))</f>
        <v>1.2</v>
      </c>
      <c r="W78" s="166">
        <f t="shared" si="31"/>
        <v>1.9</v>
      </c>
      <c r="X78" s="166">
        <f t="shared" si="32"/>
        <v>1.5</v>
      </c>
      <c r="Y78" s="173">
        <f>IF('Core Indicators'!FC75="x","x",IF('Core Indicators'!FC75&gt;=5,5,IF('Core Indicators'!FC75&gt;=4,4,IF('Core Indicators'!FC75&gt;=3,3,IF('Core Indicators'!FC75&gt;=2,2,IF('Core Indicators'!FC75&gt;=1,1,0))))))</f>
        <v>1</v>
      </c>
      <c r="Z78" s="166">
        <f t="shared" si="33"/>
        <v>1</v>
      </c>
      <c r="AA78" s="173">
        <f>'Crisis Indicator Data'!Y75</f>
        <v>1</v>
      </c>
      <c r="AB78" s="173">
        <f>'Crisis Indicator Data'!Z75</f>
        <v>0</v>
      </c>
      <c r="AC78" s="173">
        <f>'Crisis Indicator Data'!AA75</f>
        <v>0</v>
      </c>
      <c r="AD78" s="173">
        <f>'Crisis Indicator Data'!AB75</f>
        <v>0</v>
      </c>
      <c r="AE78" s="173">
        <f t="shared" si="34"/>
        <v>1</v>
      </c>
      <c r="AF78" s="173">
        <f>'Crisis Indicator Data'!AC75</f>
        <v>0</v>
      </c>
      <c r="AG78" s="173">
        <f>'Crisis Indicator Data'!AD75</f>
        <v>2</v>
      </c>
      <c r="AH78" s="173">
        <f t="shared" si="35"/>
        <v>2</v>
      </c>
      <c r="AI78" s="173">
        <f>'Crisis Indicator Data'!AE75</f>
        <v>0</v>
      </c>
      <c r="AJ78" s="173">
        <f>'Crisis Indicator Data'!AF75</f>
        <v>0</v>
      </c>
      <c r="AK78" s="173">
        <f>'Crisis Indicator Data'!AG75</f>
        <v>0</v>
      </c>
      <c r="AL78" s="173">
        <f t="shared" si="36"/>
        <v>0</v>
      </c>
      <c r="AM78" s="166">
        <f t="shared" si="37"/>
        <v>1</v>
      </c>
      <c r="AN78" s="166">
        <f t="shared" si="38"/>
        <v>1</v>
      </c>
    </row>
    <row r="79" spans="1:40" ht="13.5" customHeight="1">
      <c r="A79" s="97" t="str">
        <f>'Crisis Indicator Data'!A76</f>
        <v>Multiple crises in Niger</v>
      </c>
      <c r="B79" s="98" t="str">
        <f>'Crisis Indicator Data'!B76</f>
        <v>Multiple crises country</v>
      </c>
      <c r="C79" s="98" t="str">
        <f>'Crisis Indicator Data'!C76</f>
        <v>NER001</v>
      </c>
      <c r="D79" s="98" t="str">
        <f>'Crisis Indicator Data'!D76</f>
        <v>Niger</v>
      </c>
      <c r="E79" s="99" t="str">
        <f>'Crisis Indicator Data'!E76</f>
        <v>NER</v>
      </c>
      <c r="F79" s="166">
        <f>IF(B79="Regional crisis",(IF(VLOOKUP($C79,'Regional Crises'!$B$1:$R$66,7,FALSE)="x","x",ROUND(IF(VLOOKUP($C79,'Regional Crises'!$B$1:$R$66,7,FALSE)&gt;$F$3,5,IF(VLOOKUP($C79,'Regional Crises'!$B$1:$R$66,7,FALSE)&lt;F$4,0,($F$3-VLOOKUP($C79,'Regional Crises'!$B$1:$R$66,7,FALSE))/($F$3-$F$4)*5)),1))),IF(VLOOKUP($E79,'Country Indicator Data'!$B$4:$N$194,3,FALSE)="x","x",ROUND(IF(VLOOKUP($E79,'Country Indicator Data'!$B$4:$N$194,3,FALSE)&gt;$F$3,5,IF(VLOOKUP($E79,'Country Indicator Data'!$B$4:$N$194,3,FALSE)&lt;$F$4,0,($F$3-VLOOKUP($E79,'Country Indicator Data'!$B$4:$N$194,3,FALSE))/($F$3-$F$4)*5)),1)))</f>
        <v>2.1</v>
      </c>
      <c r="G79" s="166">
        <f>IF(B79="Regional crisis",(IF(VLOOKUP($C79,'Regional Crises'!$B$1:$R$66,9,FALSE)="x","x",ROUND(IF(VLOOKUP($C79,'Regional Crises'!$B$1:$R$66,9,FALSE)&gt;G$3,5,IF(VLOOKUP($C79,'Regional Crises'!$B$1:$R$66,9,FALSE)&lt;G$4,0,(G$3-VLOOKUP($C79,'Regional Crises'!$B$1:$R$66,9,FALSE))/(G$3-G$4)*5)),1))),IF(VLOOKUP($E79,'Country Indicator Data'!$B$4:$N$194,5,FALSE)="x","x",ROUND(IF(VLOOKUP($E79,'Country Indicator Data'!$B$4:$N$194,5,FALSE)&gt;G$3,5,IF(VLOOKUP($E79,'Country Indicator Data'!$B$4:$N$194,5,FALSE)&lt;G$4,0,(G$3-VLOOKUP($E79,'Country Indicator Data'!$B$4:$N$194,5,FALSE))/(G$3-G$4)*5)),1)))</f>
        <v>2</v>
      </c>
      <c r="H79" s="166">
        <f t="shared" si="26"/>
        <v>2.0499999999999998</v>
      </c>
      <c r="I79" s="166">
        <f>IF(B79="Regional crisis",(IF(VLOOKUP($C79,'Regional Crises'!$B$1:$R$66,6,FALSE)="x","x",ROUND(IF(VLOOKUP($C79,'Regional Crises'!$B$1:$R$66,6,FALSE)&gt;I$3,5,IF(VLOOKUP($C79,'Regional Crises'!$B$1:$R$66,6,FALSE)&lt;I$4,0,5-(I$3-VLOOKUP($C79,'Regional Crises'!$B$1:$R$66,6,FALSE))/(I$3-I$4)*5)),1))),IF(VLOOKUP($E79,'Country Indicator Data'!$B$4:$N$194,2,FALSE)="x","x",ROUND(IF(VLOOKUP($E79,'Country Indicator Data'!$B$4:$N$194,2,FALSE)&gt;I$3,5,IF(VLOOKUP($E79,'Country Indicator Data'!$B$4:$N$194,2,FALSE)&lt;I$4,0,5-(I$3-VLOOKUP($E79,'Country Indicator Data'!$B$4:$N$194,2,FALSE))/(I$3-I$4)*5)),1)))</f>
        <v>3.1</v>
      </c>
      <c r="J79" s="166">
        <f>IF(B79="Regional crisis",(IF(VLOOKUP($C79,'Regional Crises'!$B$1:$R$66,8,FALSE)="x","x",ROUND(IF(VLOOKUP($C79,'Regional Crises'!$B$1:$R$66,8,FALSE)&gt;J$3,5,IF(VLOOKUP($C79,'Regional Crises'!$B$1:$R$66,8,FALSE)&lt;J$4,0,5-(J$3-VLOOKUP($C79,'Regional Crises'!$B$1:$R$66,8,FALSE))/(J$3-J$4)*5)),1))),IF(VLOOKUP($E79,'Country Indicator Data'!$B$4:$N$194,4,FALSE)="x","x",ROUND(IF(VLOOKUP($E79,'Country Indicator Data'!$B$4:$N$194,4,FALSE)&gt;J$3,5,IF(VLOOKUP($E79,'Country Indicator Data'!$B$4:$N$194,4,FALSE)&lt;J$4,0,5-(J$3-VLOOKUP($E79,'Country Indicator Data'!$B$4:$N$194,4,FALSE))/(J$3-J$4)*5)),1)))</f>
        <v>0.9</v>
      </c>
      <c r="K79" s="166">
        <f t="shared" si="27"/>
        <v>2</v>
      </c>
      <c r="L79" s="166">
        <f>IF(B79="Regional crisis",(IF(VLOOKUP($C79,'Regional Crises'!$B$1:$R$66,10,FALSE)="x","x",ROUND(IF(VLOOKUP($C79,'Regional Crises'!$B$1:$R$66,10,FALSE)&gt;L$3,5,IF(VLOOKUP($C79,'Regional Crises'!$B$1:$R$66,10,FALSE)&lt;L$4,0,5-(L$3-VLOOKUP($C79,'Regional Crises'!$B$1:$R$66,10,FALSE))/(L$3-L$4)*5)),1))),IF(VLOOKUP($E79,'Country Indicator Data'!$B$4:$N$194,6,FALSE)="x","x",ROUND(IF(VLOOKUP($E79,'Country Indicator Data'!$B$4:$N$194,6,FALSE)&gt;L$3,5,IF(VLOOKUP($E79,'Country Indicator Data'!$B$4:$N$194,6,FALSE)&lt;L$4,0,5-(L$3-VLOOKUP($E79,'Country Indicator Data'!$B$4:$N$194,6,FALSE))/(L$3-L$4)*5)),1)))</f>
        <v>4.3</v>
      </c>
      <c r="M79" s="166">
        <f>IF(B79="Regional crisis",(IF(VLOOKUP($C79,'Regional Crises'!$B$1:$R$66,11,FALSE)="x","x",ROUND(IF(VLOOKUP($C79,'Regional Crises'!$B$1:$R$66,11,FALSE)&gt;M$3,5,IF(VLOOKUP($C79,'Regional Crises'!$B$1:$R$66,11,FALSE)&lt;M$4,0,5-(M$3-VLOOKUP($C79,'Regional Crises'!$B$1:$R$66,11,FALSE))/(M$3-M$4)*5)),1))),IF(VLOOKUP($E79,'Country Indicator Data'!$B$4:$N$194,7,FALSE)="x","x",ROUND(IF(VLOOKUP($E79,'Country Indicator Data'!$B$4:$N$194,7,FALSE)&gt;M$3,5,IF(VLOOKUP($E79,'Country Indicator Data'!$B$4:$N$194,7,FALSE)&lt;M$4,0,5-(M$3-VLOOKUP($E79,'Country Indicator Data'!$B$4:$N$194,7,FALSE))/(M$3-M$4)*5)),1)))</f>
        <v>1.2</v>
      </c>
      <c r="N79" s="166">
        <f t="shared" si="28"/>
        <v>2.75</v>
      </c>
      <c r="O79" s="166">
        <f t="shared" si="29"/>
        <v>2.2666666666666666</v>
      </c>
      <c r="P79" s="166">
        <f>IF(B79="Regional crisis",VLOOKUP(C79,'Regional Crises'!$B$1:$R$69,12,FALSE),VLOOKUP(E79,'Country Indicator Data'!$B$4:$I$194,8,FALSE))</f>
        <v>2</v>
      </c>
      <c r="Q79" s="166">
        <f>IF($B79="Regional crisis",((IF(VLOOKUP($C79,'Regional Crises'!$B$1:$R$66,13,FALSE)="x","x",ROUND(IF(VLOOKUP($C79,'Regional Crises'!$B$1:$R$66,13,FALSE)&gt;Q$3,5,IF(VLOOKUP($C79,'Regional Crises'!$B$1:$R$66,13,FALSE)&lt;Q$4,0,5-(LOG(Q$3)-LOG(VLOOKUP($C79,'Regional Crises'!$B$1:$R$66,13,FALSE)))/(LOG(Q$3)-LOG(Q$4))*5)),1)))),(IF(VLOOKUP($E79,'Country Indicator Data'!$B$4:$N$194,9,FALSE)="x","x",ROUND(IF(VLOOKUP($E79,'Country Indicator Data'!$B$4:$N$194,9,FALSE)&gt;Q$3,5,IF(VLOOKUP($E79,'Country Indicator Data'!$B$4:$N$194,9,FALSE)&lt;Q$4,0,5-(LOG(Q$3)-LOG(VLOOKUP($E79,'Country Indicator Data'!$B$4:$N$194,9,FALSE)))/(LOG(Q$3)-LOG(Q$4))*5)),1))))</f>
        <v>3.7</v>
      </c>
      <c r="R79" s="166">
        <f t="shared" si="30"/>
        <v>2.85</v>
      </c>
      <c r="S79" s="166">
        <f>IF(B79="Regional crisis",((IF(VLOOKUP($C79,'Regional Crises'!$B$1:$R$66,17,FALSE)="x","x",ROUND(IF(VLOOKUP($C79,'Regional Crises'!$B$1:$R$66,17,FALSE)&gt;S$3,0,IF(VLOOKUP($C79,'Regional Crises'!$B$1:$R$66,17,FALSE)&lt;S$4,5,(S$3-VLOOKUP($C79,'Regional Crises'!$B$1:$R$66,17,FALSE))/(S$3-S$4)*5)),1)))),(IF(VLOOKUP($E79,'Country Indicator Data'!$B$4:$N$194,13,FALSE)="x","x",ROUND(IF(VLOOKUP($E79,'Country Indicator Data'!$B$4:$N$194,13,FALSE)&gt;S$3,0,IF(VLOOKUP($E79,'Country Indicator Data'!$B$4:$N$194,13,FALSE)&lt;S$4,5,(S$3-VLOOKUP($E79,'Country Indicator Data'!$B$4:$N$194,13,FALSE))/(S$3-S$4)*5)),1))))</f>
        <v>3.4</v>
      </c>
      <c r="T79" s="166">
        <f>IF(B79="Regional crisis",((IF(VLOOKUP($C79,'Regional Crises'!$B$1:$R$66,14,FALSE)="x","x",ROUND(IF(VLOOKUP($C79,'Regional Crises'!$B$1:$R$66,14,FALSE)&gt;T$3,0,IF(VLOOKUP($C79,'Regional Crises'!$B$1:$R$66,14,FALSE)&lt;T$4,5,(T$3-VLOOKUP($C79,'Regional Crises'!$B$1:$R$66,14,FALSE))/(T$3-T$4)*5)),1)))),(IF(VLOOKUP($E79,'Country Indicator Data'!$B$4:$N$194,10,FALSE)="x","x",ROUND(IF(VLOOKUP($E79,'Country Indicator Data'!$B$4:$N$194,10,FALSE)&gt;T$3,0,IF(VLOOKUP($E79,'Country Indicator Data'!$B$4:$N$194,10,FALSE)&lt;T$4,5,(T$3-VLOOKUP($E79,'Country Indicator Data'!$B$4:$N$194,10,FALSE))/(T$3-T$4)*5)),1))))</f>
        <v>3</v>
      </c>
      <c r="U79" s="166">
        <f>IF(B79="Regional crisis",((IF(VLOOKUP($C79,'Regional Crises'!$B$1:$R$66,15,FALSE)="x","x",ROUND(IF(VLOOKUP($C79,'Regional Crises'!$B$1:$R$66,15,FALSE)&gt;U$3,0,IF(VLOOKUP($C79,'Regional Crises'!$B$1:$R$66,15,FALSE)&lt;U$4,5,(U$3-VLOOKUP($C79,'Regional Crises'!$B$1:$R$66,15,FALSE))/(U$3-U$4)*5)),1)))),(IF(VLOOKUP($E79,'Country Indicator Data'!$B$4:$N$194,11,FALSE)="x","x",ROUND(IF(VLOOKUP($E79,'Country Indicator Data'!$B$4:$N$194,11,FALSE)&gt;U$3,0,IF(VLOOKUP($E79,'Country Indicator Data'!$B$4:$N$194,11,FALSE)&lt;U$4,5,(U$3-VLOOKUP($E79,'Country Indicator Data'!$B$4:$N$194,11,FALSE))/(U$3-U$4)*5)),1))))</f>
        <v>2.2999999999999998</v>
      </c>
      <c r="V79" s="166">
        <f>IF(B79="Regional crisis",((IF(VLOOKUP($C79,'Regional Crises'!$B$1:$R$66,16,FALSE)="x","x",ROUND(IF(VLOOKUP($C79,'Regional Crises'!$B$1:$R$66,16,FALSE)&gt;V$3,0,IF(VLOOKUP($C79,'Regional Crises'!$B$1:$R$66,16,FALSE)&lt;V$4,5,(V$3-VLOOKUP($C79,'Regional Crises'!$B$1:$R$66,16,FALSE))/(V$3-V$4)*5)),1)))),(IF(VLOOKUP($E79,'Country Indicator Data'!$B$4:$N$194,12,FALSE)="x","x",ROUND(IF(VLOOKUP($E79,'Country Indicator Data'!$B$4:$N$194,12,FALSE)&gt;V$3,0,IF(VLOOKUP($E79,'Country Indicator Data'!$B$4:$N$194,12,FALSE)&lt;V$4,5,(V$3-VLOOKUP($E79,'Country Indicator Data'!$B$4:$N$194,12,FALSE))/(V$3-V$4)*5)),1))))</f>
        <v>2.6</v>
      </c>
      <c r="W79" s="166">
        <f t="shared" si="31"/>
        <v>2.8</v>
      </c>
      <c r="X79" s="166">
        <f t="shared" si="32"/>
        <v>2.6</v>
      </c>
      <c r="Y79" s="173">
        <f>IF('Core Indicators'!FC76="x","x",IF('Core Indicators'!FC76&gt;=5,5,IF('Core Indicators'!FC76&gt;=4,4,IF('Core Indicators'!FC76&gt;=3,3,IF('Core Indicators'!FC76&gt;=2,2,IF('Core Indicators'!FC76&gt;=1,1,0))))))</f>
        <v>5</v>
      </c>
      <c r="Z79" s="166">
        <f t="shared" si="33"/>
        <v>5</v>
      </c>
      <c r="AA79" s="173">
        <f>'Crisis Indicator Data'!Y76</f>
        <v>0</v>
      </c>
      <c r="AB79" s="173">
        <f>'Crisis Indicator Data'!Z76</f>
        <v>2</v>
      </c>
      <c r="AC79" s="173">
        <f>'Crisis Indicator Data'!AA76</f>
        <v>0</v>
      </c>
      <c r="AD79" s="173">
        <f>'Crisis Indicator Data'!AB76</f>
        <v>2</v>
      </c>
      <c r="AE79" s="173">
        <f t="shared" si="34"/>
        <v>2</v>
      </c>
      <c r="AF79" s="173">
        <f>'Crisis Indicator Data'!AC76</f>
        <v>0</v>
      </c>
      <c r="AG79" s="173">
        <f>'Crisis Indicator Data'!AD76</f>
        <v>2</v>
      </c>
      <c r="AH79" s="173">
        <f t="shared" si="35"/>
        <v>2</v>
      </c>
      <c r="AI79" s="173">
        <f>'Crisis Indicator Data'!AE76</f>
        <v>3</v>
      </c>
      <c r="AJ79" s="173">
        <f>'Crisis Indicator Data'!AF76</f>
        <v>1</v>
      </c>
      <c r="AK79" s="173">
        <f>'Crisis Indicator Data'!AG76</f>
        <v>3</v>
      </c>
      <c r="AL79" s="173">
        <f t="shared" si="36"/>
        <v>5</v>
      </c>
      <c r="AM79" s="166">
        <f t="shared" si="37"/>
        <v>3</v>
      </c>
      <c r="AN79" s="166">
        <f t="shared" si="38"/>
        <v>4</v>
      </c>
    </row>
    <row r="80" spans="1:40" ht="13.5" customHeight="1">
      <c r="A80" s="97" t="str">
        <f>'Crisis Indicator Data'!A77</f>
        <v>Boko Haram in Niger</v>
      </c>
      <c r="B80" s="98" t="str">
        <f>'Crisis Indicator Data'!B77</f>
        <v>Conflict</v>
      </c>
      <c r="C80" s="98" t="str">
        <f>'Crisis Indicator Data'!C77</f>
        <v>NER002</v>
      </c>
      <c r="D80" s="98" t="str">
        <f>'Crisis Indicator Data'!D77</f>
        <v>Niger</v>
      </c>
      <c r="E80" s="99" t="str">
        <f>'Crisis Indicator Data'!E77</f>
        <v>NER</v>
      </c>
      <c r="F80" s="166">
        <f>IF(B80="Regional crisis",(IF(VLOOKUP($C80,'Regional Crises'!$B$1:$R$66,7,FALSE)="x","x",ROUND(IF(VLOOKUP($C80,'Regional Crises'!$B$1:$R$66,7,FALSE)&gt;$F$3,5,IF(VLOOKUP($C80,'Regional Crises'!$B$1:$R$66,7,FALSE)&lt;F$4,0,($F$3-VLOOKUP($C80,'Regional Crises'!$B$1:$R$66,7,FALSE))/($F$3-$F$4)*5)),1))),IF(VLOOKUP($E80,'Country Indicator Data'!$B$4:$N$194,3,FALSE)="x","x",ROUND(IF(VLOOKUP($E80,'Country Indicator Data'!$B$4:$N$194,3,FALSE)&gt;$F$3,5,IF(VLOOKUP($E80,'Country Indicator Data'!$B$4:$N$194,3,FALSE)&lt;$F$4,0,($F$3-VLOOKUP($E80,'Country Indicator Data'!$B$4:$N$194,3,FALSE))/($F$3-$F$4)*5)),1)))</f>
        <v>2.1</v>
      </c>
      <c r="G80" s="166">
        <f>IF(B80="Regional crisis",(IF(VLOOKUP($C80,'Regional Crises'!$B$1:$R$66,9,FALSE)="x","x",ROUND(IF(VLOOKUP($C80,'Regional Crises'!$B$1:$R$66,9,FALSE)&gt;G$3,5,IF(VLOOKUP($C80,'Regional Crises'!$B$1:$R$66,9,FALSE)&lt;G$4,0,(G$3-VLOOKUP($C80,'Regional Crises'!$B$1:$R$66,9,FALSE))/(G$3-G$4)*5)),1))),IF(VLOOKUP($E80,'Country Indicator Data'!$B$4:$N$194,5,FALSE)="x","x",ROUND(IF(VLOOKUP($E80,'Country Indicator Data'!$B$4:$N$194,5,FALSE)&gt;G$3,5,IF(VLOOKUP($E80,'Country Indicator Data'!$B$4:$N$194,5,FALSE)&lt;G$4,0,(G$3-VLOOKUP($E80,'Country Indicator Data'!$B$4:$N$194,5,FALSE))/(G$3-G$4)*5)),1)))</f>
        <v>2</v>
      </c>
      <c r="H80" s="166">
        <f t="shared" si="26"/>
        <v>2.0499999999999998</v>
      </c>
      <c r="I80" s="166">
        <f>IF(B80="Regional crisis",(IF(VLOOKUP($C80,'Regional Crises'!$B$1:$R$66,6,FALSE)="x","x",ROUND(IF(VLOOKUP($C80,'Regional Crises'!$B$1:$R$66,6,FALSE)&gt;I$3,5,IF(VLOOKUP($C80,'Regional Crises'!$B$1:$R$66,6,FALSE)&lt;I$4,0,5-(I$3-VLOOKUP($C80,'Regional Crises'!$B$1:$R$66,6,FALSE))/(I$3-I$4)*5)),1))),IF(VLOOKUP($E80,'Country Indicator Data'!$B$4:$N$194,2,FALSE)="x","x",ROUND(IF(VLOOKUP($E80,'Country Indicator Data'!$B$4:$N$194,2,FALSE)&gt;I$3,5,IF(VLOOKUP($E80,'Country Indicator Data'!$B$4:$N$194,2,FALSE)&lt;I$4,0,5-(I$3-VLOOKUP($E80,'Country Indicator Data'!$B$4:$N$194,2,FALSE))/(I$3-I$4)*5)),1)))</f>
        <v>3.1</v>
      </c>
      <c r="J80" s="166">
        <f>IF(B80="Regional crisis",(IF(VLOOKUP($C80,'Regional Crises'!$B$1:$R$66,8,FALSE)="x","x",ROUND(IF(VLOOKUP($C80,'Regional Crises'!$B$1:$R$66,8,FALSE)&gt;J$3,5,IF(VLOOKUP($C80,'Regional Crises'!$B$1:$R$66,8,FALSE)&lt;J$4,0,5-(J$3-VLOOKUP($C80,'Regional Crises'!$B$1:$R$66,8,FALSE))/(J$3-J$4)*5)),1))),IF(VLOOKUP($E80,'Country Indicator Data'!$B$4:$N$194,4,FALSE)="x","x",ROUND(IF(VLOOKUP($E80,'Country Indicator Data'!$B$4:$N$194,4,FALSE)&gt;J$3,5,IF(VLOOKUP($E80,'Country Indicator Data'!$B$4:$N$194,4,FALSE)&lt;J$4,0,5-(J$3-VLOOKUP($E80,'Country Indicator Data'!$B$4:$N$194,4,FALSE))/(J$3-J$4)*5)),1)))</f>
        <v>0.9</v>
      </c>
      <c r="K80" s="166">
        <f t="shared" si="27"/>
        <v>2</v>
      </c>
      <c r="L80" s="166">
        <f>IF(B80="Regional crisis",(IF(VLOOKUP($C80,'Regional Crises'!$B$1:$R$66,10,FALSE)="x","x",ROUND(IF(VLOOKUP($C80,'Regional Crises'!$B$1:$R$66,10,FALSE)&gt;L$3,5,IF(VLOOKUP($C80,'Regional Crises'!$B$1:$R$66,10,FALSE)&lt;L$4,0,5-(L$3-VLOOKUP($C80,'Regional Crises'!$B$1:$R$66,10,FALSE))/(L$3-L$4)*5)),1))),IF(VLOOKUP($E80,'Country Indicator Data'!$B$4:$N$194,6,FALSE)="x","x",ROUND(IF(VLOOKUP($E80,'Country Indicator Data'!$B$4:$N$194,6,FALSE)&gt;L$3,5,IF(VLOOKUP($E80,'Country Indicator Data'!$B$4:$N$194,6,FALSE)&lt;L$4,0,5-(L$3-VLOOKUP($E80,'Country Indicator Data'!$B$4:$N$194,6,FALSE))/(L$3-L$4)*5)),1)))</f>
        <v>4.3</v>
      </c>
      <c r="M80" s="166">
        <f>IF(B80="Regional crisis",(IF(VLOOKUP($C80,'Regional Crises'!$B$1:$R$66,11,FALSE)="x","x",ROUND(IF(VLOOKUP($C80,'Regional Crises'!$B$1:$R$66,11,FALSE)&gt;M$3,5,IF(VLOOKUP($C80,'Regional Crises'!$B$1:$R$66,11,FALSE)&lt;M$4,0,5-(M$3-VLOOKUP($C80,'Regional Crises'!$B$1:$R$66,11,FALSE))/(M$3-M$4)*5)),1))),IF(VLOOKUP($E80,'Country Indicator Data'!$B$4:$N$194,7,FALSE)="x","x",ROUND(IF(VLOOKUP($E80,'Country Indicator Data'!$B$4:$N$194,7,FALSE)&gt;M$3,5,IF(VLOOKUP($E80,'Country Indicator Data'!$B$4:$N$194,7,FALSE)&lt;M$4,0,5-(M$3-VLOOKUP($E80,'Country Indicator Data'!$B$4:$N$194,7,FALSE))/(M$3-M$4)*5)),1)))</f>
        <v>1.2</v>
      </c>
      <c r="N80" s="166">
        <f t="shared" si="28"/>
        <v>2.75</v>
      </c>
      <c r="O80" s="166">
        <f t="shared" si="29"/>
        <v>2.2666666666666666</v>
      </c>
      <c r="P80" s="166">
        <f>IF(B80="Regional crisis",VLOOKUP(C80,'Regional Crises'!$B$1:$R$69,12,FALSE),VLOOKUP(E80,'Country Indicator Data'!$B$4:$I$194,8,FALSE))</f>
        <v>2</v>
      </c>
      <c r="Q80" s="166">
        <f>IF($B80="Regional crisis",((IF(VLOOKUP($C80,'Regional Crises'!$B$1:$R$66,13,FALSE)="x","x",ROUND(IF(VLOOKUP($C80,'Regional Crises'!$B$1:$R$66,13,FALSE)&gt;Q$3,5,IF(VLOOKUP($C80,'Regional Crises'!$B$1:$R$66,13,FALSE)&lt;Q$4,0,5-(LOG(Q$3)-LOG(VLOOKUP($C80,'Regional Crises'!$B$1:$R$66,13,FALSE)))/(LOG(Q$3)-LOG(Q$4))*5)),1)))),(IF(VLOOKUP($E80,'Country Indicator Data'!$B$4:$N$194,9,FALSE)="x","x",ROUND(IF(VLOOKUP($E80,'Country Indicator Data'!$B$4:$N$194,9,FALSE)&gt;Q$3,5,IF(VLOOKUP($E80,'Country Indicator Data'!$B$4:$N$194,9,FALSE)&lt;Q$4,0,5-(LOG(Q$3)-LOG(VLOOKUP($E80,'Country Indicator Data'!$B$4:$N$194,9,FALSE)))/(LOG(Q$3)-LOG(Q$4))*5)),1))))</f>
        <v>3.7</v>
      </c>
      <c r="R80" s="166">
        <f t="shared" si="30"/>
        <v>2.85</v>
      </c>
      <c r="S80" s="166">
        <f>IF(B80="Regional crisis",((IF(VLOOKUP($C80,'Regional Crises'!$B$1:$R$66,17,FALSE)="x","x",ROUND(IF(VLOOKUP($C80,'Regional Crises'!$B$1:$R$66,17,FALSE)&gt;S$3,0,IF(VLOOKUP($C80,'Regional Crises'!$B$1:$R$66,17,FALSE)&lt;S$4,5,(S$3-VLOOKUP($C80,'Regional Crises'!$B$1:$R$66,17,FALSE))/(S$3-S$4)*5)),1)))),(IF(VLOOKUP($E80,'Country Indicator Data'!$B$4:$N$194,13,FALSE)="x","x",ROUND(IF(VLOOKUP($E80,'Country Indicator Data'!$B$4:$N$194,13,FALSE)&gt;S$3,0,IF(VLOOKUP($E80,'Country Indicator Data'!$B$4:$N$194,13,FALSE)&lt;S$4,5,(S$3-VLOOKUP($E80,'Country Indicator Data'!$B$4:$N$194,13,FALSE))/(S$3-S$4)*5)),1))))</f>
        <v>3.4</v>
      </c>
      <c r="T80" s="166">
        <f>IF(B80="Regional crisis",((IF(VLOOKUP($C80,'Regional Crises'!$B$1:$R$66,14,FALSE)="x","x",ROUND(IF(VLOOKUP($C80,'Regional Crises'!$B$1:$R$66,14,FALSE)&gt;T$3,0,IF(VLOOKUP($C80,'Regional Crises'!$B$1:$R$66,14,FALSE)&lt;T$4,5,(T$3-VLOOKUP($C80,'Regional Crises'!$B$1:$R$66,14,FALSE))/(T$3-T$4)*5)),1)))),(IF(VLOOKUP($E80,'Country Indicator Data'!$B$4:$N$194,10,FALSE)="x","x",ROUND(IF(VLOOKUP($E80,'Country Indicator Data'!$B$4:$N$194,10,FALSE)&gt;T$3,0,IF(VLOOKUP($E80,'Country Indicator Data'!$B$4:$N$194,10,FALSE)&lt;T$4,5,(T$3-VLOOKUP($E80,'Country Indicator Data'!$B$4:$N$194,10,FALSE))/(T$3-T$4)*5)),1))))</f>
        <v>3</v>
      </c>
      <c r="U80" s="166">
        <f>IF(B80="Regional crisis",((IF(VLOOKUP($C80,'Regional Crises'!$B$1:$R$66,15,FALSE)="x","x",ROUND(IF(VLOOKUP($C80,'Regional Crises'!$B$1:$R$66,15,FALSE)&gt;U$3,0,IF(VLOOKUP($C80,'Regional Crises'!$B$1:$R$66,15,FALSE)&lt;U$4,5,(U$3-VLOOKUP($C80,'Regional Crises'!$B$1:$R$66,15,FALSE))/(U$3-U$4)*5)),1)))),(IF(VLOOKUP($E80,'Country Indicator Data'!$B$4:$N$194,11,FALSE)="x","x",ROUND(IF(VLOOKUP($E80,'Country Indicator Data'!$B$4:$N$194,11,FALSE)&gt;U$3,0,IF(VLOOKUP($E80,'Country Indicator Data'!$B$4:$N$194,11,FALSE)&lt;U$4,5,(U$3-VLOOKUP($E80,'Country Indicator Data'!$B$4:$N$194,11,FALSE))/(U$3-U$4)*5)),1))))</f>
        <v>2.2999999999999998</v>
      </c>
      <c r="V80" s="166">
        <f>IF(B80="Regional crisis",((IF(VLOOKUP($C80,'Regional Crises'!$B$1:$R$66,16,FALSE)="x","x",ROUND(IF(VLOOKUP($C80,'Regional Crises'!$B$1:$R$66,16,FALSE)&gt;V$3,0,IF(VLOOKUP($C80,'Regional Crises'!$B$1:$R$66,16,FALSE)&lt;V$4,5,(V$3-VLOOKUP($C80,'Regional Crises'!$B$1:$R$66,16,FALSE))/(V$3-V$4)*5)),1)))),(IF(VLOOKUP($E80,'Country Indicator Data'!$B$4:$N$194,12,FALSE)="x","x",ROUND(IF(VLOOKUP($E80,'Country Indicator Data'!$B$4:$N$194,12,FALSE)&gt;V$3,0,IF(VLOOKUP($E80,'Country Indicator Data'!$B$4:$N$194,12,FALSE)&lt;V$4,5,(V$3-VLOOKUP($E80,'Country Indicator Data'!$B$4:$N$194,12,FALSE))/(V$3-V$4)*5)),1))))</f>
        <v>2.6</v>
      </c>
      <c r="W80" s="166">
        <f t="shared" si="31"/>
        <v>2.8</v>
      </c>
      <c r="X80" s="166">
        <f t="shared" si="32"/>
        <v>2.6</v>
      </c>
      <c r="Y80" s="173">
        <f>IF('Core Indicators'!FC77="x","x",IF('Core Indicators'!FC77&gt;=5,5,IF('Core Indicators'!FC77&gt;=4,4,IF('Core Indicators'!FC77&gt;=3,3,IF('Core Indicators'!FC77&gt;=2,2,IF('Core Indicators'!FC77&gt;=1,1,0))))))</f>
        <v>5</v>
      </c>
      <c r="Z80" s="166">
        <f t="shared" si="33"/>
        <v>5</v>
      </c>
      <c r="AA80" s="173">
        <f>'Crisis Indicator Data'!Y77</f>
        <v>0</v>
      </c>
      <c r="AB80" s="173">
        <f>'Crisis Indicator Data'!Z77</f>
        <v>2</v>
      </c>
      <c r="AC80" s="173">
        <f>'Crisis Indicator Data'!AA77</f>
        <v>0</v>
      </c>
      <c r="AD80" s="173">
        <f>'Crisis Indicator Data'!AB77</f>
        <v>0</v>
      </c>
      <c r="AE80" s="173">
        <f t="shared" si="34"/>
        <v>2</v>
      </c>
      <c r="AF80" s="173">
        <f>'Crisis Indicator Data'!AC77</f>
        <v>0</v>
      </c>
      <c r="AG80" s="173">
        <f>'Crisis Indicator Data'!AD77</f>
        <v>2</v>
      </c>
      <c r="AH80" s="173">
        <f t="shared" si="35"/>
        <v>2</v>
      </c>
      <c r="AI80" s="173">
        <f>'Crisis Indicator Data'!AE77</f>
        <v>2</v>
      </c>
      <c r="AJ80" s="173">
        <f>'Crisis Indicator Data'!AF77</f>
        <v>1</v>
      </c>
      <c r="AK80" s="173">
        <f>'Crisis Indicator Data'!AG77</f>
        <v>3</v>
      </c>
      <c r="AL80" s="173">
        <f t="shared" si="36"/>
        <v>4</v>
      </c>
      <c r="AM80" s="166">
        <f t="shared" si="37"/>
        <v>3</v>
      </c>
      <c r="AN80" s="166">
        <f t="shared" si="38"/>
        <v>4</v>
      </c>
    </row>
    <row r="81" spans="1:40" ht="13.5" customHeight="1">
      <c r="A81" s="97" t="str">
        <f>'Crisis Indicator Data'!A78</f>
        <v>Mali/Burkina Faso conflict</v>
      </c>
      <c r="B81" s="98" t="str">
        <f>'Crisis Indicator Data'!B78</f>
        <v>Conflict</v>
      </c>
      <c r="C81" s="98" t="str">
        <f>'Crisis Indicator Data'!C78</f>
        <v>NER003</v>
      </c>
      <c r="D81" s="98" t="str">
        <f>'Crisis Indicator Data'!D78</f>
        <v>Niger</v>
      </c>
      <c r="E81" s="99" t="str">
        <f>'Crisis Indicator Data'!E78</f>
        <v>NER</v>
      </c>
      <c r="F81" s="166">
        <f>IF(B81="Regional crisis",(IF(VLOOKUP($C81,'Regional Crises'!$B$1:$R$66,7,FALSE)="x","x",ROUND(IF(VLOOKUP($C81,'Regional Crises'!$B$1:$R$66,7,FALSE)&gt;$F$3,5,IF(VLOOKUP($C81,'Regional Crises'!$B$1:$R$66,7,FALSE)&lt;F$4,0,($F$3-VLOOKUP($C81,'Regional Crises'!$B$1:$R$66,7,FALSE))/($F$3-$F$4)*5)),1))),IF(VLOOKUP($E81,'Country Indicator Data'!$B$4:$N$194,3,FALSE)="x","x",ROUND(IF(VLOOKUP($E81,'Country Indicator Data'!$B$4:$N$194,3,FALSE)&gt;$F$3,5,IF(VLOOKUP($E81,'Country Indicator Data'!$B$4:$N$194,3,FALSE)&lt;$F$4,0,($F$3-VLOOKUP($E81,'Country Indicator Data'!$B$4:$N$194,3,FALSE))/($F$3-$F$4)*5)),1)))</f>
        <v>2.1</v>
      </c>
      <c r="G81" s="166">
        <f>IF(B81="Regional crisis",(IF(VLOOKUP($C81,'Regional Crises'!$B$1:$R$66,9,FALSE)="x","x",ROUND(IF(VLOOKUP($C81,'Regional Crises'!$B$1:$R$66,9,FALSE)&gt;G$3,5,IF(VLOOKUP($C81,'Regional Crises'!$B$1:$R$66,9,FALSE)&lt;G$4,0,(G$3-VLOOKUP($C81,'Regional Crises'!$B$1:$R$66,9,FALSE))/(G$3-G$4)*5)),1))),IF(VLOOKUP($E81,'Country Indicator Data'!$B$4:$N$194,5,FALSE)="x","x",ROUND(IF(VLOOKUP($E81,'Country Indicator Data'!$B$4:$N$194,5,FALSE)&gt;G$3,5,IF(VLOOKUP($E81,'Country Indicator Data'!$B$4:$N$194,5,FALSE)&lt;G$4,0,(G$3-VLOOKUP($E81,'Country Indicator Data'!$B$4:$N$194,5,FALSE))/(G$3-G$4)*5)),1)))</f>
        <v>2</v>
      </c>
      <c r="H81" s="166">
        <f t="shared" si="26"/>
        <v>2.0499999999999998</v>
      </c>
      <c r="I81" s="166">
        <f>IF(B81="Regional crisis",(IF(VLOOKUP($C81,'Regional Crises'!$B$1:$R$66,6,FALSE)="x","x",ROUND(IF(VLOOKUP($C81,'Regional Crises'!$B$1:$R$66,6,FALSE)&gt;I$3,5,IF(VLOOKUP($C81,'Regional Crises'!$B$1:$R$66,6,FALSE)&lt;I$4,0,5-(I$3-VLOOKUP($C81,'Regional Crises'!$B$1:$R$66,6,FALSE))/(I$3-I$4)*5)),1))),IF(VLOOKUP($E81,'Country Indicator Data'!$B$4:$N$194,2,FALSE)="x","x",ROUND(IF(VLOOKUP($E81,'Country Indicator Data'!$B$4:$N$194,2,FALSE)&gt;I$3,5,IF(VLOOKUP($E81,'Country Indicator Data'!$B$4:$N$194,2,FALSE)&lt;I$4,0,5-(I$3-VLOOKUP($E81,'Country Indicator Data'!$B$4:$N$194,2,FALSE))/(I$3-I$4)*5)),1)))</f>
        <v>3.1</v>
      </c>
      <c r="J81" s="166">
        <f>IF(B81="Regional crisis",(IF(VLOOKUP($C81,'Regional Crises'!$B$1:$R$66,8,FALSE)="x","x",ROUND(IF(VLOOKUP($C81,'Regional Crises'!$B$1:$R$66,8,FALSE)&gt;J$3,5,IF(VLOOKUP($C81,'Regional Crises'!$B$1:$R$66,8,FALSE)&lt;J$4,0,5-(J$3-VLOOKUP($C81,'Regional Crises'!$B$1:$R$66,8,FALSE))/(J$3-J$4)*5)),1))),IF(VLOOKUP($E81,'Country Indicator Data'!$B$4:$N$194,4,FALSE)="x","x",ROUND(IF(VLOOKUP($E81,'Country Indicator Data'!$B$4:$N$194,4,FALSE)&gt;J$3,5,IF(VLOOKUP($E81,'Country Indicator Data'!$B$4:$N$194,4,FALSE)&lt;J$4,0,5-(J$3-VLOOKUP($E81,'Country Indicator Data'!$B$4:$N$194,4,FALSE))/(J$3-J$4)*5)),1)))</f>
        <v>0.9</v>
      </c>
      <c r="K81" s="166">
        <f t="shared" si="27"/>
        <v>2</v>
      </c>
      <c r="L81" s="166">
        <f>IF(B81="Regional crisis",(IF(VLOOKUP($C81,'Regional Crises'!$B$1:$R$66,10,FALSE)="x","x",ROUND(IF(VLOOKUP($C81,'Regional Crises'!$B$1:$R$66,10,FALSE)&gt;L$3,5,IF(VLOOKUP($C81,'Regional Crises'!$B$1:$R$66,10,FALSE)&lt;L$4,0,5-(L$3-VLOOKUP($C81,'Regional Crises'!$B$1:$R$66,10,FALSE))/(L$3-L$4)*5)),1))),IF(VLOOKUP($E81,'Country Indicator Data'!$B$4:$N$194,6,FALSE)="x","x",ROUND(IF(VLOOKUP($E81,'Country Indicator Data'!$B$4:$N$194,6,FALSE)&gt;L$3,5,IF(VLOOKUP($E81,'Country Indicator Data'!$B$4:$N$194,6,FALSE)&lt;L$4,0,5-(L$3-VLOOKUP($E81,'Country Indicator Data'!$B$4:$N$194,6,FALSE))/(L$3-L$4)*5)),1)))</f>
        <v>4.3</v>
      </c>
      <c r="M81" s="166">
        <f>IF(B81="Regional crisis",(IF(VLOOKUP($C81,'Regional Crises'!$B$1:$R$66,11,FALSE)="x","x",ROUND(IF(VLOOKUP($C81,'Regional Crises'!$B$1:$R$66,11,FALSE)&gt;M$3,5,IF(VLOOKUP($C81,'Regional Crises'!$B$1:$R$66,11,FALSE)&lt;M$4,0,5-(M$3-VLOOKUP($C81,'Regional Crises'!$B$1:$R$66,11,FALSE))/(M$3-M$4)*5)),1))),IF(VLOOKUP($E81,'Country Indicator Data'!$B$4:$N$194,7,FALSE)="x","x",ROUND(IF(VLOOKUP($E81,'Country Indicator Data'!$B$4:$N$194,7,FALSE)&gt;M$3,5,IF(VLOOKUP($E81,'Country Indicator Data'!$B$4:$N$194,7,FALSE)&lt;M$4,0,5-(M$3-VLOOKUP($E81,'Country Indicator Data'!$B$4:$N$194,7,FALSE))/(M$3-M$4)*5)),1)))</f>
        <v>1.2</v>
      </c>
      <c r="N81" s="166">
        <f t="shared" si="28"/>
        <v>2.75</v>
      </c>
      <c r="O81" s="166">
        <f t="shared" si="29"/>
        <v>2.2666666666666666</v>
      </c>
      <c r="P81" s="166">
        <f>IF(B81="Regional crisis",VLOOKUP(C81,'Regional Crises'!$B$1:$R$69,12,FALSE),VLOOKUP(E81,'Country Indicator Data'!$B$4:$I$194,8,FALSE))</f>
        <v>2</v>
      </c>
      <c r="Q81" s="166">
        <f>IF($B81="Regional crisis",((IF(VLOOKUP($C81,'Regional Crises'!$B$1:$R$66,13,FALSE)="x","x",ROUND(IF(VLOOKUP($C81,'Regional Crises'!$B$1:$R$66,13,FALSE)&gt;Q$3,5,IF(VLOOKUP($C81,'Regional Crises'!$B$1:$R$66,13,FALSE)&lt;Q$4,0,5-(LOG(Q$3)-LOG(VLOOKUP($C81,'Regional Crises'!$B$1:$R$66,13,FALSE)))/(LOG(Q$3)-LOG(Q$4))*5)),1)))),(IF(VLOOKUP($E81,'Country Indicator Data'!$B$4:$N$194,9,FALSE)="x","x",ROUND(IF(VLOOKUP($E81,'Country Indicator Data'!$B$4:$N$194,9,FALSE)&gt;Q$3,5,IF(VLOOKUP($E81,'Country Indicator Data'!$B$4:$N$194,9,FALSE)&lt;Q$4,0,5-(LOG(Q$3)-LOG(VLOOKUP($E81,'Country Indicator Data'!$B$4:$N$194,9,FALSE)))/(LOG(Q$3)-LOG(Q$4))*5)),1))))</f>
        <v>3.7</v>
      </c>
      <c r="R81" s="166">
        <f t="shared" si="30"/>
        <v>2.85</v>
      </c>
      <c r="S81" s="166">
        <f>IF(B81="Regional crisis",((IF(VLOOKUP($C81,'Regional Crises'!$B$1:$R$66,17,FALSE)="x","x",ROUND(IF(VLOOKUP($C81,'Regional Crises'!$B$1:$R$66,17,FALSE)&gt;S$3,0,IF(VLOOKUP($C81,'Regional Crises'!$B$1:$R$66,17,FALSE)&lt;S$4,5,(S$3-VLOOKUP($C81,'Regional Crises'!$B$1:$R$66,17,FALSE))/(S$3-S$4)*5)),1)))),(IF(VLOOKUP($E81,'Country Indicator Data'!$B$4:$N$194,13,FALSE)="x","x",ROUND(IF(VLOOKUP($E81,'Country Indicator Data'!$B$4:$N$194,13,FALSE)&gt;S$3,0,IF(VLOOKUP($E81,'Country Indicator Data'!$B$4:$N$194,13,FALSE)&lt;S$4,5,(S$3-VLOOKUP($E81,'Country Indicator Data'!$B$4:$N$194,13,FALSE))/(S$3-S$4)*5)),1))))</f>
        <v>3.4</v>
      </c>
      <c r="T81" s="166">
        <f>IF(B81="Regional crisis",((IF(VLOOKUP($C81,'Regional Crises'!$B$1:$R$66,14,FALSE)="x","x",ROUND(IF(VLOOKUP($C81,'Regional Crises'!$B$1:$R$66,14,FALSE)&gt;T$3,0,IF(VLOOKUP($C81,'Regional Crises'!$B$1:$R$66,14,FALSE)&lt;T$4,5,(T$3-VLOOKUP($C81,'Regional Crises'!$B$1:$R$66,14,FALSE))/(T$3-T$4)*5)),1)))),(IF(VLOOKUP($E81,'Country Indicator Data'!$B$4:$N$194,10,FALSE)="x","x",ROUND(IF(VLOOKUP($E81,'Country Indicator Data'!$B$4:$N$194,10,FALSE)&gt;T$3,0,IF(VLOOKUP($E81,'Country Indicator Data'!$B$4:$N$194,10,FALSE)&lt;T$4,5,(T$3-VLOOKUP($E81,'Country Indicator Data'!$B$4:$N$194,10,FALSE))/(T$3-T$4)*5)),1))))</f>
        <v>3</v>
      </c>
      <c r="U81" s="166">
        <f>IF(B81="Regional crisis",((IF(VLOOKUP($C81,'Regional Crises'!$B$1:$R$66,15,FALSE)="x","x",ROUND(IF(VLOOKUP($C81,'Regional Crises'!$B$1:$R$66,15,FALSE)&gt;U$3,0,IF(VLOOKUP($C81,'Regional Crises'!$B$1:$R$66,15,FALSE)&lt;U$4,5,(U$3-VLOOKUP($C81,'Regional Crises'!$B$1:$R$66,15,FALSE))/(U$3-U$4)*5)),1)))),(IF(VLOOKUP($E81,'Country Indicator Data'!$B$4:$N$194,11,FALSE)="x","x",ROUND(IF(VLOOKUP($E81,'Country Indicator Data'!$B$4:$N$194,11,FALSE)&gt;U$3,0,IF(VLOOKUP($E81,'Country Indicator Data'!$B$4:$N$194,11,FALSE)&lt;U$4,5,(U$3-VLOOKUP($E81,'Country Indicator Data'!$B$4:$N$194,11,FALSE))/(U$3-U$4)*5)),1))))</f>
        <v>2.2999999999999998</v>
      </c>
      <c r="V81" s="166">
        <f>IF(B81="Regional crisis",((IF(VLOOKUP($C81,'Regional Crises'!$B$1:$R$66,16,FALSE)="x","x",ROUND(IF(VLOOKUP($C81,'Regional Crises'!$B$1:$R$66,16,FALSE)&gt;V$3,0,IF(VLOOKUP($C81,'Regional Crises'!$B$1:$R$66,16,FALSE)&lt;V$4,5,(V$3-VLOOKUP($C81,'Regional Crises'!$B$1:$R$66,16,FALSE))/(V$3-V$4)*5)),1)))),(IF(VLOOKUP($E81,'Country Indicator Data'!$B$4:$N$194,12,FALSE)="x","x",ROUND(IF(VLOOKUP($E81,'Country Indicator Data'!$B$4:$N$194,12,FALSE)&gt;V$3,0,IF(VLOOKUP($E81,'Country Indicator Data'!$B$4:$N$194,12,FALSE)&lt;V$4,5,(V$3-VLOOKUP($E81,'Country Indicator Data'!$B$4:$N$194,12,FALSE))/(V$3-V$4)*5)),1))))</f>
        <v>2.6</v>
      </c>
      <c r="W81" s="166">
        <f t="shared" si="31"/>
        <v>2.8</v>
      </c>
      <c r="X81" s="166">
        <f t="shared" si="32"/>
        <v>2.6</v>
      </c>
      <c r="Y81" s="173">
        <f>IF('Core Indicators'!FC78="x","x",IF('Core Indicators'!FC78&gt;=5,5,IF('Core Indicators'!FC78&gt;=4,4,IF('Core Indicators'!FC78&gt;=3,3,IF('Core Indicators'!FC78&gt;=2,2,IF('Core Indicators'!FC78&gt;=1,1,0))))))</f>
        <v>5</v>
      </c>
      <c r="Z81" s="166">
        <f t="shared" si="33"/>
        <v>5</v>
      </c>
      <c r="AA81" s="173">
        <f>'Crisis Indicator Data'!Y78</f>
        <v>0</v>
      </c>
      <c r="AB81" s="173">
        <f>'Crisis Indicator Data'!Z78</f>
        <v>2</v>
      </c>
      <c r="AC81" s="173">
        <f>'Crisis Indicator Data'!AA78</f>
        <v>0</v>
      </c>
      <c r="AD81" s="173">
        <f>'Crisis Indicator Data'!AB78</f>
        <v>2</v>
      </c>
      <c r="AE81" s="173">
        <f t="shared" si="34"/>
        <v>2</v>
      </c>
      <c r="AF81" s="173">
        <f>'Crisis Indicator Data'!AC78</f>
        <v>0</v>
      </c>
      <c r="AG81" s="173">
        <f>'Crisis Indicator Data'!AD78</f>
        <v>2</v>
      </c>
      <c r="AH81" s="173">
        <f t="shared" si="35"/>
        <v>2</v>
      </c>
      <c r="AI81" s="173">
        <f>'Crisis Indicator Data'!AE78</f>
        <v>3</v>
      </c>
      <c r="AJ81" s="173">
        <f>'Crisis Indicator Data'!AF78</f>
        <v>1</v>
      </c>
      <c r="AK81" s="173">
        <f>'Crisis Indicator Data'!AG78</f>
        <v>3</v>
      </c>
      <c r="AL81" s="173">
        <f t="shared" si="36"/>
        <v>5</v>
      </c>
      <c r="AM81" s="166">
        <f t="shared" si="37"/>
        <v>3</v>
      </c>
      <c r="AN81" s="166">
        <f t="shared" si="38"/>
        <v>4</v>
      </c>
    </row>
    <row r="82" spans="1:40" ht="13.5" customHeight="1">
      <c r="A82" s="97" t="str">
        <f>'Crisis Indicator Data'!A79</f>
        <v>Nigerian Refugees</v>
      </c>
      <c r="B82" s="98" t="str">
        <f>'Crisis Indicator Data'!B79</f>
        <v>International displacement</v>
      </c>
      <c r="C82" s="98" t="str">
        <f>'Crisis Indicator Data'!C79</f>
        <v>NER004</v>
      </c>
      <c r="D82" s="98" t="str">
        <f>'Crisis Indicator Data'!D79</f>
        <v>Niger</v>
      </c>
      <c r="E82" s="99" t="str">
        <f>'Crisis Indicator Data'!E79</f>
        <v>NER</v>
      </c>
      <c r="F82" s="166">
        <f>IF(B82="Regional crisis",(IF(VLOOKUP($C82,'Regional Crises'!$B$1:$R$66,7,FALSE)="x","x",ROUND(IF(VLOOKUP($C82,'Regional Crises'!$B$1:$R$66,7,FALSE)&gt;$F$3,5,IF(VLOOKUP($C82,'Regional Crises'!$B$1:$R$66,7,FALSE)&lt;F$4,0,($F$3-VLOOKUP($C82,'Regional Crises'!$B$1:$R$66,7,FALSE))/($F$3-$F$4)*5)),1))),IF(VLOOKUP($E82,'Country Indicator Data'!$B$4:$N$194,3,FALSE)="x","x",ROUND(IF(VLOOKUP($E82,'Country Indicator Data'!$B$4:$N$194,3,FALSE)&gt;$F$3,5,IF(VLOOKUP($E82,'Country Indicator Data'!$B$4:$N$194,3,FALSE)&lt;$F$4,0,($F$3-VLOOKUP($E82,'Country Indicator Data'!$B$4:$N$194,3,FALSE))/($F$3-$F$4)*5)),1)))</f>
        <v>2.1</v>
      </c>
      <c r="G82" s="166">
        <f>IF(B82="Regional crisis",(IF(VLOOKUP($C82,'Regional Crises'!$B$1:$R$66,9,FALSE)="x","x",ROUND(IF(VLOOKUP($C82,'Regional Crises'!$B$1:$R$66,9,FALSE)&gt;G$3,5,IF(VLOOKUP($C82,'Regional Crises'!$B$1:$R$66,9,FALSE)&lt;G$4,0,(G$3-VLOOKUP($C82,'Regional Crises'!$B$1:$R$66,9,FALSE))/(G$3-G$4)*5)),1))),IF(VLOOKUP($E82,'Country Indicator Data'!$B$4:$N$194,5,FALSE)="x","x",ROUND(IF(VLOOKUP($E82,'Country Indicator Data'!$B$4:$N$194,5,FALSE)&gt;G$3,5,IF(VLOOKUP($E82,'Country Indicator Data'!$B$4:$N$194,5,FALSE)&lt;G$4,0,(G$3-VLOOKUP($E82,'Country Indicator Data'!$B$4:$N$194,5,FALSE))/(G$3-G$4)*5)),1)))</f>
        <v>2</v>
      </c>
      <c r="H82" s="166">
        <f t="shared" si="26"/>
        <v>2.0499999999999998</v>
      </c>
      <c r="I82" s="166">
        <f>IF(B82="Regional crisis",(IF(VLOOKUP($C82,'Regional Crises'!$B$1:$R$66,6,FALSE)="x","x",ROUND(IF(VLOOKUP($C82,'Regional Crises'!$B$1:$R$66,6,FALSE)&gt;I$3,5,IF(VLOOKUP($C82,'Regional Crises'!$B$1:$R$66,6,FALSE)&lt;I$4,0,5-(I$3-VLOOKUP($C82,'Regional Crises'!$B$1:$R$66,6,FALSE))/(I$3-I$4)*5)),1))),IF(VLOOKUP($E82,'Country Indicator Data'!$B$4:$N$194,2,FALSE)="x","x",ROUND(IF(VLOOKUP($E82,'Country Indicator Data'!$B$4:$N$194,2,FALSE)&gt;I$3,5,IF(VLOOKUP($E82,'Country Indicator Data'!$B$4:$N$194,2,FALSE)&lt;I$4,0,5-(I$3-VLOOKUP($E82,'Country Indicator Data'!$B$4:$N$194,2,FALSE))/(I$3-I$4)*5)),1)))</f>
        <v>3.1</v>
      </c>
      <c r="J82" s="166">
        <f>IF(B82="Regional crisis",(IF(VLOOKUP($C82,'Regional Crises'!$B$1:$R$66,8,FALSE)="x","x",ROUND(IF(VLOOKUP($C82,'Regional Crises'!$B$1:$R$66,8,FALSE)&gt;J$3,5,IF(VLOOKUP($C82,'Regional Crises'!$B$1:$R$66,8,FALSE)&lt;J$4,0,5-(J$3-VLOOKUP($C82,'Regional Crises'!$B$1:$R$66,8,FALSE))/(J$3-J$4)*5)),1))),IF(VLOOKUP($E82,'Country Indicator Data'!$B$4:$N$194,4,FALSE)="x","x",ROUND(IF(VLOOKUP($E82,'Country Indicator Data'!$B$4:$N$194,4,FALSE)&gt;J$3,5,IF(VLOOKUP($E82,'Country Indicator Data'!$B$4:$N$194,4,FALSE)&lt;J$4,0,5-(J$3-VLOOKUP($E82,'Country Indicator Data'!$B$4:$N$194,4,FALSE))/(J$3-J$4)*5)),1)))</f>
        <v>0.9</v>
      </c>
      <c r="K82" s="166">
        <f t="shared" si="27"/>
        <v>2</v>
      </c>
      <c r="L82" s="166">
        <f>IF(B82="Regional crisis",(IF(VLOOKUP($C82,'Regional Crises'!$B$1:$R$66,10,FALSE)="x","x",ROUND(IF(VLOOKUP($C82,'Regional Crises'!$B$1:$R$66,10,FALSE)&gt;L$3,5,IF(VLOOKUP($C82,'Regional Crises'!$B$1:$R$66,10,FALSE)&lt;L$4,0,5-(L$3-VLOOKUP($C82,'Regional Crises'!$B$1:$R$66,10,FALSE))/(L$3-L$4)*5)),1))),IF(VLOOKUP($E82,'Country Indicator Data'!$B$4:$N$194,6,FALSE)="x","x",ROUND(IF(VLOOKUP($E82,'Country Indicator Data'!$B$4:$N$194,6,FALSE)&gt;L$3,5,IF(VLOOKUP($E82,'Country Indicator Data'!$B$4:$N$194,6,FALSE)&lt;L$4,0,5-(L$3-VLOOKUP($E82,'Country Indicator Data'!$B$4:$N$194,6,FALSE))/(L$3-L$4)*5)),1)))</f>
        <v>4.3</v>
      </c>
      <c r="M82" s="166">
        <f>IF(B82="Regional crisis",(IF(VLOOKUP($C82,'Regional Crises'!$B$1:$R$66,11,FALSE)="x","x",ROUND(IF(VLOOKUP($C82,'Regional Crises'!$B$1:$R$66,11,FALSE)&gt;M$3,5,IF(VLOOKUP($C82,'Regional Crises'!$B$1:$R$66,11,FALSE)&lt;M$4,0,5-(M$3-VLOOKUP($C82,'Regional Crises'!$B$1:$R$66,11,FALSE))/(M$3-M$4)*5)),1))),IF(VLOOKUP($E82,'Country Indicator Data'!$B$4:$N$194,7,FALSE)="x","x",ROUND(IF(VLOOKUP($E82,'Country Indicator Data'!$B$4:$N$194,7,FALSE)&gt;M$3,5,IF(VLOOKUP($E82,'Country Indicator Data'!$B$4:$N$194,7,FALSE)&lt;M$4,0,5-(M$3-VLOOKUP($E82,'Country Indicator Data'!$B$4:$N$194,7,FALSE))/(M$3-M$4)*5)),1)))</f>
        <v>1.2</v>
      </c>
      <c r="N82" s="166">
        <f t="shared" si="28"/>
        <v>2.75</v>
      </c>
      <c r="O82" s="166">
        <f t="shared" si="29"/>
        <v>2.2666666666666666</v>
      </c>
      <c r="P82" s="166">
        <f>IF(B82="Regional crisis",VLOOKUP(C82,'Regional Crises'!$B$1:$R$69,12,FALSE),VLOOKUP(E82,'Country Indicator Data'!$B$4:$I$194,8,FALSE))</f>
        <v>2</v>
      </c>
      <c r="Q82" s="166">
        <f>IF($B82="Regional crisis",((IF(VLOOKUP($C82,'Regional Crises'!$B$1:$R$66,13,FALSE)="x","x",ROUND(IF(VLOOKUP($C82,'Regional Crises'!$B$1:$R$66,13,FALSE)&gt;Q$3,5,IF(VLOOKUP($C82,'Regional Crises'!$B$1:$R$66,13,FALSE)&lt;Q$4,0,5-(LOG(Q$3)-LOG(VLOOKUP($C82,'Regional Crises'!$B$1:$R$66,13,FALSE)))/(LOG(Q$3)-LOG(Q$4))*5)),1)))),(IF(VLOOKUP($E82,'Country Indicator Data'!$B$4:$N$194,9,FALSE)="x","x",ROUND(IF(VLOOKUP($E82,'Country Indicator Data'!$B$4:$N$194,9,FALSE)&gt;Q$3,5,IF(VLOOKUP($E82,'Country Indicator Data'!$B$4:$N$194,9,FALSE)&lt;Q$4,0,5-(LOG(Q$3)-LOG(VLOOKUP($E82,'Country Indicator Data'!$B$4:$N$194,9,FALSE)))/(LOG(Q$3)-LOG(Q$4))*5)),1))))</f>
        <v>3.7</v>
      </c>
      <c r="R82" s="166">
        <f t="shared" si="30"/>
        <v>2.85</v>
      </c>
      <c r="S82" s="166">
        <f>IF(B82="Regional crisis",((IF(VLOOKUP($C82,'Regional Crises'!$B$1:$R$66,17,FALSE)="x","x",ROUND(IF(VLOOKUP($C82,'Regional Crises'!$B$1:$R$66,17,FALSE)&gt;S$3,0,IF(VLOOKUP($C82,'Regional Crises'!$B$1:$R$66,17,FALSE)&lt;S$4,5,(S$3-VLOOKUP($C82,'Regional Crises'!$B$1:$R$66,17,FALSE))/(S$3-S$4)*5)),1)))),(IF(VLOOKUP($E82,'Country Indicator Data'!$B$4:$N$194,13,FALSE)="x","x",ROUND(IF(VLOOKUP($E82,'Country Indicator Data'!$B$4:$N$194,13,FALSE)&gt;S$3,0,IF(VLOOKUP($E82,'Country Indicator Data'!$B$4:$N$194,13,FALSE)&lt;S$4,5,(S$3-VLOOKUP($E82,'Country Indicator Data'!$B$4:$N$194,13,FALSE))/(S$3-S$4)*5)),1))))</f>
        <v>3.4</v>
      </c>
      <c r="T82" s="166">
        <f>IF(B82="Regional crisis",((IF(VLOOKUP($C82,'Regional Crises'!$B$1:$R$66,14,FALSE)="x","x",ROUND(IF(VLOOKUP($C82,'Regional Crises'!$B$1:$R$66,14,FALSE)&gt;T$3,0,IF(VLOOKUP($C82,'Regional Crises'!$B$1:$R$66,14,FALSE)&lt;T$4,5,(T$3-VLOOKUP($C82,'Regional Crises'!$B$1:$R$66,14,FALSE))/(T$3-T$4)*5)),1)))),(IF(VLOOKUP($E82,'Country Indicator Data'!$B$4:$N$194,10,FALSE)="x","x",ROUND(IF(VLOOKUP($E82,'Country Indicator Data'!$B$4:$N$194,10,FALSE)&gt;T$3,0,IF(VLOOKUP($E82,'Country Indicator Data'!$B$4:$N$194,10,FALSE)&lt;T$4,5,(T$3-VLOOKUP($E82,'Country Indicator Data'!$B$4:$N$194,10,FALSE))/(T$3-T$4)*5)),1))))</f>
        <v>3</v>
      </c>
      <c r="U82" s="166">
        <f>IF(B82="Regional crisis",((IF(VLOOKUP($C82,'Regional Crises'!$B$1:$R$66,15,FALSE)="x","x",ROUND(IF(VLOOKUP($C82,'Regional Crises'!$B$1:$R$66,15,FALSE)&gt;U$3,0,IF(VLOOKUP($C82,'Regional Crises'!$B$1:$R$66,15,FALSE)&lt;U$4,5,(U$3-VLOOKUP($C82,'Regional Crises'!$B$1:$R$66,15,FALSE))/(U$3-U$4)*5)),1)))),(IF(VLOOKUP($E82,'Country Indicator Data'!$B$4:$N$194,11,FALSE)="x","x",ROUND(IF(VLOOKUP($E82,'Country Indicator Data'!$B$4:$N$194,11,FALSE)&gt;U$3,0,IF(VLOOKUP($E82,'Country Indicator Data'!$B$4:$N$194,11,FALSE)&lt;U$4,5,(U$3-VLOOKUP($E82,'Country Indicator Data'!$B$4:$N$194,11,FALSE))/(U$3-U$4)*5)),1))))</f>
        <v>2.2999999999999998</v>
      </c>
      <c r="V82" s="166">
        <f>IF(B82="Regional crisis",((IF(VLOOKUP($C82,'Regional Crises'!$B$1:$R$66,16,FALSE)="x","x",ROUND(IF(VLOOKUP($C82,'Regional Crises'!$B$1:$R$66,16,FALSE)&gt;V$3,0,IF(VLOOKUP($C82,'Regional Crises'!$B$1:$R$66,16,FALSE)&lt;V$4,5,(V$3-VLOOKUP($C82,'Regional Crises'!$B$1:$R$66,16,FALSE))/(V$3-V$4)*5)),1)))),(IF(VLOOKUP($E82,'Country Indicator Data'!$B$4:$N$194,12,FALSE)="x","x",ROUND(IF(VLOOKUP($E82,'Country Indicator Data'!$B$4:$N$194,12,FALSE)&gt;V$3,0,IF(VLOOKUP($E82,'Country Indicator Data'!$B$4:$N$194,12,FALSE)&lt;V$4,5,(V$3-VLOOKUP($E82,'Country Indicator Data'!$B$4:$N$194,12,FALSE))/(V$3-V$4)*5)),1))))</f>
        <v>2.6</v>
      </c>
      <c r="W82" s="166">
        <f t="shared" si="31"/>
        <v>2.8</v>
      </c>
      <c r="X82" s="166">
        <f t="shared" si="32"/>
        <v>2.6</v>
      </c>
      <c r="Y82" s="173">
        <f>IF('Core Indicators'!FC79="x","x",IF('Core Indicators'!FC79&gt;=5,5,IF('Core Indicators'!FC79&gt;=4,4,IF('Core Indicators'!FC79&gt;=3,3,IF('Core Indicators'!FC79&gt;=2,2,IF('Core Indicators'!FC79&gt;=1,1,0))))))</f>
        <v>2</v>
      </c>
      <c r="Z82" s="166">
        <f t="shared" si="33"/>
        <v>2</v>
      </c>
      <c r="AA82" s="173">
        <f>'Crisis Indicator Data'!Y79</f>
        <v>0</v>
      </c>
      <c r="AB82" s="173">
        <f>'Crisis Indicator Data'!Z79</f>
        <v>1</v>
      </c>
      <c r="AC82" s="173">
        <f>'Crisis Indicator Data'!AA79</f>
        <v>0</v>
      </c>
      <c r="AD82" s="173">
        <f>'Crisis Indicator Data'!AB79</f>
        <v>0</v>
      </c>
      <c r="AE82" s="173">
        <f t="shared" si="34"/>
        <v>1</v>
      </c>
      <c r="AF82" s="173">
        <f>'Crisis Indicator Data'!AC79</f>
        <v>0</v>
      </c>
      <c r="AG82" s="173">
        <f>'Crisis Indicator Data'!AD79</f>
        <v>0</v>
      </c>
      <c r="AH82" s="173">
        <f t="shared" si="35"/>
        <v>0</v>
      </c>
      <c r="AI82" s="173">
        <f>'Crisis Indicator Data'!AE79</f>
        <v>2</v>
      </c>
      <c r="AJ82" s="173">
        <f>'Crisis Indicator Data'!AF79</f>
        <v>1</v>
      </c>
      <c r="AK82" s="173">
        <f>'Crisis Indicator Data'!AG79</f>
        <v>3</v>
      </c>
      <c r="AL82" s="173">
        <f t="shared" si="36"/>
        <v>4</v>
      </c>
      <c r="AM82" s="166">
        <f t="shared" si="37"/>
        <v>2</v>
      </c>
      <c r="AN82" s="166">
        <f t="shared" si="38"/>
        <v>2</v>
      </c>
    </row>
    <row r="83" spans="1:40" ht="13.5" customHeight="1">
      <c r="A83" s="97" t="str">
        <f>'Crisis Indicator Data'!A80</f>
        <v>Complex crisis in Nigeria</v>
      </c>
      <c r="B83" s="98" t="str">
        <f>'Crisis Indicator Data'!B80</f>
        <v>Complex crisis</v>
      </c>
      <c r="C83" s="98" t="str">
        <f>'Crisis Indicator Data'!C80</f>
        <v>NGA001</v>
      </c>
      <c r="D83" s="98" t="str">
        <f>'Crisis Indicator Data'!D80</f>
        <v>Nigeria</v>
      </c>
      <c r="E83" s="99" t="str">
        <f>'Crisis Indicator Data'!E80</f>
        <v>NGA</v>
      </c>
      <c r="F83" s="166">
        <f>IF(B83="Regional crisis",(IF(VLOOKUP($C83,'Regional Crises'!$B$1:$R$66,7,FALSE)="x","x",ROUND(IF(VLOOKUP($C83,'Regional Crises'!$B$1:$R$66,7,FALSE)&gt;$F$3,5,IF(VLOOKUP($C83,'Regional Crises'!$B$1:$R$66,7,FALSE)&lt;F$4,0,($F$3-VLOOKUP($C83,'Regional Crises'!$B$1:$R$66,7,FALSE))/($F$3-$F$4)*5)),1))),IF(VLOOKUP($E83,'Country Indicator Data'!$B$4:$N$194,3,FALSE)="x","x",ROUND(IF(VLOOKUP($E83,'Country Indicator Data'!$B$4:$N$194,3,FALSE)&gt;$F$3,5,IF(VLOOKUP($E83,'Country Indicator Data'!$B$4:$N$194,3,FALSE)&lt;$F$4,0,($F$3-VLOOKUP($E83,'Country Indicator Data'!$B$4:$N$194,3,FALSE))/($F$3-$F$4)*5)),1)))</f>
        <v>3.9</v>
      </c>
      <c r="G83" s="166">
        <f>IF(B83="Regional crisis",(IF(VLOOKUP($C83,'Regional Crises'!$B$1:$R$66,9,FALSE)="x","x",ROUND(IF(VLOOKUP($C83,'Regional Crises'!$B$1:$R$66,9,FALSE)&gt;G$3,5,IF(VLOOKUP($C83,'Regional Crises'!$B$1:$R$66,9,FALSE)&lt;G$4,0,(G$3-VLOOKUP($C83,'Regional Crises'!$B$1:$R$66,9,FALSE))/(G$3-G$4)*5)),1))),IF(VLOOKUP($E83,'Country Indicator Data'!$B$4:$N$194,5,FALSE)="x","x",ROUND(IF(VLOOKUP($E83,'Country Indicator Data'!$B$4:$N$194,5,FALSE)&gt;G$3,5,IF(VLOOKUP($E83,'Country Indicator Data'!$B$4:$N$194,5,FALSE)&lt;G$4,0,(G$3-VLOOKUP($E83,'Country Indicator Data'!$B$4:$N$194,5,FALSE))/(G$3-G$4)*5)),1)))</f>
        <v>2.2999999999999998</v>
      </c>
      <c r="H83" s="166">
        <f t="shared" si="26"/>
        <v>3.0999999999999996</v>
      </c>
      <c r="I83" s="166">
        <f>IF(B83="Regional crisis",(IF(VLOOKUP($C83,'Regional Crises'!$B$1:$R$66,6,FALSE)="x","x",ROUND(IF(VLOOKUP($C83,'Regional Crises'!$B$1:$R$66,6,FALSE)&gt;I$3,5,IF(VLOOKUP($C83,'Regional Crises'!$B$1:$R$66,6,FALSE)&lt;I$4,0,5-(I$3-VLOOKUP($C83,'Regional Crises'!$B$1:$R$66,6,FALSE))/(I$3-I$4)*5)),1))),IF(VLOOKUP($E83,'Country Indicator Data'!$B$4:$N$194,2,FALSE)="x","x",ROUND(IF(VLOOKUP($E83,'Country Indicator Data'!$B$4:$N$194,2,FALSE)&gt;I$3,5,IF(VLOOKUP($E83,'Country Indicator Data'!$B$4:$N$194,2,FALSE)&lt;I$4,0,5-(I$3-VLOOKUP($E83,'Country Indicator Data'!$B$4:$N$194,2,FALSE))/(I$3-I$4)*5)),1)))</f>
        <v>4.0999999999999996</v>
      </c>
      <c r="J83" s="166">
        <f>IF(B83="Regional crisis",(IF(VLOOKUP($C83,'Regional Crises'!$B$1:$R$66,8,FALSE)="x","x",ROUND(IF(VLOOKUP($C83,'Regional Crises'!$B$1:$R$66,8,FALSE)&gt;J$3,5,IF(VLOOKUP($C83,'Regional Crises'!$B$1:$R$66,8,FALSE)&lt;J$4,0,5-(J$3-VLOOKUP($C83,'Regional Crises'!$B$1:$R$66,8,FALSE))/(J$3-J$4)*5)),1))),IF(VLOOKUP($E83,'Country Indicator Data'!$B$4:$N$194,4,FALSE)="x","x",ROUND(IF(VLOOKUP($E83,'Country Indicator Data'!$B$4:$N$194,4,FALSE)&gt;J$3,5,IF(VLOOKUP($E83,'Country Indicator Data'!$B$4:$N$194,4,FALSE)&lt;J$4,0,5-(J$3-VLOOKUP($E83,'Country Indicator Data'!$B$4:$N$194,4,FALSE))/(J$3-J$4)*5)),1)))</f>
        <v>0.3</v>
      </c>
      <c r="K83" s="166">
        <f t="shared" si="27"/>
        <v>2.1999999999999997</v>
      </c>
      <c r="L83" s="166" t="str">
        <f>IF(B83="Regional crisis",(IF(VLOOKUP($C83,'Regional Crises'!$B$1:$R$66,10,FALSE)="x","x",ROUND(IF(VLOOKUP($C83,'Regional Crises'!$B$1:$R$66,10,FALSE)&gt;L$3,5,IF(VLOOKUP($C83,'Regional Crises'!$B$1:$R$66,10,FALSE)&lt;L$4,0,5-(L$3-VLOOKUP($C83,'Regional Crises'!$B$1:$R$66,10,FALSE))/(L$3-L$4)*5)),1))),IF(VLOOKUP($E83,'Country Indicator Data'!$B$4:$N$194,6,FALSE)="x","x",ROUND(IF(VLOOKUP($E83,'Country Indicator Data'!$B$4:$N$194,6,FALSE)&gt;L$3,5,IF(VLOOKUP($E83,'Country Indicator Data'!$B$4:$N$194,6,FALSE)&lt;L$4,0,5-(L$3-VLOOKUP($E83,'Country Indicator Data'!$B$4:$N$194,6,FALSE))/(L$3-L$4)*5)),1)))</f>
        <v>x</v>
      </c>
      <c r="M83" s="166">
        <f>IF(B83="Regional crisis",(IF(VLOOKUP($C83,'Regional Crises'!$B$1:$R$66,11,FALSE)="x","x",ROUND(IF(VLOOKUP($C83,'Regional Crises'!$B$1:$R$66,11,FALSE)&gt;M$3,5,IF(VLOOKUP($C83,'Regional Crises'!$B$1:$R$66,11,FALSE)&lt;M$4,0,5-(M$3-VLOOKUP($C83,'Regional Crises'!$B$1:$R$66,11,FALSE))/(M$3-M$4)*5)),1))),IF(VLOOKUP($E83,'Country Indicator Data'!$B$4:$N$194,7,FALSE)="x","x",ROUND(IF(VLOOKUP($E83,'Country Indicator Data'!$B$4:$N$194,7,FALSE)&gt;M$3,5,IF(VLOOKUP($E83,'Country Indicator Data'!$B$4:$N$194,7,FALSE)&lt;M$4,0,5-(M$3-VLOOKUP($E83,'Country Indicator Data'!$B$4:$N$194,7,FALSE))/(M$3-M$4)*5)),1)))</f>
        <v>2.2999999999999998</v>
      </c>
      <c r="N83" s="166">
        <f t="shared" si="28"/>
        <v>2.2999999999999998</v>
      </c>
      <c r="O83" s="166">
        <f t="shared" si="29"/>
        <v>2.5333333333333328</v>
      </c>
      <c r="P83" s="166">
        <f>IF(B83="Regional crisis",VLOOKUP(C83,'Regional Crises'!$B$1:$R$69,12,FALSE),VLOOKUP(E83,'Country Indicator Data'!$B$4:$I$194,8,FALSE))</f>
        <v>5</v>
      </c>
      <c r="Q83" s="166">
        <f>IF($B83="Regional crisis",((IF(VLOOKUP($C83,'Regional Crises'!$B$1:$R$66,13,FALSE)="x","x",ROUND(IF(VLOOKUP($C83,'Regional Crises'!$B$1:$R$66,13,FALSE)&gt;Q$3,5,IF(VLOOKUP($C83,'Regional Crises'!$B$1:$R$66,13,FALSE)&lt;Q$4,0,5-(LOG(Q$3)-LOG(VLOOKUP($C83,'Regional Crises'!$B$1:$R$66,13,FALSE)))/(LOG(Q$3)-LOG(Q$4))*5)),1)))),(IF(VLOOKUP($E83,'Country Indicator Data'!$B$4:$N$194,9,FALSE)="x","x",ROUND(IF(VLOOKUP($E83,'Country Indicator Data'!$B$4:$N$194,9,FALSE)&gt;Q$3,5,IF(VLOOKUP($E83,'Country Indicator Data'!$B$4:$N$194,9,FALSE)&lt;Q$4,0,5-(LOG(Q$3)-LOG(VLOOKUP($E83,'Country Indicator Data'!$B$4:$N$194,9,FALSE)))/(LOG(Q$3)-LOG(Q$4))*5)),1))))</f>
        <v>5</v>
      </c>
      <c r="R83" s="166">
        <f t="shared" si="30"/>
        <v>5</v>
      </c>
      <c r="S83" s="166">
        <f>IF(B83="Regional crisis",((IF(VLOOKUP($C83,'Regional Crises'!$B$1:$R$66,17,FALSE)="x","x",ROUND(IF(VLOOKUP($C83,'Regional Crises'!$B$1:$R$66,17,FALSE)&gt;S$3,0,IF(VLOOKUP($C83,'Regional Crises'!$B$1:$R$66,17,FALSE)&lt;S$4,5,(S$3-VLOOKUP($C83,'Regional Crises'!$B$1:$R$66,17,FALSE))/(S$3-S$4)*5)),1)))),(IF(VLOOKUP($E83,'Country Indicator Data'!$B$4:$N$194,13,FALSE)="x","x",ROUND(IF(VLOOKUP($E83,'Country Indicator Data'!$B$4:$N$194,13,FALSE)&gt;S$3,0,IF(VLOOKUP($E83,'Country Indicator Data'!$B$4:$N$194,13,FALSE)&lt;S$4,5,(S$3-VLOOKUP($E83,'Country Indicator Data'!$B$4:$N$194,13,FALSE))/(S$3-S$4)*5)),1))))</f>
        <v>3.7</v>
      </c>
      <c r="T83" s="166">
        <f>IF(B83="Regional crisis",((IF(VLOOKUP($C83,'Regional Crises'!$B$1:$R$66,14,FALSE)="x","x",ROUND(IF(VLOOKUP($C83,'Regional Crises'!$B$1:$R$66,14,FALSE)&gt;T$3,0,IF(VLOOKUP($C83,'Regional Crises'!$B$1:$R$66,14,FALSE)&lt;T$4,5,(T$3-VLOOKUP($C83,'Regional Crises'!$B$1:$R$66,14,FALSE))/(T$3-T$4)*5)),1)))),(IF(VLOOKUP($E83,'Country Indicator Data'!$B$4:$N$194,10,FALSE)="x","x",ROUND(IF(VLOOKUP($E83,'Country Indicator Data'!$B$4:$N$194,10,FALSE)&gt;T$3,0,IF(VLOOKUP($E83,'Country Indicator Data'!$B$4:$N$194,10,FALSE)&lt;T$4,5,(T$3-VLOOKUP($E83,'Country Indicator Data'!$B$4:$N$194,10,FALSE))/(T$3-T$4)*5)),1))))</f>
        <v>3.4</v>
      </c>
      <c r="U83" s="166">
        <f>IF(B83="Regional crisis",((IF(VLOOKUP($C83,'Regional Crises'!$B$1:$R$66,15,FALSE)="x","x",ROUND(IF(VLOOKUP($C83,'Regional Crises'!$B$1:$R$66,15,FALSE)&gt;U$3,0,IF(VLOOKUP($C83,'Regional Crises'!$B$1:$R$66,15,FALSE)&lt;U$4,5,(U$3-VLOOKUP($C83,'Regional Crises'!$B$1:$R$66,15,FALSE))/(U$3-U$4)*5)),1)))),(IF(VLOOKUP($E83,'Country Indicator Data'!$B$4:$N$194,11,FALSE)="x","x",ROUND(IF(VLOOKUP($E83,'Country Indicator Data'!$B$4:$N$194,11,FALSE)&gt;U$3,0,IF(VLOOKUP($E83,'Country Indicator Data'!$B$4:$N$194,11,FALSE)&lt;U$4,5,(U$3-VLOOKUP($E83,'Country Indicator Data'!$B$4:$N$194,11,FALSE))/(U$3-U$4)*5)),1))))</f>
        <v>2.4</v>
      </c>
      <c r="V83" s="166">
        <f>IF(B83="Regional crisis",((IF(VLOOKUP($C83,'Regional Crises'!$B$1:$R$66,16,FALSE)="x","x",ROUND(IF(VLOOKUP($C83,'Regional Crises'!$B$1:$R$66,16,FALSE)&gt;V$3,0,IF(VLOOKUP($C83,'Regional Crises'!$B$1:$R$66,16,FALSE)&lt;V$4,5,(V$3-VLOOKUP($C83,'Regional Crises'!$B$1:$R$66,16,FALSE))/(V$3-V$4)*5)),1)))),(IF(VLOOKUP($E83,'Country Indicator Data'!$B$4:$N$194,12,FALSE)="x","x",ROUND(IF(VLOOKUP($E83,'Country Indicator Data'!$B$4:$N$194,12,FALSE)&gt;V$3,0,IF(VLOOKUP($E83,'Country Indicator Data'!$B$4:$N$194,12,FALSE)&lt;V$4,5,(V$3-VLOOKUP($E83,'Country Indicator Data'!$B$4:$N$194,12,FALSE))/(V$3-V$4)*5)),1))))</f>
        <v>2.7</v>
      </c>
      <c r="W83" s="166">
        <f t="shared" si="31"/>
        <v>3.1</v>
      </c>
      <c r="X83" s="166">
        <f t="shared" si="32"/>
        <v>3.5</v>
      </c>
      <c r="Y83" s="173">
        <f>IF('Core Indicators'!FC80="x","x",IF('Core Indicators'!FC80&gt;=5,5,IF('Core Indicators'!FC80&gt;=4,4,IF('Core Indicators'!FC80&gt;=3,3,IF('Core Indicators'!FC80&gt;=2,2,IF('Core Indicators'!FC80&gt;=1,1,0))))))</f>
        <v>5</v>
      </c>
      <c r="Z83" s="166">
        <f t="shared" si="33"/>
        <v>5</v>
      </c>
      <c r="AA83" s="173">
        <f>'Crisis Indicator Data'!Y80</f>
        <v>1</v>
      </c>
      <c r="AB83" s="173">
        <f>'Crisis Indicator Data'!Z80</f>
        <v>2</v>
      </c>
      <c r="AC83" s="173">
        <f>'Crisis Indicator Data'!AA80</f>
        <v>3</v>
      </c>
      <c r="AD83" s="173">
        <f>'Crisis Indicator Data'!AB80</f>
        <v>2</v>
      </c>
      <c r="AE83" s="173">
        <f t="shared" si="34"/>
        <v>4</v>
      </c>
      <c r="AF83" s="173">
        <f>'Crisis Indicator Data'!AC80</f>
        <v>2</v>
      </c>
      <c r="AG83" s="173">
        <f>'Crisis Indicator Data'!AD80</f>
        <v>2</v>
      </c>
      <c r="AH83" s="173">
        <f t="shared" si="35"/>
        <v>4</v>
      </c>
      <c r="AI83" s="173">
        <f>'Crisis Indicator Data'!AE80</f>
        <v>2</v>
      </c>
      <c r="AJ83" s="173">
        <f>'Crisis Indicator Data'!AF80</f>
        <v>1</v>
      </c>
      <c r="AK83" s="173">
        <f>'Crisis Indicator Data'!AG80</f>
        <v>2</v>
      </c>
      <c r="AL83" s="173">
        <f t="shared" si="36"/>
        <v>4</v>
      </c>
      <c r="AM83" s="166">
        <f t="shared" si="37"/>
        <v>4</v>
      </c>
      <c r="AN83" s="166">
        <f t="shared" si="38"/>
        <v>4.5</v>
      </c>
    </row>
    <row r="84" spans="1:40" ht="13.5" customHeight="1">
      <c r="A84" s="97" t="str">
        <f>'Crisis Indicator Data'!A81</f>
        <v>Middle belt conflict</v>
      </c>
      <c r="B84" s="98" t="str">
        <f>'Crisis Indicator Data'!B81</f>
        <v>Conflict</v>
      </c>
      <c r="C84" s="98" t="str">
        <f>'Crisis Indicator Data'!C81</f>
        <v>NGA003</v>
      </c>
      <c r="D84" s="98" t="str">
        <f>'Crisis Indicator Data'!D81</f>
        <v>Nigeria</v>
      </c>
      <c r="E84" s="99" t="str">
        <f>'Crisis Indicator Data'!E81</f>
        <v>NGA</v>
      </c>
      <c r="F84" s="166">
        <f>IF(B84="Regional crisis",(IF(VLOOKUP($C84,'Regional Crises'!$B$1:$R$66,7,FALSE)="x","x",ROUND(IF(VLOOKUP($C84,'Regional Crises'!$B$1:$R$66,7,FALSE)&gt;$F$3,5,IF(VLOOKUP($C84,'Regional Crises'!$B$1:$R$66,7,FALSE)&lt;F$4,0,($F$3-VLOOKUP($C84,'Regional Crises'!$B$1:$R$66,7,FALSE))/($F$3-$F$4)*5)),1))),IF(VLOOKUP($E84,'Country Indicator Data'!$B$4:$N$194,3,FALSE)="x","x",ROUND(IF(VLOOKUP($E84,'Country Indicator Data'!$B$4:$N$194,3,FALSE)&gt;$F$3,5,IF(VLOOKUP($E84,'Country Indicator Data'!$B$4:$N$194,3,FALSE)&lt;$F$4,0,($F$3-VLOOKUP($E84,'Country Indicator Data'!$B$4:$N$194,3,FALSE))/($F$3-$F$4)*5)),1)))</f>
        <v>3.9</v>
      </c>
      <c r="G84" s="166">
        <f>IF(B84="Regional crisis",(IF(VLOOKUP($C84,'Regional Crises'!$B$1:$R$66,9,FALSE)="x","x",ROUND(IF(VLOOKUP($C84,'Regional Crises'!$B$1:$R$66,9,FALSE)&gt;G$3,5,IF(VLOOKUP($C84,'Regional Crises'!$B$1:$R$66,9,FALSE)&lt;G$4,0,(G$3-VLOOKUP($C84,'Regional Crises'!$B$1:$R$66,9,FALSE))/(G$3-G$4)*5)),1))),IF(VLOOKUP($E84,'Country Indicator Data'!$B$4:$N$194,5,FALSE)="x","x",ROUND(IF(VLOOKUP($E84,'Country Indicator Data'!$B$4:$N$194,5,FALSE)&gt;G$3,5,IF(VLOOKUP($E84,'Country Indicator Data'!$B$4:$N$194,5,FALSE)&lt;G$4,0,(G$3-VLOOKUP($E84,'Country Indicator Data'!$B$4:$N$194,5,FALSE))/(G$3-G$4)*5)),1)))</f>
        <v>2.2999999999999998</v>
      </c>
      <c r="H84" s="166">
        <f t="shared" si="26"/>
        <v>3.0999999999999996</v>
      </c>
      <c r="I84" s="166">
        <f>IF(B84="Regional crisis",(IF(VLOOKUP($C84,'Regional Crises'!$B$1:$R$66,6,FALSE)="x","x",ROUND(IF(VLOOKUP($C84,'Regional Crises'!$B$1:$R$66,6,FALSE)&gt;I$3,5,IF(VLOOKUP($C84,'Regional Crises'!$B$1:$R$66,6,FALSE)&lt;I$4,0,5-(I$3-VLOOKUP($C84,'Regional Crises'!$B$1:$R$66,6,FALSE))/(I$3-I$4)*5)),1))),IF(VLOOKUP($E84,'Country Indicator Data'!$B$4:$N$194,2,FALSE)="x","x",ROUND(IF(VLOOKUP($E84,'Country Indicator Data'!$B$4:$N$194,2,FALSE)&gt;I$3,5,IF(VLOOKUP($E84,'Country Indicator Data'!$B$4:$N$194,2,FALSE)&lt;I$4,0,5-(I$3-VLOOKUP($E84,'Country Indicator Data'!$B$4:$N$194,2,FALSE))/(I$3-I$4)*5)),1)))</f>
        <v>4.0999999999999996</v>
      </c>
      <c r="J84" s="166">
        <f>IF(B84="Regional crisis",(IF(VLOOKUP($C84,'Regional Crises'!$B$1:$R$66,8,FALSE)="x","x",ROUND(IF(VLOOKUP($C84,'Regional Crises'!$B$1:$R$66,8,FALSE)&gt;J$3,5,IF(VLOOKUP($C84,'Regional Crises'!$B$1:$R$66,8,FALSE)&lt;J$4,0,5-(J$3-VLOOKUP($C84,'Regional Crises'!$B$1:$R$66,8,FALSE))/(J$3-J$4)*5)),1))),IF(VLOOKUP($E84,'Country Indicator Data'!$B$4:$N$194,4,FALSE)="x","x",ROUND(IF(VLOOKUP($E84,'Country Indicator Data'!$B$4:$N$194,4,FALSE)&gt;J$3,5,IF(VLOOKUP($E84,'Country Indicator Data'!$B$4:$N$194,4,FALSE)&lt;J$4,0,5-(J$3-VLOOKUP($E84,'Country Indicator Data'!$B$4:$N$194,4,FALSE))/(J$3-J$4)*5)),1)))</f>
        <v>0.3</v>
      </c>
      <c r="K84" s="166">
        <f t="shared" si="27"/>
        <v>2.1999999999999997</v>
      </c>
      <c r="L84" s="166" t="str">
        <f>IF(B84="Regional crisis",(IF(VLOOKUP($C84,'Regional Crises'!$B$1:$R$66,10,FALSE)="x","x",ROUND(IF(VLOOKUP($C84,'Regional Crises'!$B$1:$R$66,10,FALSE)&gt;L$3,5,IF(VLOOKUP($C84,'Regional Crises'!$B$1:$R$66,10,FALSE)&lt;L$4,0,5-(L$3-VLOOKUP($C84,'Regional Crises'!$B$1:$R$66,10,FALSE))/(L$3-L$4)*5)),1))),IF(VLOOKUP($E84,'Country Indicator Data'!$B$4:$N$194,6,FALSE)="x","x",ROUND(IF(VLOOKUP($E84,'Country Indicator Data'!$B$4:$N$194,6,FALSE)&gt;L$3,5,IF(VLOOKUP($E84,'Country Indicator Data'!$B$4:$N$194,6,FALSE)&lt;L$4,0,5-(L$3-VLOOKUP($E84,'Country Indicator Data'!$B$4:$N$194,6,FALSE))/(L$3-L$4)*5)),1)))</f>
        <v>x</v>
      </c>
      <c r="M84" s="166">
        <f>IF(B84="Regional crisis",(IF(VLOOKUP($C84,'Regional Crises'!$B$1:$R$66,11,FALSE)="x","x",ROUND(IF(VLOOKUP($C84,'Regional Crises'!$B$1:$R$66,11,FALSE)&gt;M$3,5,IF(VLOOKUP($C84,'Regional Crises'!$B$1:$R$66,11,FALSE)&lt;M$4,0,5-(M$3-VLOOKUP($C84,'Regional Crises'!$B$1:$R$66,11,FALSE))/(M$3-M$4)*5)),1))),IF(VLOOKUP($E84,'Country Indicator Data'!$B$4:$N$194,7,FALSE)="x","x",ROUND(IF(VLOOKUP($E84,'Country Indicator Data'!$B$4:$N$194,7,FALSE)&gt;M$3,5,IF(VLOOKUP($E84,'Country Indicator Data'!$B$4:$N$194,7,FALSE)&lt;M$4,0,5-(M$3-VLOOKUP($E84,'Country Indicator Data'!$B$4:$N$194,7,FALSE))/(M$3-M$4)*5)),1)))</f>
        <v>2.2999999999999998</v>
      </c>
      <c r="N84" s="166">
        <f t="shared" si="28"/>
        <v>2.2999999999999998</v>
      </c>
      <c r="O84" s="166">
        <f t="shared" si="29"/>
        <v>2.5333333333333328</v>
      </c>
      <c r="P84" s="166">
        <f>IF(B84="Regional crisis",VLOOKUP(C84,'Regional Crises'!$B$1:$R$69,12,FALSE),VLOOKUP(E84,'Country Indicator Data'!$B$4:$I$194,8,FALSE))</f>
        <v>5</v>
      </c>
      <c r="Q84" s="166">
        <f>IF($B84="Regional crisis",((IF(VLOOKUP($C84,'Regional Crises'!$B$1:$R$66,13,FALSE)="x","x",ROUND(IF(VLOOKUP($C84,'Regional Crises'!$B$1:$R$66,13,FALSE)&gt;Q$3,5,IF(VLOOKUP($C84,'Regional Crises'!$B$1:$R$66,13,FALSE)&lt;Q$4,0,5-(LOG(Q$3)-LOG(VLOOKUP($C84,'Regional Crises'!$B$1:$R$66,13,FALSE)))/(LOG(Q$3)-LOG(Q$4))*5)),1)))),(IF(VLOOKUP($E84,'Country Indicator Data'!$B$4:$N$194,9,FALSE)="x","x",ROUND(IF(VLOOKUP($E84,'Country Indicator Data'!$B$4:$N$194,9,FALSE)&gt;Q$3,5,IF(VLOOKUP($E84,'Country Indicator Data'!$B$4:$N$194,9,FALSE)&lt;Q$4,0,5-(LOG(Q$3)-LOG(VLOOKUP($E84,'Country Indicator Data'!$B$4:$N$194,9,FALSE)))/(LOG(Q$3)-LOG(Q$4))*5)),1))))</f>
        <v>5</v>
      </c>
      <c r="R84" s="166">
        <f t="shared" si="30"/>
        <v>5</v>
      </c>
      <c r="S84" s="166">
        <f>IF(B84="Regional crisis",((IF(VLOOKUP($C84,'Regional Crises'!$B$1:$R$66,17,FALSE)="x","x",ROUND(IF(VLOOKUP($C84,'Regional Crises'!$B$1:$R$66,17,FALSE)&gt;S$3,0,IF(VLOOKUP($C84,'Regional Crises'!$B$1:$R$66,17,FALSE)&lt;S$4,5,(S$3-VLOOKUP($C84,'Regional Crises'!$B$1:$R$66,17,FALSE))/(S$3-S$4)*5)),1)))),(IF(VLOOKUP($E84,'Country Indicator Data'!$B$4:$N$194,13,FALSE)="x","x",ROUND(IF(VLOOKUP($E84,'Country Indicator Data'!$B$4:$N$194,13,FALSE)&gt;S$3,0,IF(VLOOKUP($E84,'Country Indicator Data'!$B$4:$N$194,13,FALSE)&lt;S$4,5,(S$3-VLOOKUP($E84,'Country Indicator Data'!$B$4:$N$194,13,FALSE))/(S$3-S$4)*5)),1))))</f>
        <v>3.7</v>
      </c>
      <c r="T84" s="166">
        <f>IF(B84="Regional crisis",((IF(VLOOKUP($C84,'Regional Crises'!$B$1:$R$66,14,FALSE)="x","x",ROUND(IF(VLOOKUP($C84,'Regional Crises'!$B$1:$R$66,14,FALSE)&gt;T$3,0,IF(VLOOKUP($C84,'Regional Crises'!$B$1:$R$66,14,FALSE)&lt;T$4,5,(T$3-VLOOKUP($C84,'Regional Crises'!$B$1:$R$66,14,FALSE))/(T$3-T$4)*5)),1)))),(IF(VLOOKUP($E84,'Country Indicator Data'!$B$4:$N$194,10,FALSE)="x","x",ROUND(IF(VLOOKUP($E84,'Country Indicator Data'!$B$4:$N$194,10,FALSE)&gt;T$3,0,IF(VLOOKUP($E84,'Country Indicator Data'!$B$4:$N$194,10,FALSE)&lt;T$4,5,(T$3-VLOOKUP($E84,'Country Indicator Data'!$B$4:$N$194,10,FALSE))/(T$3-T$4)*5)),1))))</f>
        <v>3.4</v>
      </c>
      <c r="U84" s="166">
        <f>IF(B84="Regional crisis",((IF(VLOOKUP($C84,'Regional Crises'!$B$1:$R$66,15,FALSE)="x","x",ROUND(IF(VLOOKUP($C84,'Regional Crises'!$B$1:$R$66,15,FALSE)&gt;U$3,0,IF(VLOOKUP($C84,'Regional Crises'!$B$1:$R$66,15,FALSE)&lt;U$4,5,(U$3-VLOOKUP($C84,'Regional Crises'!$B$1:$R$66,15,FALSE))/(U$3-U$4)*5)),1)))),(IF(VLOOKUP($E84,'Country Indicator Data'!$B$4:$N$194,11,FALSE)="x","x",ROUND(IF(VLOOKUP($E84,'Country Indicator Data'!$B$4:$N$194,11,FALSE)&gt;U$3,0,IF(VLOOKUP($E84,'Country Indicator Data'!$B$4:$N$194,11,FALSE)&lt;U$4,5,(U$3-VLOOKUP($E84,'Country Indicator Data'!$B$4:$N$194,11,FALSE))/(U$3-U$4)*5)),1))))</f>
        <v>2.4</v>
      </c>
      <c r="V84" s="166">
        <f>IF(B84="Regional crisis",((IF(VLOOKUP($C84,'Regional Crises'!$B$1:$R$66,16,FALSE)="x","x",ROUND(IF(VLOOKUP($C84,'Regional Crises'!$B$1:$R$66,16,FALSE)&gt;V$3,0,IF(VLOOKUP($C84,'Regional Crises'!$B$1:$R$66,16,FALSE)&lt;V$4,5,(V$3-VLOOKUP($C84,'Regional Crises'!$B$1:$R$66,16,FALSE))/(V$3-V$4)*5)),1)))),(IF(VLOOKUP($E84,'Country Indicator Data'!$B$4:$N$194,12,FALSE)="x","x",ROUND(IF(VLOOKUP($E84,'Country Indicator Data'!$B$4:$N$194,12,FALSE)&gt;V$3,0,IF(VLOOKUP($E84,'Country Indicator Data'!$B$4:$N$194,12,FALSE)&lt;V$4,5,(V$3-VLOOKUP($E84,'Country Indicator Data'!$B$4:$N$194,12,FALSE))/(V$3-V$4)*5)),1))))</f>
        <v>2.7</v>
      </c>
      <c r="W84" s="166">
        <f t="shared" si="31"/>
        <v>3.1</v>
      </c>
      <c r="X84" s="166">
        <f t="shared" si="32"/>
        <v>3.5</v>
      </c>
      <c r="Y84" s="173">
        <f>IF('Core Indicators'!FC81="x","x",IF('Core Indicators'!FC81&gt;=5,5,IF('Core Indicators'!FC81&gt;=4,4,IF('Core Indicators'!FC81&gt;=3,3,IF('Core Indicators'!FC81&gt;=2,2,IF('Core Indicators'!FC81&gt;=1,1,0))))))</f>
        <v>5</v>
      </c>
      <c r="Z84" s="166">
        <f t="shared" si="33"/>
        <v>5</v>
      </c>
      <c r="AA84" s="173">
        <f>'Crisis Indicator Data'!Y81</f>
        <v>0</v>
      </c>
      <c r="AB84" s="173">
        <f>'Crisis Indicator Data'!Z81</f>
        <v>0</v>
      </c>
      <c r="AC84" s="173">
        <f>'Crisis Indicator Data'!AA81</f>
        <v>0</v>
      </c>
      <c r="AD84" s="173">
        <f>'Crisis Indicator Data'!AB81</f>
        <v>0</v>
      </c>
      <c r="AE84" s="173">
        <f t="shared" si="34"/>
        <v>0</v>
      </c>
      <c r="AF84" s="173">
        <f>'Crisis Indicator Data'!AC81</f>
        <v>0</v>
      </c>
      <c r="AG84" s="173">
        <f>'Crisis Indicator Data'!AD81</f>
        <v>2</v>
      </c>
      <c r="AH84" s="173">
        <f t="shared" si="35"/>
        <v>2</v>
      </c>
      <c r="AI84" s="173">
        <f>'Crisis Indicator Data'!AE81</f>
        <v>0</v>
      </c>
      <c r="AJ84" s="173">
        <f>'Crisis Indicator Data'!AF81</f>
        <v>1</v>
      </c>
      <c r="AK84" s="173">
        <f>'Crisis Indicator Data'!AG81</f>
        <v>0</v>
      </c>
      <c r="AL84" s="173">
        <f t="shared" si="36"/>
        <v>1</v>
      </c>
      <c r="AM84" s="166">
        <f t="shared" si="37"/>
        <v>1</v>
      </c>
      <c r="AN84" s="166">
        <f t="shared" si="38"/>
        <v>3</v>
      </c>
    </row>
    <row r="85" spans="1:40" ht="13.5" customHeight="1">
      <c r="A85" s="97" t="str">
        <f>'Crisis Indicator Data'!A82</f>
        <v>Boko Haram crisis in Nigeria</v>
      </c>
      <c r="B85" s="98" t="str">
        <f>'Crisis Indicator Data'!B82</f>
        <v>Conflict</v>
      </c>
      <c r="C85" s="98" t="str">
        <f>'Crisis Indicator Data'!C82</f>
        <v>NGA004</v>
      </c>
      <c r="D85" s="98" t="str">
        <f>'Crisis Indicator Data'!D82</f>
        <v>Nigeria</v>
      </c>
      <c r="E85" s="99" t="str">
        <f>'Crisis Indicator Data'!E82</f>
        <v>NGA</v>
      </c>
      <c r="F85" s="166">
        <f>IF(B85="Regional crisis",(IF(VLOOKUP($C85,'Regional Crises'!$B$1:$R$66,7,FALSE)="x","x",ROUND(IF(VLOOKUP($C85,'Regional Crises'!$B$1:$R$66,7,FALSE)&gt;$F$3,5,IF(VLOOKUP($C85,'Regional Crises'!$B$1:$R$66,7,FALSE)&lt;F$4,0,($F$3-VLOOKUP($C85,'Regional Crises'!$B$1:$R$66,7,FALSE))/($F$3-$F$4)*5)),1))),IF(VLOOKUP($E85,'Country Indicator Data'!$B$4:$N$194,3,FALSE)="x","x",ROUND(IF(VLOOKUP($E85,'Country Indicator Data'!$B$4:$N$194,3,FALSE)&gt;$F$3,5,IF(VLOOKUP($E85,'Country Indicator Data'!$B$4:$N$194,3,FALSE)&lt;$F$4,0,($F$3-VLOOKUP($E85,'Country Indicator Data'!$B$4:$N$194,3,FALSE))/($F$3-$F$4)*5)),1)))</f>
        <v>3.9</v>
      </c>
      <c r="G85" s="166">
        <f>IF(B85="Regional crisis",(IF(VLOOKUP($C85,'Regional Crises'!$B$1:$R$66,9,FALSE)="x","x",ROUND(IF(VLOOKUP($C85,'Regional Crises'!$B$1:$R$66,9,FALSE)&gt;G$3,5,IF(VLOOKUP($C85,'Regional Crises'!$B$1:$R$66,9,FALSE)&lt;G$4,0,(G$3-VLOOKUP($C85,'Regional Crises'!$B$1:$R$66,9,FALSE))/(G$3-G$4)*5)),1))),IF(VLOOKUP($E85,'Country Indicator Data'!$B$4:$N$194,5,FALSE)="x","x",ROUND(IF(VLOOKUP($E85,'Country Indicator Data'!$B$4:$N$194,5,FALSE)&gt;G$3,5,IF(VLOOKUP($E85,'Country Indicator Data'!$B$4:$N$194,5,FALSE)&lt;G$4,0,(G$3-VLOOKUP($E85,'Country Indicator Data'!$B$4:$N$194,5,FALSE))/(G$3-G$4)*5)),1)))</f>
        <v>2.2999999999999998</v>
      </c>
      <c r="H85" s="166">
        <f t="shared" si="26"/>
        <v>3.0999999999999996</v>
      </c>
      <c r="I85" s="166">
        <f>IF(B85="Regional crisis",(IF(VLOOKUP($C85,'Regional Crises'!$B$1:$R$66,6,FALSE)="x","x",ROUND(IF(VLOOKUP($C85,'Regional Crises'!$B$1:$R$66,6,FALSE)&gt;I$3,5,IF(VLOOKUP($C85,'Regional Crises'!$B$1:$R$66,6,FALSE)&lt;I$4,0,5-(I$3-VLOOKUP($C85,'Regional Crises'!$B$1:$R$66,6,FALSE))/(I$3-I$4)*5)),1))),IF(VLOOKUP($E85,'Country Indicator Data'!$B$4:$N$194,2,FALSE)="x","x",ROUND(IF(VLOOKUP($E85,'Country Indicator Data'!$B$4:$N$194,2,FALSE)&gt;I$3,5,IF(VLOOKUP($E85,'Country Indicator Data'!$B$4:$N$194,2,FALSE)&lt;I$4,0,5-(I$3-VLOOKUP($E85,'Country Indicator Data'!$B$4:$N$194,2,FALSE))/(I$3-I$4)*5)),1)))</f>
        <v>4.0999999999999996</v>
      </c>
      <c r="J85" s="166">
        <f>IF(B85="Regional crisis",(IF(VLOOKUP($C85,'Regional Crises'!$B$1:$R$66,8,FALSE)="x","x",ROUND(IF(VLOOKUP($C85,'Regional Crises'!$B$1:$R$66,8,FALSE)&gt;J$3,5,IF(VLOOKUP($C85,'Regional Crises'!$B$1:$R$66,8,FALSE)&lt;J$4,0,5-(J$3-VLOOKUP($C85,'Regional Crises'!$B$1:$R$66,8,FALSE))/(J$3-J$4)*5)),1))),IF(VLOOKUP($E85,'Country Indicator Data'!$B$4:$N$194,4,FALSE)="x","x",ROUND(IF(VLOOKUP($E85,'Country Indicator Data'!$B$4:$N$194,4,FALSE)&gt;J$3,5,IF(VLOOKUP($E85,'Country Indicator Data'!$B$4:$N$194,4,FALSE)&lt;J$4,0,5-(J$3-VLOOKUP($E85,'Country Indicator Data'!$B$4:$N$194,4,FALSE))/(J$3-J$4)*5)),1)))</f>
        <v>0.3</v>
      </c>
      <c r="K85" s="166">
        <f t="shared" si="27"/>
        <v>2.1999999999999997</v>
      </c>
      <c r="L85" s="166" t="str">
        <f>IF(B85="Regional crisis",(IF(VLOOKUP($C85,'Regional Crises'!$B$1:$R$66,10,FALSE)="x","x",ROUND(IF(VLOOKUP($C85,'Regional Crises'!$B$1:$R$66,10,FALSE)&gt;L$3,5,IF(VLOOKUP($C85,'Regional Crises'!$B$1:$R$66,10,FALSE)&lt;L$4,0,5-(L$3-VLOOKUP($C85,'Regional Crises'!$B$1:$R$66,10,FALSE))/(L$3-L$4)*5)),1))),IF(VLOOKUP($E85,'Country Indicator Data'!$B$4:$N$194,6,FALSE)="x","x",ROUND(IF(VLOOKUP($E85,'Country Indicator Data'!$B$4:$N$194,6,FALSE)&gt;L$3,5,IF(VLOOKUP($E85,'Country Indicator Data'!$B$4:$N$194,6,FALSE)&lt;L$4,0,5-(L$3-VLOOKUP($E85,'Country Indicator Data'!$B$4:$N$194,6,FALSE))/(L$3-L$4)*5)),1)))</f>
        <v>x</v>
      </c>
      <c r="M85" s="166">
        <f>IF(B85="Regional crisis",(IF(VLOOKUP($C85,'Regional Crises'!$B$1:$R$66,11,FALSE)="x","x",ROUND(IF(VLOOKUP($C85,'Regional Crises'!$B$1:$R$66,11,FALSE)&gt;M$3,5,IF(VLOOKUP($C85,'Regional Crises'!$B$1:$R$66,11,FALSE)&lt;M$4,0,5-(M$3-VLOOKUP($C85,'Regional Crises'!$B$1:$R$66,11,FALSE))/(M$3-M$4)*5)),1))),IF(VLOOKUP($E85,'Country Indicator Data'!$B$4:$N$194,7,FALSE)="x","x",ROUND(IF(VLOOKUP($E85,'Country Indicator Data'!$B$4:$N$194,7,FALSE)&gt;M$3,5,IF(VLOOKUP($E85,'Country Indicator Data'!$B$4:$N$194,7,FALSE)&lt;M$4,0,5-(M$3-VLOOKUP($E85,'Country Indicator Data'!$B$4:$N$194,7,FALSE))/(M$3-M$4)*5)),1)))</f>
        <v>2.2999999999999998</v>
      </c>
      <c r="N85" s="166">
        <f t="shared" si="28"/>
        <v>2.2999999999999998</v>
      </c>
      <c r="O85" s="166">
        <f t="shared" si="29"/>
        <v>2.5333333333333328</v>
      </c>
      <c r="P85" s="166">
        <f>IF(B85="Regional crisis",VLOOKUP(C85,'Regional Crises'!$B$1:$R$69,12,FALSE),VLOOKUP(E85,'Country Indicator Data'!$B$4:$I$194,8,FALSE))</f>
        <v>5</v>
      </c>
      <c r="Q85" s="166">
        <f>IF($B85="Regional crisis",((IF(VLOOKUP($C85,'Regional Crises'!$B$1:$R$66,13,FALSE)="x","x",ROUND(IF(VLOOKUP($C85,'Regional Crises'!$B$1:$R$66,13,FALSE)&gt;Q$3,5,IF(VLOOKUP($C85,'Regional Crises'!$B$1:$R$66,13,FALSE)&lt;Q$4,0,5-(LOG(Q$3)-LOG(VLOOKUP($C85,'Regional Crises'!$B$1:$R$66,13,FALSE)))/(LOG(Q$3)-LOG(Q$4))*5)),1)))),(IF(VLOOKUP($E85,'Country Indicator Data'!$B$4:$N$194,9,FALSE)="x","x",ROUND(IF(VLOOKUP($E85,'Country Indicator Data'!$B$4:$N$194,9,FALSE)&gt;Q$3,5,IF(VLOOKUP($E85,'Country Indicator Data'!$B$4:$N$194,9,FALSE)&lt;Q$4,0,5-(LOG(Q$3)-LOG(VLOOKUP($E85,'Country Indicator Data'!$B$4:$N$194,9,FALSE)))/(LOG(Q$3)-LOG(Q$4))*5)),1))))</f>
        <v>5</v>
      </c>
      <c r="R85" s="166">
        <f t="shared" si="30"/>
        <v>5</v>
      </c>
      <c r="S85" s="166">
        <f>IF(B85="Regional crisis",((IF(VLOOKUP($C85,'Regional Crises'!$B$1:$R$66,17,FALSE)="x","x",ROUND(IF(VLOOKUP($C85,'Regional Crises'!$B$1:$R$66,17,FALSE)&gt;S$3,0,IF(VLOOKUP($C85,'Regional Crises'!$B$1:$R$66,17,FALSE)&lt;S$4,5,(S$3-VLOOKUP($C85,'Regional Crises'!$B$1:$R$66,17,FALSE))/(S$3-S$4)*5)),1)))),(IF(VLOOKUP($E85,'Country Indicator Data'!$B$4:$N$194,13,FALSE)="x","x",ROUND(IF(VLOOKUP($E85,'Country Indicator Data'!$B$4:$N$194,13,FALSE)&gt;S$3,0,IF(VLOOKUP($E85,'Country Indicator Data'!$B$4:$N$194,13,FALSE)&lt;S$4,5,(S$3-VLOOKUP($E85,'Country Indicator Data'!$B$4:$N$194,13,FALSE))/(S$3-S$4)*5)),1))))</f>
        <v>3.7</v>
      </c>
      <c r="T85" s="166">
        <f>IF(B85="Regional crisis",((IF(VLOOKUP($C85,'Regional Crises'!$B$1:$R$66,14,FALSE)="x","x",ROUND(IF(VLOOKUP($C85,'Regional Crises'!$B$1:$R$66,14,FALSE)&gt;T$3,0,IF(VLOOKUP($C85,'Regional Crises'!$B$1:$R$66,14,FALSE)&lt;T$4,5,(T$3-VLOOKUP($C85,'Regional Crises'!$B$1:$R$66,14,FALSE))/(T$3-T$4)*5)),1)))),(IF(VLOOKUP($E85,'Country Indicator Data'!$B$4:$N$194,10,FALSE)="x","x",ROUND(IF(VLOOKUP($E85,'Country Indicator Data'!$B$4:$N$194,10,FALSE)&gt;T$3,0,IF(VLOOKUP($E85,'Country Indicator Data'!$B$4:$N$194,10,FALSE)&lt;T$4,5,(T$3-VLOOKUP($E85,'Country Indicator Data'!$B$4:$N$194,10,FALSE))/(T$3-T$4)*5)),1))))</f>
        <v>3.4</v>
      </c>
      <c r="U85" s="166">
        <f>IF(B85="Regional crisis",((IF(VLOOKUP($C85,'Regional Crises'!$B$1:$R$66,15,FALSE)="x","x",ROUND(IF(VLOOKUP($C85,'Regional Crises'!$B$1:$R$66,15,FALSE)&gt;U$3,0,IF(VLOOKUP($C85,'Regional Crises'!$B$1:$R$66,15,FALSE)&lt;U$4,5,(U$3-VLOOKUP($C85,'Regional Crises'!$B$1:$R$66,15,FALSE))/(U$3-U$4)*5)),1)))),(IF(VLOOKUP($E85,'Country Indicator Data'!$B$4:$N$194,11,FALSE)="x","x",ROUND(IF(VLOOKUP($E85,'Country Indicator Data'!$B$4:$N$194,11,FALSE)&gt;U$3,0,IF(VLOOKUP($E85,'Country Indicator Data'!$B$4:$N$194,11,FALSE)&lt;U$4,5,(U$3-VLOOKUP($E85,'Country Indicator Data'!$B$4:$N$194,11,FALSE))/(U$3-U$4)*5)),1))))</f>
        <v>2.4</v>
      </c>
      <c r="V85" s="166">
        <f>IF(B85="Regional crisis",((IF(VLOOKUP($C85,'Regional Crises'!$B$1:$R$66,16,FALSE)="x","x",ROUND(IF(VLOOKUP($C85,'Regional Crises'!$B$1:$R$66,16,FALSE)&gt;V$3,0,IF(VLOOKUP($C85,'Regional Crises'!$B$1:$R$66,16,FALSE)&lt;V$4,5,(V$3-VLOOKUP($C85,'Regional Crises'!$B$1:$R$66,16,FALSE))/(V$3-V$4)*5)),1)))),(IF(VLOOKUP($E85,'Country Indicator Data'!$B$4:$N$194,12,FALSE)="x","x",ROUND(IF(VLOOKUP($E85,'Country Indicator Data'!$B$4:$N$194,12,FALSE)&gt;V$3,0,IF(VLOOKUP($E85,'Country Indicator Data'!$B$4:$N$194,12,FALSE)&lt;V$4,5,(V$3-VLOOKUP($E85,'Country Indicator Data'!$B$4:$N$194,12,FALSE))/(V$3-V$4)*5)),1))))</f>
        <v>2.7</v>
      </c>
      <c r="W85" s="166">
        <f t="shared" si="31"/>
        <v>3.1</v>
      </c>
      <c r="X85" s="166">
        <f t="shared" si="32"/>
        <v>3.5</v>
      </c>
      <c r="Y85" s="173">
        <f>IF('Core Indicators'!FC82="x","x",IF('Core Indicators'!FC82&gt;=5,5,IF('Core Indicators'!FC82&gt;=4,4,IF('Core Indicators'!FC82&gt;=3,3,IF('Core Indicators'!FC82&gt;=2,2,IF('Core Indicators'!FC82&gt;=1,1,0))))))</f>
        <v>4</v>
      </c>
      <c r="Z85" s="166">
        <f t="shared" si="33"/>
        <v>4</v>
      </c>
      <c r="AA85" s="173">
        <f>'Crisis Indicator Data'!Y82</f>
        <v>1</v>
      </c>
      <c r="AB85" s="173">
        <f>'Crisis Indicator Data'!Z82</f>
        <v>2</v>
      </c>
      <c r="AC85" s="173">
        <f>'Crisis Indicator Data'!AA82</f>
        <v>3</v>
      </c>
      <c r="AD85" s="173">
        <f>'Crisis Indicator Data'!AB82</f>
        <v>2</v>
      </c>
      <c r="AE85" s="173">
        <f t="shared" si="34"/>
        <v>4</v>
      </c>
      <c r="AF85" s="173">
        <f>'Crisis Indicator Data'!AC82</f>
        <v>2</v>
      </c>
      <c r="AG85" s="173">
        <f>'Crisis Indicator Data'!AD82</f>
        <v>2</v>
      </c>
      <c r="AH85" s="173">
        <f t="shared" si="35"/>
        <v>4</v>
      </c>
      <c r="AI85" s="173">
        <f>'Crisis Indicator Data'!AE82</f>
        <v>2</v>
      </c>
      <c r="AJ85" s="173">
        <f>'Crisis Indicator Data'!AF82</f>
        <v>1</v>
      </c>
      <c r="AK85" s="173">
        <f>'Crisis Indicator Data'!AG82</f>
        <v>2</v>
      </c>
      <c r="AL85" s="173">
        <f t="shared" si="36"/>
        <v>4</v>
      </c>
      <c r="AM85" s="166">
        <f t="shared" si="37"/>
        <v>4</v>
      </c>
      <c r="AN85" s="166">
        <f t="shared" si="38"/>
        <v>4</v>
      </c>
    </row>
    <row r="86" spans="1:40" ht="13.5" customHeight="1">
      <c r="A86" s="97" t="str">
        <f>'Crisis Indicator Data'!A83</f>
        <v>Northwest Banditry</v>
      </c>
      <c r="B86" s="98" t="str">
        <f>'Crisis Indicator Data'!B83</f>
        <v>Other type of violence</v>
      </c>
      <c r="C86" s="98" t="str">
        <f>'Crisis Indicator Data'!C83</f>
        <v>NGA007</v>
      </c>
      <c r="D86" s="98" t="str">
        <f>'Crisis Indicator Data'!D83</f>
        <v>Nigeria</v>
      </c>
      <c r="E86" s="99" t="str">
        <f>'Crisis Indicator Data'!E83</f>
        <v>NGA</v>
      </c>
      <c r="F86" s="166">
        <f>IF(B86="Regional crisis",(IF(VLOOKUP($C86,'Regional Crises'!$B$1:$R$66,7,FALSE)="x","x",ROUND(IF(VLOOKUP($C86,'Regional Crises'!$B$1:$R$66,7,FALSE)&gt;$F$3,5,IF(VLOOKUP($C86,'Regional Crises'!$B$1:$R$66,7,FALSE)&lt;F$4,0,($F$3-VLOOKUP($C86,'Regional Crises'!$B$1:$R$66,7,FALSE))/($F$3-$F$4)*5)),1))),IF(VLOOKUP($E86,'Country Indicator Data'!$B$4:$N$194,3,FALSE)="x","x",ROUND(IF(VLOOKUP($E86,'Country Indicator Data'!$B$4:$N$194,3,FALSE)&gt;$F$3,5,IF(VLOOKUP($E86,'Country Indicator Data'!$B$4:$N$194,3,FALSE)&lt;$F$4,0,($F$3-VLOOKUP($E86,'Country Indicator Data'!$B$4:$N$194,3,FALSE))/($F$3-$F$4)*5)),1)))</f>
        <v>3.9</v>
      </c>
      <c r="G86" s="166">
        <f>IF(B86="Regional crisis",(IF(VLOOKUP($C86,'Regional Crises'!$B$1:$R$66,9,FALSE)="x","x",ROUND(IF(VLOOKUP($C86,'Regional Crises'!$B$1:$R$66,9,FALSE)&gt;G$3,5,IF(VLOOKUP($C86,'Regional Crises'!$B$1:$R$66,9,FALSE)&lt;G$4,0,(G$3-VLOOKUP($C86,'Regional Crises'!$B$1:$R$66,9,FALSE))/(G$3-G$4)*5)),1))),IF(VLOOKUP($E86,'Country Indicator Data'!$B$4:$N$194,5,FALSE)="x","x",ROUND(IF(VLOOKUP($E86,'Country Indicator Data'!$B$4:$N$194,5,FALSE)&gt;G$3,5,IF(VLOOKUP($E86,'Country Indicator Data'!$B$4:$N$194,5,FALSE)&lt;G$4,0,(G$3-VLOOKUP($E86,'Country Indicator Data'!$B$4:$N$194,5,FALSE))/(G$3-G$4)*5)),1)))</f>
        <v>2.2999999999999998</v>
      </c>
      <c r="H86" s="166">
        <f t="shared" si="26"/>
        <v>3.0999999999999996</v>
      </c>
      <c r="I86" s="166">
        <f>IF(B86="Regional crisis",(IF(VLOOKUP($C86,'Regional Crises'!$B$1:$R$66,6,FALSE)="x","x",ROUND(IF(VLOOKUP($C86,'Regional Crises'!$B$1:$R$66,6,FALSE)&gt;I$3,5,IF(VLOOKUP($C86,'Regional Crises'!$B$1:$R$66,6,FALSE)&lt;I$4,0,5-(I$3-VLOOKUP($C86,'Regional Crises'!$B$1:$R$66,6,FALSE))/(I$3-I$4)*5)),1))),IF(VLOOKUP($E86,'Country Indicator Data'!$B$4:$N$194,2,FALSE)="x","x",ROUND(IF(VLOOKUP($E86,'Country Indicator Data'!$B$4:$N$194,2,FALSE)&gt;I$3,5,IF(VLOOKUP($E86,'Country Indicator Data'!$B$4:$N$194,2,FALSE)&lt;I$4,0,5-(I$3-VLOOKUP($E86,'Country Indicator Data'!$B$4:$N$194,2,FALSE))/(I$3-I$4)*5)),1)))</f>
        <v>4.0999999999999996</v>
      </c>
      <c r="J86" s="166">
        <f>IF(B86="Regional crisis",(IF(VLOOKUP($C86,'Regional Crises'!$B$1:$R$66,8,FALSE)="x","x",ROUND(IF(VLOOKUP($C86,'Regional Crises'!$B$1:$R$66,8,FALSE)&gt;J$3,5,IF(VLOOKUP($C86,'Regional Crises'!$B$1:$R$66,8,FALSE)&lt;J$4,0,5-(J$3-VLOOKUP($C86,'Regional Crises'!$B$1:$R$66,8,FALSE))/(J$3-J$4)*5)),1))),IF(VLOOKUP($E86,'Country Indicator Data'!$B$4:$N$194,4,FALSE)="x","x",ROUND(IF(VLOOKUP($E86,'Country Indicator Data'!$B$4:$N$194,4,FALSE)&gt;J$3,5,IF(VLOOKUP($E86,'Country Indicator Data'!$B$4:$N$194,4,FALSE)&lt;J$4,0,5-(J$3-VLOOKUP($E86,'Country Indicator Data'!$B$4:$N$194,4,FALSE))/(J$3-J$4)*5)),1)))</f>
        <v>0.3</v>
      </c>
      <c r="K86" s="166">
        <f t="shared" si="27"/>
        <v>2.1999999999999997</v>
      </c>
      <c r="L86" s="166" t="str">
        <f>IF(B86="Regional crisis",(IF(VLOOKUP($C86,'Regional Crises'!$B$1:$R$66,10,FALSE)="x","x",ROUND(IF(VLOOKUP($C86,'Regional Crises'!$B$1:$R$66,10,FALSE)&gt;L$3,5,IF(VLOOKUP($C86,'Regional Crises'!$B$1:$R$66,10,FALSE)&lt;L$4,0,5-(L$3-VLOOKUP($C86,'Regional Crises'!$B$1:$R$66,10,FALSE))/(L$3-L$4)*5)),1))),IF(VLOOKUP($E86,'Country Indicator Data'!$B$4:$N$194,6,FALSE)="x","x",ROUND(IF(VLOOKUP($E86,'Country Indicator Data'!$B$4:$N$194,6,FALSE)&gt;L$3,5,IF(VLOOKUP($E86,'Country Indicator Data'!$B$4:$N$194,6,FALSE)&lt;L$4,0,5-(L$3-VLOOKUP($E86,'Country Indicator Data'!$B$4:$N$194,6,FALSE))/(L$3-L$4)*5)),1)))</f>
        <v>x</v>
      </c>
      <c r="M86" s="166">
        <f>IF(B86="Regional crisis",(IF(VLOOKUP($C86,'Regional Crises'!$B$1:$R$66,11,FALSE)="x","x",ROUND(IF(VLOOKUP($C86,'Regional Crises'!$B$1:$R$66,11,FALSE)&gt;M$3,5,IF(VLOOKUP($C86,'Regional Crises'!$B$1:$R$66,11,FALSE)&lt;M$4,0,5-(M$3-VLOOKUP($C86,'Regional Crises'!$B$1:$R$66,11,FALSE))/(M$3-M$4)*5)),1))),IF(VLOOKUP($E86,'Country Indicator Data'!$B$4:$N$194,7,FALSE)="x","x",ROUND(IF(VLOOKUP($E86,'Country Indicator Data'!$B$4:$N$194,7,FALSE)&gt;M$3,5,IF(VLOOKUP($E86,'Country Indicator Data'!$B$4:$N$194,7,FALSE)&lt;M$4,0,5-(M$3-VLOOKUP($E86,'Country Indicator Data'!$B$4:$N$194,7,FALSE))/(M$3-M$4)*5)),1)))</f>
        <v>2.2999999999999998</v>
      </c>
      <c r="N86" s="166">
        <f t="shared" si="28"/>
        <v>2.2999999999999998</v>
      </c>
      <c r="O86" s="166">
        <f t="shared" si="29"/>
        <v>2.5333333333333328</v>
      </c>
      <c r="P86" s="166">
        <f>IF(B86="Regional crisis",VLOOKUP(C86,'Regional Crises'!$B$1:$R$69,12,FALSE),VLOOKUP(E86,'Country Indicator Data'!$B$4:$I$194,8,FALSE))</f>
        <v>5</v>
      </c>
      <c r="Q86" s="166">
        <f>IF($B86="Regional crisis",((IF(VLOOKUP($C86,'Regional Crises'!$B$1:$R$66,13,FALSE)="x","x",ROUND(IF(VLOOKUP($C86,'Regional Crises'!$B$1:$R$66,13,FALSE)&gt;Q$3,5,IF(VLOOKUP($C86,'Regional Crises'!$B$1:$R$66,13,FALSE)&lt;Q$4,0,5-(LOG(Q$3)-LOG(VLOOKUP($C86,'Regional Crises'!$B$1:$R$66,13,FALSE)))/(LOG(Q$3)-LOG(Q$4))*5)),1)))),(IF(VLOOKUP($E86,'Country Indicator Data'!$B$4:$N$194,9,FALSE)="x","x",ROUND(IF(VLOOKUP($E86,'Country Indicator Data'!$B$4:$N$194,9,FALSE)&gt;Q$3,5,IF(VLOOKUP($E86,'Country Indicator Data'!$B$4:$N$194,9,FALSE)&lt;Q$4,0,5-(LOG(Q$3)-LOG(VLOOKUP($E86,'Country Indicator Data'!$B$4:$N$194,9,FALSE)))/(LOG(Q$3)-LOG(Q$4))*5)),1))))</f>
        <v>5</v>
      </c>
      <c r="R86" s="166">
        <f t="shared" si="30"/>
        <v>5</v>
      </c>
      <c r="S86" s="166">
        <f>IF(B86="Regional crisis",((IF(VLOOKUP($C86,'Regional Crises'!$B$1:$R$66,17,FALSE)="x","x",ROUND(IF(VLOOKUP($C86,'Regional Crises'!$B$1:$R$66,17,FALSE)&gt;S$3,0,IF(VLOOKUP($C86,'Regional Crises'!$B$1:$R$66,17,FALSE)&lt;S$4,5,(S$3-VLOOKUP($C86,'Regional Crises'!$B$1:$R$66,17,FALSE))/(S$3-S$4)*5)),1)))),(IF(VLOOKUP($E86,'Country Indicator Data'!$B$4:$N$194,13,FALSE)="x","x",ROUND(IF(VLOOKUP($E86,'Country Indicator Data'!$B$4:$N$194,13,FALSE)&gt;S$3,0,IF(VLOOKUP($E86,'Country Indicator Data'!$B$4:$N$194,13,FALSE)&lt;S$4,5,(S$3-VLOOKUP($E86,'Country Indicator Data'!$B$4:$N$194,13,FALSE))/(S$3-S$4)*5)),1))))</f>
        <v>3.7</v>
      </c>
      <c r="T86" s="166">
        <f>IF(B86="Regional crisis",((IF(VLOOKUP($C86,'Regional Crises'!$B$1:$R$66,14,FALSE)="x","x",ROUND(IF(VLOOKUP($C86,'Regional Crises'!$B$1:$R$66,14,FALSE)&gt;T$3,0,IF(VLOOKUP($C86,'Regional Crises'!$B$1:$R$66,14,FALSE)&lt;T$4,5,(T$3-VLOOKUP($C86,'Regional Crises'!$B$1:$R$66,14,FALSE))/(T$3-T$4)*5)),1)))),(IF(VLOOKUP($E86,'Country Indicator Data'!$B$4:$N$194,10,FALSE)="x","x",ROUND(IF(VLOOKUP($E86,'Country Indicator Data'!$B$4:$N$194,10,FALSE)&gt;T$3,0,IF(VLOOKUP($E86,'Country Indicator Data'!$B$4:$N$194,10,FALSE)&lt;T$4,5,(T$3-VLOOKUP($E86,'Country Indicator Data'!$B$4:$N$194,10,FALSE))/(T$3-T$4)*5)),1))))</f>
        <v>3.4</v>
      </c>
      <c r="U86" s="166">
        <f>IF(B86="Regional crisis",((IF(VLOOKUP($C86,'Regional Crises'!$B$1:$R$66,15,FALSE)="x","x",ROUND(IF(VLOOKUP($C86,'Regional Crises'!$B$1:$R$66,15,FALSE)&gt;U$3,0,IF(VLOOKUP($C86,'Regional Crises'!$B$1:$R$66,15,FALSE)&lt;U$4,5,(U$3-VLOOKUP($C86,'Regional Crises'!$B$1:$R$66,15,FALSE))/(U$3-U$4)*5)),1)))),(IF(VLOOKUP($E86,'Country Indicator Data'!$B$4:$N$194,11,FALSE)="x","x",ROUND(IF(VLOOKUP($E86,'Country Indicator Data'!$B$4:$N$194,11,FALSE)&gt;U$3,0,IF(VLOOKUP($E86,'Country Indicator Data'!$B$4:$N$194,11,FALSE)&lt;U$4,5,(U$3-VLOOKUP($E86,'Country Indicator Data'!$B$4:$N$194,11,FALSE))/(U$3-U$4)*5)),1))))</f>
        <v>2.4</v>
      </c>
      <c r="V86" s="166">
        <f>IF(B86="Regional crisis",((IF(VLOOKUP($C86,'Regional Crises'!$B$1:$R$66,16,FALSE)="x","x",ROUND(IF(VLOOKUP($C86,'Regional Crises'!$B$1:$R$66,16,FALSE)&gt;V$3,0,IF(VLOOKUP($C86,'Regional Crises'!$B$1:$R$66,16,FALSE)&lt;V$4,5,(V$3-VLOOKUP($C86,'Regional Crises'!$B$1:$R$66,16,FALSE))/(V$3-V$4)*5)),1)))),(IF(VLOOKUP($E86,'Country Indicator Data'!$B$4:$N$194,12,FALSE)="x","x",ROUND(IF(VLOOKUP($E86,'Country Indicator Data'!$B$4:$N$194,12,FALSE)&gt;V$3,0,IF(VLOOKUP($E86,'Country Indicator Data'!$B$4:$N$194,12,FALSE)&lt;V$4,5,(V$3-VLOOKUP($E86,'Country Indicator Data'!$B$4:$N$194,12,FALSE))/(V$3-V$4)*5)),1))))</f>
        <v>2.7</v>
      </c>
      <c r="W86" s="166">
        <f t="shared" si="31"/>
        <v>3.1</v>
      </c>
      <c r="X86" s="166">
        <f t="shared" si="32"/>
        <v>3.5</v>
      </c>
      <c r="Y86" s="173">
        <f>IF('Core Indicators'!FC83="x","x",IF('Core Indicators'!FC83&gt;=5,5,IF('Core Indicators'!FC83&gt;=4,4,IF('Core Indicators'!FC83&gt;=3,3,IF('Core Indicators'!FC83&gt;=2,2,IF('Core Indicators'!FC83&gt;=1,1,0))))))</f>
        <v>5</v>
      </c>
      <c r="Z86" s="166">
        <f t="shared" si="33"/>
        <v>5</v>
      </c>
      <c r="AA86" s="173">
        <f>'Crisis Indicator Data'!Y83</f>
        <v>0</v>
      </c>
      <c r="AB86" s="173">
        <f>'Crisis Indicator Data'!Z83</f>
        <v>0</v>
      </c>
      <c r="AC86" s="173">
        <f>'Crisis Indicator Data'!AA83</f>
        <v>1</v>
      </c>
      <c r="AD86" s="173">
        <f>'Crisis Indicator Data'!AB83</f>
        <v>0</v>
      </c>
      <c r="AE86" s="173">
        <f t="shared" si="34"/>
        <v>1</v>
      </c>
      <c r="AF86" s="173">
        <f>'Crisis Indicator Data'!AC83</f>
        <v>0</v>
      </c>
      <c r="AG86" s="173">
        <f>'Crisis Indicator Data'!AD83</f>
        <v>2</v>
      </c>
      <c r="AH86" s="173">
        <f t="shared" si="35"/>
        <v>2</v>
      </c>
      <c r="AI86" s="173">
        <f>'Crisis Indicator Data'!AE83</f>
        <v>1</v>
      </c>
      <c r="AJ86" s="173">
        <f>'Crisis Indicator Data'!AF83</f>
        <v>1</v>
      </c>
      <c r="AK86" s="173">
        <f>'Crisis Indicator Data'!AG83</f>
        <v>0</v>
      </c>
      <c r="AL86" s="173">
        <f t="shared" si="36"/>
        <v>2</v>
      </c>
      <c r="AM86" s="166">
        <f t="shared" si="37"/>
        <v>2</v>
      </c>
      <c r="AN86" s="166">
        <f t="shared" si="38"/>
        <v>3.5</v>
      </c>
    </row>
    <row r="87" spans="1:40" ht="13.5" customHeight="1">
      <c r="A87" s="97" t="str">
        <f>'Crisis Indicator Data'!A84</f>
        <v>Cameroonian Refugees in Nigeria</v>
      </c>
      <c r="B87" s="98" t="str">
        <f>'Crisis Indicator Data'!B84</f>
        <v>International displacement</v>
      </c>
      <c r="C87" s="98" t="str">
        <f>'Crisis Indicator Data'!C84</f>
        <v>NGA008</v>
      </c>
      <c r="D87" s="98" t="str">
        <f>'Crisis Indicator Data'!D84</f>
        <v>Nigeria</v>
      </c>
      <c r="E87" s="99" t="str">
        <f>'Crisis Indicator Data'!E84</f>
        <v>NGA</v>
      </c>
      <c r="F87" s="166">
        <f>IF(B87="Regional crisis",(IF(VLOOKUP($C87,'Regional Crises'!$B$1:$R$66,7,FALSE)="x","x",ROUND(IF(VLOOKUP($C87,'Regional Crises'!$B$1:$R$66,7,FALSE)&gt;$F$3,5,IF(VLOOKUP($C87,'Regional Crises'!$B$1:$R$66,7,FALSE)&lt;F$4,0,($F$3-VLOOKUP($C87,'Regional Crises'!$B$1:$R$66,7,FALSE))/($F$3-$F$4)*5)),1))),IF(VLOOKUP($E87,'Country Indicator Data'!$B$4:$N$194,3,FALSE)="x","x",ROUND(IF(VLOOKUP($E87,'Country Indicator Data'!$B$4:$N$194,3,FALSE)&gt;$F$3,5,IF(VLOOKUP($E87,'Country Indicator Data'!$B$4:$N$194,3,FALSE)&lt;$F$4,0,($F$3-VLOOKUP($E87,'Country Indicator Data'!$B$4:$N$194,3,FALSE))/($F$3-$F$4)*5)),1)))</f>
        <v>3.9</v>
      </c>
      <c r="G87" s="166">
        <f>IF(B87="Regional crisis",(IF(VLOOKUP($C87,'Regional Crises'!$B$1:$R$66,9,FALSE)="x","x",ROUND(IF(VLOOKUP($C87,'Regional Crises'!$B$1:$R$66,9,FALSE)&gt;G$3,5,IF(VLOOKUP($C87,'Regional Crises'!$B$1:$R$66,9,FALSE)&lt;G$4,0,(G$3-VLOOKUP($C87,'Regional Crises'!$B$1:$R$66,9,FALSE))/(G$3-G$4)*5)),1))),IF(VLOOKUP($E87,'Country Indicator Data'!$B$4:$N$194,5,FALSE)="x","x",ROUND(IF(VLOOKUP($E87,'Country Indicator Data'!$B$4:$N$194,5,FALSE)&gt;G$3,5,IF(VLOOKUP($E87,'Country Indicator Data'!$B$4:$N$194,5,FALSE)&lt;G$4,0,(G$3-VLOOKUP($E87,'Country Indicator Data'!$B$4:$N$194,5,FALSE))/(G$3-G$4)*5)),1)))</f>
        <v>2.2999999999999998</v>
      </c>
      <c r="H87" s="166">
        <f t="shared" si="26"/>
        <v>3.0999999999999996</v>
      </c>
      <c r="I87" s="166">
        <f>IF(B87="Regional crisis",(IF(VLOOKUP($C87,'Regional Crises'!$B$1:$R$66,6,FALSE)="x","x",ROUND(IF(VLOOKUP($C87,'Regional Crises'!$B$1:$R$66,6,FALSE)&gt;I$3,5,IF(VLOOKUP($C87,'Regional Crises'!$B$1:$R$66,6,FALSE)&lt;I$4,0,5-(I$3-VLOOKUP($C87,'Regional Crises'!$B$1:$R$66,6,FALSE))/(I$3-I$4)*5)),1))),IF(VLOOKUP($E87,'Country Indicator Data'!$B$4:$N$194,2,FALSE)="x","x",ROUND(IF(VLOOKUP($E87,'Country Indicator Data'!$B$4:$N$194,2,FALSE)&gt;I$3,5,IF(VLOOKUP($E87,'Country Indicator Data'!$B$4:$N$194,2,FALSE)&lt;I$4,0,5-(I$3-VLOOKUP($E87,'Country Indicator Data'!$B$4:$N$194,2,FALSE))/(I$3-I$4)*5)),1)))</f>
        <v>4.0999999999999996</v>
      </c>
      <c r="J87" s="166">
        <f>IF(B87="Regional crisis",(IF(VLOOKUP($C87,'Regional Crises'!$B$1:$R$66,8,FALSE)="x","x",ROUND(IF(VLOOKUP($C87,'Regional Crises'!$B$1:$R$66,8,FALSE)&gt;J$3,5,IF(VLOOKUP($C87,'Regional Crises'!$B$1:$R$66,8,FALSE)&lt;J$4,0,5-(J$3-VLOOKUP($C87,'Regional Crises'!$B$1:$R$66,8,FALSE))/(J$3-J$4)*5)),1))),IF(VLOOKUP($E87,'Country Indicator Data'!$B$4:$N$194,4,FALSE)="x","x",ROUND(IF(VLOOKUP($E87,'Country Indicator Data'!$B$4:$N$194,4,FALSE)&gt;J$3,5,IF(VLOOKUP($E87,'Country Indicator Data'!$B$4:$N$194,4,FALSE)&lt;J$4,0,5-(J$3-VLOOKUP($E87,'Country Indicator Data'!$B$4:$N$194,4,FALSE))/(J$3-J$4)*5)),1)))</f>
        <v>0.3</v>
      </c>
      <c r="K87" s="166">
        <f t="shared" si="27"/>
        <v>2.1999999999999997</v>
      </c>
      <c r="L87" s="166" t="str">
        <f>IF(B87="Regional crisis",(IF(VLOOKUP($C87,'Regional Crises'!$B$1:$R$66,10,FALSE)="x","x",ROUND(IF(VLOOKUP($C87,'Regional Crises'!$B$1:$R$66,10,FALSE)&gt;L$3,5,IF(VLOOKUP($C87,'Regional Crises'!$B$1:$R$66,10,FALSE)&lt;L$4,0,5-(L$3-VLOOKUP($C87,'Regional Crises'!$B$1:$R$66,10,FALSE))/(L$3-L$4)*5)),1))),IF(VLOOKUP($E87,'Country Indicator Data'!$B$4:$N$194,6,FALSE)="x","x",ROUND(IF(VLOOKUP($E87,'Country Indicator Data'!$B$4:$N$194,6,FALSE)&gt;L$3,5,IF(VLOOKUP($E87,'Country Indicator Data'!$B$4:$N$194,6,FALSE)&lt;L$4,0,5-(L$3-VLOOKUP($E87,'Country Indicator Data'!$B$4:$N$194,6,FALSE))/(L$3-L$4)*5)),1)))</f>
        <v>x</v>
      </c>
      <c r="M87" s="166">
        <f>IF(B87="Regional crisis",(IF(VLOOKUP($C87,'Regional Crises'!$B$1:$R$66,11,FALSE)="x","x",ROUND(IF(VLOOKUP($C87,'Regional Crises'!$B$1:$R$66,11,FALSE)&gt;M$3,5,IF(VLOOKUP($C87,'Regional Crises'!$B$1:$R$66,11,FALSE)&lt;M$4,0,5-(M$3-VLOOKUP($C87,'Regional Crises'!$B$1:$R$66,11,FALSE))/(M$3-M$4)*5)),1))),IF(VLOOKUP($E87,'Country Indicator Data'!$B$4:$N$194,7,FALSE)="x","x",ROUND(IF(VLOOKUP($E87,'Country Indicator Data'!$B$4:$N$194,7,FALSE)&gt;M$3,5,IF(VLOOKUP($E87,'Country Indicator Data'!$B$4:$N$194,7,FALSE)&lt;M$4,0,5-(M$3-VLOOKUP($E87,'Country Indicator Data'!$B$4:$N$194,7,FALSE))/(M$3-M$4)*5)),1)))</f>
        <v>2.2999999999999998</v>
      </c>
      <c r="N87" s="166">
        <f t="shared" si="28"/>
        <v>2.2999999999999998</v>
      </c>
      <c r="O87" s="166">
        <f t="shared" si="29"/>
        <v>2.5333333333333328</v>
      </c>
      <c r="P87" s="166">
        <f>IF(B87="Regional crisis",VLOOKUP(C87,'Regional Crises'!$B$1:$R$69,12,FALSE),VLOOKUP(E87,'Country Indicator Data'!$B$4:$I$194,8,FALSE))</f>
        <v>5</v>
      </c>
      <c r="Q87" s="166">
        <f>IF($B87="Regional crisis",((IF(VLOOKUP($C87,'Regional Crises'!$B$1:$R$66,13,FALSE)="x","x",ROUND(IF(VLOOKUP($C87,'Regional Crises'!$B$1:$R$66,13,FALSE)&gt;Q$3,5,IF(VLOOKUP($C87,'Regional Crises'!$B$1:$R$66,13,FALSE)&lt;Q$4,0,5-(LOG(Q$3)-LOG(VLOOKUP($C87,'Regional Crises'!$B$1:$R$66,13,FALSE)))/(LOG(Q$3)-LOG(Q$4))*5)),1)))),(IF(VLOOKUP($E87,'Country Indicator Data'!$B$4:$N$194,9,FALSE)="x","x",ROUND(IF(VLOOKUP($E87,'Country Indicator Data'!$B$4:$N$194,9,FALSE)&gt;Q$3,5,IF(VLOOKUP($E87,'Country Indicator Data'!$B$4:$N$194,9,FALSE)&lt;Q$4,0,5-(LOG(Q$3)-LOG(VLOOKUP($E87,'Country Indicator Data'!$B$4:$N$194,9,FALSE)))/(LOG(Q$3)-LOG(Q$4))*5)),1))))</f>
        <v>5</v>
      </c>
      <c r="R87" s="166">
        <f t="shared" si="30"/>
        <v>5</v>
      </c>
      <c r="S87" s="166">
        <f>IF(B87="Regional crisis",((IF(VLOOKUP($C87,'Regional Crises'!$B$1:$R$66,17,FALSE)="x","x",ROUND(IF(VLOOKUP($C87,'Regional Crises'!$B$1:$R$66,17,FALSE)&gt;S$3,0,IF(VLOOKUP($C87,'Regional Crises'!$B$1:$R$66,17,FALSE)&lt;S$4,5,(S$3-VLOOKUP($C87,'Regional Crises'!$B$1:$R$66,17,FALSE))/(S$3-S$4)*5)),1)))),(IF(VLOOKUP($E87,'Country Indicator Data'!$B$4:$N$194,13,FALSE)="x","x",ROUND(IF(VLOOKUP($E87,'Country Indicator Data'!$B$4:$N$194,13,FALSE)&gt;S$3,0,IF(VLOOKUP($E87,'Country Indicator Data'!$B$4:$N$194,13,FALSE)&lt;S$4,5,(S$3-VLOOKUP($E87,'Country Indicator Data'!$B$4:$N$194,13,FALSE))/(S$3-S$4)*5)),1))))</f>
        <v>3.7</v>
      </c>
      <c r="T87" s="166">
        <f>IF(B87="Regional crisis",((IF(VLOOKUP($C87,'Regional Crises'!$B$1:$R$66,14,FALSE)="x","x",ROUND(IF(VLOOKUP($C87,'Regional Crises'!$B$1:$R$66,14,FALSE)&gt;T$3,0,IF(VLOOKUP($C87,'Regional Crises'!$B$1:$R$66,14,FALSE)&lt;T$4,5,(T$3-VLOOKUP($C87,'Regional Crises'!$B$1:$R$66,14,FALSE))/(T$3-T$4)*5)),1)))),(IF(VLOOKUP($E87,'Country Indicator Data'!$B$4:$N$194,10,FALSE)="x","x",ROUND(IF(VLOOKUP($E87,'Country Indicator Data'!$B$4:$N$194,10,FALSE)&gt;T$3,0,IF(VLOOKUP($E87,'Country Indicator Data'!$B$4:$N$194,10,FALSE)&lt;T$4,5,(T$3-VLOOKUP($E87,'Country Indicator Data'!$B$4:$N$194,10,FALSE))/(T$3-T$4)*5)),1))))</f>
        <v>3.4</v>
      </c>
      <c r="U87" s="166">
        <f>IF(B87="Regional crisis",((IF(VLOOKUP($C87,'Regional Crises'!$B$1:$R$66,15,FALSE)="x","x",ROUND(IF(VLOOKUP($C87,'Regional Crises'!$B$1:$R$66,15,FALSE)&gt;U$3,0,IF(VLOOKUP($C87,'Regional Crises'!$B$1:$R$66,15,FALSE)&lt;U$4,5,(U$3-VLOOKUP($C87,'Regional Crises'!$B$1:$R$66,15,FALSE))/(U$3-U$4)*5)),1)))),(IF(VLOOKUP($E87,'Country Indicator Data'!$B$4:$N$194,11,FALSE)="x","x",ROUND(IF(VLOOKUP($E87,'Country Indicator Data'!$B$4:$N$194,11,FALSE)&gt;U$3,0,IF(VLOOKUP($E87,'Country Indicator Data'!$B$4:$N$194,11,FALSE)&lt;U$4,5,(U$3-VLOOKUP($E87,'Country Indicator Data'!$B$4:$N$194,11,FALSE))/(U$3-U$4)*5)),1))))</f>
        <v>2.4</v>
      </c>
      <c r="V87" s="166">
        <f>IF(B87="Regional crisis",((IF(VLOOKUP($C87,'Regional Crises'!$B$1:$R$66,16,FALSE)="x","x",ROUND(IF(VLOOKUP($C87,'Regional Crises'!$B$1:$R$66,16,FALSE)&gt;V$3,0,IF(VLOOKUP($C87,'Regional Crises'!$B$1:$R$66,16,FALSE)&lt;V$4,5,(V$3-VLOOKUP($C87,'Regional Crises'!$B$1:$R$66,16,FALSE))/(V$3-V$4)*5)),1)))),(IF(VLOOKUP($E87,'Country Indicator Data'!$B$4:$N$194,12,FALSE)="x","x",ROUND(IF(VLOOKUP($E87,'Country Indicator Data'!$B$4:$N$194,12,FALSE)&gt;V$3,0,IF(VLOOKUP($E87,'Country Indicator Data'!$B$4:$N$194,12,FALSE)&lt;V$4,5,(V$3-VLOOKUP($E87,'Country Indicator Data'!$B$4:$N$194,12,FALSE))/(V$3-V$4)*5)),1))))</f>
        <v>2.7</v>
      </c>
      <c r="W87" s="166">
        <f t="shared" si="31"/>
        <v>3.1</v>
      </c>
      <c r="X87" s="166">
        <f t="shared" si="32"/>
        <v>3.5</v>
      </c>
      <c r="Y87" s="173">
        <f>IF('Core Indicators'!FC84="x","x",IF('Core Indicators'!FC84&gt;=5,5,IF('Core Indicators'!FC84&gt;=4,4,IF('Core Indicators'!FC84&gt;=3,3,IF('Core Indicators'!FC84&gt;=2,2,IF('Core Indicators'!FC84&gt;=1,1,0))))))</f>
        <v>5</v>
      </c>
      <c r="Z87" s="166">
        <f t="shared" si="33"/>
        <v>5</v>
      </c>
      <c r="AA87" s="173">
        <f>'Crisis Indicator Data'!Y84</f>
        <v>0</v>
      </c>
      <c r="AB87" s="173">
        <f>'Crisis Indicator Data'!Z84</f>
        <v>0</v>
      </c>
      <c r="AC87" s="173">
        <f>'Crisis Indicator Data'!AA84</f>
        <v>0</v>
      </c>
      <c r="AD87" s="173">
        <f>'Crisis Indicator Data'!AB84</f>
        <v>0</v>
      </c>
      <c r="AE87" s="173">
        <f t="shared" si="34"/>
        <v>0</v>
      </c>
      <c r="AF87" s="173">
        <f>'Crisis Indicator Data'!AC84</f>
        <v>0</v>
      </c>
      <c r="AG87" s="173">
        <f>'Crisis Indicator Data'!AD84</f>
        <v>2</v>
      </c>
      <c r="AH87" s="173">
        <f t="shared" si="35"/>
        <v>2</v>
      </c>
      <c r="AI87" s="173">
        <f>'Crisis Indicator Data'!AE84</f>
        <v>0</v>
      </c>
      <c r="AJ87" s="173">
        <f>'Crisis Indicator Data'!AF84</f>
        <v>1</v>
      </c>
      <c r="AK87" s="173">
        <f>'Crisis Indicator Data'!AG84</f>
        <v>0</v>
      </c>
      <c r="AL87" s="173">
        <f t="shared" si="36"/>
        <v>1</v>
      </c>
      <c r="AM87" s="166">
        <f t="shared" si="37"/>
        <v>1</v>
      </c>
      <c r="AN87" s="166">
        <f t="shared" si="38"/>
        <v>3</v>
      </c>
    </row>
    <row r="88" spans="1:40" ht="13.5" customHeight="1">
      <c r="A88" s="97" t="str">
        <f>'Crisis Indicator Data'!A85</f>
        <v>Socioeconomic crisis in Nicaragua</v>
      </c>
      <c r="B88" s="98" t="str">
        <f>'Crisis Indicator Data'!B85</f>
        <v>Political and economic crisis</v>
      </c>
      <c r="C88" s="98" t="str">
        <f>'Crisis Indicator Data'!C85</f>
        <v>NIC001</v>
      </c>
      <c r="D88" s="98" t="str">
        <f>'Crisis Indicator Data'!D85</f>
        <v>Nicaragua</v>
      </c>
      <c r="E88" s="99" t="str">
        <f>'Crisis Indicator Data'!E85</f>
        <v>NIC</v>
      </c>
      <c r="F88" s="166">
        <f>IF(B88="Regional crisis",(IF(VLOOKUP($C88,'Regional Crises'!$B$1:$R$66,7,FALSE)="x","x",ROUND(IF(VLOOKUP($C88,'Regional Crises'!$B$1:$R$66,7,FALSE)&gt;$F$3,5,IF(VLOOKUP($C88,'Regional Crises'!$B$1:$R$66,7,FALSE)&lt;F$4,0,($F$3-VLOOKUP($C88,'Regional Crises'!$B$1:$R$66,7,FALSE))/($F$3-$F$4)*5)),1))),IF(VLOOKUP($E88,'Country Indicator Data'!$B$4:$N$194,3,FALSE)="x","x",ROUND(IF(VLOOKUP($E88,'Country Indicator Data'!$B$4:$N$194,3,FALSE)&gt;$F$3,5,IF(VLOOKUP($E88,'Country Indicator Data'!$B$4:$N$194,3,FALSE)&lt;$F$4,0,($F$3-VLOOKUP($E88,'Country Indicator Data'!$B$4:$N$194,3,FALSE))/($F$3-$F$4)*5)),1)))</f>
        <v>2.9</v>
      </c>
      <c r="G88" s="166">
        <f>IF(B88="Regional crisis",(IF(VLOOKUP($C88,'Regional Crises'!$B$1:$R$66,9,FALSE)="x","x",ROUND(IF(VLOOKUP($C88,'Regional Crises'!$B$1:$R$66,9,FALSE)&gt;G$3,5,IF(VLOOKUP($C88,'Regional Crises'!$B$1:$R$66,9,FALSE)&lt;G$4,0,(G$3-VLOOKUP($C88,'Regional Crises'!$B$1:$R$66,9,FALSE))/(G$3-G$4)*5)),1))),IF(VLOOKUP($E88,'Country Indicator Data'!$B$4:$N$194,5,FALSE)="x","x",ROUND(IF(VLOOKUP($E88,'Country Indicator Data'!$B$4:$N$194,5,FALSE)&gt;G$3,5,IF(VLOOKUP($E88,'Country Indicator Data'!$B$4:$N$194,5,FALSE)&lt;G$4,0,(G$3-VLOOKUP($E88,'Country Indicator Data'!$B$4:$N$194,5,FALSE))/(G$3-G$4)*5)),1)))</f>
        <v>3</v>
      </c>
      <c r="H88" s="166">
        <f t="shared" si="26"/>
        <v>2.95</v>
      </c>
      <c r="I88" s="166">
        <f>IF(B88="Regional crisis",(IF(VLOOKUP($C88,'Regional Crises'!$B$1:$R$66,6,FALSE)="x","x",ROUND(IF(VLOOKUP($C88,'Regional Crises'!$B$1:$R$66,6,FALSE)&gt;I$3,5,IF(VLOOKUP($C88,'Regional Crises'!$B$1:$R$66,6,FALSE)&lt;I$4,0,5-(I$3-VLOOKUP($C88,'Regional Crises'!$B$1:$R$66,6,FALSE))/(I$3-I$4)*5)),1))),IF(VLOOKUP($E88,'Country Indicator Data'!$B$4:$N$194,2,FALSE)="x","x",ROUND(IF(VLOOKUP($E88,'Country Indicator Data'!$B$4:$N$194,2,FALSE)&gt;I$3,5,IF(VLOOKUP($E88,'Country Indicator Data'!$B$4:$N$194,2,FALSE)&lt;I$4,0,5-(I$3-VLOOKUP($E88,'Country Indicator Data'!$B$4:$N$194,2,FALSE))/(I$3-I$4)*5)),1)))</f>
        <v>1.3</v>
      </c>
      <c r="J88" s="166">
        <f>IF(B88="Regional crisis",(IF(VLOOKUP($C88,'Regional Crises'!$B$1:$R$66,8,FALSE)="x","x",ROUND(IF(VLOOKUP($C88,'Regional Crises'!$B$1:$R$66,8,FALSE)&gt;J$3,5,IF(VLOOKUP($C88,'Regional Crises'!$B$1:$R$66,8,FALSE)&lt;J$4,0,5-(J$3-VLOOKUP($C88,'Regional Crises'!$B$1:$R$66,8,FALSE))/(J$3-J$4)*5)),1))),IF(VLOOKUP($E88,'Country Indicator Data'!$B$4:$N$194,4,FALSE)="x","x",ROUND(IF(VLOOKUP($E88,'Country Indicator Data'!$B$4:$N$194,4,FALSE)&gt;J$3,5,IF(VLOOKUP($E88,'Country Indicator Data'!$B$4:$N$194,4,FALSE)&lt;J$4,0,5-(J$3-VLOOKUP($E88,'Country Indicator Data'!$B$4:$N$194,4,FALSE))/(J$3-J$4)*5)),1)))</f>
        <v>1.4</v>
      </c>
      <c r="K88" s="166">
        <f t="shared" si="27"/>
        <v>1.35</v>
      </c>
      <c r="L88" s="166">
        <f>IF(B88="Regional crisis",(IF(VLOOKUP($C88,'Regional Crises'!$B$1:$R$66,10,FALSE)="x","x",ROUND(IF(VLOOKUP($C88,'Regional Crises'!$B$1:$R$66,10,FALSE)&gt;L$3,5,IF(VLOOKUP($C88,'Regional Crises'!$B$1:$R$66,10,FALSE)&lt;L$4,0,5-(L$3-VLOOKUP($C88,'Regional Crises'!$B$1:$R$66,10,FALSE))/(L$3-L$4)*5)),1))),IF(VLOOKUP($E88,'Country Indicator Data'!$B$4:$N$194,6,FALSE)="x","x",ROUND(IF(VLOOKUP($E88,'Country Indicator Data'!$B$4:$N$194,6,FALSE)&gt;L$3,5,IF(VLOOKUP($E88,'Country Indicator Data'!$B$4:$N$194,6,FALSE)&lt;L$4,0,5-(L$3-VLOOKUP($E88,'Country Indicator Data'!$B$4:$N$194,6,FALSE))/(L$3-L$4)*5)),1)))</f>
        <v>3</v>
      </c>
      <c r="M88" s="166">
        <f>IF(B88="Regional crisis",(IF(VLOOKUP($C88,'Regional Crises'!$B$1:$R$66,11,FALSE)="x","x",ROUND(IF(VLOOKUP($C88,'Regional Crises'!$B$1:$R$66,11,FALSE)&gt;M$3,5,IF(VLOOKUP($C88,'Regional Crises'!$B$1:$R$66,11,FALSE)&lt;M$4,0,5-(M$3-VLOOKUP($C88,'Regional Crises'!$B$1:$R$66,11,FALSE))/(M$3-M$4)*5)),1))),IF(VLOOKUP($E88,'Country Indicator Data'!$B$4:$N$194,7,FALSE)="x","x",ROUND(IF(VLOOKUP($E88,'Country Indicator Data'!$B$4:$N$194,7,FALSE)&gt;M$3,5,IF(VLOOKUP($E88,'Country Indicator Data'!$B$4:$N$194,7,FALSE)&lt;M$4,0,5-(M$3-VLOOKUP($E88,'Country Indicator Data'!$B$4:$N$194,7,FALSE))/(M$3-M$4)*5)),1)))</f>
        <v>2.7</v>
      </c>
      <c r="N88" s="166">
        <f t="shared" si="28"/>
        <v>2.85</v>
      </c>
      <c r="O88" s="166">
        <f t="shared" si="29"/>
        <v>2.3833333333333333</v>
      </c>
      <c r="P88" s="166">
        <f>IF(B88="Regional crisis",VLOOKUP(C88,'Regional Crises'!$B$1:$R$69,12,FALSE),VLOOKUP(E88,'Country Indicator Data'!$B$4:$I$194,8,FALSE))</f>
        <v>3</v>
      </c>
      <c r="Q88" s="166">
        <f>IF($B88="Regional crisis",((IF(VLOOKUP($C88,'Regional Crises'!$B$1:$R$66,13,FALSE)="x","x",ROUND(IF(VLOOKUP($C88,'Regional Crises'!$B$1:$R$66,13,FALSE)&gt;Q$3,5,IF(VLOOKUP($C88,'Regional Crises'!$B$1:$R$66,13,FALSE)&lt;Q$4,0,5-(LOG(Q$3)-LOG(VLOOKUP($C88,'Regional Crises'!$B$1:$R$66,13,FALSE)))/(LOG(Q$3)-LOG(Q$4))*5)),1)))),(IF(VLOOKUP($E88,'Country Indicator Data'!$B$4:$N$194,9,FALSE)="x","x",ROUND(IF(VLOOKUP($E88,'Country Indicator Data'!$B$4:$N$194,9,FALSE)&gt;Q$3,5,IF(VLOOKUP($E88,'Country Indicator Data'!$B$4:$N$194,9,FALSE)&lt;Q$4,0,5-(LOG(Q$3)-LOG(VLOOKUP($E88,'Country Indicator Data'!$B$4:$N$194,9,FALSE)))/(LOG(Q$3)-LOG(Q$4))*5)),1))))</f>
        <v>2</v>
      </c>
      <c r="R88" s="166">
        <f t="shared" si="30"/>
        <v>2.5</v>
      </c>
      <c r="S88" s="166">
        <f>IF(B88="Regional crisis",((IF(VLOOKUP($C88,'Regional Crises'!$B$1:$R$66,17,FALSE)="x","x",ROUND(IF(VLOOKUP($C88,'Regional Crises'!$B$1:$R$66,17,FALSE)&gt;S$3,0,IF(VLOOKUP($C88,'Regional Crises'!$B$1:$R$66,17,FALSE)&lt;S$4,5,(S$3-VLOOKUP($C88,'Regional Crises'!$B$1:$R$66,17,FALSE))/(S$3-S$4)*5)),1)))),(IF(VLOOKUP($E88,'Country Indicator Data'!$B$4:$N$194,13,FALSE)="x","x",ROUND(IF(VLOOKUP($E88,'Country Indicator Data'!$B$4:$N$194,13,FALSE)&gt;S$3,0,IF(VLOOKUP($E88,'Country Indicator Data'!$B$4:$N$194,13,FALSE)&lt;S$4,5,(S$3-VLOOKUP($E88,'Country Indicator Data'!$B$4:$N$194,13,FALSE))/(S$3-S$4)*5)),1))))</f>
        <v>3.9</v>
      </c>
      <c r="T88" s="166">
        <f>IF(B88="Regional crisis",((IF(VLOOKUP($C88,'Regional Crises'!$B$1:$R$66,14,FALSE)="x","x",ROUND(IF(VLOOKUP($C88,'Regional Crises'!$B$1:$R$66,14,FALSE)&gt;T$3,0,IF(VLOOKUP($C88,'Regional Crises'!$B$1:$R$66,14,FALSE)&lt;T$4,5,(T$3-VLOOKUP($C88,'Regional Crises'!$B$1:$R$66,14,FALSE))/(T$3-T$4)*5)),1)))),(IF(VLOOKUP($E88,'Country Indicator Data'!$B$4:$N$194,10,FALSE)="x","x",ROUND(IF(VLOOKUP($E88,'Country Indicator Data'!$B$4:$N$194,10,FALSE)&gt;T$3,0,IF(VLOOKUP($E88,'Country Indicator Data'!$B$4:$N$194,10,FALSE)&lt;T$4,5,(T$3-VLOOKUP($E88,'Country Indicator Data'!$B$4:$N$194,10,FALSE))/(T$3-T$4)*5)),1))))</f>
        <v>3.7</v>
      </c>
      <c r="U88" s="166">
        <f>IF(B88="Regional crisis",((IF(VLOOKUP($C88,'Regional Crises'!$B$1:$R$66,15,FALSE)="x","x",ROUND(IF(VLOOKUP($C88,'Regional Crises'!$B$1:$R$66,15,FALSE)&gt;U$3,0,IF(VLOOKUP($C88,'Regional Crises'!$B$1:$R$66,15,FALSE)&lt;U$4,5,(U$3-VLOOKUP($C88,'Regional Crises'!$B$1:$R$66,15,FALSE))/(U$3-U$4)*5)),1)))),(IF(VLOOKUP($E88,'Country Indicator Data'!$B$4:$N$194,11,FALSE)="x","x",ROUND(IF(VLOOKUP($E88,'Country Indicator Data'!$B$4:$N$194,11,FALSE)&gt;U$3,0,IF(VLOOKUP($E88,'Country Indicator Data'!$B$4:$N$194,11,FALSE)&lt;U$4,5,(U$3-VLOOKUP($E88,'Country Indicator Data'!$B$4:$N$194,11,FALSE))/(U$3-U$4)*5)),1))))</f>
        <v>3.8</v>
      </c>
      <c r="V88" s="166">
        <f>IF(B88="Regional crisis",((IF(VLOOKUP($C88,'Regional Crises'!$B$1:$R$66,16,FALSE)="x","x",ROUND(IF(VLOOKUP($C88,'Regional Crises'!$B$1:$R$66,16,FALSE)&gt;V$3,0,IF(VLOOKUP($C88,'Regional Crises'!$B$1:$R$66,16,FALSE)&lt;V$4,5,(V$3-VLOOKUP($C88,'Regional Crises'!$B$1:$R$66,16,FALSE))/(V$3-V$4)*5)),1)))),(IF(VLOOKUP($E88,'Country Indicator Data'!$B$4:$N$194,12,FALSE)="x","x",ROUND(IF(VLOOKUP($E88,'Country Indicator Data'!$B$4:$N$194,12,FALSE)&gt;V$3,0,IF(VLOOKUP($E88,'Country Indicator Data'!$B$4:$N$194,12,FALSE)&lt;V$4,5,(V$3-VLOOKUP($E88,'Country Indicator Data'!$B$4:$N$194,12,FALSE))/(V$3-V$4)*5)),1))))</f>
        <v>3.5</v>
      </c>
      <c r="W88" s="166">
        <f t="shared" si="31"/>
        <v>3.7</v>
      </c>
      <c r="X88" s="166">
        <f t="shared" si="32"/>
        <v>2.9</v>
      </c>
      <c r="Y88" s="173">
        <f>IF('Core Indicators'!FC85="x","x",IF('Core Indicators'!FC85&gt;=5,5,IF('Core Indicators'!FC85&gt;=4,4,IF('Core Indicators'!FC85&gt;=3,3,IF('Core Indicators'!FC85&gt;=2,2,IF('Core Indicators'!FC85&gt;=1,1,0))))))</f>
        <v>1</v>
      </c>
      <c r="Z88" s="166">
        <f t="shared" si="33"/>
        <v>1</v>
      </c>
      <c r="AA88" s="173" t="str">
        <f>'Crisis Indicator Data'!Y85</f>
        <v>x</v>
      </c>
      <c r="AB88" s="173" t="str">
        <f>'Crisis Indicator Data'!Z85</f>
        <v>x</v>
      </c>
      <c r="AC88" s="173">
        <f>'Crisis Indicator Data'!AA85</f>
        <v>1</v>
      </c>
      <c r="AD88" s="173">
        <f>'Crisis Indicator Data'!AB85</f>
        <v>0</v>
      </c>
      <c r="AE88" s="173">
        <f t="shared" si="34"/>
        <v>1</v>
      </c>
      <c r="AF88" s="173">
        <f>'Crisis Indicator Data'!AC85</f>
        <v>1</v>
      </c>
      <c r="AG88" s="173">
        <f>'Crisis Indicator Data'!AD85</f>
        <v>1</v>
      </c>
      <c r="AH88" s="173">
        <f t="shared" si="35"/>
        <v>2</v>
      </c>
      <c r="AI88" s="173">
        <f>'Crisis Indicator Data'!AE85</f>
        <v>0</v>
      </c>
      <c r="AJ88" s="173">
        <f>'Crisis Indicator Data'!AF85</f>
        <v>0</v>
      </c>
      <c r="AK88" s="173">
        <f>'Crisis Indicator Data'!AG85</f>
        <v>2</v>
      </c>
      <c r="AL88" s="173">
        <f t="shared" si="36"/>
        <v>2</v>
      </c>
      <c r="AM88" s="166">
        <f t="shared" si="37"/>
        <v>2</v>
      </c>
      <c r="AN88" s="166">
        <f t="shared" si="38"/>
        <v>1.5</v>
      </c>
    </row>
    <row r="89" spans="1:40" ht="13.5" customHeight="1">
      <c r="A89" s="97" t="str">
        <f>'Crisis Indicator Data'!A86</f>
        <v>Hurricane Eta and Iota in Nicaragua</v>
      </c>
      <c r="B89" s="98" t="str">
        <f>'Crisis Indicator Data'!B86</f>
        <v>Tropical cyclone</v>
      </c>
      <c r="C89" s="98" t="str">
        <f>'Crisis Indicator Data'!C86</f>
        <v>NIC002</v>
      </c>
      <c r="D89" s="98" t="str">
        <f>'Crisis Indicator Data'!D86</f>
        <v>Nicaragua</v>
      </c>
      <c r="E89" s="99" t="str">
        <f>'Crisis Indicator Data'!E86</f>
        <v>NIC</v>
      </c>
      <c r="F89" s="166">
        <f>IF(B89="Regional crisis",(IF(VLOOKUP($C89,'Regional Crises'!$B$1:$R$66,7,FALSE)="x","x",ROUND(IF(VLOOKUP($C89,'Regional Crises'!$B$1:$R$66,7,FALSE)&gt;$F$3,5,IF(VLOOKUP($C89,'Regional Crises'!$B$1:$R$66,7,FALSE)&lt;F$4,0,($F$3-VLOOKUP($C89,'Regional Crises'!$B$1:$R$66,7,FALSE))/($F$3-$F$4)*5)),1))),IF(VLOOKUP($E89,'Country Indicator Data'!$B$4:$N$194,3,FALSE)="x","x",ROUND(IF(VLOOKUP($E89,'Country Indicator Data'!$B$4:$N$194,3,FALSE)&gt;$F$3,5,IF(VLOOKUP($E89,'Country Indicator Data'!$B$4:$N$194,3,FALSE)&lt;$F$4,0,($F$3-VLOOKUP($E89,'Country Indicator Data'!$B$4:$N$194,3,FALSE))/($F$3-$F$4)*5)),1)))</f>
        <v>2.9</v>
      </c>
      <c r="G89" s="166">
        <f>IF(B89="Regional crisis",(IF(VLOOKUP($C89,'Regional Crises'!$B$1:$R$66,9,FALSE)="x","x",ROUND(IF(VLOOKUP($C89,'Regional Crises'!$B$1:$R$66,9,FALSE)&gt;G$3,5,IF(VLOOKUP($C89,'Regional Crises'!$B$1:$R$66,9,FALSE)&lt;G$4,0,(G$3-VLOOKUP($C89,'Regional Crises'!$B$1:$R$66,9,FALSE))/(G$3-G$4)*5)),1))),IF(VLOOKUP($E89,'Country Indicator Data'!$B$4:$N$194,5,FALSE)="x","x",ROUND(IF(VLOOKUP($E89,'Country Indicator Data'!$B$4:$N$194,5,FALSE)&gt;G$3,5,IF(VLOOKUP($E89,'Country Indicator Data'!$B$4:$N$194,5,FALSE)&lt;G$4,0,(G$3-VLOOKUP($E89,'Country Indicator Data'!$B$4:$N$194,5,FALSE))/(G$3-G$4)*5)),1)))</f>
        <v>3</v>
      </c>
      <c r="H89" s="166">
        <f t="shared" si="26"/>
        <v>2.95</v>
      </c>
      <c r="I89" s="166">
        <f>IF(B89="Regional crisis",(IF(VLOOKUP($C89,'Regional Crises'!$B$1:$R$66,6,FALSE)="x","x",ROUND(IF(VLOOKUP($C89,'Regional Crises'!$B$1:$R$66,6,FALSE)&gt;I$3,5,IF(VLOOKUP($C89,'Regional Crises'!$B$1:$R$66,6,FALSE)&lt;I$4,0,5-(I$3-VLOOKUP($C89,'Regional Crises'!$B$1:$R$66,6,FALSE))/(I$3-I$4)*5)),1))),IF(VLOOKUP($E89,'Country Indicator Data'!$B$4:$N$194,2,FALSE)="x","x",ROUND(IF(VLOOKUP($E89,'Country Indicator Data'!$B$4:$N$194,2,FALSE)&gt;I$3,5,IF(VLOOKUP($E89,'Country Indicator Data'!$B$4:$N$194,2,FALSE)&lt;I$4,0,5-(I$3-VLOOKUP($E89,'Country Indicator Data'!$B$4:$N$194,2,FALSE))/(I$3-I$4)*5)),1)))</f>
        <v>1.3</v>
      </c>
      <c r="J89" s="166">
        <f>IF(B89="Regional crisis",(IF(VLOOKUP($C89,'Regional Crises'!$B$1:$R$66,8,FALSE)="x","x",ROUND(IF(VLOOKUP($C89,'Regional Crises'!$B$1:$R$66,8,FALSE)&gt;J$3,5,IF(VLOOKUP($C89,'Regional Crises'!$B$1:$R$66,8,FALSE)&lt;J$4,0,5-(J$3-VLOOKUP($C89,'Regional Crises'!$B$1:$R$66,8,FALSE))/(J$3-J$4)*5)),1))),IF(VLOOKUP($E89,'Country Indicator Data'!$B$4:$N$194,4,FALSE)="x","x",ROUND(IF(VLOOKUP($E89,'Country Indicator Data'!$B$4:$N$194,4,FALSE)&gt;J$3,5,IF(VLOOKUP($E89,'Country Indicator Data'!$B$4:$N$194,4,FALSE)&lt;J$4,0,5-(J$3-VLOOKUP($E89,'Country Indicator Data'!$B$4:$N$194,4,FALSE))/(J$3-J$4)*5)),1)))</f>
        <v>1.4</v>
      </c>
      <c r="K89" s="166">
        <f t="shared" si="27"/>
        <v>1.35</v>
      </c>
      <c r="L89" s="166">
        <f>IF(B89="Regional crisis",(IF(VLOOKUP($C89,'Regional Crises'!$B$1:$R$66,10,FALSE)="x","x",ROUND(IF(VLOOKUP($C89,'Regional Crises'!$B$1:$R$66,10,FALSE)&gt;L$3,5,IF(VLOOKUP($C89,'Regional Crises'!$B$1:$R$66,10,FALSE)&lt;L$4,0,5-(L$3-VLOOKUP($C89,'Regional Crises'!$B$1:$R$66,10,FALSE))/(L$3-L$4)*5)),1))),IF(VLOOKUP($E89,'Country Indicator Data'!$B$4:$N$194,6,FALSE)="x","x",ROUND(IF(VLOOKUP($E89,'Country Indicator Data'!$B$4:$N$194,6,FALSE)&gt;L$3,5,IF(VLOOKUP($E89,'Country Indicator Data'!$B$4:$N$194,6,FALSE)&lt;L$4,0,5-(L$3-VLOOKUP($E89,'Country Indicator Data'!$B$4:$N$194,6,FALSE))/(L$3-L$4)*5)),1)))</f>
        <v>3</v>
      </c>
      <c r="M89" s="166">
        <f>IF(B89="Regional crisis",(IF(VLOOKUP($C89,'Regional Crises'!$B$1:$R$66,11,FALSE)="x","x",ROUND(IF(VLOOKUP($C89,'Regional Crises'!$B$1:$R$66,11,FALSE)&gt;M$3,5,IF(VLOOKUP($C89,'Regional Crises'!$B$1:$R$66,11,FALSE)&lt;M$4,0,5-(M$3-VLOOKUP($C89,'Regional Crises'!$B$1:$R$66,11,FALSE))/(M$3-M$4)*5)),1))),IF(VLOOKUP($E89,'Country Indicator Data'!$B$4:$N$194,7,FALSE)="x","x",ROUND(IF(VLOOKUP($E89,'Country Indicator Data'!$B$4:$N$194,7,FALSE)&gt;M$3,5,IF(VLOOKUP($E89,'Country Indicator Data'!$B$4:$N$194,7,FALSE)&lt;M$4,0,5-(M$3-VLOOKUP($E89,'Country Indicator Data'!$B$4:$N$194,7,FALSE))/(M$3-M$4)*5)),1)))</f>
        <v>2.7</v>
      </c>
      <c r="N89" s="166">
        <f t="shared" si="28"/>
        <v>2.85</v>
      </c>
      <c r="O89" s="166">
        <f t="shared" si="29"/>
        <v>2.3833333333333333</v>
      </c>
      <c r="P89" s="166">
        <f>IF(B89="Regional crisis",VLOOKUP(C89,'Regional Crises'!$B$1:$R$69,12,FALSE),VLOOKUP(E89,'Country Indicator Data'!$B$4:$I$194,8,FALSE))</f>
        <v>3</v>
      </c>
      <c r="Q89" s="166">
        <f>IF($B89="Regional crisis",((IF(VLOOKUP($C89,'Regional Crises'!$B$1:$R$66,13,FALSE)="x","x",ROUND(IF(VLOOKUP($C89,'Regional Crises'!$B$1:$R$66,13,FALSE)&gt;Q$3,5,IF(VLOOKUP($C89,'Regional Crises'!$B$1:$R$66,13,FALSE)&lt;Q$4,0,5-(LOG(Q$3)-LOG(VLOOKUP($C89,'Regional Crises'!$B$1:$R$66,13,FALSE)))/(LOG(Q$3)-LOG(Q$4))*5)),1)))),(IF(VLOOKUP($E89,'Country Indicator Data'!$B$4:$N$194,9,FALSE)="x","x",ROUND(IF(VLOOKUP($E89,'Country Indicator Data'!$B$4:$N$194,9,FALSE)&gt;Q$3,5,IF(VLOOKUP($E89,'Country Indicator Data'!$B$4:$N$194,9,FALSE)&lt;Q$4,0,5-(LOG(Q$3)-LOG(VLOOKUP($E89,'Country Indicator Data'!$B$4:$N$194,9,FALSE)))/(LOG(Q$3)-LOG(Q$4))*5)),1))))</f>
        <v>2</v>
      </c>
      <c r="R89" s="166">
        <f t="shared" si="30"/>
        <v>2.5</v>
      </c>
      <c r="S89" s="166">
        <f>IF(B89="Regional crisis",((IF(VLOOKUP($C89,'Regional Crises'!$B$1:$R$66,17,FALSE)="x","x",ROUND(IF(VLOOKUP($C89,'Regional Crises'!$B$1:$R$66,17,FALSE)&gt;S$3,0,IF(VLOOKUP($C89,'Regional Crises'!$B$1:$R$66,17,FALSE)&lt;S$4,5,(S$3-VLOOKUP($C89,'Regional Crises'!$B$1:$R$66,17,FALSE))/(S$3-S$4)*5)),1)))),(IF(VLOOKUP($E89,'Country Indicator Data'!$B$4:$N$194,13,FALSE)="x","x",ROUND(IF(VLOOKUP($E89,'Country Indicator Data'!$B$4:$N$194,13,FALSE)&gt;S$3,0,IF(VLOOKUP($E89,'Country Indicator Data'!$B$4:$N$194,13,FALSE)&lt;S$4,5,(S$3-VLOOKUP($E89,'Country Indicator Data'!$B$4:$N$194,13,FALSE))/(S$3-S$4)*5)),1))))</f>
        <v>3.9</v>
      </c>
      <c r="T89" s="166">
        <f>IF(B89="Regional crisis",((IF(VLOOKUP($C89,'Regional Crises'!$B$1:$R$66,14,FALSE)="x","x",ROUND(IF(VLOOKUP($C89,'Regional Crises'!$B$1:$R$66,14,FALSE)&gt;T$3,0,IF(VLOOKUP($C89,'Regional Crises'!$B$1:$R$66,14,FALSE)&lt;T$4,5,(T$3-VLOOKUP($C89,'Regional Crises'!$B$1:$R$66,14,FALSE))/(T$3-T$4)*5)),1)))),(IF(VLOOKUP($E89,'Country Indicator Data'!$B$4:$N$194,10,FALSE)="x","x",ROUND(IF(VLOOKUP($E89,'Country Indicator Data'!$B$4:$N$194,10,FALSE)&gt;T$3,0,IF(VLOOKUP($E89,'Country Indicator Data'!$B$4:$N$194,10,FALSE)&lt;T$4,5,(T$3-VLOOKUP($E89,'Country Indicator Data'!$B$4:$N$194,10,FALSE))/(T$3-T$4)*5)),1))))</f>
        <v>3.7</v>
      </c>
      <c r="U89" s="166">
        <f>IF(B89="Regional crisis",((IF(VLOOKUP($C89,'Regional Crises'!$B$1:$R$66,15,FALSE)="x","x",ROUND(IF(VLOOKUP($C89,'Regional Crises'!$B$1:$R$66,15,FALSE)&gt;U$3,0,IF(VLOOKUP($C89,'Regional Crises'!$B$1:$R$66,15,FALSE)&lt;U$4,5,(U$3-VLOOKUP($C89,'Regional Crises'!$B$1:$R$66,15,FALSE))/(U$3-U$4)*5)),1)))),(IF(VLOOKUP($E89,'Country Indicator Data'!$B$4:$N$194,11,FALSE)="x","x",ROUND(IF(VLOOKUP($E89,'Country Indicator Data'!$B$4:$N$194,11,FALSE)&gt;U$3,0,IF(VLOOKUP($E89,'Country Indicator Data'!$B$4:$N$194,11,FALSE)&lt;U$4,5,(U$3-VLOOKUP($E89,'Country Indicator Data'!$B$4:$N$194,11,FALSE))/(U$3-U$4)*5)),1))))</f>
        <v>3.8</v>
      </c>
      <c r="V89" s="166">
        <f>IF(B89="Regional crisis",((IF(VLOOKUP($C89,'Regional Crises'!$B$1:$R$66,16,FALSE)="x","x",ROUND(IF(VLOOKUP($C89,'Regional Crises'!$B$1:$R$66,16,FALSE)&gt;V$3,0,IF(VLOOKUP($C89,'Regional Crises'!$B$1:$R$66,16,FALSE)&lt;V$4,5,(V$3-VLOOKUP($C89,'Regional Crises'!$B$1:$R$66,16,FALSE))/(V$3-V$4)*5)),1)))),(IF(VLOOKUP($E89,'Country Indicator Data'!$B$4:$N$194,12,FALSE)="x","x",ROUND(IF(VLOOKUP($E89,'Country Indicator Data'!$B$4:$N$194,12,FALSE)&gt;V$3,0,IF(VLOOKUP($E89,'Country Indicator Data'!$B$4:$N$194,12,FALSE)&lt;V$4,5,(V$3-VLOOKUP($E89,'Country Indicator Data'!$B$4:$N$194,12,FALSE))/(V$3-V$4)*5)),1))))</f>
        <v>3.5</v>
      </c>
      <c r="W89" s="166">
        <f t="shared" si="31"/>
        <v>3.7</v>
      </c>
      <c r="X89" s="166">
        <f t="shared" si="32"/>
        <v>2.9</v>
      </c>
      <c r="Y89" s="173">
        <f>IF('Core Indicators'!FC86="x","x",IF('Core Indicators'!FC86&gt;=5,5,IF('Core Indicators'!FC86&gt;=4,4,IF('Core Indicators'!FC86&gt;=3,3,IF('Core Indicators'!FC86&gt;=2,2,IF('Core Indicators'!FC86&gt;=1,1,0))))))</f>
        <v>3</v>
      </c>
      <c r="Z89" s="166">
        <f t="shared" si="33"/>
        <v>3</v>
      </c>
      <c r="AA89" s="173">
        <f>'Crisis Indicator Data'!Y86</f>
        <v>1</v>
      </c>
      <c r="AB89" s="173">
        <f>'Crisis Indicator Data'!Z86</f>
        <v>2</v>
      </c>
      <c r="AC89" s="173">
        <f>'Crisis Indicator Data'!AA86</f>
        <v>2</v>
      </c>
      <c r="AD89" s="173">
        <f>'Crisis Indicator Data'!AB86</f>
        <v>0</v>
      </c>
      <c r="AE89" s="173">
        <f t="shared" si="34"/>
        <v>2</v>
      </c>
      <c r="AF89" s="173">
        <f>'Crisis Indicator Data'!AC86</f>
        <v>2</v>
      </c>
      <c r="AG89" s="173">
        <f>'Crisis Indicator Data'!AD86</f>
        <v>0</v>
      </c>
      <c r="AH89" s="173">
        <f t="shared" si="35"/>
        <v>2</v>
      </c>
      <c r="AI89" s="173">
        <f>'Crisis Indicator Data'!AE86</f>
        <v>0</v>
      </c>
      <c r="AJ89" s="173">
        <f>'Crisis Indicator Data'!AF86</f>
        <v>0</v>
      </c>
      <c r="AK89" s="173">
        <f>'Crisis Indicator Data'!AG86</f>
        <v>3</v>
      </c>
      <c r="AL89" s="173">
        <f t="shared" si="36"/>
        <v>3</v>
      </c>
      <c r="AM89" s="166">
        <f t="shared" si="37"/>
        <v>2</v>
      </c>
      <c r="AN89" s="166">
        <f t="shared" si="38"/>
        <v>2.5</v>
      </c>
    </row>
    <row r="90" spans="1:40" ht="13.5" customHeight="1">
      <c r="A90" s="97" t="str">
        <f>'Crisis Indicator Data'!A87</f>
        <v>Complex crisis in Pakistan</v>
      </c>
      <c r="B90" s="98" t="str">
        <f>'Crisis Indicator Data'!B87</f>
        <v>Complex crisis</v>
      </c>
      <c r="C90" s="98" t="str">
        <f>'Crisis Indicator Data'!C87</f>
        <v>PAK001</v>
      </c>
      <c r="D90" s="98" t="str">
        <f>'Crisis Indicator Data'!D87</f>
        <v>Pakistan</v>
      </c>
      <c r="E90" s="99" t="str">
        <f>'Crisis Indicator Data'!E87</f>
        <v>PAK</v>
      </c>
      <c r="F90" s="166">
        <f>IF(B90="Regional crisis",(IF(VLOOKUP($C90,'Regional Crises'!$B$1:$R$66,7,FALSE)="x","x",ROUND(IF(VLOOKUP($C90,'Regional Crises'!$B$1:$R$66,7,FALSE)&gt;$F$3,5,IF(VLOOKUP($C90,'Regional Crises'!$B$1:$R$66,7,FALSE)&lt;F$4,0,($F$3-VLOOKUP($C90,'Regional Crises'!$B$1:$R$66,7,FALSE))/($F$3-$F$4)*5)),1))),IF(VLOOKUP($E90,'Country Indicator Data'!$B$4:$N$194,3,FALSE)="x","x",ROUND(IF(VLOOKUP($E90,'Country Indicator Data'!$B$4:$N$194,3,FALSE)&gt;$F$3,5,IF(VLOOKUP($E90,'Country Indicator Data'!$B$4:$N$194,3,FALSE)&lt;$F$4,0,($F$3-VLOOKUP($E90,'Country Indicator Data'!$B$4:$N$194,3,FALSE))/($F$3-$F$4)*5)),1)))</f>
        <v>3.9</v>
      </c>
      <c r="G90" s="166">
        <f>IF(B90="Regional crisis",(IF(VLOOKUP($C90,'Regional Crises'!$B$1:$R$66,9,FALSE)="x","x",ROUND(IF(VLOOKUP($C90,'Regional Crises'!$B$1:$R$66,9,FALSE)&gt;G$3,5,IF(VLOOKUP($C90,'Regional Crises'!$B$1:$R$66,9,FALSE)&lt;G$4,0,(G$3-VLOOKUP($C90,'Regional Crises'!$B$1:$R$66,9,FALSE))/(G$3-G$4)*5)),1))),IF(VLOOKUP($E90,'Country Indicator Data'!$B$4:$N$194,5,FALSE)="x","x",ROUND(IF(VLOOKUP($E90,'Country Indicator Data'!$B$4:$N$194,5,FALSE)&gt;G$3,5,IF(VLOOKUP($E90,'Country Indicator Data'!$B$4:$N$194,5,FALSE)&lt;G$4,0,(G$3-VLOOKUP($E90,'Country Indicator Data'!$B$4:$N$194,5,FALSE))/(G$3-G$4)*5)),1)))</f>
        <v>3.1</v>
      </c>
      <c r="H90" s="166">
        <f t="shared" si="26"/>
        <v>3.5</v>
      </c>
      <c r="I90" s="166">
        <f>IF(B90="Regional crisis",(IF(VLOOKUP($C90,'Regional Crises'!$B$1:$R$66,6,FALSE)="x","x",ROUND(IF(VLOOKUP($C90,'Regional Crises'!$B$1:$R$66,6,FALSE)&gt;I$3,5,IF(VLOOKUP($C90,'Regional Crises'!$B$1:$R$66,6,FALSE)&lt;I$4,0,5-(I$3-VLOOKUP($C90,'Regional Crises'!$B$1:$R$66,6,FALSE))/(I$3-I$4)*5)),1))),IF(VLOOKUP($E90,'Country Indicator Data'!$B$4:$N$194,2,FALSE)="x","x",ROUND(IF(VLOOKUP($E90,'Country Indicator Data'!$B$4:$N$194,2,FALSE)&gt;I$3,5,IF(VLOOKUP($E90,'Country Indicator Data'!$B$4:$N$194,2,FALSE)&lt;I$4,0,5-(I$3-VLOOKUP($E90,'Country Indicator Data'!$B$4:$N$194,2,FALSE))/(I$3-I$4)*5)),1)))</f>
        <v>3.2</v>
      </c>
      <c r="J90" s="166">
        <f>IF(B90="Regional crisis",(IF(VLOOKUP($C90,'Regional Crises'!$B$1:$R$66,8,FALSE)="x","x",ROUND(IF(VLOOKUP($C90,'Regional Crises'!$B$1:$R$66,8,FALSE)&gt;J$3,5,IF(VLOOKUP($C90,'Regional Crises'!$B$1:$R$66,8,FALSE)&lt;J$4,0,5-(J$3-VLOOKUP($C90,'Regional Crises'!$B$1:$R$66,8,FALSE))/(J$3-J$4)*5)),1))),IF(VLOOKUP($E90,'Country Indicator Data'!$B$4:$N$194,4,FALSE)="x","x",ROUND(IF(VLOOKUP($E90,'Country Indicator Data'!$B$4:$N$194,4,FALSE)&gt;J$3,5,IF(VLOOKUP($E90,'Country Indicator Data'!$B$4:$N$194,4,FALSE)&lt;J$4,0,5-(J$3-VLOOKUP($E90,'Country Indicator Data'!$B$4:$N$194,4,FALSE))/(J$3-J$4)*5)),1)))</f>
        <v>1.6</v>
      </c>
      <c r="K90" s="166">
        <f t="shared" si="27"/>
        <v>2.4000000000000004</v>
      </c>
      <c r="L90" s="166">
        <f>IF(B90="Regional crisis",(IF(VLOOKUP($C90,'Regional Crises'!$B$1:$R$66,10,FALSE)="x","x",ROUND(IF(VLOOKUP($C90,'Regional Crises'!$B$1:$R$66,10,FALSE)&gt;L$3,5,IF(VLOOKUP($C90,'Regional Crises'!$B$1:$R$66,10,FALSE)&lt;L$4,0,5-(L$3-VLOOKUP($C90,'Regional Crises'!$B$1:$R$66,10,FALSE))/(L$3-L$4)*5)),1))),IF(VLOOKUP($E90,'Country Indicator Data'!$B$4:$N$194,6,FALSE)="x","x",ROUND(IF(VLOOKUP($E90,'Country Indicator Data'!$B$4:$N$194,6,FALSE)&gt;L$3,5,IF(VLOOKUP($E90,'Country Indicator Data'!$B$4:$N$194,6,FALSE)&lt;L$4,0,5-(L$3-VLOOKUP($E90,'Country Indicator Data'!$B$4:$N$194,6,FALSE))/(L$3-L$4)*5)),1)))</f>
        <v>3.6</v>
      </c>
      <c r="M90" s="166">
        <f>IF(B90="Regional crisis",(IF(VLOOKUP($C90,'Regional Crises'!$B$1:$R$66,11,FALSE)="x","x",ROUND(IF(VLOOKUP($C90,'Regional Crises'!$B$1:$R$66,11,FALSE)&gt;M$3,5,IF(VLOOKUP($C90,'Regional Crises'!$B$1:$R$66,11,FALSE)&lt;M$4,0,5-(M$3-VLOOKUP($C90,'Regional Crises'!$B$1:$R$66,11,FALSE))/(M$3-M$4)*5)),1))),IF(VLOOKUP($E90,'Country Indicator Data'!$B$4:$N$194,7,FALSE)="x","x",ROUND(IF(VLOOKUP($E90,'Country Indicator Data'!$B$4:$N$194,7,FALSE)&gt;M$3,5,IF(VLOOKUP($E90,'Country Indicator Data'!$B$4:$N$194,7,FALSE)&lt;M$4,0,5-(M$3-VLOOKUP($E90,'Country Indicator Data'!$B$4:$N$194,7,FALSE))/(M$3-M$4)*5)),1)))</f>
        <v>1.1000000000000001</v>
      </c>
      <c r="N90" s="166">
        <f t="shared" si="28"/>
        <v>2.35</v>
      </c>
      <c r="O90" s="166">
        <f t="shared" si="29"/>
        <v>2.75</v>
      </c>
      <c r="P90" s="166">
        <f>IF(B90="Regional crisis",VLOOKUP(C90,'Regional Crises'!$B$1:$R$69,12,FALSE),VLOOKUP(E90,'Country Indicator Data'!$B$4:$I$194,8,FALSE))</f>
        <v>3</v>
      </c>
      <c r="Q90" s="166">
        <f>IF($B90="Regional crisis",((IF(VLOOKUP($C90,'Regional Crises'!$B$1:$R$66,13,FALSE)="x","x",ROUND(IF(VLOOKUP($C90,'Regional Crises'!$B$1:$R$66,13,FALSE)&gt;Q$3,5,IF(VLOOKUP($C90,'Regional Crises'!$B$1:$R$66,13,FALSE)&lt;Q$4,0,5-(LOG(Q$3)-LOG(VLOOKUP($C90,'Regional Crises'!$B$1:$R$66,13,FALSE)))/(LOG(Q$3)-LOG(Q$4))*5)),1)))),(IF(VLOOKUP($E90,'Country Indicator Data'!$B$4:$N$194,9,FALSE)="x","x",ROUND(IF(VLOOKUP($E90,'Country Indicator Data'!$B$4:$N$194,9,FALSE)&gt;Q$3,5,IF(VLOOKUP($E90,'Country Indicator Data'!$B$4:$N$194,9,FALSE)&lt;Q$4,0,5-(LOG(Q$3)-LOG(VLOOKUP($E90,'Country Indicator Data'!$B$4:$N$194,9,FALSE)))/(LOG(Q$3)-LOG(Q$4))*5)),1))))</f>
        <v>3.8</v>
      </c>
      <c r="R90" s="166">
        <f t="shared" si="30"/>
        <v>3.4</v>
      </c>
      <c r="S90" s="166">
        <f>IF(B90="Regional crisis",((IF(VLOOKUP($C90,'Regional Crises'!$B$1:$R$66,17,FALSE)="x","x",ROUND(IF(VLOOKUP($C90,'Regional Crises'!$B$1:$R$66,17,FALSE)&gt;S$3,0,IF(VLOOKUP($C90,'Regional Crises'!$B$1:$R$66,17,FALSE)&lt;S$4,5,(S$3-VLOOKUP($C90,'Regional Crises'!$B$1:$R$66,17,FALSE))/(S$3-S$4)*5)),1)))),(IF(VLOOKUP($E90,'Country Indicator Data'!$B$4:$N$194,13,FALSE)="x","x",ROUND(IF(VLOOKUP($E90,'Country Indicator Data'!$B$4:$N$194,13,FALSE)&gt;S$3,0,IF(VLOOKUP($E90,'Country Indicator Data'!$B$4:$N$194,13,FALSE)&lt;S$4,5,(S$3-VLOOKUP($E90,'Country Indicator Data'!$B$4:$N$194,13,FALSE))/(S$3-S$4)*5)),1))))</f>
        <v>3.4</v>
      </c>
      <c r="T90" s="166">
        <f>IF(B90="Regional crisis",((IF(VLOOKUP($C90,'Regional Crises'!$B$1:$R$66,14,FALSE)="x","x",ROUND(IF(VLOOKUP($C90,'Regional Crises'!$B$1:$R$66,14,FALSE)&gt;T$3,0,IF(VLOOKUP($C90,'Regional Crises'!$B$1:$R$66,14,FALSE)&lt;T$4,5,(T$3-VLOOKUP($C90,'Regional Crises'!$B$1:$R$66,14,FALSE))/(T$3-T$4)*5)),1)))),(IF(VLOOKUP($E90,'Country Indicator Data'!$B$4:$N$194,10,FALSE)="x","x",ROUND(IF(VLOOKUP($E90,'Country Indicator Data'!$B$4:$N$194,10,FALSE)&gt;T$3,0,IF(VLOOKUP($E90,'Country Indicator Data'!$B$4:$N$194,10,FALSE)&lt;T$4,5,(T$3-VLOOKUP($E90,'Country Indicator Data'!$B$4:$N$194,10,FALSE))/(T$3-T$4)*5)),1))))</f>
        <v>3.2</v>
      </c>
      <c r="U90" s="166">
        <f>IF(B90="Regional crisis",((IF(VLOOKUP($C90,'Regional Crises'!$B$1:$R$66,15,FALSE)="x","x",ROUND(IF(VLOOKUP($C90,'Regional Crises'!$B$1:$R$66,15,FALSE)&gt;U$3,0,IF(VLOOKUP($C90,'Regional Crises'!$B$1:$R$66,15,FALSE)&lt;U$4,5,(U$3-VLOOKUP($C90,'Regional Crises'!$B$1:$R$66,15,FALSE))/(U$3-U$4)*5)),1)))),(IF(VLOOKUP($E90,'Country Indicator Data'!$B$4:$N$194,11,FALSE)="x","x",ROUND(IF(VLOOKUP($E90,'Country Indicator Data'!$B$4:$N$194,11,FALSE)&gt;U$3,0,IF(VLOOKUP($E90,'Country Indicator Data'!$B$4:$N$194,11,FALSE)&lt;U$4,5,(U$3-VLOOKUP($E90,'Country Indicator Data'!$B$4:$N$194,11,FALSE))/(U$3-U$4)*5)),1))))</f>
        <v>3.4</v>
      </c>
      <c r="V90" s="166">
        <f>IF(B90="Regional crisis",((IF(VLOOKUP($C90,'Regional Crises'!$B$1:$R$66,16,FALSE)="x","x",ROUND(IF(VLOOKUP($C90,'Regional Crises'!$B$1:$R$66,16,FALSE)&gt;V$3,0,IF(VLOOKUP($C90,'Regional Crises'!$B$1:$R$66,16,FALSE)&lt;V$4,5,(V$3-VLOOKUP($C90,'Regional Crises'!$B$1:$R$66,16,FALSE))/(V$3-V$4)*5)),1)))),(IF(VLOOKUP($E90,'Country Indicator Data'!$B$4:$N$194,12,FALSE)="x","x",ROUND(IF(VLOOKUP($E90,'Country Indicator Data'!$B$4:$N$194,12,FALSE)&gt;V$3,0,IF(VLOOKUP($E90,'Country Indicator Data'!$B$4:$N$194,12,FALSE)&lt;V$4,5,(V$3-VLOOKUP($E90,'Country Indicator Data'!$B$4:$N$194,12,FALSE))/(V$3-V$4)*5)),1))))</f>
        <v>3.1</v>
      </c>
      <c r="W90" s="166">
        <f t="shared" si="31"/>
        <v>3.3</v>
      </c>
      <c r="X90" s="166">
        <f t="shared" si="32"/>
        <v>3.2</v>
      </c>
      <c r="Y90" s="173">
        <f>IF('Core Indicators'!FC87="x","x",IF('Core Indicators'!FC87&gt;=5,5,IF('Core Indicators'!FC87&gt;=4,4,IF('Core Indicators'!FC87&gt;=3,3,IF('Core Indicators'!FC87&gt;=2,2,IF('Core Indicators'!FC87&gt;=1,1,0))))))</f>
        <v>5</v>
      </c>
      <c r="Z90" s="166">
        <f t="shared" si="33"/>
        <v>5</v>
      </c>
      <c r="AA90" s="173">
        <f>'Crisis Indicator Data'!Y87</f>
        <v>2</v>
      </c>
      <c r="AB90" s="173">
        <f>'Crisis Indicator Data'!Z87</f>
        <v>0</v>
      </c>
      <c r="AC90" s="173">
        <f>'Crisis Indicator Data'!AA87</f>
        <v>2</v>
      </c>
      <c r="AD90" s="173">
        <f>'Crisis Indicator Data'!AB87</f>
        <v>0</v>
      </c>
      <c r="AE90" s="173">
        <f t="shared" si="34"/>
        <v>2</v>
      </c>
      <c r="AF90" s="173">
        <f>'Crisis Indicator Data'!AC87</f>
        <v>0</v>
      </c>
      <c r="AG90" s="173">
        <f>'Crisis Indicator Data'!AD87</f>
        <v>2</v>
      </c>
      <c r="AH90" s="173">
        <f t="shared" si="35"/>
        <v>2</v>
      </c>
      <c r="AI90" s="173">
        <f>'Crisis Indicator Data'!AE87</f>
        <v>1</v>
      </c>
      <c r="AJ90" s="173">
        <f>'Crisis Indicator Data'!AF87</f>
        <v>1</v>
      </c>
      <c r="AK90" s="173">
        <f>'Crisis Indicator Data'!AG87</f>
        <v>3</v>
      </c>
      <c r="AL90" s="173">
        <f t="shared" si="36"/>
        <v>4</v>
      </c>
      <c r="AM90" s="166">
        <f t="shared" si="37"/>
        <v>3</v>
      </c>
      <c r="AN90" s="166">
        <f t="shared" si="38"/>
        <v>4</v>
      </c>
    </row>
    <row r="91" spans="1:40" ht="13.5" customHeight="1">
      <c r="A91" s="97" t="str">
        <f>'Crisis Indicator Data'!A88</f>
        <v>Kashmir conflict in Pakistan</v>
      </c>
      <c r="B91" s="98" t="str">
        <f>'Crisis Indicator Data'!B88</f>
        <v>Conflict</v>
      </c>
      <c r="C91" s="98" t="str">
        <f>'Crisis Indicator Data'!C88</f>
        <v>PAK004</v>
      </c>
      <c r="D91" s="98" t="str">
        <f>'Crisis Indicator Data'!D88</f>
        <v>Pakistan</v>
      </c>
      <c r="E91" s="99" t="str">
        <f>'Crisis Indicator Data'!E88</f>
        <v>PAK</v>
      </c>
      <c r="F91" s="166">
        <f>IF(B91="Regional crisis",(IF(VLOOKUP($C91,'Regional Crises'!$B$1:$R$66,7,FALSE)="x","x",ROUND(IF(VLOOKUP($C91,'Regional Crises'!$B$1:$R$66,7,FALSE)&gt;$F$3,5,IF(VLOOKUP($C91,'Regional Crises'!$B$1:$R$66,7,FALSE)&lt;F$4,0,($F$3-VLOOKUP($C91,'Regional Crises'!$B$1:$R$66,7,FALSE))/($F$3-$F$4)*5)),1))),IF(VLOOKUP($E91,'Country Indicator Data'!$B$4:$N$194,3,FALSE)="x","x",ROUND(IF(VLOOKUP($E91,'Country Indicator Data'!$B$4:$N$194,3,FALSE)&gt;$F$3,5,IF(VLOOKUP($E91,'Country Indicator Data'!$B$4:$N$194,3,FALSE)&lt;$F$4,0,($F$3-VLOOKUP($E91,'Country Indicator Data'!$B$4:$N$194,3,FALSE))/($F$3-$F$4)*5)),1)))</f>
        <v>3.9</v>
      </c>
      <c r="G91" s="166">
        <f>IF(B91="Regional crisis",(IF(VLOOKUP($C91,'Regional Crises'!$B$1:$R$66,9,FALSE)="x","x",ROUND(IF(VLOOKUP($C91,'Regional Crises'!$B$1:$R$66,9,FALSE)&gt;G$3,5,IF(VLOOKUP($C91,'Regional Crises'!$B$1:$R$66,9,FALSE)&lt;G$4,0,(G$3-VLOOKUP($C91,'Regional Crises'!$B$1:$R$66,9,FALSE))/(G$3-G$4)*5)),1))),IF(VLOOKUP($E91,'Country Indicator Data'!$B$4:$N$194,5,FALSE)="x","x",ROUND(IF(VLOOKUP($E91,'Country Indicator Data'!$B$4:$N$194,5,FALSE)&gt;G$3,5,IF(VLOOKUP($E91,'Country Indicator Data'!$B$4:$N$194,5,FALSE)&lt;G$4,0,(G$3-VLOOKUP($E91,'Country Indicator Data'!$B$4:$N$194,5,FALSE))/(G$3-G$4)*5)),1)))</f>
        <v>3.1</v>
      </c>
      <c r="H91" s="166">
        <f t="shared" si="26"/>
        <v>3.5</v>
      </c>
      <c r="I91" s="166">
        <f>IF(B91="Regional crisis",(IF(VLOOKUP($C91,'Regional Crises'!$B$1:$R$66,6,FALSE)="x","x",ROUND(IF(VLOOKUP($C91,'Regional Crises'!$B$1:$R$66,6,FALSE)&gt;I$3,5,IF(VLOOKUP($C91,'Regional Crises'!$B$1:$R$66,6,FALSE)&lt;I$4,0,5-(I$3-VLOOKUP($C91,'Regional Crises'!$B$1:$R$66,6,FALSE))/(I$3-I$4)*5)),1))),IF(VLOOKUP($E91,'Country Indicator Data'!$B$4:$N$194,2,FALSE)="x","x",ROUND(IF(VLOOKUP($E91,'Country Indicator Data'!$B$4:$N$194,2,FALSE)&gt;I$3,5,IF(VLOOKUP($E91,'Country Indicator Data'!$B$4:$N$194,2,FALSE)&lt;I$4,0,5-(I$3-VLOOKUP($E91,'Country Indicator Data'!$B$4:$N$194,2,FALSE))/(I$3-I$4)*5)),1)))</f>
        <v>3.2</v>
      </c>
      <c r="J91" s="166">
        <f>IF(B91="Regional crisis",(IF(VLOOKUP($C91,'Regional Crises'!$B$1:$R$66,8,FALSE)="x","x",ROUND(IF(VLOOKUP($C91,'Regional Crises'!$B$1:$R$66,8,FALSE)&gt;J$3,5,IF(VLOOKUP($C91,'Regional Crises'!$B$1:$R$66,8,FALSE)&lt;J$4,0,5-(J$3-VLOOKUP($C91,'Regional Crises'!$B$1:$R$66,8,FALSE))/(J$3-J$4)*5)),1))),IF(VLOOKUP($E91,'Country Indicator Data'!$B$4:$N$194,4,FALSE)="x","x",ROUND(IF(VLOOKUP($E91,'Country Indicator Data'!$B$4:$N$194,4,FALSE)&gt;J$3,5,IF(VLOOKUP($E91,'Country Indicator Data'!$B$4:$N$194,4,FALSE)&lt;J$4,0,5-(J$3-VLOOKUP($E91,'Country Indicator Data'!$B$4:$N$194,4,FALSE))/(J$3-J$4)*5)),1)))</f>
        <v>1.6</v>
      </c>
      <c r="K91" s="166">
        <f t="shared" si="27"/>
        <v>2.4000000000000004</v>
      </c>
      <c r="L91" s="166">
        <f>IF(B91="Regional crisis",(IF(VLOOKUP($C91,'Regional Crises'!$B$1:$R$66,10,FALSE)="x","x",ROUND(IF(VLOOKUP($C91,'Regional Crises'!$B$1:$R$66,10,FALSE)&gt;L$3,5,IF(VLOOKUP($C91,'Regional Crises'!$B$1:$R$66,10,FALSE)&lt;L$4,0,5-(L$3-VLOOKUP($C91,'Regional Crises'!$B$1:$R$66,10,FALSE))/(L$3-L$4)*5)),1))),IF(VLOOKUP($E91,'Country Indicator Data'!$B$4:$N$194,6,FALSE)="x","x",ROUND(IF(VLOOKUP($E91,'Country Indicator Data'!$B$4:$N$194,6,FALSE)&gt;L$3,5,IF(VLOOKUP($E91,'Country Indicator Data'!$B$4:$N$194,6,FALSE)&lt;L$4,0,5-(L$3-VLOOKUP($E91,'Country Indicator Data'!$B$4:$N$194,6,FALSE))/(L$3-L$4)*5)),1)))</f>
        <v>3.6</v>
      </c>
      <c r="M91" s="166">
        <f>IF(B91="Regional crisis",(IF(VLOOKUP($C91,'Regional Crises'!$B$1:$R$66,11,FALSE)="x","x",ROUND(IF(VLOOKUP($C91,'Regional Crises'!$B$1:$R$66,11,FALSE)&gt;M$3,5,IF(VLOOKUP($C91,'Regional Crises'!$B$1:$R$66,11,FALSE)&lt;M$4,0,5-(M$3-VLOOKUP($C91,'Regional Crises'!$B$1:$R$66,11,FALSE))/(M$3-M$4)*5)),1))),IF(VLOOKUP($E91,'Country Indicator Data'!$B$4:$N$194,7,FALSE)="x","x",ROUND(IF(VLOOKUP($E91,'Country Indicator Data'!$B$4:$N$194,7,FALSE)&gt;M$3,5,IF(VLOOKUP($E91,'Country Indicator Data'!$B$4:$N$194,7,FALSE)&lt;M$4,0,5-(M$3-VLOOKUP($E91,'Country Indicator Data'!$B$4:$N$194,7,FALSE))/(M$3-M$4)*5)),1)))</f>
        <v>1.1000000000000001</v>
      </c>
      <c r="N91" s="166">
        <f t="shared" si="28"/>
        <v>2.35</v>
      </c>
      <c r="O91" s="166">
        <f t="shared" si="29"/>
        <v>2.75</v>
      </c>
      <c r="P91" s="166">
        <f>IF(B91="Regional crisis",VLOOKUP(C91,'Regional Crises'!$B$1:$R$69,12,FALSE),VLOOKUP(E91,'Country Indicator Data'!$B$4:$I$194,8,FALSE))</f>
        <v>3</v>
      </c>
      <c r="Q91" s="166">
        <f>IF($B91="Regional crisis",((IF(VLOOKUP($C91,'Regional Crises'!$B$1:$R$66,13,FALSE)="x","x",ROUND(IF(VLOOKUP($C91,'Regional Crises'!$B$1:$R$66,13,FALSE)&gt;Q$3,5,IF(VLOOKUP($C91,'Regional Crises'!$B$1:$R$66,13,FALSE)&lt;Q$4,0,5-(LOG(Q$3)-LOG(VLOOKUP($C91,'Regional Crises'!$B$1:$R$66,13,FALSE)))/(LOG(Q$3)-LOG(Q$4))*5)),1)))),(IF(VLOOKUP($E91,'Country Indicator Data'!$B$4:$N$194,9,FALSE)="x","x",ROUND(IF(VLOOKUP($E91,'Country Indicator Data'!$B$4:$N$194,9,FALSE)&gt;Q$3,5,IF(VLOOKUP($E91,'Country Indicator Data'!$B$4:$N$194,9,FALSE)&lt;Q$4,0,5-(LOG(Q$3)-LOG(VLOOKUP($E91,'Country Indicator Data'!$B$4:$N$194,9,FALSE)))/(LOG(Q$3)-LOG(Q$4))*5)),1))))</f>
        <v>3.8</v>
      </c>
      <c r="R91" s="166">
        <f t="shared" si="30"/>
        <v>3.4</v>
      </c>
      <c r="S91" s="166">
        <f>IF(B91="Regional crisis",((IF(VLOOKUP($C91,'Regional Crises'!$B$1:$R$66,17,FALSE)="x","x",ROUND(IF(VLOOKUP($C91,'Regional Crises'!$B$1:$R$66,17,FALSE)&gt;S$3,0,IF(VLOOKUP($C91,'Regional Crises'!$B$1:$R$66,17,FALSE)&lt;S$4,5,(S$3-VLOOKUP($C91,'Regional Crises'!$B$1:$R$66,17,FALSE))/(S$3-S$4)*5)),1)))),(IF(VLOOKUP($E91,'Country Indicator Data'!$B$4:$N$194,13,FALSE)="x","x",ROUND(IF(VLOOKUP($E91,'Country Indicator Data'!$B$4:$N$194,13,FALSE)&gt;S$3,0,IF(VLOOKUP($E91,'Country Indicator Data'!$B$4:$N$194,13,FALSE)&lt;S$4,5,(S$3-VLOOKUP($E91,'Country Indicator Data'!$B$4:$N$194,13,FALSE))/(S$3-S$4)*5)),1))))</f>
        <v>3.4</v>
      </c>
      <c r="T91" s="166">
        <f>IF(B91="Regional crisis",((IF(VLOOKUP($C91,'Regional Crises'!$B$1:$R$66,14,FALSE)="x","x",ROUND(IF(VLOOKUP($C91,'Regional Crises'!$B$1:$R$66,14,FALSE)&gt;T$3,0,IF(VLOOKUP($C91,'Regional Crises'!$B$1:$R$66,14,FALSE)&lt;T$4,5,(T$3-VLOOKUP($C91,'Regional Crises'!$B$1:$R$66,14,FALSE))/(T$3-T$4)*5)),1)))),(IF(VLOOKUP($E91,'Country Indicator Data'!$B$4:$N$194,10,FALSE)="x","x",ROUND(IF(VLOOKUP($E91,'Country Indicator Data'!$B$4:$N$194,10,FALSE)&gt;T$3,0,IF(VLOOKUP($E91,'Country Indicator Data'!$B$4:$N$194,10,FALSE)&lt;T$4,5,(T$3-VLOOKUP($E91,'Country Indicator Data'!$B$4:$N$194,10,FALSE))/(T$3-T$4)*5)),1))))</f>
        <v>3.2</v>
      </c>
      <c r="U91" s="166">
        <f>IF(B91="Regional crisis",((IF(VLOOKUP($C91,'Regional Crises'!$B$1:$R$66,15,FALSE)="x","x",ROUND(IF(VLOOKUP($C91,'Regional Crises'!$B$1:$R$66,15,FALSE)&gt;U$3,0,IF(VLOOKUP($C91,'Regional Crises'!$B$1:$R$66,15,FALSE)&lt;U$4,5,(U$3-VLOOKUP($C91,'Regional Crises'!$B$1:$R$66,15,FALSE))/(U$3-U$4)*5)),1)))),(IF(VLOOKUP($E91,'Country Indicator Data'!$B$4:$N$194,11,FALSE)="x","x",ROUND(IF(VLOOKUP($E91,'Country Indicator Data'!$B$4:$N$194,11,FALSE)&gt;U$3,0,IF(VLOOKUP($E91,'Country Indicator Data'!$B$4:$N$194,11,FALSE)&lt;U$4,5,(U$3-VLOOKUP($E91,'Country Indicator Data'!$B$4:$N$194,11,FALSE))/(U$3-U$4)*5)),1))))</f>
        <v>3.4</v>
      </c>
      <c r="V91" s="166">
        <f>IF(B91="Regional crisis",((IF(VLOOKUP($C91,'Regional Crises'!$B$1:$R$66,16,FALSE)="x","x",ROUND(IF(VLOOKUP($C91,'Regional Crises'!$B$1:$R$66,16,FALSE)&gt;V$3,0,IF(VLOOKUP($C91,'Regional Crises'!$B$1:$R$66,16,FALSE)&lt;V$4,5,(V$3-VLOOKUP($C91,'Regional Crises'!$B$1:$R$66,16,FALSE))/(V$3-V$4)*5)),1)))),(IF(VLOOKUP($E91,'Country Indicator Data'!$B$4:$N$194,12,FALSE)="x","x",ROUND(IF(VLOOKUP($E91,'Country Indicator Data'!$B$4:$N$194,12,FALSE)&gt;V$3,0,IF(VLOOKUP($E91,'Country Indicator Data'!$B$4:$N$194,12,FALSE)&lt;V$4,5,(V$3-VLOOKUP($E91,'Country Indicator Data'!$B$4:$N$194,12,FALSE))/(V$3-V$4)*5)),1))))</f>
        <v>3.1</v>
      </c>
      <c r="W91" s="166">
        <f t="shared" si="31"/>
        <v>3.3</v>
      </c>
      <c r="X91" s="166">
        <f t="shared" si="32"/>
        <v>3.2</v>
      </c>
      <c r="Y91" s="173">
        <f>IF('Core Indicators'!FC88="x","x",IF('Core Indicators'!FC88&gt;=5,5,IF('Core Indicators'!FC88&gt;=4,4,IF('Core Indicators'!FC88&gt;=3,3,IF('Core Indicators'!FC88&gt;=2,2,IF('Core Indicators'!FC88&gt;=1,1,0))))))</f>
        <v>3</v>
      </c>
      <c r="Z91" s="166">
        <f t="shared" si="33"/>
        <v>3</v>
      </c>
      <c r="AA91" s="173">
        <f>'Crisis Indicator Data'!Y88</f>
        <v>2</v>
      </c>
      <c r="AB91" s="173">
        <f>'Crisis Indicator Data'!Z88</f>
        <v>0</v>
      </c>
      <c r="AC91" s="173">
        <f>'Crisis Indicator Data'!AA88</f>
        <v>2</v>
      </c>
      <c r="AD91" s="173">
        <f>'Crisis Indicator Data'!AB88</f>
        <v>0</v>
      </c>
      <c r="AE91" s="173">
        <f t="shared" si="34"/>
        <v>2</v>
      </c>
      <c r="AF91" s="173">
        <f>'Crisis Indicator Data'!AC88</f>
        <v>0</v>
      </c>
      <c r="AG91" s="173">
        <f>'Crisis Indicator Data'!AD88</f>
        <v>2</v>
      </c>
      <c r="AH91" s="173">
        <f t="shared" si="35"/>
        <v>2</v>
      </c>
      <c r="AI91" s="173">
        <f>'Crisis Indicator Data'!AE88</f>
        <v>1</v>
      </c>
      <c r="AJ91" s="173">
        <f>'Crisis Indicator Data'!AF88</f>
        <v>1</v>
      </c>
      <c r="AK91" s="173">
        <f>'Crisis Indicator Data'!AG88</f>
        <v>3</v>
      </c>
      <c r="AL91" s="173">
        <f t="shared" si="36"/>
        <v>4</v>
      </c>
      <c r="AM91" s="166">
        <f t="shared" si="37"/>
        <v>3</v>
      </c>
      <c r="AN91" s="166">
        <f t="shared" si="38"/>
        <v>3</v>
      </c>
    </row>
    <row r="92" spans="1:40" ht="13.5" customHeight="1">
      <c r="A92" s="97" t="str">
        <f>'Crisis Indicator Data'!A89</f>
        <v>Venezuela displacement in Peru</v>
      </c>
      <c r="B92" s="98" t="str">
        <f>'Crisis Indicator Data'!B89</f>
        <v>International displacement</v>
      </c>
      <c r="C92" s="98" t="str">
        <f>'Crisis Indicator Data'!C89</f>
        <v>PER002</v>
      </c>
      <c r="D92" s="98" t="str">
        <f>'Crisis Indicator Data'!D89</f>
        <v>Peru</v>
      </c>
      <c r="E92" s="99" t="str">
        <f>'Crisis Indicator Data'!E89</f>
        <v>PER</v>
      </c>
      <c r="F92" s="166">
        <f>IF(B92="Regional crisis",(IF(VLOOKUP($C92,'Regional Crises'!$B$1:$R$66,7,FALSE)="x","x",ROUND(IF(VLOOKUP($C92,'Regional Crises'!$B$1:$R$66,7,FALSE)&gt;$F$3,5,IF(VLOOKUP($C92,'Regional Crises'!$B$1:$R$66,7,FALSE)&lt;F$4,0,($F$3-VLOOKUP($C92,'Regional Crises'!$B$1:$R$66,7,FALSE))/($F$3-$F$4)*5)),1))),IF(VLOOKUP($E92,'Country Indicator Data'!$B$4:$N$194,3,FALSE)="x","x",ROUND(IF(VLOOKUP($E92,'Country Indicator Data'!$B$4:$N$194,3,FALSE)&gt;$F$3,5,IF(VLOOKUP($E92,'Country Indicator Data'!$B$4:$N$194,3,FALSE)&lt;$F$4,0,($F$3-VLOOKUP($E92,'Country Indicator Data'!$B$4:$N$194,3,FALSE))/($F$3-$F$4)*5)),1)))</f>
        <v>1.8</v>
      </c>
      <c r="G92" s="166">
        <f>IF(B92="Regional crisis",(IF(VLOOKUP($C92,'Regional Crises'!$B$1:$R$66,9,FALSE)="x","x",ROUND(IF(VLOOKUP($C92,'Regional Crises'!$B$1:$R$66,9,FALSE)&gt;G$3,5,IF(VLOOKUP($C92,'Regional Crises'!$B$1:$R$66,9,FALSE)&lt;G$4,0,(G$3-VLOOKUP($C92,'Regional Crises'!$B$1:$R$66,9,FALSE))/(G$3-G$4)*5)),1))),IF(VLOOKUP($E92,'Country Indicator Data'!$B$4:$N$194,5,FALSE)="x","x",ROUND(IF(VLOOKUP($E92,'Country Indicator Data'!$B$4:$N$194,5,FALSE)&gt;G$3,5,IF(VLOOKUP($E92,'Country Indicator Data'!$B$4:$N$194,5,FALSE)&lt;G$4,0,(G$3-VLOOKUP($E92,'Country Indicator Data'!$B$4:$N$194,5,FALSE))/(G$3-G$4)*5)),1)))</f>
        <v>1.7</v>
      </c>
      <c r="H92" s="166">
        <f t="shared" si="26"/>
        <v>1.75</v>
      </c>
      <c r="I92" s="166">
        <f>IF(B92="Regional crisis",(IF(VLOOKUP($C92,'Regional Crises'!$B$1:$R$66,6,FALSE)="x","x",ROUND(IF(VLOOKUP($C92,'Regional Crises'!$B$1:$R$66,6,FALSE)&gt;I$3,5,IF(VLOOKUP($C92,'Regional Crises'!$B$1:$R$66,6,FALSE)&lt;I$4,0,5-(I$3-VLOOKUP($C92,'Regional Crises'!$B$1:$R$66,6,FALSE))/(I$3-I$4)*5)),1))),IF(VLOOKUP($E92,'Country Indicator Data'!$B$4:$N$194,2,FALSE)="x","x",ROUND(IF(VLOOKUP($E92,'Country Indicator Data'!$B$4:$N$194,2,FALSE)&gt;I$3,5,IF(VLOOKUP($E92,'Country Indicator Data'!$B$4:$N$194,2,FALSE)&lt;I$4,0,5-(I$3-VLOOKUP($E92,'Country Indicator Data'!$B$4:$N$194,2,FALSE))/(I$3-I$4)*5)),1)))</f>
        <v>3</v>
      </c>
      <c r="J92" s="166">
        <f>IF(B92="Regional crisis",(IF(VLOOKUP($C92,'Regional Crises'!$B$1:$R$66,8,FALSE)="x","x",ROUND(IF(VLOOKUP($C92,'Regional Crises'!$B$1:$R$66,8,FALSE)&gt;J$3,5,IF(VLOOKUP($C92,'Regional Crises'!$B$1:$R$66,8,FALSE)&lt;J$4,0,5-(J$3-VLOOKUP($C92,'Regional Crises'!$B$1:$R$66,8,FALSE))/(J$3-J$4)*5)),1))),IF(VLOOKUP($E92,'Country Indicator Data'!$B$4:$N$194,4,FALSE)="x","x",ROUND(IF(VLOOKUP($E92,'Country Indicator Data'!$B$4:$N$194,4,FALSE)&gt;J$3,5,IF(VLOOKUP($E92,'Country Indicator Data'!$B$4:$N$194,4,FALSE)&lt;J$4,0,5-(J$3-VLOOKUP($E92,'Country Indicator Data'!$B$4:$N$194,4,FALSE))/(J$3-J$4)*5)),1)))</f>
        <v>4.5</v>
      </c>
      <c r="K92" s="166">
        <f t="shared" si="27"/>
        <v>3.75</v>
      </c>
      <c r="L92" s="166">
        <f>IF(B92="Regional crisis",(IF(VLOOKUP($C92,'Regional Crises'!$B$1:$R$66,10,FALSE)="x","x",ROUND(IF(VLOOKUP($C92,'Regional Crises'!$B$1:$R$66,10,FALSE)&gt;L$3,5,IF(VLOOKUP($C92,'Regional Crises'!$B$1:$R$66,10,FALSE)&lt;L$4,0,5-(L$3-VLOOKUP($C92,'Regional Crises'!$B$1:$R$66,10,FALSE))/(L$3-L$4)*5)),1))),IF(VLOOKUP($E92,'Country Indicator Data'!$B$4:$N$194,6,FALSE)="x","x",ROUND(IF(VLOOKUP($E92,'Country Indicator Data'!$B$4:$N$194,6,FALSE)&gt;L$3,5,IF(VLOOKUP($E92,'Country Indicator Data'!$B$4:$N$194,6,FALSE)&lt;L$4,0,5-(L$3-VLOOKUP($E92,'Country Indicator Data'!$B$4:$N$194,6,FALSE))/(L$3-L$4)*5)),1)))</f>
        <v>2.5</v>
      </c>
      <c r="M92" s="166">
        <f>IF(B92="Regional crisis",(IF(VLOOKUP($C92,'Regional Crises'!$B$1:$R$66,11,FALSE)="x","x",ROUND(IF(VLOOKUP($C92,'Regional Crises'!$B$1:$R$66,11,FALSE)&gt;M$3,5,IF(VLOOKUP($C92,'Regional Crises'!$B$1:$R$66,11,FALSE)&lt;M$4,0,5-(M$3-VLOOKUP($C92,'Regional Crises'!$B$1:$R$66,11,FALSE))/(M$3-M$4)*5)),1))),IF(VLOOKUP($E92,'Country Indicator Data'!$B$4:$N$194,7,FALSE)="x","x",ROUND(IF(VLOOKUP($E92,'Country Indicator Data'!$B$4:$N$194,7,FALSE)&gt;M$3,5,IF(VLOOKUP($E92,'Country Indicator Data'!$B$4:$N$194,7,FALSE)&lt;M$4,0,5-(M$3-VLOOKUP($E92,'Country Indicator Data'!$B$4:$N$194,7,FALSE))/(M$3-M$4)*5)),1)))</f>
        <v>2.2000000000000002</v>
      </c>
      <c r="N92" s="166">
        <f t="shared" si="28"/>
        <v>2.35</v>
      </c>
      <c r="O92" s="166">
        <f t="shared" si="29"/>
        <v>2.6166666666666667</v>
      </c>
      <c r="P92" s="166">
        <f>IF(B92="Regional crisis",VLOOKUP(C92,'Regional Crises'!$B$1:$R$69,12,FALSE),VLOOKUP(E92,'Country Indicator Data'!$B$4:$I$194,8,FALSE))</f>
        <v>3</v>
      </c>
      <c r="Q92" s="166">
        <f>IF($B92="Regional crisis",((IF(VLOOKUP($C92,'Regional Crises'!$B$1:$R$66,13,FALSE)="x","x",ROUND(IF(VLOOKUP($C92,'Regional Crises'!$B$1:$R$66,13,FALSE)&gt;Q$3,5,IF(VLOOKUP($C92,'Regional Crises'!$B$1:$R$66,13,FALSE)&lt;Q$4,0,5-(LOG(Q$3)-LOG(VLOOKUP($C92,'Regional Crises'!$B$1:$R$66,13,FALSE)))/(LOG(Q$3)-LOG(Q$4))*5)),1)))),(IF(VLOOKUP($E92,'Country Indicator Data'!$B$4:$N$194,9,FALSE)="x","x",ROUND(IF(VLOOKUP($E92,'Country Indicator Data'!$B$4:$N$194,9,FALSE)&gt;Q$3,5,IF(VLOOKUP($E92,'Country Indicator Data'!$B$4:$N$194,9,FALSE)&lt;Q$4,0,5-(LOG(Q$3)-LOG(VLOOKUP($E92,'Country Indicator Data'!$B$4:$N$194,9,FALSE)))/(LOG(Q$3)-LOG(Q$4))*5)),1))))</f>
        <v>0.7</v>
      </c>
      <c r="R92" s="166">
        <f t="shared" si="30"/>
        <v>1.85</v>
      </c>
      <c r="S92" s="166">
        <f>IF(B92="Regional crisis",((IF(VLOOKUP($C92,'Regional Crises'!$B$1:$R$66,17,FALSE)="x","x",ROUND(IF(VLOOKUP($C92,'Regional Crises'!$B$1:$R$66,17,FALSE)&gt;S$3,0,IF(VLOOKUP($C92,'Regional Crises'!$B$1:$R$66,17,FALSE)&lt;S$4,5,(S$3-VLOOKUP($C92,'Regional Crises'!$B$1:$R$66,17,FALSE))/(S$3-S$4)*5)),1)))),(IF(VLOOKUP($E92,'Country Indicator Data'!$B$4:$N$194,13,FALSE)="x","x",ROUND(IF(VLOOKUP($E92,'Country Indicator Data'!$B$4:$N$194,13,FALSE)&gt;S$3,0,IF(VLOOKUP($E92,'Country Indicator Data'!$B$4:$N$194,13,FALSE)&lt;S$4,5,(S$3-VLOOKUP($E92,'Country Indicator Data'!$B$4:$N$194,13,FALSE))/(S$3-S$4)*5)),1))))</f>
        <v>3.2</v>
      </c>
      <c r="T92" s="166">
        <f>IF(B92="Regional crisis",((IF(VLOOKUP($C92,'Regional Crises'!$B$1:$R$66,14,FALSE)="x","x",ROUND(IF(VLOOKUP($C92,'Regional Crises'!$B$1:$R$66,14,FALSE)&gt;T$3,0,IF(VLOOKUP($C92,'Regional Crises'!$B$1:$R$66,14,FALSE)&lt;T$4,5,(T$3-VLOOKUP($C92,'Regional Crises'!$B$1:$R$66,14,FALSE))/(T$3-T$4)*5)),1)))),(IF(VLOOKUP($E92,'Country Indicator Data'!$B$4:$N$194,10,FALSE)="x","x",ROUND(IF(VLOOKUP($E92,'Country Indicator Data'!$B$4:$N$194,10,FALSE)&gt;T$3,0,IF(VLOOKUP($E92,'Country Indicator Data'!$B$4:$N$194,10,FALSE)&lt;T$4,5,(T$3-VLOOKUP($E92,'Country Indicator Data'!$B$4:$N$194,10,FALSE))/(T$3-T$4)*5)),1))))</f>
        <v>3</v>
      </c>
      <c r="U92" s="166">
        <f>IF(B92="Regional crisis",((IF(VLOOKUP($C92,'Regional Crises'!$B$1:$R$66,15,FALSE)="x","x",ROUND(IF(VLOOKUP($C92,'Regional Crises'!$B$1:$R$66,15,FALSE)&gt;U$3,0,IF(VLOOKUP($C92,'Regional Crises'!$B$1:$R$66,15,FALSE)&lt;U$4,5,(U$3-VLOOKUP($C92,'Regional Crises'!$B$1:$R$66,15,FALSE))/(U$3-U$4)*5)),1)))),(IF(VLOOKUP($E92,'Country Indicator Data'!$B$4:$N$194,11,FALSE)="x","x",ROUND(IF(VLOOKUP($E92,'Country Indicator Data'!$B$4:$N$194,11,FALSE)&gt;U$3,0,IF(VLOOKUP($E92,'Country Indicator Data'!$B$4:$N$194,11,FALSE)&lt;U$4,5,(U$3-VLOOKUP($E92,'Country Indicator Data'!$B$4:$N$194,11,FALSE))/(U$3-U$4)*5)),1))))</f>
        <v>1.9</v>
      </c>
      <c r="V92" s="166">
        <f>IF(B92="Regional crisis",((IF(VLOOKUP($C92,'Regional Crises'!$B$1:$R$66,16,FALSE)="x","x",ROUND(IF(VLOOKUP($C92,'Regional Crises'!$B$1:$R$66,16,FALSE)&gt;V$3,0,IF(VLOOKUP($C92,'Regional Crises'!$B$1:$R$66,16,FALSE)&lt;V$4,5,(V$3-VLOOKUP($C92,'Regional Crises'!$B$1:$R$66,16,FALSE))/(V$3-V$4)*5)),1)))),(IF(VLOOKUP($E92,'Country Indicator Data'!$B$4:$N$194,12,FALSE)="x","x",ROUND(IF(VLOOKUP($E92,'Country Indicator Data'!$B$4:$N$194,12,FALSE)&gt;V$3,0,IF(VLOOKUP($E92,'Country Indicator Data'!$B$4:$N$194,12,FALSE)&lt;V$4,5,(V$3-VLOOKUP($E92,'Country Indicator Data'!$B$4:$N$194,12,FALSE))/(V$3-V$4)*5)),1))))</f>
        <v>1.4</v>
      </c>
      <c r="W92" s="166">
        <f t="shared" si="31"/>
        <v>2.4</v>
      </c>
      <c r="X92" s="166">
        <f t="shared" si="32"/>
        <v>2.2999999999999998</v>
      </c>
      <c r="Y92" s="173">
        <f>IF('Core Indicators'!FC89="x","x",IF('Core Indicators'!FC89&gt;=5,5,IF('Core Indicators'!FC89&gt;=4,4,IF('Core Indicators'!FC89&gt;=3,3,IF('Core Indicators'!FC89&gt;=2,2,IF('Core Indicators'!FC89&gt;=1,1,0))))))</f>
        <v>2</v>
      </c>
      <c r="Z92" s="166">
        <f t="shared" si="33"/>
        <v>2</v>
      </c>
      <c r="AA92" s="173">
        <f>'Crisis Indicator Data'!Y89</f>
        <v>0</v>
      </c>
      <c r="AB92" s="173">
        <f>'Crisis Indicator Data'!Z89</f>
        <v>1</v>
      </c>
      <c r="AC92" s="173">
        <f>'Crisis Indicator Data'!AA89</f>
        <v>0</v>
      </c>
      <c r="AD92" s="173">
        <f>'Crisis Indicator Data'!AB89</f>
        <v>0</v>
      </c>
      <c r="AE92" s="173">
        <f t="shared" si="34"/>
        <v>1</v>
      </c>
      <c r="AF92" s="173">
        <f>'Crisis Indicator Data'!AC89</f>
        <v>0</v>
      </c>
      <c r="AG92" s="173">
        <f>'Crisis Indicator Data'!AD89</f>
        <v>1</v>
      </c>
      <c r="AH92" s="173">
        <f t="shared" si="35"/>
        <v>1</v>
      </c>
      <c r="AI92" s="173">
        <f>'Crisis Indicator Data'!AE89</f>
        <v>0</v>
      </c>
      <c r="AJ92" s="173">
        <f>'Crisis Indicator Data'!AF89</f>
        <v>0</v>
      </c>
      <c r="AK92" s="173">
        <f>'Crisis Indicator Data'!AG89</f>
        <v>2</v>
      </c>
      <c r="AL92" s="173">
        <f t="shared" si="36"/>
        <v>2</v>
      </c>
      <c r="AM92" s="166">
        <f t="shared" si="37"/>
        <v>1</v>
      </c>
      <c r="AN92" s="166">
        <f t="shared" si="38"/>
        <v>1.5</v>
      </c>
    </row>
    <row r="93" spans="1:40" ht="13.5" customHeight="1">
      <c r="A93" s="97" t="str">
        <f>'Crisis Indicator Data'!A90</f>
        <v>Multiple crises in the Philippines</v>
      </c>
      <c r="B93" s="98" t="str">
        <f>'Crisis Indicator Data'!B90</f>
        <v>Multiple crises country</v>
      </c>
      <c r="C93" s="98" t="str">
        <f>'Crisis Indicator Data'!C90</f>
        <v>PHL001</v>
      </c>
      <c r="D93" s="98" t="str">
        <f>'Crisis Indicator Data'!D90</f>
        <v>Philippines</v>
      </c>
      <c r="E93" s="99" t="str">
        <f>'Crisis Indicator Data'!E90</f>
        <v>PHL</v>
      </c>
      <c r="F93" s="166">
        <f>IF(B93="Regional crisis",(IF(VLOOKUP($C93,'Regional Crises'!$B$1:$R$66,7,FALSE)="x","x",ROUND(IF(VLOOKUP($C93,'Regional Crises'!$B$1:$R$66,7,FALSE)&gt;$F$3,5,IF(VLOOKUP($C93,'Regional Crises'!$B$1:$R$66,7,FALSE)&lt;F$4,0,($F$3-VLOOKUP($C93,'Regional Crises'!$B$1:$R$66,7,FALSE))/($F$3-$F$4)*5)),1))),IF(VLOOKUP($E93,'Country Indicator Data'!$B$4:$N$194,3,FALSE)="x","x",ROUND(IF(VLOOKUP($E93,'Country Indicator Data'!$B$4:$N$194,3,FALSE)&gt;$F$3,5,IF(VLOOKUP($E93,'Country Indicator Data'!$B$4:$N$194,3,FALSE)&lt;$F$4,0,($F$3-VLOOKUP($E93,'Country Indicator Data'!$B$4:$N$194,3,FALSE))/($F$3-$F$4)*5)),1)))</f>
        <v>1.8</v>
      </c>
      <c r="G93" s="166">
        <f>IF(B93="Regional crisis",(IF(VLOOKUP($C93,'Regional Crises'!$B$1:$R$66,9,FALSE)="x","x",ROUND(IF(VLOOKUP($C93,'Regional Crises'!$B$1:$R$66,9,FALSE)&gt;G$3,5,IF(VLOOKUP($C93,'Regional Crises'!$B$1:$R$66,9,FALSE)&lt;G$4,0,(G$3-VLOOKUP($C93,'Regional Crises'!$B$1:$R$66,9,FALSE))/(G$3-G$4)*5)),1))),IF(VLOOKUP($E93,'Country Indicator Data'!$B$4:$N$194,5,FALSE)="x","x",ROUND(IF(VLOOKUP($E93,'Country Indicator Data'!$B$4:$N$194,5,FALSE)&gt;G$3,5,IF(VLOOKUP($E93,'Country Indicator Data'!$B$4:$N$194,5,FALSE)&lt;G$4,0,(G$3-VLOOKUP($E93,'Country Indicator Data'!$B$4:$N$194,5,FALSE))/(G$3-G$4)*5)),1)))</f>
        <v>2.1</v>
      </c>
      <c r="H93" s="166">
        <f t="shared" si="26"/>
        <v>1.9500000000000002</v>
      </c>
      <c r="I93" s="166">
        <f>IF(B93="Regional crisis",(IF(VLOOKUP($C93,'Regional Crises'!$B$1:$R$66,6,FALSE)="x","x",ROUND(IF(VLOOKUP($C93,'Regional Crises'!$B$1:$R$66,6,FALSE)&gt;I$3,5,IF(VLOOKUP($C93,'Regional Crises'!$B$1:$R$66,6,FALSE)&lt;I$4,0,5-(I$3-VLOOKUP($C93,'Regional Crises'!$B$1:$R$66,6,FALSE))/(I$3-I$4)*5)),1))),IF(VLOOKUP($E93,'Country Indicator Data'!$B$4:$N$194,2,FALSE)="x","x",ROUND(IF(VLOOKUP($E93,'Country Indicator Data'!$B$4:$N$194,2,FALSE)&gt;I$3,5,IF(VLOOKUP($E93,'Country Indicator Data'!$B$4:$N$194,2,FALSE)&lt;I$4,0,5-(I$3-VLOOKUP($E93,'Country Indicator Data'!$B$4:$N$194,2,FALSE))/(I$3-I$4)*5)),1)))</f>
        <v>1.3</v>
      </c>
      <c r="J93" s="166">
        <f>IF(B93="Regional crisis",(IF(VLOOKUP($C93,'Regional Crises'!$B$1:$R$66,8,FALSE)="x","x",ROUND(IF(VLOOKUP($C93,'Regional Crises'!$B$1:$R$66,8,FALSE)&gt;J$3,5,IF(VLOOKUP($C93,'Regional Crises'!$B$1:$R$66,8,FALSE)&lt;J$4,0,5-(J$3-VLOOKUP($C93,'Regional Crises'!$B$1:$R$66,8,FALSE))/(J$3-J$4)*5)),1))),IF(VLOOKUP($E93,'Country Indicator Data'!$B$4:$N$194,4,FALSE)="x","x",ROUND(IF(VLOOKUP($E93,'Country Indicator Data'!$B$4:$N$194,4,FALSE)&gt;J$3,5,IF(VLOOKUP($E93,'Country Indicator Data'!$B$4:$N$194,4,FALSE)&lt;J$4,0,5-(J$3-VLOOKUP($E93,'Country Indicator Data'!$B$4:$N$194,4,FALSE))/(J$3-J$4)*5)),1)))</f>
        <v>1.4</v>
      </c>
      <c r="K93" s="166">
        <f t="shared" si="27"/>
        <v>1.35</v>
      </c>
      <c r="L93" s="166">
        <f>IF(B93="Regional crisis",(IF(VLOOKUP($C93,'Regional Crises'!$B$1:$R$66,10,FALSE)="x","x",ROUND(IF(VLOOKUP($C93,'Regional Crises'!$B$1:$R$66,10,FALSE)&gt;L$3,5,IF(VLOOKUP($C93,'Regional Crises'!$B$1:$R$66,10,FALSE)&lt;L$4,0,5-(L$3-VLOOKUP($C93,'Regional Crises'!$B$1:$R$66,10,FALSE))/(L$3-L$4)*5)),1))),IF(VLOOKUP($E93,'Country Indicator Data'!$B$4:$N$194,6,FALSE)="x","x",ROUND(IF(VLOOKUP($E93,'Country Indicator Data'!$B$4:$N$194,6,FALSE)&gt;L$3,5,IF(VLOOKUP($E93,'Country Indicator Data'!$B$4:$N$194,6,FALSE)&lt;L$4,0,5-(L$3-VLOOKUP($E93,'Country Indicator Data'!$B$4:$N$194,6,FALSE))/(L$3-L$4)*5)),1)))</f>
        <v>2.8</v>
      </c>
      <c r="M93" s="166">
        <f>IF(B93="Regional crisis",(IF(VLOOKUP($C93,'Regional Crises'!$B$1:$R$66,11,FALSE)="x","x",ROUND(IF(VLOOKUP($C93,'Regional Crises'!$B$1:$R$66,11,FALSE)&gt;M$3,5,IF(VLOOKUP($C93,'Regional Crises'!$B$1:$R$66,11,FALSE)&lt;M$4,0,5-(M$3-VLOOKUP($C93,'Regional Crises'!$B$1:$R$66,11,FALSE))/(M$3-M$4)*5)),1))),IF(VLOOKUP($E93,'Country Indicator Data'!$B$4:$N$194,7,FALSE)="x","x",ROUND(IF(VLOOKUP($E93,'Country Indicator Data'!$B$4:$N$194,7,FALSE)&gt;M$3,5,IF(VLOOKUP($E93,'Country Indicator Data'!$B$4:$N$194,7,FALSE)&lt;M$4,0,5-(M$3-VLOOKUP($E93,'Country Indicator Data'!$B$4:$N$194,7,FALSE))/(M$3-M$4)*5)),1)))</f>
        <v>2.4</v>
      </c>
      <c r="N93" s="166">
        <f t="shared" si="28"/>
        <v>2.5999999999999996</v>
      </c>
      <c r="O93" s="166">
        <f t="shared" si="29"/>
        <v>1.9666666666666668</v>
      </c>
      <c r="P93" s="166">
        <f>IF(B93="Regional crisis",VLOOKUP(C93,'Regional Crises'!$B$1:$R$69,12,FALSE),VLOOKUP(E93,'Country Indicator Data'!$B$4:$I$194,8,FALSE))</f>
        <v>4</v>
      </c>
      <c r="Q93" s="166">
        <f>IF($B93="Regional crisis",((IF(VLOOKUP($C93,'Regional Crises'!$B$1:$R$66,13,FALSE)="x","x",ROUND(IF(VLOOKUP($C93,'Regional Crises'!$B$1:$R$66,13,FALSE)&gt;Q$3,5,IF(VLOOKUP($C93,'Regional Crises'!$B$1:$R$66,13,FALSE)&lt;Q$4,0,5-(LOG(Q$3)-LOG(VLOOKUP($C93,'Regional Crises'!$B$1:$R$66,13,FALSE)))/(LOG(Q$3)-LOG(Q$4))*5)),1)))),(IF(VLOOKUP($E93,'Country Indicator Data'!$B$4:$N$194,9,FALSE)="x","x",ROUND(IF(VLOOKUP($E93,'Country Indicator Data'!$B$4:$N$194,9,FALSE)&gt;Q$3,5,IF(VLOOKUP($E93,'Country Indicator Data'!$B$4:$N$194,9,FALSE)&lt;Q$4,0,5-(LOG(Q$3)-LOG(VLOOKUP($E93,'Country Indicator Data'!$B$4:$N$194,9,FALSE)))/(LOG(Q$3)-LOG(Q$4))*5)),1))))</f>
        <v>3.7</v>
      </c>
      <c r="R93" s="166">
        <f t="shared" si="30"/>
        <v>3.85</v>
      </c>
      <c r="S93" s="166">
        <f>IF(B93="Regional crisis",((IF(VLOOKUP($C93,'Regional Crises'!$B$1:$R$66,17,FALSE)="x","x",ROUND(IF(VLOOKUP($C93,'Regional Crises'!$B$1:$R$66,17,FALSE)&gt;S$3,0,IF(VLOOKUP($C93,'Regional Crises'!$B$1:$R$66,17,FALSE)&lt;S$4,5,(S$3-VLOOKUP($C93,'Regional Crises'!$B$1:$R$66,17,FALSE))/(S$3-S$4)*5)),1)))),(IF(VLOOKUP($E93,'Country Indicator Data'!$B$4:$N$194,13,FALSE)="x","x",ROUND(IF(VLOOKUP($E93,'Country Indicator Data'!$B$4:$N$194,13,FALSE)&gt;S$3,0,IF(VLOOKUP($E93,'Country Indicator Data'!$B$4:$N$194,13,FALSE)&lt;S$4,5,(S$3-VLOOKUP($E93,'Country Indicator Data'!$B$4:$N$194,13,FALSE))/(S$3-S$4)*5)),1))))</f>
        <v>3.3</v>
      </c>
      <c r="T93" s="166">
        <f>IF(B93="Regional crisis",((IF(VLOOKUP($C93,'Regional Crises'!$B$1:$R$66,14,FALSE)="x","x",ROUND(IF(VLOOKUP($C93,'Regional Crises'!$B$1:$R$66,14,FALSE)&gt;T$3,0,IF(VLOOKUP($C93,'Regional Crises'!$B$1:$R$66,14,FALSE)&lt;T$4,5,(T$3-VLOOKUP($C93,'Regional Crises'!$B$1:$R$66,14,FALSE))/(T$3-T$4)*5)),1)))),(IF(VLOOKUP($E93,'Country Indicator Data'!$B$4:$N$194,10,FALSE)="x","x",ROUND(IF(VLOOKUP($E93,'Country Indicator Data'!$B$4:$N$194,10,FALSE)&gt;T$3,0,IF(VLOOKUP($E93,'Country Indicator Data'!$B$4:$N$194,10,FALSE)&lt;T$4,5,(T$3-VLOOKUP($E93,'Country Indicator Data'!$B$4:$N$194,10,FALSE))/(T$3-T$4)*5)),1))))</f>
        <v>3</v>
      </c>
      <c r="U93" s="166">
        <f>IF(B93="Regional crisis",((IF(VLOOKUP($C93,'Regional Crises'!$B$1:$R$66,15,FALSE)="x","x",ROUND(IF(VLOOKUP($C93,'Regional Crises'!$B$1:$R$66,15,FALSE)&gt;U$3,0,IF(VLOOKUP($C93,'Regional Crises'!$B$1:$R$66,15,FALSE)&lt;U$4,5,(U$3-VLOOKUP($C93,'Regional Crises'!$B$1:$R$66,15,FALSE))/(U$3-U$4)*5)),1)))),(IF(VLOOKUP($E93,'Country Indicator Data'!$B$4:$N$194,11,FALSE)="x","x",ROUND(IF(VLOOKUP($E93,'Country Indicator Data'!$B$4:$N$194,11,FALSE)&gt;U$3,0,IF(VLOOKUP($E93,'Country Indicator Data'!$B$4:$N$194,11,FALSE)&lt;U$4,5,(U$3-VLOOKUP($E93,'Country Indicator Data'!$B$4:$N$194,11,FALSE))/(U$3-U$4)*5)),1))))</f>
        <v>2.6</v>
      </c>
      <c r="V93" s="166">
        <f>IF(B93="Regional crisis",((IF(VLOOKUP($C93,'Regional Crises'!$B$1:$R$66,16,FALSE)="x","x",ROUND(IF(VLOOKUP($C93,'Regional Crises'!$B$1:$R$66,16,FALSE)&gt;V$3,0,IF(VLOOKUP($C93,'Regional Crises'!$B$1:$R$66,16,FALSE)&lt;V$4,5,(V$3-VLOOKUP($C93,'Regional Crises'!$B$1:$R$66,16,FALSE))/(V$3-V$4)*5)),1)))),(IF(VLOOKUP($E93,'Country Indicator Data'!$B$4:$N$194,12,FALSE)="x","x",ROUND(IF(VLOOKUP($E93,'Country Indicator Data'!$B$4:$N$194,12,FALSE)&gt;V$3,0,IF(VLOOKUP($E93,'Country Indicator Data'!$B$4:$N$194,12,FALSE)&lt;V$4,5,(V$3-VLOOKUP($E93,'Country Indicator Data'!$B$4:$N$194,12,FALSE))/(V$3-V$4)*5)),1))))</f>
        <v>2.1</v>
      </c>
      <c r="W93" s="166">
        <f t="shared" si="31"/>
        <v>2.8</v>
      </c>
      <c r="X93" s="166">
        <f t="shared" si="32"/>
        <v>2.9</v>
      </c>
      <c r="Y93" s="173">
        <f>IF('Core Indicators'!FC90="x","x",IF('Core Indicators'!FC90&gt;=5,5,IF('Core Indicators'!FC90&gt;=4,4,IF('Core Indicators'!FC90&gt;=3,3,IF('Core Indicators'!FC90&gt;=2,2,IF('Core Indicators'!FC90&gt;=1,1,0))))))</f>
        <v>4</v>
      </c>
      <c r="Z93" s="166">
        <f t="shared" si="33"/>
        <v>4</v>
      </c>
      <c r="AA93" s="173">
        <f>'Crisis Indicator Data'!Y90</f>
        <v>0</v>
      </c>
      <c r="AB93" s="173">
        <f>'Crisis Indicator Data'!Z90</f>
        <v>1</v>
      </c>
      <c r="AC93" s="173">
        <f>'Crisis Indicator Data'!AA90</f>
        <v>0</v>
      </c>
      <c r="AD93" s="173">
        <f>'Crisis Indicator Data'!AB90</f>
        <v>0</v>
      </c>
      <c r="AE93" s="173">
        <f t="shared" si="34"/>
        <v>1</v>
      </c>
      <c r="AF93" s="173">
        <f>'Crisis Indicator Data'!AC90</f>
        <v>0</v>
      </c>
      <c r="AG93" s="173">
        <f>'Crisis Indicator Data'!AD90</f>
        <v>2</v>
      </c>
      <c r="AH93" s="173">
        <f t="shared" si="35"/>
        <v>2</v>
      </c>
      <c r="AI93" s="173">
        <f>'Crisis Indicator Data'!AE90</f>
        <v>1</v>
      </c>
      <c r="AJ93" s="173">
        <f>'Crisis Indicator Data'!AF90</f>
        <v>1</v>
      </c>
      <c r="AK93" s="173">
        <f>'Crisis Indicator Data'!AG90</f>
        <v>3</v>
      </c>
      <c r="AL93" s="173">
        <f t="shared" si="36"/>
        <v>4</v>
      </c>
      <c r="AM93" s="166">
        <f t="shared" si="37"/>
        <v>2</v>
      </c>
      <c r="AN93" s="166">
        <f t="shared" si="38"/>
        <v>3</v>
      </c>
    </row>
    <row r="94" spans="1:40" ht="13.5" customHeight="1">
      <c r="A94" s="97" t="str">
        <f>'Crisis Indicator Data'!A91</f>
        <v>Mindanao conflict</v>
      </c>
      <c r="B94" s="98" t="str">
        <f>'Crisis Indicator Data'!B91</f>
        <v>Conflict</v>
      </c>
      <c r="C94" s="98" t="str">
        <f>'Crisis Indicator Data'!C91</f>
        <v>PHL003</v>
      </c>
      <c r="D94" s="98" t="str">
        <f>'Crisis Indicator Data'!D91</f>
        <v>Philippines</v>
      </c>
      <c r="E94" s="99" t="str">
        <f>'Crisis Indicator Data'!E91</f>
        <v>PHL</v>
      </c>
      <c r="F94" s="166">
        <f>IF(B94="Regional crisis",(IF(VLOOKUP($C94,'Regional Crises'!$B$1:$R$66,7,FALSE)="x","x",ROUND(IF(VLOOKUP($C94,'Regional Crises'!$B$1:$R$66,7,FALSE)&gt;$F$3,5,IF(VLOOKUP($C94,'Regional Crises'!$B$1:$R$66,7,FALSE)&lt;F$4,0,($F$3-VLOOKUP($C94,'Regional Crises'!$B$1:$R$66,7,FALSE))/($F$3-$F$4)*5)),1))),IF(VLOOKUP($E94,'Country Indicator Data'!$B$4:$N$194,3,FALSE)="x","x",ROUND(IF(VLOOKUP($E94,'Country Indicator Data'!$B$4:$N$194,3,FALSE)&gt;$F$3,5,IF(VLOOKUP($E94,'Country Indicator Data'!$B$4:$N$194,3,FALSE)&lt;$F$4,0,($F$3-VLOOKUP($E94,'Country Indicator Data'!$B$4:$N$194,3,FALSE))/($F$3-$F$4)*5)),1)))</f>
        <v>1.8</v>
      </c>
      <c r="G94" s="166">
        <f>IF(B94="Regional crisis",(IF(VLOOKUP($C94,'Regional Crises'!$B$1:$R$66,9,FALSE)="x","x",ROUND(IF(VLOOKUP($C94,'Regional Crises'!$B$1:$R$66,9,FALSE)&gt;G$3,5,IF(VLOOKUP($C94,'Regional Crises'!$B$1:$R$66,9,FALSE)&lt;G$4,0,(G$3-VLOOKUP($C94,'Regional Crises'!$B$1:$R$66,9,FALSE))/(G$3-G$4)*5)),1))),IF(VLOOKUP($E94,'Country Indicator Data'!$B$4:$N$194,5,FALSE)="x","x",ROUND(IF(VLOOKUP($E94,'Country Indicator Data'!$B$4:$N$194,5,FALSE)&gt;G$3,5,IF(VLOOKUP($E94,'Country Indicator Data'!$B$4:$N$194,5,FALSE)&lt;G$4,0,(G$3-VLOOKUP($E94,'Country Indicator Data'!$B$4:$N$194,5,FALSE))/(G$3-G$4)*5)),1)))</f>
        <v>2.1</v>
      </c>
      <c r="H94" s="166">
        <f t="shared" si="26"/>
        <v>1.9500000000000002</v>
      </c>
      <c r="I94" s="166">
        <f>IF(B94="Regional crisis",(IF(VLOOKUP($C94,'Regional Crises'!$B$1:$R$66,6,FALSE)="x","x",ROUND(IF(VLOOKUP($C94,'Regional Crises'!$B$1:$R$66,6,FALSE)&gt;I$3,5,IF(VLOOKUP($C94,'Regional Crises'!$B$1:$R$66,6,FALSE)&lt;I$4,0,5-(I$3-VLOOKUP($C94,'Regional Crises'!$B$1:$R$66,6,FALSE))/(I$3-I$4)*5)),1))),IF(VLOOKUP($E94,'Country Indicator Data'!$B$4:$N$194,2,FALSE)="x","x",ROUND(IF(VLOOKUP($E94,'Country Indicator Data'!$B$4:$N$194,2,FALSE)&gt;I$3,5,IF(VLOOKUP($E94,'Country Indicator Data'!$B$4:$N$194,2,FALSE)&lt;I$4,0,5-(I$3-VLOOKUP($E94,'Country Indicator Data'!$B$4:$N$194,2,FALSE))/(I$3-I$4)*5)),1)))</f>
        <v>1.3</v>
      </c>
      <c r="J94" s="166">
        <f>IF(B94="Regional crisis",(IF(VLOOKUP($C94,'Regional Crises'!$B$1:$R$66,8,FALSE)="x","x",ROUND(IF(VLOOKUP($C94,'Regional Crises'!$B$1:$R$66,8,FALSE)&gt;J$3,5,IF(VLOOKUP($C94,'Regional Crises'!$B$1:$R$66,8,FALSE)&lt;J$4,0,5-(J$3-VLOOKUP($C94,'Regional Crises'!$B$1:$R$66,8,FALSE))/(J$3-J$4)*5)),1))),IF(VLOOKUP($E94,'Country Indicator Data'!$B$4:$N$194,4,FALSE)="x","x",ROUND(IF(VLOOKUP($E94,'Country Indicator Data'!$B$4:$N$194,4,FALSE)&gt;J$3,5,IF(VLOOKUP($E94,'Country Indicator Data'!$B$4:$N$194,4,FALSE)&lt;J$4,0,5-(J$3-VLOOKUP($E94,'Country Indicator Data'!$B$4:$N$194,4,FALSE))/(J$3-J$4)*5)),1)))</f>
        <v>1.4</v>
      </c>
      <c r="K94" s="166">
        <f t="shared" si="27"/>
        <v>1.35</v>
      </c>
      <c r="L94" s="166">
        <f>IF(B94="Regional crisis",(IF(VLOOKUP($C94,'Regional Crises'!$B$1:$R$66,10,FALSE)="x","x",ROUND(IF(VLOOKUP($C94,'Regional Crises'!$B$1:$R$66,10,FALSE)&gt;L$3,5,IF(VLOOKUP($C94,'Regional Crises'!$B$1:$R$66,10,FALSE)&lt;L$4,0,5-(L$3-VLOOKUP($C94,'Regional Crises'!$B$1:$R$66,10,FALSE))/(L$3-L$4)*5)),1))),IF(VLOOKUP($E94,'Country Indicator Data'!$B$4:$N$194,6,FALSE)="x","x",ROUND(IF(VLOOKUP($E94,'Country Indicator Data'!$B$4:$N$194,6,FALSE)&gt;L$3,5,IF(VLOOKUP($E94,'Country Indicator Data'!$B$4:$N$194,6,FALSE)&lt;L$4,0,5-(L$3-VLOOKUP($E94,'Country Indicator Data'!$B$4:$N$194,6,FALSE))/(L$3-L$4)*5)),1)))</f>
        <v>2.8</v>
      </c>
      <c r="M94" s="166">
        <f>IF(B94="Regional crisis",(IF(VLOOKUP($C94,'Regional Crises'!$B$1:$R$66,11,FALSE)="x","x",ROUND(IF(VLOOKUP($C94,'Regional Crises'!$B$1:$R$66,11,FALSE)&gt;M$3,5,IF(VLOOKUP($C94,'Regional Crises'!$B$1:$R$66,11,FALSE)&lt;M$4,0,5-(M$3-VLOOKUP($C94,'Regional Crises'!$B$1:$R$66,11,FALSE))/(M$3-M$4)*5)),1))),IF(VLOOKUP($E94,'Country Indicator Data'!$B$4:$N$194,7,FALSE)="x","x",ROUND(IF(VLOOKUP($E94,'Country Indicator Data'!$B$4:$N$194,7,FALSE)&gt;M$3,5,IF(VLOOKUP($E94,'Country Indicator Data'!$B$4:$N$194,7,FALSE)&lt;M$4,0,5-(M$3-VLOOKUP($E94,'Country Indicator Data'!$B$4:$N$194,7,FALSE))/(M$3-M$4)*5)),1)))</f>
        <v>2.4</v>
      </c>
      <c r="N94" s="166">
        <f t="shared" si="28"/>
        <v>2.5999999999999996</v>
      </c>
      <c r="O94" s="166">
        <f t="shared" si="29"/>
        <v>1.9666666666666668</v>
      </c>
      <c r="P94" s="166">
        <f>IF(B94="Regional crisis",VLOOKUP(C94,'Regional Crises'!$B$1:$R$69,12,FALSE),VLOOKUP(E94,'Country Indicator Data'!$B$4:$I$194,8,FALSE))</f>
        <v>4</v>
      </c>
      <c r="Q94" s="166">
        <f>IF($B94="Regional crisis",((IF(VLOOKUP($C94,'Regional Crises'!$B$1:$R$66,13,FALSE)="x","x",ROUND(IF(VLOOKUP($C94,'Regional Crises'!$B$1:$R$66,13,FALSE)&gt;Q$3,5,IF(VLOOKUP($C94,'Regional Crises'!$B$1:$R$66,13,FALSE)&lt;Q$4,0,5-(LOG(Q$3)-LOG(VLOOKUP($C94,'Regional Crises'!$B$1:$R$66,13,FALSE)))/(LOG(Q$3)-LOG(Q$4))*5)),1)))),(IF(VLOOKUP($E94,'Country Indicator Data'!$B$4:$N$194,9,FALSE)="x","x",ROUND(IF(VLOOKUP($E94,'Country Indicator Data'!$B$4:$N$194,9,FALSE)&gt;Q$3,5,IF(VLOOKUP($E94,'Country Indicator Data'!$B$4:$N$194,9,FALSE)&lt;Q$4,0,5-(LOG(Q$3)-LOG(VLOOKUP($E94,'Country Indicator Data'!$B$4:$N$194,9,FALSE)))/(LOG(Q$3)-LOG(Q$4))*5)),1))))</f>
        <v>3.7</v>
      </c>
      <c r="R94" s="166">
        <f t="shared" si="30"/>
        <v>3.85</v>
      </c>
      <c r="S94" s="166">
        <f>IF(B94="Regional crisis",((IF(VLOOKUP($C94,'Regional Crises'!$B$1:$R$66,17,FALSE)="x","x",ROUND(IF(VLOOKUP($C94,'Regional Crises'!$B$1:$R$66,17,FALSE)&gt;S$3,0,IF(VLOOKUP($C94,'Regional Crises'!$B$1:$R$66,17,FALSE)&lt;S$4,5,(S$3-VLOOKUP($C94,'Regional Crises'!$B$1:$R$66,17,FALSE))/(S$3-S$4)*5)),1)))),(IF(VLOOKUP($E94,'Country Indicator Data'!$B$4:$N$194,13,FALSE)="x","x",ROUND(IF(VLOOKUP($E94,'Country Indicator Data'!$B$4:$N$194,13,FALSE)&gt;S$3,0,IF(VLOOKUP($E94,'Country Indicator Data'!$B$4:$N$194,13,FALSE)&lt;S$4,5,(S$3-VLOOKUP($E94,'Country Indicator Data'!$B$4:$N$194,13,FALSE))/(S$3-S$4)*5)),1))))</f>
        <v>3.3</v>
      </c>
      <c r="T94" s="166">
        <f>IF(B94="Regional crisis",((IF(VLOOKUP($C94,'Regional Crises'!$B$1:$R$66,14,FALSE)="x","x",ROUND(IF(VLOOKUP($C94,'Regional Crises'!$B$1:$R$66,14,FALSE)&gt;T$3,0,IF(VLOOKUP($C94,'Regional Crises'!$B$1:$R$66,14,FALSE)&lt;T$4,5,(T$3-VLOOKUP($C94,'Regional Crises'!$B$1:$R$66,14,FALSE))/(T$3-T$4)*5)),1)))),(IF(VLOOKUP($E94,'Country Indicator Data'!$B$4:$N$194,10,FALSE)="x","x",ROUND(IF(VLOOKUP($E94,'Country Indicator Data'!$B$4:$N$194,10,FALSE)&gt;T$3,0,IF(VLOOKUP($E94,'Country Indicator Data'!$B$4:$N$194,10,FALSE)&lt;T$4,5,(T$3-VLOOKUP($E94,'Country Indicator Data'!$B$4:$N$194,10,FALSE))/(T$3-T$4)*5)),1))))</f>
        <v>3</v>
      </c>
      <c r="U94" s="166">
        <f>IF(B94="Regional crisis",((IF(VLOOKUP($C94,'Regional Crises'!$B$1:$R$66,15,FALSE)="x","x",ROUND(IF(VLOOKUP($C94,'Regional Crises'!$B$1:$R$66,15,FALSE)&gt;U$3,0,IF(VLOOKUP($C94,'Regional Crises'!$B$1:$R$66,15,FALSE)&lt;U$4,5,(U$3-VLOOKUP($C94,'Regional Crises'!$B$1:$R$66,15,FALSE))/(U$3-U$4)*5)),1)))),(IF(VLOOKUP($E94,'Country Indicator Data'!$B$4:$N$194,11,FALSE)="x","x",ROUND(IF(VLOOKUP($E94,'Country Indicator Data'!$B$4:$N$194,11,FALSE)&gt;U$3,0,IF(VLOOKUP($E94,'Country Indicator Data'!$B$4:$N$194,11,FALSE)&lt;U$4,5,(U$3-VLOOKUP($E94,'Country Indicator Data'!$B$4:$N$194,11,FALSE))/(U$3-U$4)*5)),1))))</f>
        <v>2.6</v>
      </c>
      <c r="V94" s="166">
        <f>IF(B94="Regional crisis",((IF(VLOOKUP($C94,'Regional Crises'!$B$1:$R$66,16,FALSE)="x","x",ROUND(IF(VLOOKUP($C94,'Regional Crises'!$B$1:$R$66,16,FALSE)&gt;V$3,0,IF(VLOOKUP($C94,'Regional Crises'!$B$1:$R$66,16,FALSE)&lt;V$4,5,(V$3-VLOOKUP($C94,'Regional Crises'!$B$1:$R$66,16,FALSE))/(V$3-V$4)*5)),1)))),(IF(VLOOKUP($E94,'Country Indicator Data'!$B$4:$N$194,12,FALSE)="x","x",ROUND(IF(VLOOKUP($E94,'Country Indicator Data'!$B$4:$N$194,12,FALSE)&gt;V$3,0,IF(VLOOKUP($E94,'Country Indicator Data'!$B$4:$N$194,12,FALSE)&lt;V$4,5,(V$3-VLOOKUP($E94,'Country Indicator Data'!$B$4:$N$194,12,FALSE))/(V$3-V$4)*5)),1))))</f>
        <v>2.1</v>
      </c>
      <c r="W94" s="166">
        <f t="shared" si="31"/>
        <v>2.8</v>
      </c>
      <c r="X94" s="166">
        <f t="shared" si="32"/>
        <v>2.9</v>
      </c>
      <c r="Y94" s="173">
        <f>IF('Core Indicators'!FC91="x","x",IF('Core Indicators'!FC91&gt;=5,5,IF('Core Indicators'!FC91&gt;=4,4,IF('Core Indicators'!FC91&gt;=3,3,IF('Core Indicators'!FC91&gt;=2,2,IF('Core Indicators'!FC91&gt;=1,1,0))))))</f>
        <v>4</v>
      </c>
      <c r="Z94" s="166">
        <f t="shared" si="33"/>
        <v>4</v>
      </c>
      <c r="AA94" s="173">
        <f>'Crisis Indicator Data'!Y91</f>
        <v>0</v>
      </c>
      <c r="AB94" s="173">
        <f>'Crisis Indicator Data'!Z91</f>
        <v>1</v>
      </c>
      <c r="AC94" s="173">
        <f>'Crisis Indicator Data'!AA91</f>
        <v>0</v>
      </c>
      <c r="AD94" s="173">
        <f>'Crisis Indicator Data'!AB91</f>
        <v>0</v>
      </c>
      <c r="AE94" s="173">
        <f t="shared" si="34"/>
        <v>1</v>
      </c>
      <c r="AF94" s="173">
        <f>'Crisis Indicator Data'!AC91</f>
        <v>0</v>
      </c>
      <c r="AG94" s="173">
        <f>'Crisis Indicator Data'!AD91</f>
        <v>2</v>
      </c>
      <c r="AH94" s="173">
        <f t="shared" si="35"/>
        <v>2</v>
      </c>
      <c r="AI94" s="173">
        <f>'Crisis Indicator Data'!AE91</f>
        <v>1</v>
      </c>
      <c r="AJ94" s="173">
        <f>'Crisis Indicator Data'!AF91</f>
        <v>1</v>
      </c>
      <c r="AK94" s="173">
        <f>'Crisis Indicator Data'!AG91</f>
        <v>3</v>
      </c>
      <c r="AL94" s="173">
        <f t="shared" si="36"/>
        <v>4</v>
      </c>
      <c r="AM94" s="166">
        <f t="shared" si="37"/>
        <v>2</v>
      </c>
      <c r="AN94" s="166">
        <f t="shared" si="38"/>
        <v>3</v>
      </c>
    </row>
    <row r="95" spans="1:40" ht="13.5" customHeight="1">
      <c r="A95" s="97" t="str">
        <f>'Crisis Indicator Data'!A92</f>
        <v>Mindanao Earthquake</v>
      </c>
      <c r="B95" s="98" t="str">
        <f>'Crisis Indicator Data'!B92</f>
        <v>Earthquake</v>
      </c>
      <c r="C95" s="98" t="str">
        <f>'Crisis Indicator Data'!C92</f>
        <v>PHL004</v>
      </c>
      <c r="D95" s="98" t="str">
        <f>'Crisis Indicator Data'!D92</f>
        <v>Philippines</v>
      </c>
      <c r="E95" s="99" t="str">
        <f>'Crisis Indicator Data'!E92</f>
        <v>PHL</v>
      </c>
      <c r="F95" s="166">
        <f>IF(B95="Regional crisis",(IF(VLOOKUP($C95,'Regional Crises'!$B$1:$R$66,7,FALSE)="x","x",ROUND(IF(VLOOKUP($C95,'Regional Crises'!$B$1:$R$66,7,FALSE)&gt;$F$3,5,IF(VLOOKUP($C95,'Regional Crises'!$B$1:$R$66,7,FALSE)&lt;F$4,0,($F$3-VLOOKUP($C95,'Regional Crises'!$B$1:$R$66,7,FALSE))/($F$3-$F$4)*5)),1))),IF(VLOOKUP($E95,'Country Indicator Data'!$B$4:$N$194,3,FALSE)="x","x",ROUND(IF(VLOOKUP($E95,'Country Indicator Data'!$B$4:$N$194,3,FALSE)&gt;$F$3,5,IF(VLOOKUP($E95,'Country Indicator Data'!$B$4:$N$194,3,FALSE)&lt;$F$4,0,($F$3-VLOOKUP($E95,'Country Indicator Data'!$B$4:$N$194,3,FALSE))/($F$3-$F$4)*5)),1)))</f>
        <v>1.8</v>
      </c>
      <c r="G95" s="166">
        <f>IF(B95="Regional crisis",(IF(VLOOKUP($C95,'Regional Crises'!$B$1:$R$66,9,FALSE)="x","x",ROUND(IF(VLOOKUP($C95,'Regional Crises'!$B$1:$R$66,9,FALSE)&gt;G$3,5,IF(VLOOKUP($C95,'Regional Crises'!$B$1:$R$66,9,FALSE)&lt;G$4,0,(G$3-VLOOKUP($C95,'Regional Crises'!$B$1:$R$66,9,FALSE))/(G$3-G$4)*5)),1))),IF(VLOOKUP($E95,'Country Indicator Data'!$B$4:$N$194,5,FALSE)="x","x",ROUND(IF(VLOOKUP($E95,'Country Indicator Data'!$B$4:$N$194,5,FALSE)&gt;G$3,5,IF(VLOOKUP($E95,'Country Indicator Data'!$B$4:$N$194,5,FALSE)&lt;G$4,0,(G$3-VLOOKUP($E95,'Country Indicator Data'!$B$4:$N$194,5,FALSE))/(G$3-G$4)*5)),1)))</f>
        <v>2.1</v>
      </c>
      <c r="H95" s="166">
        <f t="shared" si="26"/>
        <v>1.9500000000000002</v>
      </c>
      <c r="I95" s="166">
        <f>IF(B95="Regional crisis",(IF(VLOOKUP($C95,'Regional Crises'!$B$1:$R$66,6,FALSE)="x","x",ROUND(IF(VLOOKUP($C95,'Regional Crises'!$B$1:$R$66,6,FALSE)&gt;I$3,5,IF(VLOOKUP($C95,'Regional Crises'!$B$1:$R$66,6,FALSE)&lt;I$4,0,5-(I$3-VLOOKUP($C95,'Regional Crises'!$B$1:$R$66,6,FALSE))/(I$3-I$4)*5)),1))),IF(VLOOKUP($E95,'Country Indicator Data'!$B$4:$N$194,2,FALSE)="x","x",ROUND(IF(VLOOKUP($E95,'Country Indicator Data'!$B$4:$N$194,2,FALSE)&gt;I$3,5,IF(VLOOKUP($E95,'Country Indicator Data'!$B$4:$N$194,2,FALSE)&lt;I$4,0,5-(I$3-VLOOKUP($E95,'Country Indicator Data'!$B$4:$N$194,2,FALSE))/(I$3-I$4)*5)),1)))</f>
        <v>1.3</v>
      </c>
      <c r="J95" s="166">
        <f>IF(B95="Regional crisis",(IF(VLOOKUP($C95,'Regional Crises'!$B$1:$R$66,8,FALSE)="x","x",ROUND(IF(VLOOKUP($C95,'Regional Crises'!$B$1:$R$66,8,FALSE)&gt;J$3,5,IF(VLOOKUP($C95,'Regional Crises'!$B$1:$R$66,8,FALSE)&lt;J$4,0,5-(J$3-VLOOKUP($C95,'Regional Crises'!$B$1:$R$66,8,FALSE))/(J$3-J$4)*5)),1))),IF(VLOOKUP($E95,'Country Indicator Data'!$B$4:$N$194,4,FALSE)="x","x",ROUND(IF(VLOOKUP($E95,'Country Indicator Data'!$B$4:$N$194,4,FALSE)&gt;J$3,5,IF(VLOOKUP($E95,'Country Indicator Data'!$B$4:$N$194,4,FALSE)&lt;J$4,0,5-(J$3-VLOOKUP($E95,'Country Indicator Data'!$B$4:$N$194,4,FALSE))/(J$3-J$4)*5)),1)))</f>
        <v>1.4</v>
      </c>
      <c r="K95" s="166">
        <f t="shared" si="27"/>
        <v>1.35</v>
      </c>
      <c r="L95" s="166">
        <f>IF(B95="Regional crisis",(IF(VLOOKUP($C95,'Regional Crises'!$B$1:$R$66,10,FALSE)="x","x",ROUND(IF(VLOOKUP($C95,'Regional Crises'!$B$1:$R$66,10,FALSE)&gt;L$3,5,IF(VLOOKUP($C95,'Regional Crises'!$B$1:$R$66,10,FALSE)&lt;L$4,0,5-(L$3-VLOOKUP($C95,'Regional Crises'!$B$1:$R$66,10,FALSE))/(L$3-L$4)*5)),1))),IF(VLOOKUP($E95,'Country Indicator Data'!$B$4:$N$194,6,FALSE)="x","x",ROUND(IF(VLOOKUP($E95,'Country Indicator Data'!$B$4:$N$194,6,FALSE)&gt;L$3,5,IF(VLOOKUP($E95,'Country Indicator Data'!$B$4:$N$194,6,FALSE)&lt;L$4,0,5-(L$3-VLOOKUP($E95,'Country Indicator Data'!$B$4:$N$194,6,FALSE))/(L$3-L$4)*5)),1)))</f>
        <v>2.8</v>
      </c>
      <c r="M95" s="166">
        <f>IF(B95="Regional crisis",(IF(VLOOKUP($C95,'Regional Crises'!$B$1:$R$66,11,FALSE)="x","x",ROUND(IF(VLOOKUP($C95,'Regional Crises'!$B$1:$R$66,11,FALSE)&gt;M$3,5,IF(VLOOKUP($C95,'Regional Crises'!$B$1:$R$66,11,FALSE)&lt;M$4,0,5-(M$3-VLOOKUP($C95,'Regional Crises'!$B$1:$R$66,11,FALSE))/(M$3-M$4)*5)),1))),IF(VLOOKUP($E95,'Country Indicator Data'!$B$4:$N$194,7,FALSE)="x","x",ROUND(IF(VLOOKUP($E95,'Country Indicator Data'!$B$4:$N$194,7,FALSE)&gt;M$3,5,IF(VLOOKUP($E95,'Country Indicator Data'!$B$4:$N$194,7,FALSE)&lt;M$4,0,5-(M$3-VLOOKUP($E95,'Country Indicator Data'!$B$4:$N$194,7,FALSE))/(M$3-M$4)*5)),1)))</f>
        <v>2.4</v>
      </c>
      <c r="N95" s="166">
        <f t="shared" si="28"/>
        <v>2.5999999999999996</v>
      </c>
      <c r="O95" s="166">
        <f t="shared" si="29"/>
        <v>1.9666666666666668</v>
      </c>
      <c r="P95" s="166">
        <f>IF(B95="Regional crisis",VLOOKUP(C95,'Regional Crises'!$B$1:$R$69,12,FALSE),VLOOKUP(E95,'Country Indicator Data'!$B$4:$I$194,8,FALSE))</f>
        <v>4</v>
      </c>
      <c r="Q95" s="166">
        <f>IF($B95="Regional crisis",((IF(VLOOKUP($C95,'Regional Crises'!$B$1:$R$66,13,FALSE)="x","x",ROUND(IF(VLOOKUP($C95,'Regional Crises'!$B$1:$R$66,13,FALSE)&gt;Q$3,5,IF(VLOOKUP($C95,'Regional Crises'!$B$1:$R$66,13,FALSE)&lt;Q$4,0,5-(LOG(Q$3)-LOG(VLOOKUP($C95,'Regional Crises'!$B$1:$R$66,13,FALSE)))/(LOG(Q$3)-LOG(Q$4))*5)),1)))),(IF(VLOOKUP($E95,'Country Indicator Data'!$B$4:$N$194,9,FALSE)="x","x",ROUND(IF(VLOOKUP($E95,'Country Indicator Data'!$B$4:$N$194,9,FALSE)&gt;Q$3,5,IF(VLOOKUP($E95,'Country Indicator Data'!$B$4:$N$194,9,FALSE)&lt;Q$4,0,5-(LOG(Q$3)-LOG(VLOOKUP($E95,'Country Indicator Data'!$B$4:$N$194,9,FALSE)))/(LOG(Q$3)-LOG(Q$4))*5)),1))))</f>
        <v>3.7</v>
      </c>
      <c r="R95" s="166">
        <f t="shared" si="30"/>
        <v>3.85</v>
      </c>
      <c r="S95" s="166">
        <f>IF(B95="Regional crisis",((IF(VLOOKUP($C95,'Regional Crises'!$B$1:$R$66,17,FALSE)="x","x",ROUND(IF(VLOOKUP($C95,'Regional Crises'!$B$1:$R$66,17,FALSE)&gt;S$3,0,IF(VLOOKUP($C95,'Regional Crises'!$B$1:$R$66,17,FALSE)&lt;S$4,5,(S$3-VLOOKUP($C95,'Regional Crises'!$B$1:$R$66,17,FALSE))/(S$3-S$4)*5)),1)))),(IF(VLOOKUP($E95,'Country Indicator Data'!$B$4:$N$194,13,FALSE)="x","x",ROUND(IF(VLOOKUP($E95,'Country Indicator Data'!$B$4:$N$194,13,FALSE)&gt;S$3,0,IF(VLOOKUP($E95,'Country Indicator Data'!$B$4:$N$194,13,FALSE)&lt;S$4,5,(S$3-VLOOKUP($E95,'Country Indicator Data'!$B$4:$N$194,13,FALSE))/(S$3-S$4)*5)),1))))</f>
        <v>3.3</v>
      </c>
      <c r="T95" s="166">
        <f>IF(B95="Regional crisis",((IF(VLOOKUP($C95,'Regional Crises'!$B$1:$R$66,14,FALSE)="x","x",ROUND(IF(VLOOKUP($C95,'Regional Crises'!$B$1:$R$66,14,FALSE)&gt;T$3,0,IF(VLOOKUP($C95,'Regional Crises'!$B$1:$R$66,14,FALSE)&lt;T$4,5,(T$3-VLOOKUP($C95,'Regional Crises'!$B$1:$R$66,14,FALSE))/(T$3-T$4)*5)),1)))),(IF(VLOOKUP($E95,'Country Indicator Data'!$B$4:$N$194,10,FALSE)="x","x",ROUND(IF(VLOOKUP($E95,'Country Indicator Data'!$B$4:$N$194,10,FALSE)&gt;T$3,0,IF(VLOOKUP($E95,'Country Indicator Data'!$B$4:$N$194,10,FALSE)&lt;T$4,5,(T$3-VLOOKUP($E95,'Country Indicator Data'!$B$4:$N$194,10,FALSE))/(T$3-T$4)*5)),1))))</f>
        <v>3</v>
      </c>
      <c r="U95" s="166">
        <f>IF(B95="Regional crisis",((IF(VLOOKUP($C95,'Regional Crises'!$B$1:$R$66,15,FALSE)="x","x",ROUND(IF(VLOOKUP($C95,'Regional Crises'!$B$1:$R$66,15,FALSE)&gt;U$3,0,IF(VLOOKUP($C95,'Regional Crises'!$B$1:$R$66,15,FALSE)&lt;U$4,5,(U$3-VLOOKUP($C95,'Regional Crises'!$B$1:$R$66,15,FALSE))/(U$3-U$4)*5)),1)))),(IF(VLOOKUP($E95,'Country Indicator Data'!$B$4:$N$194,11,FALSE)="x","x",ROUND(IF(VLOOKUP($E95,'Country Indicator Data'!$B$4:$N$194,11,FALSE)&gt;U$3,0,IF(VLOOKUP($E95,'Country Indicator Data'!$B$4:$N$194,11,FALSE)&lt;U$4,5,(U$3-VLOOKUP($E95,'Country Indicator Data'!$B$4:$N$194,11,FALSE))/(U$3-U$4)*5)),1))))</f>
        <v>2.6</v>
      </c>
      <c r="V95" s="166">
        <f>IF(B95="Regional crisis",((IF(VLOOKUP($C95,'Regional Crises'!$B$1:$R$66,16,FALSE)="x","x",ROUND(IF(VLOOKUP($C95,'Regional Crises'!$B$1:$R$66,16,FALSE)&gt;V$3,0,IF(VLOOKUP($C95,'Regional Crises'!$B$1:$R$66,16,FALSE)&lt;V$4,5,(V$3-VLOOKUP($C95,'Regional Crises'!$B$1:$R$66,16,FALSE))/(V$3-V$4)*5)),1)))),(IF(VLOOKUP($E95,'Country Indicator Data'!$B$4:$N$194,12,FALSE)="x","x",ROUND(IF(VLOOKUP($E95,'Country Indicator Data'!$B$4:$N$194,12,FALSE)&gt;V$3,0,IF(VLOOKUP($E95,'Country Indicator Data'!$B$4:$N$194,12,FALSE)&lt;V$4,5,(V$3-VLOOKUP($E95,'Country Indicator Data'!$B$4:$N$194,12,FALSE))/(V$3-V$4)*5)),1))))</f>
        <v>2.1</v>
      </c>
      <c r="W95" s="166">
        <f t="shared" si="31"/>
        <v>2.8</v>
      </c>
      <c r="X95" s="166">
        <f t="shared" si="32"/>
        <v>2.9</v>
      </c>
      <c r="Y95" s="173">
        <f>IF('Core Indicators'!FC92="x","x",IF('Core Indicators'!FC92&gt;=5,5,IF('Core Indicators'!FC92&gt;=4,4,IF('Core Indicators'!FC92&gt;=3,3,IF('Core Indicators'!FC92&gt;=2,2,IF('Core Indicators'!FC92&gt;=1,1,0))))))</f>
        <v>3</v>
      </c>
      <c r="Z95" s="166">
        <f t="shared" si="33"/>
        <v>3</v>
      </c>
      <c r="AA95" s="173">
        <f>'Crisis Indicator Data'!Y92</f>
        <v>0</v>
      </c>
      <c r="AB95" s="173">
        <f>'Crisis Indicator Data'!Z92</f>
        <v>0</v>
      </c>
      <c r="AC95" s="173">
        <f>'Crisis Indicator Data'!AA92</f>
        <v>0</v>
      </c>
      <c r="AD95" s="173">
        <f>'Crisis Indicator Data'!AB92</f>
        <v>0</v>
      </c>
      <c r="AE95" s="173">
        <f t="shared" si="34"/>
        <v>0</v>
      </c>
      <c r="AF95" s="173">
        <f>'Crisis Indicator Data'!AC92</f>
        <v>0</v>
      </c>
      <c r="AG95" s="173">
        <f>'Crisis Indicator Data'!AD92</f>
        <v>1</v>
      </c>
      <c r="AH95" s="173">
        <f t="shared" si="35"/>
        <v>1</v>
      </c>
      <c r="AI95" s="173">
        <f>'Crisis Indicator Data'!AE92</f>
        <v>1</v>
      </c>
      <c r="AJ95" s="173">
        <f>'Crisis Indicator Data'!AF92</f>
        <v>1</v>
      </c>
      <c r="AK95" s="173">
        <f>'Crisis Indicator Data'!AG92</f>
        <v>3</v>
      </c>
      <c r="AL95" s="173">
        <f t="shared" si="36"/>
        <v>4</v>
      </c>
      <c r="AM95" s="166">
        <f t="shared" si="37"/>
        <v>2</v>
      </c>
      <c r="AN95" s="166">
        <f t="shared" si="38"/>
        <v>2.5</v>
      </c>
    </row>
    <row r="96" spans="1:40" ht="13.5" customHeight="1">
      <c r="A96" s="97" t="str">
        <f>'Crisis Indicator Data'!A93</f>
        <v>Typhoon Goni (Rolly) and Typhoon Vamco (Ulysses)</v>
      </c>
      <c r="B96" s="98" t="str">
        <f>'Crisis Indicator Data'!B93</f>
        <v>Tropical cyclone</v>
      </c>
      <c r="C96" s="98" t="str">
        <f>'Crisis Indicator Data'!C93</f>
        <v>PHL009</v>
      </c>
      <c r="D96" s="98" t="str">
        <f>'Crisis Indicator Data'!D93</f>
        <v>Philippines</v>
      </c>
      <c r="E96" s="99" t="str">
        <f>'Crisis Indicator Data'!E93</f>
        <v>PHL</v>
      </c>
      <c r="F96" s="166">
        <f>IF(B96="Regional crisis",(IF(VLOOKUP($C96,'Regional Crises'!$B$1:$R$66,7,FALSE)="x","x",ROUND(IF(VLOOKUP($C96,'Regional Crises'!$B$1:$R$66,7,FALSE)&gt;$F$3,5,IF(VLOOKUP($C96,'Regional Crises'!$B$1:$R$66,7,FALSE)&lt;F$4,0,($F$3-VLOOKUP($C96,'Regional Crises'!$B$1:$R$66,7,FALSE))/($F$3-$F$4)*5)),1))),IF(VLOOKUP($E96,'Country Indicator Data'!$B$4:$N$194,3,FALSE)="x","x",ROUND(IF(VLOOKUP($E96,'Country Indicator Data'!$B$4:$N$194,3,FALSE)&gt;$F$3,5,IF(VLOOKUP($E96,'Country Indicator Data'!$B$4:$N$194,3,FALSE)&lt;$F$4,0,($F$3-VLOOKUP($E96,'Country Indicator Data'!$B$4:$N$194,3,FALSE))/($F$3-$F$4)*5)),1)))</f>
        <v>1.8</v>
      </c>
      <c r="G96" s="166">
        <f>IF(B96="Regional crisis",(IF(VLOOKUP($C96,'Regional Crises'!$B$1:$R$66,9,FALSE)="x","x",ROUND(IF(VLOOKUP($C96,'Regional Crises'!$B$1:$R$66,9,FALSE)&gt;G$3,5,IF(VLOOKUP($C96,'Regional Crises'!$B$1:$R$66,9,FALSE)&lt;G$4,0,(G$3-VLOOKUP($C96,'Regional Crises'!$B$1:$R$66,9,FALSE))/(G$3-G$4)*5)),1))),IF(VLOOKUP($E96,'Country Indicator Data'!$B$4:$N$194,5,FALSE)="x","x",ROUND(IF(VLOOKUP($E96,'Country Indicator Data'!$B$4:$N$194,5,FALSE)&gt;G$3,5,IF(VLOOKUP($E96,'Country Indicator Data'!$B$4:$N$194,5,FALSE)&lt;G$4,0,(G$3-VLOOKUP($E96,'Country Indicator Data'!$B$4:$N$194,5,FALSE))/(G$3-G$4)*5)),1)))</f>
        <v>2.1</v>
      </c>
      <c r="H96" s="166">
        <f t="shared" si="26"/>
        <v>1.9500000000000002</v>
      </c>
      <c r="I96" s="166">
        <f>IF(B96="Regional crisis",(IF(VLOOKUP($C96,'Regional Crises'!$B$1:$R$66,6,FALSE)="x","x",ROUND(IF(VLOOKUP($C96,'Regional Crises'!$B$1:$R$66,6,FALSE)&gt;I$3,5,IF(VLOOKUP($C96,'Regional Crises'!$B$1:$R$66,6,FALSE)&lt;I$4,0,5-(I$3-VLOOKUP($C96,'Regional Crises'!$B$1:$R$66,6,FALSE))/(I$3-I$4)*5)),1))),IF(VLOOKUP($E96,'Country Indicator Data'!$B$4:$N$194,2,FALSE)="x","x",ROUND(IF(VLOOKUP($E96,'Country Indicator Data'!$B$4:$N$194,2,FALSE)&gt;I$3,5,IF(VLOOKUP($E96,'Country Indicator Data'!$B$4:$N$194,2,FALSE)&lt;I$4,0,5-(I$3-VLOOKUP($E96,'Country Indicator Data'!$B$4:$N$194,2,FALSE))/(I$3-I$4)*5)),1)))</f>
        <v>1.3</v>
      </c>
      <c r="J96" s="166">
        <f>IF(B96="Regional crisis",(IF(VLOOKUP($C96,'Regional Crises'!$B$1:$R$66,8,FALSE)="x","x",ROUND(IF(VLOOKUP($C96,'Regional Crises'!$B$1:$R$66,8,FALSE)&gt;J$3,5,IF(VLOOKUP($C96,'Regional Crises'!$B$1:$R$66,8,FALSE)&lt;J$4,0,5-(J$3-VLOOKUP($C96,'Regional Crises'!$B$1:$R$66,8,FALSE))/(J$3-J$4)*5)),1))),IF(VLOOKUP($E96,'Country Indicator Data'!$B$4:$N$194,4,FALSE)="x","x",ROUND(IF(VLOOKUP($E96,'Country Indicator Data'!$B$4:$N$194,4,FALSE)&gt;J$3,5,IF(VLOOKUP($E96,'Country Indicator Data'!$B$4:$N$194,4,FALSE)&lt;J$4,0,5-(J$3-VLOOKUP($E96,'Country Indicator Data'!$B$4:$N$194,4,FALSE))/(J$3-J$4)*5)),1)))</f>
        <v>1.4</v>
      </c>
      <c r="K96" s="166">
        <f t="shared" si="27"/>
        <v>1.35</v>
      </c>
      <c r="L96" s="166">
        <f>IF(B96="Regional crisis",(IF(VLOOKUP($C96,'Regional Crises'!$B$1:$R$66,10,FALSE)="x","x",ROUND(IF(VLOOKUP($C96,'Regional Crises'!$B$1:$R$66,10,FALSE)&gt;L$3,5,IF(VLOOKUP($C96,'Regional Crises'!$B$1:$R$66,10,FALSE)&lt;L$4,0,5-(L$3-VLOOKUP($C96,'Regional Crises'!$B$1:$R$66,10,FALSE))/(L$3-L$4)*5)),1))),IF(VLOOKUP($E96,'Country Indicator Data'!$B$4:$N$194,6,FALSE)="x","x",ROUND(IF(VLOOKUP($E96,'Country Indicator Data'!$B$4:$N$194,6,FALSE)&gt;L$3,5,IF(VLOOKUP($E96,'Country Indicator Data'!$B$4:$N$194,6,FALSE)&lt;L$4,0,5-(L$3-VLOOKUP($E96,'Country Indicator Data'!$B$4:$N$194,6,FALSE))/(L$3-L$4)*5)),1)))</f>
        <v>2.8</v>
      </c>
      <c r="M96" s="166">
        <f>IF(B96="Regional crisis",(IF(VLOOKUP($C96,'Regional Crises'!$B$1:$R$66,11,FALSE)="x","x",ROUND(IF(VLOOKUP($C96,'Regional Crises'!$B$1:$R$66,11,FALSE)&gt;M$3,5,IF(VLOOKUP($C96,'Regional Crises'!$B$1:$R$66,11,FALSE)&lt;M$4,0,5-(M$3-VLOOKUP($C96,'Regional Crises'!$B$1:$R$66,11,FALSE))/(M$3-M$4)*5)),1))),IF(VLOOKUP($E96,'Country Indicator Data'!$B$4:$N$194,7,FALSE)="x","x",ROUND(IF(VLOOKUP($E96,'Country Indicator Data'!$B$4:$N$194,7,FALSE)&gt;M$3,5,IF(VLOOKUP($E96,'Country Indicator Data'!$B$4:$N$194,7,FALSE)&lt;M$4,0,5-(M$3-VLOOKUP($E96,'Country Indicator Data'!$B$4:$N$194,7,FALSE))/(M$3-M$4)*5)),1)))</f>
        <v>2.4</v>
      </c>
      <c r="N96" s="166">
        <f t="shared" si="28"/>
        <v>2.5999999999999996</v>
      </c>
      <c r="O96" s="166">
        <f t="shared" si="29"/>
        <v>1.9666666666666668</v>
      </c>
      <c r="P96" s="166">
        <f>IF(B96="Regional crisis",VLOOKUP(C96,'Regional Crises'!$B$1:$R$69,12,FALSE),VLOOKUP(E96,'Country Indicator Data'!$B$4:$I$194,8,FALSE))</f>
        <v>4</v>
      </c>
      <c r="Q96" s="166">
        <f>IF($B96="Regional crisis",((IF(VLOOKUP($C96,'Regional Crises'!$B$1:$R$66,13,FALSE)="x","x",ROUND(IF(VLOOKUP($C96,'Regional Crises'!$B$1:$R$66,13,FALSE)&gt;Q$3,5,IF(VLOOKUP($C96,'Regional Crises'!$B$1:$R$66,13,FALSE)&lt;Q$4,0,5-(LOG(Q$3)-LOG(VLOOKUP($C96,'Regional Crises'!$B$1:$R$66,13,FALSE)))/(LOG(Q$3)-LOG(Q$4))*5)),1)))),(IF(VLOOKUP($E96,'Country Indicator Data'!$B$4:$N$194,9,FALSE)="x","x",ROUND(IF(VLOOKUP($E96,'Country Indicator Data'!$B$4:$N$194,9,FALSE)&gt;Q$3,5,IF(VLOOKUP($E96,'Country Indicator Data'!$B$4:$N$194,9,FALSE)&lt;Q$4,0,5-(LOG(Q$3)-LOG(VLOOKUP($E96,'Country Indicator Data'!$B$4:$N$194,9,FALSE)))/(LOG(Q$3)-LOG(Q$4))*5)),1))))</f>
        <v>3.7</v>
      </c>
      <c r="R96" s="166">
        <f t="shared" si="30"/>
        <v>3.85</v>
      </c>
      <c r="S96" s="166">
        <f>IF(B96="Regional crisis",((IF(VLOOKUP($C96,'Regional Crises'!$B$1:$R$66,17,FALSE)="x","x",ROUND(IF(VLOOKUP($C96,'Regional Crises'!$B$1:$R$66,17,FALSE)&gt;S$3,0,IF(VLOOKUP($C96,'Regional Crises'!$B$1:$R$66,17,FALSE)&lt;S$4,5,(S$3-VLOOKUP($C96,'Regional Crises'!$B$1:$R$66,17,FALSE))/(S$3-S$4)*5)),1)))),(IF(VLOOKUP($E96,'Country Indicator Data'!$B$4:$N$194,13,FALSE)="x","x",ROUND(IF(VLOOKUP($E96,'Country Indicator Data'!$B$4:$N$194,13,FALSE)&gt;S$3,0,IF(VLOOKUP($E96,'Country Indicator Data'!$B$4:$N$194,13,FALSE)&lt;S$4,5,(S$3-VLOOKUP($E96,'Country Indicator Data'!$B$4:$N$194,13,FALSE))/(S$3-S$4)*5)),1))))</f>
        <v>3.3</v>
      </c>
      <c r="T96" s="166">
        <f>IF(B96="Regional crisis",((IF(VLOOKUP($C96,'Regional Crises'!$B$1:$R$66,14,FALSE)="x","x",ROUND(IF(VLOOKUP($C96,'Regional Crises'!$B$1:$R$66,14,FALSE)&gt;T$3,0,IF(VLOOKUP($C96,'Regional Crises'!$B$1:$R$66,14,FALSE)&lt;T$4,5,(T$3-VLOOKUP($C96,'Regional Crises'!$B$1:$R$66,14,FALSE))/(T$3-T$4)*5)),1)))),(IF(VLOOKUP($E96,'Country Indicator Data'!$B$4:$N$194,10,FALSE)="x","x",ROUND(IF(VLOOKUP($E96,'Country Indicator Data'!$B$4:$N$194,10,FALSE)&gt;T$3,0,IF(VLOOKUP($E96,'Country Indicator Data'!$B$4:$N$194,10,FALSE)&lt;T$4,5,(T$3-VLOOKUP($E96,'Country Indicator Data'!$B$4:$N$194,10,FALSE))/(T$3-T$4)*5)),1))))</f>
        <v>3</v>
      </c>
      <c r="U96" s="166">
        <f>IF(B96="Regional crisis",((IF(VLOOKUP($C96,'Regional Crises'!$B$1:$R$66,15,FALSE)="x","x",ROUND(IF(VLOOKUP($C96,'Regional Crises'!$B$1:$R$66,15,FALSE)&gt;U$3,0,IF(VLOOKUP($C96,'Regional Crises'!$B$1:$R$66,15,FALSE)&lt;U$4,5,(U$3-VLOOKUP($C96,'Regional Crises'!$B$1:$R$66,15,FALSE))/(U$3-U$4)*5)),1)))),(IF(VLOOKUP($E96,'Country Indicator Data'!$B$4:$N$194,11,FALSE)="x","x",ROUND(IF(VLOOKUP($E96,'Country Indicator Data'!$B$4:$N$194,11,FALSE)&gt;U$3,0,IF(VLOOKUP($E96,'Country Indicator Data'!$B$4:$N$194,11,FALSE)&lt;U$4,5,(U$3-VLOOKUP($E96,'Country Indicator Data'!$B$4:$N$194,11,FALSE))/(U$3-U$4)*5)),1))))</f>
        <v>2.6</v>
      </c>
      <c r="V96" s="166">
        <f>IF(B96="Regional crisis",((IF(VLOOKUP($C96,'Regional Crises'!$B$1:$R$66,16,FALSE)="x","x",ROUND(IF(VLOOKUP($C96,'Regional Crises'!$B$1:$R$66,16,FALSE)&gt;V$3,0,IF(VLOOKUP($C96,'Regional Crises'!$B$1:$R$66,16,FALSE)&lt;V$4,5,(V$3-VLOOKUP($C96,'Regional Crises'!$B$1:$R$66,16,FALSE))/(V$3-V$4)*5)),1)))),(IF(VLOOKUP($E96,'Country Indicator Data'!$B$4:$N$194,12,FALSE)="x","x",ROUND(IF(VLOOKUP($E96,'Country Indicator Data'!$B$4:$N$194,12,FALSE)&gt;V$3,0,IF(VLOOKUP($E96,'Country Indicator Data'!$B$4:$N$194,12,FALSE)&lt;V$4,5,(V$3-VLOOKUP($E96,'Country Indicator Data'!$B$4:$N$194,12,FALSE))/(V$3-V$4)*5)),1))))</f>
        <v>2.1</v>
      </c>
      <c r="W96" s="166">
        <f t="shared" si="31"/>
        <v>2.8</v>
      </c>
      <c r="X96" s="166">
        <f t="shared" si="32"/>
        <v>2.9</v>
      </c>
      <c r="Y96" s="173">
        <f>IF('Core Indicators'!FC93="x","x",IF('Core Indicators'!FC93&gt;=5,5,IF('Core Indicators'!FC93&gt;=4,4,IF('Core Indicators'!FC93&gt;=3,3,IF('Core Indicators'!FC93&gt;=2,2,IF('Core Indicators'!FC93&gt;=1,1,0))))))</f>
        <v>2</v>
      </c>
      <c r="Z96" s="166">
        <f t="shared" si="33"/>
        <v>2</v>
      </c>
      <c r="AA96" s="173">
        <f>'Crisis Indicator Data'!Y93</f>
        <v>0</v>
      </c>
      <c r="AB96" s="173">
        <f>'Crisis Indicator Data'!Z93</f>
        <v>0</v>
      </c>
      <c r="AC96" s="173">
        <f>'Crisis Indicator Data'!AA93</f>
        <v>0</v>
      </c>
      <c r="AD96" s="173">
        <f>'Crisis Indicator Data'!AB93</f>
        <v>0</v>
      </c>
      <c r="AE96" s="173">
        <f t="shared" si="34"/>
        <v>0</v>
      </c>
      <c r="AF96" s="173">
        <f>'Crisis Indicator Data'!AC93</f>
        <v>0</v>
      </c>
      <c r="AG96" s="173">
        <f>'Crisis Indicator Data'!AD93</f>
        <v>0</v>
      </c>
      <c r="AH96" s="173">
        <f t="shared" si="35"/>
        <v>0</v>
      </c>
      <c r="AI96" s="173">
        <f>'Crisis Indicator Data'!AE93</f>
        <v>0</v>
      </c>
      <c r="AJ96" s="173">
        <f>'Crisis Indicator Data'!AF93</f>
        <v>0</v>
      </c>
      <c r="AK96" s="173">
        <f>'Crisis Indicator Data'!AG93</f>
        <v>3</v>
      </c>
      <c r="AL96" s="173">
        <f t="shared" si="36"/>
        <v>3</v>
      </c>
      <c r="AM96" s="166">
        <f t="shared" si="37"/>
        <v>1</v>
      </c>
      <c r="AN96" s="166">
        <f t="shared" si="38"/>
        <v>1.5</v>
      </c>
    </row>
    <row r="97" spans="1:40" ht="13.5" customHeight="1">
      <c r="A97" s="97" t="str">
        <f>'Crisis Indicator Data'!A94</f>
        <v>Complex crisis in DPRK</v>
      </c>
      <c r="B97" s="98" t="str">
        <f>'Crisis Indicator Data'!B94</f>
        <v>Complex crisis</v>
      </c>
      <c r="C97" s="98" t="str">
        <f>'Crisis Indicator Data'!C94</f>
        <v>PRK001</v>
      </c>
      <c r="D97" s="98" t="str">
        <f>'Crisis Indicator Data'!D94</f>
        <v>DPRK</v>
      </c>
      <c r="E97" s="99" t="str">
        <f>'Crisis Indicator Data'!E94</f>
        <v>PRK</v>
      </c>
      <c r="F97" s="166">
        <f>IF(B97="Regional crisis",(IF(VLOOKUP($C97,'Regional Crises'!$B$1:$R$66,7,FALSE)="x","x",ROUND(IF(VLOOKUP($C97,'Regional Crises'!$B$1:$R$66,7,FALSE)&gt;$F$3,5,IF(VLOOKUP($C97,'Regional Crises'!$B$1:$R$66,7,FALSE)&lt;F$4,0,($F$3-VLOOKUP($C97,'Regional Crises'!$B$1:$R$66,7,FALSE))/($F$3-$F$4)*5)),1))),IF(VLOOKUP($E97,'Country Indicator Data'!$B$4:$N$194,3,FALSE)="x","x",ROUND(IF(VLOOKUP($E97,'Country Indicator Data'!$B$4:$N$194,3,FALSE)&gt;$F$3,5,IF(VLOOKUP($E97,'Country Indicator Data'!$B$4:$N$194,3,FALSE)&lt;$F$4,0,($F$3-VLOOKUP($E97,'Country Indicator Data'!$B$4:$N$194,3,FALSE))/($F$3-$F$4)*5)),1)))</f>
        <v>5</v>
      </c>
      <c r="G97" s="166">
        <f>IF(B97="Regional crisis",(IF(VLOOKUP($C97,'Regional Crises'!$B$1:$R$66,9,FALSE)="x","x",ROUND(IF(VLOOKUP($C97,'Regional Crises'!$B$1:$R$66,9,FALSE)&gt;G$3,5,IF(VLOOKUP($C97,'Regional Crises'!$B$1:$R$66,9,FALSE)&lt;G$4,0,(G$3-VLOOKUP($C97,'Regional Crises'!$B$1:$R$66,9,FALSE))/(G$3-G$4)*5)),1))),IF(VLOOKUP($E97,'Country Indicator Data'!$B$4:$N$194,5,FALSE)="x","x",ROUND(IF(VLOOKUP($E97,'Country Indicator Data'!$B$4:$N$194,5,FALSE)&gt;G$3,5,IF(VLOOKUP($E97,'Country Indicator Data'!$B$4:$N$194,5,FALSE)&lt;G$4,0,(G$3-VLOOKUP($E97,'Country Indicator Data'!$B$4:$N$194,5,FALSE))/(G$3-G$4)*5)),1)))</f>
        <v>3.7</v>
      </c>
      <c r="H97" s="166">
        <f t="shared" si="26"/>
        <v>4.3499999999999996</v>
      </c>
      <c r="I97" s="166">
        <f>IF(B97="Regional crisis",(IF(VLOOKUP($C97,'Regional Crises'!$B$1:$R$66,6,FALSE)="x","x",ROUND(IF(VLOOKUP($C97,'Regional Crises'!$B$1:$R$66,6,FALSE)&gt;I$3,5,IF(VLOOKUP($C97,'Regional Crises'!$B$1:$R$66,6,FALSE)&lt;I$4,0,5-(I$3-VLOOKUP($C97,'Regional Crises'!$B$1:$R$66,6,FALSE))/(I$3-I$4)*5)),1))),IF(VLOOKUP($E97,'Country Indicator Data'!$B$4:$N$194,2,FALSE)="x","x",ROUND(IF(VLOOKUP($E97,'Country Indicator Data'!$B$4:$N$194,2,FALSE)&gt;I$3,5,IF(VLOOKUP($E97,'Country Indicator Data'!$B$4:$N$194,2,FALSE)&lt;I$4,0,5-(I$3-VLOOKUP($E97,'Country Indicator Data'!$B$4:$N$194,2,FALSE))/(I$3-I$4)*5)),1)))</f>
        <v>0</v>
      </c>
      <c r="J97" s="166">
        <f>IF(B97="Regional crisis",(IF(VLOOKUP($C97,'Regional Crises'!$B$1:$R$66,8,FALSE)="x","x",ROUND(IF(VLOOKUP($C97,'Regional Crises'!$B$1:$R$66,8,FALSE)&gt;J$3,5,IF(VLOOKUP($C97,'Regional Crises'!$B$1:$R$66,8,FALSE)&lt;J$4,0,5-(J$3-VLOOKUP($C97,'Regional Crises'!$B$1:$R$66,8,FALSE))/(J$3-J$4)*5)),1))),IF(VLOOKUP($E97,'Country Indicator Data'!$B$4:$N$194,4,FALSE)="x","x",ROUND(IF(VLOOKUP($E97,'Country Indicator Data'!$B$4:$N$194,4,FALSE)&gt;J$3,5,IF(VLOOKUP($E97,'Country Indicator Data'!$B$4:$N$194,4,FALSE)&lt;J$4,0,5-(J$3-VLOOKUP($E97,'Country Indicator Data'!$B$4:$N$194,4,FALSE))/(J$3-J$4)*5)),1)))</f>
        <v>0</v>
      </c>
      <c r="K97" s="166">
        <f t="shared" si="27"/>
        <v>0</v>
      </c>
      <c r="L97" s="166" t="str">
        <f>IF(B97="Regional crisis",(IF(VLOOKUP($C97,'Regional Crises'!$B$1:$R$66,10,FALSE)="x","x",ROUND(IF(VLOOKUP($C97,'Regional Crises'!$B$1:$R$66,10,FALSE)&gt;L$3,5,IF(VLOOKUP($C97,'Regional Crises'!$B$1:$R$66,10,FALSE)&lt;L$4,0,5-(L$3-VLOOKUP($C97,'Regional Crises'!$B$1:$R$66,10,FALSE))/(L$3-L$4)*5)),1))),IF(VLOOKUP($E97,'Country Indicator Data'!$B$4:$N$194,6,FALSE)="x","x",ROUND(IF(VLOOKUP($E97,'Country Indicator Data'!$B$4:$N$194,6,FALSE)&gt;L$3,5,IF(VLOOKUP($E97,'Country Indicator Data'!$B$4:$N$194,6,FALSE)&lt;L$4,0,5-(L$3-VLOOKUP($E97,'Country Indicator Data'!$B$4:$N$194,6,FALSE))/(L$3-L$4)*5)),1)))</f>
        <v>x</v>
      </c>
      <c r="M97" s="166" t="str">
        <f>IF(B97="Regional crisis",(IF(VLOOKUP($C97,'Regional Crises'!$B$1:$R$66,11,FALSE)="x","x",ROUND(IF(VLOOKUP($C97,'Regional Crises'!$B$1:$R$66,11,FALSE)&gt;M$3,5,IF(VLOOKUP($C97,'Regional Crises'!$B$1:$R$66,11,FALSE)&lt;M$4,0,5-(M$3-VLOOKUP($C97,'Regional Crises'!$B$1:$R$66,11,FALSE))/(M$3-M$4)*5)),1))),IF(VLOOKUP($E97,'Country Indicator Data'!$B$4:$N$194,7,FALSE)="x","x",ROUND(IF(VLOOKUP($E97,'Country Indicator Data'!$B$4:$N$194,7,FALSE)&gt;M$3,5,IF(VLOOKUP($E97,'Country Indicator Data'!$B$4:$N$194,7,FALSE)&lt;M$4,0,5-(M$3-VLOOKUP($E97,'Country Indicator Data'!$B$4:$N$194,7,FALSE))/(M$3-M$4)*5)),1)))</f>
        <v>x</v>
      </c>
      <c r="N97" s="166" t="str">
        <f t="shared" si="28"/>
        <v>x</v>
      </c>
      <c r="O97" s="166">
        <f t="shared" si="29"/>
        <v>2.1749999999999998</v>
      </c>
      <c r="P97" s="166">
        <f>IF(B97="Regional crisis",VLOOKUP(C97,'Regional Crises'!$B$1:$R$69,12,FALSE),VLOOKUP(E97,'Country Indicator Data'!$B$4:$I$194,8,FALSE))</f>
        <v>3</v>
      </c>
      <c r="Q97" s="166">
        <f>IF($B97="Regional crisis",((IF(VLOOKUP($C97,'Regional Crises'!$B$1:$R$66,13,FALSE)="x","x",ROUND(IF(VLOOKUP($C97,'Regional Crises'!$B$1:$R$66,13,FALSE)&gt;Q$3,5,IF(VLOOKUP($C97,'Regional Crises'!$B$1:$R$66,13,FALSE)&lt;Q$4,0,5-(LOG(Q$3)-LOG(VLOOKUP($C97,'Regional Crises'!$B$1:$R$66,13,FALSE)))/(LOG(Q$3)-LOG(Q$4))*5)),1)))),(IF(VLOOKUP($E97,'Country Indicator Data'!$B$4:$N$194,9,FALSE)="x","x",ROUND(IF(VLOOKUP($E97,'Country Indicator Data'!$B$4:$N$194,9,FALSE)&gt;Q$3,5,IF(VLOOKUP($E97,'Country Indicator Data'!$B$4:$N$194,9,FALSE)&lt;Q$4,0,5-(LOG(Q$3)-LOG(VLOOKUP($E97,'Country Indicator Data'!$B$4:$N$194,9,FALSE)))/(LOG(Q$3)-LOG(Q$4))*5)),1))))</f>
        <v>1.4</v>
      </c>
      <c r="R97" s="166">
        <f t="shared" si="30"/>
        <v>2.2000000000000002</v>
      </c>
      <c r="S97" s="166">
        <f>IF(B97="Regional crisis",((IF(VLOOKUP($C97,'Regional Crises'!$B$1:$R$66,17,FALSE)="x","x",ROUND(IF(VLOOKUP($C97,'Regional Crises'!$B$1:$R$66,17,FALSE)&gt;S$3,0,IF(VLOOKUP($C97,'Regional Crises'!$B$1:$R$66,17,FALSE)&lt;S$4,5,(S$3-VLOOKUP($C97,'Regional Crises'!$B$1:$R$66,17,FALSE))/(S$3-S$4)*5)),1)))),(IF(VLOOKUP($E97,'Country Indicator Data'!$B$4:$N$194,13,FALSE)="x","x",ROUND(IF(VLOOKUP($E97,'Country Indicator Data'!$B$4:$N$194,13,FALSE)&gt;S$3,0,IF(VLOOKUP($E97,'Country Indicator Data'!$B$4:$N$194,13,FALSE)&lt;S$4,5,(S$3-VLOOKUP($E97,'Country Indicator Data'!$B$4:$N$194,13,FALSE))/(S$3-S$4)*5)),1))))</f>
        <v>4.2</v>
      </c>
      <c r="T97" s="166">
        <f>IF(B97="Regional crisis",((IF(VLOOKUP($C97,'Regional Crises'!$B$1:$R$66,14,FALSE)="x","x",ROUND(IF(VLOOKUP($C97,'Regional Crises'!$B$1:$R$66,14,FALSE)&gt;T$3,0,IF(VLOOKUP($C97,'Regional Crises'!$B$1:$R$66,14,FALSE)&lt;T$4,5,(T$3-VLOOKUP($C97,'Regional Crises'!$B$1:$R$66,14,FALSE))/(T$3-T$4)*5)),1)))),(IF(VLOOKUP($E97,'Country Indicator Data'!$B$4:$N$194,10,FALSE)="x","x",ROUND(IF(VLOOKUP($E97,'Country Indicator Data'!$B$4:$N$194,10,FALSE)&gt;T$3,0,IF(VLOOKUP($E97,'Country Indicator Data'!$B$4:$N$194,10,FALSE)&lt;T$4,5,(T$3-VLOOKUP($E97,'Country Indicator Data'!$B$4:$N$194,10,FALSE))/(T$3-T$4)*5)),1))))</f>
        <v>4.2</v>
      </c>
      <c r="U97" s="166">
        <f>IF(B97="Regional crisis",((IF(VLOOKUP($C97,'Regional Crises'!$B$1:$R$66,15,FALSE)="x","x",ROUND(IF(VLOOKUP($C97,'Regional Crises'!$B$1:$R$66,15,FALSE)&gt;U$3,0,IF(VLOOKUP($C97,'Regional Crises'!$B$1:$R$66,15,FALSE)&lt;U$4,5,(U$3-VLOOKUP($C97,'Regional Crises'!$B$1:$R$66,15,FALSE))/(U$3-U$4)*5)),1)))),(IF(VLOOKUP($E97,'Country Indicator Data'!$B$4:$N$194,11,FALSE)="x","x",ROUND(IF(VLOOKUP($E97,'Country Indicator Data'!$B$4:$N$194,11,FALSE)&gt;U$3,0,IF(VLOOKUP($E97,'Country Indicator Data'!$B$4:$N$194,11,FALSE)&lt;U$4,5,(U$3-VLOOKUP($E97,'Country Indicator Data'!$B$4:$N$194,11,FALSE))/(U$3-U$4)*5)),1))))</f>
        <v>4.4000000000000004</v>
      </c>
      <c r="V97" s="166">
        <f>IF(B97="Regional crisis",((IF(VLOOKUP($C97,'Regional Crises'!$B$1:$R$66,16,FALSE)="x","x",ROUND(IF(VLOOKUP($C97,'Regional Crises'!$B$1:$R$66,16,FALSE)&gt;V$3,0,IF(VLOOKUP($C97,'Regional Crises'!$B$1:$R$66,16,FALSE)&lt;V$4,5,(V$3-VLOOKUP($C97,'Regional Crises'!$B$1:$R$66,16,FALSE))/(V$3-V$4)*5)),1)))),(IF(VLOOKUP($E97,'Country Indicator Data'!$B$4:$N$194,12,FALSE)="x","x",ROUND(IF(VLOOKUP($E97,'Country Indicator Data'!$B$4:$N$194,12,FALSE)&gt;V$3,0,IF(VLOOKUP($E97,'Country Indicator Data'!$B$4:$N$194,12,FALSE)&lt;V$4,5,(V$3-VLOOKUP($E97,'Country Indicator Data'!$B$4:$N$194,12,FALSE))/(V$3-V$4)*5)),1))))</f>
        <v>4.9000000000000004</v>
      </c>
      <c r="W97" s="166">
        <f t="shared" si="31"/>
        <v>4.4000000000000004</v>
      </c>
      <c r="X97" s="166">
        <f t="shared" si="32"/>
        <v>2.9</v>
      </c>
      <c r="Y97" s="173">
        <f>IF('Core Indicators'!FC94="x","x",IF('Core Indicators'!FC94&gt;=5,5,IF('Core Indicators'!FC94&gt;=4,4,IF('Core Indicators'!FC94&gt;=3,3,IF('Core Indicators'!FC94&gt;=2,2,IF('Core Indicators'!FC94&gt;=1,1,0))))))</f>
        <v>1</v>
      </c>
      <c r="Z97" s="166">
        <f t="shared" si="33"/>
        <v>1</v>
      </c>
      <c r="AA97" s="173">
        <f>'Crisis Indicator Data'!Y94</f>
        <v>1</v>
      </c>
      <c r="AB97" s="173">
        <f>'Crisis Indicator Data'!Z94</f>
        <v>2</v>
      </c>
      <c r="AC97" s="173">
        <f>'Crisis Indicator Data'!AA94</f>
        <v>2</v>
      </c>
      <c r="AD97" s="173">
        <f>'Crisis Indicator Data'!AB94</f>
        <v>0</v>
      </c>
      <c r="AE97" s="173">
        <f t="shared" si="34"/>
        <v>2</v>
      </c>
      <c r="AF97" s="173">
        <f>'Crisis Indicator Data'!AC94</f>
        <v>3</v>
      </c>
      <c r="AG97" s="173">
        <f>'Crisis Indicator Data'!AD94</f>
        <v>3</v>
      </c>
      <c r="AH97" s="173">
        <f t="shared" si="35"/>
        <v>5</v>
      </c>
      <c r="AI97" s="173">
        <f>'Crisis Indicator Data'!AE94</f>
        <v>0</v>
      </c>
      <c r="AJ97" s="173">
        <f>'Crisis Indicator Data'!AF94</f>
        <v>0</v>
      </c>
      <c r="AK97" s="173">
        <f>'Crisis Indicator Data'!AG94</f>
        <v>3</v>
      </c>
      <c r="AL97" s="173">
        <f t="shared" si="36"/>
        <v>3</v>
      </c>
      <c r="AM97" s="166">
        <f t="shared" si="37"/>
        <v>3</v>
      </c>
      <c r="AN97" s="166">
        <f t="shared" si="38"/>
        <v>2</v>
      </c>
    </row>
    <row r="98" spans="1:40" ht="13.5" customHeight="1">
      <c r="A98" s="97" t="str">
        <f>'Crisis Indicator Data'!A95</f>
        <v>Conflict in Palestine</v>
      </c>
      <c r="B98" s="98" t="str">
        <f>'Crisis Indicator Data'!B95</f>
        <v>Conflict</v>
      </c>
      <c r="C98" s="98" t="str">
        <f>'Crisis Indicator Data'!C95</f>
        <v>PSE002</v>
      </c>
      <c r="D98" s="98" t="str">
        <f>'Crisis Indicator Data'!D95</f>
        <v>Palestine</v>
      </c>
      <c r="E98" s="99" t="str">
        <f>'Crisis Indicator Data'!E95</f>
        <v>PSE</v>
      </c>
      <c r="F98" s="166" t="str">
        <f>IF(B98="Regional crisis",(IF(VLOOKUP($C98,'Regional Crises'!$B$1:$R$66,7,FALSE)="x","x",ROUND(IF(VLOOKUP($C98,'Regional Crises'!$B$1:$R$66,7,FALSE)&gt;$F$3,5,IF(VLOOKUP($C98,'Regional Crises'!$B$1:$R$66,7,FALSE)&lt;F$4,0,($F$3-VLOOKUP($C98,'Regional Crises'!$B$1:$R$66,7,FALSE))/($F$3-$F$4)*5)),1))),IF(VLOOKUP($E98,'Country Indicator Data'!$B$4:$N$194,3,FALSE)="x","x",ROUND(IF(VLOOKUP($E98,'Country Indicator Data'!$B$4:$N$194,3,FALSE)&gt;$F$3,5,IF(VLOOKUP($E98,'Country Indicator Data'!$B$4:$N$194,3,FALSE)&lt;$F$4,0,($F$3-VLOOKUP($E98,'Country Indicator Data'!$B$4:$N$194,3,FALSE))/($F$3-$F$4)*5)),1)))</f>
        <v>x</v>
      </c>
      <c r="G98" s="166" t="str">
        <f>IF(B98="Regional crisis",(IF(VLOOKUP($C98,'Regional Crises'!$B$1:$R$66,9,FALSE)="x","x",ROUND(IF(VLOOKUP($C98,'Regional Crises'!$B$1:$R$66,9,FALSE)&gt;G$3,5,IF(VLOOKUP($C98,'Regional Crises'!$B$1:$R$66,9,FALSE)&lt;G$4,0,(G$3-VLOOKUP($C98,'Regional Crises'!$B$1:$R$66,9,FALSE))/(G$3-G$4)*5)),1))),IF(VLOOKUP($E98,'Country Indicator Data'!$B$4:$N$194,5,FALSE)="x","x",ROUND(IF(VLOOKUP($E98,'Country Indicator Data'!$B$4:$N$194,5,FALSE)&gt;G$3,5,IF(VLOOKUP($E98,'Country Indicator Data'!$B$4:$N$194,5,FALSE)&lt;G$4,0,(G$3-VLOOKUP($E98,'Country Indicator Data'!$B$4:$N$194,5,FALSE))/(G$3-G$4)*5)),1)))</f>
        <v>x</v>
      </c>
      <c r="H98" s="166" t="str">
        <f t="shared" si="26"/>
        <v>x</v>
      </c>
      <c r="I98" s="166">
        <f>IF(B98="Regional crisis",(IF(VLOOKUP($C98,'Regional Crises'!$B$1:$R$66,6,FALSE)="x","x",ROUND(IF(VLOOKUP($C98,'Regional Crises'!$B$1:$R$66,6,FALSE)&gt;I$3,5,IF(VLOOKUP($C98,'Regional Crises'!$B$1:$R$66,6,FALSE)&lt;I$4,0,5-(I$3-VLOOKUP($C98,'Regional Crises'!$B$1:$R$66,6,FALSE))/(I$3-I$4)*5)),1))),IF(VLOOKUP($E98,'Country Indicator Data'!$B$4:$N$194,2,FALSE)="x","x",ROUND(IF(VLOOKUP($E98,'Country Indicator Data'!$B$4:$N$194,2,FALSE)&gt;I$3,5,IF(VLOOKUP($E98,'Country Indicator Data'!$B$4:$N$194,2,FALSE)&lt;I$4,0,5-(I$3-VLOOKUP($E98,'Country Indicator Data'!$B$4:$N$194,2,FALSE))/(I$3-I$4)*5)),1)))</f>
        <v>0</v>
      </c>
      <c r="J98" s="166">
        <f>IF(B98="Regional crisis",(IF(VLOOKUP($C98,'Regional Crises'!$B$1:$R$66,8,FALSE)="x","x",ROUND(IF(VLOOKUP($C98,'Regional Crises'!$B$1:$R$66,8,FALSE)&gt;J$3,5,IF(VLOOKUP($C98,'Regional Crises'!$B$1:$R$66,8,FALSE)&lt;J$4,0,5-(J$3-VLOOKUP($C98,'Regional Crises'!$B$1:$R$66,8,FALSE))/(J$3-J$4)*5)),1))),IF(VLOOKUP($E98,'Country Indicator Data'!$B$4:$N$194,4,FALSE)="x","x",ROUND(IF(VLOOKUP($E98,'Country Indicator Data'!$B$4:$N$194,4,FALSE)&gt;J$3,5,IF(VLOOKUP($E98,'Country Indicator Data'!$B$4:$N$194,4,FALSE)&lt;J$4,0,5-(J$3-VLOOKUP($E98,'Country Indicator Data'!$B$4:$N$194,4,FALSE))/(J$3-J$4)*5)),1)))</f>
        <v>0</v>
      </c>
      <c r="K98" s="166">
        <f t="shared" si="27"/>
        <v>0</v>
      </c>
      <c r="L98" s="166" t="str">
        <f>IF(B98="Regional crisis",(IF(VLOOKUP($C98,'Regional Crises'!$B$1:$R$66,10,FALSE)="x","x",ROUND(IF(VLOOKUP($C98,'Regional Crises'!$B$1:$R$66,10,FALSE)&gt;L$3,5,IF(VLOOKUP($C98,'Regional Crises'!$B$1:$R$66,10,FALSE)&lt;L$4,0,5-(L$3-VLOOKUP($C98,'Regional Crises'!$B$1:$R$66,10,FALSE))/(L$3-L$4)*5)),1))),IF(VLOOKUP($E98,'Country Indicator Data'!$B$4:$N$194,6,FALSE)="x","x",ROUND(IF(VLOOKUP($E98,'Country Indicator Data'!$B$4:$N$194,6,FALSE)&gt;L$3,5,IF(VLOOKUP($E98,'Country Indicator Data'!$B$4:$N$194,6,FALSE)&lt;L$4,0,5-(L$3-VLOOKUP($E98,'Country Indicator Data'!$B$4:$N$194,6,FALSE))/(L$3-L$4)*5)),1)))</f>
        <v>x</v>
      </c>
      <c r="M98" s="166">
        <f>IF(B98="Regional crisis",(IF(VLOOKUP($C98,'Regional Crises'!$B$1:$R$66,11,FALSE)="x","x",ROUND(IF(VLOOKUP($C98,'Regional Crises'!$B$1:$R$66,11,FALSE)&gt;M$3,5,IF(VLOOKUP($C98,'Regional Crises'!$B$1:$R$66,11,FALSE)&lt;M$4,0,5-(M$3-VLOOKUP($C98,'Regional Crises'!$B$1:$R$66,11,FALSE))/(M$3-M$4)*5)),1))),IF(VLOOKUP($E98,'Country Indicator Data'!$B$4:$N$194,7,FALSE)="x","x",ROUND(IF(VLOOKUP($E98,'Country Indicator Data'!$B$4:$N$194,7,FALSE)&gt;M$3,5,IF(VLOOKUP($E98,'Country Indicator Data'!$B$4:$N$194,7,FALSE)&lt;M$4,0,5-(M$3-VLOOKUP($E98,'Country Indicator Data'!$B$4:$N$194,7,FALSE))/(M$3-M$4)*5)),1)))</f>
        <v>1.1000000000000001</v>
      </c>
      <c r="N98" s="166">
        <f t="shared" si="28"/>
        <v>1.1000000000000001</v>
      </c>
      <c r="O98" s="166">
        <f t="shared" si="29"/>
        <v>0.55000000000000004</v>
      </c>
      <c r="P98" s="166">
        <f>IF(B98="Regional crisis",VLOOKUP(C98,'Regional Crises'!$B$1:$R$69,12,FALSE),VLOOKUP(E98,'Country Indicator Data'!$B$4:$I$194,8,FALSE))</f>
        <v>3</v>
      </c>
      <c r="Q98" s="166">
        <f>IF($B98="Regional crisis",((IF(VLOOKUP($C98,'Regional Crises'!$B$1:$R$66,13,FALSE)="x","x",ROUND(IF(VLOOKUP($C98,'Regional Crises'!$B$1:$R$66,13,FALSE)&gt;Q$3,5,IF(VLOOKUP($C98,'Regional Crises'!$B$1:$R$66,13,FALSE)&lt;Q$4,0,5-(LOG(Q$3)-LOG(VLOOKUP($C98,'Regional Crises'!$B$1:$R$66,13,FALSE)))/(LOG(Q$3)-LOG(Q$4))*5)),1)))),(IF(VLOOKUP($E98,'Country Indicator Data'!$B$4:$N$194,9,FALSE)="x","x",ROUND(IF(VLOOKUP($E98,'Country Indicator Data'!$B$4:$N$194,9,FALSE)&gt;Q$3,5,IF(VLOOKUP($E98,'Country Indicator Data'!$B$4:$N$194,9,FALSE)&lt;Q$4,0,5-(LOG(Q$3)-LOG(VLOOKUP($E98,'Country Indicator Data'!$B$4:$N$194,9,FALSE)))/(LOG(Q$3)-LOG(Q$4))*5)),1))))</f>
        <v>1.4</v>
      </c>
      <c r="R98" s="166">
        <f t="shared" si="30"/>
        <v>2.2000000000000002</v>
      </c>
      <c r="S98" s="166" t="str">
        <f>IF(B98="Regional crisis",((IF(VLOOKUP($C98,'Regional Crises'!$B$1:$R$66,17,FALSE)="x","x",ROUND(IF(VLOOKUP($C98,'Regional Crises'!$B$1:$R$66,17,FALSE)&gt;S$3,0,IF(VLOOKUP($C98,'Regional Crises'!$B$1:$R$66,17,FALSE)&lt;S$4,5,(S$3-VLOOKUP($C98,'Regional Crises'!$B$1:$R$66,17,FALSE))/(S$3-S$4)*5)),1)))),(IF(VLOOKUP($E98,'Country Indicator Data'!$B$4:$N$194,13,FALSE)="x","x",ROUND(IF(VLOOKUP($E98,'Country Indicator Data'!$B$4:$N$194,13,FALSE)&gt;S$3,0,IF(VLOOKUP($E98,'Country Indicator Data'!$B$4:$N$194,13,FALSE)&lt;S$4,5,(S$3-VLOOKUP($E98,'Country Indicator Data'!$B$4:$N$194,13,FALSE))/(S$3-S$4)*5)),1))))</f>
        <v>x</v>
      </c>
      <c r="T98" s="166">
        <f>IF(B98="Regional crisis",((IF(VLOOKUP($C98,'Regional Crises'!$B$1:$R$66,14,FALSE)="x","x",ROUND(IF(VLOOKUP($C98,'Regional Crises'!$B$1:$R$66,14,FALSE)&gt;T$3,0,IF(VLOOKUP($C98,'Regional Crises'!$B$1:$R$66,14,FALSE)&lt;T$4,5,(T$3-VLOOKUP($C98,'Regional Crises'!$B$1:$R$66,14,FALSE))/(T$3-T$4)*5)),1)))),(IF(VLOOKUP($E98,'Country Indicator Data'!$B$4:$N$194,10,FALSE)="x","x",ROUND(IF(VLOOKUP($E98,'Country Indicator Data'!$B$4:$N$194,10,FALSE)&gt;T$3,0,IF(VLOOKUP($E98,'Country Indicator Data'!$B$4:$N$194,10,FALSE)&lt;T$4,5,(T$3-VLOOKUP($E98,'Country Indicator Data'!$B$4:$N$194,10,FALSE))/(T$3-T$4)*5)),1))))</f>
        <v>3</v>
      </c>
      <c r="U98" s="166" t="str">
        <f>IF(B98="Regional crisis",((IF(VLOOKUP($C98,'Regional Crises'!$B$1:$R$66,15,FALSE)="x","x",ROUND(IF(VLOOKUP($C98,'Regional Crises'!$B$1:$R$66,15,FALSE)&gt;U$3,0,IF(VLOOKUP($C98,'Regional Crises'!$B$1:$R$66,15,FALSE)&lt;U$4,5,(U$3-VLOOKUP($C98,'Regional Crises'!$B$1:$R$66,15,FALSE))/(U$3-U$4)*5)),1)))),(IF(VLOOKUP($E98,'Country Indicator Data'!$B$4:$N$194,11,FALSE)="x","x",ROUND(IF(VLOOKUP($E98,'Country Indicator Data'!$B$4:$N$194,11,FALSE)&gt;U$3,0,IF(VLOOKUP($E98,'Country Indicator Data'!$B$4:$N$194,11,FALSE)&lt;U$4,5,(U$3-VLOOKUP($E98,'Country Indicator Data'!$B$4:$N$194,11,FALSE))/(U$3-U$4)*5)),1))))</f>
        <v>x</v>
      </c>
      <c r="V98" s="166">
        <f>IF(B98="Regional crisis",((IF(VLOOKUP($C98,'Regional Crises'!$B$1:$R$66,16,FALSE)="x","x",ROUND(IF(VLOOKUP($C98,'Regional Crises'!$B$1:$R$66,16,FALSE)&gt;V$3,0,IF(VLOOKUP($C98,'Regional Crises'!$B$1:$R$66,16,FALSE)&lt;V$4,5,(V$3-VLOOKUP($C98,'Regional Crises'!$B$1:$R$66,16,FALSE))/(V$3-V$4)*5)),1)))),(IF(VLOOKUP($E98,'Country Indicator Data'!$B$4:$N$194,12,FALSE)="x","x",ROUND(IF(VLOOKUP($E98,'Country Indicator Data'!$B$4:$N$194,12,FALSE)&gt;V$3,0,IF(VLOOKUP($E98,'Country Indicator Data'!$B$4:$N$194,12,FALSE)&lt;V$4,5,(V$3-VLOOKUP($E98,'Country Indicator Data'!$B$4:$N$194,12,FALSE))/(V$3-V$4)*5)),1))))</f>
        <v>4.5</v>
      </c>
      <c r="W98" s="166">
        <f t="shared" si="31"/>
        <v>3.8</v>
      </c>
      <c r="X98" s="166">
        <f t="shared" si="32"/>
        <v>2.2000000000000002</v>
      </c>
      <c r="Y98" s="173">
        <f>IF('Core Indicators'!FC95="x","x",IF('Core Indicators'!FC95&gt;=5,5,IF('Core Indicators'!FC95&gt;=4,4,IF('Core Indicators'!FC95&gt;=3,3,IF('Core Indicators'!FC95&gt;=2,2,IF('Core Indicators'!FC95&gt;=1,1,0))))))</f>
        <v>4</v>
      </c>
      <c r="Z98" s="166">
        <f t="shared" si="33"/>
        <v>4</v>
      </c>
      <c r="AA98" s="173">
        <f>'Crisis Indicator Data'!Y95</f>
        <v>2</v>
      </c>
      <c r="AB98" s="173">
        <f>'Crisis Indicator Data'!Z95</f>
        <v>3</v>
      </c>
      <c r="AC98" s="173">
        <f>'Crisis Indicator Data'!AA95</f>
        <v>3</v>
      </c>
      <c r="AD98" s="173">
        <f>'Crisis Indicator Data'!AB95</f>
        <v>0</v>
      </c>
      <c r="AE98" s="173">
        <f t="shared" si="34"/>
        <v>4</v>
      </c>
      <c r="AF98" s="173">
        <f>'Crisis Indicator Data'!AC95</f>
        <v>3</v>
      </c>
      <c r="AG98" s="173">
        <f>'Crisis Indicator Data'!AD95</f>
        <v>3</v>
      </c>
      <c r="AH98" s="173">
        <f t="shared" si="35"/>
        <v>5</v>
      </c>
      <c r="AI98" s="173">
        <f>'Crisis Indicator Data'!AE95</f>
        <v>2</v>
      </c>
      <c r="AJ98" s="173">
        <f>'Crisis Indicator Data'!AF95</f>
        <v>2</v>
      </c>
      <c r="AK98" s="173">
        <f>'Crisis Indicator Data'!AG95</f>
        <v>2</v>
      </c>
      <c r="AL98" s="173">
        <f t="shared" si="36"/>
        <v>4</v>
      </c>
      <c r="AM98" s="166">
        <f t="shared" si="37"/>
        <v>4</v>
      </c>
      <c r="AN98" s="166">
        <f t="shared" si="38"/>
        <v>4</v>
      </c>
    </row>
    <row r="99" spans="1:40" ht="13.5" customHeight="1">
      <c r="A99" s="97" t="str">
        <f>'Crisis Indicator Data'!A96</f>
        <v>Regional Boko Haram Crisis</v>
      </c>
      <c r="B99" s="98" t="str">
        <f>'Crisis Indicator Data'!B96</f>
        <v>Regional crisis</v>
      </c>
      <c r="C99" s="98" t="str">
        <f>'Crisis Indicator Data'!C96</f>
        <v>REG001</v>
      </c>
      <c r="D99" s="98" t="str">
        <f>'Crisis Indicator Data'!D96</f>
        <v>Nigeria,Niger,Chad,Cameroon</v>
      </c>
      <c r="E99" s="99" t="str">
        <f>'Crisis Indicator Data'!E96</f>
        <v>NGA,NER,TCD,CMR</v>
      </c>
      <c r="F99" s="166">
        <f>IF(B99="Regional crisis",(IF(VLOOKUP($C99,'Regional Crises'!$B$1:$R$66,7,FALSE)="x","x",ROUND(IF(VLOOKUP($C99,'Regional Crises'!$B$1:$R$66,7,FALSE)&gt;$F$3,5,IF(VLOOKUP($C99,'Regional Crises'!$B$1:$R$66,7,FALSE)&lt;F$4,0,($F$3-VLOOKUP($C99,'Regional Crises'!$B$1:$R$66,7,FALSE))/($F$3-$F$4)*5)),1))),IF(VLOOKUP($E99,'Country Indicator Data'!$B$4:$N$194,3,FALSE)="x","x",ROUND(IF(VLOOKUP($E99,'Country Indicator Data'!$B$4:$N$194,3,FALSE)&gt;$F$3,5,IF(VLOOKUP($E99,'Country Indicator Data'!$B$4:$N$194,3,FALSE)&lt;$F$4,0,($F$3-VLOOKUP($E99,'Country Indicator Data'!$B$4:$N$194,3,FALSE))/($F$3-$F$4)*5)),1)))</f>
        <v>2.8</v>
      </c>
      <c r="G99" s="166">
        <f>IF(B99="Regional crisis",(IF(VLOOKUP($C99,'Regional Crises'!$B$1:$R$66,9,FALSE)="x","x",ROUND(IF(VLOOKUP($C99,'Regional Crises'!$B$1:$R$66,9,FALSE)&gt;G$3,5,IF(VLOOKUP($C99,'Regional Crises'!$B$1:$R$66,9,FALSE)&lt;G$4,0,(G$3-VLOOKUP($C99,'Regional Crises'!$B$1:$R$66,9,FALSE))/(G$3-G$4)*5)),1))),IF(VLOOKUP($E99,'Country Indicator Data'!$B$4:$N$194,5,FALSE)="x","x",ROUND(IF(VLOOKUP($E99,'Country Indicator Data'!$B$4:$N$194,5,FALSE)&gt;G$3,5,IF(VLOOKUP($E99,'Country Indicator Data'!$B$4:$N$194,5,FALSE)&lt;G$4,0,(G$3-VLOOKUP($E99,'Country Indicator Data'!$B$4:$N$194,5,FALSE))/(G$3-G$4)*5)),1)))</f>
        <v>2.7</v>
      </c>
      <c r="H99" s="166">
        <f t="shared" si="26"/>
        <v>2.75</v>
      </c>
      <c r="I99" s="166">
        <f>IF(B99="Regional crisis",(IF(VLOOKUP($C99,'Regional Crises'!$B$1:$R$66,6,FALSE)="x","x",ROUND(IF(VLOOKUP($C99,'Regional Crises'!$B$1:$R$66,6,FALSE)&gt;I$3,5,IF(VLOOKUP($C99,'Regional Crises'!$B$1:$R$66,6,FALSE)&lt;I$4,0,5-(I$3-VLOOKUP($C99,'Regional Crises'!$B$1:$R$66,6,FALSE))/(I$3-I$4)*5)),1))),IF(VLOOKUP($E99,'Country Indicator Data'!$B$4:$N$194,2,FALSE)="x","x",ROUND(IF(VLOOKUP($E99,'Country Indicator Data'!$B$4:$N$194,2,FALSE)&gt;I$3,5,IF(VLOOKUP($E99,'Country Indicator Data'!$B$4:$N$194,2,FALSE)&lt;I$4,0,5-(I$3-VLOOKUP($E99,'Country Indicator Data'!$B$4:$N$194,2,FALSE))/(I$3-I$4)*5)),1)))</f>
        <v>4</v>
      </c>
      <c r="J99" s="166">
        <f>IF(B99="Regional crisis",(IF(VLOOKUP($C99,'Regional Crises'!$B$1:$R$66,8,FALSE)="x","x",ROUND(IF(VLOOKUP($C99,'Regional Crises'!$B$1:$R$66,8,FALSE)&gt;J$3,5,IF(VLOOKUP($C99,'Regional Crises'!$B$1:$R$66,8,FALSE)&lt;J$4,0,5-(J$3-VLOOKUP($C99,'Regional Crises'!$B$1:$R$66,8,FALSE))/(J$3-J$4)*5)),1))),IF(VLOOKUP($E99,'Country Indicator Data'!$B$4:$N$194,4,FALSE)="x","x",ROUND(IF(VLOOKUP($E99,'Country Indicator Data'!$B$4:$N$194,4,FALSE)&gt;J$3,5,IF(VLOOKUP($E99,'Country Indicator Data'!$B$4:$N$194,4,FALSE)&lt;J$4,0,5-(J$3-VLOOKUP($E99,'Country Indicator Data'!$B$4:$N$194,4,FALSE))/(J$3-J$4)*5)),1)))</f>
        <v>0.8</v>
      </c>
      <c r="K99" s="166">
        <f t="shared" si="27"/>
        <v>2.4</v>
      </c>
      <c r="L99" s="166">
        <f>IF(B99="Regional crisis",(IF(VLOOKUP($C99,'Regional Crises'!$B$1:$R$66,10,FALSE)="x","x",ROUND(IF(VLOOKUP($C99,'Regional Crises'!$B$1:$R$66,10,FALSE)&gt;L$3,5,IF(VLOOKUP($C99,'Regional Crises'!$B$1:$R$66,10,FALSE)&lt;L$4,0,5-(L$3-VLOOKUP($C99,'Regional Crises'!$B$1:$R$66,10,FALSE))/(L$3-L$4)*5)),1))),IF(VLOOKUP($E99,'Country Indicator Data'!$B$4:$N$194,6,FALSE)="x","x",ROUND(IF(VLOOKUP($E99,'Country Indicator Data'!$B$4:$N$194,6,FALSE)&gt;L$3,5,IF(VLOOKUP($E99,'Country Indicator Data'!$B$4:$N$194,6,FALSE)&lt;L$4,0,5-(L$3-VLOOKUP($E99,'Country Indicator Data'!$B$4:$N$194,6,FALSE))/(L$3-L$4)*5)),1)))</f>
        <v>4.3</v>
      </c>
      <c r="M99" s="166">
        <f>IF(B99="Regional crisis",(IF(VLOOKUP($C99,'Regional Crises'!$B$1:$R$66,11,FALSE)="x","x",ROUND(IF(VLOOKUP($C99,'Regional Crises'!$B$1:$R$66,11,FALSE)&gt;M$3,5,IF(VLOOKUP($C99,'Regional Crises'!$B$1:$R$66,11,FALSE)&lt;M$4,0,5-(M$3-VLOOKUP($C99,'Regional Crises'!$B$1:$R$66,11,FALSE))/(M$3-M$4)*5)),1))),IF(VLOOKUP($E99,'Country Indicator Data'!$B$4:$N$194,7,FALSE)="x","x",ROUND(IF(VLOOKUP($E99,'Country Indicator Data'!$B$4:$N$194,7,FALSE)&gt;M$3,5,IF(VLOOKUP($E99,'Country Indicator Data'!$B$4:$N$194,7,FALSE)&lt;M$4,0,5-(M$3-VLOOKUP($E99,'Country Indicator Data'!$B$4:$N$194,7,FALSE))/(M$3-M$4)*5)),1)))</f>
        <v>2.1</v>
      </c>
      <c r="N99" s="166">
        <f t="shared" si="28"/>
        <v>3.2</v>
      </c>
      <c r="O99" s="166">
        <f t="shared" si="29"/>
        <v>2.7833333333333337</v>
      </c>
      <c r="P99" s="166">
        <f>IF(B99="Regional crisis",VLOOKUP(C99,'Regional Crises'!$B$1:$R$69,12,FALSE),VLOOKUP(E99,'Country Indicator Data'!$B$4:$I$194,8,FALSE))</f>
        <v>3.5</v>
      </c>
      <c r="Q99" s="166">
        <f>IF($B99="Regional crisis",((IF(VLOOKUP($C99,'Regional Crises'!$B$1:$R$66,13,FALSE)="x","x",ROUND(IF(VLOOKUP($C99,'Regional Crises'!$B$1:$R$66,13,FALSE)&gt;Q$3,5,IF(VLOOKUP($C99,'Regional Crises'!$B$1:$R$66,13,FALSE)&lt;Q$4,0,5-(LOG(Q$3)-LOG(VLOOKUP($C99,'Regional Crises'!$B$1:$R$66,13,FALSE)))/(LOG(Q$3)-LOG(Q$4))*5)),1)))),(IF(VLOOKUP($E99,'Country Indicator Data'!$B$4:$N$194,9,FALSE)="x","x",ROUND(IF(VLOOKUP($E99,'Country Indicator Data'!$B$4:$N$194,9,FALSE)&gt;Q$3,5,IF(VLOOKUP($E99,'Country Indicator Data'!$B$4:$N$194,9,FALSE)&lt;Q$4,0,5-(LOG(Q$3)-LOG(VLOOKUP($E99,'Country Indicator Data'!$B$4:$N$194,9,FALSE)))/(LOG(Q$3)-LOG(Q$4))*5)),1))))</f>
        <v>5</v>
      </c>
      <c r="R99" s="166">
        <f t="shared" si="30"/>
        <v>4.25</v>
      </c>
      <c r="S99" s="166">
        <f>IF(B99="Regional crisis",((IF(VLOOKUP($C99,'Regional Crises'!$B$1:$R$66,17,FALSE)="x","x",ROUND(IF(VLOOKUP($C99,'Regional Crises'!$B$1:$R$66,17,FALSE)&gt;S$3,0,IF(VLOOKUP($C99,'Regional Crises'!$B$1:$R$66,17,FALSE)&lt;S$4,5,(S$3-VLOOKUP($C99,'Regional Crises'!$B$1:$R$66,17,FALSE))/(S$3-S$4)*5)),1)))),(IF(VLOOKUP($E99,'Country Indicator Data'!$B$4:$N$194,13,FALSE)="x","x",ROUND(IF(VLOOKUP($E99,'Country Indicator Data'!$B$4:$N$194,13,FALSE)&gt;S$3,0,IF(VLOOKUP($E99,'Country Indicator Data'!$B$4:$N$194,13,FALSE)&lt;S$4,5,(S$3-VLOOKUP($E99,'Country Indicator Data'!$B$4:$N$194,13,FALSE))/(S$3-S$4)*5)),1))))</f>
        <v>3.7</v>
      </c>
      <c r="T99" s="166">
        <f>IF(B99="Regional crisis",((IF(VLOOKUP($C99,'Regional Crises'!$B$1:$R$66,14,FALSE)="x","x",ROUND(IF(VLOOKUP($C99,'Regional Crises'!$B$1:$R$66,14,FALSE)&gt;T$3,0,IF(VLOOKUP($C99,'Regional Crises'!$B$1:$R$66,14,FALSE)&lt;T$4,5,(T$3-VLOOKUP($C99,'Regional Crises'!$B$1:$R$66,14,FALSE))/(T$3-T$4)*5)),1)))),(IF(VLOOKUP($E99,'Country Indicator Data'!$B$4:$N$194,10,FALSE)="x","x",ROUND(IF(VLOOKUP($E99,'Country Indicator Data'!$B$4:$N$194,10,FALSE)&gt;T$3,0,IF(VLOOKUP($E99,'Country Indicator Data'!$B$4:$N$194,10,FALSE)&lt;T$4,5,(T$3-VLOOKUP($E99,'Country Indicator Data'!$B$4:$N$194,10,FALSE))/(T$3-T$4)*5)),1))))</f>
        <v>3.5</v>
      </c>
      <c r="U99" s="166">
        <f>IF(B99="Regional crisis",((IF(VLOOKUP($C99,'Regional Crises'!$B$1:$R$66,15,FALSE)="x","x",ROUND(IF(VLOOKUP($C99,'Regional Crises'!$B$1:$R$66,15,FALSE)&gt;U$3,0,IF(VLOOKUP($C99,'Regional Crises'!$B$1:$R$66,15,FALSE)&lt;U$4,5,(U$3-VLOOKUP($C99,'Regional Crises'!$B$1:$R$66,15,FALSE))/(U$3-U$4)*5)),1)))),(IF(VLOOKUP($E99,'Country Indicator Data'!$B$4:$N$194,11,FALSE)="x","x",ROUND(IF(VLOOKUP($E99,'Country Indicator Data'!$B$4:$N$194,11,FALSE)&gt;U$3,0,IF(VLOOKUP($E99,'Country Indicator Data'!$B$4:$N$194,11,FALSE)&lt;U$4,5,(U$3-VLOOKUP($E99,'Country Indicator Data'!$B$4:$N$194,11,FALSE))/(U$3-U$4)*5)),1))))</f>
        <v>3</v>
      </c>
      <c r="V99" s="166">
        <f>IF(B99="Regional crisis",((IF(VLOOKUP($C99,'Regional Crises'!$B$1:$R$66,16,FALSE)="x","x",ROUND(IF(VLOOKUP($C99,'Regional Crises'!$B$1:$R$66,16,FALSE)&gt;V$3,0,IF(VLOOKUP($C99,'Regional Crises'!$B$1:$R$66,16,FALSE)&lt;V$4,5,(V$3-VLOOKUP($C99,'Regional Crises'!$B$1:$R$66,16,FALSE))/(V$3-V$4)*5)),1)))),(IF(VLOOKUP($E99,'Country Indicator Data'!$B$4:$N$194,12,FALSE)="x","x",ROUND(IF(VLOOKUP($E99,'Country Indicator Data'!$B$4:$N$194,12,FALSE)&gt;V$3,0,IF(VLOOKUP($E99,'Country Indicator Data'!$B$4:$N$194,12,FALSE)&lt;V$4,5,(V$3-VLOOKUP($E99,'Country Indicator Data'!$B$4:$N$194,12,FALSE))/(V$3-V$4)*5)),1))))</f>
        <v>3.4</v>
      </c>
      <c r="W99" s="166">
        <f t="shared" si="31"/>
        <v>3.4</v>
      </c>
      <c r="X99" s="166">
        <f t="shared" si="32"/>
        <v>3.5</v>
      </c>
      <c r="Y99" s="173">
        <f>IF('Core Indicators'!FC96="x","x",IF('Core Indicators'!FC96&gt;=5,5,IF('Core Indicators'!FC96&gt;=4,4,IF('Core Indicators'!FC96&gt;=3,3,IF('Core Indicators'!FC96&gt;=2,2,IF('Core Indicators'!FC96&gt;=1,1,0))))))</f>
        <v>5</v>
      </c>
      <c r="Z99" s="166">
        <f t="shared" si="33"/>
        <v>5</v>
      </c>
      <c r="AA99" s="173">
        <f>'Crisis Indicator Data'!Y96</f>
        <v>1</v>
      </c>
      <c r="AB99" s="173">
        <f>'Crisis Indicator Data'!Z96</f>
        <v>1</v>
      </c>
      <c r="AC99" s="173">
        <f>'Crisis Indicator Data'!AA96</f>
        <v>2</v>
      </c>
      <c r="AD99" s="173">
        <f>'Crisis Indicator Data'!AB96</f>
        <v>2</v>
      </c>
      <c r="AE99" s="173">
        <f t="shared" si="34"/>
        <v>3</v>
      </c>
      <c r="AF99" s="173">
        <f>'Crisis Indicator Data'!AC96</f>
        <v>0</v>
      </c>
      <c r="AG99" s="173">
        <f>'Crisis Indicator Data'!AD96</f>
        <v>2</v>
      </c>
      <c r="AH99" s="173">
        <f t="shared" si="35"/>
        <v>2</v>
      </c>
      <c r="AI99" s="173">
        <f>'Crisis Indicator Data'!AE96</f>
        <v>2</v>
      </c>
      <c r="AJ99" s="173">
        <f>'Crisis Indicator Data'!AF96</f>
        <v>2</v>
      </c>
      <c r="AK99" s="173">
        <f>'Crisis Indicator Data'!AG96</f>
        <v>3</v>
      </c>
      <c r="AL99" s="173">
        <f t="shared" si="36"/>
        <v>5</v>
      </c>
      <c r="AM99" s="166">
        <f t="shared" si="37"/>
        <v>3</v>
      </c>
      <c r="AN99" s="166">
        <f t="shared" si="38"/>
        <v>4</v>
      </c>
    </row>
    <row r="100" spans="1:40" ht="13.5" customHeight="1">
      <c r="A100" s="97" t="str">
        <f>'Crisis Indicator Data'!A97</f>
        <v>Venezuela Regional Crisis</v>
      </c>
      <c r="B100" s="98" t="str">
        <f>'Crisis Indicator Data'!B97</f>
        <v>Regional crisis</v>
      </c>
      <c r="C100" s="98" t="str">
        <f>'Crisis Indicator Data'!C97</f>
        <v>REG002</v>
      </c>
      <c r="D100" s="98" t="str">
        <f>'Crisis Indicator Data'!D97</f>
        <v>Venezuela,Brazil,Colombia,Ecuador,Peru,Trinidad and Tobago</v>
      </c>
      <c r="E100" s="99" t="str">
        <f>'Crisis Indicator Data'!E97</f>
        <v>VEN,BRA,COL,ECU,PER,TTO</v>
      </c>
      <c r="F100" s="166">
        <f>IF(B100="Regional crisis",(IF(VLOOKUP($C100,'Regional Crises'!$B$1:$R$66,7,FALSE)="x","x",ROUND(IF(VLOOKUP($C100,'Regional Crises'!$B$1:$R$66,7,FALSE)&gt;$F$3,5,IF(VLOOKUP($C100,'Regional Crises'!$B$1:$R$66,7,FALSE)&lt;F$4,0,($F$3-VLOOKUP($C100,'Regional Crises'!$B$1:$R$66,7,FALSE))/($F$3-$F$4)*5)),1))),IF(VLOOKUP($E100,'Country Indicator Data'!$B$4:$N$194,3,FALSE)="x","x",ROUND(IF(VLOOKUP($E100,'Country Indicator Data'!$B$4:$N$194,3,FALSE)&gt;$F$3,5,IF(VLOOKUP($E100,'Country Indicator Data'!$B$4:$N$194,3,FALSE)&lt;$F$4,0,($F$3-VLOOKUP($E100,'Country Indicator Data'!$B$4:$N$194,3,FALSE))/($F$3-$F$4)*5)),1)))</f>
        <v>1.5</v>
      </c>
      <c r="G100" s="166">
        <f>IF(B100="Regional crisis",(IF(VLOOKUP($C100,'Regional Crises'!$B$1:$R$66,9,FALSE)="x","x",ROUND(IF(VLOOKUP($C100,'Regional Crises'!$B$1:$R$66,9,FALSE)&gt;G$3,5,IF(VLOOKUP($C100,'Regional Crises'!$B$1:$R$66,9,FALSE)&lt;G$4,0,(G$3-VLOOKUP($C100,'Regional Crises'!$B$1:$R$66,9,FALSE))/(G$3-G$4)*5)),1))),IF(VLOOKUP($E100,'Country Indicator Data'!$B$4:$N$194,5,FALSE)="x","x",ROUND(IF(VLOOKUP($E100,'Country Indicator Data'!$B$4:$N$194,5,FALSE)&gt;G$3,5,IF(VLOOKUP($E100,'Country Indicator Data'!$B$4:$N$194,5,FALSE)&lt;G$4,0,(G$3-VLOOKUP($E100,'Country Indicator Data'!$B$4:$N$194,5,FALSE))/(G$3-G$4)*5)),1)))</f>
        <v>1.7</v>
      </c>
      <c r="H100" s="166">
        <f t="shared" si="26"/>
        <v>1.6</v>
      </c>
      <c r="I100" s="166">
        <f>IF(B100="Regional crisis",(IF(VLOOKUP($C100,'Regional Crises'!$B$1:$R$66,6,FALSE)="x","x",ROUND(IF(VLOOKUP($C100,'Regional Crises'!$B$1:$R$66,6,FALSE)&gt;I$3,5,IF(VLOOKUP($C100,'Regional Crises'!$B$1:$R$66,6,FALSE)&lt;I$4,0,5-(I$3-VLOOKUP($C100,'Regional Crises'!$B$1:$R$66,6,FALSE))/(I$3-I$4)*5)),1))),IF(VLOOKUP($E100,'Country Indicator Data'!$B$4:$N$194,2,FALSE)="x","x",ROUND(IF(VLOOKUP($E100,'Country Indicator Data'!$B$4:$N$194,2,FALSE)&gt;I$3,5,IF(VLOOKUP($E100,'Country Indicator Data'!$B$4:$N$194,2,FALSE)&lt;I$4,0,5-(I$3-VLOOKUP($E100,'Country Indicator Data'!$B$4:$N$194,2,FALSE))/(I$3-I$4)*5)),1)))</f>
        <v>2.4</v>
      </c>
      <c r="J100" s="166">
        <f>IF(B100="Regional crisis",(IF(VLOOKUP($C100,'Regional Crises'!$B$1:$R$66,8,FALSE)="x","x",ROUND(IF(VLOOKUP($C100,'Regional Crises'!$B$1:$R$66,8,FALSE)&gt;J$3,5,IF(VLOOKUP($C100,'Regional Crises'!$B$1:$R$66,8,FALSE)&lt;J$4,0,5-(J$3-VLOOKUP($C100,'Regional Crises'!$B$1:$R$66,8,FALSE))/(J$3-J$4)*5)),1))),IF(VLOOKUP($E100,'Country Indicator Data'!$B$4:$N$194,4,FALSE)="x","x",ROUND(IF(VLOOKUP($E100,'Country Indicator Data'!$B$4:$N$194,4,FALSE)&gt;J$3,5,IF(VLOOKUP($E100,'Country Indicator Data'!$B$4:$N$194,4,FALSE)&lt;J$4,0,5-(J$3-VLOOKUP($E100,'Country Indicator Data'!$B$4:$N$194,4,FALSE))/(J$3-J$4)*5)),1)))</f>
        <v>2.7</v>
      </c>
      <c r="K100" s="166">
        <f t="shared" si="27"/>
        <v>2.5499999999999998</v>
      </c>
      <c r="L100" s="166">
        <f>IF(B100="Regional crisis",(IF(VLOOKUP($C100,'Regional Crises'!$B$1:$R$66,10,FALSE)="x","x",ROUND(IF(VLOOKUP($C100,'Regional Crises'!$B$1:$R$66,10,FALSE)&gt;L$3,5,IF(VLOOKUP($C100,'Regional Crises'!$B$1:$R$66,10,FALSE)&lt;L$4,0,5-(L$3-VLOOKUP($C100,'Regional Crises'!$B$1:$R$66,10,FALSE))/(L$3-L$4)*5)),1))),IF(VLOOKUP($E100,'Country Indicator Data'!$B$4:$N$194,6,FALSE)="x","x",ROUND(IF(VLOOKUP($E100,'Country Indicator Data'!$B$4:$N$194,6,FALSE)&gt;L$3,5,IF(VLOOKUP($E100,'Country Indicator Data'!$B$4:$N$194,6,FALSE)&lt;L$4,0,5-(L$3-VLOOKUP($E100,'Country Indicator Data'!$B$4:$N$194,6,FALSE))/(L$3-L$4)*5)),1)))</f>
        <v>2.6</v>
      </c>
      <c r="M100" s="166">
        <f>IF(B100="Regional crisis",(IF(VLOOKUP($C100,'Regional Crises'!$B$1:$R$66,11,FALSE)="x","x",ROUND(IF(VLOOKUP($C100,'Regional Crises'!$B$1:$R$66,11,FALSE)&gt;M$3,5,IF(VLOOKUP($C100,'Regional Crises'!$B$1:$R$66,11,FALSE)&lt;M$4,0,5-(M$3-VLOOKUP($C100,'Regional Crises'!$B$1:$R$66,11,FALSE))/(M$3-M$4)*5)),1))),IF(VLOOKUP($E100,'Country Indicator Data'!$B$4:$N$194,7,FALSE)="x","x",ROUND(IF(VLOOKUP($E100,'Country Indicator Data'!$B$4:$N$194,7,FALSE)&gt;M$3,5,IF(VLOOKUP($E100,'Country Indicator Data'!$B$4:$N$194,7,FALSE)&lt;M$4,0,5-(M$3-VLOOKUP($E100,'Country Indicator Data'!$B$4:$N$194,7,FALSE))/(M$3-M$4)*5)),1)))</f>
        <v>2.9</v>
      </c>
      <c r="N100" s="166">
        <f t="shared" si="28"/>
        <v>2.75</v>
      </c>
      <c r="O100" s="166">
        <f t="shared" si="29"/>
        <v>2.3000000000000003</v>
      </c>
      <c r="P100" s="166">
        <f>IF(B100="Regional crisis",VLOOKUP(C100,'Regional Crises'!$B$1:$R$69,12,FALSE),VLOOKUP(E100,'Country Indicator Data'!$B$4:$I$194,8,FALSE))</f>
        <v>3</v>
      </c>
      <c r="Q100" s="166" t="str">
        <f>IF($B100="Regional crisis",((IF(VLOOKUP($C100,'Regional Crises'!$B$1:$R$66,13,FALSE)="x","x",ROUND(IF(VLOOKUP($C100,'Regional Crises'!$B$1:$R$66,13,FALSE)&gt;Q$3,5,IF(VLOOKUP($C100,'Regional Crises'!$B$1:$R$66,13,FALSE)&lt;Q$4,0,5-(LOG(Q$3)-LOG(VLOOKUP($C100,'Regional Crises'!$B$1:$R$66,13,FALSE)))/(LOG(Q$3)-LOG(Q$4))*5)),1)))),(IF(VLOOKUP($E100,'Country Indicator Data'!$B$4:$N$194,9,FALSE)="x","x",ROUND(IF(VLOOKUP($E100,'Country Indicator Data'!$B$4:$N$194,9,FALSE)&gt;Q$3,5,IF(VLOOKUP($E100,'Country Indicator Data'!$B$4:$N$194,9,FALSE)&lt;Q$4,0,5-(LOG(Q$3)-LOG(VLOOKUP($E100,'Country Indicator Data'!$B$4:$N$194,9,FALSE)))/(LOG(Q$3)-LOG(Q$4))*5)),1))))</f>
        <v>x</v>
      </c>
      <c r="R100" s="166">
        <f t="shared" si="30"/>
        <v>3</v>
      </c>
      <c r="S100" s="166">
        <f>IF(B100="Regional crisis",((IF(VLOOKUP($C100,'Regional Crises'!$B$1:$R$66,17,FALSE)="x","x",ROUND(IF(VLOOKUP($C100,'Regional Crises'!$B$1:$R$66,17,FALSE)&gt;S$3,0,IF(VLOOKUP($C100,'Regional Crises'!$B$1:$R$66,17,FALSE)&lt;S$4,5,(S$3-VLOOKUP($C100,'Regional Crises'!$B$1:$R$66,17,FALSE))/(S$3-S$4)*5)),1)))),(IF(VLOOKUP($E100,'Country Indicator Data'!$B$4:$N$194,13,FALSE)="x","x",ROUND(IF(VLOOKUP($E100,'Country Indicator Data'!$B$4:$N$194,13,FALSE)&gt;S$3,0,IF(VLOOKUP($E100,'Country Indicator Data'!$B$4:$N$194,13,FALSE)&lt;S$4,5,(S$3-VLOOKUP($E100,'Country Indicator Data'!$B$4:$N$194,13,FALSE))/(S$3-S$4)*5)),1))))</f>
        <v>3.3</v>
      </c>
      <c r="T100" s="166">
        <f>IF(B100="Regional crisis",((IF(VLOOKUP($C100,'Regional Crises'!$B$1:$R$66,14,FALSE)="x","x",ROUND(IF(VLOOKUP($C100,'Regional Crises'!$B$1:$R$66,14,FALSE)&gt;T$3,0,IF(VLOOKUP($C100,'Regional Crises'!$B$1:$R$66,14,FALSE)&lt;T$4,5,(T$3-VLOOKUP($C100,'Regional Crises'!$B$1:$R$66,14,FALSE))/(T$3-T$4)*5)),1)))),(IF(VLOOKUP($E100,'Country Indicator Data'!$B$4:$N$194,10,FALSE)="x","x",ROUND(IF(VLOOKUP($E100,'Country Indicator Data'!$B$4:$N$194,10,FALSE)&gt;T$3,0,IF(VLOOKUP($E100,'Country Indicator Data'!$B$4:$N$194,10,FALSE)&lt;T$4,5,(T$3-VLOOKUP($E100,'Country Indicator Data'!$B$4:$N$194,10,FALSE))/(T$3-T$4)*5)),1))))</f>
        <v>3.2</v>
      </c>
      <c r="U100" s="166">
        <f>IF(B100="Regional crisis",((IF(VLOOKUP($C100,'Regional Crises'!$B$1:$R$66,15,FALSE)="x","x",ROUND(IF(VLOOKUP($C100,'Regional Crises'!$B$1:$R$66,15,FALSE)&gt;U$3,0,IF(VLOOKUP($C100,'Regional Crises'!$B$1:$R$66,15,FALSE)&lt;U$4,5,(U$3-VLOOKUP($C100,'Regional Crises'!$B$1:$R$66,15,FALSE))/(U$3-U$4)*5)),1)))),(IF(VLOOKUP($E100,'Country Indicator Data'!$B$4:$N$194,11,FALSE)="x","x",ROUND(IF(VLOOKUP($E100,'Country Indicator Data'!$B$4:$N$194,11,FALSE)&gt;U$3,0,IF(VLOOKUP($E100,'Country Indicator Data'!$B$4:$N$194,11,FALSE)&lt;U$4,5,(U$3-VLOOKUP($E100,'Country Indicator Data'!$B$4:$N$194,11,FALSE))/(U$3-U$4)*5)),1))))</f>
        <v>2</v>
      </c>
      <c r="V100" s="166">
        <f>IF(B100="Regional crisis",((IF(VLOOKUP($C100,'Regional Crises'!$B$1:$R$66,16,FALSE)="x","x",ROUND(IF(VLOOKUP($C100,'Regional Crises'!$B$1:$R$66,16,FALSE)&gt;V$3,0,IF(VLOOKUP($C100,'Regional Crises'!$B$1:$R$66,16,FALSE)&lt;V$4,5,(V$3-VLOOKUP($C100,'Regional Crises'!$B$1:$R$66,16,FALSE))/(V$3-V$4)*5)),1)))),(IF(VLOOKUP($E100,'Country Indicator Data'!$B$4:$N$194,12,FALSE)="x","x",ROUND(IF(VLOOKUP($E100,'Country Indicator Data'!$B$4:$N$194,12,FALSE)&gt;V$3,0,IF(VLOOKUP($E100,'Country Indicator Data'!$B$4:$N$194,12,FALSE)&lt;V$4,5,(V$3-VLOOKUP($E100,'Country Indicator Data'!$B$4:$N$194,12,FALSE))/(V$3-V$4)*5)),1))))</f>
        <v>1.9</v>
      </c>
      <c r="W100" s="166">
        <f t="shared" si="31"/>
        <v>2.6</v>
      </c>
      <c r="X100" s="166">
        <f t="shared" si="32"/>
        <v>2.6</v>
      </c>
      <c r="Y100" s="173">
        <f>IF('Core Indicators'!FC97="x","x",IF('Core Indicators'!FC97&gt;=5,5,IF('Core Indicators'!FC97&gt;=4,4,IF('Core Indicators'!FC97&gt;=3,3,IF('Core Indicators'!FC97&gt;=2,2,IF('Core Indicators'!FC97&gt;=1,1,0))))))</f>
        <v>4</v>
      </c>
      <c r="Z100" s="166">
        <f t="shared" si="33"/>
        <v>4</v>
      </c>
      <c r="AA100" s="173">
        <f>'Crisis Indicator Data'!Y97</f>
        <v>0</v>
      </c>
      <c r="AB100" s="173">
        <f>'Crisis Indicator Data'!Z97</f>
        <v>0</v>
      </c>
      <c r="AC100" s="173">
        <f>'Crisis Indicator Data'!AA97</f>
        <v>0</v>
      </c>
      <c r="AD100" s="173">
        <f>'Crisis Indicator Data'!AB97</f>
        <v>2</v>
      </c>
      <c r="AE100" s="173">
        <f t="shared" si="34"/>
        <v>2</v>
      </c>
      <c r="AF100" s="173">
        <f>'Crisis Indicator Data'!AC97</f>
        <v>0</v>
      </c>
      <c r="AG100" s="173">
        <f>'Crisis Indicator Data'!AD97</f>
        <v>0</v>
      </c>
      <c r="AH100" s="173">
        <f t="shared" si="35"/>
        <v>0</v>
      </c>
      <c r="AI100" s="173">
        <f>'Crisis Indicator Data'!AE97</f>
        <v>0</v>
      </c>
      <c r="AJ100" s="173" t="str">
        <f>'Crisis Indicator Data'!AF97</f>
        <v>x</v>
      </c>
      <c r="AK100" s="173">
        <f>'Crisis Indicator Data'!AG97</f>
        <v>0</v>
      </c>
      <c r="AL100" s="173">
        <f t="shared" si="36"/>
        <v>0</v>
      </c>
      <c r="AM100" s="166">
        <f t="shared" si="37"/>
        <v>1</v>
      </c>
      <c r="AN100" s="166">
        <f t="shared" si="38"/>
        <v>2.5</v>
      </c>
    </row>
    <row r="101" spans="1:40" ht="13.5" customHeight="1">
      <c r="A101" s="97" t="str">
        <f>'Crisis Indicator Data'!A98</f>
        <v>Regional Kashmir conflict</v>
      </c>
      <c r="B101" s="98" t="str">
        <f>'Crisis Indicator Data'!B98</f>
        <v>Regional crisis</v>
      </c>
      <c r="C101" s="98" t="str">
        <f>'Crisis Indicator Data'!C98</f>
        <v>REG003</v>
      </c>
      <c r="D101" s="98" t="str">
        <f>'Crisis Indicator Data'!D98</f>
        <v>India,Pakistan</v>
      </c>
      <c r="E101" s="99" t="str">
        <f>'Crisis Indicator Data'!E98</f>
        <v>IND,PAK</v>
      </c>
      <c r="F101" s="166">
        <f>IF(B101="Regional crisis",(IF(VLOOKUP($C101,'Regional Crises'!$B$1:$R$66,7,FALSE)="x","x",ROUND(IF(VLOOKUP($C101,'Regional Crises'!$B$1:$R$66,7,FALSE)&gt;$F$3,5,IF(VLOOKUP($C101,'Regional Crises'!$B$1:$R$66,7,FALSE)&lt;F$4,0,($F$3-VLOOKUP($C101,'Regional Crises'!$B$1:$R$66,7,FALSE))/($F$3-$F$4)*5)),1))),IF(VLOOKUP($E101,'Country Indicator Data'!$B$4:$N$194,3,FALSE)="x","x",ROUND(IF(VLOOKUP($E101,'Country Indicator Data'!$B$4:$N$194,3,FALSE)&gt;$F$3,5,IF(VLOOKUP($E101,'Country Indicator Data'!$B$4:$N$194,3,FALSE)&lt;$F$4,0,($F$3-VLOOKUP($E101,'Country Indicator Data'!$B$4:$N$194,3,FALSE))/($F$3-$F$4)*5)),1)))</f>
        <v>3.2</v>
      </c>
      <c r="G101" s="166">
        <f>IF(B101="Regional crisis",(IF(VLOOKUP($C101,'Regional Crises'!$B$1:$R$66,9,FALSE)="x","x",ROUND(IF(VLOOKUP($C101,'Regional Crises'!$B$1:$R$66,9,FALSE)&gt;G$3,5,IF(VLOOKUP($C101,'Regional Crises'!$B$1:$R$66,9,FALSE)&lt;G$4,0,(G$3-VLOOKUP($C101,'Regional Crises'!$B$1:$R$66,9,FALSE))/(G$3-G$4)*5)),1))),IF(VLOOKUP($E101,'Country Indicator Data'!$B$4:$N$194,5,FALSE)="x","x",ROUND(IF(VLOOKUP($E101,'Country Indicator Data'!$B$4:$N$194,5,FALSE)&gt;G$3,5,IF(VLOOKUP($E101,'Country Indicator Data'!$B$4:$N$194,5,FALSE)&lt;G$4,0,(G$3-VLOOKUP($E101,'Country Indicator Data'!$B$4:$N$194,5,FALSE))/(G$3-G$4)*5)),1)))</f>
        <v>2.2999999999999998</v>
      </c>
      <c r="H101" s="166">
        <f t="shared" si="26"/>
        <v>2.75</v>
      </c>
      <c r="I101" s="166">
        <f>IF(B101="Regional crisis",(IF(VLOOKUP($C101,'Regional Crises'!$B$1:$R$66,6,FALSE)="x","x",ROUND(IF(VLOOKUP($C101,'Regional Crises'!$B$1:$R$66,6,FALSE)&gt;I$3,5,IF(VLOOKUP($C101,'Regional Crises'!$B$1:$R$66,6,FALSE)&lt;I$4,0,5-(I$3-VLOOKUP($C101,'Regional Crises'!$B$1:$R$66,6,FALSE))/(I$3-I$4)*5)),1))),IF(VLOOKUP($E101,'Country Indicator Data'!$B$4:$N$194,2,FALSE)="x","x",ROUND(IF(VLOOKUP($E101,'Country Indicator Data'!$B$4:$N$194,2,FALSE)&gt;I$3,5,IF(VLOOKUP($E101,'Country Indicator Data'!$B$4:$N$194,2,FALSE)&lt;I$4,0,5-(I$3-VLOOKUP($E101,'Country Indicator Data'!$B$4:$N$194,2,FALSE))/(I$3-I$4)*5)),1)))</f>
        <v>3.8</v>
      </c>
      <c r="J101" s="166">
        <f>IF(B101="Regional crisis",(IF(VLOOKUP($C101,'Regional Crises'!$B$1:$R$66,8,FALSE)="x","x",ROUND(IF(VLOOKUP($C101,'Regional Crises'!$B$1:$R$66,8,FALSE)&gt;J$3,5,IF(VLOOKUP($C101,'Regional Crises'!$B$1:$R$66,8,FALSE)&lt;J$4,0,5-(J$3-VLOOKUP($C101,'Regional Crises'!$B$1:$R$66,8,FALSE))/(J$3-J$4)*5)),1))),IF(VLOOKUP($E101,'Country Indicator Data'!$B$4:$N$194,4,FALSE)="x","x",ROUND(IF(VLOOKUP($E101,'Country Indicator Data'!$B$4:$N$194,4,FALSE)&gt;J$3,5,IF(VLOOKUP($E101,'Country Indicator Data'!$B$4:$N$194,4,FALSE)&lt;J$4,0,5-(J$3-VLOOKUP($E101,'Country Indicator Data'!$B$4:$N$194,4,FALSE))/(J$3-J$4)*5)),1)))</f>
        <v>0.8</v>
      </c>
      <c r="K101" s="166">
        <f t="shared" si="27"/>
        <v>2.2999999999999998</v>
      </c>
      <c r="L101" s="166">
        <f>IF(B101="Regional crisis",(IF(VLOOKUP($C101,'Regional Crises'!$B$1:$R$66,10,FALSE)="x","x",ROUND(IF(VLOOKUP($C101,'Regional Crises'!$B$1:$R$66,10,FALSE)&gt;L$3,5,IF(VLOOKUP($C101,'Regional Crises'!$B$1:$R$66,10,FALSE)&lt;L$4,0,5-(L$3-VLOOKUP($C101,'Regional Crises'!$B$1:$R$66,10,FALSE))/(L$3-L$4)*5)),1))),IF(VLOOKUP($E101,'Country Indicator Data'!$B$4:$N$194,6,FALSE)="x","x",ROUND(IF(VLOOKUP($E101,'Country Indicator Data'!$B$4:$N$194,6,FALSE)&gt;L$3,5,IF(VLOOKUP($E101,'Country Indicator Data'!$B$4:$N$194,6,FALSE)&lt;L$4,0,5-(L$3-VLOOKUP($E101,'Country Indicator Data'!$B$4:$N$194,6,FALSE))/(L$3-L$4)*5)),1)))</f>
        <v>3.5</v>
      </c>
      <c r="M101" s="166">
        <f>IF(B101="Regional crisis",(IF(VLOOKUP($C101,'Regional Crises'!$B$1:$R$66,11,FALSE)="x","x",ROUND(IF(VLOOKUP($C101,'Regional Crises'!$B$1:$R$66,11,FALSE)&gt;M$3,5,IF(VLOOKUP($C101,'Regional Crises'!$B$1:$R$66,11,FALSE)&lt;M$4,0,5-(M$3-VLOOKUP($C101,'Regional Crises'!$B$1:$R$66,11,FALSE))/(M$3-M$4)*5)),1))),IF(VLOOKUP($E101,'Country Indicator Data'!$B$4:$N$194,7,FALSE)="x","x",ROUND(IF(VLOOKUP($E101,'Country Indicator Data'!$B$4:$N$194,7,FALSE)&gt;M$3,5,IF(VLOOKUP($E101,'Country Indicator Data'!$B$4:$N$194,7,FALSE)&lt;M$4,0,5-(M$3-VLOOKUP($E101,'Country Indicator Data'!$B$4:$N$194,7,FALSE))/(M$3-M$4)*5)),1)))</f>
        <v>1.3</v>
      </c>
      <c r="N101" s="166">
        <f t="shared" si="28"/>
        <v>2.4</v>
      </c>
      <c r="O101" s="166">
        <f t="shared" si="29"/>
        <v>2.4833333333333329</v>
      </c>
      <c r="P101" s="166">
        <f>IF(B101="Regional crisis",VLOOKUP(C101,'Regional Crises'!$B$1:$R$69,12,FALSE),VLOOKUP(E101,'Country Indicator Data'!$B$4:$I$194,8,FALSE))</f>
        <v>3.5</v>
      </c>
      <c r="Q101" s="166">
        <f>IF($B101="Regional crisis",((IF(VLOOKUP($C101,'Regional Crises'!$B$1:$R$66,13,FALSE)="x","x",ROUND(IF(VLOOKUP($C101,'Regional Crises'!$B$1:$R$66,13,FALSE)&gt;Q$3,5,IF(VLOOKUP($C101,'Regional Crises'!$B$1:$R$66,13,FALSE)&lt;Q$4,0,5-(LOG(Q$3)-LOG(VLOOKUP($C101,'Regional Crises'!$B$1:$R$66,13,FALSE)))/(LOG(Q$3)-LOG(Q$4))*5)),1)))),(IF(VLOOKUP($E101,'Country Indicator Data'!$B$4:$N$194,9,FALSE)="x","x",ROUND(IF(VLOOKUP($E101,'Country Indicator Data'!$B$4:$N$194,9,FALSE)&gt;Q$3,5,IF(VLOOKUP($E101,'Country Indicator Data'!$B$4:$N$194,9,FALSE)&lt;Q$4,0,5-(LOG(Q$3)-LOG(VLOOKUP($E101,'Country Indicator Data'!$B$4:$N$194,9,FALSE)))/(LOG(Q$3)-LOG(Q$4))*5)),1))))</f>
        <v>3.1</v>
      </c>
      <c r="R101" s="166">
        <f t="shared" si="30"/>
        <v>3.3</v>
      </c>
      <c r="S101" s="166">
        <f>IF(B101="Regional crisis",((IF(VLOOKUP($C101,'Regional Crises'!$B$1:$R$66,17,FALSE)="x","x",ROUND(IF(VLOOKUP($C101,'Regional Crises'!$B$1:$R$66,17,FALSE)&gt;S$3,0,IF(VLOOKUP($C101,'Regional Crises'!$B$1:$R$66,17,FALSE)&lt;S$4,5,(S$3-VLOOKUP($C101,'Regional Crises'!$B$1:$R$66,17,FALSE))/(S$3-S$4)*5)),1)))),(IF(VLOOKUP($E101,'Country Indicator Data'!$B$4:$N$194,13,FALSE)="x","x",ROUND(IF(VLOOKUP($E101,'Country Indicator Data'!$B$4:$N$194,13,FALSE)&gt;S$3,0,IF(VLOOKUP($E101,'Country Indicator Data'!$B$4:$N$194,13,FALSE)&lt;S$4,5,(S$3-VLOOKUP($E101,'Country Indicator Data'!$B$4:$N$194,13,FALSE))/(S$3-S$4)*5)),1))))</f>
        <v>3.2</v>
      </c>
      <c r="T101" s="166">
        <f>IF(B101="Regional crisis",((IF(VLOOKUP($C101,'Regional Crises'!$B$1:$R$66,14,FALSE)="x","x",ROUND(IF(VLOOKUP($C101,'Regional Crises'!$B$1:$R$66,14,FALSE)&gt;T$3,0,IF(VLOOKUP($C101,'Regional Crises'!$B$1:$R$66,14,FALSE)&lt;T$4,5,(T$3-VLOOKUP($C101,'Regional Crises'!$B$1:$R$66,14,FALSE))/(T$3-T$4)*5)),1)))),(IF(VLOOKUP($E101,'Country Indicator Data'!$B$4:$N$194,10,FALSE)="x","x",ROUND(IF(VLOOKUP($E101,'Country Indicator Data'!$B$4:$N$194,10,FALSE)&gt;T$3,0,IF(VLOOKUP($E101,'Country Indicator Data'!$B$4:$N$194,10,FALSE)&lt;T$4,5,(T$3-VLOOKUP($E101,'Country Indicator Data'!$B$4:$N$194,10,FALSE))/(T$3-T$4)*5)),1))))</f>
        <v>2.8</v>
      </c>
      <c r="U101" s="166">
        <f>IF(B101="Regional crisis",((IF(VLOOKUP($C101,'Regional Crises'!$B$1:$R$66,15,FALSE)="x","x",ROUND(IF(VLOOKUP($C101,'Regional Crises'!$B$1:$R$66,15,FALSE)&gt;U$3,0,IF(VLOOKUP($C101,'Regional Crises'!$B$1:$R$66,15,FALSE)&lt;U$4,5,(U$3-VLOOKUP($C101,'Regional Crises'!$B$1:$R$66,15,FALSE))/(U$3-U$4)*5)),1)))),(IF(VLOOKUP($E101,'Country Indicator Data'!$B$4:$N$194,11,FALSE)="x","x",ROUND(IF(VLOOKUP($E101,'Country Indicator Data'!$B$4:$N$194,11,FALSE)&gt;U$3,0,IF(VLOOKUP($E101,'Country Indicator Data'!$B$4:$N$194,11,FALSE)&lt;U$4,5,(U$3-VLOOKUP($E101,'Country Indicator Data'!$B$4:$N$194,11,FALSE))/(U$3-U$4)*5)),1))))</f>
        <v>2.4</v>
      </c>
      <c r="V101" s="166">
        <f>IF(B101="Regional crisis",((IF(VLOOKUP($C101,'Regional Crises'!$B$1:$R$66,16,FALSE)="x","x",ROUND(IF(VLOOKUP($C101,'Regional Crises'!$B$1:$R$66,16,FALSE)&gt;V$3,0,IF(VLOOKUP($C101,'Regional Crises'!$B$1:$R$66,16,FALSE)&lt;V$4,5,(V$3-VLOOKUP($C101,'Regional Crises'!$B$1:$R$66,16,FALSE))/(V$3-V$4)*5)),1)))),(IF(VLOOKUP($E101,'Country Indicator Data'!$B$4:$N$194,12,FALSE)="x","x",ROUND(IF(VLOOKUP($E101,'Country Indicator Data'!$B$4:$N$194,12,FALSE)&gt;V$3,0,IF(VLOOKUP($E101,'Country Indicator Data'!$B$4:$N$194,12,FALSE)&lt;V$4,5,(V$3-VLOOKUP($E101,'Country Indicator Data'!$B$4:$N$194,12,FALSE))/(V$3-V$4)*5)),1))))</f>
        <v>2.2999999999999998</v>
      </c>
      <c r="W101" s="166">
        <f t="shared" si="31"/>
        <v>2.7</v>
      </c>
      <c r="X101" s="166">
        <f t="shared" si="32"/>
        <v>2.8</v>
      </c>
      <c r="Y101" s="173">
        <f>IF('Core Indicators'!FC98="x","x",IF('Core Indicators'!FC98&gt;=5,5,IF('Core Indicators'!FC98&gt;=4,4,IF('Core Indicators'!FC98&gt;=3,3,IF('Core Indicators'!FC98&gt;=2,2,IF('Core Indicators'!FC98&gt;=1,1,0))))))</f>
        <v>3</v>
      </c>
      <c r="Z101" s="166">
        <f t="shared" si="33"/>
        <v>3</v>
      </c>
      <c r="AA101" s="173">
        <f>'Crisis Indicator Data'!Y98</f>
        <v>2</v>
      </c>
      <c r="AB101" s="173">
        <f>'Crisis Indicator Data'!Z98</f>
        <v>1</v>
      </c>
      <c r="AC101" s="173">
        <f>'Crisis Indicator Data'!AA98</f>
        <v>2</v>
      </c>
      <c r="AD101" s="173">
        <f>'Crisis Indicator Data'!AB98</f>
        <v>0</v>
      </c>
      <c r="AE101" s="173">
        <f t="shared" si="34"/>
        <v>2</v>
      </c>
      <c r="AF101" s="173">
        <f>'Crisis Indicator Data'!AC98</f>
        <v>1</v>
      </c>
      <c r="AG101" s="173">
        <f>'Crisis Indicator Data'!AD98</f>
        <v>2</v>
      </c>
      <c r="AH101" s="173">
        <f t="shared" si="35"/>
        <v>3</v>
      </c>
      <c r="AI101" s="173">
        <f>'Crisis Indicator Data'!AE98</f>
        <v>1</v>
      </c>
      <c r="AJ101" s="173">
        <f>'Crisis Indicator Data'!AF98</f>
        <v>1</v>
      </c>
      <c r="AK101" s="173">
        <f>'Crisis Indicator Data'!AG98</f>
        <v>3</v>
      </c>
      <c r="AL101" s="173">
        <f t="shared" si="36"/>
        <v>4</v>
      </c>
      <c r="AM101" s="166">
        <f t="shared" si="37"/>
        <v>3</v>
      </c>
      <c r="AN101" s="166">
        <f t="shared" si="38"/>
        <v>3</v>
      </c>
    </row>
    <row r="102" spans="1:40" ht="13.5" customHeight="1">
      <c r="A102" s="97" t="str">
        <f>'Crisis Indicator Data'!A99</f>
        <v>Syrian Regional Crisis</v>
      </c>
      <c r="B102" s="98" t="str">
        <f>'Crisis Indicator Data'!B99</f>
        <v>Regional crisis</v>
      </c>
      <c r="C102" s="98" t="str">
        <f>'Crisis Indicator Data'!C99</f>
        <v>REG004</v>
      </c>
      <c r="D102" s="98" t="str">
        <f>'Crisis Indicator Data'!D99</f>
        <v>Syria,Turkey,Iraq,Egypt,Jordan,Lebanon</v>
      </c>
      <c r="E102" s="99" t="str">
        <f>'Crisis Indicator Data'!E99</f>
        <v>SYR,TUR,IRQ,EGY,JOR,LBN</v>
      </c>
      <c r="F102" s="166">
        <f>IF(B102="Regional crisis",(IF(VLOOKUP($C102,'Regional Crises'!$B$1:$R$66,7,FALSE)="x","x",ROUND(IF(VLOOKUP($C102,'Regional Crises'!$B$1:$R$66,7,FALSE)&gt;$F$3,5,IF(VLOOKUP($C102,'Regional Crises'!$B$1:$R$66,7,FALSE)&lt;F$4,0,($F$3-VLOOKUP($C102,'Regional Crises'!$B$1:$R$66,7,FALSE))/($F$3-$F$4)*5)),1))),IF(VLOOKUP($E102,'Country Indicator Data'!$B$4:$N$194,3,FALSE)="x","x",ROUND(IF(VLOOKUP($E102,'Country Indicator Data'!$B$4:$N$194,3,FALSE)&gt;$F$3,5,IF(VLOOKUP($E102,'Country Indicator Data'!$B$4:$N$194,3,FALSE)&lt;$F$4,0,($F$3-VLOOKUP($E102,'Country Indicator Data'!$B$4:$N$194,3,FALSE))/($F$3-$F$4)*5)),1)))</f>
        <v>3.8</v>
      </c>
      <c r="G102" s="166">
        <f>IF(B102="Regional crisis",(IF(VLOOKUP($C102,'Regional Crises'!$B$1:$R$66,9,FALSE)="x","x",ROUND(IF(VLOOKUP($C102,'Regional Crises'!$B$1:$R$66,9,FALSE)&gt;G$3,5,IF(VLOOKUP($C102,'Regional Crises'!$B$1:$R$66,9,FALSE)&lt;G$4,0,(G$3-VLOOKUP($C102,'Regional Crises'!$B$1:$R$66,9,FALSE))/(G$3-G$4)*5)),1))),IF(VLOOKUP($E102,'Country Indicator Data'!$B$4:$N$194,5,FALSE)="x","x",ROUND(IF(VLOOKUP($E102,'Country Indicator Data'!$B$4:$N$194,5,FALSE)&gt;G$3,5,IF(VLOOKUP($E102,'Country Indicator Data'!$B$4:$N$194,5,FALSE)&lt;G$4,0,(G$3-VLOOKUP($E102,'Country Indicator Data'!$B$4:$N$194,5,FALSE))/(G$3-G$4)*5)),1)))</f>
        <v>3</v>
      </c>
      <c r="H102" s="166">
        <f t="shared" ref="H102:H133" si="39">IF(AND(F102="x",G102="x"),"x",AVERAGE(F102,G102))</f>
        <v>3.4</v>
      </c>
      <c r="I102" s="166">
        <f>IF(B102="Regional crisis",(IF(VLOOKUP($C102,'Regional Crises'!$B$1:$R$66,6,FALSE)="x","x",ROUND(IF(VLOOKUP($C102,'Regional Crises'!$B$1:$R$66,6,FALSE)&gt;I$3,5,IF(VLOOKUP($C102,'Regional Crises'!$B$1:$R$66,6,FALSE)&lt;I$4,0,5-(I$3-VLOOKUP($C102,'Regional Crises'!$B$1:$R$66,6,FALSE))/(I$3-I$4)*5)),1))),IF(VLOOKUP($E102,'Country Indicator Data'!$B$4:$N$194,2,FALSE)="x","x",ROUND(IF(VLOOKUP($E102,'Country Indicator Data'!$B$4:$N$194,2,FALSE)&gt;I$3,5,IF(VLOOKUP($E102,'Country Indicator Data'!$B$4:$N$194,2,FALSE)&lt;I$4,0,5-(I$3-VLOOKUP($E102,'Country Indicator Data'!$B$4:$N$194,2,FALSE))/(I$3-I$4)*5)),1)))</f>
        <v>2.5</v>
      </c>
      <c r="J102" s="166">
        <f>IF(B102="Regional crisis",(IF(VLOOKUP($C102,'Regional Crises'!$B$1:$R$66,8,FALSE)="x","x",ROUND(IF(VLOOKUP($C102,'Regional Crises'!$B$1:$R$66,8,FALSE)&gt;J$3,5,IF(VLOOKUP($C102,'Regional Crises'!$B$1:$R$66,8,FALSE)&lt;J$4,0,5-(J$3-VLOOKUP($C102,'Regional Crises'!$B$1:$R$66,8,FALSE))/(J$3-J$4)*5)),1))),IF(VLOOKUP($E102,'Country Indicator Data'!$B$4:$N$194,4,FALSE)="x","x",ROUND(IF(VLOOKUP($E102,'Country Indicator Data'!$B$4:$N$194,4,FALSE)&gt;J$3,5,IF(VLOOKUP($E102,'Country Indicator Data'!$B$4:$N$194,4,FALSE)&lt;J$4,0,5-(J$3-VLOOKUP($E102,'Country Indicator Data'!$B$4:$N$194,4,FALSE))/(J$3-J$4)*5)),1)))</f>
        <v>3.3</v>
      </c>
      <c r="K102" s="166">
        <f t="shared" ref="K102:K133" si="40">IF(AND(I102="x",J102="x"),"x",AVERAGE(I102,J102))</f>
        <v>2.9</v>
      </c>
      <c r="L102" s="166">
        <f>IF(B102="Regional crisis",(IF(VLOOKUP($C102,'Regional Crises'!$B$1:$R$66,10,FALSE)="x","x",ROUND(IF(VLOOKUP($C102,'Regional Crises'!$B$1:$R$66,10,FALSE)&gt;L$3,5,IF(VLOOKUP($C102,'Regional Crises'!$B$1:$R$66,10,FALSE)&lt;L$4,0,5-(L$3-VLOOKUP($C102,'Regional Crises'!$B$1:$R$66,10,FALSE))/(L$3-L$4)*5)),1))),IF(VLOOKUP($E102,'Country Indicator Data'!$B$4:$N$194,6,FALSE)="x","x",ROUND(IF(VLOOKUP($E102,'Country Indicator Data'!$B$4:$N$194,6,FALSE)&gt;L$3,5,IF(VLOOKUP($E102,'Country Indicator Data'!$B$4:$N$194,6,FALSE)&lt;L$4,0,5-(L$3-VLOOKUP($E102,'Country Indicator Data'!$B$4:$N$194,6,FALSE))/(L$3-L$4)*5)),1)))</f>
        <v>3</v>
      </c>
      <c r="M102" s="166">
        <f>IF(B102="Regional crisis",(IF(VLOOKUP($C102,'Regional Crises'!$B$1:$R$66,11,FALSE)="x","x",ROUND(IF(VLOOKUP($C102,'Regional Crises'!$B$1:$R$66,11,FALSE)&gt;M$3,5,IF(VLOOKUP($C102,'Regional Crises'!$B$1:$R$66,11,FALSE)&lt;M$4,0,5-(M$3-VLOOKUP($C102,'Regional Crises'!$B$1:$R$66,11,FALSE))/(M$3-M$4)*5)),1))),IF(VLOOKUP($E102,'Country Indicator Data'!$B$4:$N$194,7,FALSE)="x","x",ROUND(IF(VLOOKUP($E102,'Country Indicator Data'!$B$4:$N$194,7,FALSE)&gt;M$3,5,IF(VLOOKUP($E102,'Country Indicator Data'!$B$4:$N$194,7,FALSE)&lt;M$4,0,5-(M$3-VLOOKUP($E102,'Country Indicator Data'!$B$4:$N$194,7,FALSE))/(M$3-M$4)*5)),1)))</f>
        <v>1.1000000000000001</v>
      </c>
      <c r="N102" s="166">
        <f t="shared" ref="N102:N133" si="41">IF(AND(L102="x",M102="x"),"x",AVERAGE(L102,M102))</f>
        <v>2.0499999999999998</v>
      </c>
      <c r="O102" s="166">
        <f t="shared" ref="O102:O133" si="42">AVERAGE(H102,K102,N102)</f>
        <v>2.7833333333333332</v>
      </c>
      <c r="P102" s="166">
        <f>IF(B102="Regional crisis",VLOOKUP(C102,'Regional Crises'!$B$1:$R$69,12,FALSE),VLOOKUP(E102,'Country Indicator Data'!$B$4:$I$194,8,FALSE))</f>
        <v>4.166666666666667</v>
      </c>
      <c r="Q102" s="166">
        <f>IF($B102="Regional crisis",((IF(VLOOKUP($C102,'Regional Crises'!$B$1:$R$66,13,FALSE)="x","x",ROUND(IF(VLOOKUP($C102,'Regional Crises'!$B$1:$R$66,13,FALSE)&gt;Q$3,5,IF(VLOOKUP($C102,'Regional Crises'!$B$1:$R$66,13,FALSE)&lt;Q$4,0,5-(LOG(Q$3)-LOG(VLOOKUP($C102,'Regional Crises'!$B$1:$R$66,13,FALSE)))/(LOG(Q$3)-LOG(Q$4))*5)),1)))),(IF(VLOOKUP($E102,'Country Indicator Data'!$B$4:$N$194,9,FALSE)="x","x",ROUND(IF(VLOOKUP($E102,'Country Indicator Data'!$B$4:$N$194,9,FALSE)&gt;Q$3,5,IF(VLOOKUP($E102,'Country Indicator Data'!$B$4:$N$194,9,FALSE)&lt;Q$4,0,5-(LOG(Q$3)-LOG(VLOOKUP($E102,'Country Indicator Data'!$B$4:$N$194,9,FALSE)))/(LOG(Q$3)-LOG(Q$4))*5)),1))))</f>
        <v>5</v>
      </c>
      <c r="R102" s="166">
        <f t="shared" ref="R102:R133" si="43">AVERAGE(P102:Q102)</f>
        <v>4.5833333333333339</v>
      </c>
      <c r="S102" s="166">
        <f>IF(B102="Regional crisis",((IF(VLOOKUP($C102,'Regional Crises'!$B$1:$R$66,17,FALSE)="x","x",ROUND(IF(VLOOKUP($C102,'Regional Crises'!$B$1:$R$66,17,FALSE)&gt;S$3,0,IF(VLOOKUP($C102,'Regional Crises'!$B$1:$R$66,17,FALSE)&lt;S$4,5,(S$3-VLOOKUP($C102,'Regional Crises'!$B$1:$R$66,17,FALSE))/(S$3-S$4)*5)),1)))),(IF(VLOOKUP($E102,'Country Indicator Data'!$B$4:$N$194,13,FALSE)="x","x",ROUND(IF(VLOOKUP($E102,'Country Indicator Data'!$B$4:$N$194,13,FALSE)&gt;S$3,0,IF(VLOOKUP($E102,'Country Indicator Data'!$B$4:$N$194,13,FALSE)&lt;S$4,5,(S$3-VLOOKUP($E102,'Country Indicator Data'!$B$4:$N$194,13,FALSE))/(S$3-S$4)*5)),1))))</f>
        <v>3.5</v>
      </c>
      <c r="T102" s="166">
        <f>IF(B102="Regional crisis",((IF(VLOOKUP($C102,'Regional Crises'!$B$1:$R$66,14,FALSE)="x","x",ROUND(IF(VLOOKUP($C102,'Regional Crises'!$B$1:$R$66,14,FALSE)&gt;T$3,0,IF(VLOOKUP($C102,'Regional Crises'!$B$1:$R$66,14,FALSE)&lt;T$4,5,(T$3-VLOOKUP($C102,'Regional Crises'!$B$1:$R$66,14,FALSE))/(T$3-T$4)*5)),1)))),(IF(VLOOKUP($E102,'Country Indicator Data'!$B$4:$N$194,10,FALSE)="x","x",ROUND(IF(VLOOKUP($E102,'Country Indicator Data'!$B$4:$N$194,10,FALSE)&gt;T$3,0,IF(VLOOKUP($E102,'Country Indicator Data'!$B$4:$N$194,10,FALSE)&lt;T$4,5,(T$3-VLOOKUP($E102,'Country Indicator Data'!$B$4:$N$194,10,FALSE))/(T$3-T$4)*5)),1))))</f>
        <v>3.4</v>
      </c>
      <c r="U102" s="166">
        <f>IF(B102="Regional crisis",((IF(VLOOKUP($C102,'Regional Crises'!$B$1:$R$66,15,FALSE)="x","x",ROUND(IF(VLOOKUP($C102,'Regional Crises'!$B$1:$R$66,15,FALSE)&gt;U$3,0,IF(VLOOKUP($C102,'Regional Crises'!$B$1:$R$66,15,FALSE)&lt;U$4,5,(U$3-VLOOKUP($C102,'Regional Crises'!$B$1:$R$66,15,FALSE))/(U$3-U$4)*5)),1)))),(IF(VLOOKUP($E102,'Country Indicator Data'!$B$4:$N$194,11,FALSE)="x","x",ROUND(IF(VLOOKUP($E102,'Country Indicator Data'!$B$4:$N$194,11,FALSE)&gt;U$3,0,IF(VLOOKUP($E102,'Country Indicator Data'!$B$4:$N$194,11,FALSE)&lt;U$4,5,(U$3-VLOOKUP($E102,'Country Indicator Data'!$B$4:$N$194,11,FALSE))/(U$3-U$4)*5)),1))))</f>
        <v>3.3</v>
      </c>
      <c r="V102" s="166">
        <f>IF(B102="Regional crisis",((IF(VLOOKUP($C102,'Regional Crises'!$B$1:$R$66,16,FALSE)="x","x",ROUND(IF(VLOOKUP($C102,'Regional Crises'!$B$1:$R$66,16,FALSE)&gt;V$3,0,IF(VLOOKUP($C102,'Regional Crises'!$B$1:$R$66,16,FALSE)&lt;V$4,5,(V$3-VLOOKUP($C102,'Regional Crises'!$B$1:$R$66,16,FALSE))/(V$3-V$4)*5)),1)))),(IF(VLOOKUP($E102,'Country Indicator Data'!$B$4:$N$194,12,FALSE)="x","x",ROUND(IF(VLOOKUP($E102,'Country Indicator Data'!$B$4:$N$194,12,FALSE)&gt;V$3,0,IF(VLOOKUP($E102,'Country Indicator Data'!$B$4:$N$194,12,FALSE)&lt;V$4,5,(V$3-VLOOKUP($E102,'Country Indicator Data'!$B$4:$N$194,12,FALSE))/(V$3-V$4)*5)),1))))</f>
        <v>3.6</v>
      </c>
      <c r="W102" s="166">
        <f t="shared" ref="W102:W133" si="44">IF(AND(S102="x",V102="x"),"x",ROUND(AVERAGE(S102,V102,T102,U102),1))</f>
        <v>3.5</v>
      </c>
      <c r="X102" s="166">
        <f t="shared" ref="X102:X133" si="45">ROUND(AVERAGE(O102,W102,R102),1)</f>
        <v>3.6</v>
      </c>
      <c r="Y102" s="173">
        <f>IF('Core Indicators'!FC99="x","x",IF('Core Indicators'!FC99&gt;=5,5,IF('Core Indicators'!FC99&gt;=4,4,IF('Core Indicators'!FC99&gt;=3,3,IF('Core Indicators'!FC99&gt;=2,2,IF('Core Indicators'!FC99&gt;=1,1,0))))))</f>
        <v>5</v>
      </c>
      <c r="Z102" s="166">
        <f t="shared" ref="Z102:Z133" si="46">Y102</f>
        <v>5</v>
      </c>
      <c r="AA102" s="173">
        <f>'Crisis Indicator Data'!Y99</f>
        <v>1</v>
      </c>
      <c r="AB102" s="173">
        <f>'Crisis Indicator Data'!Z99</f>
        <v>2</v>
      </c>
      <c r="AC102" s="173">
        <f>'Crisis Indicator Data'!AA99</f>
        <v>2</v>
      </c>
      <c r="AD102" s="173">
        <f>'Crisis Indicator Data'!AB99</f>
        <v>0</v>
      </c>
      <c r="AE102" s="173">
        <f t="shared" ref="AE102:AE133" si="47">IF(SUM(AA102:AD102)=0,0,IF(SUM(AA102,AB102,AC102,AD102)&lt;2,1,IF(SUM(AA102:AD102)&lt;6,2,IF(SUM(AA102:AD102)&lt;8,3,IF(SUM(AA102:AD102)&lt;10,4,5)))))</f>
        <v>2</v>
      </c>
      <c r="AF102" s="173">
        <f>'Crisis Indicator Data'!AC99</f>
        <v>2</v>
      </c>
      <c r="AG102" s="173">
        <f>'Crisis Indicator Data'!AD99</f>
        <v>3</v>
      </c>
      <c r="AH102" s="173">
        <f t="shared" ref="AH102:AH133" si="48">IF(SUM(AF102:AG102)=0,0,IF(SUM(AF102,AG102)=1,1,IF(SUM(AF102:AG102)&lt;3,2,IF(SUM(AF102:AG102)&lt;4,3,IF(SUM(AF102:AG102)&lt;5,4,5)))))</f>
        <v>5</v>
      </c>
      <c r="AI102" s="173">
        <f>'Crisis Indicator Data'!AE99</f>
        <v>0</v>
      </c>
      <c r="AJ102" s="173">
        <f>'Crisis Indicator Data'!AF99</f>
        <v>3</v>
      </c>
      <c r="AK102" s="173">
        <f>'Crisis Indicator Data'!AG99</f>
        <v>3</v>
      </c>
      <c r="AL102" s="173">
        <f t="shared" ref="AL102:AL133" si="49">IF(SUM(AI102:AK102)=0,0,IF(SUM(AI102:AK102)=1,1,IF(SUM(AI102:AK102)&lt;3,2,IF(SUM(AI102:AK102)&lt;5,3,IF(SUM(AI102:AK102)&lt;7,4,5)))))</f>
        <v>4</v>
      </c>
      <c r="AM102" s="166">
        <f t="shared" ref="AM102:AM133" si="50">IF(AA102=3,5,ROUND(AVERAGE(AE102,AH102,AL102),0))</f>
        <v>4</v>
      </c>
      <c r="AN102" s="166">
        <f t="shared" ref="AN102:AN133" si="51">IF(AND(Z102="x",AM102="x"),"x",ROUND(AVERAGE(Z102,AM102),1))</f>
        <v>4.5</v>
      </c>
    </row>
    <row r="103" spans="1:40" ht="13.5" customHeight="1">
      <c r="A103" s="97" t="str">
        <f>'Crisis Indicator Data'!A100</f>
        <v xml:space="preserve">Eastern Mediterranean Route </v>
      </c>
      <c r="B103" s="98" t="str">
        <f>'Crisis Indicator Data'!B100</f>
        <v>Regional crisis</v>
      </c>
      <c r="C103" s="98" t="str">
        <f>'Crisis Indicator Data'!C100</f>
        <v>REG006</v>
      </c>
      <c r="D103" s="98" t="str">
        <f>'Crisis Indicator Data'!D100</f>
        <v>Turkey,Greece</v>
      </c>
      <c r="E103" s="99" t="str">
        <f>'Crisis Indicator Data'!E100</f>
        <v>TUR,GRC</v>
      </c>
      <c r="F103" s="166">
        <f>IF(B103="Regional crisis",(IF(VLOOKUP($C103,'Regional Crises'!$B$1:$R$66,7,FALSE)="x","x",ROUND(IF(VLOOKUP($C103,'Regional Crises'!$B$1:$R$66,7,FALSE)&gt;$F$3,5,IF(VLOOKUP($C103,'Regional Crises'!$B$1:$R$66,7,FALSE)&lt;F$4,0,($F$3-VLOOKUP($C103,'Regional Crises'!$B$1:$R$66,7,FALSE))/($F$3-$F$4)*5)),1))),IF(VLOOKUP($E103,'Country Indicator Data'!$B$4:$N$194,3,FALSE)="x","x",ROUND(IF(VLOOKUP($E103,'Country Indicator Data'!$B$4:$N$194,3,FALSE)&gt;$F$3,5,IF(VLOOKUP($E103,'Country Indicator Data'!$B$4:$N$194,3,FALSE)&lt;$F$4,0,($F$3-VLOOKUP($E103,'Country Indicator Data'!$B$4:$N$194,3,FALSE))/($F$3-$F$4)*5)),1)))</f>
        <v>2.1</v>
      </c>
      <c r="G103" s="166">
        <f>IF(B103="Regional crisis",(IF(VLOOKUP($C103,'Regional Crises'!$B$1:$R$66,9,FALSE)="x","x",ROUND(IF(VLOOKUP($C103,'Regional Crises'!$B$1:$R$66,9,FALSE)&gt;G$3,5,IF(VLOOKUP($C103,'Regional Crises'!$B$1:$R$66,9,FALSE)&lt;G$4,0,(G$3-VLOOKUP($C103,'Regional Crises'!$B$1:$R$66,9,FALSE))/(G$3-G$4)*5)),1))),IF(VLOOKUP($E103,'Country Indicator Data'!$B$4:$N$194,5,FALSE)="x","x",ROUND(IF(VLOOKUP($E103,'Country Indicator Data'!$B$4:$N$194,5,FALSE)&gt;G$3,5,IF(VLOOKUP($E103,'Country Indicator Data'!$B$4:$N$194,5,FALSE)&lt;G$4,0,(G$3-VLOOKUP($E103,'Country Indicator Data'!$B$4:$N$194,5,FALSE))/(G$3-G$4)*5)),1)))</f>
        <v>2.5</v>
      </c>
      <c r="H103" s="166">
        <f t="shared" si="39"/>
        <v>2.2999999999999998</v>
      </c>
      <c r="I103" s="166">
        <f>IF(B103="Regional crisis",(IF(VLOOKUP($C103,'Regional Crises'!$B$1:$R$66,6,FALSE)="x","x",ROUND(IF(VLOOKUP($C103,'Regional Crises'!$B$1:$R$66,6,FALSE)&gt;I$3,5,IF(VLOOKUP($C103,'Regional Crises'!$B$1:$R$66,6,FALSE)&lt;I$4,0,5-(I$3-VLOOKUP($C103,'Regional Crises'!$B$1:$R$66,6,FALSE))/(I$3-I$4)*5)),1))),IF(VLOOKUP($E103,'Country Indicator Data'!$B$4:$N$194,2,FALSE)="x","x",ROUND(IF(VLOOKUP($E103,'Country Indicator Data'!$B$4:$N$194,2,FALSE)&gt;I$3,5,IF(VLOOKUP($E103,'Country Indicator Data'!$B$4:$N$194,2,FALSE)&lt;I$4,0,5-(I$3-VLOOKUP($E103,'Country Indicator Data'!$B$4:$N$194,2,FALSE))/(I$3-I$4)*5)),1)))</f>
        <v>1.2</v>
      </c>
      <c r="J103" s="166">
        <f>IF(B103="Regional crisis",(IF(VLOOKUP($C103,'Regional Crises'!$B$1:$R$66,8,FALSE)="x","x",ROUND(IF(VLOOKUP($C103,'Regional Crises'!$B$1:$R$66,8,FALSE)&gt;J$3,5,IF(VLOOKUP($C103,'Regional Crises'!$B$1:$R$66,8,FALSE)&lt;J$4,0,5-(J$3-VLOOKUP($C103,'Regional Crises'!$B$1:$R$66,8,FALSE))/(J$3-J$4)*5)),1))),IF(VLOOKUP($E103,'Country Indicator Data'!$B$4:$N$194,4,FALSE)="x","x",ROUND(IF(VLOOKUP($E103,'Country Indicator Data'!$B$4:$N$194,4,FALSE)&gt;J$3,5,IF(VLOOKUP($E103,'Country Indicator Data'!$B$4:$N$194,4,FALSE)&lt;J$4,0,5-(J$3-VLOOKUP($E103,'Country Indicator Data'!$B$4:$N$194,4,FALSE))/(J$3-J$4)*5)),1)))</f>
        <v>1.8</v>
      </c>
      <c r="K103" s="166">
        <f t="shared" si="40"/>
        <v>1.5</v>
      </c>
      <c r="L103" s="166">
        <f>IF(B103="Regional crisis",(IF(VLOOKUP($C103,'Regional Crises'!$B$1:$R$66,10,FALSE)="x","x",ROUND(IF(VLOOKUP($C103,'Regional Crises'!$B$1:$R$66,10,FALSE)&gt;L$3,5,IF(VLOOKUP($C103,'Regional Crises'!$B$1:$R$66,10,FALSE)&lt;L$4,0,5-(L$3-VLOOKUP($C103,'Regional Crises'!$B$1:$R$66,10,FALSE))/(L$3-L$4)*5)),1))),IF(VLOOKUP($E103,'Country Indicator Data'!$B$4:$N$194,6,FALSE)="x","x",ROUND(IF(VLOOKUP($E103,'Country Indicator Data'!$B$4:$N$194,6,FALSE)&gt;L$3,5,IF(VLOOKUP($E103,'Country Indicator Data'!$B$4:$N$194,6,FALSE)&lt;L$4,0,5-(L$3-VLOOKUP($E103,'Country Indicator Data'!$B$4:$N$194,6,FALSE))/(L$3-L$4)*5)),1)))</f>
        <v>1.4</v>
      </c>
      <c r="M103" s="166">
        <f>IF(B103="Regional crisis",(IF(VLOOKUP($C103,'Regional Crises'!$B$1:$R$66,11,FALSE)="x","x",ROUND(IF(VLOOKUP($C103,'Regional Crises'!$B$1:$R$66,11,FALSE)&gt;M$3,5,IF(VLOOKUP($C103,'Regional Crises'!$B$1:$R$66,11,FALSE)&lt;M$4,0,5-(M$3-VLOOKUP($C103,'Regional Crises'!$B$1:$R$66,11,FALSE))/(M$3-M$4)*5)),1))),IF(VLOOKUP($E103,'Country Indicator Data'!$B$4:$N$194,7,FALSE)="x","x",ROUND(IF(VLOOKUP($E103,'Country Indicator Data'!$B$4:$N$194,7,FALSE)&gt;M$3,5,IF(VLOOKUP($E103,'Country Indicator Data'!$B$4:$N$194,7,FALSE)&lt;M$4,0,5-(M$3-VLOOKUP($E103,'Country Indicator Data'!$B$4:$N$194,7,FALSE))/(M$3-M$4)*5)),1)))</f>
        <v>1.6</v>
      </c>
      <c r="N103" s="166">
        <f t="shared" si="41"/>
        <v>1.5</v>
      </c>
      <c r="O103" s="166">
        <f t="shared" si="42"/>
        <v>1.7666666666666666</v>
      </c>
      <c r="P103" s="166">
        <f>IF(B103="Regional crisis",VLOOKUP(C103,'Regional Crises'!$B$1:$R$69,12,FALSE),VLOOKUP(E103,'Country Indicator Data'!$B$4:$I$194,8,FALSE))</f>
        <v>4</v>
      </c>
      <c r="Q103" s="166">
        <f>IF($B103="Regional crisis",((IF(VLOOKUP($C103,'Regional Crises'!$B$1:$R$66,13,FALSE)="x","x",ROUND(IF(VLOOKUP($C103,'Regional Crises'!$B$1:$R$66,13,FALSE)&gt;Q$3,5,IF(VLOOKUP($C103,'Regional Crises'!$B$1:$R$66,13,FALSE)&lt;Q$4,0,5-(LOG(Q$3)-LOG(VLOOKUP($C103,'Regional Crises'!$B$1:$R$66,13,FALSE)))/(LOG(Q$3)-LOG(Q$4))*5)),1)))),(IF(VLOOKUP($E103,'Country Indicator Data'!$B$4:$N$194,9,FALSE)="x","x",ROUND(IF(VLOOKUP($E103,'Country Indicator Data'!$B$4:$N$194,9,FALSE)&gt;Q$3,5,IF(VLOOKUP($E103,'Country Indicator Data'!$B$4:$N$194,9,FALSE)&lt;Q$4,0,5-(LOG(Q$3)-LOG(VLOOKUP($E103,'Country Indicator Data'!$B$4:$N$194,9,FALSE)))/(LOG(Q$3)-LOG(Q$4))*5)),1))))</f>
        <v>2</v>
      </c>
      <c r="R103" s="166">
        <f t="shared" si="43"/>
        <v>3</v>
      </c>
      <c r="S103" s="166">
        <f>IF(B103="Regional crisis",((IF(VLOOKUP($C103,'Regional Crises'!$B$1:$R$66,17,FALSE)="x","x",ROUND(IF(VLOOKUP($C103,'Regional Crises'!$B$1:$R$66,17,FALSE)&gt;S$3,0,IF(VLOOKUP($C103,'Regional Crises'!$B$1:$R$66,17,FALSE)&lt;S$4,5,(S$3-VLOOKUP($C103,'Regional Crises'!$B$1:$R$66,17,FALSE))/(S$3-S$4)*5)),1)))),(IF(VLOOKUP($E103,'Country Indicator Data'!$B$4:$N$194,13,FALSE)="x","x",ROUND(IF(VLOOKUP($E103,'Country Indicator Data'!$B$4:$N$194,13,FALSE)&gt;S$3,0,IF(VLOOKUP($E103,'Country Indicator Data'!$B$4:$N$194,13,FALSE)&lt;S$4,5,(S$3-VLOOKUP($E103,'Country Indicator Data'!$B$4:$N$194,13,FALSE))/(S$3-S$4)*5)),1))))</f>
        <v>2.8</v>
      </c>
      <c r="T103" s="166">
        <f>IF(B103="Regional crisis",((IF(VLOOKUP($C103,'Regional Crises'!$B$1:$R$66,14,FALSE)="x","x",ROUND(IF(VLOOKUP($C103,'Regional Crises'!$B$1:$R$66,14,FALSE)&gt;T$3,0,IF(VLOOKUP($C103,'Regional Crises'!$B$1:$R$66,14,FALSE)&lt;T$4,5,(T$3-VLOOKUP($C103,'Regional Crises'!$B$1:$R$66,14,FALSE))/(T$3-T$4)*5)),1)))),(IF(VLOOKUP($E103,'Country Indicator Data'!$B$4:$N$194,10,FALSE)="x","x",ROUND(IF(VLOOKUP($E103,'Country Indicator Data'!$B$4:$N$194,10,FALSE)&gt;T$3,0,IF(VLOOKUP($E103,'Country Indicator Data'!$B$4:$N$194,10,FALSE)&lt;T$4,5,(T$3-VLOOKUP($E103,'Country Indicator Data'!$B$4:$N$194,10,FALSE))/(T$3-T$4)*5)),1))))</f>
        <v>2.5</v>
      </c>
      <c r="U103" s="166">
        <f>IF(B103="Regional crisis",((IF(VLOOKUP($C103,'Regional Crises'!$B$1:$R$66,15,FALSE)="x","x",ROUND(IF(VLOOKUP($C103,'Regional Crises'!$B$1:$R$66,15,FALSE)&gt;U$3,0,IF(VLOOKUP($C103,'Regional Crises'!$B$1:$R$66,15,FALSE)&lt;U$4,5,(U$3-VLOOKUP($C103,'Regional Crises'!$B$1:$R$66,15,FALSE))/(U$3-U$4)*5)),1)))),(IF(VLOOKUP($E103,'Country Indicator Data'!$B$4:$N$194,11,FALSE)="x","x",ROUND(IF(VLOOKUP($E103,'Country Indicator Data'!$B$4:$N$194,11,FALSE)&gt;U$3,0,IF(VLOOKUP($E103,'Country Indicator Data'!$B$4:$N$194,11,FALSE)&lt;U$4,5,(U$3-VLOOKUP($E103,'Country Indicator Data'!$B$4:$N$194,11,FALSE))/(U$3-U$4)*5)),1))))</f>
        <v>3.3</v>
      </c>
      <c r="V103" s="166">
        <f>IF(B103="Regional crisis",((IF(VLOOKUP($C103,'Regional Crises'!$B$1:$R$66,16,FALSE)="x","x",ROUND(IF(VLOOKUP($C103,'Regional Crises'!$B$1:$R$66,16,FALSE)&gt;V$3,0,IF(VLOOKUP($C103,'Regional Crises'!$B$1:$R$66,16,FALSE)&lt;V$4,5,(V$3-VLOOKUP($C103,'Regional Crises'!$B$1:$R$66,16,FALSE))/(V$3-V$4)*5)),1)))),(IF(VLOOKUP($E103,'Country Indicator Data'!$B$4:$N$194,12,FALSE)="x","x",ROUND(IF(VLOOKUP($E103,'Country Indicator Data'!$B$4:$N$194,12,FALSE)&gt;V$3,0,IF(VLOOKUP($E103,'Country Indicator Data'!$B$4:$N$194,12,FALSE)&lt;V$4,5,(V$3-VLOOKUP($E103,'Country Indicator Data'!$B$4:$N$194,12,FALSE))/(V$3-V$4)*5)),1))))</f>
        <v>2</v>
      </c>
      <c r="W103" s="166">
        <f t="shared" si="44"/>
        <v>2.7</v>
      </c>
      <c r="X103" s="166">
        <f t="shared" si="45"/>
        <v>2.5</v>
      </c>
      <c r="Y103" s="173">
        <f>IF('Core Indicators'!FC100="x","x",IF('Core Indicators'!FC100&gt;=5,5,IF('Core Indicators'!FC100&gt;=4,4,IF('Core Indicators'!FC100&gt;=3,3,IF('Core Indicators'!FC100&gt;=2,2,IF('Core Indicators'!FC100&gt;=1,1,0))))))</f>
        <v>2</v>
      </c>
      <c r="Z103" s="166">
        <f t="shared" si="46"/>
        <v>2</v>
      </c>
      <c r="AA103" s="173">
        <f>'Crisis Indicator Data'!Y100</f>
        <v>0</v>
      </c>
      <c r="AB103" s="173">
        <f>'Crisis Indicator Data'!Z100</f>
        <v>0</v>
      </c>
      <c r="AC103" s="173">
        <f>'Crisis Indicator Data'!AA100</f>
        <v>3</v>
      </c>
      <c r="AD103" s="173">
        <f>'Crisis Indicator Data'!AB100</f>
        <v>0</v>
      </c>
      <c r="AE103" s="173">
        <f t="shared" si="47"/>
        <v>2</v>
      </c>
      <c r="AF103" s="173">
        <f>'Crisis Indicator Data'!AC100</f>
        <v>2</v>
      </c>
      <c r="AG103" s="173">
        <f>'Crisis Indicator Data'!AD100</f>
        <v>3</v>
      </c>
      <c r="AH103" s="173">
        <f t="shared" si="48"/>
        <v>5</v>
      </c>
      <c r="AI103" s="173">
        <f>'Crisis Indicator Data'!AE100</f>
        <v>1</v>
      </c>
      <c r="AJ103" s="173">
        <f>'Crisis Indicator Data'!AF100</f>
        <v>0</v>
      </c>
      <c r="AK103" s="173">
        <f>'Crisis Indicator Data'!AG100</f>
        <v>2</v>
      </c>
      <c r="AL103" s="173">
        <f t="shared" si="49"/>
        <v>3</v>
      </c>
      <c r="AM103" s="166">
        <f t="shared" si="50"/>
        <v>3</v>
      </c>
      <c r="AN103" s="166">
        <f t="shared" si="51"/>
        <v>2.5</v>
      </c>
    </row>
    <row r="104" spans="1:40" ht="13.5" customHeight="1">
      <c r="A104" s="97" t="str">
        <f>'Crisis Indicator Data'!A101</f>
        <v>Central Mediterranean Route</v>
      </c>
      <c r="B104" s="98" t="str">
        <f>'Crisis Indicator Data'!B101</f>
        <v>Regional crisis</v>
      </c>
      <c r="C104" s="98" t="str">
        <f>'Crisis Indicator Data'!C101</f>
        <v>REG007</v>
      </c>
      <c r="D104" s="98" t="str">
        <f>'Crisis Indicator Data'!D101</f>
        <v>Algeria,Tunisia,Libya,Italy</v>
      </c>
      <c r="E104" s="99" t="str">
        <f>'Crisis Indicator Data'!E101</f>
        <v>DZA,TUN,LBY,ITA</v>
      </c>
      <c r="F104" s="166">
        <f>IF(B104="Regional crisis",(IF(VLOOKUP($C104,'Regional Crises'!$B$1:$R$66,7,FALSE)="x","x",ROUND(IF(VLOOKUP($C104,'Regional Crises'!$B$1:$R$66,7,FALSE)&gt;$F$3,5,IF(VLOOKUP($C104,'Regional Crises'!$B$1:$R$66,7,FALSE)&lt;F$4,0,($F$3-VLOOKUP($C104,'Regional Crises'!$B$1:$R$66,7,FALSE))/($F$3-$F$4)*5)),1))),IF(VLOOKUP($E104,'Country Indicator Data'!$B$4:$N$194,3,FALSE)="x","x",ROUND(IF(VLOOKUP($E104,'Country Indicator Data'!$B$4:$N$194,3,FALSE)&gt;$F$3,5,IF(VLOOKUP($E104,'Country Indicator Data'!$B$4:$N$194,3,FALSE)&lt;$F$4,0,($F$3-VLOOKUP($E104,'Country Indicator Data'!$B$4:$N$194,3,FALSE))/($F$3-$F$4)*5)),1)))</f>
        <v>2.9</v>
      </c>
      <c r="G104" s="166">
        <f>IF(B104="Regional crisis",(IF(VLOOKUP($C104,'Regional Crises'!$B$1:$R$66,9,FALSE)="x","x",ROUND(IF(VLOOKUP($C104,'Regional Crises'!$B$1:$R$66,9,FALSE)&gt;G$3,5,IF(VLOOKUP($C104,'Regional Crises'!$B$1:$R$66,9,FALSE)&lt;G$4,0,(G$3-VLOOKUP($C104,'Regional Crises'!$B$1:$R$66,9,FALSE))/(G$3-G$4)*5)),1))),IF(VLOOKUP($E104,'Country Indicator Data'!$B$4:$N$194,5,FALSE)="x","x",ROUND(IF(VLOOKUP($E104,'Country Indicator Data'!$B$4:$N$194,5,FALSE)&gt;G$3,5,IF(VLOOKUP($E104,'Country Indicator Data'!$B$4:$N$194,5,FALSE)&lt;G$4,0,(G$3-VLOOKUP($E104,'Country Indicator Data'!$B$4:$N$194,5,FALSE))/(G$3-G$4)*5)),1)))</f>
        <v>2.7</v>
      </c>
      <c r="H104" s="166">
        <f t="shared" si="39"/>
        <v>2.8</v>
      </c>
      <c r="I104" s="166">
        <f>IF(B104="Regional crisis",(IF(VLOOKUP($C104,'Regional Crises'!$B$1:$R$66,6,FALSE)="x","x",ROUND(IF(VLOOKUP($C104,'Regional Crises'!$B$1:$R$66,6,FALSE)&gt;I$3,5,IF(VLOOKUP($C104,'Regional Crises'!$B$1:$R$66,6,FALSE)&lt;I$4,0,5-(I$3-VLOOKUP($C104,'Regional Crises'!$B$1:$R$66,6,FALSE))/(I$3-I$4)*5)),1))),IF(VLOOKUP($E104,'Country Indicator Data'!$B$4:$N$194,2,FALSE)="x","x",ROUND(IF(VLOOKUP($E104,'Country Indicator Data'!$B$4:$N$194,2,FALSE)&gt;I$3,5,IF(VLOOKUP($E104,'Country Indicator Data'!$B$4:$N$194,2,FALSE)&lt;I$4,0,5-(I$3-VLOOKUP($E104,'Country Indicator Data'!$B$4:$N$194,2,FALSE))/(I$3-I$4)*5)),1)))</f>
        <v>1.1000000000000001</v>
      </c>
      <c r="J104" s="166">
        <f>IF(B104="Regional crisis",(IF(VLOOKUP($C104,'Regional Crises'!$B$1:$R$66,8,FALSE)="x","x",ROUND(IF(VLOOKUP($C104,'Regional Crises'!$B$1:$R$66,8,FALSE)&gt;J$3,5,IF(VLOOKUP($C104,'Regional Crises'!$B$1:$R$66,8,FALSE)&lt;J$4,0,5-(J$3-VLOOKUP($C104,'Regional Crises'!$B$1:$R$66,8,FALSE))/(J$3-J$4)*5)),1))),IF(VLOOKUP($E104,'Country Indicator Data'!$B$4:$N$194,4,FALSE)="x","x",ROUND(IF(VLOOKUP($E104,'Country Indicator Data'!$B$4:$N$194,4,FALSE)&gt;J$3,5,IF(VLOOKUP($E104,'Country Indicator Data'!$B$4:$N$194,4,FALSE)&lt;J$4,0,5-(J$3-VLOOKUP($E104,'Country Indicator Data'!$B$4:$N$194,4,FALSE))/(J$3-J$4)*5)),1)))</f>
        <v>0.7</v>
      </c>
      <c r="K104" s="166">
        <f t="shared" si="40"/>
        <v>0.9</v>
      </c>
      <c r="L104" s="166">
        <f>IF(B104="Regional crisis",(IF(VLOOKUP($C104,'Regional Crises'!$B$1:$R$66,10,FALSE)="x","x",ROUND(IF(VLOOKUP($C104,'Regional Crises'!$B$1:$R$66,10,FALSE)&gt;L$3,5,IF(VLOOKUP($C104,'Regional Crises'!$B$1:$R$66,10,FALSE)&lt;L$4,0,5-(L$3-VLOOKUP($C104,'Regional Crises'!$B$1:$R$66,10,FALSE))/(L$3-L$4)*5)),1))),IF(VLOOKUP($E104,'Country Indicator Data'!$B$4:$N$194,6,FALSE)="x","x",ROUND(IF(VLOOKUP($E104,'Country Indicator Data'!$B$4:$N$194,6,FALSE)&gt;L$3,5,IF(VLOOKUP($E104,'Country Indicator Data'!$B$4:$N$194,6,FALSE)&lt;L$4,0,5-(L$3-VLOOKUP($E104,'Country Indicator Data'!$B$4:$N$194,6,FALSE))/(L$3-L$4)*5)),1)))</f>
        <v>1.6</v>
      </c>
      <c r="M104" s="166">
        <f>IF(B104="Regional crisis",(IF(VLOOKUP($C104,'Regional Crises'!$B$1:$R$66,11,FALSE)="x","x",ROUND(IF(VLOOKUP($C104,'Regional Crises'!$B$1:$R$66,11,FALSE)&gt;M$3,5,IF(VLOOKUP($C104,'Regional Crises'!$B$1:$R$66,11,FALSE)&lt;M$4,0,5-(M$3-VLOOKUP($C104,'Regional Crises'!$B$1:$R$66,11,FALSE))/(M$3-M$4)*5)),1))),IF(VLOOKUP($E104,'Country Indicator Data'!$B$4:$N$194,7,FALSE)="x","x",ROUND(IF(VLOOKUP($E104,'Country Indicator Data'!$B$4:$N$194,7,FALSE)&gt;M$3,5,IF(VLOOKUP($E104,'Country Indicator Data'!$B$4:$N$194,7,FALSE)&lt;M$4,0,5-(M$3-VLOOKUP($E104,'Country Indicator Data'!$B$4:$N$194,7,FALSE))/(M$3-M$4)*5)),1)))</f>
        <v>0.9</v>
      </c>
      <c r="N104" s="166">
        <f t="shared" si="41"/>
        <v>1.25</v>
      </c>
      <c r="O104" s="166">
        <f t="shared" si="42"/>
        <v>1.6499999999999997</v>
      </c>
      <c r="P104" s="166">
        <f>IF(B104="Regional crisis",VLOOKUP(C104,'Regional Crises'!$B$1:$R$69,12,FALSE),VLOOKUP(E104,'Country Indicator Data'!$B$4:$I$194,8,FALSE))</f>
        <v>2.75</v>
      </c>
      <c r="Q104" s="166">
        <f>IF($B104="Regional crisis",((IF(VLOOKUP($C104,'Regional Crises'!$B$1:$R$66,13,FALSE)="x","x",ROUND(IF(VLOOKUP($C104,'Regional Crises'!$B$1:$R$66,13,FALSE)&gt;Q$3,5,IF(VLOOKUP($C104,'Regional Crises'!$B$1:$R$66,13,FALSE)&lt;Q$4,0,5-(LOG(Q$3)-LOG(VLOOKUP($C104,'Regional Crises'!$B$1:$R$66,13,FALSE)))/(LOG(Q$3)-LOG(Q$4))*5)),1)))),(IF(VLOOKUP($E104,'Country Indicator Data'!$B$4:$N$194,9,FALSE)="x","x",ROUND(IF(VLOOKUP($E104,'Country Indicator Data'!$B$4:$N$194,9,FALSE)&gt;Q$3,5,IF(VLOOKUP($E104,'Country Indicator Data'!$B$4:$N$194,9,FALSE)&lt;Q$4,0,5-(LOG(Q$3)-LOG(VLOOKUP($E104,'Country Indicator Data'!$B$4:$N$194,9,FALSE)))/(LOG(Q$3)-LOG(Q$4))*5)),1))))</f>
        <v>4</v>
      </c>
      <c r="R104" s="166">
        <f t="shared" si="43"/>
        <v>3.375</v>
      </c>
      <c r="S104" s="166">
        <f>IF(B104="Regional crisis",((IF(VLOOKUP($C104,'Regional Crises'!$B$1:$R$66,17,FALSE)="x","x",ROUND(IF(VLOOKUP($C104,'Regional Crises'!$B$1:$R$66,17,FALSE)&gt;S$3,0,IF(VLOOKUP($C104,'Regional Crises'!$B$1:$R$66,17,FALSE)&lt;S$4,5,(S$3-VLOOKUP($C104,'Regional Crises'!$B$1:$R$66,17,FALSE))/(S$3-S$4)*5)),1)))),(IF(VLOOKUP($E104,'Country Indicator Data'!$B$4:$N$194,13,FALSE)="x","x",ROUND(IF(VLOOKUP($E104,'Country Indicator Data'!$B$4:$N$194,13,FALSE)&gt;S$3,0,IF(VLOOKUP($E104,'Country Indicator Data'!$B$4:$N$194,13,FALSE)&lt;S$4,5,(S$3-VLOOKUP($E104,'Country Indicator Data'!$B$4:$N$194,13,FALSE))/(S$3-S$4)*5)),1))))</f>
        <v>3.1</v>
      </c>
      <c r="T104" s="166">
        <f>IF(B104="Regional crisis",((IF(VLOOKUP($C104,'Regional Crises'!$B$1:$R$66,14,FALSE)="x","x",ROUND(IF(VLOOKUP($C104,'Regional Crises'!$B$1:$R$66,14,FALSE)&gt;T$3,0,IF(VLOOKUP($C104,'Regional Crises'!$B$1:$R$66,14,FALSE)&lt;T$4,5,(T$3-VLOOKUP($C104,'Regional Crises'!$B$1:$R$66,14,FALSE))/(T$3-T$4)*5)),1)))),(IF(VLOOKUP($E104,'Country Indicator Data'!$B$4:$N$194,10,FALSE)="x","x",ROUND(IF(VLOOKUP($E104,'Country Indicator Data'!$B$4:$N$194,10,FALSE)&gt;T$3,0,IF(VLOOKUP($E104,'Country Indicator Data'!$B$4:$N$194,10,FALSE)&lt;T$4,5,(T$3-VLOOKUP($E104,'Country Indicator Data'!$B$4:$N$194,10,FALSE))/(T$3-T$4)*5)),1))))</f>
        <v>3.1</v>
      </c>
      <c r="U104" s="166">
        <f>IF(B104="Regional crisis",((IF(VLOOKUP($C104,'Regional Crises'!$B$1:$R$66,15,FALSE)="x","x",ROUND(IF(VLOOKUP($C104,'Regional Crises'!$B$1:$R$66,15,FALSE)&gt;U$3,0,IF(VLOOKUP($C104,'Regional Crises'!$B$1:$R$66,15,FALSE)&lt;U$4,5,(U$3-VLOOKUP($C104,'Regional Crises'!$B$1:$R$66,15,FALSE))/(U$3-U$4)*5)),1)))),(IF(VLOOKUP($E104,'Country Indicator Data'!$B$4:$N$194,11,FALSE)="x","x",ROUND(IF(VLOOKUP($E104,'Country Indicator Data'!$B$4:$N$194,11,FALSE)&gt;U$3,0,IF(VLOOKUP($E104,'Country Indicator Data'!$B$4:$N$194,11,FALSE)&lt;U$4,5,(U$3-VLOOKUP($E104,'Country Indicator Data'!$B$4:$N$194,11,FALSE))/(U$3-U$4)*5)),1))))</f>
        <v>2.9</v>
      </c>
      <c r="V104" s="166">
        <f>IF(B104="Regional crisis",((IF(VLOOKUP($C104,'Regional Crises'!$B$1:$R$66,16,FALSE)="x","x",ROUND(IF(VLOOKUP($C104,'Regional Crises'!$B$1:$R$66,16,FALSE)&gt;V$3,0,IF(VLOOKUP($C104,'Regional Crises'!$B$1:$R$66,16,FALSE)&lt;V$4,5,(V$3-VLOOKUP($C104,'Regional Crises'!$B$1:$R$66,16,FALSE))/(V$3-V$4)*5)),1)))),(IF(VLOOKUP($E104,'Country Indicator Data'!$B$4:$N$194,12,FALSE)="x","x",ROUND(IF(VLOOKUP($E104,'Country Indicator Data'!$B$4:$N$194,12,FALSE)&gt;V$3,0,IF(VLOOKUP($E104,'Country Indicator Data'!$B$4:$N$194,12,FALSE)&lt;V$4,5,(V$3-VLOOKUP($E104,'Country Indicator Data'!$B$4:$N$194,12,FALSE))/(V$3-V$4)*5)),1))))</f>
        <v>2.5</v>
      </c>
      <c r="W104" s="166">
        <f t="shared" si="44"/>
        <v>2.9</v>
      </c>
      <c r="X104" s="166">
        <f t="shared" si="45"/>
        <v>2.6</v>
      </c>
      <c r="Y104" s="173">
        <f>IF('Core Indicators'!FC101="x","x",IF('Core Indicators'!FC101&gt;=5,5,IF('Core Indicators'!FC101&gt;=4,4,IF('Core Indicators'!FC101&gt;=3,3,IF('Core Indicators'!FC101&gt;=2,2,IF('Core Indicators'!FC101&gt;=1,1,0))))))</f>
        <v>2</v>
      </c>
      <c r="Z104" s="166">
        <f t="shared" si="46"/>
        <v>2</v>
      </c>
      <c r="AA104" s="173">
        <f>'Crisis Indicator Data'!Y101</f>
        <v>2</v>
      </c>
      <c r="AB104" s="173">
        <f>'Crisis Indicator Data'!Z101</f>
        <v>3</v>
      </c>
      <c r="AC104" s="173">
        <f>'Crisis Indicator Data'!AA101</f>
        <v>3</v>
      </c>
      <c r="AD104" s="173">
        <f>'Crisis Indicator Data'!AB101</f>
        <v>0</v>
      </c>
      <c r="AE104" s="173">
        <f t="shared" si="47"/>
        <v>4</v>
      </c>
      <c r="AF104" s="173">
        <f>'Crisis Indicator Data'!AC101</f>
        <v>2</v>
      </c>
      <c r="AG104" s="173">
        <f>'Crisis Indicator Data'!AD101</f>
        <v>3</v>
      </c>
      <c r="AH104" s="173">
        <f t="shared" si="48"/>
        <v>5</v>
      </c>
      <c r="AI104" s="173">
        <f>'Crisis Indicator Data'!AE101</f>
        <v>3</v>
      </c>
      <c r="AJ104" s="173">
        <f>'Crisis Indicator Data'!AF101</f>
        <v>1</v>
      </c>
      <c r="AK104" s="173">
        <f>'Crisis Indicator Data'!AG101</f>
        <v>3</v>
      </c>
      <c r="AL104" s="173">
        <f t="shared" si="49"/>
        <v>5</v>
      </c>
      <c r="AM104" s="166">
        <f t="shared" si="50"/>
        <v>5</v>
      </c>
      <c r="AN104" s="166">
        <f t="shared" si="51"/>
        <v>3.5</v>
      </c>
    </row>
    <row r="105" spans="1:40" ht="13.5" customHeight="1">
      <c r="A105" s="97" t="str">
        <f>'Crisis Indicator Data'!A102</f>
        <v>Western Mediterranean Route</v>
      </c>
      <c r="B105" s="98" t="str">
        <f>'Crisis Indicator Data'!B102</f>
        <v>Regional crisis</v>
      </c>
      <c r="C105" s="98" t="str">
        <f>'Crisis Indicator Data'!C102</f>
        <v>REG008</v>
      </c>
      <c r="D105" s="98" t="str">
        <f>'Crisis Indicator Data'!D102</f>
        <v>Algeria,Morocco,Spain</v>
      </c>
      <c r="E105" s="99" t="str">
        <f>'Crisis Indicator Data'!E102</f>
        <v>DZA,MAR,ESP</v>
      </c>
      <c r="F105" s="166">
        <f>IF(B105="Regional crisis",(IF(VLOOKUP($C105,'Regional Crises'!$B$1:$R$66,7,FALSE)="x","x",ROUND(IF(VLOOKUP($C105,'Regional Crises'!$B$1:$R$66,7,FALSE)&gt;$F$3,5,IF(VLOOKUP($C105,'Regional Crises'!$B$1:$R$66,7,FALSE)&lt;F$4,0,($F$3-VLOOKUP($C105,'Regional Crises'!$B$1:$R$66,7,FALSE))/($F$3-$F$4)*5)),1))),IF(VLOOKUP($E105,'Country Indicator Data'!$B$4:$N$194,3,FALSE)="x","x",ROUND(IF(VLOOKUP($E105,'Country Indicator Data'!$B$4:$N$194,3,FALSE)&gt;$F$3,5,IF(VLOOKUP($E105,'Country Indicator Data'!$B$4:$N$194,3,FALSE)&lt;$F$4,0,($F$3-VLOOKUP($E105,'Country Indicator Data'!$B$4:$N$194,3,FALSE))/($F$3-$F$4)*5)),1)))</f>
        <v>2.7</v>
      </c>
      <c r="G105" s="166">
        <f>IF(B105="Regional crisis",(IF(VLOOKUP($C105,'Regional Crises'!$B$1:$R$66,9,FALSE)="x","x",ROUND(IF(VLOOKUP($C105,'Regional Crises'!$B$1:$R$66,9,FALSE)&gt;G$3,5,IF(VLOOKUP($C105,'Regional Crises'!$B$1:$R$66,9,FALSE)&lt;G$4,0,(G$3-VLOOKUP($C105,'Regional Crises'!$B$1:$R$66,9,FALSE))/(G$3-G$4)*5)),1))),IF(VLOOKUP($E105,'Country Indicator Data'!$B$4:$N$194,5,FALSE)="x","x",ROUND(IF(VLOOKUP($E105,'Country Indicator Data'!$B$4:$N$194,5,FALSE)&gt;G$3,5,IF(VLOOKUP($E105,'Country Indicator Data'!$B$4:$N$194,5,FALSE)&lt;G$4,0,(G$3-VLOOKUP($E105,'Country Indicator Data'!$B$4:$N$194,5,FALSE))/(G$3-G$4)*5)),1)))</f>
        <v>2.9</v>
      </c>
      <c r="H105" s="166">
        <f t="shared" si="39"/>
        <v>2.8</v>
      </c>
      <c r="I105" s="166">
        <f>IF(B105="Regional crisis",(IF(VLOOKUP($C105,'Regional Crises'!$B$1:$R$66,6,FALSE)="x","x",ROUND(IF(VLOOKUP($C105,'Regional Crises'!$B$1:$R$66,6,FALSE)&gt;I$3,5,IF(VLOOKUP($C105,'Regional Crises'!$B$1:$R$66,6,FALSE)&lt;I$4,0,5-(I$3-VLOOKUP($C105,'Regional Crises'!$B$1:$R$66,6,FALSE))/(I$3-I$4)*5)),1))),IF(VLOOKUP($E105,'Country Indicator Data'!$B$4:$N$194,2,FALSE)="x","x",ROUND(IF(VLOOKUP($E105,'Country Indicator Data'!$B$4:$N$194,2,FALSE)&gt;I$3,5,IF(VLOOKUP($E105,'Country Indicator Data'!$B$4:$N$194,2,FALSE)&lt;I$4,0,5-(I$3-VLOOKUP($E105,'Country Indicator Data'!$B$4:$N$194,2,FALSE))/(I$3-I$4)*5)),1)))</f>
        <v>2.2999999999999998</v>
      </c>
      <c r="J105" s="166">
        <f>IF(B105="Regional crisis",(IF(VLOOKUP($C105,'Regional Crises'!$B$1:$R$66,8,FALSE)="x","x",ROUND(IF(VLOOKUP($C105,'Regional Crises'!$B$1:$R$66,8,FALSE)&gt;J$3,5,IF(VLOOKUP($C105,'Regional Crises'!$B$1:$R$66,8,FALSE)&lt;J$4,0,5-(J$3-VLOOKUP($C105,'Regional Crises'!$B$1:$R$66,8,FALSE))/(J$3-J$4)*5)),1))),IF(VLOOKUP($E105,'Country Indicator Data'!$B$4:$N$194,4,FALSE)="x","x",ROUND(IF(VLOOKUP($E105,'Country Indicator Data'!$B$4:$N$194,4,FALSE)&gt;J$3,5,IF(VLOOKUP($E105,'Country Indicator Data'!$B$4:$N$194,4,FALSE)&lt;J$4,0,5-(J$3-VLOOKUP($E105,'Country Indicator Data'!$B$4:$N$194,4,FALSE))/(J$3-J$4)*5)),1)))</f>
        <v>3.2</v>
      </c>
      <c r="K105" s="166">
        <f t="shared" si="40"/>
        <v>2.75</v>
      </c>
      <c r="L105" s="166">
        <f>IF(B105="Regional crisis",(IF(VLOOKUP($C105,'Regional Crises'!$B$1:$R$66,10,FALSE)="x","x",ROUND(IF(VLOOKUP($C105,'Regional Crises'!$B$1:$R$66,10,FALSE)&gt;L$3,5,IF(VLOOKUP($C105,'Regional Crises'!$B$1:$R$66,10,FALSE)&lt;L$4,0,5-(L$3-VLOOKUP($C105,'Regional Crises'!$B$1:$R$66,10,FALSE))/(L$3-L$4)*5)),1))),IF(VLOOKUP($E105,'Country Indicator Data'!$B$4:$N$194,6,FALSE)="x","x",ROUND(IF(VLOOKUP($E105,'Country Indicator Data'!$B$4:$N$194,6,FALSE)&gt;L$3,5,IF(VLOOKUP($E105,'Country Indicator Data'!$B$4:$N$194,6,FALSE)&lt;L$4,0,5-(L$3-VLOOKUP($E105,'Country Indicator Data'!$B$4:$N$194,6,FALSE))/(L$3-L$4)*5)),1)))</f>
        <v>2.2000000000000002</v>
      </c>
      <c r="M105" s="166">
        <f>IF(B105="Regional crisis",(IF(VLOOKUP($C105,'Regional Crises'!$B$1:$R$66,11,FALSE)="x","x",ROUND(IF(VLOOKUP($C105,'Regional Crises'!$B$1:$R$66,11,FALSE)&gt;M$3,5,IF(VLOOKUP($C105,'Regional Crises'!$B$1:$R$66,11,FALSE)&lt;M$4,0,5-(M$3-VLOOKUP($C105,'Regional Crises'!$B$1:$R$66,11,FALSE))/(M$3-M$4)*5)),1))),IF(VLOOKUP($E105,'Country Indicator Data'!$B$4:$N$194,7,FALSE)="x","x",ROUND(IF(VLOOKUP($E105,'Country Indicator Data'!$B$4:$N$194,7,FALSE)&gt;M$3,5,IF(VLOOKUP($E105,'Country Indicator Data'!$B$4:$N$194,7,FALSE)&lt;M$4,0,5-(M$3-VLOOKUP($E105,'Country Indicator Data'!$B$4:$N$194,7,FALSE))/(M$3-M$4)*5)),1)))</f>
        <v>1.1000000000000001</v>
      </c>
      <c r="N105" s="166">
        <f t="shared" si="41"/>
        <v>1.6500000000000001</v>
      </c>
      <c r="O105" s="166">
        <f t="shared" si="42"/>
        <v>2.4</v>
      </c>
      <c r="P105" s="166">
        <f>IF(B105="Regional crisis",VLOOKUP(C105,'Regional Crises'!$B$1:$R$69,12,FALSE),VLOOKUP(E105,'Country Indicator Data'!$B$4:$I$194,8,FALSE))</f>
        <v>3</v>
      </c>
      <c r="Q105" s="166">
        <f>IF($B105="Regional crisis",((IF(VLOOKUP($C105,'Regional Crises'!$B$1:$R$66,13,FALSE)="x","x",ROUND(IF(VLOOKUP($C105,'Regional Crises'!$B$1:$R$66,13,FALSE)&gt;Q$3,5,IF(VLOOKUP($C105,'Regional Crises'!$B$1:$R$66,13,FALSE)&lt;Q$4,0,5-(LOG(Q$3)-LOG(VLOOKUP($C105,'Regional Crises'!$B$1:$R$66,13,FALSE)))/(LOG(Q$3)-LOG(Q$4))*5)),1)))),(IF(VLOOKUP($E105,'Country Indicator Data'!$B$4:$N$194,9,FALSE)="x","x",ROUND(IF(VLOOKUP($E105,'Country Indicator Data'!$B$4:$N$194,9,FALSE)&gt;Q$3,5,IF(VLOOKUP($E105,'Country Indicator Data'!$B$4:$N$194,9,FALSE)&lt;Q$4,0,5-(LOG(Q$3)-LOG(VLOOKUP($E105,'Country Indicator Data'!$B$4:$N$194,9,FALSE)))/(LOG(Q$3)-LOG(Q$4))*5)),1))))</f>
        <v>3.2</v>
      </c>
      <c r="R105" s="166">
        <f t="shared" si="43"/>
        <v>3.1</v>
      </c>
      <c r="S105" s="166">
        <f>IF(B105="Regional crisis",((IF(VLOOKUP($C105,'Regional Crises'!$B$1:$R$66,17,FALSE)="x","x",ROUND(IF(VLOOKUP($C105,'Regional Crises'!$B$1:$R$66,17,FALSE)&gt;S$3,0,IF(VLOOKUP($C105,'Regional Crises'!$B$1:$R$66,17,FALSE)&lt;S$4,5,(S$3-VLOOKUP($C105,'Regional Crises'!$B$1:$R$66,17,FALSE))/(S$3-S$4)*5)),1)))),(IF(VLOOKUP($E105,'Country Indicator Data'!$B$4:$N$194,13,FALSE)="x","x",ROUND(IF(VLOOKUP($E105,'Country Indicator Data'!$B$4:$N$194,13,FALSE)&gt;S$3,0,IF(VLOOKUP($E105,'Country Indicator Data'!$B$4:$N$194,13,FALSE)&lt;S$4,5,(S$3-VLOOKUP($E105,'Country Indicator Data'!$B$4:$N$194,13,FALSE))/(S$3-S$4)*5)),1))))</f>
        <v>2.7</v>
      </c>
      <c r="T105" s="166">
        <f>IF(B105="Regional crisis",((IF(VLOOKUP($C105,'Regional Crises'!$B$1:$R$66,14,FALSE)="x","x",ROUND(IF(VLOOKUP($C105,'Regional Crises'!$B$1:$R$66,14,FALSE)&gt;T$3,0,IF(VLOOKUP($C105,'Regional Crises'!$B$1:$R$66,14,FALSE)&lt;T$4,5,(T$3-VLOOKUP($C105,'Regional Crises'!$B$1:$R$66,14,FALSE))/(T$3-T$4)*5)),1)))),(IF(VLOOKUP($E105,'Country Indicator Data'!$B$4:$N$194,10,FALSE)="x","x",ROUND(IF(VLOOKUP($E105,'Country Indicator Data'!$B$4:$N$194,10,FALSE)&gt;T$3,0,IF(VLOOKUP($E105,'Country Indicator Data'!$B$4:$N$194,10,FALSE)&lt;T$4,5,(T$3-VLOOKUP($E105,'Country Indicator Data'!$B$4:$N$194,10,FALSE))/(T$3-T$4)*5)),1))))</f>
        <v>2.5</v>
      </c>
      <c r="U105" s="166">
        <f>IF(B105="Regional crisis",((IF(VLOOKUP($C105,'Regional Crises'!$B$1:$R$66,15,FALSE)="x","x",ROUND(IF(VLOOKUP($C105,'Regional Crises'!$B$1:$R$66,15,FALSE)&gt;U$3,0,IF(VLOOKUP($C105,'Regional Crises'!$B$1:$R$66,15,FALSE)&lt;U$4,5,(U$3-VLOOKUP($C105,'Regional Crises'!$B$1:$R$66,15,FALSE))/(U$3-U$4)*5)),1)))),(IF(VLOOKUP($E105,'Country Indicator Data'!$B$4:$N$194,11,FALSE)="x","x",ROUND(IF(VLOOKUP($E105,'Country Indicator Data'!$B$4:$N$194,11,FALSE)&gt;U$3,0,IF(VLOOKUP($E105,'Country Indicator Data'!$B$4:$N$194,11,FALSE)&lt;U$4,5,(U$3-VLOOKUP($E105,'Country Indicator Data'!$B$4:$N$194,11,FALSE))/(U$3-U$4)*5)),1))))</f>
        <v>3.1</v>
      </c>
      <c r="V105" s="166">
        <f>IF(B105="Regional crisis",((IF(VLOOKUP($C105,'Regional Crises'!$B$1:$R$66,16,FALSE)="x","x",ROUND(IF(VLOOKUP($C105,'Regional Crises'!$B$1:$R$66,16,FALSE)&gt;V$3,0,IF(VLOOKUP($C105,'Regional Crises'!$B$1:$R$66,16,FALSE)&lt;V$4,5,(V$3-VLOOKUP($C105,'Regional Crises'!$B$1:$R$66,16,FALSE))/(V$3-V$4)*5)),1)))),(IF(VLOOKUP($E105,'Country Indicator Data'!$B$4:$N$194,12,FALSE)="x","x",ROUND(IF(VLOOKUP($E105,'Country Indicator Data'!$B$4:$N$194,12,FALSE)&gt;V$3,0,IF(VLOOKUP($E105,'Country Indicator Data'!$B$4:$N$194,12,FALSE)&lt;V$4,5,(V$3-VLOOKUP($E105,'Country Indicator Data'!$B$4:$N$194,12,FALSE))/(V$3-V$4)*5)),1))))</f>
        <v>2.2999999999999998</v>
      </c>
      <c r="W105" s="166">
        <f t="shared" si="44"/>
        <v>2.7</v>
      </c>
      <c r="X105" s="166">
        <f t="shared" si="45"/>
        <v>2.7</v>
      </c>
      <c r="Y105" s="173">
        <f>IF('Core Indicators'!FC102="x","x",IF('Core Indicators'!FC102&gt;=5,5,IF('Core Indicators'!FC102&gt;=4,4,IF('Core Indicators'!FC102&gt;=3,3,IF('Core Indicators'!FC102&gt;=2,2,IF('Core Indicators'!FC102&gt;=1,1,0))))))</f>
        <v>2</v>
      </c>
      <c r="Z105" s="166">
        <f t="shared" si="46"/>
        <v>2</v>
      </c>
      <c r="AA105" s="173">
        <f>'Crisis Indicator Data'!Y102</f>
        <v>1</v>
      </c>
      <c r="AB105" s="173">
        <f>'Crisis Indicator Data'!Z102</f>
        <v>0</v>
      </c>
      <c r="AC105" s="173">
        <f>'Crisis Indicator Data'!AA102</f>
        <v>2</v>
      </c>
      <c r="AD105" s="173">
        <f>'Crisis Indicator Data'!AB102</f>
        <v>0</v>
      </c>
      <c r="AE105" s="173">
        <f t="shared" si="47"/>
        <v>2</v>
      </c>
      <c r="AF105" s="173">
        <f>'Crisis Indicator Data'!AC102</f>
        <v>0</v>
      </c>
      <c r="AG105" s="173">
        <f>'Crisis Indicator Data'!AD102</f>
        <v>2</v>
      </c>
      <c r="AH105" s="173">
        <f t="shared" si="48"/>
        <v>2</v>
      </c>
      <c r="AI105" s="173">
        <f>'Crisis Indicator Data'!AE102</f>
        <v>0</v>
      </c>
      <c r="AJ105" s="173">
        <f>'Crisis Indicator Data'!AF102</f>
        <v>1</v>
      </c>
      <c r="AK105" s="173">
        <f>'Crisis Indicator Data'!AG102</f>
        <v>0</v>
      </c>
      <c r="AL105" s="173">
        <f t="shared" si="49"/>
        <v>1</v>
      </c>
      <c r="AM105" s="166">
        <f t="shared" si="50"/>
        <v>2</v>
      </c>
      <c r="AN105" s="166">
        <f t="shared" si="51"/>
        <v>2</v>
      </c>
    </row>
    <row r="106" spans="1:40" ht="13.5" customHeight="1">
      <c r="A106" s="97" t="str">
        <f>'Crisis Indicator Data'!A103</f>
        <v>Rohingya Regional Crisis</v>
      </c>
      <c r="B106" s="98" t="str">
        <f>'Crisis Indicator Data'!B103</f>
        <v>Regional crisis</v>
      </c>
      <c r="C106" s="98" t="str">
        <f>'Crisis Indicator Data'!C103</f>
        <v>REG011</v>
      </c>
      <c r="D106" s="98" t="str">
        <f>'Crisis Indicator Data'!D103</f>
        <v>Bangladesh,Myanmar</v>
      </c>
      <c r="E106" s="99" t="str">
        <f>'Crisis Indicator Data'!E103</f>
        <v>BGD,MMR</v>
      </c>
      <c r="F106" s="166">
        <f>IF(B106="Regional crisis",(IF(VLOOKUP($C106,'Regional Crises'!$B$1:$R$66,7,FALSE)="x","x",ROUND(IF(VLOOKUP($C106,'Regional Crises'!$B$1:$R$66,7,FALSE)&gt;$F$3,5,IF(VLOOKUP($C106,'Regional Crises'!$B$1:$R$66,7,FALSE)&lt;F$4,0,($F$3-VLOOKUP($C106,'Regional Crises'!$B$1:$R$66,7,FALSE))/($F$3-$F$4)*5)),1))),IF(VLOOKUP($E106,'Country Indicator Data'!$B$4:$N$194,3,FALSE)="x","x",ROUND(IF(VLOOKUP($E106,'Country Indicator Data'!$B$4:$N$194,3,FALSE)&gt;$F$3,5,IF(VLOOKUP($E106,'Country Indicator Data'!$B$4:$N$194,3,FALSE)&lt;$F$4,0,($F$3-VLOOKUP($E106,'Country Indicator Data'!$B$4:$N$194,3,FALSE))/($F$3-$F$4)*5)),1)))</f>
        <v>3.8</v>
      </c>
      <c r="G106" s="166">
        <f>IF(B106="Regional crisis",(IF(VLOOKUP($C106,'Regional Crises'!$B$1:$R$66,9,FALSE)="x","x",ROUND(IF(VLOOKUP($C106,'Regional Crises'!$B$1:$R$66,9,FALSE)&gt;G$3,5,IF(VLOOKUP($C106,'Regional Crises'!$B$1:$R$66,9,FALSE)&lt;G$4,0,(G$3-VLOOKUP($C106,'Regional Crises'!$B$1:$R$66,9,FALSE))/(G$3-G$4)*5)),1))),IF(VLOOKUP($E106,'Country Indicator Data'!$B$4:$N$194,5,FALSE)="x","x",ROUND(IF(VLOOKUP($E106,'Country Indicator Data'!$B$4:$N$194,5,FALSE)&gt;G$3,5,IF(VLOOKUP($E106,'Country Indicator Data'!$B$4:$N$194,5,FALSE)&lt;G$4,0,(G$3-VLOOKUP($E106,'Country Indicator Data'!$B$4:$N$194,5,FALSE))/(G$3-G$4)*5)),1)))</f>
        <v>3.1</v>
      </c>
      <c r="H106" s="166">
        <f t="shared" si="39"/>
        <v>3.45</v>
      </c>
      <c r="I106" s="166">
        <f>IF(B106="Regional crisis",(IF(VLOOKUP($C106,'Regional Crises'!$B$1:$R$66,6,FALSE)="x","x",ROUND(IF(VLOOKUP($C106,'Regional Crises'!$B$1:$R$66,6,FALSE)&gt;I$3,5,IF(VLOOKUP($C106,'Regional Crises'!$B$1:$R$66,6,FALSE)&lt;I$4,0,5-(I$3-VLOOKUP($C106,'Regional Crises'!$B$1:$R$66,6,FALSE))/(I$3-I$4)*5)),1))),IF(VLOOKUP($E106,'Country Indicator Data'!$B$4:$N$194,2,FALSE)="x","x",ROUND(IF(VLOOKUP($E106,'Country Indicator Data'!$B$4:$N$194,2,FALSE)&gt;I$3,5,IF(VLOOKUP($E106,'Country Indicator Data'!$B$4:$N$194,2,FALSE)&lt;I$4,0,5-(I$3-VLOOKUP($E106,'Country Indicator Data'!$B$4:$N$194,2,FALSE))/(I$3-I$4)*5)),1)))</f>
        <v>1.8</v>
      </c>
      <c r="J106" s="166">
        <f>IF(B106="Regional crisis",(IF(VLOOKUP($C106,'Regional Crises'!$B$1:$R$66,8,FALSE)="x","x",ROUND(IF(VLOOKUP($C106,'Regional Crises'!$B$1:$R$66,8,FALSE)&gt;J$3,5,IF(VLOOKUP($C106,'Regional Crises'!$B$1:$R$66,8,FALSE)&lt;J$4,0,5-(J$3-VLOOKUP($C106,'Regional Crises'!$B$1:$R$66,8,FALSE))/(J$3-J$4)*5)),1))),IF(VLOOKUP($E106,'Country Indicator Data'!$B$4:$N$194,4,FALSE)="x","x",ROUND(IF(VLOOKUP($E106,'Country Indicator Data'!$B$4:$N$194,4,FALSE)&gt;J$3,5,IF(VLOOKUP($E106,'Country Indicator Data'!$B$4:$N$194,4,FALSE)&lt;J$4,0,5-(J$3-VLOOKUP($E106,'Country Indicator Data'!$B$4:$N$194,4,FALSE))/(J$3-J$4)*5)),1)))</f>
        <v>2.1</v>
      </c>
      <c r="K106" s="166">
        <f t="shared" si="40"/>
        <v>1.9500000000000002</v>
      </c>
      <c r="L106" s="166">
        <f>IF(B106="Regional crisis",(IF(VLOOKUP($C106,'Regional Crises'!$B$1:$R$66,10,FALSE)="x","x",ROUND(IF(VLOOKUP($C106,'Regional Crises'!$B$1:$R$66,10,FALSE)&gt;L$3,5,IF(VLOOKUP($C106,'Regional Crises'!$B$1:$R$66,10,FALSE)&lt;L$4,0,5-(L$3-VLOOKUP($C106,'Regional Crises'!$B$1:$R$66,10,FALSE))/(L$3-L$4)*5)),1))),IF(VLOOKUP($E106,'Country Indicator Data'!$B$4:$N$194,6,FALSE)="x","x",ROUND(IF(VLOOKUP($E106,'Country Indicator Data'!$B$4:$N$194,6,FALSE)&gt;L$3,5,IF(VLOOKUP($E106,'Country Indicator Data'!$B$4:$N$194,6,FALSE)&lt;L$4,0,5-(L$3-VLOOKUP($E106,'Country Indicator Data'!$B$4:$N$194,6,FALSE))/(L$3-L$4)*5)),1)))</f>
        <v>3.3</v>
      </c>
      <c r="M106" s="166">
        <f>IF(B106="Regional crisis",(IF(VLOOKUP($C106,'Regional Crises'!$B$1:$R$66,11,FALSE)="x","x",ROUND(IF(VLOOKUP($C106,'Regional Crises'!$B$1:$R$66,11,FALSE)&gt;M$3,5,IF(VLOOKUP($C106,'Regional Crises'!$B$1:$R$66,11,FALSE)&lt;M$4,0,5-(M$3-VLOOKUP($C106,'Regional Crises'!$B$1:$R$66,11,FALSE))/(M$3-M$4)*5)),1))),IF(VLOOKUP($E106,'Country Indicator Data'!$B$4:$N$194,7,FALSE)="x","x",ROUND(IF(VLOOKUP($E106,'Country Indicator Data'!$B$4:$N$194,7,FALSE)&gt;M$3,5,IF(VLOOKUP($E106,'Country Indicator Data'!$B$4:$N$194,7,FALSE)&lt;M$4,0,5-(M$3-VLOOKUP($E106,'Country Indicator Data'!$B$4:$N$194,7,FALSE))/(M$3-M$4)*5)),1)))</f>
        <v>0.8</v>
      </c>
      <c r="N106" s="166">
        <f t="shared" si="41"/>
        <v>2.0499999999999998</v>
      </c>
      <c r="O106" s="166">
        <f t="shared" si="42"/>
        <v>2.4833333333333334</v>
      </c>
      <c r="P106" s="166">
        <f>IF(B106="Regional crisis",VLOOKUP(C106,'Regional Crises'!$B$1:$R$69,12,FALSE),VLOOKUP(E106,'Country Indicator Data'!$B$4:$I$194,8,FALSE))</f>
        <v>3.5</v>
      </c>
      <c r="Q106" s="166">
        <f>IF($B106="Regional crisis",((IF(VLOOKUP($C106,'Regional Crises'!$B$1:$R$66,13,FALSE)="x","x",ROUND(IF(VLOOKUP($C106,'Regional Crises'!$B$1:$R$66,13,FALSE)&gt;Q$3,5,IF(VLOOKUP($C106,'Regional Crises'!$B$1:$R$66,13,FALSE)&lt;Q$4,0,5-(LOG(Q$3)-LOG(VLOOKUP($C106,'Regional Crises'!$B$1:$R$66,13,FALSE)))/(LOG(Q$3)-LOG(Q$4))*5)),1)))),(IF(VLOOKUP($E106,'Country Indicator Data'!$B$4:$N$194,9,FALSE)="x","x",ROUND(IF(VLOOKUP($E106,'Country Indicator Data'!$B$4:$N$194,9,FALSE)&gt;Q$3,5,IF(VLOOKUP($E106,'Country Indicator Data'!$B$4:$N$194,9,FALSE)&lt;Q$4,0,5-(LOG(Q$3)-LOG(VLOOKUP($E106,'Country Indicator Data'!$B$4:$N$194,9,FALSE)))/(LOG(Q$3)-LOG(Q$4))*5)),1))))</f>
        <v>3</v>
      </c>
      <c r="R106" s="166">
        <f t="shared" si="43"/>
        <v>3.25</v>
      </c>
      <c r="S106" s="166">
        <f>IF(B106="Regional crisis",((IF(VLOOKUP($C106,'Regional Crises'!$B$1:$R$66,17,FALSE)="x","x",ROUND(IF(VLOOKUP($C106,'Regional Crises'!$B$1:$R$66,17,FALSE)&gt;S$3,0,IF(VLOOKUP($C106,'Regional Crises'!$B$1:$R$66,17,FALSE)&lt;S$4,5,(S$3-VLOOKUP($C106,'Regional Crises'!$B$1:$R$66,17,FALSE))/(S$3-S$4)*5)),1)))),(IF(VLOOKUP($E106,'Country Indicator Data'!$B$4:$N$194,13,FALSE)="x","x",ROUND(IF(VLOOKUP($E106,'Country Indicator Data'!$B$4:$N$194,13,FALSE)&gt;S$3,0,IF(VLOOKUP($E106,'Country Indicator Data'!$B$4:$N$194,13,FALSE)&lt;S$4,5,(S$3-VLOOKUP($E106,'Country Indicator Data'!$B$4:$N$194,13,FALSE))/(S$3-S$4)*5)),1))))</f>
        <v>3.6</v>
      </c>
      <c r="T106" s="166">
        <f>IF(B106="Regional crisis",((IF(VLOOKUP($C106,'Regional Crises'!$B$1:$R$66,14,FALSE)="x","x",ROUND(IF(VLOOKUP($C106,'Regional Crises'!$B$1:$R$66,14,FALSE)&gt;T$3,0,IF(VLOOKUP($C106,'Regional Crises'!$B$1:$R$66,14,FALSE)&lt;T$4,5,(T$3-VLOOKUP($C106,'Regional Crises'!$B$1:$R$66,14,FALSE))/(T$3-T$4)*5)),1)))),(IF(VLOOKUP($E106,'Country Indicator Data'!$B$4:$N$194,10,FALSE)="x","x",ROUND(IF(VLOOKUP($E106,'Country Indicator Data'!$B$4:$N$194,10,FALSE)&gt;T$3,0,IF(VLOOKUP($E106,'Country Indicator Data'!$B$4:$N$194,10,FALSE)&lt;T$4,5,(T$3-VLOOKUP($E106,'Country Indicator Data'!$B$4:$N$194,10,FALSE))/(T$3-T$4)*5)),1))))</f>
        <v>3.3</v>
      </c>
      <c r="U106" s="166">
        <f>IF(B106="Regional crisis",((IF(VLOOKUP($C106,'Regional Crises'!$B$1:$R$66,15,FALSE)="x","x",ROUND(IF(VLOOKUP($C106,'Regional Crises'!$B$1:$R$66,15,FALSE)&gt;U$3,0,IF(VLOOKUP($C106,'Regional Crises'!$B$1:$R$66,15,FALSE)&lt;U$4,5,(U$3-VLOOKUP($C106,'Regional Crises'!$B$1:$R$66,15,FALSE))/(U$3-U$4)*5)),1)))),(IF(VLOOKUP($E106,'Country Indicator Data'!$B$4:$N$194,11,FALSE)="x","x",ROUND(IF(VLOOKUP($E106,'Country Indicator Data'!$B$4:$N$194,11,FALSE)&gt;U$3,0,IF(VLOOKUP($E106,'Country Indicator Data'!$B$4:$N$194,11,FALSE)&lt;U$4,5,(U$3-VLOOKUP($E106,'Country Indicator Data'!$B$4:$N$194,11,FALSE))/(U$3-U$4)*5)),1))))</f>
        <v>3.4</v>
      </c>
      <c r="V106" s="166">
        <f>IF(B106="Regional crisis",((IF(VLOOKUP($C106,'Regional Crises'!$B$1:$R$66,16,FALSE)="x","x",ROUND(IF(VLOOKUP($C106,'Regional Crises'!$B$1:$R$66,16,FALSE)&gt;V$3,0,IF(VLOOKUP($C106,'Regional Crises'!$B$1:$R$66,16,FALSE)&lt;V$4,5,(V$3-VLOOKUP($C106,'Regional Crises'!$B$1:$R$66,16,FALSE))/(V$3-V$4)*5)),1)))),(IF(VLOOKUP($E106,'Country Indicator Data'!$B$4:$N$194,12,FALSE)="x","x",ROUND(IF(VLOOKUP($E106,'Country Indicator Data'!$B$4:$N$194,12,FALSE)&gt;V$3,0,IF(VLOOKUP($E106,'Country Indicator Data'!$B$4:$N$194,12,FALSE)&lt;V$4,5,(V$3-VLOOKUP($E106,'Country Indicator Data'!$B$4:$N$194,12,FALSE))/(V$3-V$4)*5)),1))))</f>
        <v>3.3</v>
      </c>
      <c r="W106" s="166">
        <f t="shared" si="44"/>
        <v>3.4</v>
      </c>
      <c r="X106" s="166">
        <f t="shared" si="45"/>
        <v>3</v>
      </c>
      <c r="Y106" s="173">
        <f>IF('Core Indicators'!FC103="x","x",IF('Core Indicators'!FC103&gt;=5,5,IF('Core Indicators'!FC103&gt;=4,4,IF('Core Indicators'!FC103&gt;=3,3,IF('Core Indicators'!FC103&gt;=2,2,IF('Core Indicators'!FC103&gt;=1,1,0))))))</f>
        <v>4</v>
      </c>
      <c r="Z106" s="166">
        <f t="shared" si="46"/>
        <v>4</v>
      </c>
      <c r="AA106" s="173">
        <f>'Crisis Indicator Data'!Y103</f>
        <v>2</v>
      </c>
      <c r="AB106" s="173">
        <f>'Crisis Indicator Data'!Z103</f>
        <v>3</v>
      </c>
      <c r="AC106" s="173">
        <f>'Crisis Indicator Data'!AA103</f>
        <v>2</v>
      </c>
      <c r="AD106" s="173">
        <f>'Crisis Indicator Data'!AB103</f>
        <v>0</v>
      </c>
      <c r="AE106" s="173">
        <f t="shared" si="47"/>
        <v>3</v>
      </c>
      <c r="AF106" s="173">
        <f>'Crisis Indicator Data'!AC103</f>
        <v>3</v>
      </c>
      <c r="AG106" s="173">
        <f>'Crisis Indicator Data'!AD103</f>
        <v>3</v>
      </c>
      <c r="AH106" s="173">
        <f t="shared" si="48"/>
        <v>5</v>
      </c>
      <c r="AI106" s="173">
        <f>'Crisis Indicator Data'!AE103</f>
        <v>3</v>
      </c>
      <c r="AJ106" s="173">
        <f>'Crisis Indicator Data'!AF103</f>
        <v>1</v>
      </c>
      <c r="AK106" s="173">
        <f>'Crisis Indicator Data'!AG103</f>
        <v>3</v>
      </c>
      <c r="AL106" s="173">
        <f t="shared" si="49"/>
        <v>5</v>
      </c>
      <c r="AM106" s="166">
        <f t="shared" si="50"/>
        <v>4</v>
      </c>
      <c r="AN106" s="166">
        <f t="shared" si="51"/>
        <v>4</v>
      </c>
    </row>
    <row r="107" spans="1:40" ht="13.5" customHeight="1">
      <c r="A107" s="97" t="str">
        <f>'Crisis Indicator Data'!A104</f>
        <v>Southern Africa Regional Food Security Crisis</v>
      </c>
      <c r="B107" s="98" t="str">
        <f>'Crisis Indicator Data'!B104</f>
        <v>Regional crisis</v>
      </c>
      <c r="C107" s="98" t="str">
        <f>'Crisis Indicator Data'!C104</f>
        <v>REG012</v>
      </c>
      <c r="D107" s="98" t="str">
        <f>'Crisis Indicator Data'!D104</f>
        <v>Lesotho,Madagascar,Malawi,Mozambique,Namibia,Eswatini,Zambia,Zimbabwe</v>
      </c>
      <c r="E107" s="99" t="str">
        <f>'Crisis Indicator Data'!E104</f>
        <v>LSO,MDG,MWI,MOZ,NAM,SWZ,ZMB,ZWE</v>
      </c>
      <c r="F107" s="166">
        <f>IF(B107="Regional crisis",(IF(VLOOKUP($C107,'Regional Crises'!$B$1:$R$66,7,FALSE)="x","x",ROUND(IF(VLOOKUP($C107,'Regional Crises'!$B$1:$R$66,7,FALSE)&gt;$F$3,5,IF(VLOOKUP($C107,'Regional Crises'!$B$1:$R$66,7,FALSE)&lt;F$4,0,($F$3-VLOOKUP($C107,'Regional Crises'!$B$1:$R$66,7,FALSE))/($F$3-$F$4)*5)),1))),IF(VLOOKUP($E107,'Country Indicator Data'!$B$4:$N$194,3,FALSE)="x","x",ROUND(IF(VLOOKUP($E107,'Country Indicator Data'!$B$4:$N$194,3,FALSE)&gt;$F$3,5,IF(VLOOKUP($E107,'Country Indicator Data'!$B$4:$N$194,3,FALSE)&lt;$F$4,0,($F$3-VLOOKUP($E107,'Country Indicator Data'!$B$4:$N$194,3,FALSE))/($F$3-$F$4)*5)),1)))</f>
        <v>2.4</v>
      </c>
      <c r="G107" s="166">
        <f>IF(B107="Regional crisis",(IF(VLOOKUP($C107,'Regional Crises'!$B$1:$R$66,9,FALSE)="x","x",ROUND(IF(VLOOKUP($C107,'Regional Crises'!$B$1:$R$66,9,FALSE)&gt;G$3,5,IF(VLOOKUP($C107,'Regional Crises'!$B$1:$R$66,9,FALSE)&lt;G$4,0,(G$3-VLOOKUP($C107,'Regional Crises'!$B$1:$R$66,9,FALSE))/(G$3-G$4)*5)),1))),IF(VLOOKUP($E107,'Country Indicator Data'!$B$4:$N$194,5,FALSE)="x","x",ROUND(IF(VLOOKUP($E107,'Country Indicator Data'!$B$4:$N$194,5,FALSE)&gt;G$3,5,IF(VLOOKUP($E107,'Country Indicator Data'!$B$4:$N$194,5,FALSE)&lt;G$4,0,(G$3-VLOOKUP($E107,'Country Indicator Data'!$B$4:$N$194,5,FALSE))/(G$3-G$4)*5)),1)))</f>
        <v>2.2999999999999998</v>
      </c>
      <c r="H107" s="166">
        <f t="shared" si="39"/>
        <v>2.3499999999999996</v>
      </c>
      <c r="I107" s="166">
        <f>IF(B107="Regional crisis",(IF(VLOOKUP($C107,'Regional Crises'!$B$1:$R$66,6,FALSE)="x","x",ROUND(IF(VLOOKUP($C107,'Regional Crises'!$B$1:$R$66,6,FALSE)&gt;I$3,5,IF(VLOOKUP($C107,'Regional Crises'!$B$1:$R$66,6,FALSE)&lt;I$4,0,5-(I$3-VLOOKUP($C107,'Regional Crises'!$B$1:$R$66,6,FALSE))/(I$3-I$4)*5)),1))),IF(VLOOKUP($E107,'Country Indicator Data'!$B$4:$N$194,2,FALSE)="x","x",ROUND(IF(VLOOKUP($E107,'Country Indicator Data'!$B$4:$N$194,2,FALSE)&gt;I$3,5,IF(VLOOKUP($E107,'Country Indicator Data'!$B$4:$N$194,2,FALSE)&lt;I$4,0,5-(I$3-VLOOKUP($E107,'Country Indicator Data'!$B$4:$N$194,2,FALSE))/(I$3-I$4)*5)),1)))</f>
        <v>2.4</v>
      </c>
      <c r="J107" s="166">
        <f>IF(B107="Regional crisis",(IF(VLOOKUP($C107,'Regional Crises'!$B$1:$R$66,8,FALSE)="x","x",ROUND(IF(VLOOKUP($C107,'Regional Crises'!$B$1:$R$66,8,FALSE)&gt;J$3,5,IF(VLOOKUP($C107,'Regional Crises'!$B$1:$R$66,8,FALSE)&lt;J$4,0,5-(J$3-VLOOKUP($C107,'Regional Crises'!$B$1:$R$66,8,FALSE))/(J$3-J$4)*5)),1))),IF(VLOOKUP($E107,'Country Indicator Data'!$B$4:$N$194,4,FALSE)="x","x",ROUND(IF(VLOOKUP($E107,'Country Indicator Data'!$B$4:$N$194,4,FALSE)&gt;J$3,5,IF(VLOOKUP($E107,'Country Indicator Data'!$B$4:$N$194,4,FALSE)&lt;J$4,0,5-(J$3-VLOOKUP($E107,'Country Indicator Data'!$B$4:$N$194,4,FALSE))/(J$3-J$4)*5)),1)))</f>
        <v>0.4</v>
      </c>
      <c r="K107" s="166">
        <f t="shared" si="40"/>
        <v>1.4</v>
      </c>
      <c r="L107" s="166">
        <f>IF(B107="Regional crisis",(IF(VLOOKUP($C107,'Regional Crises'!$B$1:$R$66,10,FALSE)="x","x",ROUND(IF(VLOOKUP($C107,'Regional Crises'!$B$1:$R$66,10,FALSE)&gt;L$3,5,IF(VLOOKUP($C107,'Regional Crises'!$B$1:$R$66,10,FALSE)&lt;L$4,0,5-(L$3-VLOOKUP($C107,'Regional Crises'!$B$1:$R$66,10,FALSE))/(L$3-L$4)*5)),1))),IF(VLOOKUP($E107,'Country Indicator Data'!$B$4:$N$194,6,FALSE)="x","x",ROUND(IF(VLOOKUP($E107,'Country Indicator Data'!$B$4:$N$194,6,FALSE)&gt;L$3,5,IF(VLOOKUP($E107,'Country Indicator Data'!$B$4:$N$194,6,FALSE)&lt;L$4,0,5-(L$3-VLOOKUP($E107,'Country Indicator Data'!$B$4:$N$194,6,FALSE))/(L$3-L$4)*5)),1)))</f>
        <v>3.7</v>
      </c>
      <c r="M107" s="166">
        <f>IF(B107="Regional crisis",(IF(VLOOKUP($C107,'Regional Crises'!$B$1:$R$66,11,FALSE)="x","x",ROUND(IF(VLOOKUP($C107,'Regional Crises'!$B$1:$R$66,11,FALSE)&gt;M$3,5,IF(VLOOKUP($C107,'Regional Crises'!$B$1:$R$66,11,FALSE)&lt;M$4,0,5-(M$3-VLOOKUP($C107,'Regional Crises'!$B$1:$R$66,11,FALSE))/(M$3-M$4)*5)),1))),IF(VLOOKUP($E107,'Country Indicator Data'!$B$4:$N$194,7,FALSE)="x","x",ROUND(IF(VLOOKUP($E107,'Country Indicator Data'!$B$4:$N$194,7,FALSE)&gt;M$3,5,IF(VLOOKUP($E107,'Country Indicator Data'!$B$4:$N$194,7,FALSE)&lt;M$4,0,5-(M$3-VLOOKUP($E107,'Country Indicator Data'!$B$4:$N$194,7,FALSE))/(M$3-M$4)*5)),1)))</f>
        <v>3.1</v>
      </c>
      <c r="N107" s="166">
        <f t="shared" si="41"/>
        <v>3.4000000000000004</v>
      </c>
      <c r="O107" s="166">
        <f t="shared" si="42"/>
        <v>2.3833333333333333</v>
      </c>
      <c r="P107" s="166">
        <f>IF(B107="Regional crisis",VLOOKUP(C107,'Regional Crises'!$B$1:$R$69,12,FALSE),VLOOKUP(E107,'Country Indicator Data'!$B$4:$I$194,8,FALSE))</f>
        <v>1.25</v>
      </c>
      <c r="Q107" s="166">
        <f>IF($B107="Regional crisis",((IF(VLOOKUP($C107,'Regional Crises'!$B$1:$R$66,13,FALSE)="x","x",ROUND(IF(VLOOKUP($C107,'Regional Crises'!$B$1:$R$66,13,FALSE)&gt;Q$3,5,IF(VLOOKUP($C107,'Regional Crises'!$B$1:$R$66,13,FALSE)&lt;Q$4,0,5-(LOG(Q$3)-LOG(VLOOKUP($C107,'Regional Crises'!$B$1:$R$66,13,FALSE)))/(LOG(Q$3)-LOG(Q$4))*5)),1)))),(IF(VLOOKUP($E107,'Country Indicator Data'!$B$4:$N$194,9,FALSE)="x","x",ROUND(IF(VLOOKUP($E107,'Country Indicator Data'!$B$4:$N$194,9,FALSE)&gt;Q$3,5,IF(VLOOKUP($E107,'Country Indicator Data'!$B$4:$N$194,9,FALSE)&lt;Q$4,0,5-(LOG(Q$3)-LOG(VLOOKUP($E107,'Country Indicator Data'!$B$4:$N$194,9,FALSE)))/(LOG(Q$3)-LOG(Q$4))*5)),1))))</f>
        <v>4.0999999999999996</v>
      </c>
      <c r="R107" s="166">
        <f t="shared" si="43"/>
        <v>2.6749999999999998</v>
      </c>
      <c r="S107" s="166">
        <f>IF(B107="Regional crisis",((IF(VLOOKUP($C107,'Regional Crises'!$B$1:$R$66,17,FALSE)="x","x",ROUND(IF(VLOOKUP($C107,'Regional Crises'!$B$1:$R$66,17,FALSE)&gt;S$3,0,IF(VLOOKUP($C107,'Regional Crises'!$B$1:$R$66,17,FALSE)&lt;S$4,5,(S$3-VLOOKUP($C107,'Regional Crises'!$B$1:$R$66,17,FALSE))/(S$3-S$4)*5)),1)))),(IF(VLOOKUP($E107,'Country Indicator Data'!$B$4:$N$194,13,FALSE)="x","x",ROUND(IF(VLOOKUP($E107,'Country Indicator Data'!$B$4:$N$194,13,FALSE)&gt;S$3,0,IF(VLOOKUP($E107,'Country Indicator Data'!$B$4:$N$194,13,FALSE)&lt;S$4,5,(S$3-VLOOKUP($E107,'Country Indicator Data'!$B$4:$N$194,13,FALSE))/(S$3-S$4)*5)),1))))</f>
        <v>3.3</v>
      </c>
      <c r="T107" s="166">
        <f>IF(B107="Regional crisis",((IF(VLOOKUP($C107,'Regional Crises'!$B$1:$R$66,14,FALSE)="x","x",ROUND(IF(VLOOKUP($C107,'Regional Crises'!$B$1:$R$66,14,FALSE)&gt;T$3,0,IF(VLOOKUP($C107,'Regional Crises'!$B$1:$R$66,14,FALSE)&lt;T$4,5,(T$3-VLOOKUP($C107,'Regional Crises'!$B$1:$R$66,14,FALSE))/(T$3-T$4)*5)),1)))),(IF(VLOOKUP($E107,'Country Indicator Data'!$B$4:$N$194,10,FALSE)="x","x",ROUND(IF(VLOOKUP($E107,'Country Indicator Data'!$B$4:$N$194,10,FALSE)&gt;T$3,0,IF(VLOOKUP($E107,'Country Indicator Data'!$B$4:$N$194,10,FALSE)&lt;T$4,5,(T$3-VLOOKUP($E107,'Country Indicator Data'!$B$4:$N$194,10,FALSE))/(T$3-T$4)*5)),1))))</f>
        <v>3.1</v>
      </c>
      <c r="U107" s="166">
        <f>IF(B107="Regional crisis",((IF(VLOOKUP($C107,'Regional Crises'!$B$1:$R$66,15,FALSE)="x","x",ROUND(IF(VLOOKUP($C107,'Regional Crises'!$B$1:$R$66,15,FALSE)&gt;U$3,0,IF(VLOOKUP($C107,'Regional Crises'!$B$1:$R$66,15,FALSE)&lt;U$4,5,(U$3-VLOOKUP($C107,'Regional Crises'!$B$1:$R$66,15,FALSE))/(U$3-U$4)*5)),1)))),(IF(VLOOKUP($E107,'Country Indicator Data'!$B$4:$N$194,11,FALSE)="x","x",ROUND(IF(VLOOKUP($E107,'Country Indicator Data'!$B$4:$N$194,11,FALSE)&gt;U$3,0,IF(VLOOKUP($E107,'Country Indicator Data'!$B$4:$N$194,11,FALSE)&lt;U$4,5,(U$3-VLOOKUP($E107,'Country Indicator Data'!$B$4:$N$194,11,FALSE))/(U$3-U$4)*5)),1))))</f>
        <v>2.8</v>
      </c>
      <c r="V107" s="166">
        <f>IF(B107="Regional crisis",((IF(VLOOKUP($C107,'Regional Crises'!$B$1:$R$66,16,FALSE)="x","x",ROUND(IF(VLOOKUP($C107,'Regional Crises'!$B$1:$R$66,16,FALSE)&gt;V$3,0,IF(VLOOKUP($C107,'Regional Crises'!$B$1:$R$66,16,FALSE)&lt;V$4,5,(V$3-VLOOKUP($C107,'Regional Crises'!$B$1:$R$66,16,FALSE))/(V$3-V$4)*5)),1)))),(IF(VLOOKUP($E107,'Country Indicator Data'!$B$4:$N$194,12,FALSE)="x","x",ROUND(IF(VLOOKUP($E107,'Country Indicator Data'!$B$4:$N$194,12,FALSE)&gt;V$3,0,IF(VLOOKUP($E107,'Country Indicator Data'!$B$4:$N$194,12,FALSE)&lt;V$4,5,(V$3-VLOOKUP($E107,'Country Indicator Data'!$B$4:$N$194,12,FALSE))/(V$3-V$4)*5)),1))))</f>
        <v>2.4</v>
      </c>
      <c r="W107" s="166">
        <f t="shared" si="44"/>
        <v>2.9</v>
      </c>
      <c r="X107" s="166">
        <f t="shared" si="45"/>
        <v>2.7</v>
      </c>
      <c r="Y107" s="173">
        <f>IF('Core Indicators'!FC104="x","x",IF('Core Indicators'!FC104&gt;=5,5,IF('Core Indicators'!FC104&gt;=4,4,IF('Core Indicators'!FC104&gt;=3,3,IF('Core Indicators'!FC104&gt;=2,2,IF('Core Indicators'!FC104&gt;=1,1,0))))))</f>
        <v>5</v>
      </c>
      <c r="Z107" s="166">
        <f t="shared" si="46"/>
        <v>5</v>
      </c>
      <c r="AA107" s="173">
        <f>'Crisis Indicator Data'!Y104</f>
        <v>1</v>
      </c>
      <c r="AB107" s="173">
        <f>'Crisis Indicator Data'!Z104</f>
        <v>0</v>
      </c>
      <c r="AC107" s="173">
        <f>'Crisis Indicator Data'!AA104</f>
        <v>0</v>
      </c>
      <c r="AD107" s="173">
        <f>'Crisis Indicator Data'!AB104</f>
        <v>0</v>
      </c>
      <c r="AE107" s="173">
        <f t="shared" si="47"/>
        <v>1</v>
      </c>
      <c r="AF107" s="173">
        <f>'Crisis Indicator Data'!AC104</f>
        <v>0</v>
      </c>
      <c r="AG107" s="173">
        <f>'Crisis Indicator Data'!AD104</f>
        <v>2</v>
      </c>
      <c r="AH107" s="173">
        <f t="shared" si="48"/>
        <v>2</v>
      </c>
      <c r="AI107" s="173">
        <f>'Crisis Indicator Data'!AE104</f>
        <v>0</v>
      </c>
      <c r="AJ107" s="173">
        <f>'Crisis Indicator Data'!AF104</f>
        <v>2</v>
      </c>
      <c r="AK107" s="173">
        <f>'Crisis Indicator Data'!AG104</f>
        <v>0</v>
      </c>
      <c r="AL107" s="173">
        <f t="shared" si="49"/>
        <v>2</v>
      </c>
      <c r="AM107" s="166">
        <f t="shared" si="50"/>
        <v>2</v>
      </c>
      <c r="AN107" s="166">
        <f t="shared" si="51"/>
        <v>3.5</v>
      </c>
    </row>
    <row r="108" spans="1:40" ht="13.5" customHeight="1">
      <c r="A108" s="97" t="str">
        <f>'Crisis Indicator Data'!A105</f>
        <v>Nagorno-Karabakh Conflict</v>
      </c>
      <c r="B108" s="98" t="str">
        <f>'Crisis Indicator Data'!B105</f>
        <v>Regional crisis</v>
      </c>
      <c r="C108" s="98" t="str">
        <f>'Crisis Indicator Data'!C105</f>
        <v>REG013</v>
      </c>
      <c r="D108" s="98" t="str">
        <f>'Crisis Indicator Data'!D105</f>
        <v>Armenia,Azerbaijan</v>
      </c>
      <c r="E108" s="99" t="str">
        <f>'Crisis Indicator Data'!E105</f>
        <v>ARM,AZE</v>
      </c>
      <c r="F108" s="166">
        <f>IF(B108="Regional crisis",(IF(VLOOKUP($C108,'Regional Crises'!$B$1:$R$66,7,FALSE)="x","x",ROUND(IF(VLOOKUP($C108,'Regional Crises'!$B$1:$R$66,7,FALSE)&gt;$F$3,5,IF(VLOOKUP($C108,'Regional Crises'!$B$1:$R$66,7,FALSE)&lt;F$4,0,($F$3-VLOOKUP($C108,'Regional Crises'!$B$1:$R$66,7,FALSE))/($F$3-$F$4)*5)),1))),IF(VLOOKUP($E108,'Country Indicator Data'!$B$4:$N$194,3,FALSE)="x","x",ROUND(IF(VLOOKUP($E108,'Country Indicator Data'!$B$4:$N$194,3,FALSE)&gt;$F$3,5,IF(VLOOKUP($E108,'Country Indicator Data'!$B$4:$N$194,3,FALSE)&lt;$F$4,0,($F$3-VLOOKUP($E108,'Country Indicator Data'!$B$4:$N$194,3,FALSE))/($F$3-$F$4)*5)),1)))</f>
        <v>3.2</v>
      </c>
      <c r="G108" s="166">
        <f>IF(B108="Regional crisis",(IF(VLOOKUP($C108,'Regional Crises'!$B$1:$R$66,9,FALSE)="x","x",ROUND(IF(VLOOKUP($C108,'Regional Crises'!$B$1:$R$66,9,FALSE)&gt;G$3,5,IF(VLOOKUP($C108,'Regional Crises'!$B$1:$R$66,9,FALSE)&lt;G$4,0,(G$3-VLOOKUP($C108,'Regional Crises'!$B$1:$R$66,9,FALSE))/(G$3-G$4)*5)),1))),IF(VLOOKUP($E108,'Country Indicator Data'!$B$4:$N$194,5,FALSE)="x","x",ROUND(IF(VLOOKUP($E108,'Country Indicator Data'!$B$4:$N$194,5,FALSE)&gt;G$3,5,IF(VLOOKUP($E108,'Country Indicator Data'!$B$4:$N$194,5,FALSE)&lt;G$4,0,(G$3-VLOOKUP($E108,'Country Indicator Data'!$B$4:$N$194,5,FALSE))/(G$3-G$4)*5)),1)))</f>
        <v>2.4</v>
      </c>
      <c r="H108" s="166">
        <f t="shared" si="39"/>
        <v>2.8</v>
      </c>
      <c r="I108" s="166">
        <f>IF(B108="Regional crisis",(IF(VLOOKUP($C108,'Regional Crises'!$B$1:$R$66,6,FALSE)="x","x",ROUND(IF(VLOOKUP($C108,'Regional Crises'!$B$1:$R$66,6,FALSE)&gt;I$3,5,IF(VLOOKUP($C108,'Regional Crises'!$B$1:$R$66,6,FALSE)&lt;I$4,0,5-(I$3-VLOOKUP($C108,'Regional Crises'!$B$1:$R$66,6,FALSE))/(I$3-I$4)*5)),1))),IF(VLOOKUP($E108,'Country Indicator Data'!$B$4:$N$194,2,FALSE)="x","x",ROUND(IF(VLOOKUP($E108,'Country Indicator Data'!$B$4:$N$194,2,FALSE)&gt;I$3,5,IF(VLOOKUP($E108,'Country Indicator Data'!$B$4:$N$194,2,FALSE)&lt;I$4,0,5-(I$3-VLOOKUP($E108,'Country Indicator Data'!$B$4:$N$194,2,FALSE))/(I$3-I$4)*5)),1)))</f>
        <v>0.5</v>
      </c>
      <c r="J108" s="166">
        <f>IF(B108="Regional crisis",(IF(VLOOKUP($C108,'Regional Crises'!$B$1:$R$66,8,FALSE)="x","x",ROUND(IF(VLOOKUP($C108,'Regional Crises'!$B$1:$R$66,8,FALSE)&gt;J$3,5,IF(VLOOKUP($C108,'Regional Crises'!$B$1:$R$66,8,FALSE)&lt;J$4,0,5-(J$3-VLOOKUP($C108,'Regional Crises'!$B$1:$R$66,8,FALSE))/(J$3-J$4)*5)),1))),IF(VLOOKUP($E108,'Country Indicator Data'!$B$4:$N$194,4,FALSE)="x","x",ROUND(IF(VLOOKUP($E108,'Country Indicator Data'!$B$4:$N$194,4,FALSE)&gt;J$3,5,IF(VLOOKUP($E108,'Country Indicator Data'!$B$4:$N$194,4,FALSE)&lt;J$4,0,5-(J$3-VLOOKUP($E108,'Country Indicator Data'!$B$4:$N$194,4,FALSE))/(J$3-J$4)*5)),1)))</f>
        <v>0.4</v>
      </c>
      <c r="K108" s="166">
        <f t="shared" si="40"/>
        <v>0.45</v>
      </c>
      <c r="L108" s="166">
        <f>IF(B108="Regional crisis",(IF(VLOOKUP($C108,'Regional Crises'!$B$1:$R$66,10,FALSE)="x","x",ROUND(IF(VLOOKUP($C108,'Regional Crises'!$B$1:$R$66,10,FALSE)&gt;L$3,5,IF(VLOOKUP($C108,'Regional Crises'!$B$1:$R$66,10,FALSE)&lt;L$4,0,5-(L$3-VLOOKUP($C108,'Regional Crises'!$B$1:$R$66,10,FALSE))/(L$3-L$4)*5)),1))),IF(VLOOKUP($E108,'Country Indicator Data'!$B$4:$N$194,6,FALSE)="x","x",ROUND(IF(VLOOKUP($E108,'Country Indicator Data'!$B$4:$N$194,6,FALSE)&gt;L$3,5,IF(VLOOKUP($E108,'Country Indicator Data'!$B$4:$N$194,6,FALSE)&lt;L$4,0,5-(L$3-VLOOKUP($E108,'Country Indicator Data'!$B$4:$N$194,6,FALSE))/(L$3-L$4)*5)),1)))</f>
        <v>1.9</v>
      </c>
      <c r="M108" s="166">
        <f>IF(B108="Regional crisis",(IF(VLOOKUP($C108,'Regional Crises'!$B$1:$R$66,11,FALSE)="x","x",ROUND(IF(VLOOKUP($C108,'Regional Crises'!$B$1:$R$66,11,FALSE)&gt;M$3,5,IF(VLOOKUP($C108,'Regional Crises'!$B$1:$R$66,11,FALSE)&lt;M$4,0,5-(M$3-VLOOKUP($C108,'Regional Crises'!$B$1:$R$66,11,FALSE))/(M$3-M$4)*5)),1))),IF(VLOOKUP($E108,'Country Indicator Data'!$B$4:$N$194,7,FALSE)="x","x",ROUND(IF(VLOOKUP($E108,'Country Indicator Data'!$B$4:$N$194,7,FALSE)&gt;M$3,5,IF(VLOOKUP($E108,'Country Indicator Data'!$B$4:$N$194,7,FALSE)&lt;M$4,0,5-(M$3-VLOOKUP($E108,'Country Indicator Data'!$B$4:$N$194,7,FALSE))/(M$3-M$4)*5)),1)))</f>
        <v>1.2</v>
      </c>
      <c r="N108" s="166">
        <f t="shared" si="41"/>
        <v>1.5499999999999998</v>
      </c>
      <c r="O108" s="166">
        <f t="shared" si="42"/>
        <v>1.5999999999999999</v>
      </c>
      <c r="P108" s="166">
        <f>IF(B108="Regional crisis",VLOOKUP(C108,'Regional Crises'!$B$1:$R$69,12,FALSE),VLOOKUP(E108,'Country Indicator Data'!$B$4:$I$194,8,FALSE))</f>
        <v>3</v>
      </c>
      <c r="Q108" s="166">
        <f>IF($B108="Regional crisis",((IF(VLOOKUP($C108,'Regional Crises'!$B$1:$R$66,13,FALSE)="x","x",ROUND(IF(VLOOKUP($C108,'Regional Crises'!$B$1:$R$66,13,FALSE)&gt;Q$3,5,IF(VLOOKUP($C108,'Regional Crises'!$B$1:$R$66,13,FALSE)&lt;Q$4,0,5-(LOG(Q$3)-LOG(VLOOKUP($C108,'Regional Crises'!$B$1:$R$66,13,FALSE)))/(LOG(Q$3)-LOG(Q$4))*5)),1)))),(IF(VLOOKUP($E108,'Country Indicator Data'!$B$4:$N$194,9,FALSE)="x","x",ROUND(IF(VLOOKUP($E108,'Country Indicator Data'!$B$4:$N$194,9,FALSE)&gt;Q$3,5,IF(VLOOKUP($E108,'Country Indicator Data'!$B$4:$N$194,9,FALSE)&lt;Q$4,0,5-(LOG(Q$3)-LOG(VLOOKUP($E108,'Country Indicator Data'!$B$4:$N$194,9,FALSE)))/(LOG(Q$3)-LOG(Q$4))*5)),1))))</f>
        <v>3.1</v>
      </c>
      <c r="R108" s="166">
        <f t="shared" si="43"/>
        <v>3.05</v>
      </c>
      <c r="S108" s="166">
        <f>IF(B108="Regional crisis",((IF(VLOOKUP($C108,'Regional Crises'!$B$1:$R$66,17,FALSE)="x","x",ROUND(IF(VLOOKUP($C108,'Regional Crises'!$B$1:$R$66,17,FALSE)&gt;S$3,0,IF(VLOOKUP($C108,'Regional Crises'!$B$1:$R$66,17,FALSE)&lt;S$4,5,(S$3-VLOOKUP($C108,'Regional Crises'!$B$1:$R$66,17,FALSE))/(S$3-S$4)*5)),1)))),(IF(VLOOKUP($E108,'Country Indicator Data'!$B$4:$N$194,13,FALSE)="x","x",ROUND(IF(VLOOKUP($E108,'Country Indicator Data'!$B$4:$N$194,13,FALSE)&gt;S$3,0,IF(VLOOKUP($E108,'Country Indicator Data'!$B$4:$N$194,13,FALSE)&lt;S$4,5,(S$3-VLOOKUP($E108,'Country Indicator Data'!$B$4:$N$194,13,FALSE))/(S$3-S$4)*5)),1))))</f>
        <v>3.2</v>
      </c>
      <c r="T108" s="166">
        <f>IF(B108="Regional crisis",((IF(VLOOKUP($C108,'Regional Crises'!$B$1:$R$66,14,FALSE)="x","x",ROUND(IF(VLOOKUP($C108,'Regional Crises'!$B$1:$R$66,14,FALSE)&gt;T$3,0,IF(VLOOKUP($C108,'Regional Crises'!$B$1:$R$66,14,FALSE)&lt;T$4,5,(T$3-VLOOKUP($C108,'Regional Crises'!$B$1:$R$66,14,FALSE))/(T$3-T$4)*5)),1)))),(IF(VLOOKUP($E108,'Country Indicator Data'!$B$4:$N$194,10,FALSE)="x","x",ROUND(IF(VLOOKUP($E108,'Country Indicator Data'!$B$4:$N$194,10,FALSE)&gt;T$3,0,IF(VLOOKUP($E108,'Country Indicator Data'!$B$4:$N$194,10,FALSE)&lt;T$4,5,(T$3-VLOOKUP($E108,'Country Indicator Data'!$B$4:$N$194,10,FALSE))/(T$3-T$4)*5)),1))))</f>
        <v>2.9</v>
      </c>
      <c r="U108" s="166">
        <f>IF(B108="Regional crisis",((IF(VLOOKUP($C108,'Regional Crises'!$B$1:$R$66,15,FALSE)="x","x",ROUND(IF(VLOOKUP($C108,'Regional Crises'!$B$1:$R$66,15,FALSE)&gt;U$3,0,IF(VLOOKUP($C108,'Regional Crises'!$B$1:$R$66,15,FALSE)&lt;U$4,5,(U$3-VLOOKUP($C108,'Regional Crises'!$B$1:$R$66,15,FALSE))/(U$3-U$4)*5)),1)))),(IF(VLOOKUP($E108,'Country Indicator Data'!$B$4:$N$194,11,FALSE)="x","x",ROUND(IF(VLOOKUP($E108,'Country Indicator Data'!$B$4:$N$194,11,FALSE)&gt;U$3,0,IF(VLOOKUP($E108,'Country Indicator Data'!$B$4:$N$194,11,FALSE)&lt;U$4,5,(U$3-VLOOKUP($E108,'Country Indicator Data'!$B$4:$N$194,11,FALSE))/(U$3-U$4)*5)),1))))</f>
        <v>2.8</v>
      </c>
      <c r="V108" s="166">
        <f>IF(B108="Regional crisis",((IF(VLOOKUP($C108,'Regional Crises'!$B$1:$R$66,16,FALSE)="x","x",ROUND(IF(VLOOKUP($C108,'Regional Crises'!$B$1:$R$66,16,FALSE)&gt;V$3,0,IF(VLOOKUP($C108,'Regional Crises'!$B$1:$R$66,16,FALSE)&lt;V$4,5,(V$3-VLOOKUP($C108,'Regional Crises'!$B$1:$R$66,16,FALSE))/(V$3-V$4)*5)),1)))),(IF(VLOOKUP($E108,'Country Indicator Data'!$B$4:$N$194,12,FALSE)="x","x",ROUND(IF(VLOOKUP($E108,'Country Indicator Data'!$B$4:$N$194,12,FALSE)&gt;V$3,0,IF(VLOOKUP($E108,'Country Indicator Data'!$B$4:$N$194,12,FALSE)&lt;V$4,5,(V$3-VLOOKUP($E108,'Country Indicator Data'!$B$4:$N$194,12,FALSE))/(V$3-V$4)*5)),1))))</f>
        <v>3.4</v>
      </c>
      <c r="W108" s="166">
        <f t="shared" si="44"/>
        <v>3.1</v>
      </c>
      <c r="X108" s="166">
        <f t="shared" si="45"/>
        <v>2.6</v>
      </c>
      <c r="Y108" s="173">
        <f>IF('Core Indicators'!FC105="x","x",IF('Core Indicators'!FC105&gt;=5,5,IF('Core Indicators'!FC105&gt;=4,4,IF('Core Indicators'!FC105&gt;=3,3,IF('Core Indicators'!FC105&gt;=2,2,IF('Core Indicators'!FC105&gt;=1,1,0))))))</f>
        <v>3</v>
      </c>
      <c r="Z108" s="166">
        <f t="shared" si="46"/>
        <v>3</v>
      </c>
      <c r="AA108" s="173">
        <f>'Crisis Indicator Data'!Y105</f>
        <v>2</v>
      </c>
      <c r="AB108" s="173">
        <f>'Crisis Indicator Data'!Z105</f>
        <v>2</v>
      </c>
      <c r="AC108" s="173">
        <f>'Crisis Indicator Data'!AA105</f>
        <v>0</v>
      </c>
      <c r="AD108" s="173">
        <f>'Crisis Indicator Data'!AB105</f>
        <v>0</v>
      </c>
      <c r="AE108" s="173">
        <f t="shared" si="47"/>
        <v>2</v>
      </c>
      <c r="AF108" s="173">
        <f>'Crisis Indicator Data'!AC105</f>
        <v>0</v>
      </c>
      <c r="AG108" s="173">
        <f>'Crisis Indicator Data'!AD105</f>
        <v>2</v>
      </c>
      <c r="AH108" s="173">
        <f t="shared" si="48"/>
        <v>2</v>
      </c>
      <c r="AI108" s="173">
        <f>'Crisis Indicator Data'!AE105</f>
        <v>3</v>
      </c>
      <c r="AJ108" s="173">
        <f>'Crisis Indicator Data'!AF105</f>
        <v>3</v>
      </c>
      <c r="AK108" s="173">
        <f>'Crisis Indicator Data'!AG105</f>
        <v>0</v>
      </c>
      <c r="AL108" s="173">
        <f t="shared" si="49"/>
        <v>4</v>
      </c>
      <c r="AM108" s="166">
        <f t="shared" si="50"/>
        <v>3</v>
      </c>
      <c r="AN108" s="166">
        <f t="shared" si="51"/>
        <v>3</v>
      </c>
    </row>
    <row r="109" spans="1:40" ht="13.5" customHeight="1">
      <c r="A109" s="97" t="str">
        <f>'Crisis Indicator Data'!A106</f>
        <v>Burundi and DRC refugees in Rwanda</v>
      </c>
      <c r="B109" s="98" t="str">
        <f>'Crisis Indicator Data'!B106</f>
        <v>International displacement</v>
      </c>
      <c r="C109" s="98" t="str">
        <f>'Crisis Indicator Data'!C106</f>
        <v>RWA002</v>
      </c>
      <c r="D109" s="98" t="str">
        <f>'Crisis Indicator Data'!D106</f>
        <v>Rwanda</v>
      </c>
      <c r="E109" s="99" t="str">
        <f>'Crisis Indicator Data'!E106</f>
        <v>RWA</v>
      </c>
      <c r="F109" s="166">
        <f>IF(B109="Regional crisis",(IF(VLOOKUP($C109,'Regional Crises'!$B$1:$R$66,7,FALSE)="x","x",ROUND(IF(VLOOKUP($C109,'Regional Crises'!$B$1:$R$66,7,FALSE)&gt;$F$3,5,IF(VLOOKUP($C109,'Regional Crises'!$B$1:$R$66,7,FALSE)&lt;F$4,0,($F$3-VLOOKUP($C109,'Regional Crises'!$B$1:$R$66,7,FALSE))/($F$3-$F$4)*5)),1))),IF(VLOOKUP($E109,'Country Indicator Data'!$B$4:$N$194,3,FALSE)="x","x",ROUND(IF(VLOOKUP($E109,'Country Indicator Data'!$B$4:$N$194,3,FALSE)&gt;$F$3,5,IF(VLOOKUP($E109,'Country Indicator Data'!$B$4:$N$194,3,FALSE)&lt;$F$4,0,($F$3-VLOOKUP($E109,'Country Indicator Data'!$B$4:$N$194,3,FALSE))/($F$3-$F$4)*5)),1)))</f>
        <v>3.2</v>
      </c>
      <c r="G109" s="166">
        <f>IF(B109="Regional crisis",(IF(VLOOKUP($C109,'Regional Crises'!$B$1:$R$66,9,FALSE)="x","x",ROUND(IF(VLOOKUP($C109,'Regional Crises'!$B$1:$R$66,9,FALSE)&gt;G$3,5,IF(VLOOKUP($C109,'Regional Crises'!$B$1:$R$66,9,FALSE)&lt;G$4,0,(G$3-VLOOKUP($C109,'Regional Crises'!$B$1:$R$66,9,FALSE))/(G$3-G$4)*5)),1))),IF(VLOOKUP($E109,'Country Indicator Data'!$B$4:$N$194,5,FALSE)="x","x",ROUND(IF(VLOOKUP($E109,'Country Indicator Data'!$B$4:$N$194,5,FALSE)&gt;G$3,5,IF(VLOOKUP($E109,'Country Indicator Data'!$B$4:$N$194,5,FALSE)&lt;G$4,0,(G$3-VLOOKUP($E109,'Country Indicator Data'!$B$4:$N$194,5,FALSE))/(G$3-G$4)*5)),1)))</f>
        <v>3</v>
      </c>
      <c r="H109" s="166">
        <f t="shared" si="39"/>
        <v>3.1</v>
      </c>
      <c r="I109" s="166">
        <f>IF(B109="Regional crisis",(IF(VLOOKUP($C109,'Regional Crises'!$B$1:$R$66,6,FALSE)="x","x",ROUND(IF(VLOOKUP($C109,'Regional Crises'!$B$1:$R$66,6,FALSE)&gt;I$3,5,IF(VLOOKUP($C109,'Regional Crises'!$B$1:$R$66,6,FALSE)&lt;I$4,0,5-(I$3-VLOOKUP($C109,'Regional Crises'!$B$1:$R$66,6,FALSE))/(I$3-I$4)*5)),1))),IF(VLOOKUP($E109,'Country Indicator Data'!$B$4:$N$194,2,FALSE)="x","x",ROUND(IF(VLOOKUP($E109,'Country Indicator Data'!$B$4:$N$194,2,FALSE)&gt;I$3,5,IF(VLOOKUP($E109,'Country Indicator Data'!$B$4:$N$194,2,FALSE)&lt;I$4,0,5-(I$3-VLOOKUP($E109,'Country Indicator Data'!$B$4:$N$194,2,FALSE))/(I$3-I$4)*5)),1)))</f>
        <v>1.4</v>
      </c>
      <c r="J109" s="166">
        <f>IF(B109="Regional crisis",(IF(VLOOKUP($C109,'Regional Crises'!$B$1:$R$66,8,FALSE)="x","x",ROUND(IF(VLOOKUP($C109,'Regional Crises'!$B$1:$R$66,8,FALSE)&gt;J$3,5,IF(VLOOKUP($C109,'Regional Crises'!$B$1:$R$66,8,FALSE)&lt;J$4,0,5-(J$3-VLOOKUP($C109,'Regional Crises'!$B$1:$R$66,8,FALSE))/(J$3-J$4)*5)),1))),IF(VLOOKUP($E109,'Country Indicator Data'!$B$4:$N$194,4,FALSE)="x","x",ROUND(IF(VLOOKUP($E109,'Country Indicator Data'!$B$4:$N$194,4,FALSE)&gt;J$3,5,IF(VLOOKUP($E109,'Country Indicator Data'!$B$4:$N$194,4,FALSE)&lt;J$4,0,5-(J$3-VLOOKUP($E109,'Country Indicator Data'!$B$4:$N$194,4,FALSE))/(J$3-J$4)*5)),1)))</f>
        <v>5</v>
      </c>
      <c r="K109" s="166">
        <f t="shared" si="40"/>
        <v>3.2</v>
      </c>
      <c r="L109" s="166">
        <f>IF(B109="Regional crisis",(IF(VLOOKUP($C109,'Regional Crises'!$B$1:$R$66,10,FALSE)="x","x",ROUND(IF(VLOOKUP($C109,'Regional Crises'!$B$1:$R$66,10,FALSE)&gt;L$3,5,IF(VLOOKUP($C109,'Regional Crises'!$B$1:$R$66,10,FALSE)&lt;L$4,0,5-(L$3-VLOOKUP($C109,'Regional Crises'!$B$1:$R$66,10,FALSE))/(L$3-L$4)*5)),1))),IF(VLOOKUP($E109,'Country Indicator Data'!$B$4:$N$194,6,FALSE)="x","x",ROUND(IF(VLOOKUP($E109,'Country Indicator Data'!$B$4:$N$194,6,FALSE)&gt;L$3,5,IF(VLOOKUP($E109,'Country Indicator Data'!$B$4:$N$194,6,FALSE)&lt;L$4,0,5-(L$3-VLOOKUP($E109,'Country Indicator Data'!$B$4:$N$194,6,FALSE))/(L$3-L$4)*5)),1)))</f>
        <v>2.7</v>
      </c>
      <c r="M109" s="166">
        <f>IF(B109="Regional crisis",(IF(VLOOKUP($C109,'Regional Crises'!$B$1:$R$66,11,FALSE)="x","x",ROUND(IF(VLOOKUP($C109,'Regional Crises'!$B$1:$R$66,11,FALSE)&gt;M$3,5,IF(VLOOKUP($C109,'Regional Crises'!$B$1:$R$66,11,FALSE)&lt;M$4,0,5-(M$3-VLOOKUP($C109,'Regional Crises'!$B$1:$R$66,11,FALSE))/(M$3-M$4)*5)),1))),IF(VLOOKUP($E109,'Country Indicator Data'!$B$4:$N$194,7,FALSE)="x","x",ROUND(IF(VLOOKUP($E109,'Country Indicator Data'!$B$4:$N$194,7,FALSE)&gt;M$3,5,IF(VLOOKUP($E109,'Country Indicator Data'!$B$4:$N$194,7,FALSE)&lt;M$4,0,5-(M$3-VLOOKUP($E109,'Country Indicator Data'!$B$4:$N$194,7,FALSE))/(M$3-M$4)*5)),1)))</f>
        <v>2.2999999999999998</v>
      </c>
      <c r="N109" s="166">
        <f t="shared" si="41"/>
        <v>2.5</v>
      </c>
      <c r="O109" s="166">
        <f t="shared" si="42"/>
        <v>2.9333333333333336</v>
      </c>
      <c r="P109" s="166">
        <f>IF(B109="Regional crisis",VLOOKUP(C109,'Regional Crises'!$B$1:$R$69,12,FALSE),VLOOKUP(E109,'Country Indicator Data'!$B$4:$I$194,8,FALSE))</f>
        <v>2</v>
      </c>
      <c r="Q109" s="166" t="str">
        <f>IF($B109="Regional crisis",((IF(VLOOKUP($C109,'Regional Crises'!$B$1:$R$66,13,FALSE)="x","x",ROUND(IF(VLOOKUP($C109,'Regional Crises'!$B$1:$R$66,13,FALSE)&gt;Q$3,5,IF(VLOOKUP($C109,'Regional Crises'!$B$1:$R$66,13,FALSE)&lt;Q$4,0,5-(LOG(Q$3)-LOG(VLOOKUP($C109,'Regional Crises'!$B$1:$R$66,13,FALSE)))/(LOG(Q$3)-LOG(Q$4))*5)),1)))),(IF(VLOOKUP($E109,'Country Indicator Data'!$B$4:$N$194,9,FALSE)="x","x",ROUND(IF(VLOOKUP($E109,'Country Indicator Data'!$B$4:$N$194,9,FALSE)&gt;Q$3,5,IF(VLOOKUP($E109,'Country Indicator Data'!$B$4:$N$194,9,FALSE)&lt;Q$4,0,5-(LOG(Q$3)-LOG(VLOOKUP($E109,'Country Indicator Data'!$B$4:$N$194,9,FALSE)))/(LOG(Q$3)-LOG(Q$4))*5)),1))))</f>
        <v>x</v>
      </c>
      <c r="R109" s="166">
        <f t="shared" si="43"/>
        <v>2</v>
      </c>
      <c r="S109" s="166">
        <f>IF(B109="Regional crisis",((IF(VLOOKUP($C109,'Regional Crises'!$B$1:$R$66,17,FALSE)="x","x",ROUND(IF(VLOOKUP($C109,'Regional Crises'!$B$1:$R$66,17,FALSE)&gt;S$3,0,IF(VLOOKUP($C109,'Regional Crises'!$B$1:$R$66,17,FALSE)&lt;S$4,5,(S$3-VLOOKUP($C109,'Regional Crises'!$B$1:$R$66,17,FALSE))/(S$3-S$4)*5)),1)))),(IF(VLOOKUP($E109,'Country Indicator Data'!$B$4:$N$194,13,FALSE)="x","x",ROUND(IF(VLOOKUP($E109,'Country Indicator Data'!$B$4:$N$194,13,FALSE)&gt;S$3,0,IF(VLOOKUP($E109,'Country Indicator Data'!$B$4:$N$194,13,FALSE)&lt;S$4,5,(S$3-VLOOKUP($E109,'Country Indicator Data'!$B$4:$N$194,13,FALSE))/(S$3-S$4)*5)),1))))</f>
        <v>2.4</v>
      </c>
      <c r="T109" s="166">
        <f>IF(B109="Regional crisis",((IF(VLOOKUP($C109,'Regional Crises'!$B$1:$R$66,14,FALSE)="x","x",ROUND(IF(VLOOKUP($C109,'Regional Crises'!$B$1:$R$66,14,FALSE)&gt;T$3,0,IF(VLOOKUP($C109,'Regional Crises'!$B$1:$R$66,14,FALSE)&lt;T$4,5,(T$3-VLOOKUP($C109,'Regional Crises'!$B$1:$R$66,14,FALSE))/(T$3-T$4)*5)),1)))),(IF(VLOOKUP($E109,'Country Indicator Data'!$B$4:$N$194,10,FALSE)="x","x",ROUND(IF(VLOOKUP($E109,'Country Indicator Data'!$B$4:$N$194,10,FALSE)&gt;T$3,0,IF(VLOOKUP($E109,'Country Indicator Data'!$B$4:$N$194,10,FALSE)&lt;T$4,5,(T$3-VLOOKUP($E109,'Country Indicator Data'!$B$4:$N$194,10,FALSE))/(T$3-T$4)*5)),1))))</f>
        <v>2.4</v>
      </c>
      <c r="U109" s="166">
        <f>IF(B109="Regional crisis",((IF(VLOOKUP($C109,'Regional Crises'!$B$1:$R$66,15,FALSE)="x","x",ROUND(IF(VLOOKUP($C109,'Regional Crises'!$B$1:$R$66,15,FALSE)&gt;U$3,0,IF(VLOOKUP($C109,'Regional Crises'!$B$1:$R$66,15,FALSE)&lt;U$4,5,(U$3-VLOOKUP($C109,'Regional Crises'!$B$1:$R$66,15,FALSE))/(U$3-U$4)*5)),1)))),(IF(VLOOKUP($E109,'Country Indicator Data'!$B$4:$N$194,11,FALSE)="x","x",ROUND(IF(VLOOKUP($E109,'Country Indicator Data'!$B$4:$N$194,11,FALSE)&gt;U$3,0,IF(VLOOKUP($E109,'Country Indicator Data'!$B$4:$N$194,11,FALSE)&lt;U$4,5,(U$3-VLOOKUP($E109,'Country Indicator Data'!$B$4:$N$194,11,FALSE))/(U$3-U$4)*5)),1))))</f>
        <v>3.1</v>
      </c>
      <c r="V109" s="166">
        <f>IF(B109="Regional crisis",((IF(VLOOKUP($C109,'Regional Crises'!$B$1:$R$66,16,FALSE)="x","x",ROUND(IF(VLOOKUP($C109,'Regional Crises'!$B$1:$R$66,16,FALSE)&gt;V$3,0,IF(VLOOKUP($C109,'Regional Crises'!$B$1:$R$66,16,FALSE)&lt;V$4,5,(V$3-VLOOKUP($C109,'Regional Crises'!$B$1:$R$66,16,FALSE))/(V$3-V$4)*5)),1)))),(IF(VLOOKUP($E109,'Country Indicator Data'!$B$4:$N$194,12,FALSE)="x","x",ROUND(IF(VLOOKUP($E109,'Country Indicator Data'!$B$4:$N$194,12,FALSE)&gt;V$3,0,IF(VLOOKUP($E109,'Country Indicator Data'!$B$4:$N$194,12,FALSE)&lt;V$4,5,(V$3-VLOOKUP($E109,'Country Indicator Data'!$B$4:$N$194,12,FALSE))/(V$3-V$4)*5)),1))))</f>
        <v>3.9</v>
      </c>
      <c r="W109" s="166">
        <f t="shared" si="44"/>
        <v>3</v>
      </c>
      <c r="X109" s="166">
        <f t="shared" si="45"/>
        <v>2.6</v>
      </c>
      <c r="Y109" s="173">
        <f>IF('Core Indicators'!FC106="x","x",IF('Core Indicators'!FC106&gt;=5,5,IF('Core Indicators'!FC106&gt;=4,4,IF('Core Indicators'!FC106&gt;=3,3,IF('Core Indicators'!FC106&gt;=2,2,IF('Core Indicators'!FC106&gt;=1,1,0))))))</f>
        <v>2</v>
      </c>
      <c r="Z109" s="166">
        <f t="shared" si="46"/>
        <v>2</v>
      </c>
      <c r="AA109" s="173">
        <f>'Crisis Indicator Data'!Y106</f>
        <v>1</v>
      </c>
      <c r="AB109" s="173">
        <f>'Crisis Indicator Data'!Z106</f>
        <v>0</v>
      </c>
      <c r="AC109" s="173">
        <f>'Crisis Indicator Data'!AA106</f>
        <v>0</v>
      </c>
      <c r="AD109" s="173">
        <f>'Crisis Indicator Data'!AB106</f>
        <v>0</v>
      </c>
      <c r="AE109" s="173">
        <f t="shared" si="47"/>
        <v>1</v>
      </c>
      <c r="AF109" s="173">
        <f>'Crisis Indicator Data'!AC106</f>
        <v>0</v>
      </c>
      <c r="AG109" s="173">
        <f>'Crisis Indicator Data'!AD106</f>
        <v>2</v>
      </c>
      <c r="AH109" s="173">
        <f t="shared" si="48"/>
        <v>2</v>
      </c>
      <c r="AI109" s="173">
        <f>'Crisis Indicator Data'!AE106</f>
        <v>0</v>
      </c>
      <c r="AJ109" s="173">
        <f>'Crisis Indicator Data'!AF106</f>
        <v>0</v>
      </c>
      <c r="AK109" s="173">
        <f>'Crisis Indicator Data'!AG106</f>
        <v>1</v>
      </c>
      <c r="AL109" s="173">
        <f t="shared" si="49"/>
        <v>1</v>
      </c>
      <c r="AM109" s="166">
        <f t="shared" si="50"/>
        <v>1</v>
      </c>
      <c r="AN109" s="166">
        <f t="shared" si="51"/>
        <v>1.5</v>
      </c>
    </row>
    <row r="110" spans="1:40" ht="13.5" customHeight="1">
      <c r="A110" s="97" t="str">
        <f>'Crisis Indicator Data'!A107</f>
        <v>Complex crisis in Sudan</v>
      </c>
      <c r="B110" s="98" t="str">
        <f>'Crisis Indicator Data'!B107</f>
        <v>Multiple crises country</v>
      </c>
      <c r="C110" s="98" t="str">
        <f>'Crisis Indicator Data'!C107</f>
        <v>SDN001</v>
      </c>
      <c r="D110" s="98" t="str">
        <f>'Crisis Indicator Data'!D107</f>
        <v>Sudan</v>
      </c>
      <c r="E110" s="99" t="str">
        <f>'Crisis Indicator Data'!E107</f>
        <v>SDN</v>
      </c>
      <c r="F110" s="166">
        <f>IF(B110="Regional crisis",(IF(VLOOKUP($C110,'Regional Crises'!$B$1:$R$66,7,FALSE)="x","x",ROUND(IF(VLOOKUP($C110,'Regional Crises'!$B$1:$R$66,7,FALSE)&gt;$F$3,5,IF(VLOOKUP($C110,'Regional Crises'!$B$1:$R$66,7,FALSE)&lt;F$4,0,($F$3-VLOOKUP($C110,'Regional Crises'!$B$1:$R$66,7,FALSE))/($F$3-$F$4)*5)),1))),IF(VLOOKUP($E110,'Country Indicator Data'!$B$4:$N$194,3,FALSE)="x","x",ROUND(IF(VLOOKUP($E110,'Country Indicator Data'!$B$4:$N$194,3,FALSE)&gt;$F$3,5,IF(VLOOKUP($E110,'Country Indicator Data'!$B$4:$N$194,3,FALSE)&lt;$F$4,0,($F$3-VLOOKUP($E110,'Country Indicator Data'!$B$4:$N$194,3,FALSE))/($F$3-$F$4)*5)),1)))</f>
        <v>3.6</v>
      </c>
      <c r="G110" s="166">
        <f>IF(B110="Regional crisis",(IF(VLOOKUP($C110,'Regional Crises'!$B$1:$R$66,9,FALSE)="x","x",ROUND(IF(VLOOKUP($C110,'Regional Crises'!$B$1:$R$66,9,FALSE)&gt;G$3,5,IF(VLOOKUP($C110,'Regional Crises'!$B$1:$R$66,9,FALSE)&lt;G$4,0,(G$3-VLOOKUP($C110,'Regional Crises'!$B$1:$R$66,9,FALSE))/(G$3-G$4)*5)),1))),IF(VLOOKUP($E110,'Country Indicator Data'!$B$4:$N$194,5,FALSE)="x","x",ROUND(IF(VLOOKUP($E110,'Country Indicator Data'!$B$4:$N$194,5,FALSE)&gt;G$3,5,IF(VLOOKUP($E110,'Country Indicator Data'!$B$4:$N$194,5,FALSE)&lt;G$4,0,(G$3-VLOOKUP($E110,'Country Indicator Data'!$B$4:$N$194,5,FALSE))/(G$3-G$4)*5)),1)))</f>
        <v>4</v>
      </c>
      <c r="H110" s="166">
        <f t="shared" si="39"/>
        <v>3.8</v>
      </c>
      <c r="I110" s="166">
        <f>IF(B110="Regional crisis",(IF(VLOOKUP($C110,'Regional Crises'!$B$1:$R$66,6,FALSE)="x","x",ROUND(IF(VLOOKUP($C110,'Regional Crises'!$B$1:$R$66,6,FALSE)&gt;I$3,5,IF(VLOOKUP($C110,'Regional Crises'!$B$1:$R$66,6,FALSE)&lt;I$4,0,5-(I$3-VLOOKUP($C110,'Regional Crises'!$B$1:$R$66,6,FALSE))/(I$3-I$4)*5)),1))),IF(VLOOKUP($E110,'Country Indicator Data'!$B$4:$N$194,2,FALSE)="x","x",ROUND(IF(VLOOKUP($E110,'Country Indicator Data'!$B$4:$N$194,2,FALSE)&gt;I$3,5,IF(VLOOKUP($E110,'Country Indicator Data'!$B$4:$N$194,2,FALSE)&lt;I$4,0,5-(I$3-VLOOKUP($E110,'Country Indicator Data'!$B$4:$N$194,2,FALSE))/(I$3-I$4)*5)),1)))</f>
        <v>4</v>
      </c>
      <c r="J110" s="166">
        <f>IF(B110="Regional crisis",(IF(VLOOKUP($C110,'Regional Crises'!$B$1:$R$66,8,FALSE)="x","x",ROUND(IF(VLOOKUP($C110,'Regional Crises'!$B$1:$R$66,8,FALSE)&gt;J$3,5,IF(VLOOKUP($C110,'Regional Crises'!$B$1:$R$66,8,FALSE)&lt;J$4,0,5-(J$3-VLOOKUP($C110,'Regional Crises'!$B$1:$R$66,8,FALSE))/(J$3-J$4)*5)),1))),IF(VLOOKUP($E110,'Country Indicator Data'!$B$4:$N$194,4,FALSE)="x","x",ROUND(IF(VLOOKUP($E110,'Country Indicator Data'!$B$4:$N$194,4,FALSE)&gt;J$3,5,IF(VLOOKUP($E110,'Country Indicator Data'!$B$4:$N$194,4,FALSE)&lt;J$4,0,5-(J$3-VLOOKUP($E110,'Country Indicator Data'!$B$4:$N$194,4,FALSE))/(J$3-J$4)*5)),1)))</f>
        <v>5</v>
      </c>
      <c r="K110" s="166">
        <f t="shared" si="40"/>
        <v>4.5</v>
      </c>
      <c r="L110" s="166">
        <f>IF(B110="Regional crisis",(IF(VLOOKUP($C110,'Regional Crises'!$B$1:$R$66,10,FALSE)="x","x",ROUND(IF(VLOOKUP($C110,'Regional Crises'!$B$1:$R$66,10,FALSE)&gt;L$3,5,IF(VLOOKUP($C110,'Regional Crises'!$B$1:$R$66,10,FALSE)&lt;L$4,0,5-(L$3-VLOOKUP($C110,'Regional Crises'!$B$1:$R$66,10,FALSE))/(L$3-L$4)*5)),1))),IF(VLOOKUP($E110,'Country Indicator Data'!$B$4:$N$194,6,FALSE)="x","x",ROUND(IF(VLOOKUP($E110,'Country Indicator Data'!$B$4:$N$194,6,FALSE)&gt;L$3,5,IF(VLOOKUP($E110,'Country Indicator Data'!$B$4:$N$194,6,FALSE)&lt;L$4,0,5-(L$3-VLOOKUP($E110,'Country Indicator Data'!$B$4:$N$194,6,FALSE))/(L$3-L$4)*5)),1)))</f>
        <v>3.7</v>
      </c>
      <c r="M110" s="166">
        <f>IF(B110="Regional crisis",(IF(VLOOKUP($C110,'Regional Crises'!$B$1:$R$66,11,FALSE)="x","x",ROUND(IF(VLOOKUP($C110,'Regional Crises'!$B$1:$R$66,11,FALSE)&gt;M$3,5,IF(VLOOKUP($C110,'Regional Crises'!$B$1:$R$66,11,FALSE)&lt;M$4,0,5-(M$3-VLOOKUP($C110,'Regional Crises'!$B$1:$R$66,11,FALSE))/(M$3-M$4)*5)),1))),IF(VLOOKUP($E110,'Country Indicator Data'!$B$4:$N$194,7,FALSE)="x","x",ROUND(IF(VLOOKUP($E110,'Country Indicator Data'!$B$4:$N$194,7,FALSE)&gt;M$3,5,IF(VLOOKUP($E110,'Country Indicator Data'!$B$4:$N$194,7,FALSE)&lt;M$4,0,5-(M$3-VLOOKUP($E110,'Country Indicator Data'!$B$4:$N$194,7,FALSE))/(M$3-M$4)*5)),1)))</f>
        <v>1.2</v>
      </c>
      <c r="N110" s="166">
        <f t="shared" si="41"/>
        <v>2.4500000000000002</v>
      </c>
      <c r="O110" s="166">
        <f t="shared" si="42"/>
        <v>3.5833333333333335</v>
      </c>
      <c r="P110" s="166">
        <f>IF(B110="Regional crisis",VLOOKUP(C110,'Regional Crises'!$B$1:$R$69,12,FALSE),VLOOKUP(E110,'Country Indicator Data'!$B$4:$I$194,8,FALSE))</f>
        <v>4</v>
      </c>
      <c r="Q110" s="166">
        <f>IF($B110="Regional crisis",((IF(VLOOKUP($C110,'Regional Crises'!$B$1:$R$66,13,FALSE)="x","x",ROUND(IF(VLOOKUP($C110,'Regional Crises'!$B$1:$R$66,13,FALSE)&gt;Q$3,5,IF(VLOOKUP($C110,'Regional Crises'!$B$1:$R$66,13,FALSE)&lt;Q$4,0,5-(LOG(Q$3)-LOG(VLOOKUP($C110,'Regional Crises'!$B$1:$R$66,13,FALSE)))/(LOG(Q$3)-LOG(Q$4))*5)),1)))),(IF(VLOOKUP($E110,'Country Indicator Data'!$B$4:$N$194,9,FALSE)="x","x",ROUND(IF(VLOOKUP($E110,'Country Indicator Data'!$B$4:$N$194,9,FALSE)&gt;Q$3,5,IF(VLOOKUP($E110,'Country Indicator Data'!$B$4:$N$194,9,FALSE)&lt;Q$4,0,5-(LOG(Q$3)-LOG(VLOOKUP($E110,'Country Indicator Data'!$B$4:$N$194,9,FALSE)))/(LOG(Q$3)-LOG(Q$4))*5)),1))))</f>
        <v>0</v>
      </c>
      <c r="R110" s="166">
        <f t="shared" si="43"/>
        <v>2</v>
      </c>
      <c r="S110" s="166">
        <f>IF(B110="Regional crisis",((IF(VLOOKUP($C110,'Regional Crises'!$B$1:$R$66,17,FALSE)="x","x",ROUND(IF(VLOOKUP($C110,'Regional Crises'!$B$1:$R$66,17,FALSE)&gt;S$3,0,IF(VLOOKUP($C110,'Regional Crises'!$B$1:$R$66,17,FALSE)&lt;S$4,5,(S$3-VLOOKUP($C110,'Regional Crises'!$B$1:$R$66,17,FALSE))/(S$3-S$4)*5)),1)))),(IF(VLOOKUP($E110,'Country Indicator Data'!$B$4:$N$194,13,FALSE)="x","x",ROUND(IF(VLOOKUP($E110,'Country Indicator Data'!$B$4:$N$194,13,FALSE)&gt;S$3,0,IF(VLOOKUP($E110,'Country Indicator Data'!$B$4:$N$194,13,FALSE)&lt;S$4,5,(S$3-VLOOKUP($E110,'Country Indicator Data'!$B$4:$N$194,13,FALSE))/(S$3-S$4)*5)),1))))</f>
        <v>4.2</v>
      </c>
      <c r="T110" s="166">
        <f>IF(B110="Regional crisis",((IF(VLOOKUP($C110,'Regional Crises'!$B$1:$R$66,14,FALSE)="x","x",ROUND(IF(VLOOKUP($C110,'Regional Crises'!$B$1:$R$66,14,FALSE)&gt;T$3,0,IF(VLOOKUP($C110,'Regional Crises'!$B$1:$R$66,14,FALSE)&lt;T$4,5,(T$3-VLOOKUP($C110,'Regional Crises'!$B$1:$R$66,14,FALSE))/(T$3-T$4)*5)),1)))),(IF(VLOOKUP($E110,'Country Indicator Data'!$B$4:$N$194,10,FALSE)="x","x",ROUND(IF(VLOOKUP($E110,'Country Indicator Data'!$B$4:$N$194,10,FALSE)&gt;T$3,0,IF(VLOOKUP($E110,'Country Indicator Data'!$B$4:$N$194,10,FALSE)&lt;T$4,5,(T$3-VLOOKUP($E110,'Country Indicator Data'!$B$4:$N$194,10,FALSE))/(T$3-T$4)*5)),1))))</f>
        <v>3.6</v>
      </c>
      <c r="U110" s="166">
        <f>IF(B110="Regional crisis",((IF(VLOOKUP($C110,'Regional Crises'!$B$1:$R$66,15,FALSE)="x","x",ROUND(IF(VLOOKUP($C110,'Regional Crises'!$B$1:$R$66,15,FALSE)&gt;U$3,0,IF(VLOOKUP($C110,'Regional Crises'!$B$1:$R$66,15,FALSE)&lt;U$4,5,(U$3-VLOOKUP($C110,'Regional Crises'!$B$1:$R$66,15,FALSE))/(U$3-U$4)*5)),1)))),(IF(VLOOKUP($E110,'Country Indicator Data'!$B$4:$N$194,11,FALSE)="x","x",ROUND(IF(VLOOKUP($E110,'Country Indicator Data'!$B$4:$N$194,11,FALSE)&gt;U$3,0,IF(VLOOKUP($E110,'Country Indicator Data'!$B$4:$N$194,11,FALSE)&lt;U$4,5,(U$3-VLOOKUP($E110,'Country Indicator Data'!$B$4:$N$194,11,FALSE))/(U$3-U$4)*5)),1))))</f>
        <v>4.5</v>
      </c>
      <c r="V110" s="166">
        <f>IF(B110="Regional crisis",((IF(VLOOKUP($C110,'Regional Crises'!$B$1:$R$66,16,FALSE)="x","x",ROUND(IF(VLOOKUP($C110,'Regional Crises'!$B$1:$R$66,16,FALSE)&gt;V$3,0,IF(VLOOKUP($C110,'Regional Crises'!$B$1:$R$66,16,FALSE)&lt;V$4,5,(V$3-VLOOKUP($C110,'Regional Crises'!$B$1:$R$66,16,FALSE))/(V$3-V$4)*5)),1)))),(IF(VLOOKUP($E110,'Country Indicator Data'!$B$4:$N$194,12,FALSE)="x","x",ROUND(IF(VLOOKUP($E110,'Country Indicator Data'!$B$4:$N$194,12,FALSE)&gt;V$3,0,IF(VLOOKUP($E110,'Country Indicator Data'!$B$4:$N$194,12,FALSE)&lt;V$4,5,(V$3-VLOOKUP($E110,'Country Indicator Data'!$B$4:$N$194,12,FALSE))/(V$3-V$4)*5)),1))))</f>
        <v>4.4000000000000004</v>
      </c>
      <c r="W110" s="166">
        <f t="shared" si="44"/>
        <v>4.2</v>
      </c>
      <c r="X110" s="166">
        <f t="shared" si="45"/>
        <v>3.3</v>
      </c>
      <c r="Y110" s="173">
        <f>IF('Core Indicators'!FC107="x","x",IF('Core Indicators'!FC107&gt;=5,5,IF('Core Indicators'!FC107&gt;=4,4,IF('Core Indicators'!FC107&gt;=3,3,IF('Core Indicators'!FC107&gt;=2,2,IF('Core Indicators'!FC107&gt;=1,1,0))))))</f>
        <v>5</v>
      </c>
      <c r="Z110" s="166">
        <f t="shared" si="46"/>
        <v>5</v>
      </c>
      <c r="AA110" s="173">
        <f>'Crisis Indicator Data'!Y107</f>
        <v>1</v>
      </c>
      <c r="AB110" s="173">
        <f>'Crisis Indicator Data'!Z107</f>
        <v>1</v>
      </c>
      <c r="AC110" s="173">
        <f>'Crisis Indicator Data'!AA107</f>
        <v>2</v>
      </c>
      <c r="AD110" s="173">
        <f>'Crisis Indicator Data'!AB107</f>
        <v>0</v>
      </c>
      <c r="AE110" s="173">
        <f t="shared" si="47"/>
        <v>2</v>
      </c>
      <c r="AF110" s="173">
        <f>'Crisis Indicator Data'!AC107</f>
        <v>2</v>
      </c>
      <c r="AG110" s="173">
        <f>'Crisis Indicator Data'!AD107</f>
        <v>2</v>
      </c>
      <c r="AH110" s="173">
        <f t="shared" si="48"/>
        <v>4</v>
      </c>
      <c r="AI110" s="173">
        <f>'Crisis Indicator Data'!AE107</f>
        <v>1</v>
      </c>
      <c r="AJ110" s="173">
        <f>'Crisis Indicator Data'!AF107</f>
        <v>1</v>
      </c>
      <c r="AK110" s="173">
        <f>'Crisis Indicator Data'!AG107</f>
        <v>3</v>
      </c>
      <c r="AL110" s="173">
        <f t="shared" si="49"/>
        <v>4</v>
      </c>
      <c r="AM110" s="166">
        <f t="shared" si="50"/>
        <v>3</v>
      </c>
      <c r="AN110" s="166">
        <f t="shared" si="51"/>
        <v>4</v>
      </c>
    </row>
    <row r="111" spans="1:40" ht="13.5" customHeight="1">
      <c r="A111" s="97" t="str">
        <f>'Crisis Indicator Data'!A108</f>
        <v>Refugees in Sudan</v>
      </c>
      <c r="B111" s="98" t="str">
        <f>'Crisis Indicator Data'!B108</f>
        <v>International displacement</v>
      </c>
      <c r="C111" s="98" t="str">
        <f>'Crisis Indicator Data'!C108</f>
        <v>SDN005</v>
      </c>
      <c r="D111" s="98" t="str">
        <f>'Crisis Indicator Data'!D108</f>
        <v>Sudan</v>
      </c>
      <c r="E111" s="99" t="str">
        <f>'Crisis Indicator Data'!E108</f>
        <v>SDN</v>
      </c>
      <c r="F111" s="166">
        <f>IF(B111="Regional crisis",(IF(VLOOKUP($C111,'Regional Crises'!$B$1:$R$66,7,FALSE)="x","x",ROUND(IF(VLOOKUP($C111,'Regional Crises'!$B$1:$R$66,7,FALSE)&gt;$F$3,5,IF(VLOOKUP($C111,'Regional Crises'!$B$1:$R$66,7,FALSE)&lt;F$4,0,($F$3-VLOOKUP($C111,'Regional Crises'!$B$1:$R$66,7,FALSE))/($F$3-$F$4)*5)),1))),IF(VLOOKUP($E111,'Country Indicator Data'!$B$4:$N$194,3,FALSE)="x","x",ROUND(IF(VLOOKUP($E111,'Country Indicator Data'!$B$4:$N$194,3,FALSE)&gt;$F$3,5,IF(VLOOKUP($E111,'Country Indicator Data'!$B$4:$N$194,3,FALSE)&lt;$F$4,0,($F$3-VLOOKUP($E111,'Country Indicator Data'!$B$4:$N$194,3,FALSE))/($F$3-$F$4)*5)),1)))</f>
        <v>3.6</v>
      </c>
      <c r="G111" s="166">
        <f>IF(B111="Regional crisis",(IF(VLOOKUP($C111,'Regional Crises'!$B$1:$R$66,9,FALSE)="x","x",ROUND(IF(VLOOKUP($C111,'Regional Crises'!$B$1:$R$66,9,FALSE)&gt;G$3,5,IF(VLOOKUP($C111,'Regional Crises'!$B$1:$R$66,9,FALSE)&lt;G$4,0,(G$3-VLOOKUP($C111,'Regional Crises'!$B$1:$R$66,9,FALSE))/(G$3-G$4)*5)),1))),IF(VLOOKUP($E111,'Country Indicator Data'!$B$4:$N$194,5,FALSE)="x","x",ROUND(IF(VLOOKUP($E111,'Country Indicator Data'!$B$4:$N$194,5,FALSE)&gt;G$3,5,IF(VLOOKUP($E111,'Country Indicator Data'!$B$4:$N$194,5,FALSE)&lt;G$4,0,(G$3-VLOOKUP($E111,'Country Indicator Data'!$B$4:$N$194,5,FALSE))/(G$3-G$4)*5)),1)))</f>
        <v>4</v>
      </c>
      <c r="H111" s="166">
        <f t="shared" si="39"/>
        <v>3.8</v>
      </c>
      <c r="I111" s="166">
        <f>IF(B111="Regional crisis",(IF(VLOOKUP($C111,'Regional Crises'!$B$1:$R$66,6,FALSE)="x","x",ROUND(IF(VLOOKUP($C111,'Regional Crises'!$B$1:$R$66,6,FALSE)&gt;I$3,5,IF(VLOOKUP($C111,'Regional Crises'!$B$1:$R$66,6,FALSE)&lt;I$4,0,5-(I$3-VLOOKUP($C111,'Regional Crises'!$B$1:$R$66,6,FALSE))/(I$3-I$4)*5)),1))),IF(VLOOKUP($E111,'Country Indicator Data'!$B$4:$N$194,2,FALSE)="x","x",ROUND(IF(VLOOKUP($E111,'Country Indicator Data'!$B$4:$N$194,2,FALSE)&gt;I$3,5,IF(VLOOKUP($E111,'Country Indicator Data'!$B$4:$N$194,2,FALSE)&lt;I$4,0,5-(I$3-VLOOKUP($E111,'Country Indicator Data'!$B$4:$N$194,2,FALSE))/(I$3-I$4)*5)),1)))</f>
        <v>4</v>
      </c>
      <c r="J111" s="166">
        <f>IF(B111="Regional crisis",(IF(VLOOKUP($C111,'Regional Crises'!$B$1:$R$66,8,FALSE)="x","x",ROUND(IF(VLOOKUP($C111,'Regional Crises'!$B$1:$R$66,8,FALSE)&gt;J$3,5,IF(VLOOKUP($C111,'Regional Crises'!$B$1:$R$66,8,FALSE)&lt;J$4,0,5-(J$3-VLOOKUP($C111,'Regional Crises'!$B$1:$R$66,8,FALSE))/(J$3-J$4)*5)),1))),IF(VLOOKUP($E111,'Country Indicator Data'!$B$4:$N$194,4,FALSE)="x","x",ROUND(IF(VLOOKUP($E111,'Country Indicator Data'!$B$4:$N$194,4,FALSE)&gt;J$3,5,IF(VLOOKUP($E111,'Country Indicator Data'!$B$4:$N$194,4,FALSE)&lt;J$4,0,5-(J$3-VLOOKUP($E111,'Country Indicator Data'!$B$4:$N$194,4,FALSE))/(J$3-J$4)*5)),1)))</f>
        <v>5</v>
      </c>
      <c r="K111" s="166">
        <f t="shared" si="40"/>
        <v>4.5</v>
      </c>
      <c r="L111" s="166">
        <f>IF(B111="Regional crisis",(IF(VLOOKUP($C111,'Regional Crises'!$B$1:$R$66,10,FALSE)="x","x",ROUND(IF(VLOOKUP($C111,'Regional Crises'!$B$1:$R$66,10,FALSE)&gt;L$3,5,IF(VLOOKUP($C111,'Regional Crises'!$B$1:$R$66,10,FALSE)&lt;L$4,0,5-(L$3-VLOOKUP($C111,'Regional Crises'!$B$1:$R$66,10,FALSE))/(L$3-L$4)*5)),1))),IF(VLOOKUP($E111,'Country Indicator Data'!$B$4:$N$194,6,FALSE)="x","x",ROUND(IF(VLOOKUP($E111,'Country Indicator Data'!$B$4:$N$194,6,FALSE)&gt;L$3,5,IF(VLOOKUP($E111,'Country Indicator Data'!$B$4:$N$194,6,FALSE)&lt;L$4,0,5-(L$3-VLOOKUP($E111,'Country Indicator Data'!$B$4:$N$194,6,FALSE))/(L$3-L$4)*5)),1)))</f>
        <v>3.7</v>
      </c>
      <c r="M111" s="166">
        <f>IF(B111="Regional crisis",(IF(VLOOKUP($C111,'Regional Crises'!$B$1:$R$66,11,FALSE)="x","x",ROUND(IF(VLOOKUP($C111,'Regional Crises'!$B$1:$R$66,11,FALSE)&gt;M$3,5,IF(VLOOKUP($C111,'Regional Crises'!$B$1:$R$66,11,FALSE)&lt;M$4,0,5-(M$3-VLOOKUP($C111,'Regional Crises'!$B$1:$R$66,11,FALSE))/(M$3-M$4)*5)),1))),IF(VLOOKUP($E111,'Country Indicator Data'!$B$4:$N$194,7,FALSE)="x","x",ROUND(IF(VLOOKUP($E111,'Country Indicator Data'!$B$4:$N$194,7,FALSE)&gt;M$3,5,IF(VLOOKUP($E111,'Country Indicator Data'!$B$4:$N$194,7,FALSE)&lt;M$4,0,5-(M$3-VLOOKUP($E111,'Country Indicator Data'!$B$4:$N$194,7,FALSE))/(M$3-M$4)*5)),1)))</f>
        <v>1.2</v>
      </c>
      <c r="N111" s="166">
        <f t="shared" si="41"/>
        <v>2.4500000000000002</v>
      </c>
      <c r="O111" s="166">
        <f t="shared" si="42"/>
        <v>3.5833333333333335</v>
      </c>
      <c r="P111" s="166">
        <f>IF(B111="Regional crisis",VLOOKUP(C111,'Regional Crises'!$B$1:$R$69,12,FALSE),VLOOKUP(E111,'Country Indicator Data'!$B$4:$I$194,8,FALSE))</f>
        <v>4</v>
      </c>
      <c r="Q111" s="166">
        <f>IF($B111="Regional crisis",((IF(VLOOKUP($C111,'Regional Crises'!$B$1:$R$66,13,FALSE)="x","x",ROUND(IF(VLOOKUP($C111,'Regional Crises'!$B$1:$R$66,13,FALSE)&gt;Q$3,5,IF(VLOOKUP($C111,'Regional Crises'!$B$1:$R$66,13,FALSE)&lt;Q$4,0,5-(LOG(Q$3)-LOG(VLOOKUP($C111,'Regional Crises'!$B$1:$R$66,13,FALSE)))/(LOG(Q$3)-LOG(Q$4))*5)),1)))),(IF(VLOOKUP($E111,'Country Indicator Data'!$B$4:$N$194,9,FALSE)="x","x",ROUND(IF(VLOOKUP($E111,'Country Indicator Data'!$B$4:$N$194,9,FALSE)&gt;Q$3,5,IF(VLOOKUP($E111,'Country Indicator Data'!$B$4:$N$194,9,FALSE)&lt;Q$4,0,5-(LOG(Q$3)-LOG(VLOOKUP($E111,'Country Indicator Data'!$B$4:$N$194,9,FALSE)))/(LOG(Q$3)-LOG(Q$4))*5)),1))))</f>
        <v>0</v>
      </c>
      <c r="R111" s="166">
        <f t="shared" si="43"/>
        <v>2</v>
      </c>
      <c r="S111" s="166">
        <f>IF(B111="Regional crisis",((IF(VLOOKUP($C111,'Regional Crises'!$B$1:$R$66,17,FALSE)="x","x",ROUND(IF(VLOOKUP($C111,'Regional Crises'!$B$1:$R$66,17,FALSE)&gt;S$3,0,IF(VLOOKUP($C111,'Regional Crises'!$B$1:$R$66,17,FALSE)&lt;S$4,5,(S$3-VLOOKUP($C111,'Regional Crises'!$B$1:$R$66,17,FALSE))/(S$3-S$4)*5)),1)))),(IF(VLOOKUP($E111,'Country Indicator Data'!$B$4:$N$194,13,FALSE)="x","x",ROUND(IF(VLOOKUP($E111,'Country Indicator Data'!$B$4:$N$194,13,FALSE)&gt;S$3,0,IF(VLOOKUP($E111,'Country Indicator Data'!$B$4:$N$194,13,FALSE)&lt;S$4,5,(S$3-VLOOKUP($E111,'Country Indicator Data'!$B$4:$N$194,13,FALSE))/(S$3-S$4)*5)),1))))</f>
        <v>4.2</v>
      </c>
      <c r="T111" s="166">
        <f>IF(B111="Regional crisis",((IF(VLOOKUP($C111,'Regional Crises'!$B$1:$R$66,14,FALSE)="x","x",ROUND(IF(VLOOKUP($C111,'Regional Crises'!$B$1:$R$66,14,FALSE)&gt;T$3,0,IF(VLOOKUP($C111,'Regional Crises'!$B$1:$R$66,14,FALSE)&lt;T$4,5,(T$3-VLOOKUP($C111,'Regional Crises'!$B$1:$R$66,14,FALSE))/(T$3-T$4)*5)),1)))),(IF(VLOOKUP($E111,'Country Indicator Data'!$B$4:$N$194,10,FALSE)="x","x",ROUND(IF(VLOOKUP($E111,'Country Indicator Data'!$B$4:$N$194,10,FALSE)&gt;T$3,0,IF(VLOOKUP($E111,'Country Indicator Data'!$B$4:$N$194,10,FALSE)&lt;T$4,5,(T$3-VLOOKUP($E111,'Country Indicator Data'!$B$4:$N$194,10,FALSE))/(T$3-T$4)*5)),1))))</f>
        <v>3.6</v>
      </c>
      <c r="U111" s="166">
        <f>IF(B111="Regional crisis",((IF(VLOOKUP($C111,'Regional Crises'!$B$1:$R$66,15,FALSE)="x","x",ROUND(IF(VLOOKUP($C111,'Regional Crises'!$B$1:$R$66,15,FALSE)&gt;U$3,0,IF(VLOOKUP($C111,'Regional Crises'!$B$1:$R$66,15,FALSE)&lt;U$4,5,(U$3-VLOOKUP($C111,'Regional Crises'!$B$1:$R$66,15,FALSE))/(U$3-U$4)*5)),1)))),(IF(VLOOKUP($E111,'Country Indicator Data'!$B$4:$N$194,11,FALSE)="x","x",ROUND(IF(VLOOKUP($E111,'Country Indicator Data'!$B$4:$N$194,11,FALSE)&gt;U$3,0,IF(VLOOKUP($E111,'Country Indicator Data'!$B$4:$N$194,11,FALSE)&lt;U$4,5,(U$3-VLOOKUP($E111,'Country Indicator Data'!$B$4:$N$194,11,FALSE))/(U$3-U$4)*5)),1))))</f>
        <v>4.5</v>
      </c>
      <c r="V111" s="166">
        <f>IF(B111="Regional crisis",((IF(VLOOKUP($C111,'Regional Crises'!$B$1:$R$66,16,FALSE)="x","x",ROUND(IF(VLOOKUP($C111,'Regional Crises'!$B$1:$R$66,16,FALSE)&gt;V$3,0,IF(VLOOKUP($C111,'Regional Crises'!$B$1:$R$66,16,FALSE)&lt;V$4,5,(V$3-VLOOKUP($C111,'Regional Crises'!$B$1:$R$66,16,FALSE))/(V$3-V$4)*5)),1)))),(IF(VLOOKUP($E111,'Country Indicator Data'!$B$4:$N$194,12,FALSE)="x","x",ROUND(IF(VLOOKUP($E111,'Country Indicator Data'!$B$4:$N$194,12,FALSE)&gt;V$3,0,IF(VLOOKUP($E111,'Country Indicator Data'!$B$4:$N$194,12,FALSE)&lt;V$4,5,(V$3-VLOOKUP($E111,'Country Indicator Data'!$B$4:$N$194,12,FALSE))/(V$3-V$4)*5)),1))))</f>
        <v>4.4000000000000004</v>
      </c>
      <c r="W111" s="166">
        <f t="shared" si="44"/>
        <v>4.2</v>
      </c>
      <c r="X111" s="166">
        <f t="shared" si="45"/>
        <v>3.3</v>
      </c>
      <c r="Y111" s="173">
        <f>IF('Core Indicators'!FC108="x","x",IF('Core Indicators'!FC108&gt;=5,5,IF('Core Indicators'!FC108&gt;=4,4,IF('Core Indicators'!FC108&gt;=3,3,IF('Core Indicators'!FC108&gt;=2,2,IF('Core Indicators'!FC108&gt;=1,1,0))))))</f>
        <v>5</v>
      </c>
      <c r="Z111" s="166">
        <f t="shared" si="46"/>
        <v>5</v>
      </c>
      <c r="AA111" s="173">
        <f>'Crisis Indicator Data'!Y108</f>
        <v>2</v>
      </c>
      <c r="AB111" s="173">
        <f>'Crisis Indicator Data'!Z108</f>
        <v>3</v>
      </c>
      <c r="AC111" s="173">
        <f>'Crisis Indicator Data'!AA108</f>
        <v>2</v>
      </c>
      <c r="AD111" s="173">
        <f>'Crisis Indicator Data'!AB108</f>
        <v>2</v>
      </c>
      <c r="AE111" s="173">
        <f t="shared" si="47"/>
        <v>4</v>
      </c>
      <c r="AF111" s="173">
        <f>'Crisis Indicator Data'!AC108</f>
        <v>0</v>
      </c>
      <c r="AG111" s="173" t="str">
        <f>'Crisis Indicator Data'!AD108</f>
        <v>x</v>
      </c>
      <c r="AH111" s="173">
        <f t="shared" si="48"/>
        <v>0</v>
      </c>
      <c r="AI111" s="173">
        <f>'Crisis Indicator Data'!AE108</f>
        <v>2</v>
      </c>
      <c r="AJ111" s="173">
        <f>'Crisis Indicator Data'!AF108</f>
        <v>2</v>
      </c>
      <c r="AK111" s="173">
        <f>'Crisis Indicator Data'!AG108</f>
        <v>3</v>
      </c>
      <c r="AL111" s="173">
        <f t="shared" si="49"/>
        <v>5</v>
      </c>
      <c r="AM111" s="166">
        <f t="shared" si="50"/>
        <v>3</v>
      </c>
      <c r="AN111" s="166">
        <f t="shared" si="51"/>
        <v>4</v>
      </c>
    </row>
    <row r="112" spans="1:40" ht="13.5" customHeight="1">
      <c r="A112" s="97" t="str">
        <f>'Crisis Indicator Data'!A109</f>
        <v xml:space="preserve">Floods in Sudan </v>
      </c>
      <c r="B112" s="98" t="str">
        <f>'Crisis Indicator Data'!B109</f>
        <v>Flood</v>
      </c>
      <c r="C112" s="98" t="str">
        <f>'Crisis Indicator Data'!C109</f>
        <v>SDN006</v>
      </c>
      <c r="D112" s="98" t="str">
        <f>'Crisis Indicator Data'!D109</f>
        <v>Sudan</v>
      </c>
      <c r="E112" s="99" t="str">
        <f>'Crisis Indicator Data'!E109</f>
        <v>SDN</v>
      </c>
      <c r="F112" s="166">
        <f>IF(B112="Regional crisis",(IF(VLOOKUP($C112,'Regional Crises'!$B$1:$R$66,7,FALSE)="x","x",ROUND(IF(VLOOKUP($C112,'Regional Crises'!$B$1:$R$66,7,FALSE)&gt;$F$3,5,IF(VLOOKUP($C112,'Regional Crises'!$B$1:$R$66,7,FALSE)&lt;F$4,0,($F$3-VLOOKUP($C112,'Regional Crises'!$B$1:$R$66,7,FALSE))/($F$3-$F$4)*5)),1))),IF(VLOOKUP($E112,'Country Indicator Data'!$B$4:$N$194,3,FALSE)="x","x",ROUND(IF(VLOOKUP($E112,'Country Indicator Data'!$B$4:$N$194,3,FALSE)&gt;$F$3,5,IF(VLOOKUP($E112,'Country Indicator Data'!$B$4:$N$194,3,FALSE)&lt;$F$4,0,($F$3-VLOOKUP($E112,'Country Indicator Data'!$B$4:$N$194,3,FALSE))/($F$3-$F$4)*5)),1)))</f>
        <v>3.6</v>
      </c>
      <c r="G112" s="166">
        <f>IF(B112="Regional crisis",(IF(VLOOKUP($C112,'Regional Crises'!$B$1:$R$66,9,FALSE)="x","x",ROUND(IF(VLOOKUP($C112,'Regional Crises'!$B$1:$R$66,9,FALSE)&gt;G$3,5,IF(VLOOKUP($C112,'Regional Crises'!$B$1:$R$66,9,FALSE)&lt;G$4,0,(G$3-VLOOKUP($C112,'Regional Crises'!$B$1:$R$66,9,FALSE))/(G$3-G$4)*5)),1))),IF(VLOOKUP($E112,'Country Indicator Data'!$B$4:$N$194,5,FALSE)="x","x",ROUND(IF(VLOOKUP($E112,'Country Indicator Data'!$B$4:$N$194,5,FALSE)&gt;G$3,5,IF(VLOOKUP($E112,'Country Indicator Data'!$B$4:$N$194,5,FALSE)&lt;G$4,0,(G$3-VLOOKUP($E112,'Country Indicator Data'!$B$4:$N$194,5,FALSE))/(G$3-G$4)*5)),1)))</f>
        <v>4</v>
      </c>
      <c r="H112" s="166">
        <f t="shared" si="39"/>
        <v>3.8</v>
      </c>
      <c r="I112" s="166">
        <f>IF(B112="Regional crisis",(IF(VLOOKUP($C112,'Regional Crises'!$B$1:$R$66,6,FALSE)="x","x",ROUND(IF(VLOOKUP($C112,'Regional Crises'!$B$1:$R$66,6,FALSE)&gt;I$3,5,IF(VLOOKUP($C112,'Regional Crises'!$B$1:$R$66,6,FALSE)&lt;I$4,0,5-(I$3-VLOOKUP($C112,'Regional Crises'!$B$1:$R$66,6,FALSE))/(I$3-I$4)*5)),1))),IF(VLOOKUP($E112,'Country Indicator Data'!$B$4:$N$194,2,FALSE)="x","x",ROUND(IF(VLOOKUP($E112,'Country Indicator Data'!$B$4:$N$194,2,FALSE)&gt;I$3,5,IF(VLOOKUP($E112,'Country Indicator Data'!$B$4:$N$194,2,FALSE)&lt;I$4,0,5-(I$3-VLOOKUP($E112,'Country Indicator Data'!$B$4:$N$194,2,FALSE))/(I$3-I$4)*5)),1)))</f>
        <v>4</v>
      </c>
      <c r="J112" s="166">
        <f>IF(B112="Regional crisis",(IF(VLOOKUP($C112,'Regional Crises'!$B$1:$R$66,8,FALSE)="x","x",ROUND(IF(VLOOKUP($C112,'Regional Crises'!$B$1:$R$66,8,FALSE)&gt;J$3,5,IF(VLOOKUP($C112,'Regional Crises'!$B$1:$R$66,8,FALSE)&lt;J$4,0,5-(J$3-VLOOKUP($C112,'Regional Crises'!$B$1:$R$66,8,FALSE))/(J$3-J$4)*5)),1))),IF(VLOOKUP($E112,'Country Indicator Data'!$B$4:$N$194,4,FALSE)="x","x",ROUND(IF(VLOOKUP($E112,'Country Indicator Data'!$B$4:$N$194,4,FALSE)&gt;J$3,5,IF(VLOOKUP($E112,'Country Indicator Data'!$B$4:$N$194,4,FALSE)&lt;J$4,0,5-(J$3-VLOOKUP($E112,'Country Indicator Data'!$B$4:$N$194,4,FALSE))/(J$3-J$4)*5)),1)))</f>
        <v>5</v>
      </c>
      <c r="K112" s="166">
        <f t="shared" si="40"/>
        <v>4.5</v>
      </c>
      <c r="L112" s="166">
        <f>IF(B112="Regional crisis",(IF(VLOOKUP($C112,'Regional Crises'!$B$1:$R$66,10,FALSE)="x","x",ROUND(IF(VLOOKUP($C112,'Regional Crises'!$B$1:$R$66,10,FALSE)&gt;L$3,5,IF(VLOOKUP($C112,'Regional Crises'!$B$1:$R$66,10,FALSE)&lt;L$4,0,5-(L$3-VLOOKUP($C112,'Regional Crises'!$B$1:$R$66,10,FALSE))/(L$3-L$4)*5)),1))),IF(VLOOKUP($E112,'Country Indicator Data'!$B$4:$N$194,6,FALSE)="x","x",ROUND(IF(VLOOKUP($E112,'Country Indicator Data'!$B$4:$N$194,6,FALSE)&gt;L$3,5,IF(VLOOKUP($E112,'Country Indicator Data'!$B$4:$N$194,6,FALSE)&lt;L$4,0,5-(L$3-VLOOKUP($E112,'Country Indicator Data'!$B$4:$N$194,6,FALSE))/(L$3-L$4)*5)),1)))</f>
        <v>3.7</v>
      </c>
      <c r="M112" s="166">
        <f>IF(B112="Regional crisis",(IF(VLOOKUP($C112,'Regional Crises'!$B$1:$R$66,11,FALSE)="x","x",ROUND(IF(VLOOKUP($C112,'Regional Crises'!$B$1:$R$66,11,FALSE)&gt;M$3,5,IF(VLOOKUP($C112,'Regional Crises'!$B$1:$R$66,11,FALSE)&lt;M$4,0,5-(M$3-VLOOKUP($C112,'Regional Crises'!$B$1:$R$66,11,FALSE))/(M$3-M$4)*5)),1))),IF(VLOOKUP($E112,'Country Indicator Data'!$B$4:$N$194,7,FALSE)="x","x",ROUND(IF(VLOOKUP($E112,'Country Indicator Data'!$B$4:$N$194,7,FALSE)&gt;M$3,5,IF(VLOOKUP($E112,'Country Indicator Data'!$B$4:$N$194,7,FALSE)&lt;M$4,0,5-(M$3-VLOOKUP($E112,'Country Indicator Data'!$B$4:$N$194,7,FALSE))/(M$3-M$4)*5)),1)))</f>
        <v>1.2</v>
      </c>
      <c r="N112" s="166">
        <f t="shared" si="41"/>
        <v>2.4500000000000002</v>
      </c>
      <c r="O112" s="166">
        <f t="shared" si="42"/>
        <v>3.5833333333333335</v>
      </c>
      <c r="P112" s="166">
        <f>IF(B112="Regional crisis",VLOOKUP(C112,'Regional Crises'!$B$1:$R$69,12,FALSE),VLOOKUP(E112,'Country Indicator Data'!$B$4:$I$194,8,FALSE))</f>
        <v>4</v>
      </c>
      <c r="Q112" s="166">
        <f>IF($B112="Regional crisis",((IF(VLOOKUP($C112,'Regional Crises'!$B$1:$R$66,13,FALSE)="x","x",ROUND(IF(VLOOKUP($C112,'Regional Crises'!$B$1:$R$66,13,FALSE)&gt;Q$3,5,IF(VLOOKUP($C112,'Regional Crises'!$B$1:$R$66,13,FALSE)&lt;Q$4,0,5-(LOG(Q$3)-LOG(VLOOKUP($C112,'Regional Crises'!$B$1:$R$66,13,FALSE)))/(LOG(Q$3)-LOG(Q$4))*5)),1)))),(IF(VLOOKUP($E112,'Country Indicator Data'!$B$4:$N$194,9,FALSE)="x","x",ROUND(IF(VLOOKUP($E112,'Country Indicator Data'!$B$4:$N$194,9,FALSE)&gt;Q$3,5,IF(VLOOKUP($E112,'Country Indicator Data'!$B$4:$N$194,9,FALSE)&lt;Q$4,0,5-(LOG(Q$3)-LOG(VLOOKUP($E112,'Country Indicator Data'!$B$4:$N$194,9,FALSE)))/(LOG(Q$3)-LOG(Q$4))*5)),1))))</f>
        <v>0</v>
      </c>
      <c r="R112" s="166">
        <f t="shared" si="43"/>
        <v>2</v>
      </c>
      <c r="S112" s="166">
        <f>IF(B112="Regional crisis",((IF(VLOOKUP($C112,'Regional Crises'!$B$1:$R$66,17,FALSE)="x","x",ROUND(IF(VLOOKUP($C112,'Regional Crises'!$B$1:$R$66,17,FALSE)&gt;S$3,0,IF(VLOOKUP($C112,'Regional Crises'!$B$1:$R$66,17,FALSE)&lt;S$4,5,(S$3-VLOOKUP($C112,'Regional Crises'!$B$1:$R$66,17,FALSE))/(S$3-S$4)*5)),1)))),(IF(VLOOKUP($E112,'Country Indicator Data'!$B$4:$N$194,13,FALSE)="x","x",ROUND(IF(VLOOKUP($E112,'Country Indicator Data'!$B$4:$N$194,13,FALSE)&gt;S$3,0,IF(VLOOKUP($E112,'Country Indicator Data'!$B$4:$N$194,13,FALSE)&lt;S$4,5,(S$3-VLOOKUP($E112,'Country Indicator Data'!$B$4:$N$194,13,FALSE))/(S$3-S$4)*5)),1))))</f>
        <v>4.2</v>
      </c>
      <c r="T112" s="166">
        <f>IF(B112="Regional crisis",((IF(VLOOKUP($C112,'Regional Crises'!$B$1:$R$66,14,FALSE)="x","x",ROUND(IF(VLOOKUP($C112,'Regional Crises'!$B$1:$R$66,14,FALSE)&gt;T$3,0,IF(VLOOKUP($C112,'Regional Crises'!$B$1:$R$66,14,FALSE)&lt;T$4,5,(T$3-VLOOKUP($C112,'Regional Crises'!$B$1:$R$66,14,FALSE))/(T$3-T$4)*5)),1)))),(IF(VLOOKUP($E112,'Country Indicator Data'!$B$4:$N$194,10,FALSE)="x","x",ROUND(IF(VLOOKUP($E112,'Country Indicator Data'!$B$4:$N$194,10,FALSE)&gt;T$3,0,IF(VLOOKUP($E112,'Country Indicator Data'!$B$4:$N$194,10,FALSE)&lt;T$4,5,(T$3-VLOOKUP($E112,'Country Indicator Data'!$B$4:$N$194,10,FALSE))/(T$3-T$4)*5)),1))))</f>
        <v>3.6</v>
      </c>
      <c r="U112" s="166">
        <f>IF(B112="Regional crisis",((IF(VLOOKUP($C112,'Regional Crises'!$B$1:$R$66,15,FALSE)="x","x",ROUND(IF(VLOOKUP($C112,'Regional Crises'!$B$1:$R$66,15,FALSE)&gt;U$3,0,IF(VLOOKUP($C112,'Regional Crises'!$B$1:$R$66,15,FALSE)&lt;U$4,5,(U$3-VLOOKUP($C112,'Regional Crises'!$B$1:$R$66,15,FALSE))/(U$3-U$4)*5)),1)))),(IF(VLOOKUP($E112,'Country Indicator Data'!$B$4:$N$194,11,FALSE)="x","x",ROUND(IF(VLOOKUP($E112,'Country Indicator Data'!$B$4:$N$194,11,FALSE)&gt;U$3,0,IF(VLOOKUP($E112,'Country Indicator Data'!$B$4:$N$194,11,FALSE)&lt;U$4,5,(U$3-VLOOKUP($E112,'Country Indicator Data'!$B$4:$N$194,11,FALSE))/(U$3-U$4)*5)),1))))</f>
        <v>4.5</v>
      </c>
      <c r="V112" s="166">
        <f>IF(B112="Regional crisis",((IF(VLOOKUP($C112,'Regional Crises'!$B$1:$R$66,16,FALSE)="x","x",ROUND(IF(VLOOKUP($C112,'Regional Crises'!$B$1:$R$66,16,FALSE)&gt;V$3,0,IF(VLOOKUP($C112,'Regional Crises'!$B$1:$R$66,16,FALSE)&lt;V$4,5,(V$3-VLOOKUP($C112,'Regional Crises'!$B$1:$R$66,16,FALSE))/(V$3-V$4)*5)),1)))),(IF(VLOOKUP($E112,'Country Indicator Data'!$B$4:$N$194,12,FALSE)="x","x",ROUND(IF(VLOOKUP($E112,'Country Indicator Data'!$B$4:$N$194,12,FALSE)&gt;V$3,0,IF(VLOOKUP($E112,'Country Indicator Data'!$B$4:$N$194,12,FALSE)&lt;V$4,5,(V$3-VLOOKUP($E112,'Country Indicator Data'!$B$4:$N$194,12,FALSE))/(V$3-V$4)*5)),1))))</f>
        <v>4.4000000000000004</v>
      </c>
      <c r="W112" s="166">
        <f t="shared" si="44"/>
        <v>4.2</v>
      </c>
      <c r="X112" s="166">
        <f t="shared" si="45"/>
        <v>3.3</v>
      </c>
      <c r="Y112" s="173">
        <f>IF('Core Indicators'!FC109="x","x",IF('Core Indicators'!FC109&gt;=5,5,IF('Core Indicators'!FC109&gt;=4,4,IF('Core Indicators'!FC109&gt;=3,3,IF('Core Indicators'!FC109&gt;=2,2,IF('Core Indicators'!FC109&gt;=1,1,0))))))</f>
        <v>3</v>
      </c>
      <c r="Z112" s="166">
        <f t="shared" si="46"/>
        <v>3</v>
      </c>
      <c r="AA112" s="173">
        <f>'Crisis Indicator Data'!Y109</f>
        <v>2</v>
      </c>
      <c r="AB112" s="173">
        <f>'Crisis Indicator Data'!Z109</f>
        <v>2</v>
      </c>
      <c r="AC112" s="173">
        <f>'Crisis Indicator Data'!AA109</f>
        <v>0</v>
      </c>
      <c r="AD112" s="173">
        <f>'Crisis Indicator Data'!AB109</f>
        <v>0</v>
      </c>
      <c r="AE112" s="173">
        <f t="shared" si="47"/>
        <v>2</v>
      </c>
      <c r="AF112" s="173">
        <f>'Crisis Indicator Data'!AC109</f>
        <v>0</v>
      </c>
      <c r="AG112" s="173">
        <f>'Crisis Indicator Data'!AD109</f>
        <v>3</v>
      </c>
      <c r="AH112" s="173">
        <f t="shared" si="48"/>
        <v>3</v>
      </c>
      <c r="AI112" s="173">
        <f>'Crisis Indicator Data'!AE109</f>
        <v>1</v>
      </c>
      <c r="AJ112" s="173">
        <f>'Crisis Indicator Data'!AF109</f>
        <v>1</v>
      </c>
      <c r="AK112" s="173">
        <f>'Crisis Indicator Data'!AG109</f>
        <v>3</v>
      </c>
      <c r="AL112" s="173">
        <f t="shared" si="49"/>
        <v>4</v>
      </c>
      <c r="AM112" s="166">
        <f t="shared" si="50"/>
        <v>3</v>
      </c>
      <c r="AN112" s="166">
        <f t="shared" si="51"/>
        <v>3</v>
      </c>
    </row>
    <row r="113" spans="1:40" ht="13.5" customHeight="1">
      <c r="A113" s="97" t="str">
        <f>'Crisis Indicator Data'!A110</f>
        <v>Refugees from Ethiopia</v>
      </c>
      <c r="B113" s="98" t="str">
        <f>'Crisis Indicator Data'!B110</f>
        <v>International displacement</v>
      </c>
      <c r="C113" s="98" t="str">
        <f>'Crisis Indicator Data'!C110</f>
        <v>SDN007</v>
      </c>
      <c r="D113" s="98" t="str">
        <f>'Crisis Indicator Data'!D110</f>
        <v>Sudan</v>
      </c>
      <c r="E113" s="99" t="str">
        <f>'Crisis Indicator Data'!E110</f>
        <v>SDN</v>
      </c>
      <c r="F113" s="166">
        <f>IF(B113="Regional crisis",(IF(VLOOKUP($C113,'Regional Crises'!$B$1:$R$66,7,FALSE)="x","x",ROUND(IF(VLOOKUP($C113,'Regional Crises'!$B$1:$R$66,7,FALSE)&gt;$F$3,5,IF(VLOOKUP($C113,'Regional Crises'!$B$1:$R$66,7,FALSE)&lt;F$4,0,($F$3-VLOOKUP($C113,'Regional Crises'!$B$1:$R$66,7,FALSE))/($F$3-$F$4)*5)),1))),IF(VLOOKUP($E113,'Country Indicator Data'!$B$4:$N$194,3,FALSE)="x","x",ROUND(IF(VLOOKUP($E113,'Country Indicator Data'!$B$4:$N$194,3,FALSE)&gt;$F$3,5,IF(VLOOKUP($E113,'Country Indicator Data'!$B$4:$N$194,3,FALSE)&lt;$F$4,0,($F$3-VLOOKUP($E113,'Country Indicator Data'!$B$4:$N$194,3,FALSE))/($F$3-$F$4)*5)),1)))</f>
        <v>3.6</v>
      </c>
      <c r="G113" s="166">
        <f>IF(B113="Regional crisis",(IF(VLOOKUP($C113,'Regional Crises'!$B$1:$R$66,9,FALSE)="x","x",ROUND(IF(VLOOKUP($C113,'Regional Crises'!$B$1:$R$66,9,FALSE)&gt;G$3,5,IF(VLOOKUP($C113,'Regional Crises'!$B$1:$R$66,9,FALSE)&lt;G$4,0,(G$3-VLOOKUP($C113,'Regional Crises'!$B$1:$R$66,9,FALSE))/(G$3-G$4)*5)),1))),IF(VLOOKUP($E113,'Country Indicator Data'!$B$4:$N$194,5,FALSE)="x","x",ROUND(IF(VLOOKUP($E113,'Country Indicator Data'!$B$4:$N$194,5,FALSE)&gt;G$3,5,IF(VLOOKUP($E113,'Country Indicator Data'!$B$4:$N$194,5,FALSE)&lt;G$4,0,(G$3-VLOOKUP($E113,'Country Indicator Data'!$B$4:$N$194,5,FALSE))/(G$3-G$4)*5)),1)))</f>
        <v>4</v>
      </c>
      <c r="H113" s="166">
        <f t="shared" si="39"/>
        <v>3.8</v>
      </c>
      <c r="I113" s="166">
        <f>IF(B113="Regional crisis",(IF(VLOOKUP($C113,'Regional Crises'!$B$1:$R$66,6,FALSE)="x","x",ROUND(IF(VLOOKUP($C113,'Regional Crises'!$B$1:$R$66,6,FALSE)&gt;I$3,5,IF(VLOOKUP($C113,'Regional Crises'!$B$1:$R$66,6,FALSE)&lt;I$4,0,5-(I$3-VLOOKUP($C113,'Regional Crises'!$B$1:$R$66,6,FALSE))/(I$3-I$4)*5)),1))),IF(VLOOKUP($E113,'Country Indicator Data'!$B$4:$N$194,2,FALSE)="x","x",ROUND(IF(VLOOKUP($E113,'Country Indicator Data'!$B$4:$N$194,2,FALSE)&gt;I$3,5,IF(VLOOKUP($E113,'Country Indicator Data'!$B$4:$N$194,2,FALSE)&lt;I$4,0,5-(I$3-VLOOKUP($E113,'Country Indicator Data'!$B$4:$N$194,2,FALSE))/(I$3-I$4)*5)),1)))</f>
        <v>4</v>
      </c>
      <c r="J113" s="166">
        <f>IF(B113="Regional crisis",(IF(VLOOKUP($C113,'Regional Crises'!$B$1:$R$66,8,FALSE)="x","x",ROUND(IF(VLOOKUP($C113,'Regional Crises'!$B$1:$R$66,8,FALSE)&gt;J$3,5,IF(VLOOKUP($C113,'Regional Crises'!$B$1:$R$66,8,FALSE)&lt;J$4,0,5-(J$3-VLOOKUP($C113,'Regional Crises'!$B$1:$R$66,8,FALSE))/(J$3-J$4)*5)),1))),IF(VLOOKUP($E113,'Country Indicator Data'!$B$4:$N$194,4,FALSE)="x","x",ROUND(IF(VLOOKUP($E113,'Country Indicator Data'!$B$4:$N$194,4,FALSE)&gt;J$3,5,IF(VLOOKUP($E113,'Country Indicator Data'!$B$4:$N$194,4,FALSE)&lt;J$4,0,5-(J$3-VLOOKUP($E113,'Country Indicator Data'!$B$4:$N$194,4,FALSE))/(J$3-J$4)*5)),1)))</f>
        <v>5</v>
      </c>
      <c r="K113" s="166">
        <f t="shared" si="40"/>
        <v>4.5</v>
      </c>
      <c r="L113" s="166">
        <f>IF(B113="Regional crisis",(IF(VLOOKUP($C113,'Regional Crises'!$B$1:$R$66,10,FALSE)="x","x",ROUND(IF(VLOOKUP($C113,'Regional Crises'!$B$1:$R$66,10,FALSE)&gt;L$3,5,IF(VLOOKUP($C113,'Regional Crises'!$B$1:$R$66,10,FALSE)&lt;L$4,0,5-(L$3-VLOOKUP($C113,'Regional Crises'!$B$1:$R$66,10,FALSE))/(L$3-L$4)*5)),1))),IF(VLOOKUP($E113,'Country Indicator Data'!$B$4:$N$194,6,FALSE)="x","x",ROUND(IF(VLOOKUP($E113,'Country Indicator Data'!$B$4:$N$194,6,FALSE)&gt;L$3,5,IF(VLOOKUP($E113,'Country Indicator Data'!$B$4:$N$194,6,FALSE)&lt;L$4,0,5-(L$3-VLOOKUP($E113,'Country Indicator Data'!$B$4:$N$194,6,FALSE))/(L$3-L$4)*5)),1)))</f>
        <v>3.7</v>
      </c>
      <c r="M113" s="166">
        <f>IF(B113="Regional crisis",(IF(VLOOKUP($C113,'Regional Crises'!$B$1:$R$66,11,FALSE)="x","x",ROUND(IF(VLOOKUP($C113,'Regional Crises'!$B$1:$R$66,11,FALSE)&gt;M$3,5,IF(VLOOKUP($C113,'Regional Crises'!$B$1:$R$66,11,FALSE)&lt;M$4,0,5-(M$3-VLOOKUP($C113,'Regional Crises'!$B$1:$R$66,11,FALSE))/(M$3-M$4)*5)),1))),IF(VLOOKUP($E113,'Country Indicator Data'!$B$4:$N$194,7,FALSE)="x","x",ROUND(IF(VLOOKUP($E113,'Country Indicator Data'!$B$4:$N$194,7,FALSE)&gt;M$3,5,IF(VLOOKUP($E113,'Country Indicator Data'!$B$4:$N$194,7,FALSE)&lt;M$4,0,5-(M$3-VLOOKUP($E113,'Country Indicator Data'!$B$4:$N$194,7,FALSE))/(M$3-M$4)*5)),1)))</f>
        <v>1.2</v>
      </c>
      <c r="N113" s="166">
        <f t="shared" si="41"/>
        <v>2.4500000000000002</v>
      </c>
      <c r="O113" s="166">
        <f t="shared" si="42"/>
        <v>3.5833333333333335</v>
      </c>
      <c r="P113" s="166">
        <f>IF(B113="Regional crisis",VLOOKUP(C113,'Regional Crises'!$B$1:$R$69,12,FALSE),VLOOKUP(E113,'Country Indicator Data'!$B$4:$I$194,8,FALSE))</f>
        <v>4</v>
      </c>
      <c r="Q113" s="166">
        <f>IF($B113="Regional crisis",((IF(VLOOKUP($C113,'Regional Crises'!$B$1:$R$66,13,FALSE)="x","x",ROUND(IF(VLOOKUP($C113,'Regional Crises'!$B$1:$R$66,13,FALSE)&gt;Q$3,5,IF(VLOOKUP($C113,'Regional Crises'!$B$1:$R$66,13,FALSE)&lt;Q$4,0,5-(LOG(Q$3)-LOG(VLOOKUP($C113,'Regional Crises'!$B$1:$R$66,13,FALSE)))/(LOG(Q$3)-LOG(Q$4))*5)),1)))),(IF(VLOOKUP($E113,'Country Indicator Data'!$B$4:$N$194,9,FALSE)="x","x",ROUND(IF(VLOOKUP($E113,'Country Indicator Data'!$B$4:$N$194,9,FALSE)&gt;Q$3,5,IF(VLOOKUP($E113,'Country Indicator Data'!$B$4:$N$194,9,FALSE)&lt;Q$4,0,5-(LOG(Q$3)-LOG(VLOOKUP($E113,'Country Indicator Data'!$B$4:$N$194,9,FALSE)))/(LOG(Q$3)-LOG(Q$4))*5)),1))))</f>
        <v>0</v>
      </c>
      <c r="R113" s="166">
        <f t="shared" si="43"/>
        <v>2</v>
      </c>
      <c r="S113" s="166">
        <f>IF(B113="Regional crisis",((IF(VLOOKUP($C113,'Regional Crises'!$B$1:$R$66,17,FALSE)="x","x",ROUND(IF(VLOOKUP($C113,'Regional Crises'!$B$1:$R$66,17,FALSE)&gt;S$3,0,IF(VLOOKUP($C113,'Regional Crises'!$B$1:$R$66,17,FALSE)&lt;S$4,5,(S$3-VLOOKUP($C113,'Regional Crises'!$B$1:$R$66,17,FALSE))/(S$3-S$4)*5)),1)))),(IF(VLOOKUP($E113,'Country Indicator Data'!$B$4:$N$194,13,FALSE)="x","x",ROUND(IF(VLOOKUP($E113,'Country Indicator Data'!$B$4:$N$194,13,FALSE)&gt;S$3,0,IF(VLOOKUP($E113,'Country Indicator Data'!$B$4:$N$194,13,FALSE)&lt;S$4,5,(S$3-VLOOKUP($E113,'Country Indicator Data'!$B$4:$N$194,13,FALSE))/(S$3-S$4)*5)),1))))</f>
        <v>4.2</v>
      </c>
      <c r="T113" s="166">
        <f>IF(B113="Regional crisis",((IF(VLOOKUP($C113,'Regional Crises'!$B$1:$R$66,14,FALSE)="x","x",ROUND(IF(VLOOKUP($C113,'Regional Crises'!$B$1:$R$66,14,FALSE)&gt;T$3,0,IF(VLOOKUP($C113,'Regional Crises'!$B$1:$R$66,14,FALSE)&lt;T$4,5,(T$3-VLOOKUP($C113,'Regional Crises'!$B$1:$R$66,14,FALSE))/(T$3-T$4)*5)),1)))),(IF(VLOOKUP($E113,'Country Indicator Data'!$B$4:$N$194,10,FALSE)="x","x",ROUND(IF(VLOOKUP($E113,'Country Indicator Data'!$B$4:$N$194,10,FALSE)&gt;T$3,0,IF(VLOOKUP($E113,'Country Indicator Data'!$B$4:$N$194,10,FALSE)&lt;T$4,5,(T$3-VLOOKUP($E113,'Country Indicator Data'!$B$4:$N$194,10,FALSE))/(T$3-T$4)*5)),1))))</f>
        <v>3.6</v>
      </c>
      <c r="U113" s="166">
        <f>IF(B113="Regional crisis",((IF(VLOOKUP($C113,'Regional Crises'!$B$1:$R$66,15,FALSE)="x","x",ROUND(IF(VLOOKUP($C113,'Regional Crises'!$B$1:$R$66,15,FALSE)&gt;U$3,0,IF(VLOOKUP($C113,'Regional Crises'!$B$1:$R$66,15,FALSE)&lt;U$4,5,(U$3-VLOOKUP($C113,'Regional Crises'!$B$1:$R$66,15,FALSE))/(U$3-U$4)*5)),1)))),(IF(VLOOKUP($E113,'Country Indicator Data'!$B$4:$N$194,11,FALSE)="x","x",ROUND(IF(VLOOKUP($E113,'Country Indicator Data'!$B$4:$N$194,11,FALSE)&gt;U$3,0,IF(VLOOKUP($E113,'Country Indicator Data'!$B$4:$N$194,11,FALSE)&lt;U$4,5,(U$3-VLOOKUP($E113,'Country Indicator Data'!$B$4:$N$194,11,FALSE))/(U$3-U$4)*5)),1))))</f>
        <v>4.5</v>
      </c>
      <c r="V113" s="166">
        <f>IF(B113="Regional crisis",((IF(VLOOKUP($C113,'Regional Crises'!$B$1:$R$66,16,FALSE)="x","x",ROUND(IF(VLOOKUP($C113,'Regional Crises'!$B$1:$R$66,16,FALSE)&gt;V$3,0,IF(VLOOKUP($C113,'Regional Crises'!$B$1:$R$66,16,FALSE)&lt;V$4,5,(V$3-VLOOKUP($C113,'Regional Crises'!$B$1:$R$66,16,FALSE))/(V$3-V$4)*5)),1)))),(IF(VLOOKUP($E113,'Country Indicator Data'!$B$4:$N$194,12,FALSE)="x","x",ROUND(IF(VLOOKUP($E113,'Country Indicator Data'!$B$4:$N$194,12,FALSE)&gt;V$3,0,IF(VLOOKUP($E113,'Country Indicator Data'!$B$4:$N$194,12,FALSE)&lt;V$4,5,(V$3-VLOOKUP($E113,'Country Indicator Data'!$B$4:$N$194,12,FALSE))/(V$3-V$4)*5)),1))))</f>
        <v>4.4000000000000004</v>
      </c>
      <c r="W113" s="166">
        <f t="shared" si="44"/>
        <v>4.2</v>
      </c>
      <c r="X113" s="166">
        <f t="shared" si="45"/>
        <v>3.3</v>
      </c>
      <c r="Y113" s="173">
        <f>IF('Core Indicators'!FC110="x","x",IF('Core Indicators'!FC110&gt;=5,5,IF('Core Indicators'!FC110&gt;=4,4,IF('Core Indicators'!FC110&gt;=3,3,IF('Core Indicators'!FC110&gt;=2,2,IF('Core Indicators'!FC110&gt;=1,1,0))))))</f>
        <v>2</v>
      </c>
      <c r="Z113" s="166">
        <f t="shared" si="46"/>
        <v>2</v>
      </c>
      <c r="AA113" s="173">
        <f>'Crisis Indicator Data'!Y110</f>
        <v>1</v>
      </c>
      <c r="AB113" s="173">
        <f>'Crisis Indicator Data'!Z110</f>
        <v>1</v>
      </c>
      <c r="AC113" s="173">
        <f>'Crisis Indicator Data'!AA110</f>
        <v>2</v>
      </c>
      <c r="AD113" s="173">
        <f>'Crisis Indicator Data'!AB110</f>
        <v>0</v>
      </c>
      <c r="AE113" s="173">
        <f t="shared" si="47"/>
        <v>2</v>
      </c>
      <c r="AF113" s="173">
        <f>'Crisis Indicator Data'!AC110</f>
        <v>2</v>
      </c>
      <c r="AG113" s="173">
        <f>'Crisis Indicator Data'!AD110</f>
        <v>2</v>
      </c>
      <c r="AH113" s="173">
        <f t="shared" si="48"/>
        <v>4</v>
      </c>
      <c r="AI113" s="173">
        <f>'Crisis Indicator Data'!AE110</f>
        <v>1</v>
      </c>
      <c r="AJ113" s="173">
        <f>'Crisis Indicator Data'!AF110</f>
        <v>1</v>
      </c>
      <c r="AK113" s="173">
        <f>'Crisis Indicator Data'!AG110</f>
        <v>3</v>
      </c>
      <c r="AL113" s="173">
        <f t="shared" si="49"/>
        <v>4</v>
      </c>
      <c r="AM113" s="166">
        <f t="shared" si="50"/>
        <v>3</v>
      </c>
      <c r="AN113" s="166">
        <f t="shared" si="51"/>
        <v>2.5</v>
      </c>
    </row>
    <row r="114" spans="1:40" ht="13.5" customHeight="1">
      <c r="A114" s="97" t="str">
        <f>'Crisis Indicator Data'!A111</f>
        <v>Violence West-Darfur</v>
      </c>
      <c r="B114" s="98" t="str">
        <f>'Crisis Indicator Data'!B111</f>
        <v>Other type of violence</v>
      </c>
      <c r="C114" s="98" t="str">
        <f>'Crisis Indicator Data'!C111</f>
        <v>SDN008</v>
      </c>
      <c r="D114" s="98" t="str">
        <f>'Crisis Indicator Data'!D111</f>
        <v>Sudan</v>
      </c>
      <c r="E114" s="99" t="str">
        <f>'Crisis Indicator Data'!E111</f>
        <v>SDN</v>
      </c>
      <c r="F114" s="166">
        <f>IF(B114="Regional crisis",(IF(VLOOKUP($C114,'Regional Crises'!$B$1:$R$66,7,FALSE)="x","x",ROUND(IF(VLOOKUP($C114,'Regional Crises'!$B$1:$R$66,7,FALSE)&gt;$F$3,5,IF(VLOOKUP($C114,'Regional Crises'!$B$1:$R$66,7,FALSE)&lt;F$4,0,($F$3-VLOOKUP($C114,'Regional Crises'!$B$1:$R$66,7,FALSE))/($F$3-$F$4)*5)),1))),IF(VLOOKUP($E114,'Country Indicator Data'!$B$4:$N$194,3,FALSE)="x","x",ROUND(IF(VLOOKUP($E114,'Country Indicator Data'!$B$4:$N$194,3,FALSE)&gt;$F$3,5,IF(VLOOKUP($E114,'Country Indicator Data'!$B$4:$N$194,3,FALSE)&lt;$F$4,0,($F$3-VLOOKUP($E114,'Country Indicator Data'!$B$4:$N$194,3,FALSE))/($F$3-$F$4)*5)),1)))</f>
        <v>3.6</v>
      </c>
      <c r="G114" s="166">
        <f>IF(B114="Regional crisis",(IF(VLOOKUP($C114,'Regional Crises'!$B$1:$R$66,9,FALSE)="x","x",ROUND(IF(VLOOKUP($C114,'Regional Crises'!$B$1:$R$66,9,FALSE)&gt;G$3,5,IF(VLOOKUP($C114,'Regional Crises'!$B$1:$R$66,9,FALSE)&lt;G$4,0,(G$3-VLOOKUP($C114,'Regional Crises'!$B$1:$R$66,9,FALSE))/(G$3-G$4)*5)),1))),IF(VLOOKUP($E114,'Country Indicator Data'!$B$4:$N$194,5,FALSE)="x","x",ROUND(IF(VLOOKUP($E114,'Country Indicator Data'!$B$4:$N$194,5,FALSE)&gt;G$3,5,IF(VLOOKUP($E114,'Country Indicator Data'!$B$4:$N$194,5,FALSE)&lt;G$4,0,(G$3-VLOOKUP($E114,'Country Indicator Data'!$B$4:$N$194,5,FALSE))/(G$3-G$4)*5)),1)))</f>
        <v>4</v>
      </c>
      <c r="H114" s="166">
        <f t="shared" si="39"/>
        <v>3.8</v>
      </c>
      <c r="I114" s="166">
        <f>IF(B114="Regional crisis",(IF(VLOOKUP($C114,'Regional Crises'!$B$1:$R$66,6,FALSE)="x","x",ROUND(IF(VLOOKUP($C114,'Regional Crises'!$B$1:$R$66,6,FALSE)&gt;I$3,5,IF(VLOOKUP($C114,'Regional Crises'!$B$1:$R$66,6,FALSE)&lt;I$4,0,5-(I$3-VLOOKUP($C114,'Regional Crises'!$B$1:$R$66,6,FALSE))/(I$3-I$4)*5)),1))),IF(VLOOKUP($E114,'Country Indicator Data'!$B$4:$N$194,2,FALSE)="x","x",ROUND(IF(VLOOKUP($E114,'Country Indicator Data'!$B$4:$N$194,2,FALSE)&gt;I$3,5,IF(VLOOKUP($E114,'Country Indicator Data'!$B$4:$N$194,2,FALSE)&lt;I$4,0,5-(I$3-VLOOKUP($E114,'Country Indicator Data'!$B$4:$N$194,2,FALSE))/(I$3-I$4)*5)),1)))</f>
        <v>4</v>
      </c>
      <c r="J114" s="166">
        <f>IF(B114="Regional crisis",(IF(VLOOKUP($C114,'Regional Crises'!$B$1:$R$66,8,FALSE)="x","x",ROUND(IF(VLOOKUP($C114,'Regional Crises'!$B$1:$R$66,8,FALSE)&gt;J$3,5,IF(VLOOKUP($C114,'Regional Crises'!$B$1:$R$66,8,FALSE)&lt;J$4,0,5-(J$3-VLOOKUP($C114,'Regional Crises'!$B$1:$R$66,8,FALSE))/(J$3-J$4)*5)),1))),IF(VLOOKUP($E114,'Country Indicator Data'!$B$4:$N$194,4,FALSE)="x","x",ROUND(IF(VLOOKUP($E114,'Country Indicator Data'!$B$4:$N$194,4,FALSE)&gt;J$3,5,IF(VLOOKUP($E114,'Country Indicator Data'!$B$4:$N$194,4,FALSE)&lt;J$4,0,5-(J$3-VLOOKUP($E114,'Country Indicator Data'!$B$4:$N$194,4,FALSE))/(J$3-J$4)*5)),1)))</f>
        <v>5</v>
      </c>
      <c r="K114" s="166">
        <f t="shared" si="40"/>
        <v>4.5</v>
      </c>
      <c r="L114" s="166">
        <f>IF(B114="Regional crisis",(IF(VLOOKUP($C114,'Regional Crises'!$B$1:$R$66,10,FALSE)="x","x",ROUND(IF(VLOOKUP($C114,'Regional Crises'!$B$1:$R$66,10,FALSE)&gt;L$3,5,IF(VLOOKUP($C114,'Regional Crises'!$B$1:$R$66,10,FALSE)&lt;L$4,0,5-(L$3-VLOOKUP($C114,'Regional Crises'!$B$1:$R$66,10,FALSE))/(L$3-L$4)*5)),1))),IF(VLOOKUP($E114,'Country Indicator Data'!$B$4:$N$194,6,FALSE)="x","x",ROUND(IF(VLOOKUP($E114,'Country Indicator Data'!$B$4:$N$194,6,FALSE)&gt;L$3,5,IF(VLOOKUP($E114,'Country Indicator Data'!$B$4:$N$194,6,FALSE)&lt;L$4,0,5-(L$3-VLOOKUP($E114,'Country Indicator Data'!$B$4:$N$194,6,FALSE))/(L$3-L$4)*5)),1)))</f>
        <v>3.7</v>
      </c>
      <c r="M114" s="166">
        <f>IF(B114="Regional crisis",(IF(VLOOKUP($C114,'Regional Crises'!$B$1:$R$66,11,FALSE)="x","x",ROUND(IF(VLOOKUP($C114,'Regional Crises'!$B$1:$R$66,11,FALSE)&gt;M$3,5,IF(VLOOKUP($C114,'Regional Crises'!$B$1:$R$66,11,FALSE)&lt;M$4,0,5-(M$3-VLOOKUP($C114,'Regional Crises'!$B$1:$R$66,11,FALSE))/(M$3-M$4)*5)),1))),IF(VLOOKUP($E114,'Country Indicator Data'!$B$4:$N$194,7,FALSE)="x","x",ROUND(IF(VLOOKUP($E114,'Country Indicator Data'!$B$4:$N$194,7,FALSE)&gt;M$3,5,IF(VLOOKUP($E114,'Country Indicator Data'!$B$4:$N$194,7,FALSE)&lt;M$4,0,5-(M$3-VLOOKUP($E114,'Country Indicator Data'!$B$4:$N$194,7,FALSE))/(M$3-M$4)*5)),1)))</f>
        <v>1.2</v>
      </c>
      <c r="N114" s="166">
        <f t="shared" si="41"/>
        <v>2.4500000000000002</v>
      </c>
      <c r="O114" s="166">
        <f t="shared" si="42"/>
        <v>3.5833333333333335</v>
      </c>
      <c r="P114" s="166">
        <f>IF(B114="Regional crisis",VLOOKUP(C114,'Regional Crises'!$B$1:$R$69,12,FALSE),VLOOKUP(E114,'Country Indicator Data'!$B$4:$I$194,8,FALSE))</f>
        <v>4</v>
      </c>
      <c r="Q114" s="166">
        <f>IF($B114="Regional crisis",((IF(VLOOKUP($C114,'Regional Crises'!$B$1:$R$66,13,FALSE)="x","x",ROUND(IF(VLOOKUP($C114,'Regional Crises'!$B$1:$R$66,13,FALSE)&gt;Q$3,5,IF(VLOOKUP($C114,'Regional Crises'!$B$1:$R$66,13,FALSE)&lt;Q$4,0,5-(LOG(Q$3)-LOG(VLOOKUP($C114,'Regional Crises'!$B$1:$R$66,13,FALSE)))/(LOG(Q$3)-LOG(Q$4))*5)),1)))),(IF(VLOOKUP($E114,'Country Indicator Data'!$B$4:$N$194,9,FALSE)="x","x",ROUND(IF(VLOOKUP($E114,'Country Indicator Data'!$B$4:$N$194,9,FALSE)&gt;Q$3,5,IF(VLOOKUP($E114,'Country Indicator Data'!$B$4:$N$194,9,FALSE)&lt;Q$4,0,5-(LOG(Q$3)-LOG(VLOOKUP($E114,'Country Indicator Data'!$B$4:$N$194,9,FALSE)))/(LOG(Q$3)-LOG(Q$4))*5)),1))))</f>
        <v>0</v>
      </c>
      <c r="R114" s="166">
        <f t="shared" si="43"/>
        <v>2</v>
      </c>
      <c r="S114" s="166">
        <f>IF(B114="Regional crisis",((IF(VLOOKUP($C114,'Regional Crises'!$B$1:$R$66,17,FALSE)="x","x",ROUND(IF(VLOOKUP($C114,'Regional Crises'!$B$1:$R$66,17,FALSE)&gt;S$3,0,IF(VLOOKUP($C114,'Regional Crises'!$B$1:$R$66,17,FALSE)&lt;S$4,5,(S$3-VLOOKUP($C114,'Regional Crises'!$B$1:$R$66,17,FALSE))/(S$3-S$4)*5)),1)))),(IF(VLOOKUP($E114,'Country Indicator Data'!$B$4:$N$194,13,FALSE)="x","x",ROUND(IF(VLOOKUP($E114,'Country Indicator Data'!$B$4:$N$194,13,FALSE)&gt;S$3,0,IF(VLOOKUP($E114,'Country Indicator Data'!$B$4:$N$194,13,FALSE)&lt;S$4,5,(S$3-VLOOKUP($E114,'Country Indicator Data'!$B$4:$N$194,13,FALSE))/(S$3-S$4)*5)),1))))</f>
        <v>4.2</v>
      </c>
      <c r="T114" s="166">
        <f>IF(B114="Regional crisis",((IF(VLOOKUP($C114,'Regional Crises'!$B$1:$R$66,14,FALSE)="x","x",ROUND(IF(VLOOKUP($C114,'Regional Crises'!$B$1:$R$66,14,FALSE)&gt;T$3,0,IF(VLOOKUP($C114,'Regional Crises'!$B$1:$R$66,14,FALSE)&lt;T$4,5,(T$3-VLOOKUP($C114,'Regional Crises'!$B$1:$R$66,14,FALSE))/(T$3-T$4)*5)),1)))),(IF(VLOOKUP($E114,'Country Indicator Data'!$B$4:$N$194,10,FALSE)="x","x",ROUND(IF(VLOOKUP($E114,'Country Indicator Data'!$B$4:$N$194,10,FALSE)&gt;T$3,0,IF(VLOOKUP($E114,'Country Indicator Data'!$B$4:$N$194,10,FALSE)&lt;T$4,5,(T$3-VLOOKUP($E114,'Country Indicator Data'!$B$4:$N$194,10,FALSE))/(T$3-T$4)*5)),1))))</f>
        <v>3.6</v>
      </c>
      <c r="U114" s="166">
        <f>IF(B114="Regional crisis",((IF(VLOOKUP($C114,'Regional Crises'!$B$1:$R$66,15,FALSE)="x","x",ROUND(IF(VLOOKUP($C114,'Regional Crises'!$B$1:$R$66,15,FALSE)&gt;U$3,0,IF(VLOOKUP($C114,'Regional Crises'!$B$1:$R$66,15,FALSE)&lt;U$4,5,(U$3-VLOOKUP($C114,'Regional Crises'!$B$1:$R$66,15,FALSE))/(U$3-U$4)*5)),1)))),(IF(VLOOKUP($E114,'Country Indicator Data'!$B$4:$N$194,11,FALSE)="x","x",ROUND(IF(VLOOKUP($E114,'Country Indicator Data'!$B$4:$N$194,11,FALSE)&gt;U$3,0,IF(VLOOKUP($E114,'Country Indicator Data'!$B$4:$N$194,11,FALSE)&lt;U$4,5,(U$3-VLOOKUP($E114,'Country Indicator Data'!$B$4:$N$194,11,FALSE))/(U$3-U$4)*5)),1))))</f>
        <v>4.5</v>
      </c>
      <c r="V114" s="166">
        <f>IF(B114="Regional crisis",((IF(VLOOKUP($C114,'Regional Crises'!$B$1:$R$66,16,FALSE)="x","x",ROUND(IF(VLOOKUP($C114,'Regional Crises'!$B$1:$R$66,16,FALSE)&gt;V$3,0,IF(VLOOKUP($C114,'Regional Crises'!$B$1:$R$66,16,FALSE)&lt;V$4,5,(V$3-VLOOKUP($C114,'Regional Crises'!$B$1:$R$66,16,FALSE))/(V$3-V$4)*5)),1)))),(IF(VLOOKUP($E114,'Country Indicator Data'!$B$4:$N$194,12,FALSE)="x","x",ROUND(IF(VLOOKUP($E114,'Country Indicator Data'!$B$4:$N$194,12,FALSE)&gt;V$3,0,IF(VLOOKUP($E114,'Country Indicator Data'!$B$4:$N$194,12,FALSE)&lt;V$4,5,(V$3-VLOOKUP($E114,'Country Indicator Data'!$B$4:$N$194,12,FALSE))/(V$3-V$4)*5)),1))))</f>
        <v>4.4000000000000004</v>
      </c>
      <c r="W114" s="166">
        <f t="shared" si="44"/>
        <v>4.2</v>
      </c>
      <c r="X114" s="166">
        <f t="shared" si="45"/>
        <v>3.3</v>
      </c>
      <c r="Y114" s="173">
        <f>IF('Core Indicators'!FC111="x","x",IF('Core Indicators'!FC111&gt;=5,5,IF('Core Indicators'!FC111&gt;=4,4,IF('Core Indicators'!FC111&gt;=3,3,IF('Core Indicators'!FC111&gt;=2,2,IF('Core Indicators'!FC111&gt;=1,1,0))))))</f>
        <v>2</v>
      </c>
      <c r="Z114" s="166">
        <f t="shared" si="46"/>
        <v>2</v>
      </c>
      <c r="AA114" s="173">
        <f>'Crisis Indicator Data'!Y111</f>
        <v>2</v>
      </c>
      <c r="AB114" s="173">
        <f>'Crisis Indicator Data'!Z111</f>
        <v>3</v>
      </c>
      <c r="AC114" s="173">
        <f>'Crisis Indicator Data'!AA111</f>
        <v>0</v>
      </c>
      <c r="AD114" s="173">
        <f>'Crisis Indicator Data'!AB111</f>
        <v>0</v>
      </c>
      <c r="AE114" s="173">
        <f t="shared" si="47"/>
        <v>2</v>
      </c>
      <c r="AF114" s="173">
        <f>'Crisis Indicator Data'!AC111</f>
        <v>0</v>
      </c>
      <c r="AG114" s="173">
        <f>'Crisis Indicator Data'!AD111</f>
        <v>2</v>
      </c>
      <c r="AH114" s="173">
        <f t="shared" si="48"/>
        <v>2</v>
      </c>
      <c r="AI114" s="173">
        <f>'Crisis Indicator Data'!AE111</f>
        <v>2</v>
      </c>
      <c r="AJ114" s="173">
        <f>'Crisis Indicator Data'!AF111</f>
        <v>0</v>
      </c>
      <c r="AK114" s="173">
        <f>'Crisis Indicator Data'!AG111</f>
        <v>2</v>
      </c>
      <c r="AL114" s="173">
        <f t="shared" si="49"/>
        <v>3</v>
      </c>
      <c r="AM114" s="166">
        <f t="shared" si="50"/>
        <v>2</v>
      </c>
      <c r="AN114" s="166">
        <f t="shared" si="51"/>
        <v>2</v>
      </c>
    </row>
    <row r="115" spans="1:40" ht="13.5" customHeight="1">
      <c r="A115" s="97" t="str">
        <f>'Crisis Indicator Data'!A112</f>
        <v>Drought in Senegal</v>
      </c>
      <c r="B115" s="98" t="str">
        <f>'Crisis Indicator Data'!B112</f>
        <v>Drought</v>
      </c>
      <c r="C115" s="98" t="str">
        <f>'Crisis Indicator Data'!C112</f>
        <v>SEN002</v>
      </c>
      <c r="D115" s="98" t="str">
        <f>'Crisis Indicator Data'!D112</f>
        <v>Senegal</v>
      </c>
      <c r="E115" s="99" t="str">
        <f>'Crisis Indicator Data'!E112</f>
        <v>SEN</v>
      </c>
      <c r="F115" s="166">
        <f>IF(B115="Regional crisis",(IF(VLOOKUP($C115,'Regional Crises'!$B$1:$R$66,7,FALSE)="x","x",ROUND(IF(VLOOKUP($C115,'Regional Crises'!$B$1:$R$66,7,FALSE)&gt;$F$3,5,IF(VLOOKUP($C115,'Regional Crises'!$B$1:$R$66,7,FALSE)&lt;F$4,0,($F$3-VLOOKUP($C115,'Regional Crises'!$B$1:$R$66,7,FALSE))/($F$3-$F$4)*5)),1))),IF(VLOOKUP($E115,'Country Indicator Data'!$B$4:$N$194,3,FALSE)="x","x",ROUND(IF(VLOOKUP($E115,'Country Indicator Data'!$B$4:$N$194,3,FALSE)&gt;$F$3,5,IF(VLOOKUP($E115,'Country Indicator Data'!$B$4:$N$194,3,FALSE)&lt;$F$4,0,($F$3-VLOOKUP($E115,'Country Indicator Data'!$B$4:$N$194,3,FALSE))/($F$3-$F$4)*5)),1)))</f>
        <v>1.8</v>
      </c>
      <c r="G115" s="166">
        <f>IF(B115="Regional crisis",(IF(VLOOKUP($C115,'Regional Crises'!$B$1:$R$66,9,FALSE)="x","x",ROUND(IF(VLOOKUP($C115,'Regional Crises'!$B$1:$R$66,9,FALSE)&gt;G$3,5,IF(VLOOKUP($C115,'Regional Crises'!$B$1:$R$66,9,FALSE)&lt;G$4,0,(G$3-VLOOKUP($C115,'Regional Crises'!$B$1:$R$66,9,FALSE))/(G$3-G$4)*5)),1))),IF(VLOOKUP($E115,'Country Indicator Data'!$B$4:$N$194,5,FALSE)="x","x",ROUND(IF(VLOOKUP($E115,'Country Indicator Data'!$B$4:$N$194,5,FALSE)&gt;G$3,5,IF(VLOOKUP($E115,'Country Indicator Data'!$B$4:$N$194,5,FALSE)&lt;G$4,0,(G$3-VLOOKUP($E115,'Country Indicator Data'!$B$4:$N$194,5,FALSE))/(G$3-G$4)*5)),1)))</f>
        <v>1.5</v>
      </c>
      <c r="H115" s="166">
        <f t="shared" si="39"/>
        <v>1.65</v>
      </c>
      <c r="I115" s="166">
        <f>IF(B115="Regional crisis",(IF(VLOOKUP($C115,'Regional Crises'!$B$1:$R$66,6,FALSE)="x","x",ROUND(IF(VLOOKUP($C115,'Regional Crises'!$B$1:$R$66,6,FALSE)&gt;I$3,5,IF(VLOOKUP($C115,'Regional Crises'!$B$1:$R$66,6,FALSE)&lt;I$4,0,5-(I$3-VLOOKUP($C115,'Regional Crises'!$B$1:$R$66,6,FALSE))/(I$3-I$4)*5)),1))),IF(VLOOKUP($E115,'Country Indicator Data'!$B$4:$N$194,2,FALSE)="x","x",ROUND(IF(VLOOKUP($E115,'Country Indicator Data'!$B$4:$N$194,2,FALSE)&gt;I$3,5,IF(VLOOKUP($E115,'Country Indicator Data'!$B$4:$N$194,2,FALSE)&lt;I$4,0,5-(I$3-VLOOKUP($E115,'Country Indicator Data'!$B$4:$N$194,2,FALSE))/(I$3-I$4)*5)),1)))</f>
        <v>3.6</v>
      </c>
      <c r="J115" s="166">
        <f>IF(B115="Regional crisis",(IF(VLOOKUP($C115,'Regional Crises'!$B$1:$R$66,8,FALSE)="x","x",ROUND(IF(VLOOKUP($C115,'Regional Crises'!$B$1:$R$66,8,FALSE)&gt;J$3,5,IF(VLOOKUP($C115,'Regional Crises'!$B$1:$R$66,8,FALSE)&lt;J$4,0,5-(J$3-VLOOKUP($C115,'Regional Crises'!$B$1:$R$66,8,FALSE))/(J$3-J$4)*5)),1))),IF(VLOOKUP($E115,'Country Indicator Data'!$B$4:$N$194,4,FALSE)="x","x",ROUND(IF(VLOOKUP($E115,'Country Indicator Data'!$B$4:$N$194,4,FALSE)&gt;J$3,5,IF(VLOOKUP($E115,'Country Indicator Data'!$B$4:$N$194,4,FALSE)&lt;J$4,0,5-(J$3-VLOOKUP($E115,'Country Indicator Data'!$B$4:$N$194,4,FALSE))/(J$3-J$4)*5)),1)))</f>
        <v>0</v>
      </c>
      <c r="K115" s="166">
        <f t="shared" si="40"/>
        <v>1.8</v>
      </c>
      <c r="L115" s="166">
        <f>IF(B115="Regional crisis",(IF(VLOOKUP($C115,'Regional Crises'!$B$1:$R$66,10,FALSE)="x","x",ROUND(IF(VLOOKUP($C115,'Regional Crises'!$B$1:$R$66,10,FALSE)&gt;L$3,5,IF(VLOOKUP($C115,'Regional Crises'!$B$1:$R$66,10,FALSE)&lt;L$4,0,5-(L$3-VLOOKUP($C115,'Regional Crises'!$B$1:$R$66,10,FALSE))/(L$3-L$4)*5)),1))),IF(VLOOKUP($E115,'Country Indicator Data'!$B$4:$N$194,6,FALSE)="x","x",ROUND(IF(VLOOKUP($E115,'Country Indicator Data'!$B$4:$N$194,6,FALSE)&gt;L$3,5,IF(VLOOKUP($E115,'Country Indicator Data'!$B$4:$N$194,6,FALSE)&lt;L$4,0,5-(L$3-VLOOKUP($E115,'Country Indicator Data'!$B$4:$N$194,6,FALSE))/(L$3-L$4)*5)),1)))</f>
        <v>3.5</v>
      </c>
      <c r="M115" s="166">
        <f>IF(B115="Regional crisis",(IF(VLOOKUP($C115,'Regional Crises'!$B$1:$R$66,11,FALSE)="x","x",ROUND(IF(VLOOKUP($C115,'Regional Crises'!$B$1:$R$66,11,FALSE)&gt;M$3,5,IF(VLOOKUP($C115,'Regional Crises'!$B$1:$R$66,11,FALSE)&lt;M$4,0,5-(M$3-VLOOKUP($C115,'Regional Crises'!$B$1:$R$66,11,FALSE))/(M$3-M$4)*5)),1))),IF(VLOOKUP($E115,'Country Indicator Data'!$B$4:$N$194,7,FALSE)="x","x",ROUND(IF(VLOOKUP($E115,'Country Indicator Data'!$B$4:$N$194,7,FALSE)&gt;M$3,5,IF(VLOOKUP($E115,'Country Indicator Data'!$B$4:$N$194,7,FALSE)&lt;M$4,0,5-(M$3-VLOOKUP($E115,'Country Indicator Data'!$B$4:$N$194,7,FALSE))/(M$3-M$4)*5)),1)))</f>
        <v>1.9</v>
      </c>
      <c r="N115" s="166">
        <f t="shared" si="41"/>
        <v>2.7</v>
      </c>
      <c r="O115" s="166">
        <f t="shared" si="42"/>
        <v>2.0500000000000003</v>
      </c>
      <c r="P115" s="166">
        <f>IF(B115="Regional crisis",VLOOKUP(C115,'Regional Crises'!$B$1:$R$69,12,FALSE),VLOOKUP(E115,'Country Indicator Data'!$B$4:$I$194,8,FALSE))</f>
        <v>2</v>
      </c>
      <c r="Q115" s="166">
        <f>IF($B115="Regional crisis",((IF(VLOOKUP($C115,'Regional Crises'!$B$1:$R$66,13,FALSE)="x","x",ROUND(IF(VLOOKUP($C115,'Regional Crises'!$B$1:$R$66,13,FALSE)&gt;Q$3,5,IF(VLOOKUP($C115,'Regional Crises'!$B$1:$R$66,13,FALSE)&lt;Q$4,0,5-(LOG(Q$3)-LOG(VLOOKUP($C115,'Regional Crises'!$B$1:$R$66,13,FALSE)))/(LOG(Q$3)-LOG(Q$4))*5)),1)))),(IF(VLOOKUP($E115,'Country Indicator Data'!$B$4:$N$194,9,FALSE)="x","x",ROUND(IF(VLOOKUP($E115,'Country Indicator Data'!$B$4:$N$194,9,FALSE)&gt;Q$3,5,IF(VLOOKUP($E115,'Country Indicator Data'!$B$4:$N$194,9,FALSE)&lt;Q$4,0,5-(LOG(Q$3)-LOG(VLOOKUP($E115,'Country Indicator Data'!$B$4:$N$194,9,FALSE)))/(LOG(Q$3)-LOG(Q$4))*5)),1))))</f>
        <v>0</v>
      </c>
      <c r="R115" s="166">
        <f t="shared" si="43"/>
        <v>1</v>
      </c>
      <c r="S115" s="166">
        <f>IF(B115="Regional crisis",((IF(VLOOKUP($C115,'Regional Crises'!$B$1:$R$66,17,FALSE)="x","x",ROUND(IF(VLOOKUP($C115,'Regional Crises'!$B$1:$R$66,17,FALSE)&gt;S$3,0,IF(VLOOKUP($C115,'Regional Crises'!$B$1:$R$66,17,FALSE)&lt;S$4,5,(S$3-VLOOKUP($C115,'Regional Crises'!$B$1:$R$66,17,FALSE))/(S$3-S$4)*5)),1)))),(IF(VLOOKUP($E115,'Country Indicator Data'!$B$4:$N$194,13,FALSE)="x","x",ROUND(IF(VLOOKUP($E115,'Country Indicator Data'!$B$4:$N$194,13,FALSE)&gt;S$3,0,IF(VLOOKUP($E115,'Country Indicator Data'!$B$4:$N$194,13,FALSE)&lt;S$4,5,(S$3-VLOOKUP($E115,'Country Indicator Data'!$B$4:$N$194,13,FALSE))/(S$3-S$4)*5)),1))))</f>
        <v>2.8</v>
      </c>
      <c r="T115" s="166">
        <f>IF(B115="Regional crisis",((IF(VLOOKUP($C115,'Regional Crises'!$B$1:$R$66,14,FALSE)="x","x",ROUND(IF(VLOOKUP($C115,'Regional Crises'!$B$1:$R$66,14,FALSE)&gt;T$3,0,IF(VLOOKUP($C115,'Regional Crises'!$B$1:$R$66,14,FALSE)&lt;T$4,5,(T$3-VLOOKUP($C115,'Regional Crises'!$B$1:$R$66,14,FALSE))/(T$3-T$4)*5)),1)))),(IF(VLOOKUP($E115,'Country Indicator Data'!$B$4:$N$194,10,FALSE)="x","x",ROUND(IF(VLOOKUP($E115,'Country Indicator Data'!$B$4:$N$194,10,FALSE)&gt;T$3,0,IF(VLOOKUP($E115,'Country Indicator Data'!$B$4:$N$194,10,FALSE)&lt;T$4,5,(T$3-VLOOKUP($E115,'Country Indicator Data'!$B$4:$N$194,10,FALSE))/(T$3-T$4)*5)),1))))</f>
        <v>2.7</v>
      </c>
      <c r="U115" s="166">
        <f>IF(B115="Regional crisis",((IF(VLOOKUP($C115,'Regional Crises'!$B$1:$R$66,15,FALSE)="x","x",ROUND(IF(VLOOKUP($C115,'Regional Crises'!$B$1:$R$66,15,FALSE)&gt;U$3,0,IF(VLOOKUP($C115,'Regional Crises'!$B$1:$R$66,15,FALSE)&lt;U$4,5,(U$3-VLOOKUP($C115,'Regional Crises'!$B$1:$R$66,15,FALSE))/(U$3-U$4)*5)),1)))),(IF(VLOOKUP($E115,'Country Indicator Data'!$B$4:$N$194,11,FALSE)="x","x",ROUND(IF(VLOOKUP($E115,'Country Indicator Data'!$B$4:$N$194,11,FALSE)&gt;U$3,0,IF(VLOOKUP($E115,'Country Indicator Data'!$B$4:$N$194,11,FALSE)&lt;U$4,5,(U$3-VLOOKUP($E115,'Country Indicator Data'!$B$4:$N$194,11,FALSE))/(U$3-U$4)*5)),1))))</f>
        <v>2</v>
      </c>
      <c r="V115" s="166">
        <f>IF(B115="Regional crisis",((IF(VLOOKUP($C115,'Regional Crises'!$B$1:$R$66,16,FALSE)="x","x",ROUND(IF(VLOOKUP($C115,'Regional Crises'!$B$1:$R$66,16,FALSE)&gt;V$3,0,IF(VLOOKUP($C115,'Regional Crises'!$B$1:$R$66,16,FALSE)&lt;V$4,5,(V$3-VLOOKUP($C115,'Regional Crises'!$B$1:$R$66,16,FALSE))/(V$3-V$4)*5)),1)))),(IF(VLOOKUP($E115,'Country Indicator Data'!$B$4:$N$194,12,FALSE)="x","x",ROUND(IF(VLOOKUP($E115,'Country Indicator Data'!$B$4:$N$194,12,FALSE)&gt;V$3,0,IF(VLOOKUP($E115,'Country Indicator Data'!$B$4:$N$194,12,FALSE)&lt;V$4,5,(V$3-VLOOKUP($E115,'Country Indicator Data'!$B$4:$N$194,12,FALSE))/(V$3-V$4)*5)),1))))</f>
        <v>1.5</v>
      </c>
      <c r="W115" s="166">
        <f t="shared" si="44"/>
        <v>2.2999999999999998</v>
      </c>
      <c r="X115" s="166">
        <f t="shared" si="45"/>
        <v>1.8</v>
      </c>
      <c r="Y115" s="173">
        <f>IF('Core Indicators'!FC112="x","x",IF('Core Indicators'!FC112&gt;=5,5,IF('Core Indicators'!FC112&gt;=4,4,IF('Core Indicators'!FC112&gt;=3,3,IF('Core Indicators'!FC112&gt;=2,2,IF('Core Indicators'!FC112&gt;=1,1,0))))))</f>
        <v>4</v>
      </c>
      <c r="Z115" s="166">
        <f t="shared" si="46"/>
        <v>4</v>
      </c>
      <c r="AA115" s="173">
        <f>'Crisis Indicator Data'!Y112</f>
        <v>1</v>
      </c>
      <c r="AB115" s="173">
        <f>'Crisis Indicator Data'!Z112</f>
        <v>0</v>
      </c>
      <c r="AC115" s="173">
        <f>'Crisis Indicator Data'!AA112</f>
        <v>0</v>
      </c>
      <c r="AD115" s="173">
        <f>'Crisis Indicator Data'!AB112</f>
        <v>0</v>
      </c>
      <c r="AE115" s="173">
        <f t="shared" si="47"/>
        <v>1</v>
      </c>
      <c r="AF115" s="173">
        <f>'Crisis Indicator Data'!AC112</f>
        <v>0</v>
      </c>
      <c r="AG115" s="173">
        <f>'Crisis Indicator Data'!AD112</f>
        <v>0</v>
      </c>
      <c r="AH115" s="173">
        <f t="shared" si="48"/>
        <v>0</v>
      </c>
      <c r="AI115" s="173">
        <f>'Crisis Indicator Data'!AE112</f>
        <v>0</v>
      </c>
      <c r="AJ115" s="173">
        <f>'Crisis Indicator Data'!AF112</f>
        <v>1</v>
      </c>
      <c r="AK115" s="173">
        <f>'Crisis Indicator Data'!AG112</f>
        <v>0</v>
      </c>
      <c r="AL115" s="173">
        <f t="shared" si="49"/>
        <v>1</v>
      </c>
      <c r="AM115" s="166">
        <f t="shared" si="50"/>
        <v>1</v>
      </c>
      <c r="AN115" s="166">
        <f t="shared" si="51"/>
        <v>2.5</v>
      </c>
    </row>
    <row r="116" spans="1:40" ht="13.5" customHeight="1">
      <c r="A116" s="97" t="str">
        <f>'Crisis Indicator Data'!A113</f>
        <v>Complex crisis in El Salvador</v>
      </c>
      <c r="B116" s="98" t="str">
        <f>'Crisis Indicator Data'!B113</f>
        <v>Complex crisis</v>
      </c>
      <c r="C116" s="98" t="str">
        <f>'Crisis Indicator Data'!C113</f>
        <v>SLV001</v>
      </c>
      <c r="D116" s="98" t="str">
        <f>'Crisis Indicator Data'!D113</f>
        <v>El Salvador</v>
      </c>
      <c r="E116" s="99" t="str">
        <f>'Crisis Indicator Data'!E113</f>
        <v>SLV</v>
      </c>
      <c r="F116" s="166">
        <f>IF(B116="Regional crisis",(IF(VLOOKUP($C116,'Regional Crises'!$B$1:$R$66,7,FALSE)="x","x",ROUND(IF(VLOOKUP($C116,'Regional Crises'!$B$1:$R$66,7,FALSE)&gt;$F$3,5,IF(VLOOKUP($C116,'Regional Crises'!$B$1:$R$66,7,FALSE)&lt;F$4,0,($F$3-VLOOKUP($C116,'Regional Crises'!$B$1:$R$66,7,FALSE))/($F$3-$F$4)*5)),1))),IF(VLOOKUP($E116,'Country Indicator Data'!$B$4:$N$194,3,FALSE)="x","x",ROUND(IF(VLOOKUP($E116,'Country Indicator Data'!$B$4:$N$194,3,FALSE)&gt;$F$3,5,IF(VLOOKUP($E116,'Country Indicator Data'!$B$4:$N$194,3,FALSE)&lt;$F$4,0,($F$3-VLOOKUP($E116,'Country Indicator Data'!$B$4:$N$194,3,FALSE))/($F$3-$F$4)*5)),1)))</f>
        <v>0.7</v>
      </c>
      <c r="G116" s="166">
        <f>IF(B116="Regional crisis",(IF(VLOOKUP($C116,'Regional Crises'!$B$1:$R$66,9,FALSE)="x","x",ROUND(IF(VLOOKUP($C116,'Regional Crises'!$B$1:$R$66,9,FALSE)&gt;G$3,5,IF(VLOOKUP($C116,'Regional Crises'!$B$1:$R$66,9,FALSE)&lt;G$4,0,(G$3-VLOOKUP($C116,'Regional Crises'!$B$1:$R$66,9,FALSE))/(G$3-G$4)*5)),1))),IF(VLOOKUP($E116,'Country Indicator Data'!$B$4:$N$194,5,FALSE)="x","x",ROUND(IF(VLOOKUP($E116,'Country Indicator Data'!$B$4:$N$194,5,FALSE)&gt;G$3,5,IF(VLOOKUP($E116,'Country Indicator Data'!$B$4:$N$194,5,FALSE)&lt;G$4,0,(G$3-VLOOKUP($E116,'Country Indicator Data'!$B$4:$N$194,5,FALSE))/(G$3-G$4)*5)),1)))</f>
        <v>1.4</v>
      </c>
      <c r="H116" s="166">
        <f t="shared" si="39"/>
        <v>1.0499999999999998</v>
      </c>
      <c r="I116" s="166">
        <f>IF(B116="Regional crisis",(IF(VLOOKUP($C116,'Regional Crises'!$B$1:$R$66,6,FALSE)="x","x",ROUND(IF(VLOOKUP($C116,'Regional Crises'!$B$1:$R$66,6,FALSE)&gt;I$3,5,IF(VLOOKUP($C116,'Regional Crises'!$B$1:$R$66,6,FALSE)&lt;I$4,0,5-(I$3-VLOOKUP($C116,'Regional Crises'!$B$1:$R$66,6,FALSE))/(I$3-I$4)*5)),1))),IF(VLOOKUP($E116,'Country Indicator Data'!$B$4:$N$194,2,FALSE)="x","x",ROUND(IF(VLOOKUP($E116,'Country Indicator Data'!$B$4:$N$194,2,FALSE)&gt;I$3,5,IF(VLOOKUP($E116,'Country Indicator Data'!$B$4:$N$194,2,FALSE)&lt;I$4,0,5-(I$3-VLOOKUP($E116,'Country Indicator Data'!$B$4:$N$194,2,FALSE))/(I$3-I$4)*5)),1)))</f>
        <v>0.9</v>
      </c>
      <c r="J116" s="166">
        <f>IF(B116="Regional crisis",(IF(VLOOKUP($C116,'Regional Crises'!$B$1:$R$66,8,FALSE)="x","x",ROUND(IF(VLOOKUP($C116,'Regional Crises'!$B$1:$R$66,8,FALSE)&gt;J$3,5,IF(VLOOKUP($C116,'Regional Crises'!$B$1:$R$66,8,FALSE)&lt;J$4,0,5-(J$3-VLOOKUP($C116,'Regional Crises'!$B$1:$R$66,8,FALSE))/(J$3-J$4)*5)),1))),IF(VLOOKUP($E116,'Country Indicator Data'!$B$4:$N$194,4,FALSE)="x","x",ROUND(IF(VLOOKUP($E116,'Country Indicator Data'!$B$4:$N$194,4,FALSE)&gt;J$3,5,IF(VLOOKUP($E116,'Country Indicator Data'!$B$4:$N$194,4,FALSE)&lt;J$4,0,5-(J$3-VLOOKUP($E116,'Country Indicator Data'!$B$4:$N$194,4,FALSE))/(J$3-J$4)*5)),1)))</f>
        <v>0</v>
      </c>
      <c r="K116" s="166">
        <f t="shared" si="40"/>
        <v>0.45</v>
      </c>
      <c r="L116" s="166">
        <f>IF(B116="Regional crisis",(IF(VLOOKUP($C116,'Regional Crises'!$B$1:$R$66,10,FALSE)="x","x",ROUND(IF(VLOOKUP($C116,'Regional Crises'!$B$1:$R$66,10,FALSE)&gt;L$3,5,IF(VLOOKUP($C116,'Regional Crises'!$B$1:$R$66,10,FALSE)&lt;L$4,0,5-(L$3-VLOOKUP($C116,'Regional Crises'!$B$1:$R$66,10,FALSE))/(L$3-L$4)*5)),1))),IF(VLOOKUP($E116,'Country Indicator Data'!$B$4:$N$194,6,FALSE)="x","x",ROUND(IF(VLOOKUP($E116,'Country Indicator Data'!$B$4:$N$194,6,FALSE)&gt;L$3,5,IF(VLOOKUP($E116,'Country Indicator Data'!$B$4:$N$194,6,FALSE)&lt;L$4,0,5-(L$3-VLOOKUP($E116,'Country Indicator Data'!$B$4:$N$194,6,FALSE))/(L$3-L$4)*5)),1)))</f>
        <v>2.6</v>
      </c>
      <c r="M116" s="166">
        <f>IF(B116="Regional crisis",(IF(VLOOKUP($C116,'Regional Crises'!$B$1:$R$66,11,FALSE)="x","x",ROUND(IF(VLOOKUP($C116,'Regional Crises'!$B$1:$R$66,11,FALSE)&gt;M$3,5,IF(VLOOKUP($C116,'Regional Crises'!$B$1:$R$66,11,FALSE)&lt;M$4,0,5-(M$3-VLOOKUP($C116,'Regional Crises'!$B$1:$R$66,11,FALSE))/(M$3-M$4)*5)),1))),IF(VLOOKUP($E116,'Country Indicator Data'!$B$4:$N$194,7,FALSE)="x","x",ROUND(IF(VLOOKUP($E116,'Country Indicator Data'!$B$4:$N$194,7,FALSE)&gt;M$3,5,IF(VLOOKUP($E116,'Country Indicator Data'!$B$4:$N$194,7,FALSE)&lt;M$4,0,5-(M$3-VLOOKUP($E116,'Country Indicator Data'!$B$4:$N$194,7,FALSE))/(M$3-M$4)*5)),1)))</f>
        <v>1.7</v>
      </c>
      <c r="N116" s="166">
        <f t="shared" si="41"/>
        <v>2.15</v>
      </c>
      <c r="O116" s="166">
        <f t="shared" si="42"/>
        <v>1.2166666666666666</v>
      </c>
      <c r="P116" s="166">
        <f>IF(B116="Regional crisis",VLOOKUP(C116,'Regional Crises'!$B$1:$R$69,12,FALSE),VLOOKUP(E116,'Country Indicator Data'!$B$4:$I$194,8,FALSE))</f>
        <v>3</v>
      </c>
      <c r="Q116" s="166">
        <f>IF($B116="Regional crisis",((IF(VLOOKUP($C116,'Regional Crises'!$B$1:$R$66,13,FALSE)="x","x",ROUND(IF(VLOOKUP($C116,'Regional Crises'!$B$1:$R$66,13,FALSE)&gt;Q$3,5,IF(VLOOKUP($C116,'Regional Crises'!$B$1:$R$66,13,FALSE)&lt;Q$4,0,5-(LOG(Q$3)-LOG(VLOOKUP($C116,'Regional Crises'!$B$1:$R$66,13,FALSE)))/(LOG(Q$3)-LOG(Q$4))*5)),1)))),(IF(VLOOKUP($E116,'Country Indicator Data'!$B$4:$N$194,9,FALSE)="x","x",ROUND(IF(VLOOKUP($E116,'Country Indicator Data'!$B$4:$N$194,9,FALSE)&gt;Q$3,5,IF(VLOOKUP($E116,'Country Indicator Data'!$B$4:$N$194,9,FALSE)&lt;Q$4,0,5-(LOG(Q$3)-LOG(VLOOKUP($E116,'Country Indicator Data'!$B$4:$N$194,9,FALSE)))/(LOG(Q$3)-LOG(Q$4))*5)),1))))</f>
        <v>3.7</v>
      </c>
      <c r="R116" s="166">
        <f t="shared" si="43"/>
        <v>3.35</v>
      </c>
      <c r="S116" s="166">
        <f>IF(B116="Regional crisis",((IF(VLOOKUP($C116,'Regional Crises'!$B$1:$R$66,17,FALSE)="x","x",ROUND(IF(VLOOKUP($C116,'Regional Crises'!$B$1:$R$66,17,FALSE)&gt;S$3,0,IF(VLOOKUP($C116,'Regional Crises'!$B$1:$R$66,17,FALSE)&lt;S$4,5,(S$3-VLOOKUP($C116,'Regional Crises'!$B$1:$R$66,17,FALSE))/(S$3-S$4)*5)),1)))),(IF(VLOOKUP($E116,'Country Indicator Data'!$B$4:$N$194,13,FALSE)="x","x",ROUND(IF(VLOOKUP($E116,'Country Indicator Data'!$B$4:$N$194,13,FALSE)&gt;S$3,0,IF(VLOOKUP($E116,'Country Indicator Data'!$B$4:$N$194,13,FALSE)&lt;S$4,5,(S$3-VLOOKUP($E116,'Country Indicator Data'!$B$4:$N$194,13,FALSE))/(S$3-S$4)*5)),1))))</f>
        <v>3.3</v>
      </c>
      <c r="T116" s="166">
        <f>IF(B116="Regional crisis",((IF(VLOOKUP($C116,'Regional Crises'!$B$1:$R$66,14,FALSE)="x","x",ROUND(IF(VLOOKUP($C116,'Regional Crises'!$B$1:$R$66,14,FALSE)&gt;T$3,0,IF(VLOOKUP($C116,'Regional Crises'!$B$1:$R$66,14,FALSE)&lt;T$4,5,(T$3-VLOOKUP($C116,'Regional Crises'!$B$1:$R$66,14,FALSE))/(T$3-T$4)*5)),1)))),(IF(VLOOKUP($E116,'Country Indicator Data'!$B$4:$N$194,10,FALSE)="x","x",ROUND(IF(VLOOKUP($E116,'Country Indicator Data'!$B$4:$N$194,10,FALSE)&gt;T$3,0,IF(VLOOKUP($E116,'Country Indicator Data'!$B$4:$N$194,10,FALSE)&lt;T$4,5,(T$3-VLOOKUP($E116,'Country Indicator Data'!$B$4:$N$194,10,FALSE))/(T$3-T$4)*5)),1))))</f>
        <v>3.3</v>
      </c>
      <c r="U116" s="166">
        <f>IF(B116="Regional crisis",((IF(VLOOKUP($C116,'Regional Crises'!$B$1:$R$66,15,FALSE)="x","x",ROUND(IF(VLOOKUP($C116,'Regional Crises'!$B$1:$R$66,15,FALSE)&gt;U$3,0,IF(VLOOKUP($C116,'Regional Crises'!$B$1:$R$66,15,FALSE)&lt;U$4,5,(U$3-VLOOKUP($C116,'Regional Crises'!$B$1:$R$66,15,FALSE))/(U$3-U$4)*5)),1)))),(IF(VLOOKUP($E116,'Country Indicator Data'!$B$4:$N$194,11,FALSE)="x","x",ROUND(IF(VLOOKUP($E116,'Country Indicator Data'!$B$4:$N$194,11,FALSE)&gt;U$3,0,IF(VLOOKUP($E116,'Country Indicator Data'!$B$4:$N$194,11,FALSE)&lt;U$4,5,(U$3-VLOOKUP($E116,'Country Indicator Data'!$B$4:$N$194,11,FALSE))/(U$3-U$4)*5)),1))))</f>
        <v>2</v>
      </c>
      <c r="V116" s="166">
        <f>IF(B116="Regional crisis",((IF(VLOOKUP($C116,'Regional Crises'!$B$1:$R$66,16,FALSE)="x","x",ROUND(IF(VLOOKUP($C116,'Regional Crises'!$B$1:$R$66,16,FALSE)&gt;V$3,0,IF(VLOOKUP($C116,'Regional Crises'!$B$1:$R$66,16,FALSE)&lt;V$4,5,(V$3-VLOOKUP($C116,'Regional Crises'!$B$1:$R$66,16,FALSE))/(V$3-V$4)*5)),1)))),(IF(VLOOKUP($E116,'Country Indicator Data'!$B$4:$N$194,12,FALSE)="x","x",ROUND(IF(VLOOKUP($E116,'Country Indicator Data'!$B$4:$N$194,12,FALSE)&gt;V$3,0,IF(VLOOKUP($E116,'Country Indicator Data'!$B$4:$N$194,12,FALSE)&lt;V$4,5,(V$3-VLOOKUP($E116,'Country Indicator Data'!$B$4:$N$194,12,FALSE))/(V$3-V$4)*5)),1))))</f>
        <v>1.7</v>
      </c>
      <c r="W116" s="166">
        <f t="shared" si="44"/>
        <v>2.6</v>
      </c>
      <c r="X116" s="166">
        <f t="shared" si="45"/>
        <v>2.4</v>
      </c>
      <c r="Y116" s="173">
        <f>IF('Core Indicators'!FC113="x","x",IF('Core Indicators'!FC113&gt;=5,5,IF('Core Indicators'!FC113&gt;=4,4,IF('Core Indicators'!FC113&gt;=3,3,IF('Core Indicators'!FC113&gt;=2,2,IF('Core Indicators'!FC113&gt;=1,1,0))))))</f>
        <v>3</v>
      </c>
      <c r="Z116" s="166">
        <f t="shared" si="46"/>
        <v>3</v>
      </c>
      <c r="AA116" s="173">
        <f>'Crisis Indicator Data'!Y113</f>
        <v>0</v>
      </c>
      <c r="AB116" s="173">
        <f>'Crisis Indicator Data'!Z113</f>
        <v>2</v>
      </c>
      <c r="AC116" s="173">
        <f>'Crisis Indicator Data'!AA113</f>
        <v>1</v>
      </c>
      <c r="AD116" s="173">
        <f>'Crisis Indicator Data'!AB113</f>
        <v>0</v>
      </c>
      <c r="AE116" s="173">
        <f t="shared" si="47"/>
        <v>2</v>
      </c>
      <c r="AF116" s="173">
        <f>'Crisis Indicator Data'!AC113</f>
        <v>0</v>
      </c>
      <c r="AG116" s="173">
        <f>'Crisis Indicator Data'!AD113</f>
        <v>2</v>
      </c>
      <c r="AH116" s="173">
        <f t="shared" si="48"/>
        <v>2</v>
      </c>
      <c r="AI116" s="173">
        <f>'Crisis Indicator Data'!AE113</f>
        <v>1</v>
      </c>
      <c r="AJ116" s="173">
        <f>'Crisis Indicator Data'!AF113</f>
        <v>0</v>
      </c>
      <c r="AK116" s="173">
        <f>'Crisis Indicator Data'!AG113</f>
        <v>2</v>
      </c>
      <c r="AL116" s="173">
        <f t="shared" si="49"/>
        <v>3</v>
      </c>
      <c r="AM116" s="166">
        <f t="shared" si="50"/>
        <v>2</v>
      </c>
      <c r="AN116" s="166">
        <f t="shared" si="51"/>
        <v>2.5</v>
      </c>
    </row>
    <row r="117" spans="1:40" ht="13.5" customHeight="1">
      <c r="A117" s="97" t="str">
        <f>'Crisis Indicator Data'!A114</f>
        <v>Complex crisis in Somalia</v>
      </c>
      <c r="B117" s="98" t="str">
        <f>'Crisis Indicator Data'!B114</f>
        <v>Complex crisis</v>
      </c>
      <c r="C117" s="98" t="str">
        <f>'Crisis Indicator Data'!C114</f>
        <v>SOM001</v>
      </c>
      <c r="D117" s="98" t="str">
        <f>'Crisis Indicator Data'!D114</f>
        <v>Somalia</v>
      </c>
      <c r="E117" s="99" t="str">
        <f>'Crisis Indicator Data'!E114</f>
        <v>SOM</v>
      </c>
      <c r="F117" s="166" t="str">
        <f>IF(B117="Regional crisis",(IF(VLOOKUP($C117,'Regional Crises'!$B$1:$R$66,7,FALSE)="x","x",ROUND(IF(VLOOKUP($C117,'Regional Crises'!$B$1:$R$66,7,FALSE)&gt;$F$3,5,IF(VLOOKUP($C117,'Regional Crises'!$B$1:$R$66,7,FALSE)&lt;F$4,0,($F$3-VLOOKUP($C117,'Regional Crises'!$B$1:$R$66,7,FALSE))/($F$3-$F$4)*5)),1))),IF(VLOOKUP($E117,'Country Indicator Data'!$B$4:$N$194,3,FALSE)="x","x",ROUND(IF(VLOOKUP($E117,'Country Indicator Data'!$B$4:$N$194,3,FALSE)&gt;$F$3,5,IF(VLOOKUP($E117,'Country Indicator Data'!$B$4:$N$194,3,FALSE)&lt;$F$4,0,($F$3-VLOOKUP($E117,'Country Indicator Data'!$B$4:$N$194,3,FALSE))/($F$3-$F$4)*5)),1)))</f>
        <v>x</v>
      </c>
      <c r="G117" s="166">
        <f>IF(B117="Regional crisis",(IF(VLOOKUP($C117,'Regional Crises'!$B$1:$R$66,9,FALSE)="x","x",ROUND(IF(VLOOKUP($C117,'Regional Crises'!$B$1:$R$66,9,FALSE)&gt;G$3,5,IF(VLOOKUP($C117,'Regional Crises'!$B$1:$R$66,9,FALSE)&lt;G$4,0,(G$3-VLOOKUP($C117,'Regional Crises'!$B$1:$R$66,9,FALSE))/(G$3-G$4)*5)),1))),IF(VLOOKUP($E117,'Country Indicator Data'!$B$4:$N$194,5,FALSE)="x","x",ROUND(IF(VLOOKUP($E117,'Country Indicator Data'!$B$4:$N$194,5,FALSE)&gt;G$3,5,IF(VLOOKUP($E117,'Country Indicator Data'!$B$4:$N$194,5,FALSE)&lt;G$4,0,(G$3-VLOOKUP($E117,'Country Indicator Data'!$B$4:$N$194,5,FALSE))/(G$3-G$4)*5)),1)))</f>
        <v>4.3</v>
      </c>
      <c r="H117" s="166">
        <f t="shared" si="39"/>
        <v>4.3</v>
      </c>
      <c r="I117" s="166">
        <f>IF(B117="Regional crisis",(IF(VLOOKUP($C117,'Regional Crises'!$B$1:$R$66,6,FALSE)="x","x",ROUND(IF(VLOOKUP($C117,'Regional Crises'!$B$1:$R$66,6,FALSE)&gt;I$3,5,IF(VLOOKUP($C117,'Regional Crises'!$B$1:$R$66,6,FALSE)&lt;I$4,0,5-(I$3-VLOOKUP($C117,'Regional Crises'!$B$1:$R$66,6,FALSE))/(I$3-I$4)*5)),1))),IF(VLOOKUP($E117,'Country Indicator Data'!$B$4:$N$194,2,FALSE)="x","x",ROUND(IF(VLOOKUP($E117,'Country Indicator Data'!$B$4:$N$194,2,FALSE)&gt;I$3,5,IF(VLOOKUP($E117,'Country Indicator Data'!$B$4:$N$194,2,FALSE)&lt;I$4,0,5-(I$3-VLOOKUP($E117,'Country Indicator Data'!$B$4:$N$194,2,FALSE))/(I$3-I$4)*5)),1)))</f>
        <v>0</v>
      </c>
      <c r="J117" s="166">
        <f>IF(B117="Regional crisis",(IF(VLOOKUP($C117,'Regional Crises'!$B$1:$R$66,8,FALSE)="x","x",ROUND(IF(VLOOKUP($C117,'Regional Crises'!$B$1:$R$66,8,FALSE)&gt;J$3,5,IF(VLOOKUP($C117,'Regional Crises'!$B$1:$R$66,8,FALSE)&lt;J$4,0,5-(J$3-VLOOKUP($C117,'Regional Crises'!$B$1:$R$66,8,FALSE))/(J$3-J$4)*5)),1))),IF(VLOOKUP($E117,'Country Indicator Data'!$B$4:$N$194,4,FALSE)="x","x",ROUND(IF(VLOOKUP($E117,'Country Indicator Data'!$B$4:$N$194,4,FALSE)&gt;J$3,5,IF(VLOOKUP($E117,'Country Indicator Data'!$B$4:$N$194,4,FALSE)&lt;J$4,0,5-(J$3-VLOOKUP($E117,'Country Indicator Data'!$B$4:$N$194,4,FALSE))/(J$3-J$4)*5)),1)))</f>
        <v>0</v>
      </c>
      <c r="K117" s="166">
        <f t="shared" si="40"/>
        <v>0</v>
      </c>
      <c r="L117" s="166" t="str">
        <f>IF(B117="Regional crisis",(IF(VLOOKUP($C117,'Regional Crises'!$B$1:$R$66,10,FALSE)="x","x",ROUND(IF(VLOOKUP($C117,'Regional Crises'!$B$1:$R$66,10,FALSE)&gt;L$3,5,IF(VLOOKUP($C117,'Regional Crises'!$B$1:$R$66,10,FALSE)&lt;L$4,0,5-(L$3-VLOOKUP($C117,'Regional Crises'!$B$1:$R$66,10,FALSE))/(L$3-L$4)*5)),1))),IF(VLOOKUP($E117,'Country Indicator Data'!$B$4:$N$194,6,FALSE)="x","x",ROUND(IF(VLOOKUP($E117,'Country Indicator Data'!$B$4:$N$194,6,FALSE)&gt;L$3,5,IF(VLOOKUP($E117,'Country Indicator Data'!$B$4:$N$194,6,FALSE)&lt;L$4,0,5-(L$3-VLOOKUP($E117,'Country Indicator Data'!$B$4:$N$194,6,FALSE))/(L$3-L$4)*5)),1)))</f>
        <v>x</v>
      </c>
      <c r="M117" s="166" t="str">
        <f>IF(B117="Regional crisis",(IF(VLOOKUP($C117,'Regional Crises'!$B$1:$R$66,11,FALSE)="x","x",ROUND(IF(VLOOKUP($C117,'Regional Crises'!$B$1:$R$66,11,FALSE)&gt;M$3,5,IF(VLOOKUP($C117,'Regional Crises'!$B$1:$R$66,11,FALSE)&lt;M$4,0,5-(M$3-VLOOKUP($C117,'Regional Crises'!$B$1:$R$66,11,FALSE))/(M$3-M$4)*5)),1))),IF(VLOOKUP($E117,'Country Indicator Data'!$B$4:$N$194,7,FALSE)="x","x",ROUND(IF(VLOOKUP($E117,'Country Indicator Data'!$B$4:$N$194,7,FALSE)&gt;M$3,5,IF(VLOOKUP($E117,'Country Indicator Data'!$B$4:$N$194,7,FALSE)&lt;M$4,0,5-(M$3-VLOOKUP($E117,'Country Indicator Data'!$B$4:$N$194,7,FALSE))/(M$3-M$4)*5)),1)))</f>
        <v>x</v>
      </c>
      <c r="N117" s="166" t="str">
        <f t="shared" si="41"/>
        <v>x</v>
      </c>
      <c r="O117" s="166">
        <f t="shared" si="42"/>
        <v>2.15</v>
      </c>
      <c r="P117" s="166">
        <f>IF(B117="Regional crisis",VLOOKUP(C117,'Regional Crises'!$B$1:$R$69,12,FALSE),VLOOKUP(E117,'Country Indicator Data'!$B$4:$I$194,8,FALSE))</f>
        <v>5</v>
      </c>
      <c r="Q117" s="166">
        <f>IF($B117="Regional crisis",((IF(VLOOKUP($C117,'Regional Crises'!$B$1:$R$66,13,FALSE)="x","x",ROUND(IF(VLOOKUP($C117,'Regional Crises'!$B$1:$R$66,13,FALSE)&gt;Q$3,5,IF(VLOOKUP($C117,'Regional Crises'!$B$1:$R$66,13,FALSE)&lt;Q$4,0,5-(LOG(Q$3)-LOG(VLOOKUP($C117,'Regional Crises'!$B$1:$R$66,13,FALSE)))/(LOG(Q$3)-LOG(Q$4))*5)),1)))),(IF(VLOOKUP($E117,'Country Indicator Data'!$B$4:$N$194,9,FALSE)="x","x",ROUND(IF(VLOOKUP($E117,'Country Indicator Data'!$B$4:$N$194,9,FALSE)&gt;Q$3,5,IF(VLOOKUP($E117,'Country Indicator Data'!$B$4:$N$194,9,FALSE)&lt;Q$4,0,5-(LOG(Q$3)-LOG(VLOOKUP($E117,'Country Indicator Data'!$B$4:$N$194,9,FALSE)))/(LOG(Q$3)-LOG(Q$4))*5)),1))))</f>
        <v>4.5999999999999996</v>
      </c>
      <c r="R117" s="166">
        <f t="shared" si="43"/>
        <v>4.8</v>
      </c>
      <c r="S117" s="166">
        <f>IF(B117="Regional crisis",((IF(VLOOKUP($C117,'Regional Crises'!$B$1:$R$66,17,FALSE)="x","x",ROUND(IF(VLOOKUP($C117,'Regional Crises'!$B$1:$R$66,17,FALSE)&gt;S$3,0,IF(VLOOKUP($C117,'Regional Crises'!$B$1:$R$66,17,FALSE)&lt;S$4,5,(S$3-VLOOKUP($C117,'Regional Crises'!$B$1:$R$66,17,FALSE))/(S$3-S$4)*5)),1)))),(IF(VLOOKUP($E117,'Country Indicator Data'!$B$4:$N$194,13,FALSE)="x","x",ROUND(IF(VLOOKUP($E117,'Country Indicator Data'!$B$4:$N$194,13,FALSE)&gt;S$3,0,IF(VLOOKUP($E117,'Country Indicator Data'!$B$4:$N$194,13,FALSE)&lt;S$4,5,(S$3-VLOOKUP($E117,'Country Indicator Data'!$B$4:$N$194,13,FALSE))/(S$3-S$4)*5)),1))))</f>
        <v>4.5999999999999996</v>
      </c>
      <c r="T117" s="166">
        <f>IF(B117="Regional crisis",((IF(VLOOKUP($C117,'Regional Crises'!$B$1:$R$66,14,FALSE)="x","x",ROUND(IF(VLOOKUP($C117,'Regional Crises'!$B$1:$R$66,14,FALSE)&gt;T$3,0,IF(VLOOKUP($C117,'Regional Crises'!$B$1:$R$66,14,FALSE)&lt;T$4,5,(T$3-VLOOKUP($C117,'Regional Crises'!$B$1:$R$66,14,FALSE))/(T$3-T$4)*5)),1)))),(IF(VLOOKUP($E117,'Country Indicator Data'!$B$4:$N$194,10,FALSE)="x","x",ROUND(IF(VLOOKUP($E117,'Country Indicator Data'!$B$4:$N$194,10,FALSE)&gt;T$3,0,IF(VLOOKUP($E117,'Country Indicator Data'!$B$4:$N$194,10,FALSE)&lt;T$4,5,(T$3-VLOOKUP($E117,'Country Indicator Data'!$B$4:$N$194,10,FALSE))/(T$3-T$4)*5)),1))))</f>
        <v>4.9000000000000004</v>
      </c>
      <c r="U117" s="166">
        <f>IF(B117="Regional crisis",((IF(VLOOKUP($C117,'Regional Crises'!$B$1:$R$66,15,FALSE)="x","x",ROUND(IF(VLOOKUP($C117,'Regional Crises'!$B$1:$R$66,15,FALSE)&gt;U$3,0,IF(VLOOKUP($C117,'Regional Crises'!$B$1:$R$66,15,FALSE)&lt;U$4,5,(U$3-VLOOKUP($C117,'Regional Crises'!$B$1:$R$66,15,FALSE))/(U$3-U$4)*5)),1)))),(IF(VLOOKUP($E117,'Country Indicator Data'!$B$4:$N$194,11,FALSE)="x","x",ROUND(IF(VLOOKUP($E117,'Country Indicator Data'!$B$4:$N$194,11,FALSE)&gt;U$3,0,IF(VLOOKUP($E117,'Country Indicator Data'!$B$4:$N$194,11,FALSE)&lt;U$4,5,(U$3-VLOOKUP($E117,'Country Indicator Data'!$B$4:$N$194,11,FALSE))/(U$3-U$4)*5)),1))))</f>
        <v>4.5</v>
      </c>
      <c r="V117" s="166">
        <f>IF(B117="Regional crisis",((IF(VLOOKUP($C117,'Regional Crises'!$B$1:$R$66,16,FALSE)="x","x",ROUND(IF(VLOOKUP($C117,'Regional Crises'!$B$1:$R$66,16,FALSE)&gt;V$3,0,IF(VLOOKUP($C117,'Regional Crises'!$B$1:$R$66,16,FALSE)&lt;V$4,5,(V$3-VLOOKUP($C117,'Regional Crises'!$B$1:$R$66,16,FALSE))/(V$3-V$4)*5)),1)))),(IF(VLOOKUP($E117,'Country Indicator Data'!$B$4:$N$194,12,FALSE)="x","x",ROUND(IF(VLOOKUP($E117,'Country Indicator Data'!$B$4:$N$194,12,FALSE)&gt;V$3,0,IF(VLOOKUP($E117,'Country Indicator Data'!$B$4:$N$194,12,FALSE)&lt;V$4,5,(V$3-VLOOKUP($E117,'Country Indicator Data'!$B$4:$N$194,12,FALSE))/(V$3-V$4)*5)),1))))</f>
        <v>4.7</v>
      </c>
      <c r="W117" s="166">
        <f t="shared" si="44"/>
        <v>4.7</v>
      </c>
      <c r="X117" s="166">
        <f t="shared" si="45"/>
        <v>3.9</v>
      </c>
      <c r="Y117" s="173">
        <f>IF('Core Indicators'!FC114="x","x",IF('Core Indicators'!FC114&gt;=5,5,IF('Core Indicators'!FC114&gt;=4,4,IF('Core Indicators'!FC114&gt;=3,3,IF('Core Indicators'!FC114&gt;=2,2,IF('Core Indicators'!FC114&gt;=1,1,0))))))</f>
        <v>5</v>
      </c>
      <c r="Z117" s="166">
        <f t="shared" si="46"/>
        <v>5</v>
      </c>
      <c r="AA117" s="173">
        <f>'Crisis Indicator Data'!Y114</f>
        <v>1</v>
      </c>
      <c r="AB117" s="173">
        <f>'Crisis Indicator Data'!Z114</f>
        <v>1</v>
      </c>
      <c r="AC117" s="173">
        <f>'Crisis Indicator Data'!AA114</f>
        <v>2</v>
      </c>
      <c r="AD117" s="173">
        <f>'Crisis Indicator Data'!AB114</f>
        <v>3</v>
      </c>
      <c r="AE117" s="173">
        <f t="shared" si="47"/>
        <v>3</v>
      </c>
      <c r="AF117" s="173">
        <f>'Crisis Indicator Data'!AC114</f>
        <v>1</v>
      </c>
      <c r="AG117" s="173">
        <f>'Crisis Indicator Data'!AD114</f>
        <v>2</v>
      </c>
      <c r="AH117" s="173">
        <f t="shared" si="48"/>
        <v>3</v>
      </c>
      <c r="AI117" s="173">
        <f>'Crisis Indicator Data'!AE114</f>
        <v>3</v>
      </c>
      <c r="AJ117" s="173">
        <f>'Crisis Indicator Data'!AF114</f>
        <v>2</v>
      </c>
      <c r="AK117" s="173">
        <f>'Crisis Indicator Data'!AG114</f>
        <v>2</v>
      </c>
      <c r="AL117" s="173">
        <f t="shared" si="49"/>
        <v>5</v>
      </c>
      <c r="AM117" s="166">
        <f t="shared" si="50"/>
        <v>4</v>
      </c>
      <c r="AN117" s="166">
        <f t="shared" si="51"/>
        <v>4.5</v>
      </c>
    </row>
    <row r="118" spans="1:40" ht="13.5" customHeight="1">
      <c r="A118" s="97" t="str">
        <f>'Crisis Indicator Data'!A115</f>
        <v>Mixed Migration Flows in Somalia</v>
      </c>
      <c r="B118" s="98" t="str">
        <f>'Crisis Indicator Data'!B115</f>
        <v>International displacement</v>
      </c>
      <c r="C118" s="98" t="str">
        <f>'Crisis Indicator Data'!C115</f>
        <v>SOM002</v>
      </c>
      <c r="D118" s="98" t="str">
        <f>'Crisis Indicator Data'!D115</f>
        <v>Somalia</v>
      </c>
      <c r="E118" s="99" t="str">
        <f>'Crisis Indicator Data'!E115</f>
        <v>SOM</v>
      </c>
      <c r="F118" s="166" t="str">
        <f>IF(B118="Regional crisis",(IF(VLOOKUP($C118,'Regional Crises'!$B$1:$R$66,7,FALSE)="x","x",ROUND(IF(VLOOKUP($C118,'Regional Crises'!$B$1:$R$66,7,FALSE)&gt;$F$3,5,IF(VLOOKUP($C118,'Regional Crises'!$B$1:$R$66,7,FALSE)&lt;F$4,0,($F$3-VLOOKUP($C118,'Regional Crises'!$B$1:$R$66,7,FALSE))/($F$3-$F$4)*5)),1))),IF(VLOOKUP($E118,'Country Indicator Data'!$B$4:$N$194,3,FALSE)="x","x",ROUND(IF(VLOOKUP($E118,'Country Indicator Data'!$B$4:$N$194,3,FALSE)&gt;$F$3,5,IF(VLOOKUP($E118,'Country Indicator Data'!$B$4:$N$194,3,FALSE)&lt;$F$4,0,($F$3-VLOOKUP($E118,'Country Indicator Data'!$B$4:$N$194,3,FALSE))/($F$3-$F$4)*5)),1)))</f>
        <v>x</v>
      </c>
      <c r="G118" s="166">
        <f>IF(B118="Regional crisis",(IF(VLOOKUP($C118,'Regional Crises'!$B$1:$R$66,9,FALSE)="x","x",ROUND(IF(VLOOKUP($C118,'Regional Crises'!$B$1:$R$66,9,FALSE)&gt;G$3,5,IF(VLOOKUP($C118,'Regional Crises'!$B$1:$R$66,9,FALSE)&lt;G$4,0,(G$3-VLOOKUP($C118,'Regional Crises'!$B$1:$R$66,9,FALSE))/(G$3-G$4)*5)),1))),IF(VLOOKUP($E118,'Country Indicator Data'!$B$4:$N$194,5,FALSE)="x","x",ROUND(IF(VLOOKUP($E118,'Country Indicator Data'!$B$4:$N$194,5,FALSE)&gt;G$3,5,IF(VLOOKUP($E118,'Country Indicator Data'!$B$4:$N$194,5,FALSE)&lt;G$4,0,(G$3-VLOOKUP($E118,'Country Indicator Data'!$B$4:$N$194,5,FALSE))/(G$3-G$4)*5)),1)))</f>
        <v>4.3</v>
      </c>
      <c r="H118" s="166">
        <f t="shared" si="39"/>
        <v>4.3</v>
      </c>
      <c r="I118" s="166">
        <f>IF(B118="Regional crisis",(IF(VLOOKUP($C118,'Regional Crises'!$B$1:$R$66,6,FALSE)="x","x",ROUND(IF(VLOOKUP($C118,'Regional Crises'!$B$1:$R$66,6,FALSE)&gt;I$3,5,IF(VLOOKUP($C118,'Regional Crises'!$B$1:$R$66,6,FALSE)&lt;I$4,0,5-(I$3-VLOOKUP($C118,'Regional Crises'!$B$1:$R$66,6,FALSE))/(I$3-I$4)*5)),1))),IF(VLOOKUP($E118,'Country Indicator Data'!$B$4:$N$194,2,FALSE)="x","x",ROUND(IF(VLOOKUP($E118,'Country Indicator Data'!$B$4:$N$194,2,FALSE)&gt;I$3,5,IF(VLOOKUP($E118,'Country Indicator Data'!$B$4:$N$194,2,FALSE)&lt;I$4,0,5-(I$3-VLOOKUP($E118,'Country Indicator Data'!$B$4:$N$194,2,FALSE))/(I$3-I$4)*5)),1)))</f>
        <v>0</v>
      </c>
      <c r="J118" s="166">
        <f>IF(B118="Regional crisis",(IF(VLOOKUP($C118,'Regional Crises'!$B$1:$R$66,8,FALSE)="x","x",ROUND(IF(VLOOKUP($C118,'Regional Crises'!$B$1:$R$66,8,FALSE)&gt;J$3,5,IF(VLOOKUP($C118,'Regional Crises'!$B$1:$R$66,8,FALSE)&lt;J$4,0,5-(J$3-VLOOKUP($C118,'Regional Crises'!$B$1:$R$66,8,FALSE))/(J$3-J$4)*5)),1))),IF(VLOOKUP($E118,'Country Indicator Data'!$B$4:$N$194,4,FALSE)="x","x",ROUND(IF(VLOOKUP($E118,'Country Indicator Data'!$B$4:$N$194,4,FALSE)&gt;J$3,5,IF(VLOOKUP($E118,'Country Indicator Data'!$B$4:$N$194,4,FALSE)&lt;J$4,0,5-(J$3-VLOOKUP($E118,'Country Indicator Data'!$B$4:$N$194,4,FALSE))/(J$3-J$4)*5)),1)))</f>
        <v>0</v>
      </c>
      <c r="K118" s="166">
        <f t="shared" si="40"/>
        <v>0</v>
      </c>
      <c r="L118" s="166" t="str">
        <f>IF(B118="Regional crisis",(IF(VLOOKUP($C118,'Regional Crises'!$B$1:$R$66,10,FALSE)="x","x",ROUND(IF(VLOOKUP($C118,'Regional Crises'!$B$1:$R$66,10,FALSE)&gt;L$3,5,IF(VLOOKUP($C118,'Regional Crises'!$B$1:$R$66,10,FALSE)&lt;L$4,0,5-(L$3-VLOOKUP($C118,'Regional Crises'!$B$1:$R$66,10,FALSE))/(L$3-L$4)*5)),1))),IF(VLOOKUP($E118,'Country Indicator Data'!$B$4:$N$194,6,FALSE)="x","x",ROUND(IF(VLOOKUP($E118,'Country Indicator Data'!$B$4:$N$194,6,FALSE)&gt;L$3,5,IF(VLOOKUP($E118,'Country Indicator Data'!$B$4:$N$194,6,FALSE)&lt;L$4,0,5-(L$3-VLOOKUP($E118,'Country Indicator Data'!$B$4:$N$194,6,FALSE))/(L$3-L$4)*5)),1)))</f>
        <v>x</v>
      </c>
      <c r="M118" s="166" t="str">
        <f>IF(B118="Regional crisis",(IF(VLOOKUP($C118,'Regional Crises'!$B$1:$R$66,11,FALSE)="x","x",ROUND(IF(VLOOKUP($C118,'Regional Crises'!$B$1:$R$66,11,FALSE)&gt;M$3,5,IF(VLOOKUP($C118,'Regional Crises'!$B$1:$R$66,11,FALSE)&lt;M$4,0,5-(M$3-VLOOKUP($C118,'Regional Crises'!$B$1:$R$66,11,FALSE))/(M$3-M$4)*5)),1))),IF(VLOOKUP($E118,'Country Indicator Data'!$B$4:$N$194,7,FALSE)="x","x",ROUND(IF(VLOOKUP($E118,'Country Indicator Data'!$B$4:$N$194,7,FALSE)&gt;M$3,5,IF(VLOOKUP($E118,'Country Indicator Data'!$B$4:$N$194,7,FALSE)&lt;M$4,0,5-(M$3-VLOOKUP($E118,'Country Indicator Data'!$B$4:$N$194,7,FALSE))/(M$3-M$4)*5)),1)))</f>
        <v>x</v>
      </c>
      <c r="N118" s="166" t="str">
        <f t="shared" si="41"/>
        <v>x</v>
      </c>
      <c r="O118" s="166">
        <f t="shared" si="42"/>
        <v>2.15</v>
      </c>
      <c r="P118" s="166">
        <f>IF(B118="Regional crisis",VLOOKUP(C118,'Regional Crises'!$B$1:$R$69,12,FALSE),VLOOKUP(E118,'Country Indicator Data'!$B$4:$I$194,8,FALSE))</f>
        <v>5</v>
      </c>
      <c r="Q118" s="166">
        <f>IF($B118="Regional crisis",((IF(VLOOKUP($C118,'Regional Crises'!$B$1:$R$66,13,FALSE)="x","x",ROUND(IF(VLOOKUP($C118,'Regional Crises'!$B$1:$R$66,13,FALSE)&gt;Q$3,5,IF(VLOOKUP($C118,'Regional Crises'!$B$1:$R$66,13,FALSE)&lt;Q$4,0,5-(LOG(Q$3)-LOG(VLOOKUP($C118,'Regional Crises'!$B$1:$R$66,13,FALSE)))/(LOG(Q$3)-LOG(Q$4))*5)),1)))),(IF(VLOOKUP($E118,'Country Indicator Data'!$B$4:$N$194,9,FALSE)="x","x",ROUND(IF(VLOOKUP($E118,'Country Indicator Data'!$B$4:$N$194,9,FALSE)&gt;Q$3,5,IF(VLOOKUP($E118,'Country Indicator Data'!$B$4:$N$194,9,FALSE)&lt;Q$4,0,5-(LOG(Q$3)-LOG(VLOOKUP($E118,'Country Indicator Data'!$B$4:$N$194,9,FALSE)))/(LOG(Q$3)-LOG(Q$4))*5)),1))))</f>
        <v>4.5999999999999996</v>
      </c>
      <c r="R118" s="166">
        <f t="shared" si="43"/>
        <v>4.8</v>
      </c>
      <c r="S118" s="166">
        <f>IF(B118="Regional crisis",((IF(VLOOKUP($C118,'Regional Crises'!$B$1:$R$66,17,FALSE)="x","x",ROUND(IF(VLOOKUP($C118,'Regional Crises'!$B$1:$R$66,17,FALSE)&gt;S$3,0,IF(VLOOKUP($C118,'Regional Crises'!$B$1:$R$66,17,FALSE)&lt;S$4,5,(S$3-VLOOKUP($C118,'Regional Crises'!$B$1:$R$66,17,FALSE))/(S$3-S$4)*5)),1)))),(IF(VLOOKUP($E118,'Country Indicator Data'!$B$4:$N$194,13,FALSE)="x","x",ROUND(IF(VLOOKUP($E118,'Country Indicator Data'!$B$4:$N$194,13,FALSE)&gt;S$3,0,IF(VLOOKUP($E118,'Country Indicator Data'!$B$4:$N$194,13,FALSE)&lt;S$4,5,(S$3-VLOOKUP($E118,'Country Indicator Data'!$B$4:$N$194,13,FALSE))/(S$3-S$4)*5)),1))))</f>
        <v>4.5999999999999996</v>
      </c>
      <c r="T118" s="166">
        <f>IF(B118="Regional crisis",((IF(VLOOKUP($C118,'Regional Crises'!$B$1:$R$66,14,FALSE)="x","x",ROUND(IF(VLOOKUP($C118,'Regional Crises'!$B$1:$R$66,14,FALSE)&gt;T$3,0,IF(VLOOKUP($C118,'Regional Crises'!$B$1:$R$66,14,FALSE)&lt;T$4,5,(T$3-VLOOKUP($C118,'Regional Crises'!$B$1:$R$66,14,FALSE))/(T$3-T$4)*5)),1)))),(IF(VLOOKUP($E118,'Country Indicator Data'!$B$4:$N$194,10,FALSE)="x","x",ROUND(IF(VLOOKUP($E118,'Country Indicator Data'!$B$4:$N$194,10,FALSE)&gt;T$3,0,IF(VLOOKUP($E118,'Country Indicator Data'!$B$4:$N$194,10,FALSE)&lt;T$4,5,(T$3-VLOOKUP($E118,'Country Indicator Data'!$B$4:$N$194,10,FALSE))/(T$3-T$4)*5)),1))))</f>
        <v>4.9000000000000004</v>
      </c>
      <c r="U118" s="166">
        <f>IF(B118="Regional crisis",((IF(VLOOKUP($C118,'Regional Crises'!$B$1:$R$66,15,FALSE)="x","x",ROUND(IF(VLOOKUP($C118,'Regional Crises'!$B$1:$R$66,15,FALSE)&gt;U$3,0,IF(VLOOKUP($C118,'Regional Crises'!$B$1:$R$66,15,FALSE)&lt;U$4,5,(U$3-VLOOKUP($C118,'Regional Crises'!$B$1:$R$66,15,FALSE))/(U$3-U$4)*5)),1)))),(IF(VLOOKUP($E118,'Country Indicator Data'!$B$4:$N$194,11,FALSE)="x","x",ROUND(IF(VLOOKUP($E118,'Country Indicator Data'!$B$4:$N$194,11,FALSE)&gt;U$3,0,IF(VLOOKUP($E118,'Country Indicator Data'!$B$4:$N$194,11,FALSE)&lt;U$4,5,(U$3-VLOOKUP($E118,'Country Indicator Data'!$B$4:$N$194,11,FALSE))/(U$3-U$4)*5)),1))))</f>
        <v>4.5</v>
      </c>
      <c r="V118" s="166">
        <f>IF(B118="Regional crisis",((IF(VLOOKUP($C118,'Regional Crises'!$B$1:$R$66,16,FALSE)="x","x",ROUND(IF(VLOOKUP($C118,'Regional Crises'!$B$1:$R$66,16,FALSE)&gt;V$3,0,IF(VLOOKUP($C118,'Regional Crises'!$B$1:$R$66,16,FALSE)&lt;V$4,5,(V$3-VLOOKUP($C118,'Regional Crises'!$B$1:$R$66,16,FALSE))/(V$3-V$4)*5)),1)))),(IF(VLOOKUP($E118,'Country Indicator Data'!$B$4:$N$194,12,FALSE)="x","x",ROUND(IF(VLOOKUP($E118,'Country Indicator Data'!$B$4:$N$194,12,FALSE)&gt;V$3,0,IF(VLOOKUP($E118,'Country Indicator Data'!$B$4:$N$194,12,FALSE)&lt;V$4,5,(V$3-VLOOKUP($E118,'Country Indicator Data'!$B$4:$N$194,12,FALSE))/(V$3-V$4)*5)),1))))</f>
        <v>4.7</v>
      </c>
      <c r="W118" s="166">
        <f t="shared" si="44"/>
        <v>4.7</v>
      </c>
      <c r="X118" s="166">
        <f t="shared" si="45"/>
        <v>3.9</v>
      </c>
      <c r="Y118" s="173">
        <f>IF('Core Indicators'!FC115="x","x",IF('Core Indicators'!FC115&gt;=5,5,IF('Core Indicators'!FC115&gt;=4,4,IF('Core Indicators'!FC115&gt;=3,3,IF('Core Indicators'!FC115&gt;=2,2,IF('Core Indicators'!FC115&gt;=1,1,0))))))</f>
        <v>2</v>
      </c>
      <c r="Z118" s="166">
        <f t="shared" si="46"/>
        <v>2</v>
      </c>
      <c r="AA118" s="173">
        <f>'Crisis Indicator Data'!Y115</f>
        <v>1</v>
      </c>
      <c r="AB118" s="173">
        <f>'Crisis Indicator Data'!Z115</f>
        <v>3</v>
      </c>
      <c r="AC118" s="173">
        <f>'Crisis Indicator Data'!AA115</f>
        <v>2</v>
      </c>
      <c r="AD118" s="173">
        <f>'Crisis Indicator Data'!AB115</f>
        <v>3</v>
      </c>
      <c r="AE118" s="173">
        <f t="shared" si="47"/>
        <v>4</v>
      </c>
      <c r="AF118" s="173">
        <f>'Crisis Indicator Data'!AC115</f>
        <v>2</v>
      </c>
      <c r="AG118" s="173">
        <f>'Crisis Indicator Data'!AD115</f>
        <v>2</v>
      </c>
      <c r="AH118" s="173">
        <f t="shared" si="48"/>
        <v>4</v>
      </c>
      <c r="AI118" s="173">
        <f>'Crisis Indicator Data'!AE115</f>
        <v>2</v>
      </c>
      <c r="AJ118" s="173">
        <f>'Crisis Indicator Data'!AF115</f>
        <v>2</v>
      </c>
      <c r="AK118" s="173">
        <f>'Crisis Indicator Data'!AG115</f>
        <v>2</v>
      </c>
      <c r="AL118" s="173">
        <f t="shared" si="49"/>
        <v>4</v>
      </c>
      <c r="AM118" s="166">
        <f t="shared" si="50"/>
        <v>4</v>
      </c>
      <c r="AN118" s="166">
        <f t="shared" si="51"/>
        <v>3</v>
      </c>
    </row>
    <row r="119" spans="1:40" ht="13.5" customHeight="1">
      <c r="A119" s="97" t="str">
        <f>'Crisis Indicator Data'!A116</f>
        <v>Floods in Somalia</v>
      </c>
      <c r="B119" s="98" t="str">
        <f>'Crisis Indicator Data'!B116</f>
        <v>Flood</v>
      </c>
      <c r="C119" s="98" t="str">
        <f>'Crisis Indicator Data'!C116</f>
        <v>SOM004</v>
      </c>
      <c r="D119" s="98" t="str">
        <f>'Crisis Indicator Data'!D116</f>
        <v>Somalia</v>
      </c>
      <c r="E119" s="99" t="str">
        <f>'Crisis Indicator Data'!E116</f>
        <v>SOM</v>
      </c>
      <c r="F119" s="166" t="str">
        <f>IF(B119="Regional crisis",(IF(VLOOKUP($C119,'Regional Crises'!$B$1:$R$66,7,FALSE)="x","x",ROUND(IF(VLOOKUP($C119,'Regional Crises'!$B$1:$R$66,7,FALSE)&gt;$F$3,5,IF(VLOOKUP($C119,'Regional Crises'!$B$1:$R$66,7,FALSE)&lt;F$4,0,($F$3-VLOOKUP($C119,'Regional Crises'!$B$1:$R$66,7,FALSE))/($F$3-$F$4)*5)),1))),IF(VLOOKUP($E119,'Country Indicator Data'!$B$4:$N$194,3,FALSE)="x","x",ROUND(IF(VLOOKUP($E119,'Country Indicator Data'!$B$4:$N$194,3,FALSE)&gt;$F$3,5,IF(VLOOKUP($E119,'Country Indicator Data'!$B$4:$N$194,3,FALSE)&lt;$F$4,0,($F$3-VLOOKUP($E119,'Country Indicator Data'!$B$4:$N$194,3,FALSE))/($F$3-$F$4)*5)),1)))</f>
        <v>x</v>
      </c>
      <c r="G119" s="166">
        <f>IF(B119="Regional crisis",(IF(VLOOKUP($C119,'Regional Crises'!$B$1:$R$66,9,FALSE)="x","x",ROUND(IF(VLOOKUP($C119,'Regional Crises'!$B$1:$R$66,9,FALSE)&gt;G$3,5,IF(VLOOKUP($C119,'Regional Crises'!$B$1:$R$66,9,FALSE)&lt;G$4,0,(G$3-VLOOKUP($C119,'Regional Crises'!$B$1:$R$66,9,FALSE))/(G$3-G$4)*5)),1))),IF(VLOOKUP($E119,'Country Indicator Data'!$B$4:$N$194,5,FALSE)="x","x",ROUND(IF(VLOOKUP($E119,'Country Indicator Data'!$B$4:$N$194,5,FALSE)&gt;G$3,5,IF(VLOOKUP($E119,'Country Indicator Data'!$B$4:$N$194,5,FALSE)&lt;G$4,0,(G$3-VLOOKUP($E119,'Country Indicator Data'!$B$4:$N$194,5,FALSE))/(G$3-G$4)*5)),1)))</f>
        <v>4.3</v>
      </c>
      <c r="H119" s="166">
        <f t="shared" si="39"/>
        <v>4.3</v>
      </c>
      <c r="I119" s="166">
        <f>IF(B119="Regional crisis",(IF(VLOOKUP($C119,'Regional Crises'!$B$1:$R$66,6,FALSE)="x","x",ROUND(IF(VLOOKUP($C119,'Regional Crises'!$B$1:$R$66,6,FALSE)&gt;I$3,5,IF(VLOOKUP($C119,'Regional Crises'!$B$1:$R$66,6,FALSE)&lt;I$4,0,5-(I$3-VLOOKUP($C119,'Regional Crises'!$B$1:$R$66,6,FALSE))/(I$3-I$4)*5)),1))),IF(VLOOKUP($E119,'Country Indicator Data'!$B$4:$N$194,2,FALSE)="x","x",ROUND(IF(VLOOKUP($E119,'Country Indicator Data'!$B$4:$N$194,2,FALSE)&gt;I$3,5,IF(VLOOKUP($E119,'Country Indicator Data'!$B$4:$N$194,2,FALSE)&lt;I$4,0,5-(I$3-VLOOKUP($E119,'Country Indicator Data'!$B$4:$N$194,2,FALSE))/(I$3-I$4)*5)),1)))</f>
        <v>0</v>
      </c>
      <c r="J119" s="166">
        <f>IF(B119="Regional crisis",(IF(VLOOKUP($C119,'Regional Crises'!$B$1:$R$66,8,FALSE)="x","x",ROUND(IF(VLOOKUP($C119,'Regional Crises'!$B$1:$R$66,8,FALSE)&gt;J$3,5,IF(VLOOKUP($C119,'Regional Crises'!$B$1:$R$66,8,FALSE)&lt;J$4,0,5-(J$3-VLOOKUP($C119,'Regional Crises'!$B$1:$R$66,8,FALSE))/(J$3-J$4)*5)),1))),IF(VLOOKUP($E119,'Country Indicator Data'!$B$4:$N$194,4,FALSE)="x","x",ROUND(IF(VLOOKUP($E119,'Country Indicator Data'!$B$4:$N$194,4,FALSE)&gt;J$3,5,IF(VLOOKUP($E119,'Country Indicator Data'!$B$4:$N$194,4,FALSE)&lt;J$4,0,5-(J$3-VLOOKUP($E119,'Country Indicator Data'!$B$4:$N$194,4,FALSE))/(J$3-J$4)*5)),1)))</f>
        <v>0</v>
      </c>
      <c r="K119" s="166">
        <f t="shared" si="40"/>
        <v>0</v>
      </c>
      <c r="L119" s="166" t="str">
        <f>IF(B119="Regional crisis",(IF(VLOOKUP($C119,'Regional Crises'!$B$1:$R$66,10,FALSE)="x","x",ROUND(IF(VLOOKUP($C119,'Regional Crises'!$B$1:$R$66,10,FALSE)&gt;L$3,5,IF(VLOOKUP($C119,'Regional Crises'!$B$1:$R$66,10,FALSE)&lt;L$4,0,5-(L$3-VLOOKUP($C119,'Regional Crises'!$B$1:$R$66,10,FALSE))/(L$3-L$4)*5)),1))),IF(VLOOKUP($E119,'Country Indicator Data'!$B$4:$N$194,6,FALSE)="x","x",ROUND(IF(VLOOKUP($E119,'Country Indicator Data'!$B$4:$N$194,6,FALSE)&gt;L$3,5,IF(VLOOKUP($E119,'Country Indicator Data'!$B$4:$N$194,6,FALSE)&lt;L$4,0,5-(L$3-VLOOKUP($E119,'Country Indicator Data'!$B$4:$N$194,6,FALSE))/(L$3-L$4)*5)),1)))</f>
        <v>x</v>
      </c>
      <c r="M119" s="166" t="str">
        <f>IF(B119="Regional crisis",(IF(VLOOKUP($C119,'Regional Crises'!$B$1:$R$66,11,FALSE)="x","x",ROUND(IF(VLOOKUP($C119,'Regional Crises'!$B$1:$R$66,11,FALSE)&gt;M$3,5,IF(VLOOKUP($C119,'Regional Crises'!$B$1:$R$66,11,FALSE)&lt;M$4,0,5-(M$3-VLOOKUP($C119,'Regional Crises'!$B$1:$R$66,11,FALSE))/(M$3-M$4)*5)),1))),IF(VLOOKUP($E119,'Country Indicator Data'!$B$4:$N$194,7,FALSE)="x","x",ROUND(IF(VLOOKUP($E119,'Country Indicator Data'!$B$4:$N$194,7,FALSE)&gt;M$3,5,IF(VLOOKUP($E119,'Country Indicator Data'!$B$4:$N$194,7,FALSE)&lt;M$4,0,5-(M$3-VLOOKUP($E119,'Country Indicator Data'!$B$4:$N$194,7,FALSE))/(M$3-M$4)*5)),1)))</f>
        <v>x</v>
      </c>
      <c r="N119" s="166" t="str">
        <f t="shared" si="41"/>
        <v>x</v>
      </c>
      <c r="O119" s="166">
        <f t="shared" si="42"/>
        <v>2.15</v>
      </c>
      <c r="P119" s="166">
        <f>IF(B119="Regional crisis",VLOOKUP(C119,'Regional Crises'!$B$1:$R$69,12,FALSE),VLOOKUP(E119,'Country Indicator Data'!$B$4:$I$194,8,FALSE))</f>
        <v>5</v>
      </c>
      <c r="Q119" s="166">
        <f>IF($B119="Regional crisis",((IF(VLOOKUP($C119,'Regional Crises'!$B$1:$R$66,13,FALSE)="x","x",ROUND(IF(VLOOKUP($C119,'Regional Crises'!$B$1:$R$66,13,FALSE)&gt;Q$3,5,IF(VLOOKUP($C119,'Regional Crises'!$B$1:$R$66,13,FALSE)&lt;Q$4,0,5-(LOG(Q$3)-LOG(VLOOKUP($C119,'Regional Crises'!$B$1:$R$66,13,FALSE)))/(LOG(Q$3)-LOG(Q$4))*5)),1)))),(IF(VLOOKUP($E119,'Country Indicator Data'!$B$4:$N$194,9,FALSE)="x","x",ROUND(IF(VLOOKUP($E119,'Country Indicator Data'!$B$4:$N$194,9,FALSE)&gt;Q$3,5,IF(VLOOKUP($E119,'Country Indicator Data'!$B$4:$N$194,9,FALSE)&lt;Q$4,0,5-(LOG(Q$3)-LOG(VLOOKUP($E119,'Country Indicator Data'!$B$4:$N$194,9,FALSE)))/(LOG(Q$3)-LOG(Q$4))*5)),1))))</f>
        <v>4.5999999999999996</v>
      </c>
      <c r="R119" s="166">
        <f t="shared" si="43"/>
        <v>4.8</v>
      </c>
      <c r="S119" s="166">
        <f>IF(B119="Regional crisis",((IF(VLOOKUP($C119,'Regional Crises'!$B$1:$R$66,17,FALSE)="x","x",ROUND(IF(VLOOKUP($C119,'Regional Crises'!$B$1:$R$66,17,FALSE)&gt;S$3,0,IF(VLOOKUP($C119,'Regional Crises'!$B$1:$R$66,17,FALSE)&lt;S$4,5,(S$3-VLOOKUP($C119,'Regional Crises'!$B$1:$R$66,17,FALSE))/(S$3-S$4)*5)),1)))),(IF(VLOOKUP($E119,'Country Indicator Data'!$B$4:$N$194,13,FALSE)="x","x",ROUND(IF(VLOOKUP($E119,'Country Indicator Data'!$B$4:$N$194,13,FALSE)&gt;S$3,0,IF(VLOOKUP($E119,'Country Indicator Data'!$B$4:$N$194,13,FALSE)&lt;S$4,5,(S$3-VLOOKUP($E119,'Country Indicator Data'!$B$4:$N$194,13,FALSE))/(S$3-S$4)*5)),1))))</f>
        <v>4.5999999999999996</v>
      </c>
      <c r="T119" s="166">
        <f>IF(B119="Regional crisis",((IF(VLOOKUP($C119,'Regional Crises'!$B$1:$R$66,14,FALSE)="x","x",ROUND(IF(VLOOKUP($C119,'Regional Crises'!$B$1:$R$66,14,FALSE)&gt;T$3,0,IF(VLOOKUP($C119,'Regional Crises'!$B$1:$R$66,14,FALSE)&lt;T$4,5,(T$3-VLOOKUP($C119,'Regional Crises'!$B$1:$R$66,14,FALSE))/(T$3-T$4)*5)),1)))),(IF(VLOOKUP($E119,'Country Indicator Data'!$B$4:$N$194,10,FALSE)="x","x",ROUND(IF(VLOOKUP($E119,'Country Indicator Data'!$B$4:$N$194,10,FALSE)&gt;T$3,0,IF(VLOOKUP($E119,'Country Indicator Data'!$B$4:$N$194,10,FALSE)&lt;T$4,5,(T$3-VLOOKUP($E119,'Country Indicator Data'!$B$4:$N$194,10,FALSE))/(T$3-T$4)*5)),1))))</f>
        <v>4.9000000000000004</v>
      </c>
      <c r="U119" s="166">
        <f>IF(B119="Regional crisis",((IF(VLOOKUP($C119,'Regional Crises'!$B$1:$R$66,15,FALSE)="x","x",ROUND(IF(VLOOKUP($C119,'Regional Crises'!$B$1:$R$66,15,FALSE)&gt;U$3,0,IF(VLOOKUP($C119,'Regional Crises'!$B$1:$R$66,15,FALSE)&lt;U$4,5,(U$3-VLOOKUP($C119,'Regional Crises'!$B$1:$R$66,15,FALSE))/(U$3-U$4)*5)),1)))),(IF(VLOOKUP($E119,'Country Indicator Data'!$B$4:$N$194,11,FALSE)="x","x",ROUND(IF(VLOOKUP($E119,'Country Indicator Data'!$B$4:$N$194,11,FALSE)&gt;U$3,0,IF(VLOOKUP($E119,'Country Indicator Data'!$B$4:$N$194,11,FALSE)&lt;U$4,5,(U$3-VLOOKUP($E119,'Country Indicator Data'!$B$4:$N$194,11,FALSE))/(U$3-U$4)*5)),1))))</f>
        <v>4.5</v>
      </c>
      <c r="V119" s="166">
        <f>IF(B119="Regional crisis",((IF(VLOOKUP($C119,'Regional Crises'!$B$1:$R$66,16,FALSE)="x","x",ROUND(IF(VLOOKUP($C119,'Regional Crises'!$B$1:$R$66,16,FALSE)&gt;V$3,0,IF(VLOOKUP($C119,'Regional Crises'!$B$1:$R$66,16,FALSE)&lt;V$4,5,(V$3-VLOOKUP($C119,'Regional Crises'!$B$1:$R$66,16,FALSE))/(V$3-V$4)*5)),1)))),(IF(VLOOKUP($E119,'Country Indicator Data'!$B$4:$N$194,12,FALSE)="x","x",ROUND(IF(VLOOKUP($E119,'Country Indicator Data'!$B$4:$N$194,12,FALSE)&gt;V$3,0,IF(VLOOKUP($E119,'Country Indicator Data'!$B$4:$N$194,12,FALSE)&lt;V$4,5,(V$3-VLOOKUP($E119,'Country Indicator Data'!$B$4:$N$194,12,FALSE))/(V$3-V$4)*5)),1))))</f>
        <v>4.7</v>
      </c>
      <c r="W119" s="166">
        <f t="shared" si="44"/>
        <v>4.7</v>
      </c>
      <c r="X119" s="166">
        <f t="shared" si="45"/>
        <v>3.9</v>
      </c>
      <c r="Y119" s="173">
        <f>IF('Core Indicators'!FC116="x","x",IF('Core Indicators'!FC116&gt;=5,5,IF('Core Indicators'!FC116&gt;=4,4,IF('Core Indicators'!FC116&gt;=3,3,IF('Core Indicators'!FC116&gt;=2,2,IF('Core Indicators'!FC116&gt;=1,1,0))))))</f>
        <v>3</v>
      </c>
      <c r="Z119" s="166">
        <f t="shared" si="46"/>
        <v>3</v>
      </c>
      <c r="AA119" s="173">
        <f>'Crisis Indicator Data'!Y116</f>
        <v>1</v>
      </c>
      <c r="AB119" s="173">
        <f>'Crisis Indicator Data'!Z116</f>
        <v>3</v>
      </c>
      <c r="AC119" s="173">
        <f>'Crisis Indicator Data'!AA116</f>
        <v>2</v>
      </c>
      <c r="AD119" s="173">
        <f>'Crisis Indicator Data'!AB116</f>
        <v>3</v>
      </c>
      <c r="AE119" s="173">
        <f t="shared" si="47"/>
        <v>4</v>
      </c>
      <c r="AF119" s="173">
        <f>'Crisis Indicator Data'!AC116</f>
        <v>2</v>
      </c>
      <c r="AG119" s="173">
        <f>'Crisis Indicator Data'!AD116</f>
        <v>3</v>
      </c>
      <c r="AH119" s="173">
        <f t="shared" si="48"/>
        <v>5</v>
      </c>
      <c r="AI119" s="173">
        <f>'Crisis Indicator Data'!AE116</f>
        <v>2</v>
      </c>
      <c r="AJ119" s="173">
        <f>'Crisis Indicator Data'!AF116</f>
        <v>2</v>
      </c>
      <c r="AK119" s="173">
        <f>'Crisis Indicator Data'!AG116</f>
        <v>2</v>
      </c>
      <c r="AL119" s="173">
        <f t="shared" si="49"/>
        <v>4</v>
      </c>
      <c r="AM119" s="166">
        <f t="shared" si="50"/>
        <v>4</v>
      </c>
      <c r="AN119" s="166">
        <f t="shared" si="51"/>
        <v>3.5</v>
      </c>
    </row>
    <row r="120" spans="1:40" ht="13.5" customHeight="1">
      <c r="A120" s="97" t="str">
        <f>'Crisis Indicator Data'!A117</f>
        <v>Complex crisis in South Sudan</v>
      </c>
      <c r="B120" s="98" t="str">
        <f>'Crisis Indicator Data'!B117</f>
        <v>Complex crisis</v>
      </c>
      <c r="C120" s="98" t="str">
        <f>'Crisis Indicator Data'!C117</f>
        <v>SSD001</v>
      </c>
      <c r="D120" s="98" t="str">
        <f>'Crisis Indicator Data'!D117</f>
        <v>South Sudan</v>
      </c>
      <c r="E120" s="99" t="str">
        <f>'Crisis Indicator Data'!E117</f>
        <v>SSD</v>
      </c>
      <c r="F120" s="166">
        <f>IF(B120="Regional crisis",(IF(VLOOKUP($C120,'Regional Crises'!$B$1:$R$66,7,FALSE)="x","x",ROUND(IF(VLOOKUP($C120,'Regional Crises'!$B$1:$R$66,7,FALSE)&gt;$F$3,5,IF(VLOOKUP($C120,'Regional Crises'!$B$1:$R$66,7,FALSE)&lt;F$4,0,($F$3-VLOOKUP($C120,'Regional Crises'!$B$1:$R$66,7,FALSE))/($F$3-$F$4)*5)),1))),IF(VLOOKUP($E120,'Country Indicator Data'!$B$4:$N$194,3,FALSE)="x","x",ROUND(IF(VLOOKUP($E120,'Country Indicator Data'!$B$4:$N$194,3,FALSE)&gt;$F$3,5,IF(VLOOKUP($E120,'Country Indicator Data'!$B$4:$N$194,3,FALSE)&lt;$F$4,0,($F$3-VLOOKUP($E120,'Country Indicator Data'!$B$4:$N$194,3,FALSE))/($F$3-$F$4)*5)),1)))</f>
        <v>1.4</v>
      </c>
      <c r="G120" s="166">
        <f>IF(B120="Regional crisis",(IF(VLOOKUP($C120,'Regional Crises'!$B$1:$R$66,9,FALSE)="x","x",ROUND(IF(VLOOKUP($C120,'Regional Crises'!$B$1:$R$66,9,FALSE)&gt;G$3,5,IF(VLOOKUP($C120,'Regional Crises'!$B$1:$R$66,9,FALSE)&lt;G$4,0,(G$3-VLOOKUP($C120,'Regional Crises'!$B$1:$R$66,9,FALSE))/(G$3-G$4)*5)),1))),IF(VLOOKUP($E120,'Country Indicator Data'!$B$4:$N$194,5,FALSE)="x","x",ROUND(IF(VLOOKUP($E120,'Country Indicator Data'!$B$4:$N$194,5,FALSE)&gt;G$3,5,IF(VLOOKUP($E120,'Country Indicator Data'!$B$4:$N$194,5,FALSE)&lt;G$4,0,(G$3-VLOOKUP($E120,'Country Indicator Data'!$B$4:$N$194,5,FALSE))/(G$3-G$4)*5)),1)))</f>
        <v>3.7</v>
      </c>
      <c r="H120" s="166">
        <f t="shared" si="39"/>
        <v>2.5499999999999998</v>
      </c>
      <c r="I120" s="166">
        <f>IF(B120="Regional crisis",(IF(VLOOKUP($C120,'Regional Crises'!$B$1:$R$66,6,FALSE)="x","x",ROUND(IF(VLOOKUP($C120,'Regional Crises'!$B$1:$R$66,6,FALSE)&gt;I$3,5,IF(VLOOKUP($C120,'Regional Crises'!$B$1:$R$66,6,FALSE)&lt;I$4,0,5-(I$3-VLOOKUP($C120,'Regional Crises'!$B$1:$R$66,6,FALSE))/(I$3-I$4)*5)),1))),IF(VLOOKUP($E120,'Country Indicator Data'!$B$4:$N$194,2,FALSE)="x","x",ROUND(IF(VLOOKUP($E120,'Country Indicator Data'!$B$4:$N$194,2,FALSE)&gt;I$3,5,IF(VLOOKUP($E120,'Country Indicator Data'!$B$4:$N$194,2,FALSE)&lt;I$4,0,5-(I$3-VLOOKUP($E120,'Country Indicator Data'!$B$4:$N$194,2,FALSE))/(I$3-I$4)*5)),1)))</f>
        <v>3.9</v>
      </c>
      <c r="J120" s="166">
        <f>IF(B120="Regional crisis",(IF(VLOOKUP($C120,'Regional Crises'!$B$1:$R$66,8,FALSE)="x","x",ROUND(IF(VLOOKUP($C120,'Regional Crises'!$B$1:$R$66,8,FALSE)&gt;J$3,5,IF(VLOOKUP($C120,'Regional Crises'!$B$1:$R$66,8,FALSE)&lt;J$4,0,5-(J$3-VLOOKUP($C120,'Regional Crises'!$B$1:$R$66,8,FALSE))/(J$3-J$4)*5)),1))),IF(VLOOKUP($E120,'Country Indicator Data'!$B$4:$N$194,4,FALSE)="x","x",ROUND(IF(VLOOKUP($E120,'Country Indicator Data'!$B$4:$N$194,4,FALSE)&gt;J$3,5,IF(VLOOKUP($E120,'Country Indicator Data'!$B$4:$N$194,4,FALSE)&lt;J$4,0,5-(J$3-VLOOKUP($E120,'Country Indicator Data'!$B$4:$N$194,4,FALSE))/(J$3-J$4)*5)),1)))</f>
        <v>0</v>
      </c>
      <c r="K120" s="166">
        <f t="shared" si="40"/>
        <v>1.95</v>
      </c>
      <c r="L120" s="166" t="str">
        <f>IF(B120="Regional crisis",(IF(VLOOKUP($C120,'Regional Crises'!$B$1:$R$66,10,FALSE)="x","x",ROUND(IF(VLOOKUP($C120,'Regional Crises'!$B$1:$R$66,10,FALSE)&gt;L$3,5,IF(VLOOKUP($C120,'Regional Crises'!$B$1:$R$66,10,FALSE)&lt;L$4,0,5-(L$3-VLOOKUP($C120,'Regional Crises'!$B$1:$R$66,10,FALSE))/(L$3-L$4)*5)),1))),IF(VLOOKUP($E120,'Country Indicator Data'!$B$4:$N$194,6,FALSE)="x","x",ROUND(IF(VLOOKUP($E120,'Country Indicator Data'!$B$4:$N$194,6,FALSE)&gt;L$3,5,IF(VLOOKUP($E120,'Country Indicator Data'!$B$4:$N$194,6,FALSE)&lt;L$4,0,5-(L$3-VLOOKUP($E120,'Country Indicator Data'!$B$4:$N$194,6,FALSE))/(L$3-L$4)*5)),1)))</f>
        <v>x</v>
      </c>
      <c r="M120" s="166">
        <f>IF(B120="Regional crisis",(IF(VLOOKUP($C120,'Regional Crises'!$B$1:$R$66,11,FALSE)="x","x",ROUND(IF(VLOOKUP($C120,'Regional Crises'!$B$1:$R$66,11,FALSE)&gt;M$3,5,IF(VLOOKUP($C120,'Regional Crises'!$B$1:$R$66,11,FALSE)&lt;M$4,0,5-(M$3-VLOOKUP($C120,'Regional Crises'!$B$1:$R$66,11,FALSE))/(M$3-M$4)*5)),1))),IF(VLOOKUP($E120,'Country Indicator Data'!$B$4:$N$194,7,FALSE)="x","x",ROUND(IF(VLOOKUP($E120,'Country Indicator Data'!$B$4:$N$194,7,FALSE)&gt;M$3,5,IF(VLOOKUP($E120,'Country Indicator Data'!$B$4:$N$194,7,FALSE)&lt;M$4,0,5-(M$3-VLOOKUP($E120,'Country Indicator Data'!$B$4:$N$194,7,FALSE))/(M$3-M$4)*5)),1)))</f>
        <v>2.7</v>
      </c>
      <c r="N120" s="166">
        <f t="shared" si="41"/>
        <v>2.7</v>
      </c>
      <c r="O120" s="166">
        <f t="shared" si="42"/>
        <v>2.4</v>
      </c>
      <c r="P120" s="166">
        <f>IF(B120="Regional crisis",VLOOKUP(C120,'Regional Crises'!$B$1:$R$69,12,FALSE),VLOOKUP(E120,'Country Indicator Data'!$B$4:$I$194,8,FALSE))</f>
        <v>4</v>
      </c>
      <c r="Q120" s="166">
        <f>IF($B120="Regional crisis",((IF(VLOOKUP($C120,'Regional Crises'!$B$1:$R$66,13,FALSE)="x","x",ROUND(IF(VLOOKUP($C120,'Regional Crises'!$B$1:$R$66,13,FALSE)&gt;Q$3,5,IF(VLOOKUP($C120,'Regional Crises'!$B$1:$R$66,13,FALSE)&lt;Q$4,0,5-(LOG(Q$3)-LOG(VLOOKUP($C120,'Regional Crises'!$B$1:$R$66,13,FALSE)))/(LOG(Q$3)-LOG(Q$4))*5)),1)))),(IF(VLOOKUP($E120,'Country Indicator Data'!$B$4:$N$194,9,FALSE)="x","x",ROUND(IF(VLOOKUP($E120,'Country Indicator Data'!$B$4:$N$194,9,FALSE)&gt;Q$3,5,IF(VLOOKUP($E120,'Country Indicator Data'!$B$4:$N$194,9,FALSE)&lt;Q$4,0,5-(LOG(Q$3)-LOG(VLOOKUP($E120,'Country Indicator Data'!$B$4:$N$194,9,FALSE)))/(LOG(Q$3)-LOG(Q$4))*5)),1))))</f>
        <v>4.4000000000000004</v>
      </c>
      <c r="R120" s="166">
        <f t="shared" si="43"/>
        <v>4.2</v>
      </c>
      <c r="S120" s="166">
        <f>IF(B120="Regional crisis",((IF(VLOOKUP($C120,'Regional Crises'!$B$1:$R$66,17,FALSE)="x","x",ROUND(IF(VLOOKUP($C120,'Regional Crises'!$B$1:$R$66,17,FALSE)&gt;S$3,0,IF(VLOOKUP($C120,'Regional Crises'!$B$1:$R$66,17,FALSE)&lt;S$4,5,(S$3-VLOOKUP($C120,'Regional Crises'!$B$1:$R$66,17,FALSE))/(S$3-S$4)*5)),1)))),(IF(VLOOKUP($E120,'Country Indicator Data'!$B$4:$N$194,13,FALSE)="x","x",ROUND(IF(VLOOKUP($E120,'Country Indicator Data'!$B$4:$N$194,13,FALSE)&gt;S$3,0,IF(VLOOKUP($E120,'Country Indicator Data'!$B$4:$N$194,13,FALSE)&lt;S$4,5,(S$3-VLOOKUP($E120,'Country Indicator Data'!$B$4:$N$194,13,FALSE))/(S$3-S$4)*5)),1))))</f>
        <v>4.4000000000000004</v>
      </c>
      <c r="T120" s="166">
        <f>IF(B120="Regional crisis",((IF(VLOOKUP($C120,'Regional Crises'!$B$1:$R$66,14,FALSE)="x","x",ROUND(IF(VLOOKUP($C120,'Regional Crises'!$B$1:$R$66,14,FALSE)&gt;T$3,0,IF(VLOOKUP($C120,'Regional Crises'!$B$1:$R$66,14,FALSE)&lt;T$4,5,(T$3-VLOOKUP($C120,'Regional Crises'!$B$1:$R$66,14,FALSE))/(T$3-T$4)*5)),1)))),(IF(VLOOKUP($E120,'Country Indicator Data'!$B$4:$N$194,10,FALSE)="x","x",ROUND(IF(VLOOKUP($E120,'Country Indicator Data'!$B$4:$N$194,10,FALSE)&gt;T$3,0,IF(VLOOKUP($E120,'Country Indicator Data'!$B$4:$N$194,10,FALSE)&lt;T$4,5,(T$3-VLOOKUP($E120,'Country Indicator Data'!$B$4:$N$194,10,FALSE))/(T$3-T$4)*5)),1))))</f>
        <v>4.5</v>
      </c>
      <c r="U120" s="166">
        <f>IF(B120="Regional crisis",((IF(VLOOKUP($C120,'Regional Crises'!$B$1:$R$66,15,FALSE)="x","x",ROUND(IF(VLOOKUP($C120,'Regional Crises'!$B$1:$R$66,15,FALSE)&gt;U$3,0,IF(VLOOKUP($C120,'Regional Crises'!$B$1:$R$66,15,FALSE)&lt;U$4,5,(U$3-VLOOKUP($C120,'Regional Crises'!$B$1:$R$66,15,FALSE))/(U$3-U$4)*5)),1)))),(IF(VLOOKUP($E120,'Country Indicator Data'!$B$4:$N$194,11,FALSE)="x","x",ROUND(IF(VLOOKUP($E120,'Country Indicator Data'!$B$4:$N$194,11,FALSE)&gt;U$3,0,IF(VLOOKUP($E120,'Country Indicator Data'!$B$4:$N$194,11,FALSE)&lt;U$4,5,(U$3-VLOOKUP($E120,'Country Indicator Data'!$B$4:$N$194,11,FALSE))/(U$3-U$4)*5)),1))))</f>
        <v>3.9</v>
      </c>
      <c r="V120" s="166">
        <f>IF(B120="Regional crisis",((IF(VLOOKUP($C120,'Regional Crises'!$B$1:$R$66,16,FALSE)="x","x",ROUND(IF(VLOOKUP($C120,'Regional Crises'!$B$1:$R$66,16,FALSE)&gt;V$3,0,IF(VLOOKUP($C120,'Regional Crises'!$B$1:$R$66,16,FALSE)&lt;V$4,5,(V$3-VLOOKUP($C120,'Regional Crises'!$B$1:$R$66,16,FALSE))/(V$3-V$4)*5)),1)))),(IF(VLOOKUP($E120,'Country Indicator Data'!$B$4:$N$194,12,FALSE)="x","x",ROUND(IF(VLOOKUP($E120,'Country Indicator Data'!$B$4:$N$194,12,FALSE)&gt;V$3,0,IF(VLOOKUP($E120,'Country Indicator Data'!$B$4:$N$194,12,FALSE)&lt;V$4,5,(V$3-VLOOKUP($E120,'Country Indicator Data'!$B$4:$N$194,12,FALSE))/(V$3-V$4)*5)),1))))</f>
        <v>5</v>
      </c>
      <c r="W120" s="166">
        <f t="shared" si="44"/>
        <v>4.5</v>
      </c>
      <c r="X120" s="166">
        <f t="shared" si="45"/>
        <v>3.7</v>
      </c>
      <c r="Y120" s="173">
        <f>IF('Core Indicators'!FC117="x","x",IF('Core Indicators'!FC117&gt;=5,5,IF('Core Indicators'!FC117&gt;=4,4,IF('Core Indicators'!FC117&gt;=3,3,IF('Core Indicators'!FC117&gt;=2,2,IF('Core Indicators'!FC117&gt;=1,1,0))))))</f>
        <v>5</v>
      </c>
      <c r="Z120" s="166">
        <f t="shared" si="46"/>
        <v>5</v>
      </c>
      <c r="AA120" s="173">
        <f>'Crisis Indicator Data'!Y117</f>
        <v>1</v>
      </c>
      <c r="AB120" s="173">
        <f>'Crisis Indicator Data'!Z117</f>
        <v>1</v>
      </c>
      <c r="AC120" s="173">
        <f>'Crisis Indicator Data'!AA117</f>
        <v>1</v>
      </c>
      <c r="AD120" s="173">
        <f>'Crisis Indicator Data'!AB117</f>
        <v>1</v>
      </c>
      <c r="AE120" s="173">
        <f t="shared" si="47"/>
        <v>2</v>
      </c>
      <c r="AF120" s="173">
        <f>'Crisis Indicator Data'!AC117</f>
        <v>1</v>
      </c>
      <c r="AG120" s="173">
        <f>'Crisis Indicator Data'!AD117</f>
        <v>1</v>
      </c>
      <c r="AH120" s="173">
        <f t="shared" si="48"/>
        <v>2</v>
      </c>
      <c r="AI120" s="173">
        <f>'Crisis Indicator Data'!AE117</f>
        <v>1</v>
      </c>
      <c r="AJ120" s="173">
        <f>'Crisis Indicator Data'!AF117</f>
        <v>1</v>
      </c>
      <c r="AK120" s="173">
        <f>'Crisis Indicator Data'!AG117</f>
        <v>1</v>
      </c>
      <c r="AL120" s="173">
        <f t="shared" si="49"/>
        <v>3</v>
      </c>
      <c r="AM120" s="166">
        <f t="shared" si="50"/>
        <v>2</v>
      </c>
      <c r="AN120" s="166">
        <f t="shared" si="51"/>
        <v>3.5</v>
      </c>
    </row>
    <row r="121" spans="1:40" ht="13.5" customHeight="1">
      <c r="A121" s="97" t="str">
        <f>'Crisis Indicator Data'!A118</f>
        <v>Food Security Crisis in Eswatini</v>
      </c>
      <c r="B121" s="98" t="str">
        <f>'Crisis Indicator Data'!B118</f>
        <v>Food Security</v>
      </c>
      <c r="C121" s="98" t="str">
        <f>'Crisis Indicator Data'!C118</f>
        <v>SWZ001</v>
      </c>
      <c r="D121" s="98" t="str">
        <f>'Crisis Indicator Data'!D118</f>
        <v>Eswatini</v>
      </c>
      <c r="E121" s="99" t="str">
        <f>'Crisis Indicator Data'!E118</f>
        <v>SWZ</v>
      </c>
      <c r="F121" s="166">
        <f>IF(B121="Regional crisis",(IF(VLOOKUP($C121,'Regional Crises'!$B$1:$R$66,7,FALSE)="x","x",ROUND(IF(VLOOKUP($C121,'Regional Crises'!$B$1:$R$66,7,FALSE)&gt;$F$3,5,IF(VLOOKUP($C121,'Regional Crises'!$B$1:$R$66,7,FALSE)&lt;F$4,0,($F$3-VLOOKUP($C121,'Regional Crises'!$B$1:$R$66,7,FALSE))/($F$3-$F$4)*5)),1))),IF(VLOOKUP($E121,'Country Indicator Data'!$B$4:$N$194,3,FALSE)="x","x",ROUND(IF(VLOOKUP($E121,'Country Indicator Data'!$B$4:$N$194,3,FALSE)&gt;$F$3,5,IF(VLOOKUP($E121,'Country Indicator Data'!$B$4:$N$194,3,FALSE)&lt;$F$4,0,($F$3-VLOOKUP($E121,'Country Indicator Data'!$B$4:$N$194,3,FALSE))/($F$3-$F$4)*5)),1)))</f>
        <v>3.2</v>
      </c>
      <c r="G121" s="166">
        <f>IF(B121="Regional crisis",(IF(VLOOKUP($C121,'Regional Crises'!$B$1:$R$66,9,FALSE)="x","x",ROUND(IF(VLOOKUP($C121,'Regional Crises'!$B$1:$R$66,9,FALSE)&gt;G$3,5,IF(VLOOKUP($C121,'Regional Crises'!$B$1:$R$66,9,FALSE)&lt;G$4,0,(G$3-VLOOKUP($C121,'Regional Crises'!$B$1:$R$66,9,FALSE))/(G$3-G$4)*5)),1))),IF(VLOOKUP($E121,'Country Indicator Data'!$B$4:$N$194,5,FALSE)="x","x",ROUND(IF(VLOOKUP($E121,'Country Indicator Data'!$B$4:$N$194,5,FALSE)&gt;G$3,5,IF(VLOOKUP($E121,'Country Indicator Data'!$B$4:$N$194,5,FALSE)&lt;G$4,0,(G$3-VLOOKUP($E121,'Country Indicator Data'!$B$4:$N$194,5,FALSE))/(G$3-G$4)*5)),1)))</f>
        <v>3.2</v>
      </c>
      <c r="H121" s="166">
        <f t="shared" si="39"/>
        <v>3.2</v>
      </c>
      <c r="I121" s="166">
        <f>IF(B121="Regional crisis",(IF(VLOOKUP($C121,'Regional Crises'!$B$1:$R$66,6,FALSE)="x","x",ROUND(IF(VLOOKUP($C121,'Regional Crises'!$B$1:$R$66,6,FALSE)&gt;I$3,5,IF(VLOOKUP($C121,'Regional Crises'!$B$1:$R$66,6,FALSE)&lt;I$4,0,5-(I$3-VLOOKUP($C121,'Regional Crises'!$B$1:$R$66,6,FALSE))/(I$3-I$4)*5)),1))),IF(VLOOKUP($E121,'Country Indicator Data'!$B$4:$N$194,2,FALSE)="x","x",ROUND(IF(VLOOKUP($E121,'Country Indicator Data'!$B$4:$N$194,2,FALSE)&gt;I$3,5,IF(VLOOKUP($E121,'Country Indicator Data'!$B$4:$N$194,2,FALSE)&lt;I$4,0,5-(I$3-VLOOKUP($E121,'Country Indicator Data'!$B$4:$N$194,2,FALSE))/(I$3-I$4)*5)),1)))</f>
        <v>0</v>
      </c>
      <c r="J121" s="166">
        <f>IF(B121="Regional crisis",(IF(VLOOKUP($C121,'Regional Crises'!$B$1:$R$66,8,FALSE)="x","x",ROUND(IF(VLOOKUP($C121,'Regional Crises'!$B$1:$R$66,8,FALSE)&gt;J$3,5,IF(VLOOKUP($C121,'Regional Crises'!$B$1:$R$66,8,FALSE)&lt;J$4,0,5-(J$3-VLOOKUP($C121,'Regional Crises'!$B$1:$R$66,8,FALSE))/(J$3-J$4)*5)),1))),IF(VLOOKUP($E121,'Country Indicator Data'!$B$4:$N$194,4,FALSE)="x","x",ROUND(IF(VLOOKUP($E121,'Country Indicator Data'!$B$4:$N$194,4,FALSE)&gt;J$3,5,IF(VLOOKUP($E121,'Country Indicator Data'!$B$4:$N$194,4,FALSE)&lt;J$4,0,5-(J$3-VLOOKUP($E121,'Country Indicator Data'!$B$4:$N$194,4,FALSE))/(J$3-J$4)*5)),1)))</f>
        <v>0</v>
      </c>
      <c r="K121" s="166">
        <f t="shared" si="40"/>
        <v>0</v>
      </c>
      <c r="L121" s="166">
        <f>IF(B121="Regional crisis",(IF(VLOOKUP($C121,'Regional Crises'!$B$1:$R$66,10,FALSE)="x","x",ROUND(IF(VLOOKUP($C121,'Regional Crises'!$B$1:$R$66,10,FALSE)&gt;L$3,5,IF(VLOOKUP($C121,'Regional Crises'!$B$1:$R$66,10,FALSE)&lt;L$4,0,5-(L$3-VLOOKUP($C121,'Regional Crises'!$B$1:$R$66,10,FALSE))/(L$3-L$4)*5)),1))),IF(VLOOKUP($E121,'Country Indicator Data'!$B$4:$N$194,6,FALSE)="x","x",ROUND(IF(VLOOKUP($E121,'Country Indicator Data'!$B$4:$N$194,6,FALSE)&gt;L$3,5,IF(VLOOKUP($E121,'Country Indicator Data'!$B$4:$N$194,6,FALSE)&lt;L$4,0,5-(L$3-VLOOKUP($E121,'Country Indicator Data'!$B$4:$N$194,6,FALSE))/(L$3-L$4)*5)),1)))</f>
        <v>3.9</v>
      </c>
      <c r="M121" s="166">
        <f>IF(B121="Regional crisis",(IF(VLOOKUP($C121,'Regional Crises'!$B$1:$R$66,11,FALSE)="x","x",ROUND(IF(VLOOKUP($C121,'Regional Crises'!$B$1:$R$66,11,FALSE)&gt;M$3,5,IF(VLOOKUP($C121,'Regional Crises'!$B$1:$R$66,11,FALSE)&lt;M$4,0,5-(M$3-VLOOKUP($C121,'Regional Crises'!$B$1:$R$66,11,FALSE))/(M$3-M$4)*5)),1))),IF(VLOOKUP($E121,'Country Indicator Data'!$B$4:$N$194,7,FALSE)="x","x",ROUND(IF(VLOOKUP($E121,'Country Indicator Data'!$B$4:$N$194,7,FALSE)&gt;M$3,5,IF(VLOOKUP($E121,'Country Indicator Data'!$B$4:$N$194,7,FALSE)&lt;M$4,0,5-(M$3-VLOOKUP($E121,'Country Indicator Data'!$B$4:$N$194,7,FALSE))/(M$3-M$4)*5)),1)))</f>
        <v>3.7</v>
      </c>
      <c r="N121" s="166">
        <f t="shared" si="41"/>
        <v>3.8</v>
      </c>
      <c r="O121" s="166">
        <f t="shared" si="42"/>
        <v>2.3333333333333335</v>
      </c>
      <c r="P121" s="166">
        <f>IF(B121="Regional crisis",VLOOKUP(C121,'Regional Crises'!$B$1:$R$69,12,FALSE),VLOOKUP(E121,'Country Indicator Data'!$B$4:$I$194,8,FALSE))</f>
        <v>3</v>
      </c>
      <c r="Q121" s="166" t="str">
        <f>IF($B121="Regional crisis",((IF(VLOOKUP($C121,'Regional Crises'!$B$1:$R$66,13,FALSE)="x","x",ROUND(IF(VLOOKUP($C121,'Regional Crises'!$B$1:$R$66,13,FALSE)&gt;Q$3,5,IF(VLOOKUP($C121,'Regional Crises'!$B$1:$R$66,13,FALSE)&lt;Q$4,0,5-(LOG(Q$3)-LOG(VLOOKUP($C121,'Regional Crises'!$B$1:$R$66,13,FALSE)))/(LOG(Q$3)-LOG(Q$4))*5)),1)))),(IF(VLOOKUP($E121,'Country Indicator Data'!$B$4:$N$194,9,FALSE)="x","x",ROUND(IF(VLOOKUP($E121,'Country Indicator Data'!$B$4:$N$194,9,FALSE)&gt;Q$3,5,IF(VLOOKUP($E121,'Country Indicator Data'!$B$4:$N$194,9,FALSE)&lt;Q$4,0,5-(LOG(Q$3)-LOG(VLOOKUP($E121,'Country Indicator Data'!$B$4:$N$194,9,FALSE)))/(LOG(Q$3)-LOG(Q$4))*5)),1))))</f>
        <v>x</v>
      </c>
      <c r="R121" s="166">
        <f t="shared" si="43"/>
        <v>3</v>
      </c>
      <c r="S121" s="166">
        <f>IF(B121="Regional crisis",((IF(VLOOKUP($C121,'Regional Crises'!$B$1:$R$66,17,FALSE)="x","x",ROUND(IF(VLOOKUP($C121,'Regional Crises'!$B$1:$R$66,17,FALSE)&gt;S$3,0,IF(VLOOKUP($C121,'Regional Crises'!$B$1:$R$66,17,FALSE)&lt;S$4,5,(S$3-VLOOKUP($C121,'Regional Crises'!$B$1:$R$66,17,FALSE))/(S$3-S$4)*5)),1)))),(IF(VLOOKUP($E121,'Country Indicator Data'!$B$4:$N$194,13,FALSE)="x","x",ROUND(IF(VLOOKUP($E121,'Country Indicator Data'!$B$4:$N$194,13,FALSE)&gt;S$3,0,IF(VLOOKUP($E121,'Country Indicator Data'!$B$4:$N$194,13,FALSE)&lt;S$4,5,(S$3-VLOOKUP($E121,'Country Indicator Data'!$B$4:$N$194,13,FALSE))/(S$3-S$4)*5)),1))))</f>
        <v>3.3</v>
      </c>
      <c r="T121" s="166">
        <f>IF(B121="Regional crisis",((IF(VLOOKUP($C121,'Regional Crises'!$B$1:$R$66,14,FALSE)="x","x",ROUND(IF(VLOOKUP($C121,'Regional Crises'!$B$1:$R$66,14,FALSE)&gt;T$3,0,IF(VLOOKUP($C121,'Regional Crises'!$B$1:$R$66,14,FALSE)&lt;T$4,5,(T$3-VLOOKUP($C121,'Regional Crises'!$B$1:$R$66,14,FALSE))/(T$3-T$4)*5)),1)))),(IF(VLOOKUP($E121,'Country Indicator Data'!$B$4:$N$194,10,FALSE)="x","x",ROUND(IF(VLOOKUP($E121,'Country Indicator Data'!$B$4:$N$194,10,FALSE)&gt;T$3,0,IF(VLOOKUP($E121,'Country Indicator Data'!$B$4:$N$194,10,FALSE)&lt;T$4,5,(T$3-VLOOKUP($E121,'Country Indicator Data'!$B$4:$N$194,10,FALSE))/(T$3-T$4)*5)),1))))</f>
        <v>3</v>
      </c>
      <c r="U121" s="166">
        <f>IF(B121="Regional crisis",((IF(VLOOKUP($C121,'Regional Crises'!$B$1:$R$66,15,FALSE)="x","x",ROUND(IF(VLOOKUP($C121,'Regional Crises'!$B$1:$R$66,15,FALSE)&gt;U$3,0,IF(VLOOKUP($C121,'Regional Crises'!$B$1:$R$66,15,FALSE)&lt;U$4,5,(U$3-VLOOKUP($C121,'Regional Crises'!$B$1:$R$66,15,FALSE))/(U$3-U$4)*5)),1)))),(IF(VLOOKUP($E121,'Country Indicator Data'!$B$4:$N$194,11,FALSE)="x","x",ROUND(IF(VLOOKUP($E121,'Country Indicator Data'!$B$4:$N$194,11,FALSE)&gt;U$3,0,IF(VLOOKUP($E121,'Country Indicator Data'!$B$4:$N$194,11,FALSE)&lt;U$4,5,(U$3-VLOOKUP($E121,'Country Indicator Data'!$B$4:$N$194,11,FALSE))/(U$3-U$4)*5)),1))))</f>
        <v>3.8</v>
      </c>
      <c r="V121" s="166">
        <f>IF(B121="Regional crisis",((IF(VLOOKUP($C121,'Regional Crises'!$B$1:$R$66,16,FALSE)="x","x",ROUND(IF(VLOOKUP($C121,'Regional Crises'!$B$1:$R$66,16,FALSE)&gt;V$3,0,IF(VLOOKUP($C121,'Regional Crises'!$B$1:$R$66,16,FALSE)&lt;V$4,5,(V$3-VLOOKUP($C121,'Regional Crises'!$B$1:$R$66,16,FALSE))/(V$3-V$4)*5)),1)))),(IF(VLOOKUP($E121,'Country Indicator Data'!$B$4:$N$194,12,FALSE)="x","x",ROUND(IF(VLOOKUP($E121,'Country Indicator Data'!$B$4:$N$194,12,FALSE)&gt;V$3,0,IF(VLOOKUP($E121,'Country Indicator Data'!$B$4:$N$194,12,FALSE)&lt;V$4,5,(V$3-VLOOKUP($E121,'Country Indicator Data'!$B$4:$N$194,12,FALSE))/(V$3-V$4)*5)),1))))</f>
        <v>4.0999999999999996</v>
      </c>
      <c r="W121" s="166">
        <f t="shared" si="44"/>
        <v>3.6</v>
      </c>
      <c r="X121" s="166">
        <f t="shared" si="45"/>
        <v>3</v>
      </c>
      <c r="Y121" s="173">
        <f>IF('Core Indicators'!FC118="x","x",IF('Core Indicators'!FC118&gt;=5,5,IF('Core Indicators'!FC118&gt;=4,4,IF('Core Indicators'!FC118&gt;=3,3,IF('Core Indicators'!FC118&gt;=2,2,IF('Core Indicators'!FC118&gt;=1,1,0))))))</f>
        <v>1</v>
      </c>
      <c r="Z121" s="166">
        <f t="shared" si="46"/>
        <v>1</v>
      </c>
      <c r="AA121" s="173">
        <f>'Crisis Indicator Data'!Y118</f>
        <v>0</v>
      </c>
      <c r="AB121" s="173">
        <f>'Crisis Indicator Data'!Z118</f>
        <v>0</v>
      </c>
      <c r="AC121" s="173">
        <f>'Crisis Indicator Data'!AA118</f>
        <v>0</v>
      </c>
      <c r="AD121" s="173">
        <f>'Crisis Indicator Data'!AB118</f>
        <v>0</v>
      </c>
      <c r="AE121" s="173">
        <f t="shared" si="47"/>
        <v>0</v>
      </c>
      <c r="AF121" s="173">
        <f>'Crisis Indicator Data'!AC118</f>
        <v>0</v>
      </c>
      <c r="AG121" s="173">
        <f>'Crisis Indicator Data'!AD118</f>
        <v>2</v>
      </c>
      <c r="AH121" s="173">
        <f t="shared" si="48"/>
        <v>2</v>
      </c>
      <c r="AI121" s="173">
        <f>'Crisis Indicator Data'!AE118</f>
        <v>0</v>
      </c>
      <c r="AJ121" s="173">
        <f>'Crisis Indicator Data'!AF118</f>
        <v>0</v>
      </c>
      <c r="AK121" s="173">
        <f>'Crisis Indicator Data'!AG118</f>
        <v>1</v>
      </c>
      <c r="AL121" s="173">
        <f t="shared" si="49"/>
        <v>1</v>
      </c>
      <c r="AM121" s="166">
        <f t="shared" si="50"/>
        <v>1</v>
      </c>
      <c r="AN121" s="166">
        <f t="shared" si="51"/>
        <v>1</v>
      </c>
    </row>
    <row r="122" spans="1:40" ht="13.5" customHeight="1">
      <c r="A122" s="97" t="str">
        <f>'Crisis Indicator Data'!A119</f>
        <v>Syrian conflict</v>
      </c>
      <c r="B122" s="98" t="str">
        <f>'Crisis Indicator Data'!B119</f>
        <v>Complex crisis</v>
      </c>
      <c r="C122" s="98" t="str">
        <f>'Crisis Indicator Data'!C119</f>
        <v>SYR001</v>
      </c>
      <c r="D122" s="98" t="str">
        <f>'Crisis Indicator Data'!D119</f>
        <v>Syria</v>
      </c>
      <c r="E122" s="99" t="str">
        <f>'Crisis Indicator Data'!E119</f>
        <v>SYR</v>
      </c>
      <c r="F122" s="166">
        <f>IF(B122="Regional crisis",(IF(VLOOKUP($C122,'Regional Crises'!$B$1:$R$66,7,FALSE)="x","x",ROUND(IF(VLOOKUP($C122,'Regional Crises'!$B$1:$R$66,7,FALSE)&gt;$F$3,5,IF(VLOOKUP($C122,'Regional Crises'!$B$1:$R$66,7,FALSE)&lt;F$4,0,($F$3-VLOOKUP($C122,'Regional Crises'!$B$1:$R$66,7,FALSE))/($F$3-$F$4)*5)),1))),IF(VLOOKUP($E122,'Country Indicator Data'!$B$4:$N$194,3,FALSE)="x","x",ROUND(IF(VLOOKUP($E122,'Country Indicator Data'!$B$4:$N$194,3,FALSE)&gt;$F$3,5,IF(VLOOKUP($E122,'Country Indicator Data'!$B$4:$N$194,3,FALSE)&lt;$F$4,0,($F$3-VLOOKUP($E122,'Country Indicator Data'!$B$4:$N$194,3,FALSE))/($F$3-$F$4)*5)),1)))</f>
        <v>4.5999999999999996</v>
      </c>
      <c r="G122" s="166">
        <f>IF(B122="Regional crisis",(IF(VLOOKUP($C122,'Regional Crises'!$B$1:$R$66,9,FALSE)="x","x",ROUND(IF(VLOOKUP($C122,'Regional Crises'!$B$1:$R$66,9,FALSE)&gt;G$3,5,IF(VLOOKUP($C122,'Regional Crises'!$B$1:$R$66,9,FALSE)&lt;G$4,0,(G$3-VLOOKUP($C122,'Regional Crises'!$B$1:$R$66,9,FALSE))/(G$3-G$4)*5)),1))),IF(VLOOKUP($E122,'Country Indicator Data'!$B$4:$N$194,5,FALSE)="x","x",ROUND(IF(VLOOKUP($E122,'Country Indicator Data'!$B$4:$N$194,5,FALSE)&gt;G$3,5,IF(VLOOKUP($E122,'Country Indicator Data'!$B$4:$N$194,5,FALSE)&lt;G$4,0,(G$3-VLOOKUP($E122,'Country Indicator Data'!$B$4:$N$194,5,FALSE))/(G$3-G$4)*5)),1)))</f>
        <v>4.0999999999999996</v>
      </c>
      <c r="H122" s="166">
        <f t="shared" si="39"/>
        <v>4.3499999999999996</v>
      </c>
      <c r="I122" s="166">
        <f>IF(B122="Regional crisis",(IF(VLOOKUP($C122,'Regional Crises'!$B$1:$R$66,6,FALSE)="x","x",ROUND(IF(VLOOKUP($C122,'Regional Crises'!$B$1:$R$66,6,FALSE)&gt;I$3,5,IF(VLOOKUP($C122,'Regional Crises'!$B$1:$R$66,6,FALSE)&lt;I$4,0,5-(I$3-VLOOKUP($C122,'Regional Crises'!$B$1:$R$66,6,FALSE))/(I$3-I$4)*5)),1))),IF(VLOOKUP($E122,'Country Indicator Data'!$B$4:$N$194,2,FALSE)="x","x",ROUND(IF(VLOOKUP($E122,'Country Indicator Data'!$B$4:$N$194,2,FALSE)&gt;I$3,5,IF(VLOOKUP($E122,'Country Indicator Data'!$B$4:$N$194,2,FALSE)&lt;I$4,0,5-(I$3-VLOOKUP($E122,'Country Indicator Data'!$B$4:$N$194,2,FALSE))/(I$3-I$4)*5)),1)))</f>
        <v>2.7</v>
      </c>
      <c r="J122" s="166">
        <f>IF(B122="Regional crisis",(IF(VLOOKUP($C122,'Regional Crises'!$B$1:$R$66,8,FALSE)="x","x",ROUND(IF(VLOOKUP($C122,'Regional Crises'!$B$1:$R$66,8,FALSE)&gt;J$3,5,IF(VLOOKUP($C122,'Regional Crises'!$B$1:$R$66,8,FALSE)&lt;J$4,0,5-(J$3-VLOOKUP($C122,'Regional Crises'!$B$1:$R$66,8,FALSE))/(J$3-J$4)*5)),1))),IF(VLOOKUP($E122,'Country Indicator Data'!$B$4:$N$194,4,FALSE)="x","x",ROUND(IF(VLOOKUP($E122,'Country Indicator Data'!$B$4:$N$194,4,FALSE)&gt;J$3,5,IF(VLOOKUP($E122,'Country Indicator Data'!$B$4:$N$194,4,FALSE)&lt;J$4,0,5-(J$3-VLOOKUP($E122,'Country Indicator Data'!$B$4:$N$194,4,FALSE))/(J$3-J$4)*5)),1)))</f>
        <v>5</v>
      </c>
      <c r="K122" s="166">
        <f t="shared" si="40"/>
        <v>3.85</v>
      </c>
      <c r="L122" s="166">
        <f>IF(B122="Regional crisis",(IF(VLOOKUP($C122,'Regional Crises'!$B$1:$R$66,10,FALSE)="x","x",ROUND(IF(VLOOKUP($C122,'Regional Crises'!$B$1:$R$66,10,FALSE)&gt;L$3,5,IF(VLOOKUP($C122,'Regional Crises'!$B$1:$R$66,10,FALSE)&lt;L$4,0,5-(L$3-VLOOKUP($C122,'Regional Crises'!$B$1:$R$66,10,FALSE))/(L$3-L$4)*5)),1))),IF(VLOOKUP($E122,'Country Indicator Data'!$B$4:$N$194,6,FALSE)="x","x",ROUND(IF(VLOOKUP($E122,'Country Indicator Data'!$B$4:$N$194,6,FALSE)&gt;L$3,5,IF(VLOOKUP($E122,'Country Indicator Data'!$B$4:$N$194,6,FALSE)&lt;L$4,0,5-(L$3-VLOOKUP($E122,'Country Indicator Data'!$B$4:$N$194,6,FALSE))/(L$3-L$4)*5)),1)))</f>
        <v>3.6</v>
      </c>
      <c r="M122" s="166" t="str">
        <f>IF(B122="Regional crisis",(IF(VLOOKUP($C122,'Regional Crises'!$B$1:$R$66,11,FALSE)="x","x",ROUND(IF(VLOOKUP($C122,'Regional Crises'!$B$1:$R$66,11,FALSE)&gt;M$3,5,IF(VLOOKUP($C122,'Regional Crises'!$B$1:$R$66,11,FALSE)&lt;M$4,0,5-(M$3-VLOOKUP($C122,'Regional Crises'!$B$1:$R$66,11,FALSE))/(M$3-M$4)*5)),1))),IF(VLOOKUP($E122,'Country Indicator Data'!$B$4:$N$194,7,FALSE)="x","x",ROUND(IF(VLOOKUP($E122,'Country Indicator Data'!$B$4:$N$194,7,FALSE)&gt;M$3,5,IF(VLOOKUP($E122,'Country Indicator Data'!$B$4:$N$194,7,FALSE)&lt;M$4,0,5-(M$3-VLOOKUP($E122,'Country Indicator Data'!$B$4:$N$194,7,FALSE))/(M$3-M$4)*5)),1)))</f>
        <v>x</v>
      </c>
      <c r="N122" s="166">
        <f t="shared" si="41"/>
        <v>3.6</v>
      </c>
      <c r="O122" s="166">
        <f t="shared" si="42"/>
        <v>3.9333333333333331</v>
      </c>
      <c r="P122" s="166">
        <f>IF(B122="Regional crisis",VLOOKUP(C122,'Regional Crises'!$B$1:$R$69,12,FALSE),VLOOKUP(E122,'Country Indicator Data'!$B$4:$I$194,8,FALSE))</f>
        <v>5</v>
      </c>
      <c r="Q122" s="166">
        <f>IF($B122="Regional crisis",((IF(VLOOKUP($C122,'Regional Crises'!$B$1:$R$66,13,FALSE)="x","x",ROUND(IF(VLOOKUP($C122,'Regional Crises'!$B$1:$R$66,13,FALSE)&gt;Q$3,5,IF(VLOOKUP($C122,'Regional Crises'!$B$1:$R$66,13,FALSE)&lt;Q$4,0,5-(LOG(Q$3)-LOG(VLOOKUP($C122,'Regional Crises'!$B$1:$R$66,13,FALSE)))/(LOG(Q$3)-LOG(Q$4))*5)),1)))),(IF(VLOOKUP($E122,'Country Indicator Data'!$B$4:$N$194,9,FALSE)="x","x",ROUND(IF(VLOOKUP($E122,'Country Indicator Data'!$B$4:$N$194,9,FALSE)&gt;Q$3,5,IF(VLOOKUP($E122,'Country Indicator Data'!$B$4:$N$194,9,FALSE)&lt;Q$4,0,5-(LOG(Q$3)-LOG(VLOOKUP($E122,'Country Indicator Data'!$B$4:$N$194,9,FALSE)))/(LOG(Q$3)-LOG(Q$4))*5)),1))))</f>
        <v>5</v>
      </c>
      <c r="R122" s="166">
        <f t="shared" si="43"/>
        <v>5</v>
      </c>
      <c r="S122" s="166">
        <f>IF(B122="Regional crisis",((IF(VLOOKUP($C122,'Regional Crises'!$B$1:$R$66,17,FALSE)="x","x",ROUND(IF(VLOOKUP($C122,'Regional Crises'!$B$1:$R$66,17,FALSE)&gt;S$3,0,IF(VLOOKUP($C122,'Regional Crises'!$B$1:$R$66,17,FALSE)&lt;S$4,5,(S$3-VLOOKUP($C122,'Regional Crises'!$B$1:$R$66,17,FALSE))/(S$3-S$4)*5)),1)))),(IF(VLOOKUP($E122,'Country Indicator Data'!$B$4:$N$194,13,FALSE)="x","x",ROUND(IF(VLOOKUP($E122,'Country Indicator Data'!$B$4:$N$194,13,FALSE)&gt;S$3,0,IF(VLOOKUP($E122,'Country Indicator Data'!$B$4:$N$194,13,FALSE)&lt;S$4,5,(S$3-VLOOKUP($E122,'Country Indicator Data'!$B$4:$N$194,13,FALSE))/(S$3-S$4)*5)),1))))</f>
        <v>4.4000000000000004</v>
      </c>
      <c r="T122" s="166">
        <f>IF(B122="Regional crisis",((IF(VLOOKUP($C122,'Regional Crises'!$B$1:$R$66,14,FALSE)="x","x",ROUND(IF(VLOOKUP($C122,'Regional Crises'!$B$1:$R$66,14,FALSE)&gt;T$3,0,IF(VLOOKUP($C122,'Regional Crises'!$B$1:$R$66,14,FALSE)&lt;T$4,5,(T$3-VLOOKUP($C122,'Regional Crises'!$B$1:$R$66,14,FALSE))/(T$3-T$4)*5)),1)))),(IF(VLOOKUP($E122,'Country Indicator Data'!$B$4:$N$194,10,FALSE)="x","x",ROUND(IF(VLOOKUP($E122,'Country Indicator Data'!$B$4:$N$194,10,FALSE)&gt;T$3,0,IF(VLOOKUP($E122,'Country Indicator Data'!$B$4:$N$194,10,FALSE)&lt;T$4,5,(T$3-VLOOKUP($E122,'Country Indicator Data'!$B$4:$N$194,10,FALSE))/(T$3-T$4)*5)),1))))</f>
        <v>4.5999999999999996</v>
      </c>
      <c r="U122" s="166">
        <f>IF(B122="Regional crisis",((IF(VLOOKUP($C122,'Regional Crises'!$B$1:$R$66,15,FALSE)="x","x",ROUND(IF(VLOOKUP($C122,'Regional Crises'!$B$1:$R$66,15,FALSE)&gt;U$3,0,IF(VLOOKUP($C122,'Regional Crises'!$B$1:$R$66,15,FALSE)&lt;U$4,5,(U$3-VLOOKUP($C122,'Regional Crises'!$B$1:$R$66,15,FALSE))/(U$3-U$4)*5)),1)))),(IF(VLOOKUP($E122,'Country Indicator Data'!$B$4:$N$194,11,FALSE)="x","x",ROUND(IF(VLOOKUP($E122,'Country Indicator Data'!$B$4:$N$194,11,FALSE)&gt;U$3,0,IF(VLOOKUP($E122,'Country Indicator Data'!$B$4:$N$194,11,FALSE)&lt;U$4,5,(U$3-VLOOKUP($E122,'Country Indicator Data'!$B$4:$N$194,11,FALSE))/(U$3-U$4)*5)),1))))</f>
        <v>4.3</v>
      </c>
      <c r="V122" s="166">
        <f>IF(B122="Regional crisis",((IF(VLOOKUP($C122,'Regional Crises'!$B$1:$R$66,16,FALSE)="x","x",ROUND(IF(VLOOKUP($C122,'Regional Crises'!$B$1:$R$66,16,FALSE)&gt;V$3,0,IF(VLOOKUP($C122,'Regional Crises'!$B$1:$R$66,16,FALSE)&lt;V$4,5,(V$3-VLOOKUP($C122,'Regional Crises'!$B$1:$R$66,16,FALSE))/(V$3-V$4)*5)),1)))),(IF(VLOOKUP($E122,'Country Indicator Data'!$B$4:$N$194,12,FALSE)="x","x",ROUND(IF(VLOOKUP($E122,'Country Indicator Data'!$B$4:$N$194,12,FALSE)&gt;V$3,0,IF(VLOOKUP($E122,'Country Indicator Data'!$B$4:$N$194,12,FALSE)&lt;V$4,5,(V$3-VLOOKUP($E122,'Country Indicator Data'!$B$4:$N$194,12,FALSE))/(V$3-V$4)*5)),1))))</f>
        <v>5</v>
      </c>
      <c r="W122" s="166">
        <f t="shared" si="44"/>
        <v>4.5999999999999996</v>
      </c>
      <c r="X122" s="166">
        <f t="shared" si="45"/>
        <v>4.5</v>
      </c>
      <c r="Y122" s="173">
        <f>IF('Core Indicators'!FC119="x","x",IF('Core Indicators'!FC119&gt;=5,5,IF('Core Indicators'!FC119&gt;=4,4,IF('Core Indicators'!FC119&gt;=3,3,IF('Core Indicators'!FC119&gt;=2,2,IF('Core Indicators'!FC119&gt;=1,1,0))))))</f>
        <v>5</v>
      </c>
      <c r="Z122" s="166">
        <f t="shared" si="46"/>
        <v>5</v>
      </c>
      <c r="AA122" s="173">
        <f>'Crisis Indicator Data'!Y119</f>
        <v>2</v>
      </c>
      <c r="AB122" s="173">
        <f>'Crisis Indicator Data'!Z119</f>
        <v>3</v>
      </c>
      <c r="AC122" s="173">
        <f>'Crisis Indicator Data'!AA119</f>
        <v>3</v>
      </c>
      <c r="AD122" s="173">
        <f>'Crisis Indicator Data'!AB119</f>
        <v>3</v>
      </c>
      <c r="AE122" s="173">
        <f t="shared" si="47"/>
        <v>5</v>
      </c>
      <c r="AF122" s="173">
        <f>'Crisis Indicator Data'!AC119</f>
        <v>3</v>
      </c>
      <c r="AG122" s="173">
        <f>'Crisis Indicator Data'!AD119</f>
        <v>2</v>
      </c>
      <c r="AH122" s="173">
        <f t="shared" si="48"/>
        <v>5</v>
      </c>
      <c r="AI122" s="173">
        <f>'Crisis Indicator Data'!AE119</f>
        <v>3</v>
      </c>
      <c r="AJ122" s="173">
        <f>'Crisis Indicator Data'!AF119</f>
        <v>2</v>
      </c>
      <c r="AK122" s="173">
        <f>'Crisis Indicator Data'!AG119</f>
        <v>3</v>
      </c>
      <c r="AL122" s="173">
        <f t="shared" si="49"/>
        <v>5</v>
      </c>
      <c r="AM122" s="166">
        <f t="shared" si="50"/>
        <v>5</v>
      </c>
      <c r="AN122" s="166">
        <f t="shared" si="51"/>
        <v>5</v>
      </c>
    </row>
    <row r="123" spans="1:40" ht="13.5" customHeight="1">
      <c r="A123" s="97" t="str">
        <f>'Crisis Indicator Data'!A120</f>
        <v>Complex crisis in Chad</v>
      </c>
      <c r="B123" s="98" t="str">
        <f>'Crisis Indicator Data'!B120</f>
        <v>Multiple crises country</v>
      </c>
      <c r="C123" s="98" t="str">
        <f>'Crisis Indicator Data'!C120</f>
        <v>TCD001</v>
      </c>
      <c r="D123" s="98" t="str">
        <f>'Crisis Indicator Data'!D120</f>
        <v>Chad</v>
      </c>
      <c r="E123" s="99" t="str">
        <f>'Crisis Indicator Data'!E120</f>
        <v>TCD</v>
      </c>
      <c r="F123" s="166">
        <f>IF(B123="Regional crisis",(IF(VLOOKUP($C123,'Regional Crises'!$B$1:$R$66,7,FALSE)="x","x",ROUND(IF(VLOOKUP($C123,'Regional Crises'!$B$1:$R$66,7,FALSE)&gt;$F$3,5,IF(VLOOKUP($C123,'Regional Crises'!$B$1:$R$66,7,FALSE)&lt;F$4,0,($F$3-VLOOKUP($C123,'Regional Crises'!$B$1:$R$66,7,FALSE))/($F$3-$F$4)*5)),1))),IF(VLOOKUP($E123,'Country Indicator Data'!$B$4:$N$194,3,FALSE)="x","x",ROUND(IF(VLOOKUP($E123,'Country Indicator Data'!$B$4:$N$194,3,FALSE)&gt;$F$3,5,IF(VLOOKUP($E123,'Country Indicator Data'!$B$4:$N$194,3,FALSE)&lt;$F$4,0,($F$3-VLOOKUP($E123,'Country Indicator Data'!$B$4:$N$194,3,FALSE))/($F$3-$F$4)*5)),1)))</f>
        <v>1.8</v>
      </c>
      <c r="G123" s="166">
        <f>IF(B123="Regional crisis",(IF(VLOOKUP($C123,'Regional Crises'!$B$1:$R$66,9,FALSE)="x","x",ROUND(IF(VLOOKUP($C123,'Regional Crises'!$B$1:$R$66,9,FALSE)&gt;G$3,5,IF(VLOOKUP($C123,'Regional Crises'!$B$1:$R$66,9,FALSE)&lt;G$4,0,(G$3-VLOOKUP($C123,'Regional Crises'!$B$1:$R$66,9,FALSE))/(G$3-G$4)*5)),1))),IF(VLOOKUP($E123,'Country Indicator Data'!$B$4:$N$194,5,FALSE)="x","x",ROUND(IF(VLOOKUP($E123,'Country Indicator Data'!$B$4:$N$194,5,FALSE)&gt;G$3,5,IF(VLOOKUP($E123,'Country Indicator Data'!$B$4:$N$194,5,FALSE)&lt;G$4,0,(G$3-VLOOKUP($E123,'Country Indicator Data'!$B$4:$N$194,5,FALSE))/(G$3-G$4)*5)),1)))</f>
        <v>3.5</v>
      </c>
      <c r="H123" s="166">
        <f t="shared" si="39"/>
        <v>2.65</v>
      </c>
      <c r="I123" s="166">
        <f>IF(B123="Regional crisis",(IF(VLOOKUP($C123,'Regional Crises'!$B$1:$R$66,6,FALSE)="x","x",ROUND(IF(VLOOKUP($C123,'Regional Crises'!$B$1:$R$66,6,FALSE)&gt;I$3,5,IF(VLOOKUP($C123,'Regional Crises'!$B$1:$R$66,6,FALSE)&lt;I$4,0,5-(I$3-VLOOKUP($C123,'Regional Crises'!$B$1:$R$66,6,FALSE))/(I$3-I$4)*5)),1))),IF(VLOOKUP($E123,'Country Indicator Data'!$B$4:$N$194,2,FALSE)="x","x",ROUND(IF(VLOOKUP($E123,'Country Indicator Data'!$B$4:$N$194,2,FALSE)&gt;I$3,5,IF(VLOOKUP($E123,'Country Indicator Data'!$B$4:$N$194,2,FALSE)&lt;I$4,0,5-(I$3-VLOOKUP($E123,'Country Indicator Data'!$B$4:$N$194,2,FALSE))/(I$3-I$4)*5)),1)))</f>
        <v>4.5999999999999996</v>
      </c>
      <c r="J123" s="166">
        <f>IF(B123="Regional crisis",(IF(VLOOKUP($C123,'Regional Crises'!$B$1:$R$66,8,FALSE)="x","x",ROUND(IF(VLOOKUP($C123,'Regional Crises'!$B$1:$R$66,8,FALSE)&gt;J$3,5,IF(VLOOKUP($C123,'Regional Crises'!$B$1:$R$66,8,FALSE)&lt;J$4,0,5-(J$3-VLOOKUP($C123,'Regional Crises'!$B$1:$R$66,8,FALSE))/(J$3-J$4)*5)),1))),IF(VLOOKUP($E123,'Country Indicator Data'!$B$4:$N$194,4,FALSE)="x","x",ROUND(IF(VLOOKUP($E123,'Country Indicator Data'!$B$4:$N$194,4,FALSE)&gt;J$3,5,IF(VLOOKUP($E123,'Country Indicator Data'!$B$4:$N$194,4,FALSE)&lt;J$4,0,5-(J$3-VLOOKUP($E123,'Country Indicator Data'!$B$4:$N$194,4,FALSE))/(J$3-J$4)*5)),1)))</f>
        <v>1.9</v>
      </c>
      <c r="K123" s="166">
        <f t="shared" si="40"/>
        <v>3.25</v>
      </c>
      <c r="L123" s="166">
        <f>IF(B123="Regional crisis",(IF(VLOOKUP($C123,'Regional Crises'!$B$1:$R$66,10,FALSE)="x","x",ROUND(IF(VLOOKUP($C123,'Regional Crises'!$B$1:$R$66,10,FALSE)&gt;L$3,5,IF(VLOOKUP($C123,'Regional Crises'!$B$1:$R$66,10,FALSE)&lt;L$4,0,5-(L$3-VLOOKUP($C123,'Regional Crises'!$B$1:$R$66,10,FALSE))/(L$3-L$4)*5)),1))),IF(VLOOKUP($E123,'Country Indicator Data'!$B$4:$N$194,6,FALSE)="x","x",ROUND(IF(VLOOKUP($E123,'Country Indicator Data'!$B$4:$N$194,6,FALSE)&gt;L$3,5,IF(VLOOKUP($E123,'Country Indicator Data'!$B$4:$N$194,6,FALSE)&lt;L$4,0,5-(L$3-VLOOKUP($E123,'Country Indicator Data'!$B$4:$N$194,6,FALSE))/(L$3-L$4)*5)),1)))</f>
        <v>4.7</v>
      </c>
      <c r="M123" s="166">
        <f>IF(B123="Regional crisis",(IF(VLOOKUP($C123,'Regional Crises'!$B$1:$R$66,11,FALSE)="x","x",ROUND(IF(VLOOKUP($C123,'Regional Crises'!$B$1:$R$66,11,FALSE)&gt;M$3,5,IF(VLOOKUP($C123,'Regional Crises'!$B$1:$R$66,11,FALSE)&lt;M$4,0,5-(M$3-VLOOKUP($C123,'Regional Crises'!$B$1:$R$66,11,FALSE))/(M$3-M$4)*5)),1))),IF(VLOOKUP($E123,'Country Indicator Data'!$B$4:$N$194,7,FALSE)="x","x",ROUND(IF(VLOOKUP($E123,'Country Indicator Data'!$B$4:$N$194,7,FALSE)&gt;M$3,5,IF(VLOOKUP($E123,'Country Indicator Data'!$B$4:$N$194,7,FALSE)&lt;M$4,0,5-(M$3-VLOOKUP($E123,'Country Indicator Data'!$B$4:$N$194,7,FALSE))/(M$3-M$4)*5)),1)))</f>
        <v>2.2999999999999998</v>
      </c>
      <c r="N123" s="166">
        <f t="shared" si="41"/>
        <v>3.5</v>
      </c>
      <c r="O123" s="166">
        <f t="shared" si="42"/>
        <v>3.1333333333333333</v>
      </c>
      <c r="P123" s="166">
        <f>IF(B123="Regional crisis",VLOOKUP(C123,'Regional Crises'!$B$1:$R$69,12,FALSE),VLOOKUP(E123,'Country Indicator Data'!$B$4:$I$194,8,FALSE))</f>
        <v>3</v>
      </c>
      <c r="Q123" s="166">
        <f>IF($B123="Regional crisis",((IF(VLOOKUP($C123,'Regional Crises'!$B$1:$R$66,13,FALSE)="x","x",ROUND(IF(VLOOKUP($C123,'Regional Crises'!$B$1:$R$66,13,FALSE)&gt;Q$3,5,IF(VLOOKUP($C123,'Regional Crises'!$B$1:$R$66,13,FALSE)&lt;Q$4,0,5-(LOG(Q$3)-LOG(VLOOKUP($C123,'Regional Crises'!$B$1:$R$66,13,FALSE)))/(LOG(Q$3)-LOG(Q$4))*5)),1)))),(IF(VLOOKUP($E123,'Country Indicator Data'!$B$4:$N$194,9,FALSE)="x","x",ROUND(IF(VLOOKUP($E123,'Country Indicator Data'!$B$4:$N$194,9,FALSE)&gt;Q$3,5,IF(VLOOKUP($E123,'Country Indicator Data'!$B$4:$N$194,9,FALSE)&lt;Q$4,0,5-(LOG(Q$3)-LOG(VLOOKUP($E123,'Country Indicator Data'!$B$4:$N$194,9,FALSE)))/(LOG(Q$3)-LOG(Q$4))*5)),1))))</f>
        <v>3.4</v>
      </c>
      <c r="R123" s="166">
        <f t="shared" si="43"/>
        <v>3.2</v>
      </c>
      <c r="S123" s="166">
        <f>IF(B123="Regional crisis",((IF(VLOOKUP($C123,'Regional Crises'!$B$1:$R$66,17,FALSE)="x","x",ROUND(IF(VLOOKUP($C123,'Regional Crises'!$B$1:$R$66,17,FALSE)&gt;S$3,0,IF(VLOOKUP($C123,'Regional Crises'!$B$1:$R$66,17,FALSE)&lt;S$4,5,(S$3-VLOOKUP($C123,'Regional Crises'!$B$1:$R$66,17,FALSE))/(S$3-S$4)*5)),1)))),(IF(VLOOKUP($E123,'Country Indicator Data'!$B$4:$N$194,13,FALSE)="x","x",ROUND(IF(VLOOKUP($E123,'Country Indicator Data'!$B$4:$N$194,13,FALSE)&gt;S$3,0,IF(VLOOKUP($E123,'Country Indicator Data'!$B$4:$N$194,13,FALSE)&lt;S$4,5,(S$3-VLOOKUP($E123,'Country Indicator Data'!$B$4:$N$194,13,FALSE))/(S$3-S$4)*5)),1))))</f>
        <v>4</v>
      </c>
      <c r="T123" s="166">
        <f>IF(B123="Regional crisis",((IF(VLOOKUP($C123,'Regional Crises'!$B$1:$R$66,14,FALSE)="x","x",ROUND(IF(VLOOKUP($C123,'Regional Crises'!$B$1:$R$66,14,FALSE)&gt;T$3,0,IF(VLOOKUP($C123,'Regional Crises'!$B$1:$R$66,14,FALSE)&lt;T$4,5,(T$3-VLOOKUP($C123,'Regional Crises'!$B$1:$R$66,14,FALSE))/(T$3-T$4)*5)),1)))),(IF(VLOOKUP($E123,'Country Indicator Data'!$B$4:$N$194,10,FALSE)="x","x",ROUND(IF(VLOOKUP($E123,'Country Indicator Data'!$B$4:$N$194,10,FALSE)&gt;T$3,0,IF(VLOOKUP($E123,'Country Indicator Data'!$B$4:$N$194,10,FALSE)&lt;T$4,5,(T$3-VLOOKUP($E123,'Country Indicator Data'!$B$4:$N$194,10,FALSE))/(T$3-T$4)*5)),1))))</f>
        <v>3.8</v>
      </c>
      <c r="U123" s="166">
        <f>IF(B123="Regional crisis",((IF(VLOOKUP($C123,'Regional Crises'!$B$1:$R$66,15,FALSE)="x","x",ROUND(IF(VLOOKUP($C123,'Regional Crises'!$B$1:$R$66,15,FALSE)&gt;U$3,0,IF(VLOOKUP($C123,'Regional Crises'!$B$1:$R$66,15,FALSE)&lt;U$4,5,(U$3-VLOOKUP($C123,'Regional Crises'!$B$1:$R$66,15,FALSE))/(U$3-U$4)*5)),1)))),(IF(VLOOKUP($E123,'Country Indicator Data'!$B$4:$N$194,11,FALSE)="x","x",ROUND(IF(VLOOKUP($E123,'Country Indicator Data'!$B$4:$N$194,11,FALSE)&gt;U$3,0,IF(VLOOKUP($E123,'Country Indicator Data'!$B$4:$N$194,11,FALSE)&lt;U$4,5,(U$3-VLOOKUP($E123,'Country Indicator Data'!$B$4:$N$194,11,FALSE))/(U$3-U$4)*5)),1))))</f>
        <v>4.0999999999999996</v>
      </c>
      <c r="V123" s="166">
        <f>IF(B123="Regional crisis",((IF(VLOOKUP($C123,'Regional Crises'!$B$1:$R$66,16,FALSE)="x","x",ROUND(IF(VLOOKUP($C123,'Regional Crises'!$B$1:$R$66,16,FALSE)&gt;V$3,0,IF(VLOOKUP($C123,'Regional Crises'!$B$1:$R$66,16,FALSE)&lt;V$4,5,(V$3-VLOOKUP($C123,'Regional Crises'!$B$1:$R$66,16,FALSE))/(V$3-V$4)*5)),1)))),(IF(VLOOKUP($E123,'Country Indicator Data'!$B$4:$N$194,12,FALSE)="x","x",ROUND(IF(VLOOKUP($E123,'Country Indicator Data'!$B$4:$N$194,12,FALSE)&gt;V$3,0,IF(VLOOKUP($E123,'Country Indicator Data'!$B$4:$N$194,12,FALSE)&lt;V$4,5,(V$3-VLOOKUP($E123,'Country Indicator Data'!$B$4:$N$194,12,FALSE))/(V$3-V$4)*5)),1))))</f>
        <v>4.2</v>
      </c>
      <c r="W123" s="166">
        <f t="shared" si="44"/>
        <v>4</v>
      </c>
      <c r="X123" s="166">
        <f t="shared" si="45"/>
        <v>3.4</v>
      </c>
      <c r="Y123" s="173">
        <f>IF('Core Indicators'!FC120="x","x",IF('Core Indicators'!FC120&gt;=5,5,IF('Core Indicators'!FC120&gt;=4,4,IF('Core Indicators'!FC120&gt;=3,3,IF('Core Indicators'!FC120&gt;=2,2,IF('Core Indicators'!FC120&gt;=1,1,0))))))</f>
        <v>5</v>
      </c>
      <c r="Z123" s="166">
        <f t="shared" si="46"/>
        <v>5</v>
      </c>
      <c r="AA123" s="173">
        <f>'Crisis Indicator Data'!Y120</f>
        <v>1</v>
      </c>
      <c r="AB123" s="173">
        <f>'Crisis Indicator Data'!Z120</f>
        <v>2</v>
      </c>
      <c r="AC123" s="173">
        <f>'Crisis Indicator Data'!AA120</f>
        <v>2</v>
      </c>
      <c r="AD123" s="173">
        <f>'Crisis Indicator Data'!AB120</f>
        <v>0</v>
      </c>
      <c r="AE123" s="173">
        <f t="shared" si="47"/>
        <v>2</v>
      </c>
      <c r="AF123" s="173">
        <f>'Crisis Indicator Data'!AC120</f>
        <v>0</v>
      </c>
      <c r="AG123" s="173">
        <f>'Crisis Indicator Data'!AD120</f>
        <v>2</v>
      </c>
      <c r="AH123" s="173">
        <f t="shared" si="48"/>
        <v>2</v>
      </c>
      <c r="AI123" s="173">
        <f>'Crisis Indicator Data'!AE120</f>
        <v>3</v>
      </c>
      <c r="AJ123" s="173">
        <f>'Crisis Indicator Data'!AF120</f>
        <v>2</v>
      </c>
      <c r="AK123" s="173">
        <f>'Crisis Indicator Data'!AG120</f>
        <v>3</v>
      </c>
      <c r="AL123" s="173">
        <f t="shared" si="49"/>
        <v>5</v>
      </c>
      <c r="AM123" s="166">
        <f t="shared" si="50"/>
        <v>3</v>
      </c>
      <c r="AN123" s="166">
        <f t="shared" si="51"/>
        <v>4</v>
      </c>
    </row>
    <row r="124" spans="1:40" ht="13.5" customHeight="1">
      <c r="A124" s="97" t="str">
        <f>'Crisis Indicator Data'!A121</f>
        <v>Boko Haram in Chad</v>
      </c>
      <c r="B124" s="98" t="str">
        <f>'Crisis Indicator Data'!B121</f>
        <v>Conflict</v>
      </c>
      <c r="C124" s="98" t="str">
        <f>'Crisis Indicator Data'!C121</f>
        <v>TCD003</v>
      </c>
      <c r="D124" s="98" t="str">
        <f>'Crisis Indicator Data'!D121</f>
        <v>Chad</v>
      </c>
      <c r="E124" s="99" t="str">
        <f>'Crisis Indicator Data'!E121</f>
        <v>TCD</v>
      </c>
      <c r="F124" s="166">
        <f>IF(B124="Regional crisis",(IF(VLOOKUP($C124,'Regional Crises'!$B$1:$R$66,7,FALSE)="x","x",ROUND(IF(VLOOKUP($C124,'Regional Crises'!$B$1:$R$66,7,FALSE)&gt;$F$3,5,IF(VLOOKUP($C124,'Regional Crises'!$B$1:$R$66,7,FALSE)&lt;F$4,0,($F$3-VLOOKUP($C124,'Regional Crises'!$B$1:$R$66,7,FALSE))/($F$3-$F$4)*5)),1))),IF(VLOOKUP($E124,'Country Indicator Data'!$B$4:$N$194,3,FALSE)="x","x",ROUND(IF(VLOOKUP($E124,'Country Indicator Data'!$B$4:$N$194,3,FALSE)&gt;$F$3,5,IF(VLOOKUP($E124,'Country Indicator Data'!$B$4:$N$194,3,FALSE)&lt;$F$4,0,($F$3-VLOOKUP($E124,'Country Indicator Data'!$B$4:$N$194,3,FALSE))/($F$3-$F$4)*5)),1)))</f>
        <v>1.8</v>
      </c>
      <c r="G124" s="166">
        <f>IF(B124="Regional crisis",(IF(VLOOKUP($C124,'Regional Crises'!$B$1:$R$66,9,FALSE)="x","x",ROUND(IF(VLOOKUP($C124,'Regional Crises'!$B$1:$R$66,9,FALSE)&gt;G$3,5,IF(VLOOKUP($C124,'Regional Crises'!$B$1:$R$66,9,FALSE)&lt;G$4,0,(G$3-VLOOKUP($C124,'Regional Crises'!$B$1:$R$66,9,FALSE))/(G$3-G$4)*5)),1))),IF(VLOOKUP($E124,'Country Indicator Data'!$B$4:$N$194,5,FALSE)="x","x",ROUND(IF(VLOOKUP($E124,'Country Indicator Data'!$B$4:$N$194,5,FALSE)&gt;G$3,5,IF(VLOOKUP($E124,'Country Indicator Data'!$B$4:$N$194,5,FALSE)&lt;G$4,0,(G$3-VLOOKUP($E124,'Country Indicator Data'!$B$4:$N$194,5,FALSE))/(G$3-G$4)*5)),1)))</f>
        <v>3.5</v>
      </c>
      <c r="H124" s="166">
        <f t="shared" si="39"/>
        <v>2.65</v>
      </c>
      <c r="I124" s="166">
        <f>IF(B124="Regional crisis",(IF(VLOOKUP($C124,'Regional Crises'!$B$1:$R$66,6,FALSE)="x","x",ROUND(IF(VLOOKUP($C124,'Regional Crises'!$B$1:$R$66,6,FALSE)&gt;I$3,5,IF(VLOOKUP($C124,'Regional Crises'!$B$1:$R$66,6,FALSE)&lt;I$4,0,5-(I$3-VLOOKUP($C124,'Regional Crises'!$B$1:$R$66,6,FALSE))/(I$3-I$4)*5)),1))),IF(VLOOKUP($E124,'Country Indicator Data'!$B$4:$N$194,2,FALSE)="x","x",ROUND(IF(VLOOKUP($E124,'Country Indicator Data'!$B$4:$N$194,2,FALSE)&gt;I$3,5,IF(VLOOKUP($E124,'Country Indicator Data'!$B$4:$N$194,2,FALSE)&lt;I$4,0,5-(I$3-VLOOKUP($E124,'Country Indicator Data'!$B$4:$N$194,2,FALSE))/(I$3-I$4)*5)),1)))</f>
        <v>4.5999999999999996</v>
      </c>
      <c r="J124" s="166">
        <f>IF(B124="Regional crisis",(IF(VLOOKUP($C124,'Regional Crises'!$B$1:$R$66,8,FALSE)="x","x",ROUND(IF(VLOOKUP($C124,'Regional Crises'!$B$1:$R$66,8,FALSE)&gt;J$3,5,IF(VLOOKUP($C124,'Regional Crises'!$B$1:$R$66,8,FALSE)&lt;J$4,0,5-(J$3-VLOOKUP($C124,'Regional Crises'!$B$1:$R$66,8,FALSE))/(J$3-J$4)*5)),1))),IF(VLOOKUP($E124,'Country Indicator Data'!$B$4:$N$194,4,FALSE)="x","x",ROUND(IF(VLOOKUP($E124,'Country Indicator Data'!$B$4:$N$194,4,FALSE)&gt;J$3,5,IF(VLOOKUP($E124,'Country Indicator Data'!$B$4:$N$194,4,FALSE)&lt;J$4,0,5-(J$3-VLOOKUP($E124,'Country Indicator Data'!$B$4:$N$194,4,FALSE))/(J$3-J$4)*5)),1)))</f>
        <v>1.9</v>
      </c>
      <c r="K124" s="166">
        <f t="shared" si="40"/>
        <v>3.25</v>
      </c>
      <c r="L124" s="166">
        <f>IF(B124="Regional crisis",(IF(VLOOKUP($C124,'Regional Crises'!$B$1:$R$66,10,FALSE)="x","x",ROUND(IF(VLOOKUP($C124,'Regional Crises'!$B$1:$R$66,10,FALSE)&gt;L$3,5,IF(VLOOKUP($C124,'Regional Crises'!$B$1:$R$66,10,FALSE)&lt;L$4,0,5-(L$3-VLOOKUP($C124,'Regional Crises'!$B$1:$R$66,10,FALSE))/(L$3-L$4)*5)),1))),IF(VLOOKUP($E124,'Country Indicator Data'!$B$4:$N$194,6,FALSE)="x","x",ROUND(IF(VLOOKUP($E124,'Country Indicator Data'!$B$4:$N$194,6,FALSE)&gt;L$3,5,IF(VLOOKUP($E124,'Country Indicator Data'!$B$4:$N$194,6,FALSE)&lt;L$4,0,5-(L$3-VLOOKUP($E124,'Country Indicator Data'!$B$4:$N$194,6,FALSE))/(L$3-L$4)*5)),1)))</f>
        <v>4.7</v>
      </c>
      <c r="M124" s="166">
        <f>IF(B124="Regional crisis",(IF(VLOOKUP($C124,'Regional Crises'!$B$1:$R$66,11,FALSE)="x","x",ROUND(IF(VLOOKUP($C124,'Regional Crises'!$B$1:$R$66,11,FALSE)&gt;M$3,5,IF(VLOOKUP($C124,'Regional Crises'!$B$1:$R$66,11,FALSE)&lt;M$4,0,5-(M$3-VLOOKUP($C124,'Regional Crises'!$B$1:$R$66,11,FALSE))/(M$3-M$4)*5)),1))),IF(VLOOKUP($E124,'Country Indicator Data'!$B$4:$N$194,7,FALSE)="x","x",ROUND(IF(VLOOKUP($E124,'Country Indicator Data'!$B$4:$N$194,7,FALSE)&gt;M$3,5,IF(VLOOKUP($E124,'Country Indicator Data'!$B$4:$N$194,7,FALSE)&lt;M$4,0,5-(M$3-VLOOKUP($E124,'Country Indicator Data'!$B$4:$N$194,7,FALSE))/(M$3-M$4)*5)),1)))</f>
        <v>2.2999999999999998</v>
      </c>
      <c r="N124" s="166">
        <f t="shared" si="41"/>
        <v>3.5</v>
      </c>
      <c r="O124" s="166">
        <f t="shared" si="42"/>
        <v>3.1333333333333333</v>
      </c>
      <c r="P124" s="166">
        <f>IF(B124="Regional crisis",VLOOKUP(C124,'Regional Crises'!$B$1:$R$69,12,FALSE),VLOOKUP(E124,'Country Indicator Data'!$B$4:$I$194,8,FALSE))</f>
        <v>3</v>
      </c>
      <c r="Q124" s="166">
        <f>IF($B124="Regional crisis",((IF(VLOOKUP($C124,'Regional Crises'!$B$1:$R$66,13,FALSE)="x","x",ROUND(IF(VLOOKUP($C124,'Regional Crises'!$B$1:$R$66,13,FALSE)&gt;Q$3,5,IF(VLOOKUP($C124,'Regional Crises'!$B$1:$R$66,13,FALSE)&lt;Q$4,0,5-(LOG(Q$3)-LOG(VLOOKUP($C124,'Regional Crises'!$B$1:$R$66,13,FALSE)))/(LOG(Q$3)-LOG(Q$4))*5)),1)))),(IF(VLOOKUP($E124,'Country Indicator Data'!$B$4:$N$194,9,FALSE)="x","x",ROUND(IF(VLOOKUP($E124,'Country Indicator Data'!$B$4:$N$194,9,FALSE)&gt;Q$3,5,IF(VLOOKUP($E124,'Country Indicator Data'!$B$4:$N$194,9,FALSE)&lt;Q$4,0,5-(LOG(Q$3)-LOG(VLOOKUP($E124,'Country Indicator Data'!$B$4:$N$194,9,FALSE)))/(LOG(Q$3)-LOG(Q$4))*5)),1))))</f>
        <v>3.4</v>
      </c>
      <c r="R124" s="166">
        <f t="shared" si="43"/>
        <v>3.2</v>
      </c>
      <c r="S124" s="166">
        <f>IF(B124="Regional crisis",((IF(VLOOKUP($C124,'Regional Crises'!$B$1:$R$66,17,FALSE)="x","x",ROUND(IF(VLOOKUP($C124,'Regional Crises'!$B$1:$R$66,17,FALSE)&gt;S$3,0,IF(VLOOKUP($C124,'Regional Crises'!$B$1:$R$66,17,FALSE)&lt;S$4,5,(S$3-VLOOKUP($C124,'Regional Crises'!$B$1:$R$66,17,FALSE))/(S$3-S$4)*5)),1)))),(IF(VLOOKUP($E124,'Country Indicator Data'!$B$4:$N$194,13,FALSE)="x","x",ROUND(IF(VLOOKUP($E124,'Country Indicator Data'!$B$4:$N$194,13,FALSE)&gt;S$3,0,IF(VLOOKUP($E124,'Country Indicator Data'!$B$4:$N$194,13,FALSE)&lt;S$4,5,(S$3-VLOOKUP($E124,'Country Indicator Data'!$B$4:$N$194,13,FALSE))/(S$3-S$4)*5)),1))))</f>
        <v>4</v>
      </c>
      <c r="T124" s="166">
        <f>IF(B124="Regional crisis",((IF(VLOOKUP($C124,'Regional Crises'!$B$1:$R$66,14,FALSE)="x","x",ROUND(IF(VLOOKUP($C124,'Regional Crises'!$B$1:$R$66,14,FALSE)&gt;T$3,0,IF(VLOOKUP($C124,'Regional Crises'!$B$1:$R$66,14,FALSE)&lt;T$4,5,(T$3-VLOOKUP($C124,'Regional Crises'!$B$1:$R$66,14,FALSE))/(T$3-T$4)*5)),1)))),(IF(VLOOKUP($E124,'Country Indicator Data'!$B$4:$N$194,10,FALSE)="x","x",ROUND(IF(VLOOKUP($E124,'Country Indicator Data'!$B$4:$N$194,10,FALSE)&gt;T$3,0,IF(VLOOKUP($E124,'Country Indicator Data'!$B$4:$N$194,10,FALSE)&lt;T$4,5,(T$3-VLOOKUP($E124,'Country Indicator Data'!$B$4:$N$194,10,FALSE))/(T$3-T$4)*5)),1))))</f>
        <v>3.8</v>
      </c>
      <c r="U124" s="166">
        <f>IF(B124="Regional crisis",((IF(VLOOKUP($C124,'Regional Crises'!$B$1:$R$66,15,FALSE)="x","x",ROUND(IF(VLOOKUP($C124,'Regional Crises'!$B$1:$R$66,15,FALSE)&gt;U$3,0,IF(VLOOKUP($C124,'Regional Crises'!$B$1:$R$66,15,FALSE)&lt;U$4,5,(U$3-VLOOKUP($C124,'Regional Crises'!$B$1:$R$66,15,FALSE))/(U$3-U$4)*5)),1)))),(IF(VLOOKUP($E124,'Country Indicator Data'!$B$4:$N$194,11,FALSE)="x","x",ROUND(IF(VLOOKUP($E124,'Country Indicator Data'!$B$4:$N$194,11,FALSE)&gt;U$3,0,IF(VLOOKUP($E124,'Country Indicator Data'!$B$4:$N$194,11,FALSE)&lt;U$4,5,(U$3-VLOOKUP($E124,'Country Indicator Data'!$B$4:$N$194,11,FALSE))/(U$3-U$4)*5)),1))))</f>
        <v>4.0999999999999996</v>
      </c>
      <c r="V124" s="166">
        <f>IF(B124="Regional crisis",((IF(VLOOKUP($C124,'Regional Crises'!$B$1:$R$66,16,FALSE)="x","x",ROUND(IF(VLOOKUP($C124,'Regional Crises'!$B$1:$R$66,16,FALSE)&gt;V$3,0,IF(VLOOKUP($C124,'Regional Crises'!$B$1:$R$66,16,FALSE)&lt;V$4,5,(V$3-VLOOKUP($C124,'Regional Crises'!$B$1:$R$66,16,FALSE))/(V$3-V$4)*5)),1)))),(IF(VLOOKUP($E124,'Country Indicator Data'!$B$4:$N$194,12,FALSE)="x","x",ROUND(IF(VLOOKUP($E124,'Country Indicator Data'!$B$4:$N$194,12,FALSE)&gt;V$3,0,IF(VLOOKUP($E124,'Country Indicator Data'!$B$4:$N$194,12,FALSE)&lt;V$4,5,(V$3-VLOOKUP($E124,'Country Indicator Data'!$B$4:$N$194,12,FALSE))/(V$3-V$4)*5)),1))))</f>
        <v>4.2</v>
      </c>
      <c r="W124" s="166">
        <f t="shared" si="44"/>
        <v>4</v>
      </c>
      <c r="X124" s="166">
        <f t="shared" si="45"/>
        <v>3.4</v>
      </c>
      <c r="Y124" s="173">
        <f>IF('Core Indicators'!FC121="x","x",IF('Core Indicators'!FC121&gt;=5,5,IF('Core Indicators'!FC121&gt;=4,4,IF('Core Indicators'!FC121&gt;=3,3,IF('Core Indicators'!FC121&gt;=2,2,IF('Core Indicators'!FC121&gt;=1,1,0))))))</f>
        <v>5</v>
      </c>
      <c r="Z124" s="166">
        <f t="shared" si="46"/>
        <v>5</v>
      </c>
      <c r="AA124" s="173">
        <f>'Crisis Indicator Data'!Y121</f>
        <v>1</v>
      </c>
      <c r="AB124" s="173">
        <f>'Crisis Indicator Data'!Z121</f>
        <v>2</v>
      </c>
      <c r="AC124" s="173">
        <f>'Crisis Indicator Data'!AA121</f>
        <v>2</v>
      </c>
      <c r="AD124" s="173">
        <f>'Crisis Indicator Data'!AB121</f>
        <v>0</v>
      </c>
      <c r="AE124" s="173">
        <f t="shared" si="47"/>
        <v>2</v>
      </c>
      <c r="AF124" s="173">
        <f>'Crisis Indicator Data'!AC121</f>
        <v>0</v>
      </c>
      <c r="AG124" s="173">
        <f>'Crisis Indicator Data'!AD121</f>
        <v>2</v>
      </c>
      <c r="AH124" s="173">
        <f t="shared" si="48"/>
        <v>2</v>
      </c>
      <c r="AI124" s="173">
        <f>'Crisis Indicator Data'!AE121</f>
        <v>3</v>
      </c>
      <c r="AJ124" s="173">
        <f>'Crisis Indicator Data'!AF121</f>
        <v>2</v>
      </c>
      <c r="AK124" s="173">
        <f>'Crisis Indicator Data'!AG121</f>
        <v>3</v>
      </c>
      <c r="AL124" s="173">
        <f t="shared" si="49"/>
        <v>5</v>
      </c>
      <c r="AM124" s="166">
        <f t="shared" si="50"/>
        <v>3</v>
      </c>
      <c r="AN124" s="166">
        <f t="shared" si="51"/>
        <v>4</v>
      </c>
    </row>
    <row r="125" spans="1:40" ht="13.5" customHeight="1">
      <c r="A125" s="97" t="str">
        <f>'Crisis Indicator Data'!A122</f>
        <v>CAR refugees in Chad</v>
      </c>
      <c r="B125" s="98" t="str">
        <f>'Crisis Indicator Data'!B122</f>
        <v>International displacement</v>
      </c>
      <c r="C125" s="98" t="str">
        <f>'Crisis Indicator Data'!C122</f>
        <v>TCD004</v>
      </c>
      <c r="D125" s="98" t="str">
        <f>'Crisis Indicator Data'!D122</f>
        <v>Chad</v>
      </c>
      <c r="E125" s="99" t="str">
        <f>'Crisis Indicator Data'!E122</f>
        <v>TCD</v>
      </c>
      <c r="F125" s="166">
        <f>IF(B125="Regional crisis",(IF(VLOOKUP($C125,'Regional Crises'!$B$1:$R$66,7,FALSE)="x","x",ROUND(IF(VLOOKUP($C125,'Regional Crises'!$B$1:$R$66,7,FALSE)&gt;$F$3,5,IF(VLOOKUP($C125,'Regional Crises'!$B$1:$R$66,7,FALSE)&lt;F$4,0,($F$3-VLOOKUP($C125,'Regional Crises'!$B$1:$R$66,7,FALSE))/($F$3-$F$4)*5)),1))),IF(VLOOKUP($E125,'Country Indicator Data'!$B$4:$N$194,3,FALSE)="x","x",ROUND(IF(VLOOKUP($E125,'Country Indicator Data'!$B$4:$N$194,3,FALSE)&gt;$F$3,5,IF(VLOOKUP($E125,'Country Indicator Data'!$B$4:$N$194,3,FALSE)&lt;$F$4,0,($F$3-VLOOKUP($E125,'Country Indicator Data'!$B$4:$N$194,3,FALSE))/($F$3-$F$4)*5)),1)))</f>
        <v>1.8</v>
      </c>
      <c r="G125" s="166">
        <f>IF(B125="Regional crisis",(IF(VLOOKUP($C125,'Regional Crises'!$B$1:$R$66,9,FALSE)="x","x",ROUND(IF(VLOOKUP($C125,'Regional Crises'!$B$1:$R$66,9,FALSE)&gt;G$3,5,IF(VLOOKUP($C125,'Regional Crises'!$B$1:$R$66,9,FALSE)&lt;G$4,0,(G$3-VLOOKUP($C125,'Regional Crises'!$B$1:$R$66,9,FALSE))/(G$3-G$4)*5)),1))),IF(VLOOKUP($E125,'Country Indicator Data'!$B$4:$N$194,5,FALSE)="x","x",ROUND(IF(VLOOKUP($E125,'Country Indicator Data'!$B$4:$N$194,5,FALSE)&gt;G$3,5,IF(VLOOKUP($E125,'Country Indicator Data'!$B$4:$N$194,5,FALSE)&lt;G$4,0,(G$3-VLOOKUP($E125,'Country Indicator Data'!$B$4:$N$194,5,FALSE))/(G$3-G$4)*5)),1)))</f>
        <v>3.5</v>
      </c>
      <c r="H125" s="166">
        <f t="shared" si="39"/>
        <v>2.65</v>
      </c>
      <c r="I125" s="166">
        <f>IF(B125="Regional crisis",(IF(VLOOKUP($C125,'Regional Crises'!$B$1:$R$66,6,FALSE)="x","x",ROUND(IF(VLOOKUP($C125,'Regional Crises'!$B$1:$R$66,6,FALSE)&gt;I$3,5,IF(VLOOKUP($C125,'Regional Crises'!$B$1:$R$66,6,FALSE)&lt;I$4,0,5-(I$3-VLOOKUP($C125,'Regional Crises'!$B$1:$R$66,6,FALSE))/(I$3-I$4)*5)),1))),IF(VLOOKUP($E125,'Country Indicator Data'!$B$4:$N$194,2,FALSE)="x","x",ROUND(IF(VLOOKUP($E125,'Country Indicator Data'!$B$4:$N$194,2,FALSE)&gt;I$3,5,IF(VLOOKUP($E125,'Country Indicator Data'!$B$4:$N$194,2,FALSE)&lt;I$4,0,5-(I$3-VLOOKUP($E125,'Country Indicator Data'!$B$4:$N$194,2,FALSE))/(I$3-I$4)*5)),1)))</f>
        <v>4.5999999999999996</v>
      </c>
      <c r="J125" s="166">
        <f>IF(B125="Regional crisis",(IF(VLOOKUP($C125,'Regional Crises'!$B$1:$R$66,8,FALSE)="x","x",ROUND(IF(VLOOKUP($C125,'Regional Crises'!$B$1:$R$66,8,FALSE)&gt;J$3,5,IF(VLOOKUP($C125,'Regional Crises'!$B$1:$R$66,8,FALSE)&lt;J$4,0,5-(J$3-VLOOKUP($C125,'Regional Crises'!$B$1:$R$66,8,FALSE))/(J$3-J$4)*5)),1))),IF(VLOOKUP($E125,'Country Indicator Data'!$B$4:$N$194,4,FALSE)="x","x",ROUND(IF(VLOOKUP($E125,'Country Indicator Data'!$B$4:$N$194,4,FALSE)&gt;J$3,5,IF(VLOOKUP($E125,'Country Indicator Data'!$B$4:$N$194,4,FALSE)&lt;J$4,0,5-(J$3-VLOOKUP($E125,'Country Indicator Data'!$B$4:$N$194,4,FALSE))/(J$3-J$4)*5)),1)))</f>
        <v>1.9</v>
      </c>
      <c r="K125" s="166">
        <f t="shared" si="40"/>
        <v>3.25</v>
      </c>
      <c r="L125" s="166">
        <f>IF(B125="Regional crisis",(IF(VLOOKUP($C125,'Regional Crises'!$B$1:$R$66,10,FALSE)="x","x",ROUND(IF(VLOOKUP($C125,'Regional Crises'!$B$1:$R$66,10,FALSE)&gt;L$3,5,IF(VLOOKUP($C125,'Regional Crises'!$B$1:$R$66,10,FALSE)&lt;L$4,0,5-(L$3-VLOOKUP($C125,'Regional Crises'!$B$1:$R$66,10,FALSE))/(L$3-L$4)*5)),1))),IF(VLOOKUP($E125,'Country Indicator Data'!$B$4:$N$194,6,FALSE)="x","x",ROUND(IF(VLOOKUP($E125,'Country Indicator Data'!$B$4:$N$194,6,FALSE)&gt;L$3,5,IF(VLOOKUP($E125,'Country Indicator Data'!$B$4:$N$194,6,FALSE)&lt;L$4,0,5-(L$3-VLOOKUP($E125,'Country Indicator Data'!$B$4:$N$194,6,FALSE))/(L$3-L$4)*5)),1)))</f>
        <v>4.7</v>
      </c>
      <c r="M125" s="166">
        <f>IF(B125="Regional crisis",(IF(VLOOKUP($C125,'Regional Crises'!$B$1:$R$66,11,FALSE)="x","x",ROUND(IF(VLOOKUP($C125,'Regional Crises'!$B$1:$R$66,11,FALSE)&gt;M$3,5,IF(VLOOKUP($C125,'Regional Crises'!$B$1:$R$66,11,FALSE)&lt;M$4,0,5-(M$3-VLOOKUP($C125,'Regional Crises'!$B$1:$R$66,11,FALSE))/(M$3-M$4)*5)),1))),IF(VLOOKUP($E125,'Country Indicator Data'!$B$4:$N$194,7,FALSE)="x","x",ROUND(IF(VLOOKUP($E125,'Country Indicator Data'!$B$4:$N$194,7,FALSE)&gt;M$3,5,IF(VLOOKUP($E125,'Country Indicator Data'!$B$4:$N$194,7,FALSE)&lt;M$4,0,5-(M$3-VLOOKUP($E125,'Country Indicator Data'!$B$4:$N$194,7,FALSE))/(M$3-M$4)*5)),1)))</f>
        <v>2.2999999999999998</v>
      </c>
      <c r="N125" s="166">
        <f t="shared" si="41"/>
        <v>3.5</v>
      </c>
      <c r="O125" s="166">
        <f t="shared" si="42"/>
        <v>3.1333333333333333</v>
      </c>
      <c r="P125" s="166">
        <f>IF(B125="Regional crisis",VLOOKUP(C125,'Regional Crises'!$B$1:$R$69,12,FALSE),VLOOKUP(E125,'Country Indicator Data'!$B$4:$I$194,8,FALSE))</f>
        <v>3</v>
      </c>
      <c r="Q125" s="166">
        <f>IF($B125="Regional crisis",((IF(VLOOKUP($C125,'Regional Crises'!$B$1:$R$66,13,FALSE)="x","x",ROUND(IF(VLOOKUP($C125,'Regional Crises'!$B$1:$R$66,13,FALSE)&gt;Q$3,5,IF(VLOOKUP($C125,'Regional Crises'!$B$1:$R$66,13,FALSE)&lt;Q$4,0,5-(LOG(Q$3)-LOG(VLOOKUP($C125,'Regional Crises'!$B$1:$R$66,13,FALSE)))/(LOG(Q$3)-LOG(Q$4))*5)),1)))),(IF(VLOOKUP($E125,'Country Indicator Data'!$B$4:$N$194,9,FALSE)="x","x",ROUND(IF(VLOOKUP($E125,'Country Indicator Data'!$B$4:$N$194,9,FALSE)&gt;Q$3,5,IF(VLOOKUP($E125,'Country Indicator Data'!$B$4:$N$194,9,FALSE)&lt;Q$4,0,5-(LOG(Q$3)-LOG(VLOOKUP($E125,'Country Indicator Data'!$B$4:$N$194,9,FALSE)))/(LOG(Q$3)-LOG(Q$4))*5)),1))))</f>
        <v>3.4</v>
      </c>
      <c r="R125" s="166">
        <f t="shared" si="43"/>
        <v>3.2</v>
      </c>
      <c r="S125" s="166">
        <f>IF(B125="Regional crisis",((IF(VLOOKUP($C125,'Regional Crises'!$B$1:$R$66,17,FALSE)="x","x",ROUND(IF(VLOOKUP($C125,'Regional Crises'!$B$1:$R$66,17,FALSE)&gt;S$3,0,IF(VLOOKUP($C125,'Regional Crises'!$B$1:$R$66,17,FALSE)&lt;S$4,5,(S$3-VLOOKUP($C125,'Regional Crises'!$B$1:$R$66,17,FALSE))/(S$3-S$4)*5)),1)))),(IF(VLOOKUP($E125,'Country Indicator Data'!$B$4:$N$194,13,FALSE)="x","x",ROUND(IF(VLOOKUP($E125,'Country Indicator Data'!$B$4:$N$194,13,FALSE)&gt;S$3,0,IF(VLOOKUP($E125,'Country Indicator Data'!$B$4:$N$194,13,FALSE)&lt;S$4,5,(S$3-VLOOKUP($E125,'Country Indicator Data'!$B$4:$N$194,13,FALSE))/(S$3-S$4)*5)),1))))</f>
        <v>4</v>
      </c>
      <c r="T125" s="166">
        <f>IF(B125="Regional crisis",((IF(VLOOKUP($C125,'Regional Crises'!$B$1:$R$66,14,FALSE)="x","x",ROUND(IF(VLOOKUP($C125,'Regional Crises'!$B$1:$R$66,14,FALSE)&gt;T$3,0,IF(VLOOKUP($C125,'Regional Crises'!$B$1:$R$66,14,FALSE)&lt;T$4,5,(T$3-VLOOKUP($C125,'Regional Crises'!$B$1:$R$66,14,FALSE))/(T$3-T$4)*5)),1)))),(IF(VLOOKUP($E125,'Country Indicator Data'!$B$4:$N$194,10,FALSE)="x","x",ROUND(IF(VLOOKUP($E125,'Country Indicator Data'!$B$4:$N$194,10,FALSE)&gt;T$3,0,IF(VLOOKUP($E125,'Country Indicator Data'!$B$4:$N$194,10,FALSE)&lt;T$4,5,(T$3-VLOOKUP($E125,'Country Indicator Data'!$B$4:$N$194,10,FALSE))/(T$3-T$4)*5)),1))))</f>
        <v>3.8</v>
      </c>
      <c r="U125" s="166">
        <f>IF(B125="Regional crisis",((IF(VLOOKUP($C125,'Regional Crises'!$B$1:$R$66,15,FALSE)="x","x",ROUND(IF(VLOOKUP($C125,'Regional Crises'!$B$1:$R$66,15,FALSE)&gt;U$3,0,IF(VLOOKUP($C125,'Regional Crises'!$B$1:$R$66,15,FALSE)&lt;U$4,5,(U$3-VLOOKUP($C125,'Regional Crises'!$B$1:$R$66,15,FALSE))/(U$3-U$4)*5)),1)))),(IF(VLOOKUP($E125,'Country Indicator Data'!$B$4:$N$194,11,FALSE)="x","x",ROUND(IF(VLOOKUP($E125,'Country Indicator Data'!$B$4:$N$194,11,FALSE)&gt;U$3,0,IF(VLOOKUP($E125,'Country Indicator Data'!$B$4:$N$194,11,FALSE)&lt;U$4,5,(U$3-VLOOKUP($E125,'Country Indicator Data'!$B$4:$N$194,11,FALSE))/(U$3-U$4)*5)),1))))</f>
        <v>4.0999999999999996</v>
      </c>
      <c r="V125" s="166">
        <f>IF(B125="Regional crisis",((IF(VLOOKUP($C125,'Regional Crises'!$B$1:$R$66,16,FALSE)="x","x",ROUND(IF(VLOOKUP($C125,'Regional Crises'!$B$1:$R$66,16,FALSE)&gt;V$3,0,IF(VLOOKUP($C125,'Regional Crises'!$B$1:$R$66,16,FALSE)&lt;V$4,5,(V$3-VLOOKUP($C125,'Regional Crises'!$B$1:$R$66,16,FALSE))/(V$3-V$4)*5)),1)))),(IF(VLOOKUP($E125,'Country Indicator Data'!$B$4:$N$194,12,FALSE)="x","x",ROUND(IF(VLOOKUP($E125,'Country Indicator Data'!$B$4:$N$194,12,FALSE)&gt;V$3,0,IF(VLOOKUP($E125,'Country Indicator Data'!$B$4:$N$194,12,FALSE)&lt;V$4,5,(V$3-VLOOKUP($E125,'Country Indicator Data'!$B$4:$N$194,12,FALSE))/(V$3-V$4)*5)),1))))</f>
        <v>4.2</v>
      </c>
      <c r="W125" s="166">
        <f t="shared" si="44"/>
        <v>4</v>
      </c>
      <c r="X125" s="166">
        <f t="shared" si="45"/>
        <v>3.4</v>
      </c>
      <c r="Y125" s="173">
        <f>IF('Core Indicators'!FC122="x","x",IF('Core Indicators'!FC122&gt;=5,5,IF('Core Indicators'!FC122&gt;=4,4,IF('Core Indicators'!FC122&gt;=3,3,IF('Core Indicators'!FC122&gt;=2,2,IF('Core Indicators'!FC122&gt;=1,1,0))))))</f>
        <v>3</v>
      </c>
      <c r="Z125" s="166">
        <f t="shared" si="46"/>
        <v>3</v>
      </c>
      <c r="AA125" s="173">
        <f>'Crisis Indicator Data'!Y122</f>
        <v>1</v>
      </c>
      <c r="AB125" s="173">
        <f>'Crisis Indicator Data'!Z122</f>
        <v>2</v>
      </c>
      <c r="AC125" s="173">
        <f>'Crisis Indicator Data'!AA122</f>
        <v>2</v>
      </c>
      <c r="AD125" s="173">
        <f>'Crisis Indicator Data'!AB122</f>
        <v>0</v>
      </c>
      <c r="AE125" s="173">
        <f t="shared" si="47"/>
        <v>2</v>
      </c>
      <c r="AF125" s="173">
        <f>'Crisis Indicator Data'!AC122</f>
        <v>0</v>
      </c>
      <c r="AG125" s="173">
        <f>'Crisis Indicator Data'!AD122</f>
        <v>2</v>
      </c>
      <c r="AH125" s="173">
        <f t="shared" si="48"/>
        <v>2</v>
      </c>
      <c r="AI125" s="173">
        <f>'Crisis Indicator Data'!AE122</f>
        <v>3</v>
      </c>
      <c r="AJ125" s="173">
        <f>'Crisis Indicator Data'!AF122</f>
        <v>2</v>
      </c>
      <c r="AK125" s="173">
        <f>'Crisis Indicator Data'!AG122</f>
        <v>3</v>
      </c>
      <c r="AL125" s="173">
        <f t="shared" si="49"/>
        <v>5</v>
      </c>
      <c r="AM125" s="166">
        <f t="shared" si="50"/>
        <v>3</v>
      </c>
      <c r="AN125" s="166">
        <f t="shared" si="51"/>
        <v>3</v>
      </c>
    </row>
    <row r="126" spans="1:40" ht="13.5" customHeight="1">
      <c r="A126" s="97" t="str">
        <f>'Crisis Indicator Data'!A123</f>
        <v>Darfur refugees in Chad</v>
      </c>
      <c r="B126" s="98" t="str">
        <f>'Crisis Indicator Data'!B123</f>
        <v>International displacement</v>
      </c>
      <c r="C126" s="98" t="str">
        <f>'Crisis Indicator Data'!C123</f>
        <v>TCD005</v>
      </c>
      <c r="D126" s="98" t="str">
        <f>'Crisis Indicator Data'!D123</f>
        <v>Chad</v>
      </c>
      <c r="E126" s="99" t="str">
        <f>'Crisis Indicator Data'!E123</f>
        <v>TCD</v>
      </c>
      <c r="F126" s="166">
        <f>IF(B126="Regional crisis",(IF(VLOOKUP($C126,'Regional Crises'!$B$1:$R$66,7,FALSE)="x","x",ROUND(IF(VLOOKUP($C126,'Regional Crises'!$B$1:$R$66,7,FALSE)&gt;$F$3,5,IF(VLOOKUP($C126,'Regional Crises'!$B$1:$R$66,7,FALSE)&lt;F$4,0,($F$3-VLOOKUP($C126,'Regional Crises'!$B$1:$R$66,7,FALSE))/($F$3-$F$4)*5)),1))),IF(VLOOKUP($E126,'Country Indicator Data'!$B$4:$N$194,3,FALSE)="x","x",ROUND(IF(VLOOKUP($E126,'Country Indicator Data'!$B$4:$N$194,3,FALSE)&gt;$F$3,5,IF(VLOOKUP($E126,'Country Indicator Data'!$B$4:$N$194,3,FALSE)&lt;$F$4,0,($F$3-VLOOKUP($E126,'Country Indicator Data'!$B$4:$N$194,3,FALSE))/($F$3-$F$4)*5)),1)))</f>
        <v>1.8</v>
      </c>
      <c r="G126" s="166">
        <f>IF(B126="Regional crisis",(IF(VLOOKUP($C126,'Regional Crises'!$B$1:$R$66,9,FALSE)="x","x",ROUND(IF(VLOOKUP($C126,'Regional Crises'!$B$1:$R$66,9,FALSE)&gt;G$3,5,IF(VLOOKUP($C126,'Regional Crises'!$B$1:$R$66,9,FALSE)&lt;G$4,0,(G$3-VLOOKUP($C126,'Regional Crises'!$B$1:$R$66,9,FALSE))/(G$3-G$4)*5)),1))),IF(VLOOKUP($E126,'Country Indicator Data'!$B$4:$N$194,5,FALSE)="x","x",ROUND(IF(VLOOKUP($E126,'Country Indicator Data'!$B$4:$N$194,5,FALSE)&gt;G$3,5,IF(VLOOKUP($E126,'Country Indicator Data'!$B$4:$N$194,5,FALSE)&lt;G$4,0,(G$3-VLOOKUP($E126,'Country Indicator Data'!$B$4:$N$194,5,FALSE))/(G$3-G$4)*5)),1)))</f>
        <v>3.5</v>
      </c>
      <c r="H126" s="166">
        <f t="shared" si="39"/>
        <v>2.65</v>
      </c>
      <c r="I126" s="166">
        <f>IF(B126="Regional crisis",(IF(VLOOKUP($C126,'Regional Crises'!$B$1:$R$66,6,FALSE)="x","x",ROUND(IF(VLOOKUP($C126,'Regional Crises'!$B$1:$R$66,6,FALSE)&gt;I$3,5,IF(VLOOKUP($C126,'Regional Crises'!$B$1:$R$66,6,FALSE)&lt;I$4,0,5-(I$3-VLOOKUP($C126,'Regional Crises'!$B$1:$R$66,6,FALSE))/(I$3-I$4)*5)),1))),IF(VLOOKUP($E126,'Country Indicator Data'!$B$4:$N$194,2,FALSE)="x","x",ROUND(IF(VLOOKUP($E126,'Country Indicator Data'!$B$4:$N$194,2,FALSE)&gt;I$3,5,IF(VLOOKUP($E126,'Country Indicator Data'!$B$4:$N$194,2,FALSE)&lt;I$4,0,5-(I$3-VLOOKUP($E126,'Country Indicator Data'!$B$4:$N$194,2,FALSE))/(I$3-I$4)*5)),1)))</f>
        <v>4.5999999999999996</v>
      </c>
      <c r="J126" s="166">
        <f>IF(B126="Regional crisis",(IF(VLOOKUP($C126,'Regional Crises'!$B$1:$R$66,8,FALSE)="x","x",ROUND(IF(VLOOKUP($C126,'Regional Crises'!$B$1:$R$66,8,FALSE)&gt;J$3,5,IF(VLOOKUP($C126,'Regional Crises'!$B$1:$R$66,8,FALSE)&lt;J$4,0,5-(J$3-VLOOKUP($C126,'Regional Crises'!$B$1:$R$66,8,FALSE))/(J$3-J$4)*5)),1))),IF(VLOOKUP($E126,'Country Indicator Data'!$B$4:$N$194,4,FALSE)="x","x",ROUND(IF(VLOOKUP($E126,'Country Indicator Data'!$B$4:$N$194,4,FALSE)&gt;J$3,5,IF(VLOOKUP($E126,'Country Indicator Data'!$B$4:$N$194,4,FALSE)&lt;J$4,0,5-(J$3-VLOOKUP($E126,'Country Indicator Data'!$B$4:$N$194,4,FALSE))/(J$3-J$4)*5)),1)))</f>
        <v>1.9</v>
      </c>
      <c r="K126" s="166">
        <f t="shared" si="40"/>
        <v>3.25</v>
      </c>
      <c r="L126" s="166">
        <f>IF(B126="Regional crisis",(IF(VLOOKUP($C126,'Regional Crises'!$B$1:$R$66,10,FALSE)="x","x",ROUND(IF(VLOOKUP($C126,'Regional Crises'!$B$1:$R$66,10,FALSE)&gt;L$3,5,IF(VLOOKUP($C126,'Regional Crises'!$B$1:$R$66,10,FALSE)&lt;L$4,0,5-(L$3-VLOOKUP($C126,'Regional Crises'!$B$1:$R$66,10,FALSE))/(L$3-L$4)*5)),1))),IF(VLOOKUP($E126,'Country Indicator Data'!$B$4:$N$194,6,FALSE)="x","x",ROUND(IF(VLOOKUP($E126,'Country Indicator Data'!$B$4:$N$194,6,FALSE)&gt;L$3,5,IF(VLOOKUP($E126,'Country Indicator Data'!$B$4:$N$194,6,FALSE)&lt;L$4,0,5-(L$3-VLOOKUP($E126,'Country Indicator Data'!$B$4:$N$194,6,FALSE))/(L$3-L$4)*5)),1)))</f>
        <v>4.7</v>
      </c>
      <c r="M126" s="166">
        <f>IF(B126="Regional crisis",(IF(VLOOKUP($C126,'Regional Crises'!$B$1:$R$66,11,FALSE)="x","x",ROUND(IF(VLOOKUP($C126,'Regional Crises'!$B$1:$R$66,11,FALSE)&gt;M$3,5,IF(VLOOKUP($C126,'Regional Crises'!$B$1:$R$66,11,FALSE)&lt;M$4,0,5-(M$3-VLOOKUP($C126,'Regional Crises'!$B$1:$R$66,11,FALSE))/(M$3-M$4)*5)),1))),IF(VLOOKUP($E126,'Country Indicator Data'!$B$4:$N$194,7,FALSE)="x","x",ROUND(IF(VLOOKUP($E126,'Country Indicator Data'!$B$4:$N$194,7,FALSE)&gt;M$3,5,IF(VLOOKUP($E126,'Country Indicator Data'!$B$4:$N$194,7,FALSE)&lt;M$4,0,5-(M$3-VLOOKUP($E126,'Country Indicator Data'!$B$4:$N$194,7,FALSE))/(M$3-M$4)*5)),1)))</f>
        <v>2.2999999999999998</v>
      </c>
      <c r="N126" s="166">
        <f t="shared" si="41"/>
        <v>3.5</v>
      </c>
      <c r="O126" s="166">
        <f t="shared" si="42"/>
        <v>3.1333333333333333</v>
      </c>
      <c r="P126" s="166">
        <f>IF(B126="Regional crisis",VLOOKUP(C126,'Regional Crises'!$B$1:$R$69,12,FALSE),VLOOKUP(E126,'Country Indicator Data'!$B$4:$I$194,8,FALSE))</f>
        <v>3</v>
      </c>
      <c r="Q126" s="166">
        <f>IF($B126="Regional crisis",((IF(VLOOKUP($C126,'Regional Crises'!$B$1:$R$66,13,FALSE)="x","x",ROUND(IF(VLOOKUP($C126,'Regional Crises'!$B$1:$R$66,13,FALSE)&gt;Q$3,5,IF(VLOOKUP($C126,'Regional Crises'!$B$1:$R$66,13,FALSE)&lt;Q$4,0,5-(LOG(Q$3)-LOG(VLOOKUP($C126,'Regional Crises'!$B$1:$R$66,13,FALSE)))/(LOG(Q$3)-LOG(Q$4))*5)),1)))),(IF(VLOOKUP($E126,'Country Indicator Data'!$B$4:$N$194,9,FALSE)="x","x",ROUND(IF(VLOOKUP($E126,'Country Indicator Data'!$B$4:$N$194,9,FALSE)&gt;Q$3,5,IF(VLOOKUP($E126,'Country Indicator Data'!$B$4:$N$194,9,FALSE)&lt;Q$4,0,5-(LOG(Q$3)-LOG(VLOOKUP($E126,'Country Indicator Data'!$B$4:$N$194,9,FALSE)))/(LOG(Q$3)-LOG(Q$4))*5)),1))))</f>
        <v>3.4</v>
      </c>
      <c r="R126" s="166">
        <f t="shared" si="43"/>
        <v>3.2</v>
      </c>
      <c r="S126" s="166">
        <f>IF(B126="Regional crisis",((IF(VLOOKUP($C126,'Regional Crises'!$B$1:$R$66,17,FALSE)="x","x",ROUND(IF(VLOOKUP($C126,'Regional Crises'!$B$1:$R$66,17,FALSE)&gt;S$3,0,IF(VLOOKUP($C126,'Regional Crises'!$B$1:$R$66,17,FALSE)&lt;S$4,5,(S$3-VLOOKUP($C126,'Regional Crises'!$B$1:$R$66,17,FALSE))/(S$3-S$4)*5)),1)))),(IF(VLOOKUP($E126,'Country Indicator Data'!$B$4:$N$194,13,FALSE)="x","x",ROUND(IF(VLOOKUP($E126,'Country Indicator Data'!$B$4:$N$194,13,FALSE)&gt;S$3,0,IF(VLOOKUP($E126,'Country Indicator Data'!$B$4:$N$194,13,FALSE)&lt;S$4,5,(S$3-VLOOKUP($E126,'Country Indicator Data'!$B$4:$N$194,13,FALSE))/(S$3-S$4)*5)),1))))</f>
        <v>4</v>
      </c>
      <c r="T126" s="166">
        <f>IF(B126="Regional crisis",((IF(VLOOKUP($C126,'Regional Crises'!$B$1:$R$66,14,FALSE)="x","x",ROUND(IF(VLOOKUP($C126,'Regional Crises'!$B$1:$R$66,14,FALSE)&gt;T$3,0,IF(VLOOKUP($C126,'Regional Crises'!$B$1:$R$66,14,FALSE)&lt;T$4,5,(T$3-VLOOKUP($C126,'Regional Crises'!$B$1:$R$66,14,FALSE))/(T$3-T$4)*5)),1)))),(IF(VLOOKUP($E126,'Country Indicator Data'!$B$4:$N$194,10,FALSE)="x","x",ROUND(IF(VLOOKUP($E126,'Country Indicator Data'!$B$4:$N$194,10,FALSE)&gt;T$3,0,IF(VLOOKUP($E126,'Country Indicator Data'!$B$4:$N$194,10,FALSE)&lt;T$4,5,(T$3-VLOOKUP($E126,'Country Indicator Data'!$B$4:$N$194,10,FALSE))/(T$3-T$4)*5)),1))))</f>
        <v>3.8</v>
      </c>
      <c r="U126" s="166">
        <f>IF(B126="Regional crisis",((IF(VLOOKUP($C126,'Regional Crises'!$B$1:$R$66,15,FALSE)="x","x",ROUND(IF(VLOOKUP($C126,'Regional Crises'!$B$1:$R$66,15,FALSE)&gt;U$3,0,IF(VLOOKUP($C126,'Regional Crises'!$B$1:$R$66,15,FALSE)&lt;U$4,5,(U$3-VLOOKUP($C126,'Regional Crises'!$B$1:$R$66,15,FALSE))/(U$3-U$4)*5)),1)))),(IF(VLOOKUP($E126,'Country Indicator Data'!$B$4:$N$194,11,FALSE)="x","x",ROUND(IF(VLOOKUP($E126,'Country Indicator Data'!$B$4:$N$194,11,FALSE)&gt;U$3,0,IF(VLOOKUP($E126,'Country Indicator Data'!$B$4:$N$194,11,FALSE)&lt;U$4,5,(U$3-VLOOKUP($E126,'Country Indicator Data'!$B$4:$N$194,11,FALSE))/(U$3-U$4)*5)),1))))</f>
        <v>4.0999999999999996</v>
      </c>
      <c r="V126" s="166">
        <f>IF(B126="Regional crisis",((IF(VLOOKUP($C126,'Regional Crises'!$B$1:$R$66,16,FALSE)="x","x",ROUND(IF(VLOOKUP($C126,'Regional Crises'!$B$1:$R$66,16,FALSE)&gt;V$3,0,IF(VLOOKUP($C126,'Regional Crises'!$B$1:$R$66,16,FALSE)&lt;V$4,5,(V$3-VLOOKUP($C126,'Regional Crises'!$B$1:$R$66,16,FALSE))/(V$3-V$4)*5)),1)))),(IF(VLOOKUP($E126,'Country Indicator Data'!$B$4:$N$194,12,FALSE)="x","x",ROUND(IF(VLOOKUP($E126,'Country Indicator Data'!$B$4:$N$194,12,FALSE)&gt;V$3,0,IF(VLOOKUP($E126,'Country Indicator Data'!$B$4:$N$194,12,FALSE)&lt;V$4,5,(V$3-VLOOKUP($E126,'Country Indicator Data'!$B$4:$N$194,12,FALSE))/(V$3-V$4)*5)),1))))</f>
        <v>4.2</v>
      </c>
      <c r="W126" s="166">
        <f t="shared" si="44"/>
        <v>4</v>
      </c>
      <c r="X126" s="166">
        <f t="shared" si="45"/>
        <v>3.4</v>
      </c>
      <c r="Y126" s="173">
        <f>IF('Core Indicators'!FC123="x","x",IF('Core Indicators'!FC123&gt;=5,5,IF('Core Indicators'!FC123&gt;=4,4,IF('Core Indicators'!FC123&gt;=3,3,IF('Core Indicators'!FC123&gt;=2,2,IF('Core Indicators'!FC123&gt;=1,1,0))))))</f>
        <v>2</v>
      </c>
      <c r="Z126" s="166">
        <f t="shared" si="46"/>
        <v>2</v>
      </c>
      <c r="AA126" s="173">
        <f>'Crisis Indicator Data'!Y123</f>
        <v>1</v>
      </c>
      <c r="AB126" s="173">
        <f>'Crisis Indicator Data'!Z123</f>
        <v>2</v>
      </c>
      <c r="AC126" s="173">
        <f>'Crisis Indicator Data'!AA123</f>
        <v>2</v>
      </c>
      <c r="AD126" s="173">
        <f>'Crisis Indicator Data'!AB123</f>
        <v>0</v>
      </c>
      <c r="AE126" s="173">
        <f t="shared" si="47"/>
        <v>2</v>
      </c>
      <c r="AF126" s="173">
        <f>'Crisis Indicator Data'!AC123</f>
        <v>0</v>
      </c>
      <c r="AG126" s="173">
        <f>'Crisis Indicator Data'!AD123</f>
        <v>2</v>
      </c>
      <c r="AH126" s="173">
        <f t="shared" si="48"/>
        <v>2</v>
      </c>
      <c r="AI126" s="173">
        <f>'Crisis Indicator Data'!AE123</f>
        <v>3</v>
      </c>
      <c r="AJ126" s="173">
        <f>'Crisis Indicator Data'!AF123</f>
        <v>2</v>
      </c>
      <c r="AK126" s="173">
        <f>'Crisis Indicator Data'!AG123</f>
        <v>3</v>
      </c>
      <c r="AL126" s="173">
        <f t="shared" si="49"/>
        <v>5</v>
      </c>
      <c r="AM126" s="166">
        <f t="shared" si="50"/>
        <v>3</v>
      </c>
      <c r="AN126" s="166">
        <f t="shared" si="51"/>
        <v>2.5</v>
      </c>
    </row>
    <row r="127" spans="1:40" ht="13.5" customHeight="1">
      <c r="A127" s="97" t="str">
        <f>'Crisis Indicator Data'!A124</f>
        <v>Tibesti Conflict in Chad</v>
      </c>
      <c r="B127" s="98" t="str">
        <f>'Crisis Indicator Data'!B124</f>
        <v>Conflict</v>
      </c>
      <c r="C127" s="98" t="str">
        <f>'Crisis Indicator Data'!C124</f>
        <v>TCD006</v>
      </c>
      <c r="D127" s="98" t="str">
        <f>'Crisis Indicator Data'!D124</f>
        <v>Chad</v>
      </c>
      <c r="E127" s="99" t="str">
        <f>'Crisis Indicator Data'!E124</f>
        <v>TCD</v>
      </c>
      <c r="F127" s="166">
        <f>IF(B127="Regional crisis",(IF(VLOOKUP($C127,'Regional Crises'!$B$1:$R$66,7,FALSE)="x","x",ROUND(IF(VLOOKUP($C127,'Regional Crises'!$B$1:$R$66,7,FALSE)&gt;$F$3,5,IF(VLOOKUP($C127,'Regional Crises'!$B$1:$R$66,7,FALSE)&lt;F$4,0,($F$3-VLOOKUP($C127,'Regional Crises'!$B$1:$R$66,7,FALSE))/($F$3-$F$4)*5)),1))),IF(VLOOKUP($E127,'Country Indicator Data'!$B$4:$N$194,3,FALSE)="x","x",ROUND(IF(VLOOKUP($E127,'Country Indicator Data'!$B$4:$N$194,3,FALSE)&gt;$F$3,5,IF(VLOOKUP($E127,'Country Indicator Data'!$B$4:$N$194,3,FALSE)&lt;$F$4,0,($F$3-VLOOKUP($E127,'Country Indicator Data'!$B$4:$N$194,3,FALSE))/($F$3-$F$4)*5)),1)))</f>
        <v>1.8</v>
      </c>
      <c r="G127" s="166">
        <f>IF(B127="Regional crisis",(IF(VLOOKUP($C127,'Regional Crises'!$B$1:$R$66,9,FALSE)="x","x",ROUND(IF(VLOOKUP($C127,'Regional Crises'!$B$1:$R$66,9,FALSE)&gt;G$3,5,IF(VLOOKUP($C127,'Regional Crises'!$B$1:$R$66,9,FALSE)&lt;G$4,0,(G$3-VLOOKUP($C127,'Regional Crises'!$B$1:$R$66,9,FALSE))/(G$3-G$4)*5)),1))),IF(VLOOKUP($E127,'Country Indicator Data'!$B$4:$N$194,5,FALSE)="x","x",ROUND(IF(VLOOKUP($E127,'Country Indicator Data'!$B$4:$N$194,5,FALSE)&gt;G$3,5,IF(VLOOKUP($E127,'Country Indicator Data'!$B$4:$N$194,5,FALSE)&lt;G$4,0,(G$3-VLOOKUP($E127,'Country Indicator Data'!$B$4:$N$194,5,FALSE))/(G$3-G$4)*5)),1)))</f>
        <v>3.5</v>
      </c>
      <c r="H127" s="166">
        <f t="shared" si="39"/>
        <v>2.65</v>
      </c>
      <c r="I127" s="166">
        <f>IF(B127="Regional crisis",(IF(VLOOKUP($C127,'Regional Crises'!$B$1:$R$66,6,FALSE)="x","x",ROUND(IF(VLOOKUP($C127,'Regional Crises'!$B$1:$R$66,6,FALSE)&gt;I$3,5,IF(VLOOKUP($C127,'Regional Crises'!$B$1:$R$66,6,FALSE)&lt;I$4,0,5-(I$3-VLOOKUP($C127,'Regional Crises'!$B$1:$R$66,6,FALSE))/(I$3-I$4)*5)),1))),IF(VLOOKUP($E127,'Country Indicator Data'!$B$4:$N$194,2,FALSE)="x","x",ROUND(IF(VLOOKUP($E127,'Country Indicator Data'!$B$4:$N$194,2,FALSE)&gt;I$3,5,IF(VLOOKUP($E127,'Country Indicator Data'!$B$4:$N$194,2,FALSE)&lt;I$4,0,5-(I$3-VLOOKUP($E127,'Country Indicator Data'!$B$4:$N$194,2,FALSE))/(I$3-I$4)*5)),1)))</f>
        <v>4.5999999999999996</v>
      </c>
      <c r="J127" s="166">
        <f>IF(B127="Regional crisis",(IF(VLOOKUP($C127,'Regional Crises'!$B$1:$R$66,8,FALSE)="x","x",ROUND(IF(VLOOKUP($C127,'Regional Crises'!$B$1:$R$66,8,FALSE)&gt;J$3,5,IF(VLOOKUP($C127,'Regional Crises'!$B$1:$R$66,8,FALSE)&lt;J$4,0,5-(J$3-VLOOKUP($C127,'Regional Crises'!$B$1:$R$66,8,FALSE))/(J$3-J$4)*5)),1))),IF(VLOOKUP($E127,'Country Indicator Data'!$B$4:$N$194,4,FALSE)="x","x",ROUND(IF(VLOOKUP($E127,'Country Indicator Data'!$B$4:$N$194,4,FALSE)&gt;J$3,5,IF(VLOOKUP($E127,'Country Indicator Data'!$B$4:$N$194,4,FALSE)&lt;J$4,0,5-(J$3-VLOOKUP($E127,'Country Indicator Data'!$B$4:$N$194,4,FALSE))/(J$3-J$4)*5)),1)))</f>
        <v>1.9</v>
      </c>
      <c r="K127" s="166">
        <f t="shared" si="40"/>
        <v>3.25</v>
      </c>
      <c r="L127" s="166">
        <f>IF(B127="Regional crisis",(IF(VLOOKUP($C127,'Regional Crises'!$B$1:$R$66,10,FALSE)="x","x",ROUND(IF(VLOOKUP($C127,'Regional Crises'!$B$1:$R$66,10,FALSE)&gt;L$3,5,IF(VLOOKUP($C127,'Regional Crises'!$B$1:$R$66,10,FALSE)&lt;L$4,0,5-(L$3-VLOOKUP($C127,'Regional Crises'!$B$1:$R$66,10,FALSE))/(L$3-L$4)*5)),1))),IF(VLOOKUP($E127,'Country Indicator Data'!$B$4:$N$194,6,FALSE)="x","x",ROUND(IF(VLOOKUP($E127,'Country Indicator Data'!$B$4:$N$194,6,FALSE)&gt;L$3,5,IF(VLOOKUP($E127,'Country Indicator Data'!$B$4:$N$194,6,FALSE)&lt;L$4,0,5-(L$3-VLOOKUP($E127,'Country Indicator Data'!$B$4:$N$194,6,FALSE))/(L$3-L$4)*5)),1)))</f>
        <v>4.7</v>
      </c>
      <c r="M127" s="166">
        <f>IF(B127="Regional crisis",(IF(VLOOKUP($C127,'Regional Crises'!$B$1:$R$66,11,FALSE)="x","x",ROUND(IF(VLOOKUP($C127,'Regional Crises'!$B$1:$R$66,11,FALSE)&gt;M$3,5,IF(VLOOKUP($C127,'Regional Crises'!$B$1:$R$66,11,FALSE)&lt;M$4,0,5-(M$3-VLOOKUP($C127,'Regional Crises'!$B$1:$R$66,11,FALSE))/(M$3-M$4)*5)),1))),IF(VLOOKUP($E127,'Country Indicator Data'!$B$4:$N$194,7,FALSE)="x","x",ROUND(IF(VLOOKUP($E127,'Country Indicator Data'!$B$4:$N$194,7,FALSE)&gt;M$3,5,IF(VLOOKUP($E127,'Country Indicator Data'!$B$4:$N$194,7,FALSE)&lt;M$4,0,5-(M$3-VLOOKUP($E127,'Country Indicator Data'!$B$4:$N$194,7,FALSE))/(M$3-M$4)*5)),1)))</f>
        <v>2.2999999999999998</v>
      </c>
      <c r="N127" s="166">
        <f t="shared" si="41"/>
        <v>3.5</v>
      </c>
      <c r="O127" s="166">
        <f t="shared" si="42"/>
        <v>3.1333333333333333</v>
      </c>
      <c r="P127" s="166">
        <f>IF(B127="Regional crisis",VLOOKUP(C127,'Regional Crises'!$B$1:$R$69,12,FALSE),VLOOKUP(E127,'Country Indicator Data'!$B$4:$I$194,8,FALSE))</f>
        <v>3</v>
      </c>
      <c r="Q127" s="166">
        <f>IF($B127="Regional crisis",((IF(VLOOKUP($C127,'Regional Crises'!$B$1:$R$66,13,FALSE)="x","x",ROUND(IF(VLOOKUP($C127,'Regional Crises'!$B$1:$R$66,13,FALSE)&gt;Q$3,5,IF(VLOOKUP($C127,'Regional Crises'!$B$1:$R$66,13,FALSE)&lt;Q$4,0,5-(LOG(Q$3)-LOG(VLOOKUP($C127,'Regional Crises'!$B$1:$R$66,13,FALSE)))/(LOG(Q$3)-LOG(Q$4))*5)),1)))),(IF(VLOOKUP($E127,'Country Indicator Data'!$B$4:$N$194,9,FALSE)="x","x",ROUND(IF(VLOOKUP($E127,'Country Indicator Data'!$B$4:$N$194,9,FALSE)&gt;Q$3,5,IF(VLOOKUP($E127,'Country Indicator Data'!$B$4:$N$194,9,FALSE)&lt;Q$4,0,5-(LOG(Q$3)-LOG(VLOOKUP($E127,'Country Indicator Data'!$B$4:$N$194,9,FALSE)))/(LOG(Q$3)-LOG(Q$4))*5)),1))))</f>
        <v>3.4</v>
      </c>
      <c r="R127" s="166">
        <f t="shared" si="43"/>
        <v>3.2</v>
      </c>
      <c r="S127" s="166">
        <f>IF(B127="Regional crisis",((IF(VLOOKUP($C127,'Regional Crises'!$B$1:$R$66,17,FALSE)="x","x",ROUND(IF(VLOOKUP($C127,'Regional Crises'!$B$1:$R$66,17,FALSE)&gt;S$3,0,IF(VLOOKUP($C127,'Regional Crises'!$B$1:$R$66,17,FALSE)&lt;S$4,5,(S$3-VLOOKUP($C127,'Regional Crises'!$B$1:$R$66,17,FALSE))/(S$3-S$4)*5)),1)))),(IF(VLOOKUP($E127,'Country Indicator Data'!$B$4:$N$194,13,FALSE)="x","x",ROUND(IF(VLOOKUP($E127,'Country Indicator Data'!$B$4:$N$194,13,FALSE)&gt;S$3,0,IF(VLOOKUP($E127,'Country Indicator Data'!$B$4:$N$194,13,FALSE)&lt;S$4,5,(S$3-VLOOKUP($E127,'Country Indicator Data'!$B$4:$N$194,13,FALSE))/(S$3-S$4)*5)),1))))</f>
        <v>4</v>
      </c>
      <c r="T127" s="166">
        <f>IF(B127="Regional crisis",((IF(VLOOKUP($C127,'Regional Crises'!$B$1:$R$66,14,FALSE)="x","x",ROUND(IF(VLOOKUP($C127,'Regional Crises'!$B$1:$R$66,14,FALSE)&gt;T$3,0,IF(VLOOKUP($C127,'Regional Crises'!$B$1:$R$66,14,FALSE)&lt;T$4,5,(T$3-VLOOKUP($C127,'Regional Crises'!$B$1:$R$66,14,FALSE))/(T$3-T$4)*5)),1)))),(IF(VLOOKUP($E127,'Country Indicator Data'!$B$4:$N$194,10,FALSE)="x","x",ROUND(IF(VLOOKUP($E127,'Country Indicator Data'!$B$4:$N$194,10,FALSE)&gt;T$3,0,IF(VLOOKUP($E127,'Country Indicator Data'!$B$4:$N$194,10,FALSE)&lt;T$4,5,(T$3-VLOOKUP($E127,'Country Indicator Data'!$B$4:$N$194,10,FALSE))/(T$3-T$4)*5)),1))))</f>
        <v>3.8</v>
      </c>
      <c r="U127" s="166">
        <f>IF(B127="Regional crisis",((IF(VLOOKUP($C127,'Regional Crises'!$B$1:$R$66,15,FALSE)="x","x",ROUND(IF(VLOOKUP($C127,'Regional Crises'!$B$1:$R$66,15,FALSE)&gt;U$3,0,IF(VLOOKUP($C127,'Regional Crises'!$B$1:$R$66,15,FALSE)&lt;U$4,5,(U$3-VLOOKUP($C127,'Regional Crises'!$B$1:$R$66,15,FALSE))/(U$3-U$4)*5)),1)))),(IF(VLOOKUP($E127,'Country Indicator Data'!$B$4:$N$194,11,FALSE)="x","x",ROUND(IF(VLOOKUP($E127,'Country Indicator Data'!$B$4:$N$194,11,FALSE)&gt;U$3,0,IF(VLOOKUP($E127,'Country Indicator Data'!$B$4:$N$194,11,FALSE)&lt;U$4,5,(U$3-VLOOKUP($E127,'Country Indicator Data'!$B$4:$N$194,11,FALSE))/(U$3-U$4)*5)),1))))</f>
        <v>4.0999999999999996</v>
      </c>
      <c r="V127" s="166">
        <f>IF(B127="Regional crisis",((IF(VLOOKUP($C127,'Regional Crises'!$B$1:$R$66,16,FALSE)="x","x",ROUND(IF(VLOOKUP($C127,'Regional Crises'!$B$1:$R$66,16,FALSE)&gt;V$3,0,IF(VLOOKUP($C127,'Regional Crises'!$B$1:$R$66,16,FALSE)&lt;V$4,5,(V$3-VLOOKUP($C127,'Regional Crises'!$B$1:$R$66,16,FALSE))/(V$3-V$4)*5)),1)))),(IF(VLOOKUP($E127,'Country Indicator Data'!$B$4:$N$194,12,FALSE)="x","x",ROUND(IF(VLOOKUP($E127,'Country Indicator Data'!$B$4:$N$194,12,FALSE)&gt;V$3,0,IF(VLOOKUP($E127,'Country Indicator Data'!$B$4:$N$194,12,FALSE)&lt;V$4,5,(V$3-VLOOKUP($E127,'Country Indicator Data'!$B$4:$N$194,12,FALSE))/(V$3-V$4)*5)),1))))</f>
        <v>4.2</v>
      </c>
      <c r="W127" s="166">
        <f t="shared" si="44"/>
        <v>4</v>
      </c>
      <c r="X127" s="166">
        <f t="shared" si="45"/>
        <v>3.4</v>
      </c>
      <c r="Y127" s="173">
        <f>IF('Core Indicators'!FC124="x","x",IF('Core Indicators'!FC124&gt;=5,5,IF('Core Indicators'!FC124&gt;=4,4,IF('Core Indicators'!FC124&gt;=3,3,IF('Core Indicators'!FC124&gt;=2,2,IF('Core Indicators'!FC124&gt;=1,1,0))))))</f>
        <v>3</v>
      </c>
      <c r="Z127" s="166">
        <f t="shared" si="46"/>
        <v>3</v>
      </c>
      <c r="AA127" s="173">
        <f>'Crisis Indicator Data'!Y124</f>
        <v>1</v>
      </c>
      <c r="AB127" s="173">
        <f>'Crisis Indicator Data'!Z124</f>
        <v>2</v>
      </c>
      <c r="AC127" s="173">
        <f>'Crisis Indicator Data'!AA124</f>
        <v>0</v>
      </c>
      <c r="AD127" s="173">
        <f>'Crisis Indicator Data'!AB124</f>
        <v>0</v>
      </c>
      <c r="AE127" s="173">
        <f t="shared" si="47"/>
        <v>2</v>
      </c>
      <c r="AF127" s="173">
        <f>'Crisis Indicator Data'!AC124</f>
        <v>0</v>
      </c>
      <c r="AG127" s="173">
        <f>'Crisis Indicator Data'!AD124</f>
        <v>0</v>
      </c>
      <c r="AH127" s="173">
        <f t="shared" si="48"/>
        <v>0</v>
      </c>
      <c r="AI127" s="173">
        <f>'Crisis Indicator Data'!AE124</f>
        <v>0</v>
      </c>
      <c r="AJ127" s="173">
        <f>'Crisis Indicator Data'!AF124</f>
        <v>2</v>
      </c>
      <c r="AK127" s="173">
        <f>'Crisis Indicator Data'!AG124</f>
        <v>3</v>
      </c>
      <c r="AL127" s="173">
        <f t="shared" si="49"/>
        <v>4</v>
      </c>
      <c r="AM127" s="166">
        <f t="shared" si="50"/>
        <v>2</v>
      </c>
      <c r="AN127" s="166">
        <f t="shared" si="51"/>
        <v>2.5</v>
      </c>
    </row>
    <row r="128" spans="1:40" ht="13.5" customHeight="1">
      <c r="A128" s="97" t="str">
        <f>'Crisis Indicator Data'!A125</f>
        <v>Multiple situations in Thailand</v>
      </c>
      <c r="B128" s="98" t="str">
        <f>'Crisis Indicator Data'!B125</f>
        <v>Multiple crises country</v>
      </c>
      <c r="C128" s="98" t="str">
        <f>'Crisis Indicator Data'!C125</f>
        <v>THA001</v>
      </c>
      <c r="D128" s="98" t="str">
        <f>'Crisis Indicator Data'!D125</f>
        <v>Thailand</v>
      </c>
      <c r="E128" s="99" t="str">
        <f>'Crisis Indicator Data'!E125</f>
        <v>THA</v>
      </c>
      <c r="F128" s="166">
        <f>IF(B128="Regional crisis",(IF(VLOOKUP($C128,'Regional Crises'!$B$1:$R$66,7,FALSE)="x","x",ROUND(IF(VLOOKUP($C128,'Regional Crises'!$B$1:$R$66,7,FALSE)&gt;$F$3,5,IF(VLOOKUP($C128,'Regional Crises'!$B$1:$R$66,7,FALSE)&lt;F$4,0,($F$3-VLOOKUP($C128,'Regional Crises'!$B$1:$R$66,7,FALSE))/($F$3-$F$4)*5)),1))),IF(VLOOKUP($E128,'Country Indicator Data'!$B$4:$N$194,3,FALSE)="x","x",ROUND(IF(VLOOKUP($E128,'Country Indicator Data'!$B$4:$N$194,3,FALSE)&gt;$F$3,5,IF(VLOOKUP($E128,'Country Indicator Data'!$B$4:$N$194,3,FALSE)&lt;$F$4,0,($F$3-VLOOKUP($E128,'Country Indicator Data'!$B$4:$N$194,3,FALSE))/($F$3-$F$4)*5)),1)))</f>
        <v>2.1</v>
      </c>
      <c r="G128" s="166">
        <f>IF(B128="Regional crisis",(IF(VLOOKUP($C128,'Regional Crises'!$B$1:$R$66,9,FALSE)="x","x",ROUND(IF(VLOOKUP($C128,'Regional Crises'!$B$1:$R$66,9,FALSE)&gt;G$3,5,IF(VLOOKUP($C128,'Regional Crises'!$B$1:$R$66,9,FALSE)&lt;G$4,0,(G$3-VLOOKUP($C128,'Regional Crises'!$B$1:$R$66,9,FALSE))/(G$3-G$4)*5)),1))),IF(VLOOKUP($E128,'Country Indicator Data'!$B$4:$N$194,5,FALSE)="x","x",ROUND(IF(VLOOKUP($E128,'Country Indicator Data'!$B$4:$N$194,5,FALSE)&gt;G$3,5,IF(VLOOKUP($E128,'Country Indicator Data'!$B$4:$N$194,5,FALSE)&lt;G$4,0,(G$3-VLOOKUP($E128,'Country Indicator Data'!$B$4:$N$194,5,FALSE))/(G$3-G$4)*5)),1)))</f>
        <v>3.4</v>
      </c>
      <c r="H128" s="166">
        <f t="shared" si="39"/>
        <v>2.75</v>
      </c>
      <c r="I128" s="166">
        <f>IF(B128="Regional crisis",(IF(VLOOKUP($C128,'Regional Crises'!$B$1:$R$66,6,FALSE)="x","x",ROUND(IF(VLOOKUP($C128,'Regional Crises'!$B$1:$R$66,6,FALSE)&gt;I$3,5,IF(VLOOKUP($C128,'Regional Crises'!$B$1:$R$66,6,FALSE)&lt;I$4,0,5-(I$3-VLOOKUP($C128,'Regional Crises'!$B$1:$R$66,6,FALSE))/(I$3-I$4)*5)),1))),IF(VLOOKUP($E128,'Country Indicator Data'!$B$4:$N$194,2,FALSE)="x","x",ROUND(IF(VLOOKUP($E128,'Country Indicator Data'!$B$4:$N$194,2,FALSE)&gt;I$3,5,IF(VLOOKUP($E128,'Country Indicator Data'!$B$4:$N$194,2,FALSE)&lt;I$4,0,5-(I$3-VLOOKUP($E128,'Country Indicator Data'!$B$4:$N$194,2,FALSE))/(I$3-I$4)*5)),1)))</f>
        <v>1.6</v>
      </c>
      <c r="J128" s="166">
        <f>IF(B128="Regional crisis",(IF(VLOOKUP($C128,'Regional Crises'!$B$1:$R$66,8,FALSE)="x","x",ROUND(IF(VLOOKUP($C128,'Regional Crises'!$B$1:$R$66,8,FALSE)&gt;J$3,5,IF(VLOOKUP($C128,'Regional Crises'!$B$1:$R$66,8,FALSE)&lt;J$4,0,5-(J$3-VLOOKUP($C128,'Regional Crises'!$B$1:$R$66,8,FALSE))/(J$3-J$4)*5)),1))),IF(VLOOKUP($E128,'Country Indicator Data'!$B$4:$N$194,4,FALSE)="x","x",ROUND(IF(VLOOKUP($E128,'Country Indicator Data'!$B$4:$N$194,4,FALSE)&gt;J$3,5,IF(VLOOKUP($E128,'Country Indicator Data'!$B$4:$N$194,4,FALSE)&lt;J$4,0,5-(J$3-VLOOKUP($E128,'Country Indicator Data'!$B$4:$N$194,4,FALSE))/(J$3-J$4)*5)),1)))</f>
        <v>0.5</v>
      </c>
      <c r="K128" s="166">
        <f t="shared" si="40"/>
        <v>1.05</v>
      </c>
      <c r="L128" s="166">
        <f>IF(B128="Regional crisis",(IF(VLOOKUP($C128,'Regional Crises'!$B$1:$R$66,10,FALSE)="x","x",ROUND(IF(VLOOKUP($C128,'Regional Crises'!$B$1:$R$66,10,FALSE)&gt;L$3,5,IF(VLOOKUP($C128,'Regional Crises'!$B$1:$R$66,10,FALSE)&lt;L$4,0,5-(L$3-VLOOKUP($C128,'Regional Crises'!$B$1:$R$66,10,FALSE))/(L$3-L$4)*5)),1))),IF(VLOOKUP($E128,'Country Indicator Data'!$B$4:$N$194,6,FALSE)="x","x",ROUND(IF(VLOOKUP($E128,'Country Indicator Data'!$B$4:$N$194,6,FALSE)&gt;L$3,5,IF(VLOOKUP($E128,'Country Indicator Data'!$B$4:$N$194,6,FALSE)&lt;L$4,0,5-(L$3-VLOOKUP($E128,'Country Indicator Data'!$B$4:$N$194,6,FALSE))/(L$3-L$4)*5)),1)))</f>
        <v>2.5</v>
      </c>
      <c r="M128" s="166">
        <f>IF(B128="Regional crisis",(IF(VLOOKUP($C128,'Regional Crises'!$B$1:$R$66,11,FALSE)="x","x",ROUND(IF(VLOOKUP($C128,'Regional Crises'!$B$1:$R$66,11,FALSE)&gt;M$3,5,IF(VLOOKUP($C128,'Regional Crises'!$B$1:$R$66,11,FALSE)&lt;M$4,0,5-(M$3-VLOOKUP($C128,'Regional Crises'!$B$1:$R$66,11,FALSE))/(M$3-M$4)*5)),1))),IF(VLOOKUP($E128,'Country Indicator Data'!$B$4:$N$194,7,FALSE)="x","x",ROUND(IF(VLOOKUP($E128,'Country Indicator Data'!$B$4:$N$194,7,FALSE)&gt;M$3,5,IF(VLOOKUP($E128,'Country Indicator Data'!$B$4:$N$194,7,FALSE)&lt;M$4,0,5-(M$3-VLOOKUP($E128,'Country Indicator Data'!$B$4:$N$194,7,FALSE))/(M$3-M$4)*5)),1)))</f>
        <v>1.4</v>
      </c>
      <c r="N128" s="166">
        <f t="shared" si="41"/>
        <v>1.95</v>
      </c>
      <c r="O128" s="166">
        <f t="shared" si="42"/>
        <v>1.9166666666666667</v>
      </c>
      <c r="P128" s="166">
        <f>IF(B128="Regional crisis",VLOOKUP(C128,'Regional Crises'!$B$1:$R$69,12,FALSE),VLOOKUP(E128,'Country Indicator Data'!$B$4:$I$194,8,FALSE))</f>
        <v>3</v>
      </c>
      <c r="Q128" s="166">
        <f>IF($B128="Regional crisis",((IF(VLOOKUP($C128,'Regional Crises'!$B$1:$R$66,13,FALSE)="x","x",ROUND(IF(VLOOKUP($C128,'Regional Crises'!$B$1:$R$66,13,FALSE)&gt;Q$3,5,IF(VLOOKUP($C128,'Regional Crises'!$B$1:$R$66,13,FALSE)&lt;Q$4,0,5-(LOG(Q$3)-LOG(VLOOKUP($C128,'Regional Crises'!$B$1:$R$66,13,FALSE)))/(LOG(Q$3)-LOG(Q$4))*5)),1)))),(IF(VLOOKUP($E128,'Country Indicator Data'!$B$4:$N$194,9,FALSE)="x","x",ROUND(IF(VLOOKUP($E128,'Country Indicator Data'!$B$4:$N$194,9,FALSE)&gt;Q$3,5,IF(VLOOKUP($E128,'Country Indicator Data'!$B$4:$N$194,9,FALSE)&lt;Q$4,0,5-(LOG(Q$3)-LOG(VLOOKUP($E128,'Country Indicator Data'!$B$4:$N$194,9,FALSE)))/(LOG(Q$3)-LOG(Q$4))*5)),1))))</f>
        <v>2.6</v>
      </c>
      <c r="R128" s="166">
        <f t="shared" si="43"/>
        <v>2.8</v>
      </c>
      <c r="S128" s="166">
        <f>IF(B128="Regional crisis",((IF(VLOOKUP($C128,'Regional Crises'!$B$1:$R$66,17,FALSE)="x","x",ROUND(IF(VLOOKUP($C128,'Regional Crises'!$B$1:$R$66,17,FALSE)&gt;S$3,0,IF(VLOOKUP($C128,'Regional Crises'!$B$1:$R$66,17,FALSE)&lt;S$4,5,(S$3-VLOOKUP($C128,'Regional Crises'!$B$1:$R$66,17,FALSE))/(S$3-S$4)*5)),1)))),(IF(VLOOKUP($E128,'Country Indicator Data'!$B$4:$N$194,13,FALSE)="x","x",ROUND(IF(VLOOKUP($E128,'Country Indicator Data'!$B$4:$N$194,13,FALSE)&gt;S$3,0,IF(VLOOKUP($E128,'Country Indicator Data'!$B$4:$N$194,13,FALSE)&lt;S$4,5,(S$3-VLOOKUP($E128,'Country Indicator Data'!$B$4:$N$194,13,FALSE))/(S$3-S$4)*5)),1))))</f>
        <v>3.2</v>
      </c>
      <c r="T128" s="166">
        <f>IF(B128="Regional crisis",((IF(VLOOKUP($C128,'Regional Crises'!$B$1:$R$66,14,FALSE)="x","x",ROUND(IF(VLOOKUP($C128,'Regional Crises'!$B$1:$R$66,14,FALSE)&gt;T$3,0,IF(VLOOKUP($C128,'Regional Crises'!$B$1:$R$66,14,FALSE)&lt;T$4,5,(T$3-VLOOKUP($C128,'Regional Crises'!$B$1:$R$66,14,FALSE))/(T$3-T$4)*5)),1)))),(IF(VLOOKUP($E128,'Country Indicator Data'!$B$4:$N$194,10,FALSE)="x","x",ROUND(IF(VLOOKUP($E128,'Country Indicator Data'!$B$4:$N$194,10,FALSE)&gt;T$3,0,IF(VLOOKUP($E128,'Country Indicator Data'!$B$4:$N$194,10,FALSE)&lt;T$4,5,(T$3-VLOOKUP($E128,'Country Indicator Data'!$B$4:$N$194,10,FALSE))/(T$3-T$4)*5)),1))))</f>
        <v>2.4</v>
      </c>
      <c r="U128" s="166">
        <f>IF(B128="Regional crisis",((IF(VLOOKUP($C128,'Regional Crises'!$B$1:$R$66,15,FALSE)="x","x",ROUND(IF(VLOOKUP($C128,'Regional Crises'!$B$1:$R$66,15,FALSE)&gt;U$3,0,IF(VLOOKUP($C128,'Regional Crises'!$B$1:$R$66,15,FALSE)&lt;U$4,5,(U$3-VLOOKUP($C128,'Regional Crises'!$B$1:$R$66,15,FALSE))/(U$3-U$4)*5)),1)))),(IF(VLOOKUP($E128,'Country Indicator Data'!$B$4:$N$194,11,FALSE)="x","x",ROUND(IF(VLOOKUP($E128,'Country Indicator Data'!$B$4:$N$194,11,FALSE)&gt;U$3,0,IF(VLOOKUP($E128,'Country Indicator Data'!$B$4:$N$194,11,FALSE)&lt;U$4,5,(U$3-VLOOKUP($E128,'Country Indicator Data'!$B$4:$N$194,11,FALSE))/(U$3-U$4)*5)),1))))</f>
        <v>3.4</v>
      </c>
      <c r="V128" s="166">
        <f>IF(B128="Regional crisis",((IF(VLOOKUP($C128,'Regional Crises'!$B$1:$R$66,16,FALSE)="x","x",ROUND(IF(VLOOKUP($C128,'Regional Crises'!$B$1:$R$66,16,FALSE)&gt;V$3,0,IF(VLOOKUP($C128,'Regional Crises'!$B$1:$R$66,16,FALSE)&lt;V$4,5,(V$3-VLOOKUP($C128,'Regional Crises'!$B$1:$R$66,16,FALSE))/(V$3-V$4)*5)),1)))),(IF(VLOOKUP($E128,'Country Indicator Data'!$B$4:$N$194,12,FALSE)="x","x",ROUND(IF(VLOOKUP($E128,'Country Indicator Data'!$B$4:$N$194,12,FALSE)&gt;V$3,0,IF(VLOOKUP($E128,'Country Indicator Data'!$B$4:$N$194,12,FALSE)&lt;V$4,5,(V$3-VLOOKUP($E128,'Country Indicator Data'!$B$4:$N$194,12,FALSE))/(V$3-V$4)*5)),1))))</f>
        <v>3.4</v>
      </c>
      <c r="W128" s="166">
        <f t="shared" si="44"/>
        <v>3.1</v>
      </c>
      <c r="X128" s="166">
        <f t="shared" si="45"/>
        <v>2.6</v>
      </c>
      <c r="Y128" s="173">
        <f>IF('Core Indicators'!FC125="x","x",IF('Core Indicators'!FC125&gt;=5,5,IF('Core Indicators'!FC125&gt;=4,4,IF('Core Indicators'!FC125&gt;=3,3,IF('Core Indicators'!FC125&gt;=2,2,IF('Core Indicators'!FC125&gt;=1,1,0))))))</f>
        <v>2</v>
      </c>
      <c r="Z128" s="166">
        <f t="shared" si="46"/>
        <v>2</v>
      </c>
      <c r="AA128" s="173">
        <f>'Crisis Indicator Data'!Y125</f>
        <v>0</v>
      </c>
      <c r="AB128" s="173">
        <f>'Crisis Indicator Data'!Z125</f>
        <v>1</v>
      </c>
      <c r="AC128" s="173">
        <f>'Crisis Indicator Data'!AA125</f>
        <v>1</v>
      </c>
      <c r="AD128" s="173">
        <f>'Crisis Indicator Data'!AB125</f>
        <v>0</v>
      </c>
      <c r="AE128" s="173">
        <f t="shared" si="47"/>
        <v>2</v>
      </c>
      <c r="AF128" s="173">
        <f>'Crisis Indicator Data'!AC125</f>
        <v>0</v>
      </c>
      <c r="AG128" s="173">
        <f>'Crisis Indicator Data'!AD125</f>
        <v>1</v>
      </c>
      <c r="AH128" s="173">
        <f t="shared" si="48"/>
        <v>1</v>
      </c>
      <c r="AI128" s="173">
        <f>'Crisis Indicator Data'!AE125</f>
        <v>1</v>
      </c>
      <c r="AJ128" s="173">
        <f>'Crisis Indicator Data'!AF125</f>
        <v>3</v>
      </c>
      <c r="AK128" s="173">
        <f>'Crisis Indicator Data'!AG125</f>
        <v>2</v>
      </c>
      <c r="AL128" s="173">
        <f t="shared" si="49"/>
        <v>4</v>
      </c>
      <c r="AM128" s="166">
        <f t="shared" si="50"/>
        <v>2</v>
      </c>
      <c r="AN128" s="166">
        <f t="shared" si="51"/>
        <v>2</v>
      </c>
    </row>
    <row r="129" spans="1:40" ht="13.5" customHeight="1">
      <c r="A129" s="97" t="str">
        <f>'Crisis Indicator Data'!A126</f>
        <v xml:space="preserve">Conflict in southern Thailand </v>
      </c>
      <c r="B129" s="98" t="str">
        <f>'Crisis Indicator Data'!B126</f>
        <v>Conflict</v>
      </c>
      <c r="C129" s="98" t="str">
        <f>'Crisis Indicator Data'!C126</f>
        <v>THA002</v>
      </c>
      <c r="D129" s="98" t="str">
        <f>'Crisis Indicator Data'!D126</f>
        <v>Thailand</v>
      </c>
      <c r="E129" s="99" t="str">
        <f>'Crisis Indicator Data'!E126</f>
        <v>THA</v>
      </c>
      <c r="F129" s="166">
        <f>IF(B129="Regional crisis",(IF(VLOOKUP($C129,'Regional Crises'!$B$1:$R$66,7,FALSE)="x","x",ROUND(IF(VLOOKUP($C129,'Regional Crises'!$B$1:$R$66,7,FALSE)&gt;$F$3,5,IF(VLOOKUP($C129,'Regional Crises'!$B$1:$R$66,7,FALSE)&lt;F$4,0,($F$3-VLOOKUP($C129,'Regional Crises'!$B$1:$R$66,7,FALSE))/($F$3-$F$4)*5)),1))),IF(VLOOKUP($E129,'Country Indicator Data'!$B$4:$N$194,3,FALSE)="x","x",ROUND(IF(VLOOKUP($E129,'Country Indicator Data'!$B$4:$N$194,3,FALSE)&gt;$F$3,5,IF(VLOOKUP($E129,'Country Indicator Data'!$B$4:$N$194,3,FALSE)&lt;$F$4,0,($F$3-VLOOKUP($E129,'Country Indicator Data'!$B$4:$N$194,3,FALSE))/($F$3-$F$4)*5)),1)))</f>
        <v>2.1</v>
      </c>
      <c r="G129" s="166">
        <f>IF(B129="Regional crisis",(IF(VLOOKUP($C129,'Regional Crises'!$B$1:$R$66,9,FALSE)="x","x",ROUND(IF(VLOOKUP($C129,'Regional Crises'!$B$1:$R$66,9,FALSE)&gt;G$3,5,IF(VLOOKUP($C129,'Regional Crises'!$B$1:$R$66,9,FALSE)&lt;G$4,0,(G$3-VLOOKUP($C129,'Regional Crises'!$B$1:$R$66,9,FALSE))/(G$3-G$4)*5)),1))),IF(VLOOKUP($E129,'Country Indicator Data'!$B$4:$N$194,5,FALSE)="x","x",ROUND(IF(VLOOKUP($E129,'Country Indicator Data'!$B$4:$N$194,5,FALSE)&gt;G$3,5,IF(VLOOKUP($E129,'Country Indicator Data'!$B$4:$N$194,5,FALSE)&lt;G$4,0,(G$3-VLOOKUP($E129,'Country Indicator Data'!$B$4:$N$194,5,FALSE))/(G$3-G$4)*5)),1)))</f>
        <v>3.4</v>
      </c>
      <c r="H129" s="166">
        <f t="shared" si="39"/>
        <v>2.75</v>
      </c>
      <c r="I129" s="166">
        <f>IF(B129="Regional crisis",(IF(VLOOKUP($C129,'Regional Crises'!$B$1:$R$66,6,FALSE)="x","x",ROUND(IF(VLOOKUP($C129,'Regional Crises'!$B$1:$R$66,6,FALSE)&gt;I$3,5,IF(VLOOKUP($C129,'Regional Crises'!$B$1:$R$66,6,FALSE)&lt;I$4,0,5-(I$3-VLOOKUP($C129,'Regional Crises'!$B$1:$R$66,6,FALSE))/(I$3-I$4)*5)),1))),IF(VLOOKUP($E129,'Country Indicator Data'!$B$4:$N$194,2,FALSE)="x","x",ROUND(IF(VLOOKUP($E129,'Country Indicator Data'!$B$4:$N$194,2,FALSE)&gt;I$3,5,IF(VLOOKUP($E129,'Country Indicator Data'!$B$4:$N$194,2,FALSE)&lt;I$4,0,5-(I$3-VLOOKUP($E129,'Country Indicator Data'!$B$4:$N$194,2,FALSE))/(I$3-I$4)*5)),1)))</f>
        <v>1.6</v>
      </c>
      <c r="J129" s="166">
        <f>IF(B129="Regional crisis",(IF(VLOOKUP($C129,'Regional Crises'!$B$1:$R$66,8,FALSE)="x","x",ROUND(IF(VLOOKUP($C129,'Regional Crises'!$B$1:$R$66,8,FALSE)&gt;J$3,5,IF(VLOOKUP($C129,'Regional Crises'!$B$1:$R$66,8,FALSE)&lt;J$4,0,5-(J$3-VLOOKUP($C129,'Regional Crises'!$B$1:$R$66,8,FALSE))/(J$3-J$4)*5)),1))),IF(VLOOKUP($E129,'Country Indicator Data'!$B$4:$N$194,4,FALSE)="x","x",ROUND(IF(VLOOKUP($E129,'Country Indicator Data'!$B$4:$N$194,4,FALSE)&gt;J$3,5,IF(VLOOKUP($E129,'Country Indicator Data'!$B$4:$N$194,4,FALSE)&lt;J$4,0,5-(J$3-VLOOKUP($E129,'Country Indicator Data'!$B$4:$N$194,4,FALSE))/(J$3-J$4)*5)),1)))</f>
        <v>0.5</v>
      </c>
      <c r="K129" s="166">
        <f t="shared" si="40"/>
        <v>1.05</v>
      </c>
      <c r="L129" s="166">
        <f>IF(B129="Regional crisis",(IF(VLOOKUP($C129,'Regional Crises'!$B$1:$R$66,10,FALSE)="x","x",ROUND(IF(VLOOKUP($C129,'Regional Crises'!$B$1:$R$66,10,FALSE)&gt;L$3,5,IF(VLOOKUP($C129,'Regional Crises'!$B$1:$R$66,10,FALSE)&lt;L$4,0,5-(L$3-VLOOKUP($C129,'Regional Crises'!$B$1:$R$66,10,FALSE))/(L$3-L$4)*5)),1))),IF(VLOOKUP($E129,'Country Indicator Data'!$B$4:$N$194,6,FALSE)="x","x",ROUND(IF(VLOOKUP($E129,'Country Indicator Data'!$B$4:$N$194,6,FALSE)&gt;L$3,5,IF(VLOOKUP($E129,'Country Indicator Data'!$B$4:$N$194,6,FALSE)&lt;L$4,0,5-(L$3-VLOOKUP($E129,'Country Indicator Data'!$B$4:$N$194,6,FALSE))/(L$3-L$4)*5)),1)))</f>
        <v>2.5</v>
      </c>
      <c r="M129" s="166">
        <f>IF(B129="Regional crisis",(IF(VLOOKUP($C129,'Regional Crises'!$B$1:$R$66,11,FALSE)="x","x",ROUND(IF(VLOOKUP($C129,'Regional Crises'!$B$1:$R$66,11,FALSE)&gt;M$3,5,IF(VLOOKUP($C129,'Regional Crises'!$B$1:$R$66,11,FALSE)&lt;M$4,0,5-(M$3-VLOOKUP($C129,'Regional Crises'!$B$1:$R$66,11,FALSE))/(M$3-M$4)*5)),1))),IF(VLOOKUP($E129,'Country Indicator Data'!$B$4:$N$194,7,FALSE)="x","x",ROUND(IF(VLOOKUP($E129,'Country Indicator Data'!$B$4:$N$194,7,FALSE)&gt;M$3,5,IF(VLOOKUP($E129,'Country Indicator Data'!$B$4:$N$194,7,FALSE)&lt;M$4,0,5-(M$3-VLOOKUP($E129,'Country Indicator Data'!$B$4:$N$194,7,FALSE))/(M$3-M$4)*5)),1)))</f>
        <v>1.4</v>
      </c>
      <c r="N129" s="166">
        <f t="shared" si="41"/>
        <v>1.95</v>
      </c>
      <c r="O129" s="166">
        <f t="shared" si="42"/>
        <v>1.9166666666666667</v>
      </c>
      <c r="P129" s="166">
        <f>IF(B129="Regional crisis",VLOOKUP(C129,'Regional Crises'!$B$1:$R$69,12,FALSE),VLOOKUP(E129,'Country Indicator Data'!$B$4:$I$194,8,FALSE))</f>
        <v>3</v>
      </c>
      <c r="Q129" s="166">
        <f>IF($B129="Regional crisis",((IF(VLOOKUP($C129,'Regional Crises'!$B$1:$R$66,13,FALSE)="x","x",ROUND(IF(VLOOKUP($C129,'Regional Crises'!$B$1:$R$66,13,FALSE)&gt;Q$3,5,IF(VLOOKUP($C129,'Regional Crises'!$B$1:$R$66,13,FALSE)&lt;Q$4,0,5-(LOG(Q$3)-LOG(VLOOKUP($C129,'Regional Crises'!$B$1:$R$66,13,FALSE)))/(LOG(Q$3)-LOG(Q$4))*5)),1)))),(IF(VLOOKUP($E129,'Country Indicator Data'!$B$4:$N$194,9,FALSE)="x","x",ROUND(IF(VLOOKUP($E129,'Country Indicator Data'!$B$4:$N$194,9,FALSE)&gt;Q$3,5,IF(VLOOKUP($E129,'Country Indicator Data'!$B$4:$N$194,9,FALSE)&lt;Q$4,0,5-(LOG(Q$3)-LOG(VLOOKUP($E129,'Country Indicator Data'!$B$4:$N$194,9,FALSE)))/(LOG(Q$3)-LOG(Q$4))*5)),1))))</f>
        <v>2.6</v>
      </c>
      <c r="R129" s="166">
        <f t="shared" si="43"/>
        <v>2.8</v>
      </c>
      <c r="S129" s="166">
        <f>IF(B129="Regional crisis",((IF(VLOOKUP($C129,'Regional Crises'!$B$1:$R$66,17,FALSE)="x","x",ROUND(IF(VLOOKUP($C129,'Regional Crises'!$B$1:$R$66,17,FALSE)&gt;S$3,0,IF(VLOOKUP($C129,'Regional Crises'!$B$1:$R$66,17,FALSE)&lt;S$4,5,(S$3-VLOOKUP($C129,'Regional Crises'!$B$1:$R$66,17,FALSE))/(S$3-S$4)*5)),1)))),(IF(VLOOKUP($E129,'Country Indicator Data'!$B$4:$N$194,13,FALSE)="x","x",ROUND(IF(VLOOKUP($E129,'Country Indicator Data'!$B$4:$N$194,13,FALSE)&gt;S$3,0,IF(VLOOKUP($E129,'Country Indicator Data'!$B$4:$N$194,13,FALSE)&lt;S$4,5,(S$3-VLOOKUP($E129,'Country Indicator Data'!$B$4:$N$194,13,FALSE))/(S$3-S$4)*5)),1))))</f>
        <v>3.2</v>
      </c>
      <c r="T129" s="166">
        <f>IF(B129="Regional crisis",((IF(VLOOKUP($C129,'Regional Crises'!$B$1:$R$66,14,FALSE)="x","x",ROUND(IF(VLOOKUP($C129,'Regional Crises'!$B$1:$R$66,14,FALSE)&gt;T$3,0,IF(VLOOKUP($C129,'Regional Crises'!$B$1:$R$66,14,FALSE)&lt;T$4,5,(T$3-VLOOKUP($C129,'Regional Crises'!$B$1:$R$66,14,FALSE))/(T$3-T$4)*5)),1)))),(IF(VLOOKUP($E129,'Country Indicator Data'!$B$4:$N$194,10,FALSE)="x","x",ROUND(IF(VLOOKUP($E129,'Country Indicator Data'!$B$4:$N$194,10,FALSE)&gt;T$3,0,IF(VLOOKUP($E129,'Country Indicator Data'!$B$4:$N$194,10,FALSE)&lt;T$4,5,(T$3-VLOOKUP($E129,'Country Indicator Data'!$B$4:$N$194,10,FALSE))/(T$3-T$4)*5)),1))))</f>
        <v>2.4</v>
      </c>
      <c r="U129" s="166">
        <f>IF(B129="Regional crisis",((IF(VLOOKUP($C129,'Regional Crises'!$B$1:$R$66,15,FALSE)="x","x",ROUND(IF(VLOOKUP($C129,'Regional Crises'!$B$1:$R$66,15,FALSE)&gt;U$3,0,IF(VLOOKUP($C129,'Regional Crises'!$B$1:$R$66,15,FALSE)&lt;U$4,5,(U$3-VLOOKUP($C129,'Regional Crises'!$B$1:$R$66,15,FALSE))/(U$3-U$4)*5)),1)))),(IF(VLOOKUP($E129,'Country Indicator Data'!$B$4:$N$194,11,FALSE)="x","x",ROUND(IF(VLOOKUP($E129,'Country Indicator Data'!$B$4:$N$194,11,FALSE)&gt;U$3,0,IF(VLOOKUP($E129,'Country Indicator Data'!$B$4:$N$194,11,FALSE)&lt;U$4,5,(U$3-VLOOKUP($E129,'Country Indicator Data'!$B$4:$N$194,11,FALSE))/(U$3-U$4)*5)),1))))</f>
        <v>3.4</v>
      </c>
      <c r="V129" s="166">
        <f>IF(B129="Regional crisis",((IF(VLOOKUP($C129,'Regional Crises'!$B$1:$R$66,16,FALSE)="x","x",ROUND(IF(VLOOKUP($C129,'Regional Crises'!$B$1:$R$66,16,FALSE)&gt;V$3,0,IF(VLOOKUP($C129,'Regional Crises'!$B$1:$R$66,16,FALSE)&lt;V$4,5,(V$3-VLOOKUP($C129,'Regional Crises'!$B$1:$R$66,16,FALSE))/(V$3-V$4)*5)),1)))),(IF(VLOOKUP($E129,'Country Indicator Data'!$B$4:$N$194,12,FALSE)="x","x",ROUND(IF(VLOOKUP($E129,'Country Indicator Data'!$B$4:$N$194,12,FALSE)&gt;V$3,0,IF(VLOOKUP($E129,'Country Indicator Data'!$B$4:$N$194,12,FALSE)&lt;V$4,5,(V$3-VLOOKUP($E129,'Country Indicator Data'!$B$4:$N$194,12,FALSE))/(V$3-V$4)*5)),1))))</f>
        <v>3.4</v>
      </c>
      <c r="W129" s="166">
        <f t="shared" si="44"/>
        <v>3.1</v>
      </c>
      <c r="X129" s="166">
        <f t="shared" si="45"/>
        <v>2.6</v>
      </c>
      <c r="Y129" s="173">
        <f>IF('Core Indicators'!FC126="x","x",IF('Core Indicators'!FC126&gt;=5,5,IF('Core Indicators'!FC126&gt;=4,4,IF('Core Indicators'!FC126&gt;=3,3,IF('Core Indicators'!FC126&gt;=2,2,IF('Core Indicators'!FC126&gt;=1,1,0))))))</f>
        <v>1</v>
      </c>
      <c r="Z129" s="166">
        <f t="shared" si="46"/>
        <v>1</v>
      </c>
      <c r="AA129" s="173">
        <f>'Crisis Indicator Data'!Y126</f>
        <v>0</v>
      </c>
      <c r="AB129" s="173">
        <f>'Crisis Indicator Data'!Z126</f>
        <v>1</v>
      </c>
      <c r="AC129" s="173">
        <f>'Crisis Indicator Data'!AA126</f>
        <v>0</v>
      </c>
      <c r="AD129" s="173">
        <f>'Crisis Indicator Data'!AB126</f>
        <v>0</v>
      </c>
      <c r="AE129" s="173">
        <f t="shared" si="47"/>
        <v>1</v>
      </c>
      <c r="AF129" s="173">
        <f>'Crisis Indicator Data'!AC126</f>
        <v>0</v>
      </c>
      <c r="AG129" s="173">
        <f>'Crisis Indicator Data'!AD126</f>
        <v>0</v>
      </c>
      <c r="AH129" s="173">
        <f t="shared" si="48"/>
        <v>0</v>
      </c>
      <c r="AI129" s="173">
        <f>'Crisis Indicator Data'!AE126</f>
        <v>1</v>
      </c>
      <c r="AJ129" s="173">
        <f>'Crisis Indicator Data'!AF126</f>
        <v>3</v>
      </c>
      <c r="AK129" s="173">
        <f>'Crisis Indicator Data'!AG126</f>
        <v>2</v>
      </c>
      <c r="AL129" s="173">
        <f t="shared" si="49"/>
        <v>4</v>
      </c>
      <c r="AM129" s="166">
        <f t="shared" si="50"/>
        <v>2</v>
      </c>
      <c r="AN129" s="166">
        <f t="shared" si="51"/>
        <v>1.5</v>
      </c>
    </row>
    <row r="130" spans="1:40" ht="13.5" customHeight="1">
      <c r="A130" s="97" t="str">
        <f>'Crisis Indicator Data'!A127</f>
        <v>Myanmar refugees in Thailand</v>
      </c>
      <c r="B130" s="98" t="str">
        <f>'Crisis Indicator Data'!B127</f>
        <v>International displacement</v>
      </c>
      <c r="C130" s="98" t="str">
        <f>'Crisis Indicator Data'!C127</f>
        <v>THA003</v>
      </c>
      <c r="D130" s="98" t="str">
        <f>'Crisis Indicator Data'!D127</f>
        <v>Thailand</v>
      </c>
      <c r="E130" s="99" t="str">
        <f>'Crisis Indicator Data'!E127</f>
        <v>THA</v>
      </c>
      <c r="F130" s="166">
        <f>IF(B130="Regional crisis",(IF(VLOOKUP($C130,'Regional Crises'!$B$1:$R$66,7,FALSE)="x","x",ROUND(IF(VLOOKUP($C130,'Regional Crises'!$B$1:$R$66,7,FALSE)&gt;$F$3,5,IF(VLOOKUP($C130,'Regional Crises'!$B$1:$R$66,7,FALSE)&lt;F$4,0,($F$3-VLOOKUP($C130,'Regional Crises'!$B$1:$R$66,7,FALSE))/($F$3-$F$4)*5)),1))),IF(VLOOKUP($E130,'Country Indicator Data'!$B$4:$N$194,3,FALSE)="x","x",ROUND(IF(VLOOKUP($E130,'Country Indicator Data'!$B$4:$N$194,3,FALSE)&gt;$F$3,5,IF(VLOOKUP($E130,'Country Indicator Data'!$B$4:$N$194,3,FALSE)&lt;$F$4,0,($F$3-VLOOKUP($E130,'Country Indicator Data'!$B$4:$N$194,3,FALSE))/($F$3-$F$4)*5)),1)))</f>
        <v>2.1</v>
      </c>
      <c r="G130" s="166">
        <f>IF(B130="Regional crisis",(IF(VLOOKUP($C130,'Regional Crises'!$B$1:$R$66,9,FALSE)="x","x",ROUND(IF(VLOOKUP($C130,'Regional Crises'!$B$1:$R$66,9,FALSE)&gt;G$3,5,IF(VLOOKUP($C130,'Regional Crises'!$B$1:$R$66,9,FALSE)&lt;G$4,0,(G$3-VLOOKUP($C130,'Regional Crises'!$B$1:$R$66,9,FALSE))/(G$3-G$4)*5)),1))),IF(VLOOKUP($E130,'Country Indicator Data'!$B$4:$N$194,5,FALSE)="x","x",ROUND(IF(VLOOKUP($E130,'Country Indicator Data'!$B$4:$N$194,5,FALSE)&gt;G$3,5,IF(VLOOKUP($E130,'Country Indicator Data'!$B$4:$N$194,5,FALSE)&lt;G$4,0,(G$3-VLOOKUP($E130,'Country Indicator Data'!$B$4:$N$194,5,FALSE))/(G$3-G$4)*5)),1)))</f>
        <v>3.4</v>
      </c>
      <c r="H130" s="166">
        <f t="shared" si="39"/>
        <v>2.75</v>
      </c>
      <c r="I130" s="166">
        <f>IF(B130="Regional crisis",(IF(VLOOKUP($C130,'Regional Crises'!$B$1:$R$66,6,FALSE)="x","x",ROUND(IF(VLOOKUP($C130,'Regional Crises'!$B$1:$R$66,6,FALSE)&gt;I$3,5,IF(VLOOKUP($C130,'Regional Crises'!$B$1:$R$66,6,FALSE)&lt;I$4,0,5-(I$3-VLOOKUP($C130,'Regional Crises'!$B$1:$R$66,6,FALSE))/(I$3-I$4)*5)),1))),IF(VLOOKUP($E130,'Country Indicator Data'!$B$4:$N$194,2,FALSE)="x","x",ROUND(IF(VLOOKUP($E130,'Country Indicator Data'!$B$4:$N$194,2,FALSE)&gt;I$3,5,IF(VLOOKUP($E130,'Country Indicator Data'!$B$4:$N$194,2,FALSE)&lt;I$4,0,5-(I$3-VLOOKUP($E130,'Country Indicator Data'!$B$4:$N$194,2,FALSE))/(I$3-I$4)*5)),1)))</f>
        <v>1.6</v>
      </c>
      <c r="J130" s="166">
        <f>IF(B130="Regional crisis",(IF(VLOOKUP($C130,'Regional Crises'!$B$1:$R$66,8,FALSE)="x","x",ROUND(IF(VLOOKUP($C130,'Regional Crises'!$B$1:$R$66,8,FALSE)&gt;J$3,5,IF(VLOOKUP($C130,'Regional Crises'!$B$1:$R$66,8,FALSE)&lt;J$4,0,5-(J$3-VLOOKUP($C130,'Regional Crises'!$B$1:$R$66,8,FALSE))/(J$3-J$4)*5)),1))),IF(VLOOKUP($E130,'Country Indicator Data'!$B$4:$N$194,4,FALSE)="x","x",ROUND(IF(VLOOKUP($E130,'Country Indicator Data'!$B$4:$N$194,4,FALSE)&gt;J$3,5,IF(VLOOKUP($E130,'Country Indicator Data'!$B$4:$N$194,4,FALSE)&lt;J$4,0,5-(J$3-VLOOKUP($E130,'Country Indicator Data'!$B$4:$N$194,4,FALSE))/(J$3-J$4)*5)),1)))</f>
        <v>0.5</v>
      </c>
      <c r="K130" s="166">
        <f t="shared" si="40"/>
        <v>1.05</v>
      </c>
      <c r="L130" s="166">
        <f>IF(B130="Regional crisis",(IF(VLOOKUP($C130,'Regional Crises'!$B$1:$R$66,10,FALSE)="x","x",ROUND(IF(VLOOKUP($C130,'Regional Crises'!$B$1:$R$66,10,FALSE)&gt;L$3,5,IF(VLOOKUP($C130,'Regional Crises'!$B$1:$R$66,10,FALSE)&lt;L$4,0,5-(L$3-VLOOKUP($C130,'Regional Crises'!$B$1:$R$66,10,FALSE))/(L$3-L$4)*5)),1))),IF(VLOOKUP($E130,'Country Indicator Data'!$B$4:$N$194,6,FALSE)="x","x",ROUND(IF(VLOOKUP($E130,'Country Indicator Data'!$B$4:$N$194,6,FALSE)&gt;L$3,5,IF(VLOOKUP($E130,'Country Indicator Data'!$B$4:$N$194,6,FALSE)&lt;L$4,0,5-(L$3-VLOOKUP($E130,'Country Indicator Data'!$B$4:$N$194,6,FALSE))/(L$3-L$4)*5)),1)))</f>
        <v>2.5</v>
      </c>
      <c r="M130" s="166">
        <f>IF(B130="Regional crisis",(IF(VLOOKUP($C130,'Regional Crises'!$B$1:$R$66,11,FALSE)="x","x",ROUND(IF(VLOOKUP($C130,'Regional Crises'!$B$1:$R$66,11,FALSE)&gt;M$3,5,IF(VLOOKUP($C130,'Regional Crises'!$B$1:$R$66,11,FALSE)&lt;M$4,0,5-(M$3-VLOOKUP($C130,'Regional Crises'!$B$1:$R$66,11,FALSE))/(M$3-M$4)*5)),1))),IF(VLOOKUP($E130,'Country Indicator Data'!$B$4:$N$194,7,FALSE)="x","x",ROUND(IF(VLOOKUP($E130,'Country Indicator Data'!$B$4:$N$194,7,FALSE)&gt;M$3,5,IF(VLOOKUP($E130,'Country Indicator Data'!$B$4:$N$194,7,FALSE)&lt;M$4,0,5-(M$3-VLOOKUP($E130,'Country Indicator Data'!$B$4:$N$194,7,FALSE))/(M$3-M$4)*5)),1)))</f>
        <v>1.4</v>
      </c>
      <c r="N130" s="166">
        <f t="shared" si="41"/>
        <v>1.95</v>
      </c>
      <c r="O130" s="166">
        <f t="shared" si="42"/>
        <v>1.9166666666666667</v>
      </c>
      <c r="P130" s="166">
        <f>IF(B130="Regional crisis",VLOOKUP(C130,'Regional Crises'!$B$1:$R$69,12,FALSE),VLOOKUP(E130,'Country Indicator Data'!$B$4:$I$194,8,FALSE))</f>
        <v>3</v>
      </c>
      <c r="Q130" s="166">
        <f>IF($B130="Regional crisis",((IF(VLOOKUP($C130,'Regional Crises'!$B$1:$R$66,13,FALSE)="x","x",ROUND(IF(VLOOKUP($C130,'Regional Crises'!$B$1:$R$66,13,FALSE)&gt;Q$3,5,IF(VLOOKUP($C130,'Regional Crises'!$B$1:$R$66,13,FALSE)&lt;Q$4,0,5-(LOG(Q$3)-LOG(VLOOKUP($C130,'Regional Crises'!$B$1:$R$66,13,FALSE)))/(LOG(Q$3)-LOG(Q$4))*5)),1)))),(IF(VLOOKUP($E130,'Country Indicator Data'!$B$4:$N$194,9,FALSE)="x","x",ROUND(IF(VLOOKUP($E130,'Country Indicator Data'!$B$4:$N$194,9,FALSE)&gt;Q$3,5,IF(VLOOKUP($E130,'Country Indicator Data'!$B$4:$N$194,9,FALSE)&lt;Q$4,0,5-(LOG(Q$3)-LOG(VLOOKUP($E130,'Country Indicator Data'!$B$4:$N$194,9,FALSE)))/(LOG(Q$3)-LOG(Q$4))*5)),1))))</f>
        <v>2.6</v>
      </c>
      <c r="R130" s="166">
        <f t="shared" si="43"/>
        <v>2.8</v>
      </c>
      <c r="S130" s="166">
        <f>IF(B130="Regional crisis",((IF(VLOOKUP($C130,'Regional Crises'!$B$1:$R$66,17,FALSE)="x","x",ROUND(IF(VLOOKUP($C130,'Regional Crises'!$B$1:$R$66,17,FALSE)&gt;S$3,0,IF(VLOOKUP($C130,'Regional Crises'!$B$1:$R$66,17,FALSE)&lt;S$4,5,(S$3-VLOOKUP($C130,'Regional Crises'!$B$1:$R$66,17,FALSE))/(S$3-S$4)*5)),1)))),(IF(VLOOKUP($E130,'Country Indicator Data'!$B$4:$N$194,13,FALSE)="x","x",ROUND(IF(VLOOKUP($E130,'Country Indicator Data'!$B$4:$N$194,13,FALSE)&gt;S$3,0,IF(VLOOKUP($E130,'Country Indicator Data'!$B$4:$N$194,13,FALSE)&lt;S$4,5,(S$3-VLOOKUP($E130,'Country Indicator Data'!$B$4:$N$194,13,FALSE))/(S$3-S$4)*5)),1))))</f>
        <v>3.2</v>
      </c>
      <c r="T130" s="166">
        <f>IF(B130="Regional crisis",((IF(VLOOKUP($C130,'Regional Crises'!$B$1:$R$66,14,FALSE)="x","x",ROUND(IF(VLOOKUP($C130,'Regional Crises'!$B$1:$R$66,14,FALSE)&gt;T$3,0,IF(VLOOKUP($C130,'Regional Crises'!$B$1:$R$66,14,FALSE)&lt;T$4,5,(T$3-VLOOKUP($C130,'Regional Crises'!$B$1:$R$66,14,FALSE))/(T$3-T$4)*5)),1)))),(IF(VLOOKUP($E130,'Country Indicator Data'!$B$4:$N$194,10,FALSE)="x","x",ROUND(IF(VLOOKUP($E130,'Country Indicator Data'!$B$4:$N$194,10,FALSE)&gt;T$3,0,IF(VLOOKUP($E130,'Country Indicator Data'!$B$4:$N$194,10,FALSE)&lt;T$4,5,(T$3-VLOOKUP($E130,'Country Indicator Data'!$B$4:$N$194,10,FALSE))/(T$3-T$4)*5)),1))))</f>
        <v>2.4</v>
      </c>
      <c r="U130" s="166">
        <f>IF(B130="Regional crisis",((IF(VLOOKUP($C130,'Regional Crises'!$B$1:$R$66,15,FALSE)="x","x",ROUND(IF(VLOOKUP($C130,'Regional Crises'!$B$1:$R$66,15,FALSE)&gt;U$3,0,IF(VLOOKUP($C130,'Regional Crises'!$B$1:$R$66,15,FALSE)&lt;U$4,5,(U$3-VLOOKUP($C130,'Regional Crises'!$B$1:$R$66,15,FALSE))/(U$3-U$4)*5)),1)))),(IF(VLOOKUP($E130,'Country Indicator Data'!$B$4:$N$194,11,FALSE)="x","x",ROUND(IF(VLOOKUP($E130,'Country Indicator Data'!$B$4:$N$194,11,FALSE)&gt;U$3,0,IF(VLOOKUP($E130,'Country Indicator Data'!$B$4:$N$194,11,FALSE)&lt;U$4,5,(U$3-VLOOKUP($E130,'Country Indicator Data'!$B$4:$N$194,11,FALSE))/(U$3-U$4)*5)),1))))</f>
        <v>3.4</v>
      </c>
      <c r="V130" s="166">
        <f>IF(B130="Regional crisis",((IF(VLOOKUP($C130,'Regional Crises'!$B$1:$R$66,16,FALSE)="x","x",ROUND(IF(VLOOKUP($C130,'Regional Crises'!$B$1:$R$66,16,FALSE)&gt;V$3,0,IF(VLOOKUP($C130,'Regional Crises'!$B$1:$R$66,16,FALSE)&lt;V$4,5,(V$3-VLOOKUP($C130,'Regional Crises'!$B$1:$R$66,16,FALSE))/(V$3-V$4)*5)),1)))),(IF(VLOOKUP($E130,'Country Indicator Data'!$B$4:$N$194,12,FALSE)="x","x",ROUND(IF(VLOOKUP($E130,'Country Indicator Data'!$B$4:$N$194,12,FALSE)&gt;V$3,0,IF(VLOOKUP($E130,'Country Indicator Data'!$B$4:$N$194,12,FALSE)&lt;V$4,5,(V$3-VLOOKUP($E130,'Country Indicator Data'!$B$4:$N$194,12,FALSE))/(V$3-V$4)*5)),1))))</f>
        <v>3.4</v>
      </c>
      <c r="W130" s="166">
        <f t="shared" si="44"/>
        <v>3.1</v>
      </c>
      <c r="X130" s="166">
        <f t="shared" si="45"/>
        <v>2.6</v>
      </c>
      <c r="Y130" s="173">
        <f>IF('Core Indicators'!FC127="x","x",IF('Core Indicators'!FC127&gt;=5,5,IF('Core Indicators'!FC127&gt;=4,4,IF('Core Indicators'!FC127&gt;=3,3,IF('Core Indicators'!FC127&gt;=2,2,IF('Core Indicators'!FC127&gt;=1,1,0))))))</f>
        <v>1</v>
      </c>
      <c r="Z130" s="166">
        <f t="shared" si="46"/>
        <v>1</v>
      </c>
      <c r="AA130" s="173">
        <f>'Crisis Indicator Data'!Y127</f>
        <v>0</v>
      </c>
      <c r="AB130" s="173">
        <f>'Crisis Indicator Data'!Z127</f>
        <v>0</v>
      </c>
      <c r="AC130" s="173">
        <f>'Crisis Indicator Data'!AA127</f>
        <v>1</v>
      </c>
      <c r="AD130" s="173">
        <f>'Crisis Indicator Data'!AB127</f>
        <v>0</v>
      </c>
      <c r="AE130" s="173">
        <f t="shared" si="47"/>
        <v>1</v>
      </c>
      <c r="AF130" s="173">
        <f>'Crisis Indicator Data'!AC127</f>
        <v>0</v>
      </c>
      <c r="AG130" s="173">
        <f>'Crisis Indicator Data'!AD127</f>
        <v>1</v>
      </c>
      <c r="AH130" s="173">
        <f t="shared" si="48"/>
        <v>1</v>
      </c>
      <c r="AI130" s="173">
        <f>'Crisis Indicator Data'!AE127</f>
        <v>1</v>
      </c>
      <c r="AJ130" s="173">
        <f>'Crisis Indicator Data'!AF127</f>
        <v>3</v>
      </c>
      <c r="AK130" s="173">
        <f>'Crisis Indicator Data'!AG127</f>
        <v>2</v>
      </c>
      <c r="AL130" s="173">
        <f t="shared" si="49"/>
        <v>4</v>
      </c>
      <c r="AM130" s="166">
        <f t="shared" si="50"/>
        <v>2</v>
      </c>
      <c r="AN130" s="166">
        <f t="shared" si="51"/>
        <v>1.5</v>
      </c>
    </row>
    <row r="131" spans="1:40" ht="13.5" customHeight="1">
      <c r="A131" s="97" t="str">
        <f>'Crisis Indicator Data'!A128</f>
        <v>Tropical Cyclone Seroja</v>
      </c>
      <c r="B131" s="98" t="str">
        <f>'Crisis Indicator Data'!B128</f>
        <v>Tropical cyclone</v>
      </c>
      <c r="C131" s="98" t="str">
        <f>'Crisis Indicator Data'!C128</f>
        <v>TLS002</v>
      </c>
      <c r="D131" s="98" t="str">
        <f>'Crisis Indicator Data'!D128</f>
        <v>Timor Leste</v>
      </c>
      <c r="E131" s="99" t="str">
        <f>'Crisis Indicator Data'!E128</f>
        <v>TLS</v>
      </c>
      <c r="F131" s="166">
        <f>IF(B131="Regional crisis",(IF(VLOOKUP($C131,'Regional Crises'!$B$1:$R$66,7,FALSE)="x","x",ROUND(IF(VLOOKUP($C131,'Regional Crises'!$B$1:$R$66,7,FALSE)&gt;$F$3,5,IF(VLOOKUP($C131,'Regional Crises'!$B$1:$R$66,7,FALSE)&lt;F$4,0,($F$3-VLOOKUP($C131,'Regional Crises'!$B$1:$R$66,7,FALSE))/($F$3-$F$4)*5)),1))),IF(VLOOKUP($E131,'Country Indicator Data'!$B$4:$N$194,3,FALSE)="x","x",ROUND(IF(VLOOKUP($E131,'Country Indicator Data'!$B$4:$N$194,3,FALSE)&gt;$F$3,5,IF(VLOOKUP($E131,'Country Indicator Data'!$B$4:$N$194,3,FALSE)&lt;$F$4,0,($F$3-VLOOKUP($E131,'Country Indicator Data'!$B$4:$N$194,3,FALSE))/($F$3-$F$4)*5)),1)))</f>
        <v>0.4</v>
      </c>
      <c r="G131" s="166">
        <f>IF(B131="Regional crisis",(IF(VLOOKUP($C131,'Regional Crises'!$B$1:$R$66,9,FALSE)="x","x",ROUND(IF(VLOOKUP($C131,'Regional Crises'!$B$1:$R$66,9,FALSE)&gt;G$3,5,IF(VLOOKUP($C131,'Regional Crises'!$B$1:$R$66,9,FALSE)&lt;G$4,0,(G$3-VLOOKUP($C131,'Regional Crises'!$B$1:$R$66,9,FALSE))/(G$3-G$4)*5)),1))),IF(VLOOKUP($E131,'Country Indicator Data'!$B$4:$N$194,5,FALSE)="x","x",ROUND(IF(VLOOKUP($E131,'Country Indicator Data'!$B$4:$N$194,5,FALSE)&gt;G$3,5,IF(VLOOKUP($E131,'Country Indicator Data'!$B$4:$N$194,5,FALSE)&lt;G$4,0,(G$3-VLOOKUP($E131,'Country Indicator Data'!$B$4:$N$194,5,FALSE))/(G$3-G$4)*5)),1)))</f>
        <v>1.2</v>
      </c>
      <c r="H131" s="166">
        <f t="shared" si="39"/>
        <v>0.8</v>
      </c>
      <c r="I131" s="166">
        <f>IF(B131="Regional crisis",(IF(VLOOKUP($C131,'Regional Crises'!$B$1:$R$66,6,FALSE)="x","x",ROUND(IF(VLOOKUP($C131,'Regional Crises'!$B$1:$R$66,6,FALSE)&gt;I$3,5,IF(VLOOKUP($C131,'Regional Crises'!$B$1:$R$66,6,FALSE)&lt;I$4,0,5-(I$3-VLOOKUP($C131,'Regional Crises'!$B$1:$R$66,6,FALSE))/(I$3-I$4)*5)),1))),IF(VLOOKUP($E131,'Country Indicator Data'!$B$4:$N$194,2,FALSE)="x","x",ROUND(IF(VLOOKUP($E131,'Country Indicator Data'!$B$4:$N$194,2,FALSE)&gt;I$3,5,IF(VLOOKUP($E131,'Country Indicator Data'!$B$4:$N$194,2,FALSE)&lt;I$4,0,5-(I$3-VLOOKUP($E131,'Country Indicator Data'!$B$4:$N$194,2,FALSE))/(I$3-I$4)*5)),1)))</f>
        <v>0</v>
      </c>
      <c r="J131" s="166">
        <f>IF(B131="Regional crisis",(IF(VLOOKUP($C131,'Regional Crises'!$B$1:$R$66,8,FALSE)="x","x",ROUND(IF(VLOOKUP($C131,'Regional Crises'!$B$1:$R$66,8,FALSE)&gt;J$3,5,IF(VLOOKUP($C131,'Regional Crises'!$B$1:$R$66,8,FALSE)&lt;J$4,0,5-(J$3-VLOOKUP($C131,'Regional Crises'!$B$1:$R$66,8,FALSE))/(J$3-J$4)*5)),1))),IF(VLOOKUP($E131,'Country Indicator Data'!$B$4:$N$194,4,FALSE)="x","x",ROUND(IF(VLOOKUP($E131,'Country Indicator Data'!$B$4:$N$194,4,FALSE)&gt;J$3,5,IF(VLOOKUP($E131,'Country Indicator Data'!$B$4:$N$194,4,FALSE)&lt;J$4,0,5-(J$3-VLOOKUP($E131,'Country Indicator Data'!$B$4:$N$194,4,FALSE))/(J$3-J$4)*5)),1)))</f>
        <v>0</v>
      </c>
      <c r="K131" s="166">
        <f t="shared" si="40"/>
        <v>0</v>
      </c>
      <c r="L131" s="166" t="str">
        <f>IF(B131="Regional crisis",(IF(VLOOKUP($C131,'Regional Crises'!$B$1:$R$66,10,FALSE)="x","x",ROUND(IF(VLOOKUP($C131,'Regional Crises'!$B$1:$R$66,10,FALSE)&gt;L$3,5,IF(VLOOKUP($C131,'Regional Crises'!$B$1:$R$66,10,FALSE)&lt;L$4,0,5-(L$3-VLOOKUP($C131,'Regional Crises'!$B$1:$R$66,10,FALSE))/(L$3-L$4)*5)),1))),IF(VLOOKUP($E131,'Country Indicator Data'!$B$4:$N$194,6,FALSE)="x","x",ROUND(IF(VLOOKUP($E131,'Country Indicator Data'!$B$4:$N$194,6,FALSE)&gt;L$3,5,IF(VLOOKUP($E131,'Country Indicator Data'!$B$4:$N$194,6,FALSE)&lt;L$4,0,5-(L$3-VLOOKUP($E131,'Country Indicator Data'!$B$4:$N$194,6,FALSE))/(L$3-L$4)*5)),1)))</f>
        <v>x</v>
      </c>
      <c r="M131" s="166">
        <f>IF(B131="Regional crisis",(IF(VLOOKUP($C131,'Regional Crises'!$B$1:$R$66,11,FALSE)="x","x",ROUND(IF(VLOOKUP($C131,'Regional Crises'!$B$1:$R$66,11,FALSE)&gt;M$3,5,IF(VLOOKUP($C131,'Regional Crises'!$B$1:$R$66,11,FALSE)&lt;M$4,0,5-(M$3-VLOOKUP($C131,'Regional Crises'!$B$1:$R$66,11,FALSE))/(M$3-M$4)*5)),1))),IF(VLOOKUP($E131,'Country Indicator Data'!$B$4:$N$194,7,FALSE)="x","x",ROUND(IF(VLOOKUP($E131,'Country Indicator Data'!$B$4:$N$194,7,FALSE)&gt;M$3,5,IF(VLOOKUP($E131,'Country Indicator Data'!$B$4:$N$194,7,FALSE)&lt;M$4,0,5-(M$3-VLOOKUP($E131,'Country Indicator Data'!$B$4:$N$194,7,FALSE))/(M$3-M$4)*5)),1)))</f>
        <v>0.5</v>
      </c>
      <c r="N131" s="166">
        <f t="shared" si="41"/>
        <v>0.5</v>
      </c>
      <c r="O131" s="166">
        <f t="shared" si="42"/>
        <v>0.43333333333333335</v>
      </c>
      <c r="P131" s="166">
        <f>IF(B131="Regional crisis",VLOOKUP(C131,'Regional Crises'!$B$1:$R$69,12,FALSE),VLOOKUP(E131,'Country Indicator Data'!$B$4:$I$194,8,FALSE))</f>
        <v>0</v>
      </c>
      <c r="Q131" s="166">
        <f>IF($B131="Regional crisis",((IF(VLOOKUP($C131,'Regional Crises'!$B$1:$R$66,13,FALSE)="x","x",ROUND(IF(VLOOKUP($C131,'Regional Crises'!$B$1:$R$66,13,FALSE)&gt;Q$3,5,IF(VLOOKUP($C131,'Regional Crises'!$B$1:$R$66,13,FALSE)&lt;Q$4,0,5-(LOG(Q$3)-LOG(VLOOKUP($C131,'Regional Crises'!$B$1:$R$66,13,FALSE)))/(LOG(Q$3)-LOG(Q$4))*5)),1)))),(IF(VLOOKUP($E131,'Country Indicator Data'!$B$4:$N$194,9,FALSE)="x","x",ROUND(IF(VLOOKUP($E131,'Country Indicator Data'!$B$4:$N$194,9,FALSE)&gt;Q$3,5,IF(VLOOKUP($E131,'Country Indicator Data'!$B$4:$N$194,9,FALSE)&lt;Q$4,0,5-(LOG(Q$3)-LOG(VLOOKUP($E131,'Country Indicator Data'!$B$4:$N$194,9,FALSE)))/(LOG(Q$3)-LOG(Q$4))*5)),1))))</f>
        <v>2.4</v>
      </c>
      <c r="R131" s="166">
        <f t="shared" si="43"/>
        <v>1.2</v>
      </c>
      <c r="S131" s="166">
        <f>IF(B131="Regional crisis",((IF(VLOOKUP($C131,'Regional Crises'!$B$1:$R$66,17,FALSE)="x","x",ROUND(IF(VLOOKUP($C131,'Regional Crises'!$B$1:$R$66,17,FALSE)&gt;S$3,0,IF(VLOOKUP($C131,'Regional Crises'!$B$1:$R$66,17,FALSE)&lt;S$4,5,(S$3-VLOOKUP($C131,'Regional Crises'!$B$1:$R$66,17,FALSE))/(S$3-S$4)*5)),1)))),(IF(VLOOKUP($E131,'Country Indicator Data'!$B$4:$N$194,13,FALSE)="x","x",ROUND(IF(VLOOKUP($E131,'Country Indicator Data'!$B$4:$N$194,13,FALSE)&gt;S$3,0,IF(VLOOKUP($E131,'Country Indicator Data'!$B$4:$N$194,13,FALSE)&lt;S$4,5,(S$3-VLOOKUP($E131,'Country Indicator Data'!$B$4:$N$194,13,FALSE))/(S$3-S$4)*5)),1))))</f>
        <v>3.1</v>
      </c>
      <c r="T131" s="166">
        <f>IF(B131="Regional crisis",((IF(VLOOKUP($C131,'Regional Crises'!$B$1:$R$66,14,FALSE)="x","x",ROUND(IF(VLOOKUP($C131,'Regional Crises'!$B$1:$R$66,14,FALSE)&gt;T$3,0,IF(VLOOKUP($C131,'Regional Crises'!$B$1:$R$66,14,FALSE)&lt;T$4,5,(T$3-VLOOKUP($C131,'Regional Crises'!$B$1:$R$66,14,FALSE))/(T$3-T$4)*5)),1)))),(IF(VLOOKUP($E131,'Country Indicator Data'!$B$4:$N$194,10,FALSE)="x","x",ROUND(IF(VLOOKUP($E131,'Country Indicator Data'!$B$4:$N$194,10,FALSE)&gt;T$3,0,IF(VLOOKUP($E131,'Country Indicator Data'!$B$4:$N$194,10,FALSE)&lt;T$4,5,(T$3-VLOOKUP($E131,'Country Indicator Data'!$B$4:$N$194,10,FALSE))/(T$3-T$4)*5)),1))))</f>
        <v>3.6</v>
      </c>
      <c r="U131" s="166">
        <f>IF(B131="Regional crisis",((IF(VLOOKUP($C131,'Regional Crises'!$B$1:$R$66,15,FALSE)="x","x",ROUND(IF(VLOOKUP($C131,'Regional Crises'!$B$1:$R$66,15,FALSE)&gt;U$3,0,IF(VLOOKUP($C131,'Regional Crises'!$B$1:$R$66,15,FALSE)&lt;U$4,5,(U$3-VLOOKUP($C131,'Regional Crises'!$B$1:$R$66,15,FALSE))/(U$3-U$4)*5)),1)))),(IF(VLOOKUP($E131,'Country Indicator Data'!$B$4:$N$194,11,FALSE)="x","x",ROUND(IF(VLOOKUP($E131,'Country Indicator Data'!$B$4:$N$194,11,FALSE)&gt;U$3,0,IF(VLOOKUP($E131,'Country Indicator Data'!$B$4:$N$194,11,FALSE)&lt;U$4,5,(U$3-VLOOKUP($E131,'Country Indicator Data'!$B$4:$N$194,11,FALSE))/(U$3-U$4)*5)),1))))</f>
        <v>1.5</v>
      </c>
      <c r="V131" s="166">
        <f>IF(B131="Regional crisis",((IF(VLOOKUP($C131,'Regional Crises'!$B$1:$R$66,16,FALSE)="x","x",ROUND(IF(VLOOKUP($C131,'Regional Crises'!$B$1:$R$66,16,FALSE)&gt;V$3,0,IF(VLOOKUP($C131,'Regional Crises'!$B$1:$R$66,16,FALSE)&lt;V$4,5,(V$3-VLOOKUP($C131,'Regional Crises'!$B$1:$R$66,16,FALSE))/(V$3-V$4)*5)),1)))),(IF(VLOOKUP($E131,'Country Indicator Data'!$B$4:$N$194,12,FALSE)="x","x",ROUND(IF(VLOOKUP($E131,'Country Indicator Data'!$B$4:$N$194,12,FALSE)&gt;V$3,0,IF(VLOOKUP($E131,'Country Indicator Data'!$B$4:$N$194,12,FALSE)&lt;V$4,5,(V$3-VLOOKUP($E131,'Country Indicator Data'!$B$4:$N$194,12,FALSE))/(V$3-V$4)*5)),1))))</f>
        <v>1.5</v>
      </c>
      <c r="W131" s="166">
        <f t="shared" si="44"/>
        <v>2.4</v>
      </c>
      <c r="X131" s="166">
        <f t="shared" si="45"/>
        <v>1.3</v>
      </c>
      <c r="Y131" s="173">
        <f>IF('Core Indicators'!FC128="x","x",IF('Core Indicators'!FC128&gt;=5,5,IF('Core Indicators'!FC128&gt;=4,4,IF('Core Indicators'!FC128&gt;=3,3,IF('Core Indicators'!FC128&gt;=2,2,IF('Core Indicators'!FC128&gt;=1,1,0))))))</f>
        <v>3</v>
      </c>
      <c r="Z131" s="166">
        <f t="shared" si="46"/>
        <v>3</v>
      </c>
      <c r="AA131" s="173">
        <f>'Crisis Indicator Data'!Y128</f>
        <v>0</v>
      </c>
      <c r="AB131" s="173">
        <f>'Crisis Indicator Data'!Z128</f>
        <v>0</v>
      </c>
      <c r="AC131" s="173">
        <f>'Crisis Indicator Data'!AA128</f>
        <v>0</v>
      </c>
      <c r="AD131" s="173">
        <f>'Crisis Indicator Data'!AB128</f>
        <v>0</v>
      </c>
      <c r="AE131" s="173">
        <f t="shared" si="47"/>
        <v>0</v>
      </c>
      <c r="AF131" s="173">
        <f>'Crisis Indicator Data'!AC128</f>
        <v>0</v>
      </c>
      <c r="AG131" s="173">
        <f>'Crisis Indicator Data'!AD128</f>
        <v>0</v>
      </c>
      <c r="AH131" s="173">
        <f t="shared" si="48"/>
        <v>0</v>
      </c>
      <c r="AI131" s="173">
        <f>'Crisis Indicator Data'!AE128</f>
        <v>0</v>
      </c>
      <c r="AJ131" s="173">
        <f>'Crisis Indicator Data'!AF128</f>
        <v>0</v>
      </c>
      <c r="AK131" s="173">
        <f>'Crisis Indicator Data'!AG128</f>
        <v>3</v>
      </c>
      <c r="AL131" s="173">
        <f t="shared" si="49"/>
        <v>3</v>
      </c>
      <c r="AM131" s="166">
        <f t="shared" si="50"/>
        <v>1</v>
      </c>
      <c r="AN131" s="166">
        <f t="shared" si="51"/>
        <v>2</v>
      </c>
    </row>
    <row r="132" spans="1:40" ht="13.5" customHeight="1">
      <c r="A132" s="97" t="str">
        <f>'Crisis Indicator Data'!A129</f>
        <v>Venezuelan refugees in Trinidad and Tobago</v>
      </c>
      <c r="B132" s="98" t="str">
        <f>'Crisis Indicator Data'!B129</f>
        <v>International displacement</v>
      </c>
      <c r="C132" s="98" t="str">
        <f>'Crisis Indicator Data'!C129</f>
        <v>TTO002</v>
      </c>
      <c r="D132" s="98" t="str">
        <f>'Crisis Indicator Data'!D129</f>
        <v>Trinidad and Tobago</v>
      </c>
      <c r="E132" s="99" t="str">
        <f>'Crisis Indicator Data'!E129</f>
        <v>TTO</v>
      </c>
      <c r="F132" s="166">
        <f>IF(B132="Regional crisis",(IF(VLOOKUP($C132,'Regional Crises'!$B$1:$R$66,7,FALSE)="x","x",ROUND(IF(VLOOKUP($C132,'Regional Crises'!$B$1:$R$66,7,FALSE)&gt;$F$3,5,IF(VLOOKUP($C132,'Regional Crises'!$B$1:$R$66,7,FALSE)&lt;F$4,0,($F$3-VLOOKUP($C132,'Regional Crises'!$B$1:$R$66,7,FALSE))/($F$3-$F$4)*5)),1))),IF(VLOOKUP($E132,'Country Indicator Data'!$B$4:$N$194,3,FALSE)="x","x",ROUND(IF(VLOOKUP($E132,'Country Indicator Data'!$B$4:$N$194,3,FALSE)&gt;$F$3,5,IF(VLOOKUP($E132,'Country Indicator Data'!$B$4:$N$194,3,FALSE)&lt;$F$4,0,($F$3-VLOOKUP($E132,'Country Indicator Data'!$B$4:$N$194,3,FALSE))/($F$3-$F$4)*5)),1)))</f>
        <v>0.7</v>
      </c>
      <c r="G132" s="166">
        <f>IF(B132="Regional crisis",(IF(VLOOKUP($C132,'Regional Crises'!$B$1:$R$66,9,FALSE)="x","x",ROUND(IF(VLOOKUP($C132,'Regional Crises'!$B$1:$R$66,9,FALSE)&gt;G$3,5,IF(VLOOKUP($C132,'Regional Crises'!$B$1:$R$66,9,FALSE)&lt;G$4,0,(G$3-VLOOKUP($C132,'Regional Crises'!$B$1:$R$66,9,FALSE))/(G$3-G$4)*5)),1))),IF(VLOOKUP($E132,'Country Indicator Data'!$B$4:$N$194,5,FALSE)="x","x",ROUND(IF(VLOOKUP($E132,'Country Indicator Data'!$B$4:$N$194,5,FALSE)&gt;G$3,5,IF(VLOOKUP($E132,'Country Indicator Data'!$B$4:$N$194,5,FALSE)&lt;G$4,0,(G$3-VLOOKUP($E132,'Country Indicator Data'!$B$4:$N$194,5,FALSE))/(G$3-G$4)*5)),1)))</f>
        <v>0.8</v>
      </c>
      <c r="H132" s="166">
        <f t="shared" si="39"/>
        <v>0.75</v>
      </c>
      <c r="I132" s="166">
        <f>IF(B132="Regional crisis",(IF(VLOOKUP($C132,'Regional Crises'!$B$1:$R$66,6,FALSE)="x","x",ROUND(IF(VLOOKUP($C132,'Regional Crises'!$B$1:$R$66,6,FALSE)&gt;I$3,5,IF(VLOOKUP($C132,'Regional Crises'!$B$1:$R$66,6,FALSE)&lt;I$4,0,5-(I$3-VLOOKUP($C132,'Regional Crises'!$B$1:$R$66,6,FALSE))/(I$3-I$4)*5)),1))),IF(VLOOKUP($E132,'Country Indicator Data'!$B$4:$N$194,2,FALSE)="x","x",ROUND(IF(VLOOKUP($E132,'Country Indicator Data'!$B$4:$N$194,2,FALSE)&gt;I$3,5,IF(VLOOKUP($E132,'Country Indicator Data'!$B$4:$N$194,2,FALSE)&lt;I$4,0,5-(I$3-VLOOKUP($E132,'Country Indicator Data'!$B$4:$N$194,2,FALSE))/(I$3-I$4)*5)),1)))</f>
        <v>3.8</v>
      </c>
      <c r="J132" s="166">
        <f>IF(B132="Regional crisis",(IF(VLOOKUP($C132,'Regional Crises'!$B$1:$R$66,8,FALSE)="x","x",ROUND(IF(VLOOKUP($C132,'Regional Crises'!$B$1:$R$66,8,FALSE)&gt;J$3,5,IF(VLOOKUP($C132,'Regional Crises'!$B$1:$R$66,8,FALSE)&lt;J$4,0,5-(J$3-VLOOKUP($C132,'Regional Crises'!$B$1:$R$66,8,FALSE))/(J$3-J$4)*5)),1))),IF(VLOOKUP($E132,'Country Indicator Data'!$B$4:$N$194,4,FALSE)="x","x",ROUND(IF(VLOOKUP($E132,'Country Indicator Data'!$B$4:$N$194,4,FALSE)&gt;J$3,5,IF(VLOOKUP($E132,'Country Indicator Data'!$B$4:$N$194,4,FALSE)&lt;J$4,0,5-(J$3-VLOOKUP($E132,'Country Indicator Data'!$B$4:$N$194,4,FALSE))/(J$3-J$4)*5)),1)))</f>
        <v>4</v>
      </c>
      <c r="K132" s="166">
        <f t="shared" si="40"/>
        <v>3.9</v>
      </c>
      <c r="L132" s="166">
        <f>IF(B132="Regional crisis",(IF(VLOOKUP($C132,'Regional Crises'!$B$1:$R$66,10,FALSE)="x","x",ROUND(IF(VLOOKUP($C132,'Regional Crises'!$B$1:$R$66,10,FALSE)&gt;L$3,5,IF(VLOOKUP($C132,'Regional Crises'!$B$1:$R$66,10,FALSE)&lt;L$4,0,5-(L$3-VLOOKUP($C132,'Regional Crises'!$B$1:$R$66,10,FALSE))/(L$3-L$4)*5)),1))),IF(VLOOKUP($E132,'Country Indicator Data'!$B$4:$N$194,6,FALSE)="x","x",ROUND(IF(VLOOKUP($E132,'Country Indicator Data'!$B$4:$N$194,6,FALSE)&gt;L$3,5,IF(VLOOKUP($E132,'Country Indicator Data'!$B$4:$N$194,6,FALSE)&lt;L$4,0,5-(L$3-VLOOKUP($E132,'Country Indicator Data'!$B$4:$N$194,6,FALSE))/(L$3-L$4)*5)),1)))</f>
        <v>2.2000000000000002</v>
      </c>
      <c r="M132" s="166" t="str">
        <f>IF(B132="Regional crisis",(IF(VLOOKUP($C132,'Regional Crises'!$B$1:$R$66,11,FALSE)="x","x",ROUND(IF(VLOOKUP($C132,'Regional Crises'!$B$1:$R$66,11,FALSE)&gt;M$3,5,IF(VLOOKUP($C132,'Regional Crises'!$B$1:$R$66,11,FALSE)&lt;M$4,0,5-(M$3-VLOOKUP($C132,'Regional Crises'!$B$1:$R$66,11,FALSE))/(M$3-M$4)*5)),1))),IF(VLOOKUP($E132,'Country Indicator Data'!$B$4:$N$194,7,FALSE)="x","x",ROUND(IF(VLOOKUP($E132,'Country Indicator Data'!$B$4:$N$194,7,FALSE)&gt;M$3,5,IF(VLOOKUP($E132,'Country Indicator Data'!$B$4:$N$194,7,FALSE)&lt;M$4,0,5-(M$3-VLOOKUP($E132,'Country Indicator Data'!$B$4:$N$194,7,FALSE))/(M$3-M$4)*5)),1)))</f>
        <v>x</v>
      </c>
      <c r="N132" s="166">
        <f t="shared" si="41"/>
        <v>2.2000000000000002</v>
      </c>
      <c r="O132" s="166">
        <f t="shared" si="42"/>
        <v>2.2833333333333337</v>
      </c>
      <c r="P132" s="166">
        <f>IF(B132="Regional crisis",VLOOKUP(C132,'Regional Crises'!$B$1:$R$69,12,FALSE),VLOOKUP(E132,'Country Indicator Data'!$B$4:$I$194,8,FALSE))</f>
        <v>0</v>
      </c>
      <c r="Q132" s="166">
        <f>IF($B132="Regional crisis",((IF(VLOOKUP($C132,'Regional Crises'!$B$1:$R$66,13,FALSE)="x","x",ROUND(IF(VLOOKUP($C132,'Regional Crises'!$B$1:$R$66,13,FALSE)&gt;Q$3,5,IF(VLOOKUP($C132,'Regional Crises'!$B$1:$R$66,13,FALSE)&lt;Q$4,0,5-(LOG(Q$3)-LOG(VLOOKUP($C132,'Regional Crises'!$B$1:$R$66,13,FALSE)))/(LOG(Q$3)-LOG(Q$4))*5)),1)))),(IF(VLOOKUP($E132,'Country Indicator Data'!$B$4:$N$194,9,FALSE)="x","x",ROUND(IF(VLOOKUP($E132,'Country Indicator Data'!$B$4:$N$194,9,FALSE)&gt;Q$3,5,IF(VLOOKUP($E132,'Country Indicator Data'!$B$4:$N$194,9,FALSE)&lt;Q$4,0,5-(LOG(Q$3)-LOG(VLOOKUP($E132,'Country Indicator Data'!$B$4:$N$194,9,FALSE)))/(LOG(Q$3)-LOG(Q$4))*5)),1))))</f>
        <v>2.6</v>
      </c>
      <c r="R132" s="166">
        <f t="shared" si="43"/>
        <v>1.3</v>
      </c>
      <c r="S132" s="166">
        <f>IF(B132="Regional crisis",((IF(VLOOKUP($C132,'Regional Crises'!$B$1:$R$66,17,FALSE)="x","x",ROUND(IF(VLOOKUP($C132,'Regional Crises'!$B$1:$R$66,17,FALSE)&gt;S$3,0,IF(VLOOKUP($C132,'Regional Crises'!$B$1:$R$66,17,FALSE)&lt;S$4,5,(S$3-VLOOKUP($C132,'Regional Crises'!$B$1:$R$66,17,FALSE))/(S$3-S$4)*5)),1)))),(IF(VLOOKUP($E132,'Country Indicator Data'!$B$4:$N$194,13,FALSE)="x","x",ROUND(IF(VLOOKUP($E132,'Country Indicator Data'!$B$4:$N$194,13,FALSE)&gt;S$3,0,IF(VLOOKUP($E132,'Country Indicator Data'!$B$4:$N$194,13,FALSE)&lt;S$4,5,(S$3-VLOOKUP($E132,'Country Indicator Data'!$B$4:$N$194,13,FALSE))/(S$3-S$4)*5)),1))))</f>
        <v>3</v>
      </c>
      <c r="T132" s="166">
        <f>IF(B132="Regional crisis",((IF(VLOOKUP($C132,'Regional Crises'!$B$1:$R$66,14,FALSE)="x","x",ROUND(IF(VLOOKUP($C132,'Regional Crises'!$B$1:$R$66,14,FALSE)&gt;T$3,0,IF(VLOOKUP($C132,'Regional Crises'!$B$1:$R$66,14,FALSE)&lt;T$4,5,(T$3-VLOOKUP($C132,'Regional Crises'!$B$1:$R$66,14,FALSE))/(T$3-T$4)*5)),1)))),(IF(VLOOKUP($E132,'Country Indicator Data'!$B$4:$N$194,10,FALSE)="x","x",ROUND(IF(VLOOKUP($E132,'Country Indicator Data'!$B$4:$N$194,10,FALSE)&gt;T$3,0,IF(VLOOKUP($E132,'Country Indicator Data'!$B$4:$N$194,10,FALSE)&lt;T$4,5,(T$3-VLOOKUP($E132,'Country Indicator Data'!$B$4:$N$194,10,FALSE))/(T$3-T$4)*5)),1))))</f>
        <v>2.6</v>
      </c>
      <c r="U132" s="166">
        <f>IF(B132="Regional crisis",((IF(VLOOKUP($C132,'Regional Crises'!$B$1:$R$66,15,FALSE)="x","x",ROUND(IF(VLOOKUP($C132,'Regional Crises'!$B$1:$R$66,15,FALSE)&gt;U$3,0,IF(VLOOKUP($C132,'Regional Crises'!$B$1:$R$66,15,FALSE)&lt;U$4,5,(U$3-VLOOKUP($C132,'Regional Crises'!$B$1:$R$66,15,FALSE))/(U$3-U$4)*5)),1)))),(IF(VLOOKUP($E132,'Country Indicator Data'!$B$4:$N$194,11,FALSE)="x","x",ROUND(IF(VLOOKUP($E132,'Country Indicator Data'!$B$4:$N$194,11,FALSE)&gt;U$3,0,IF(VLOOKUP($E132,'Country Indicator Data'!$B$4:$N$194,11,FALSE)&lt;U$4,5,(U$3-VLOOKUP($E132,'Country Indicator Data'!$B$4:$N$194,11,FALSE))/(U$3-U$4)*5)),1))))</f>
        <v>1.4</v>
      </c>
      <c r="V132" s="166">
        <f>IF(B132="Regional crisis",((IF(VLOOKUP($C132,'Regional Crises'!$B$1:$R$66,16,FALSE)="x","x",ROUND(IF(VLOOKUP($C132,'Regional Crises'!$B$1:$R$66,16,FALSE)&gt;V$3,0,IF(VLOOKUP($C132,'Regional Crises'!$B$1:$R$66,16,FALSE)&lt;V$4,5,(V$3-VLOOKUP($C132,'Regional Crises'!$B$1:$R$66,16,FALSE))/(V$3-V$4)*5)),1)))),(IF(VLOOKUP($E132,'Country Indicator Data'!$B$4:$N$194,12,FALSE)="x","x",ROUND(IF(VLOOKUP($E132,'Country Indicator Data'!$B$4:$N$194,12,FALSE)&gt;V$3,0,IF(VLOOKUP($E132,'Country Indicator Data'!$B$4:$N$194,12,FALSE)&lt;V$4,5,(V$3-VLOOKUP($E132,'Country Indicator Data'!$B$4:$N$194,12,FALSE))/(V$3-V$4)*5)),1))))</f>
        <v>0.9</v>
      </c>
      <c r="W132" s="166">
        <f t="shared" si="44"/>
        <v>2</v>
      </c>
      <c r="X132" s="166">
        <f t="shared" si="45"/>
        <v>1.9</v>
      </c>
      <c r="Y132" s="173">
        <f>IF('Core Indicators'!FC129="x","x",IF('Core Indicators'!FC129&gt;=5,5,IF('Core Indicators'!FC129&gt;=4,4,IF('Core Indicators'!FC129&gt;=3,3,IF('Core Indicators'!FC129&gt;=2,2,IF('Core Indicators'!FC129&gt;=1,1,0))))))</f>
        <v>2</v>
      </c>
      <c r="Z132" s="166">
        <f t="shared" si="46"/>
        <v>2</v>
      </c>
      <c r="AA132" s="173">
        <f>'Crisis Indicator Data'!Y129</f>
        <v>0</v>
      </c>
      <c r="AB132" s="173">
        <f>'Crisis Indicator Data'!Z129</f>
        <v>1</v>
      </c>
      <c r="AC132" s="173">
        <f>'Crisis Indicator Data'!AA129</f>
        <v>1</v>
      </c>
      <c r="AD132" s="173">
        <f>'Crisis Indicator Data'!AB129</f>
        <v>0</v>
      </c>
      <c r="AE132" s="173">
        <f t="shared" si="47"/>
        <v>2</v>
      </c>
      <c r="AF132" s="173">
        <f>'Crisis Indicator Data'!AC129</f>
        <v>0</v>
      </c>
      <c r="AG132" s="173">
        <f>'Crisis Indicator Data'!AD129</f>
        <v>1</v>
      </c>
      <c r="AH132" s="173">
        <f t="shared" si="48"/>
        <v>1</v>
      </c>
      <c r="AI132" s="173">
        <f>'Crisis Indicator Data'!AE129</f>
        <v>1</v>
      </c>
      <c r="AJ132" s="173">
        <f>'Crisis Indicator Data'!AF129</f>
        <v>3</v>
      </c>
      <c r="AK132" s="173">
        <f>'Crisis Indicator Data'!AG129</f>
        <v>2</v>
      </c>
      <c r="AL132" s="173">
        <f t="shared" si="49"/>
        <v>4</v>
      </c>
      <c r="AM132" s="166">
        <f t="shared" si="50"/>
        <v>2</v>
      </c>
      <c r="AN132" s="166">
        <f t="shared" si="51"/>
        <v>2</v>
      </c>
    </row>
    <row r="133" spans="1:40" ht="13.5" customHeight="1">
      <c r="A133" s="97" t="str">
        <f>'Crisis Indicator Data'!A130</f>
        <v>Mixed migration flows in Tunisia</v>
      </c>
      <c r="B133" s="98" t="str">
        <f>'Crisis Indicator Data'!B130</f>
        <v>International displacement</v>
      </c>
      <c r="C133" s="98" t="str">
        <f>'Crisis Indicator Data'!C130</f>
        <v>TUN002</v>
      </c>
      <c r="D133" s="98" t="str">
        <f>'Crisis Indicator Data'!D130</f>
        <v>Tunisia</v>
      </c>
      <c r="E133" s="99" t="str">
        <f>'Crisis Indicator Data'!E130</f>
        <v>TUN</v>
      </c>
      <c r="F133" s="166">
        <f>IF(B133="Regional crisis",(IF(VLOOKUP($C133,'Regional Crises'!$B$1:$R$66,7,FALSE)="x","x",ROUND(IF(VLOOKUP($C133,'Regional Crises'!$B$1:$R$66,7,FALSE)&gt;$F$3,5,IF(VLOOKUP($C133,'Regional Crises'!$B$1:$R$66,7,FALSE)&lt;F$4,0,($F$3-VLOOKUP($C133,'Regional Crises'!$B$1:$R$66,7,FALSE))/($F$3-$F$4)*5)),1))),IF(VLOOKUP($E133,'Country Indicator Data'!$B$4:$N$194,3,FALSE)="x","x",ROUND(IF(VLOOKUP($E133,'Country Indicator Data'!$B$4:$N$194,3,FALSE)&gt;$F$3,5,IF(VLOOKUP($E133,'Country Indicator Data'!$B$4:$N$194,3,FALSE)&lt;$F$4,0,($F$3-VLOOKUP($E133,'Country Indicator Data'!$B$4:$N$194,3,FALSE))/($F$3-$F$4)*5)),1)))</f>
        <v>2.5</v>
      </c>
      <c r="G133" s="166">
        <f>IF(B133="Regional crisis",(IF(VLOOKUP($C133,'Regional Crises'!$B$1:$R$66,9,FALSE)="x","x",ROUND(IF(VLOOKUP($C133,'Regional Crises'!$B$1:$R$66,9,FALSE)&gt;G$3,5,IF(VLOOKUP($C133,'Regional Crises'!$B$1:$R$66,9,FALSE)&lt;G$4,0,(G$3-VLOOKUP($C133,'Regional Crises'!$B$1:$R$66,9,FALSE))/(G$3-G$4)*5)),1))),IF(VLOOKUP($E133,'Country Indicator Data'!$B$4:$N$194,5,FALSE)="x","x",ROUND(IF(VLOOKUP($E133,'Country Indicator Data'!$B$4:$N$194,5,FALSE)&gt;G$3,5,IF(VLOOKUP($E133,'Country Indicator Data'!$B$4:$N$194,5,FALSE)&lt;G$4,0,(G$3-VLOOKUP($E133,'Country Indicator Data'!$B$4:$N$194,5,FALSE))/(G$3-G$4)*5)),1)))</f>
        <v>1.7</v>
      </c>
      <c r="H133" s="166">
        <f t="shared" si="39"/>
        <v>2.1</v>
      </c>
      <c r="I133" s="166">
        <f>IF(B133="Regional crisis",(IF(VLOOKUP($C133,'Regional Crises'!$B$1:$R$66,6,FALSE)="x","x",ROUND(IF(VLOOKUP($C133,'Regional Crises'!$B$1:$R$66,6,FALSE)&gt;I$3,5,IF(VLOOKUP($C133,'Regional Crises'!$B$1:$R$66,6,FALSE)&lt;I$4,0,5-(I$3-VLOOKUP($C133,'Regional Crises'!$B$1:$R$66,6,FALSE))/(I$3-I$4)*5)),1))),IF(VLOOKUP($E133,'Country Indicator Data'!$B$4:$N$194,2,FALSE)="x","x",ROUND(IF(VLOOKUP($E133,'Country Indicator Data'!$B$4:$N$194,2,FALSE)&gt;I$3,5,IF(VLOOKUP($E133,'Country Indicator Data'!$B$4:$N$194,2,FALSE)&lt;I$4,0,5-(I$3-VLOOKUP($E133,'Country Indicator Data'!$B$4:$N$194,2,FALSE))/(I$3-I$4)*5)),1)))</f>
        <v>0.2</v>
      </c>
      <c r="J133" s="166">
        <f>IF(B133="Regional crisis",(IF(VLOOKUP($C133,'Regional Crises'!$B$1:$R$66,8,FALSE)="x","x",ROUND(IF(VLOOKUP($C133,'Regional Crises'!$B$1:$R$66,8,FALSE)&gt;J$3,5,IF(VLOOKUP($C133,'Regional Crises'!$B$1:$R$66,8,FALSE)&lt;J$4,0,5-(J$3-VLOOKUP($C133,'Regional Crises'!$B$1:$R$66,8,FALSE))/(J$3-J$4)*5)),1))),IF(VLOOKUP($E133,'Country Indicator Data'!$B$4:$N$194,4,FALSE)="x","x",ROUND(IF(VLOOKUP($E133,'Country Indicator Data'!$B$4:$N$194,4,FALSE)&gt;J$3,5,IF(VLOOKUP($E133,'Country Indicator Data'!$B$4:$N$194,4,FALSE)&lt;J$4,0,5-(J$3-VLOOKUP($E133,'Country Indicator Data'!$B$4:$N$194,4,FALSE))/(J$3-J$4)*5)),1)))</f>
        <v>0</v>
      </c>
      <c r="K133" s="166">
        <f t="shared" si="40"/>
        <v>0.1</v>
      </c>
      <c r="L133" s="166">
        <f>IF(B133="Regional crisis",(IF(VLOOKUP($C133,'Regional Crises'!$B$1:$R$66,10,FALSE)="x","x",ROUND(IF(VLOOKUP($C133,'Regional Crises'!$B$1:$R$66,10,FALSE)&gt;L$3,5,IF(VLOOKUP($C133,'Regional Crises'!$B$1:$R$66,10,FALSE)&lt;L$4,0,5-(L$3-VLOOKUP($C133,'Regional Crises'!$B$1:$R$66,10,FALSE))/(L$3-L$4)*5)),1))),IF(VLOOKUP($E133,'Country Indicator Data'!$B$4:$N$194,6,FALSE)="x","x",ROUND(IF(VLOOKUP($E133,'Country Indicator Data'!$B$4:$N$194,6,FALSE)&gt;L$3,5,IF(VLOOKUP($E133,'Country Indicator Data'!$B$4:$N$194,6,FALSE)&lt;L$4,0,5-(L$3-VLOOKUP($E133,'Country Indicator Data'!$B$4:$N$194,6,FALSE))/(L$3-L$4)*5)),1)))</f>
        <v>2</v>
      </c>
      <c r="M133" s="166">
        <f>IF(B133="Regional crisis",(IF(VLOOKUP($C133,'Regional Crises'!$B$1:$R$66,11,FALSE)="x","x",ROUND(IF(VLOOKUP($C133,'Regional Crises'!$B$1:$R$66,11,FALSE)&gt;M$3,5,IF(VLOOKUP($C133,'Regional Crises'!$B$1:$R$66,11,FALSE)&lt;M$4,0,5-(M$3-VLOOKUP($C133,'Regional Crises'!$B$1:$R$66,11,FALSE))/(M$3-M$4)*5)),1))),IF(VLOOKUP($E133,'Country Indicator Data'!$B$4:$N$194,7,FALSE)="x","x",ROUND(IF(VLOOKUP($E133,'Country Indicator Data'!$B$4:$N$194,7,FALSE)&gt;M$3,5,IF(VLOOKUP($E133,'Country Indicator Data'!$B$4:$N$194,7,FALSE)&lt;M$4,0,5-(M$3-VLOOKUP($E133,'Country Indicator Data'!$B$4:$N$194,7,FALSE))/(M$3-M$4)*5)),1)))</f>
        <v>1</v>
      </c>
      <c r="N133" s="166">
        <f t="shared" si="41"/>
        <v>1.5</v>
      </c>
      <c r="O133" s="166">
        <f t="shared" si="42"/>
        <v>1.2333333333333334</v>
      </c>
      <c r="P133" s="166">
        <f>IF(B133="Regional crisis",VLOOKUP(C133,'Regional Crises'!$B$1:$R$69,12,FALSE),VLOOKUP(E133,'Country Indicator Data'!$B$4:$I$194,8,FALSE))</f>
        <v>3</v>
      </c>
      <c r="Q133" s="166">
        <f>IF($B133="Regional crisis",((IF(VLOOKUP($C133,'Regional Crises'!$B$1:$R$66,13,FALSE)="x","x",ROUND(IF(VLOOKUP($C133,'Regional Crises'!$B$1:$R$66,13,FALSE)&gt;Q$3,5,IF(VLOOKUP($C133,'Regional Crises'!$B$1:$R$66,13,FALSE)&lt;Q$4,0,5-(LOG(Q$3)-LOG(VLOOKUP($C133,'Regional Crises'!$B$1:$R$66,13,FALSE)))/(LOG(Q$3)-LOG(Q$4))*5)),1)))),(IF(VLOOKUP($E133,'Country Indicator Data'!$B$4:$N$194,9,FALSE)="x","x",ROUND(IF(VLOOKUP($E133,'Country Indicator Data'!$B$4:$N$194,9,FALSE)&gt;Q$3,5,IF(VLOOKUP($E133,'Country Indicator Data'!$B$4:$N$194,9,FALSE)&lt;Q$4,0,5-(LOG(Q$3)-LOG(VLOOKUP($E133,'Country Indicator Data'!$B$4:$N$194,9,FALSE)))/(LOG(Q$3)-LOG(Q$4))*5)),1))))</f>
        <v>4</v>
      </c>
      <c r="R133" s="166">
        <f t="shared" si="43"/>
        <v>3.5</v>
      </c>
      <c r="S133" s="166">
        <f>IF(B133="Regional crisis",((IF(VLOOKUP($C133,'Regional Crises'!$B$1:$R$66,17,FALSE)="x","x",ROUND(IF(VLOOKUP($C133,'Regional Crises'!$B$1:$R$66,17,FALSE)&gt;S$3,0,IF(VLOOKUP($C133,'Regional Crises'!$B$1:$R$66,17,FALSE)&lt;S$4,5,(S$3-VLOOKUP($C133,'Regional Crises'!$B$1:$R$66,17,FALSE))/(S$3-S$4)*5)),1)))),(IF(VLOOKUP($E133,'Country Indicator Data'!$B$4:$N$194,13,FALSE)="x","x",ROUND(IF(VLOOKUP($E133,'Country Indicator Data'!$B$4:$N$194,13,FALSE)&gt;S$3,0,IF(VLOOKUP($E133,'Country Indicator Data'!$B$4:$N$194,13,FALSE)&lt;S$4,5,(S$3-VLOOKUP($E133,'Country Indicator Data'!$B$4:$N$194,13,FALSE))/(S$3-S$4)*5)),1))))</f>
        <v>2.9</v>
      </c>
      <c r="T133" s="166">
        <f>IF(B133="Regional crisis",((IF(VLOOKUP($C133,'Regional Crises'!$B$1:$R$66,14,FALSE)="x","x",ROUND(IF(VLOOKUP($C133,'Regional Crises'!$B$1:$R$66,14,FALSE)&gt;T$3,0,IF(VLOOKUP($C133,'Regional Crises'!$B$1:$R$66,14,FALSE)&lt;T$4,5,(T$3-VLOOKUP($C133,'Regional Crises'!$B$1:$R$66,14,FALSE))/(T$3-T$4)*5)),1)))),(IF(VLOOKUP($E133,'Country Indicator Data'!$B$4:$N$194,10,FALSE)="x","x",ROUND(IF(VLOOKUP($E133,'Country Indicator Data'!$B$4:$N$194,10,FALSE)&gt;T$3,0,IF(VLOOKUP($E133,'Country Indicator Data'!$B$4:$N$194,10,FALSE)&lt;T$4,5,(T$3-VLOOKUP($E133,'Country Indicator Data'!$B$4:$N$194,10,FALSE))/(T$3-T$4)*5)),1))))</f>
        <v>2.4</v>
      </c>
      <c r="U133" s="166">
        <f>IF(B133="Regional crisis",((IF(VLOOKUP($C133,'Regional Crises'!$B$1:$R$66,15,FALSE)="x","x",ROUND(IF(VLOOKUP($C133,'Regional Crises'!$B$1:$R$66,15,FALSE)&gt;U$3,0,IF(VLOOKUP($C133,'Regional Crises'!$B$1:$R$66,15,FALSE)&lt;U$4,5,(U$3-VLOOKUP($C133,'Regional Crises'!$B$1:$R$66,15,FALSE))/(U$3-U$4)*5)),1)))),(IF(VLOOKUP($E133,'Country Indicator Data'!$B$4:$N$194,11,FALSE)="x","x",ROUND(IF(VLOOKUP($E133,'Country Indicator Data'!$B$4:$N$194,11,FALSE)&gt;U$3,0,IF(VLOOKUP($E133,'Country Indicator Data'!$B$4:$N$194,11,FALSE)&lt;U$4,5,(U$3-VLOOKUP($E133,'Country Indicator Data'!$B$4:$N$194,11,FALSE))/(U$3-U$4)*5)),1))))</f>
        <v>2.2999999999999998</v>
      </c>
      <c r="V133" s="166">
        <f>IF(B133="Regional crisis",((IF(VLOOKUP($C133,'Regional Crises'!$B$1:$R$66,16,FALSE)="x","x",ROUND(IF(VLOOKUP($C133,'Regional Crises'!$B$1:$R$66,16,FALSE)&gt;V$3,0,IF(VLOOKUP($C133,'Regional Crises'!$B$1:$R$66,16,FALSE)&lt;V$4,5,(V$3-VLOOKUP($C133,'Regional Crises'!$B$1:$R$66,16,FALSE))/(V$3-V$4)*5)),1)))),(IF(VLOOKUP($E133,'Country Indicator Data'!$B$4:$N$194,12,FALSE)="x","x",ROUND(IF(VLOOKUP($E133,'Country Indicator Data'!$B$4:$N$194,12,FALSE)&gt;V$3,0,IF(VLOOKUP($E133,'Country Indicator Data'!$B$4:$N$194,12,FALSE)&lt;V$4,5,(V$3-VLOOKUP($E133,'Country Indicator Data'!$B$4:$N$194,12,FALSE))/(V$3-V$4)*5)),1))))</f>
        <v>1.5</v>
      </c>
      <c r="W133" s="166">
        <f t="shared" si="44"/>
        <v>2.2999999999999998</v>
      </c>
      <c r="X133" s="166">
        <f t="shared" si="45"/>
        <v>2.2999999999999998</v>
      </c>
      <c r="Y133" s="173">
        <f>IF('Core Indicators'!FC130="x","x",IF('Core Indicators'!FC130&gt;=5,5,IF('Core Indicators'!FC130&gt;=4,4,IF('Core Indicators'!FC130&gt;=3,3,IF('Core Indicators'!FC130&gt;=2,2,IF('Core Indicators'!FC130&gt;=1,1,0))))))</f>
        <v>1</v>
      </c>
      <c r="Z133" s="166">
        <f t="shared" si="46"/>
        <v>1</v>
      </c>
      <c r="AA133" s="173">
        <f>'Crisis Indicator Data'!Y130</f>
        <v>0</v>
      </c>
      <c r="AB133" s="173">
        <f>'Crisis Indicator Data'!Z130</f>
        <v>0</v>
      </c>
      <c r="AC133" s="173">
        <f>'Crisis Indicator Data'!AA130</f>
        <v>0</v>
      </c>
      <c r="AD133" s="173">
        <f>'Crisis Indicator Data'!AB130</f>
        <v>0</v>
      </c>
      <c r="AE133" s="173">
        <f t="shared" si="47"/>
        <v>0</v>
      </c>
      <c r="AF133" s="173">
        <f>'Crisis Indicator Data'!AC130</f>
        <v>0</v>
      </c>
      <c r="AG133" s="173">
        <f>'Crisis Indicator Data'!AD130</f>
        <v>2</v>
      </c>
      <c r="AH133" s="173">
        <f t="shared" si="48"/>
        <v>2</v>
      </c>
      <c r="AI133" s="173">
        <f>'Crisis Indicator Data'!AE130</f>
        <v>0</v>
      </c>
      <c r="AJ133" s="173">
        <f>'Crisis Indicator Data'!AF130</f>
        <v>1</v>
      </c>
      <c r="AK133" s="173">
        <f>'Crisis Indicator Data'!AG130</f>
        <v>0</v>
      </c>
      <c r="AL133" s="173">
        <f t="shared" si="49"/>
        <v>1</v>
      </c>
      <c r="AM133" s="166">
        <f t="shared" si="50"/>
        <v>1</v>
      </c>
      <c r="AN133" s="166">
        <f t="shared" si="51"/>
        <v>1</v>
      </c>
    </row>
    <row r="134" spans="1:40" ht="13.5" customHeight="1">
      <c r="A134" s="97" t="str">
        <f>'Crisis Indicator Data'!A131</f>
        <v>Complex situation in Turkey</v>
      </c>
      <c r="B134" s="98" t="str">
        <f>'Crisis Indicator Data'!B131</f>
        <v>Multiple crises country</v>
      </c>
      <c r="C134" s="98" t="str">
        <f>'Crisis Indicator Data'!C131</f>
        <v>TUR001</v>
      </c>
      <c r="D134" s="98" t="str">
        <f>'Crisis Indicator Data'!D131</f>
        <v>Turkey</v>
      </c>
      <c r="E134" s="99" t="str">
        <f>'Crisis Indicator Data'!E131</f>
        <v>TUR</v>
      </c>
      <c r="F134" s="166">
        <f>IF(B134="Regional crisis",(IF(VLOOKUP($C134,'Regional Crises'!$B$1:$R$66,7,FALSE)="x","x",ROUND(IF(VLOOKUP($C134,'Regional Crises'!$B$1:$R$66,7,FALSE)&gt;$F$3,5,IF(VLOOKUP($C134,'Regional Crises'!$B$1:$R$66,7,FALSE)&lt;F$4,0,($F$3-VLOOKUP($C134,'Regional Crises'!$B$1:$R$66,7,FALSE))/($F$3-$F$4)*5)),1))),IF(VLOOKUP($E134,'Country Indicator Data'!$B$4:$N$194,3,FALSE)="x","x",ROUND(IF(VLOOKUP($E134,'Country Indicator Data'!$B$4:$N$194,3,FALSE)&gt;$F$3,5,IF(VLOOKUP($E134,'Country Indicator Data'!$B$4:$N$194,3,FALSE)&lt;$F$4,0,($F$3-VLOOKUP($E134,'Country Indicator Data'!$B$4:$N$194,3,FALSE))/($F$3-$F$4)*5)),1)))</f>
        <v>2.5</v>
      </c>
      <c r="G134" s="166">
        <f>IF(B134="Regional crisis",(IF(VLOOKUP($C134,'Regional Crises'!$B$1:$R$66,9,FALSE)="x","x",ROUND(IF(VLOOKUP($C134,'Regional Crises'!$B$1:$R$66,9,FALSE)&gt;G$3,5,IF(VLOOKUP($C134,'Regional Crises'!$B$1:$R$66,9,FALSE)&lt;G$4,0,(G$3-VLOOKUP($C134,'Regional Crises'!$B$1:$R$66,9,FALSE))/(G$3-G$4)*5)),1))),IF(VLOOKUP($E134,'Country Indicator Data'!$B$4:$N$194,5,FALSE)="x","x",ROUND(IF(VLOOKUP($E134,'Country Indicator Data'!$B$4:$N$194,5,FALSE)&gt;G$3,5,IF(VLOOKUP($E134,'Country Indicator Data'!$B$4:$N$194,5,FALSE)&lt;G$4,0,(G$3-VLOOKUP($E134,'Country Indicator Data'!$B$4:$N$194,5,FALSE))/(G$3-G$4)*5)),1)))</f>
        <v>2.5</v>
      </c>
      <c r="H134" s="166">
        <f t="shared" ref="H134:H146" si="52">IF(AND(F134="x",G134="x"),"x",AVERAGE(F134,G134))</f>
        <v>2.5</v>
      </c>
      <c r="I134" s="166">
        <f>IF(B134="Regional crisis",(IF(VLOOKUP($C134,'Regional Crises'!$B$1:$R$66,6,FALSE)="x","x",ROUND(IF(VLOOKUP($C134,'Regional Crises'!$B$1:$R$66,6,FALSE)&gt;I$3,5,IF(VLOOKUP($C134,'Regional Crises'!$B$1:$R$66,6,FALSE)&lt;I$4,0,5-(I$3-VLOOKUP($C134,'Regional Crises'!$B$1:$R$66,6,FALSE))/(I$3-I$4)*5)),1))),IF(VLOOKUP($E134,'Country Indicator Data'!$B$4:$N$194,2,FALSE)="x","x",ROUND(IF(VLOOKUP($E134,'Country Indicator Data'!$B$4:$N$194,2,FALSE)&gt;I$3,5,IF(VLOOKUP($E134,'Country Indicator Data'!$B$4:$N$194,2,FALSE)&lt;I$4,0,5-(I$3-VLOOKUP($E134,'Country Indicator Data'!$B$4:$N$194,2,FALSE))/(I$3-I$4)*5)),1)))</f>
        <v>2</v>
      </c>
      <c r="J134" s="166">
        <f>IF(B134="Regional crisis",(IF(VLOOKUP($C134,'Regional Crises'!$B$1:$R$66,8,FALSE)="x","x",ROUND(IF(VLOOKUP($C134,'Regional Crises'!$B$1:$R$66,8,FALSE)&gt;J$3,5,IF(VLOOKUP($C134,'Regional Crises'!$B$1:$R$66,8,FALSE)&lt;J$4,0,5-(J$3-VLOOKUP($C134,'Regional Crises'!$B$1:$R$66,8,FALSE))/(J$3-J$4)*5)),1))),IF(VLOOKUP($E134,'Country Indicator Data'!$B$4:$N$194,4,FALSE)="x","x",ROUND(IF(VLOOKUP($E134,'Country Indicator Data'!$B$4:$N$194,4,FALSE)&gt;J$3,5,IF(VLOOKUP($E134,'Country Indicator Data'!$B$4:$N$194,4,FALSE)&lt;J$4,0,5-(J$3-VLOOKUP($E134,'Country Indicator Data'!$B$4:$N$194,4,FALSE))/(J$3-J$4)*5)),1)))</f>
        <v>3.4</v>
      </c>
      <c r="K134" s="166">
        <f t="shared" ref="K134:K146" si="53">IF(AND(I134="x",J134="x"),"x",AVERAGE(I134,J134))</f>
        <v>2.7</v>
      </c>
      <c r="L134" s="166">
        <f>IF(B134="Regional crisis",(IF(VLOOKUP($C134,'Regional Crises'!$B$1:$R$66,10,FALSE)="x","x",ROUND(IF(VLOOKUP($C134,'Regional Crises'!$B$1:$R$66,10,FALSE)&gt;L$3,5,IF(VLOOKUP($C134,'Regional Crises'!$B$1:$R$66,10,FALSE)&lt;L$4,0,5-(L$3-VLOOKUP($C134,'Regional Crises'!$B$1:$R$66,10,FALSE))/(L$3-L$4)*5)),1))),IF(VLOOKUP($E134,'Country Indicator Data'!$B$4:$N$194,6,FALSE)="x","x",ROUND(IF(VLOOKUP($E134,'Country Indicator Data'!$B$4:$N$194,6,FALSE)&gt;L$3,5,IF(VLOOKUP($E134,'Country Indicator Data'!$B$4:$N$194,6,FALSE)&lt;L$4,0,5-(L$3-VLOOKUP($E134,'Country Indicator Data'!$B$4:$N$194,6,FALSE))/(L$3-L$4)*5)),1)))</f>
        <v>2</v>
      </c>
      <c r="M134" s="166">
        <f>IF(B134="Regional crisis",(IF(VLOOKUP($C134,'Regional Crises'!$B$1:$R$66,11,FALSE)="x","x",ROUND(IF(VLOOKUP($C134,'Regional Crises'!$B$1:$R$66,11,FALSE)&gt;M$3,5,IF(VLOOKUP($C134,'Regional Crises'!$B$1:$R$66,11,FALSE)&lt;M$4,0,5-(M$3-VLOOKUP($C134,'Regional Crises'!$B$1:$R$66,11,FALSE))/(M$3-M$4)*5)),1))),IF(VLOOKUP($E134,'Country Indicator Data'!$B$4:$N$194,7,FALSE)="x","x",ROUND(IF(VLOOKUP($E134,'Country Indicator Data'!$B$4:$N$194,7,FALSE)&gt;M$3,5,IF(VLOOKUP($E134,'Country Indicator Data'!$B$4:$N$194,7,FALSE)&lt;M$4,0,5-(M$3-VLOOKUP($E134,'Country Indicator Data'!$B$4:$N$194,7,FALSE))/(M$3-M$4)*5)),1)))</f>
        <v>2.1</v>
      </c>
      <c r="N134" s="166">
        <f t="shared" ref="N134:N146" si="54">IF(AND(L134="x",M134="x"),"x",AVERAGE(L134,M134))</f>
        <v>2.0499999999999998</v>
      </c>
      <c r="O134" s="166">
        <f t="shared" ref="O134:O146" si="55">AVERAGE(H134,K134,N134)</f>
        <v>2.4166666666666665</v>
      </c>
      <c r="P134" s="166">
        <f>IF(B134="Regional crisis",VLOOKUP(C134,'Regional Crises'!$B$1:$R$69,12,FALSE),VLOOKUP(E134,'Country Indicator Data'!$B$4:$I$194,8,FALSE))</f>
        <v>5</v>
      </c>
      <c r="Q134" s="166">
        <f>IF($B134="Regional crisis",((IF(VLOOKUP($C134,'Regional Crises'!$B$1:$R$66,13,FALSE)="x","x",ROUND(IF(VLOOKUP($C134,'Regional Crises'!$B$1:$R$66,13,FALSE)&gt;Q$3,5,IF(VLOOKUP($C134,'Regional Crises'!$B$1:$R$66,13,FALSE)&lt;Q$4,0,5-(LOG(Q$3)-LOG(VLOOKUP($C134,'Regional Crises'!$B$1:$R$66,13,FALSE)))/(LOG(Q$3)-LOG(Q$4))*5)),1)))),(IF(VLOOKUP($E134,'Country Indicator Data'!$B$4:$N$194,9,FALSE)="x","x",ROUND(IF(VLOOKUP($E134,'Country Indicator Data'!$B$4:$N$194,9,FALSE)&gt;Q$3,5,IF(VLOOKUP($E134,'Country Indicator Data'!$B$4:$N$194,9,FALSE)&lt;Q$4,0,5-(LOG(Q$3)-LOG(VLOOKUP($E134,'Country Indicator Data'!$B$4:$N$194,9,FALSE)))/(LOG(Q$3)-LOG(Q$4))*5)),1))))</f>
        <v>3.8</v>
      </c>
      <c r="R134" s="166">
        <f t="shared" ref="R134:R146" si="56">AVERAGE(P134:Q134)</f>
        <v>4.4000000000000004</v>
      </c>
      <c r="S134" s="166">
        <f>IF(B134="Regional crisis",((IF(VLOOKUP($C134,'Regional Crises'!$B$1:$R$66,17,FALSE)="x","x",ROUND(IF(VLOOKUP($C134,'Regional Crises'!$B$1:$R$66,17,FALSE)&gt;S$3,0,IF(VLOOKUP($C134,'Regional Crises'!$B$1:$R$66,17,FALSE)&lt;S$4,5,(S$3-VLOOKUP($C134,'Regional Crises'!$B$1:$R$66,17,FALSE))/(S$3-S$4)*5)),1)))),(IF(VLOOKUP($E134,'Country Indicator Data'!$B$4:$N$194,13,FALSE)="x","x",ROUND(IF(VLOOKUP($E134,'Country Indicator Data'!$B$4:$N$194,13,FALSE)&gt;S$3,0,IF(VLOOKUP($E134,'Country Indicator Data'!$B$4:$N$194,13,FALSE)&lt;S$4,5,(S$3-VLOOKUP($E134,'Country Indicator Data'!$B$4:$N$194,13,FALSE))/(S$3-S$4)*5)),1))))</f>
        <v>3.1</v>
      </c>
      <c r="T134" s="166">
        <f>IF(B134="Regional crisis",((IF(VLOOKUP($C134,'Regional Crises'!$B$1:$R$66,14,FALSE)="x","x",ROUND(IF(VLOOKUP($C134,'Regional Crises'!$B$1:$R$66,14,FALSE)&gt;T$3,0,IF(VLOOKUP($C134,'Regional Crises'!$B$1:$R$66,14,FALSE)&lt;T$4,5,(T$3-VLOOKUP($C134,'Regional Crises'!$B$1:$R$66,14,FALSE))/(T$3-T$4)*5)),1)))),(IF(VLOOKUP($E134,'Country Indicator Data'!$B$4:$N$194,10,FALSE)="x","x",ROUND(IF(VLOOKUP($E134,'Country Indicator Data'!$B$4:$N$194,10,FALSE)&gt;T$3,0,IF(VLOOKUP($E134,'Country Indicator Data'!$B$4:$N$194,10,FALSE)&lt;T$4,5,(T$3-VLOOKUP($E134,'Country Indicator Data'!$B$4:$N$194,10,FALSE))/(T$3-T$4)*5)),1))))</f>
        <v>2.8</v>
      </c>
      <c r="U134" s="166">
        <f>IF(B134="Regional crisis",((IF(VLOOKUP($C134,'Regional Crises'!$B$1:$R$66,15,FALSE)="x","x",ROUND(IF(VLOOKUP($C134,'Regional Crises'!$B$1:$R$66,15,FALSE)&gt;U$3,0,IF(VLOOKUP($C134,'Regional Crises'!$B$1:$R$66,15,FALSE)&lt;U$4,5,(U$3-VLOOKUP($C134,'Regional Crises'!$B$1:$R$66,15,FALSE))/(U$3-U$4)*5)),1)))),(IF(VLOOKUP($E134,'Country Indicator Data'!$B$4:$N$194,11,FALSE)="x","x",ROUND(IF(VLOOKUP($E134,'Country Indicator Data'!$B$4:$N$194,11,FALSE)&gt;U$3,0,IF(VLOOKUP($E134,'Country Indicator Data'!$B$4:$N$194,11,FALSE)&lt;U$4,5,(U$3-VLOOKUP($E134,'Country Indicator Data'!$B$4:$N$194,11,FALSE))/(U$3-U$4)*5)),1))))</f>
        <v>3.3</v>
      </c>
      <c r="V134" s="166">
        <f>IF(B134="Regional crisis",((IF(VLOOKUP($C134,'Regional Crises'!$B$1:$R$66,16,FALSE)="x","x",ROUND(IF(VLOOKUP($C134,'Regional Crises'!$B$1:$R$66,16,FALSE)&gt;V$3,0,IF(VLOOKUP($C134,'Regional Crises'!$B$1:$R$66,16,FALSE)&lt;V$4,5,(V$3-VLOOKUP($C134,'Regional Crises'!$B$1:$R$66,16,FALSE))/(V$3-V$4)*5)),1)))),(IF(VLOOKUP($E134,'Country Indicator Data'!$B$4:$N$194,12,FALSE)="x","x",ROUND(IF(VLOOKUP($E134,'Country Indicator Data'!$B$4:$N$194,12,FALSE)&gt;V$3,0,IF(VLOOKUP($E134,'Country Indicator Data'!$B$4:$N$194,12,FALSE)&lt;V$4,5,(V$3-VLOOKUP($E134,'Country Indicator Data'!$B$4:$N$194,12,FALSE))/(V$3-V$4)*5)),1))))</f>
        <v>3.4</v>
      </c>
      <c r="W134" s="166">
        <f t="shared" ref="W134:W146" si="57">IF(AND(S134="x",V134="x"),"x",ROUND(AVERAGE(S134,V134,T134,U134),1))</f>
        <v>3.2</v>
      </c>
      <c r="X134" s="166">
        <f t="shared" ref="X134:X146" si="58">ROUND(AVERAGE(O134,W134,R134),1)</f>
        <v>3.3</v>
      </c>
      <c r="Y134" s="173">
        <f>IF('Core Indicators'!FC131="x","x",IF('Core Indicators'!FC131&gt;=5,5,IF('Core Indicators'!FC131&gt;=4,4,IF('Core Indicators'!FC131&gt;=3,3,IF('Core Indicators'!FC131&gt;=2,2,IF('Core Indicators'!FC131&gt;=1,1,0))))))</f>
        <v>4</v>
      </c>
      <c r="Z134" s="166">
        <f t="shared" ref="Z134:Z149" si="59">Y134</f>
        <v>4</v>
      </c>
      <c r="AA134" s="173">
        <f>'Crisis Indicator Data'!Y131</f>
        <v>0</v>
      </c>
      <c r="AB134" s="173">
        <f>'Crisis Indicator Data'!Z131</f>
        <v>1</v>
      </c>
      <c r="AC134" s="173">
        <f>'Crisis Indicator Data'!AA131</f>
        <v>1</v>
      </c>
      <c r="AD134" s="173">
        <f>'Crisis Indicator Data'!AB131</f>
        <v>0</v>
      </c>
      <c r="AE134" s="173">
        <f t="shared" ref="AE134:AE146" si="60">IF(SUM(AA134:AD134)=0,0,IF(SUM(AA134,AB134,AC134,AD134)&lt;2,1,IF(SUM(AA134:AD134)&lt;6,2,IF(SUM(AA134:AD134)&lt;8,3,IF(SUM(AA134:AD134)&lt;10,4,5)))))</f>
        <v>2</v>
      </c>
      <c r="AF134" s="173">
        <f>'Crisis Indicator Data'!AC131</f>
        <v>2</v>
      </c>
      <c r="AG134" s="173">
        <f>'Crisis Indicator Data'!AD131</f>
        <v>2</v>
      </c>
      <c r="AH134" s="173">
        <f t="shared" ref="AH134:AH146" si="61">IF(SUM(AF134:AG134)=0,0,IF(SUM(AF134,AG134)=1,1,IF(SUM(AF134:AG134)&lt;3,2,IF(SUM(AF134:AG134)&lt;4,3,IF(SUM(AF134:AG134)&lt;5,4,5)))))</f>
        <v>4</v>
      </c>
      <c r="AI134" s="173">
        <f>'Crisis Indicator Data'!AE131</f>
        <v>0</v>
      </c>
      <c r="AJ134" s="173">
        <f>'Crisis Indicator Data'!AF131</f>
        <v>3</v>
      </c>
      <c r="AK134" s="173">
        <f>'Crisis Indicator Data'!AG131</f>
        <v>0</v>
      </c>
      <c r="AL134" s="173">
        <f t="shared" ref="AL134:AL146" si="62">IF(SUM(AI134:AK134)=0,0,IF(SUM(AI134:AK134)=1,1,IF(SUM(AI134:AK134)&lt;3,2,IF(SUM(AI134:AK134)&lt;5,3,IF(SUM(AI134:AK134)&lt;7,4,5)))))</f>
        <v>3</v>
      </c>
      <c r="AM134" s="166">
        <f t="shared" ref="AM134:AM146" si="63">IF(AA134=3,5,ROUND(AVERAGE(AE134,AH134,AL134),0))</f>
        <v>3</v>
      </c>
      <c r="AN134" s="166">
        <f t="shared" ref="AN134:AN146" si="64">IF(AND(Z134="x",AM134="x"),"x",ROUND(AVERAGE(Z134,AM134),1))</f>
        <v>3.5</v>
      </c>
    </row>
    <row r="135" spans="1:40" ht="13.5" customHeight="1">
      <c r="A135" s="97" t="str">
        <f>'Crisis Indicator Data'!A132</f>
        <v>Syrian Refugees in Turkey</v>
      </c>
      <c r="B135" s="98" t="str">
        <f>'Crisis Indicator Data'!B132</f>
        <v>International displacement</v>
      </c>
      <c r="C135" s="98" t="str">
        <f>'Crisis Indicator Data'!C132</f>
        <v>TUR002</v>
      </c>
      <c r="D135" s="98" t="str">
        <f>'Crisis Indicator Data'!D132</f>
        <v>Turkey</v>
      </c>
      <c r="E135" s="99" t="str">
        <f>'Crisis Indicator Data'!E132</f>
        <v>TUR</v>
      </c>
      <c r="F135" s="166">
        <f>IF(B135="Regional crisis",(IF(VLOOKUP($C135,'Regional Crises'!$B$1:$R$66,7,FALSE)="x","x",ROUND(IF(VLOOKUP($C135,'Regional Crises'!$B$1:$R$66,7,FALSE)&gt;$F$3,5,IF(VLOOKUP($C135,'Regional Crises'!$B$1:$R$66,7,FALSE)&lt;F$4,0,($F$3-VLOOKUP($C135,'Regional Crises'!$B$1:$R$66,7,FALSE))/($F$3-$F$4)*5)),1))),IF(VLOOKUP($E135,'Country Indicator Data'!$B$4:$N$194,3,FALSE)="x","x",ROUND(IF(VLOOKUP($E135,'Country Indicator Data'!$B$4:$N$194,3,FALSE)&gt;$F$3,5,IF(VLOOKUP($E135,'Country Indicator Data'!$B$4:$N$194,3,FALSE)&lt;$F$4,0,($F$3-VLOOKUP($E135,'Country Indicator Data'!$B$4:$N$194,3,FALSE))/($F$3-$F$4)*5)),1)))</f>
        <v>2.5</v>
      </c>
      <c r="G135" s="166">
        <f>IF(B135="Regional crisis",(IF(VLOOKUP($C135,'Regional Crises'!$B$1:$R$66,9,FALSE)="x","x",ROUND(IF(VLOOKUP($C135,'Regional Crises'!$B$1:$R$66,9,FALSE)&gt;G$3,5,IF(VLOOKUP($C135,'Regional Crises'!$B$1:$R$66,9,FALSE)&lt;G$4,0,(G$3-VLOOKUP($C135,'Regional Crises'!$B$1:$R$66,9,FALSE))/(G$3-G$4)*5)),1))),IF(VLOOKUP($E135,'Country Indicator Data'!$B$4:$N$194,5,FALSE)="x","x",ROUND(IF(VLOOKUP($E135,'Country Indicator Data'!$B$4:$N$194,5,FALSE)&gt;G$3,5,IF(VLOOKUP($E135,'Country Indicator Data'!$B$4:$N$194,5,FALSE)&lt;G$4,0,(G$3-VLOOKUP($E135,'Country Indicator Data'!$B$4:$N$194,5,FALSE))/(G$3-G$4)*5)),1)))</f>
        <v>2.5</v>
      </c>
      <c r="H135" s="166">
        <f t="shared" si="52"/>
        <v>2.5</v>
      </c>
      <c r="I135" s="166">
        <f>IF(B135="Regional crisis",(IF(VLOOKUP($C135,'Regional Crises'!$B$1:$R$66,6,FALSE)="x","x",ROUND(IF(VLOOKUP($C135,'Regional Crises'!$B$1:$R$66,6,FALSE)&gt;I$3,5,IF(VLOOKUP($C135,'Regional Crises'!$B$1:$R$66,6,FALSE)&lt;I$4,0,5-(I$3-VLOOKUP($C135,'Regional Crises'!$B$1:$R$66,6,FALSE))/(I$3-I$4)*5)),1))),IF(VLOOKUP($E135,'Country Indicator Data'!$B$4:$N$194,2,FALSE)="x","x",ROUND(IF(VLOOKUP($E135,'Country Indicator Data'!$B$4:$N$194,2,FALSE)&gt;I$3,5,IF(VLOOKUP($E135,'Country Indicator Data'!$B$4:$N$194,2,FALSE)&lt;I$4,0,5-(I$3-VLOOKUP($E135,'Country Indicator Data'!$B$4:$N$194,2,FALSE))/(I$3-I$4)*5)),1)))</f>
        <v>2</v>
      </c>
      <c r="J135" s="166">
        <f>IF(B135="Regional crisis",(IF(VLOOKUP($C135,'Regional Crises'!$B$1:$R$66,8,FALSE)="x","x",ROUND(IF(VLOOKUP($C135,'Regional Crises'!$B$1:$R$66,8,FALSE)&gt;J$3,5,IF(VLOOKUP($C135,'Regional Crises'!$B$1:$R$66,8,FALSE)&lt;J$4,0,5-(J$3-VLOOKUP($C135,'Regional Crises'!$B$1:$R$66,8,FALSE))/(J$3-J$4)*5)),1))),IF(VLOOKUP($E135,'Country Indicator Data'!$B$4:$N$194,4,FALSE)="x","x",ROUND(IF(VLOOKUP($E135,'Country Indicator Data'!$B$4:$N$194,4,FALSE)&gt;J$3,5,IF(VLOOKUP($E135,'Country Indicator Data'!$B$4:$N$194,4,FALSE)&lt;J$4,0,5-(J$3-VLOOKUP($E135,'Country Indicator Data'!$B$4:$N$194,4,FALSE))/(J$3-J$4)*5)),1)))</f>
        <v>3.4</v>
      </c>
      <c r="K135" s="166">
        <f t="shared" si="53"/>
        <v>2.7</v>
      </c>
      <c r="L135" s="166">
        <f>IF(B135="Regional crisis",(IF(VLOOKUP($C135,'Regional Crises'!$B$1:$R$66,10,FALSE)="x","x",ROUND(IF(VLOOKUP($C135,'Regional Crises'!$B$1:$R$66,10,FALSE)&gt;L$3,5,IF(VLOOKUP($C135,'Regional Crises'!$B$1:$R$66,10,FALSE)&lt;L$4,0,5-(L$3-VLOOKUP($C135,'Regional Crises'!$B$1:$R$66,10,FALSE))/(L$3-L$4)*5)),1))),IF(VLOOKUP($E135,'Country Indicator Data'!$B$4:$N$194,6,FALSE)="x","x",ROUND(IF(VLOOKUP($E135,'Country Indicator Data'!$B$4:$N$194,6,FALSE)&gt;L$3,5,IF(VLOOKUP($E135,'Country Indicator Data'!$B$4:$N$194,6,FALSE)&lt;L$4,0,5-(L$3-VLOOKUP($E135,'Country Indicator Data'!$B$4:$N$194,6,FALSE))/(L$3-L$4)*5)),1)))</f>
        <v>2</v>
      </c>
      <c r="M135" s="166">
        <f>IF(B135="Regional crisis",(IF(VLOOKUP($C135,'Regional Crises'!$B$1:$R$66,11,FALSE)="x","x",ROUND(IF(VLOOKUP($C135,'Regional Crises'!$B$1:$R$66,11,FALSE)&gt;M$3,5,IF(VLOOKUP($C135,'Regional Crises'!$B$1:$R$66,11,FALSE)&lt;M$4,0,5-(M$3-VLOOKUP($C135,'Regional Crises'!$B$1:$R$66,11,FALSE))/(M$3-M$4)*5)),1))),IF(VLOOKUP($E135,'Country Indicator Data'!$B$4:$N$194,7,FALSE)="x","x",ROUND(IF(VLOOKUP($E135,'Country Indicator Data'!$B$4:$N$194,7,FALSE)&gt;M$3,5,IF(VLOOKUP($E135,'Country Indicator Data'!$B$4:$N$194,7,FALSE)&lt;M$4,0,5-(M$3-VLOOKUP($E135,'Country Indicator Data'!$B$4:$N$194,7,FALSE))/(M$3-M$4)*5)),1)))</f>
        <v>2.1</v>
      </c>
      <c r="N135" s="166">
        <f t="shared" si="54"/>
        <v>2.0499999999999998</v>
      </c>
      <c r="O135" s="166">
        <f t="shared" si="55"/>
        <v>2.4166666666666665</v>
      </c>
      <c r="P135" s="166">
        <f>IF(B135="Regional crisis",VLOOKUP(C135,'Regional Crises'!$B$1:$R$69,12,FALSE),VLOOKUP(E135,'Country Indicator Data'!$B$4:$I$194,8,FALSE))</f>
        <v>5</v>
      </c>
      <c r="Q135" s="166">
        <f>IF($B135="Regional crisis",((IF(VLOOKUP($C135,'Regional Crises'!$B$1:$R$66,13,FALSE)="x","x",ROUND(IF(VLOOKUP($C135,'Regional Crises'!$B$1:$R$66,13,FALSE)&gt;Q$3,5,IF(VLOOKUP($C135,'Regional Crises'!$B$1:$R$66,13,FALSE)&lt;Q$4,0,5-(LOG(Q$3)-LOG(VLOOKUP($C135,'Regional Crises'!$B$1:$R$66,13,FALSE)))/(LOG(Q$3)-LOG(Q$4))*5)),1)))),(IF(VLOOKUP($E135,'Country Indicator Data'!$B$4:$N$194,9,FALSE)="x","x",ROUND(IF(VLOOKUP($E135,'Country Indicator Data'!$B$4:$N$194,9,FALSE)&gt;Q$3,5,IF(VLOOKUP($E135,'Country Indicator Data'!$B$4:$N$194,9,FALSE)&lt;Q$4,0,5-(LOG(Q$3)-LOG(VLOOKUP($E135,'Country Indicator Data'!$B$4:$N$194,9,FALSE)))/(LOG(Q$3)-LOG(Q$4))*5)),1))))</f>
        <v>3.8</v>
      </c>
      <c r="R135" s="166">
        <f t="shared" si="56"/>
        <v>4.4000000000000004</v>
      </c>
      <c r="S135" s="166">
        <f>IF(B135="Regional crisis",((IF(VLOOKUP($C135,'Regional Crises'!$B$1:$R$66,17,FALSE)="x","x",ROUND(IF(VLOOKUP($C135,'Regional Crises'!$B$1:$R$66,17,FALSE)&gt;S$3,0,IF(VLOOKUP($C135,'Regional Crises'!$B$1:$R$66,17,FALSE)&lt;S$4,5,(S$3-VLOOKUP($C135,'Regional Crises'!$B$1:$R$66,17,FALSE))/(S$3-S$4)*5)),1)))),(IF(VLOOKUP($E135,'Country Indicator Data'!$B$4:$N$194,13,FALSE)="x","x",ROUND(IF(VLOOKUP($E135,'Country Indicator Data'!$B$4:$N$194,13,FALSE)&gt;S$3,0,IF(VLOOKUP($E135,'Country Indicator Data'!$B$4:$N$194,13,FALSE)&lt;S$4,5,(S$3-VLOOKUP($E135,'Country Indicator Data'!$B$4:$N$194,13,FALSE))/(S$3-S$4)*5)),1))))</f>
        <v>3.1</v>
      </c>
      <c r="T135" s="166">
        <f>IF(B135="Regional crisis",((IF(VLOOKUP($C135,'Regional Crises'!$B$1:$R$66,14,FALSE)="x","x",ROUND(IF(VLOOKUP($C135,'Regional Crises'!$B$1:$R$66,14,FALSE)&gt;T$3,0,IF(VLOOKUP($C135,'Regional Crises'!$B$1:$R$66,14,FALSE)&lt;T$4,5,(T$3-VLOOKUP($C135,'Regional Crises'!$B$1:$R$66,14,FALSE))/(T$3-T$4)*5)),1)))),(IF(VLOOKUP($E135,'Country Indicator Data'!$B$4:$N$194,10,FALSE)="x","x",ROUND(IF(VLOOKUP($E135,'Country Indicator Data'!$B$4:$N$194,10,FALSE)&gt;T$3,0,IF(VLOOKUP($E135,'Country Indicator Data'!$B$4:$N$194,10,FALSE)&lt;T$4,5,(T$3-VLOOKUP($E135,'Country Indicator Data'!$B$4:$N$194,10,FALSE))/(T$3-T$4)*5)),1))))</f>
        <v>2.8</v>
      </c>
      <c r="U135" s="166">
        <f>IF(B135="Regional crisis",((IF(VLOOKUP($C135,'Regional Crises'!$B$1:$R$66,15,FALSE)="x","x",ROUND(IF(VLOOKUP($C135,'Regional Crises'!$B$1:$R$66,15,FALSE)&gt;U$3,0,IF(VLOOKUP($C135,'Regional Crises'!$B$1:$R$66,15,FALSE)&lt;U$4,5,(U$3-VLOOKUP($C135,'Regional Crises'!$B$1:$R$66,15,FALSE))/(U$3-U$4)*5)),1)))),(IF(VLOOKUP($E135,'Country Indicator Data'!$B$4:$N$194,11,FALSE)="x","x",ROUND(IF(VLOOKUP($E135,'Country Indicator Data'!$B$4:$N$194,11,FALSE)&gt;U$3,0,IF(VLOOKUP($E135,'Country Indicator Data'!$B$4:$N$194,11,FALSE)&lt;U$4,5,(U$3-VLOOKUP($E135,'Country Indicator Data'!$B$4:$N$194,11,FALSE))/(U$3-U$4)*5)),1))))</f>
        <v>3.3</v>
      </c>
      <c r="V135" s="166">
        <f>IF(B135="Regional crisis",((IF(VLOOKUP($C135,'Regional Crises'!$B$1:$R$66,16,FALSE)="x","x",ROUND(IF(VLOOKUP($C135,'Regional Crises'!$B$1:$R$66,16,FALSE)&gt;V$3,0,IF(VLOOKUP($C135,'Regional Crises'!$B$1:$R$66,16,FALSE)&lt;V$4,5,(V$3-VLOOKUP($C135,'Regional Crises'!$B$1:$R$66,16,FALSE))/(V$3-V$4)*5)),1)))),(IF(VLOOKUP($E135,'Country Indicator Data'!$B$4:$N$194,12,FALSE)="x","x",ROUND(IF(VLOOKUP($E135,'Country Indicator Data'!$B$4:$N$194,12,FALSE)&gt;V$3,0,IF(VLOOKUP($E135,'Country Indicator Data'!$B$4:$N$194,12,FALSE)&lt;V$4,5,(V$3-VLOOKUP($E135,'Country Indicator Data'!$B$4:$N$194,12,FALSE))/(V$3-V$4)*5)),1))))</f>
        <v>3.4</v>
      </c>
      <c r="W135" s="166">
        <f t="shared" si="57"/>
        <v>3.2</v>
      </c>
      <c r="X135" s="166">
        <f t="shared" si="58"/>
        <v>3.3</v>
      </c>
      <c r="Y135" s="173">
        <f>IF('Core Indicators'!FC132="x","x",IF('Core Indicators'!FC132&gt;=5,5,IF('Core Indicators'!FC132&gt;=4,4,IF('Core Indicators'!FC132&gt;=3,3,IF('Core Indicators'!FC132&gt;=2,2,IF('Core Indicators'!FC132&gt;=1,1,0))))))</f>
        <v>2</v>
      </c>
      <c r="Z135" s="166">
        <f t="shared" si="59"/>
        <v>2</v>
      </c>
      <c r="AA135" s="173">
        <f>'Crisis Indicator Data'!Y132</f>
        <v>0</v>
      </c>
      <c r="AB135" s="173">
        <f>'Crisis Indicator Data'!Z132</f>
        <v>0</v>
      </c>
      <c r="AC135" s="173">
        <f>'Crisis Indicator Data'!AA132</f>
        <v>1</v>
      </c>
      <c r="AD135" s="173">
        <f>'Crisis Indicator Data'!AB132</f>
        <v>0</v>
      </c>
      <c r="AE135" s="173">
        <f t="shared" si="60"/>
        <v>1</v>
      </c>
      <c r="AF135" s="173">
        <f>'Crisis Indicator Data'!AC132</f>
        <v>2</v>
      </c>
      <c r="AG135" s="173">
        <f>'Crisis Indicator Data'!AD132</f>
        <v>2</v>
      </c>
      <c r="AH135" s="173">
        <f t="shared" si="61"/>
        <v>4</v>
      </c>
      <c r="AI135" s="173">
        <f>'Crisis Indicator Data'!AE132</f>
        <v>0</v>
      </c>
      <c r="AJ135" s="173">
        <f>'Crisis Indicator Data'!AF132</f>
        <v>3</v>
      </c>
      <c r="AK135" s="173">
        <f>'Crisis Indicator Data'!AG132</f>
        <v>0</v>
      </c>
      <c r="AL135" s="173">
        <f t="shared" si="62"/>
        <v>3</v>
      </c>
      <c r="AM135" s="166">
        <f t="shared" si="63"/>
        <v>3</v>
      </c>
      <c r="AN135" s="166">
        <f t="shared" si="64"/>
        <v>2.5</v>
      </c>
    </row>
    <row r="136" spans="1:40" ht="13.5" customHeight="1">
      <c r="A136" s="97" t="str">
        <f>'Crisis Indicator Data'!A133</f>
        <v>Mixed Migration Flows in Turkey</v>
      </c>
      <c r="B136" s="98" t="str">
        <f>'Crisis Indicator Data'!B133</f>
        <v>International displacement</v>
      </c>
      <c r="C136" s="98" t="str">
        <f>'Crisis Indicator Data'!C133</f>
        <v>TUR003</v>
      </c>
      <c r="D136" s="98" t="str">
        <f>'Crisis Indicator Data'!D133</f>
        <v>Turkey</v>
      </c>
      <c r="E136" s="99" t="str">
        <f>'Crisis Indicator Data'!E133</f>
        <v>TUR</v>
      </c>
      <c r="F136" s="166">
        <f>IF(B136="Regional crisis",(IF(VLOOKUP($C136,'Regional Crises'!$B$1:$R$66,7,FALSE)="x","x",ROUND(IF(VLOOKUP($C136,'Regional Crises'!$B$1:$R$66,7,FALSE)&gt;$F$3,5,IF(VLOOKUP($C136,'Regional Crises'!$B$1:$R$66,7,FALSE)&lt;F$4,0,($F$3-VLOOKUP($C136,'Regional Crises'!$B$1:$R$66,7,FALSE))/($F$3-$F$4)*5)),1))),IF(VLOOKUP($E136,'Country Indicator Data'!$B$4:$N$194,3,FALSE)="x","x",ROUND(IF(VLOOKUP($E136,'Country Indicator Data'!$B$4:$N$194,3,FALSE)&gt;$F$3,5,IF(VLOOKUP($E136,'Country Indicator Data'!$B$4:$N$194,3,FALSE)&lt;$F$4,0,($F$3-VLOOKUP($E136,'Country Indicator Data'!$B$4:$N$194,3,FALSE))/($F$3-$F$4)*5)),1)))</f>
        <v>2.5</v>
      </c>
      <c r="G136" s="166">
        <f>IF(B136="Regional crisis",(IF(VLOOKUP($C136,'Regional Crises'!$B$1:$R$66,9,FALSE)="x","x",ROUND(IF(VLOOKUP($C136,'Regional Crises'!$B$1:$R$66,9,FALSE)&gt;G$3,5,IF(VLOOKUP($C136,'Regional Crises'!$B$1:$R$66,9,FALSE)&lt;G$4,0,(G$3-VLOOKUP($C136,'Regional Crises'!$B$1:$R$66,9,FALSE))/(G$3-G$4)*5)),1))),IF(VLOOKUP($E136,'Country Indicator Data'!$B$4:$N$194,5,FALSE)="x","x",ROUND(IF(VLOOKUP($E136,'Country Indicator Data'!$B$4:$N$194,5,FALSE)&gt;G$3,5,IF(VLOOKUP($E136,'Country Indicator Data'!$B$4:$N$194,5,FALSE)&lt;G$4,0,(G$3-VLOOKUP($E136,'Country Indicator Data'!$B$4:$N$194,5,FALSE))/(G$3-G$4)*5)),1)))</f>
        <v>2.5</v>
      </c>
      <c r="H136" s="166">
        <f t="shared" si="52"/>
        <v>2.5</v>
      </c>
      <c r="I136" s="166">
        <f>IF(B136="Regional crisis",(IF(VLOOKUP($C136,'Regional Crises'!$B$1:$R$66,6,FALSE)="x","x",ROUND(IF(VLOOKUP($C136,'Regional Crises'!$B$1:$R$66,6,FALSE)&gt;I$3,5,IF(VLOOKUP($C136,'Regional Crises'!$B$1:$R$66,6,FALSE)&lt;I$4,0,5-(I$3-VLOOKUP($C136,'Regional Crises'!$B$1:$R$66,6,FALSE))/(I$3-I$4)*5)),1))),IF(VLOOKUP($E136,'Country Indicator Data'!$B$4:$N$194,2,FALSE)="x","x",ROUND(IF(VLOOKUP($E136,'Country Indicator Data'!$B$4:$N$194,2,FALSE)&gt;I$3,5,IF(VLOOKUP($E136,'Country Indicator Data'!$B$4:$N$194,2,FALSE)&lt;I$4,0,5-(I$3-VLOOKUP($E136,'Country Indicator Data'!$B$4:$N$194,2,FALSE))/(I$3-I$4)*5)),1)))</f>
        <v>2</v>
      </c>
      <c r="J136" s="166">
        <f>IF(B136="Regional crisis",(IF(VLOOKUP($C136,'Regional Crises'!$B$1:$R$66,8,FALSE)="x","x",ROUND(IF(VLOOKUP($C136,'Regional Crises'!$B$1:$R$66,8,FALSE)&gt;J$3,5,IF(VLOOKUP($C136,'Regional Crises'!$B$1:$R$66,8,FALSE)&lt;J$4,0,5-(J$3-VLOOKUP($C136,'Regional Crises'!$B$1:$R$66,8,FALSE))/(J$3-J$4)*5)),1))),IF(VLOOKUP($E136,'Country Indicator Data'!$B$4:$N$194,4,FALSE)="x","x",ROUND(IF(VLOOKUP($E136,'Country Indicator Data'!$B$4:$N$194,4,FALSE)&gt;J$3,5,IF(VLOOKUP($E136,'Country Indicator Data'!$B$4:$N$194,4,FALSE)&lt;J$4,0,5-(J$3-VLOOKUP($E136,'Country Indicator Data'!$B$4:$N$194,4,FALSE))/(J$3-J$4)*5)),1)))</f>
        <v>3.4</v>
      </c>
      <c r="K136" s="166">
        <f t="shared" si="53"/>
        <v>2.7</v>
      </c>
      <c r="L136" s="166">
        <f>IF(B136="Regional crisis",(IF(VLOOKUP($C136,'Regional Crises'!$B$1:$R$66,10,FALSE)="x","x",ROUND(IF(VLOOKUP($C136,'Regional Crises'!$B$1:$R$66,10,FALSE)&gt;L$3,5,IF(VLOOKUP($C136,'Regional Crises'!$B$1:$R$66,10,FALSE)&lt;L$4,0,5-(L$3-VLOOKUP($C136,'Regional Crises'!$B$1:$R$66,10,FALSE))/(L$3-L$4)*5)),1))),IF(VLOOKUP($E136,'Country Indicator Data'!$B$4:$N$194,6,FALSE)="x","x",ROUND(IF(VLOOKUP($E136,'Country Indicator Data'!$B$4:$N$194,6,FALSE)&gt;L$3,5,IF(VLOOKUP($E136,'Country Indicator Data'!$B$4:$N$194,6,FALSE)&lt;L$4,0,5-(L$3-VLOOKUP($E136,'Country Indicator Data'!$B$4:$N$194,6,FALSE))/(L$3-L$4)*5)),1)))</f>
        <v>2</v>
      </c>
      <c r="M136" s="166">
        <f>IF(B136="Regional crisis",(IF(VLOOKUP($C136,'Regional Crises'!$B$1:$R$66,11,FALSE)="x","x",ROUND(IF(VLOOKUP($C136,'Regional Crises'!$B$1:$R$66,11,FALSE)&gt;M$3,5,IF(VLOOKUP($C136,'Regional Crises'!$B$1:$R$66,11,FALSE)&lt;M$4,0,5-(M$3-VLOOKUP($C136,'Regional Crises'!$B$1:$R$66,11,FALSE))/(M$3-M$4)*5)),1))),IF(VLOOKUP($E136,'Country Indicator Data'!$B$4:$N$194,7,FALSE)="x","x",ROUND(IF(VLOOKUP($E136,'Country Indicator Data'!$B$4:$N$194,7,FALSE)&gt;M$3,5,IF(VLOOKUP($E136,'Country Indicator Data'!$B$4:$N$194,7,FALSE)&lt;M$4,0,5-(M$3-VLOOKUP($E136,'Country Indicator Data'!$B$4:$N$194,7,FALSE))/(M$3-M$4)*5)),1)))</f>
        <v>2.1</v>
      </c>
      <c r="N136" s="166">
        <f t="shared" si="54"/>
        <v>2.0499999999999998</v>
      </c>
      <c r="O136" s="166">
        <f t="shared" si="55"/>
        <v>2.4166666666666665</v>
      </c>
      <c r="P136" s="166">
        <f>IF(B136="Regional crisis",VLOOKUP(C136,'Regional Crises'!$B$1:$R$69,12,FALSE),VLOOKUP(E136,'Country Indicator Data'!$B$4:$I$194,8,FALSE))</f>
        <v>5</v>
      </c>
      <c r="Q136" s="166">
        <f>IF($B136="Regional crisis",((IF(VLOOKUP($C136,'Regional Crises'!$B$1:$R$66,13,FALSE)="x","x",ROUND(IF(VLOOKUP($C136,'Regional Crises'!$B$1:$R$66,13,FALSE)&gt;Q$3,5,IF(VLOOKUP($C136,'Regional Crises'!$B$1:$R$66,13,FALSE)&lt;Q$4,0,5-(LOG(Q$3)-LOG(VLOOKUP($C136,'Regional Crises'!$B$1:$R$66,13,FALSE)))/(LOG(Q$3)-LOG(Q$4))*5)),1)))),(IF(VLOOKUP($E136,'Country Indicator Data'!$B$4:$N$194,9,FALSE)="x","x",ROUND(IF(VLOOKUP($E136,'Country Indicator Data'!$B$4:$N$194,9,FALSE)&gt;Q$3,5,IF(VLOOKUP($E136,'Country Indicator Data'!$B$4:$N$194,9,FALSE)&lt;Q$4,0,5-(LOG(Q$3)-LOG(VLOOKUP($E136,'Country Indicator Data'!$B$4:$N$194,9,FALSE)))/(LOG(Q$3)-LOG(Q$4))*5)),1))))</f>
        <v>3.8</v>
      </c>
      <c r="R136" s="166">
        <f t="shared" si="56"/>
        <v>4.4000000000000004</v>
      </c>
      <c r="S136" s="166">
        <f>IF(B136="Regional crisis",((IF(VLOOKUP($C136,'Regional Crises'!$B$1:$R$66,17,FALSE)="x","x",ROUND(IF(VLOOKUP($C136,'Regional Crises'!$B$1:$R$66,17,FALSE)&gt;S$3,0,IF(VLOOKUP($C136,'Regional Crises'!$B$1:$R$66,17,FALSE)&lt;S$4,5,(S$3-VLOOKUP($C136,'Regional Crises'!$B$1:$R$66,17,FALSE))/(S$3-S$4)*5)),1)))),(IF(VLOOKUP($E136,'Country Indicator Data'!$B$4:$N$194,13,FALSE)="x","x",ROUND(IF(VLOOKUP($E136,'Country Indicator Data'!$B$4:$N$194,13,FALSE)&gt;S$3,0,IF(VLOOKUP($E136,'Country Indicator Data'!$B$4:$N$194,13,FALSE)&lt;S$4,5,(S$3-VLOOKUP($E136,'Country Indicator Data'!$B$4:$N$194,13,FALSE))/(S$3-S$4)*5)),1))))</f>
        <v>3.1</v>
      </c>
      <c r="T136" s="166">
        <f>IF(B136="Regional crisis",((IF(VLOOKUP($C136,'Regional Crises'!$B$1:$R$66,14,FALSE)="x","x",ROUND(IF(VLOOKUP($C136,'Regional Crises'!$B$1:$R$66,14,FALSE)&gt;T$3,0,IF(VLOOKUP($C136,'Regional Crises'!$B$1:$R$66,14,FALSE)&lt;T$4,5,(T$3-VLOOKUP($C136,'Regional Crises'!$B$1:$R$66,14,FALSE))/(T$3-T$4)*5)),1)))),(IF(VLOOKUP($E136,'Country Indicator Data'!$B$4:$N$194,10,FALSE)="x","x",ROUND(IF(VLOOKUP($E136,'Country Indicator Data'!$B$4:$N$194,10,FALSE)&gt;T$3,0,IF(VLOOKUP($E136,'Country Indicator Data'!$B$4:$N$194,10,FALSE)&lt;T$4,5,(T$3-VLOOKUP($E136,'Country Indicator Data'!$B$4:$N$194,10,FALSE))/(T$3-T$4)*5)),1))))</f>
        <v>2.8</v>
      </c>
      <c r="U136" s="166">
        <f>IF(B136="Regional crisis",((IF(VLOOKUP($C136,'Regional Crises'!$B$1:$R$66,15,FALSE)="x","x",ROUND(IF(VLOOKUP($C136,'Regional Crises'!$B$1:$R$66,15,FALSE)&gt;U$3,0,IF(VLOOKUP($C136,'Regional Crises'!$B$1:$R$66,15,FALSE)&lt;U$4,5,(U$3-VLOOKUP($C136,'Regional Crises'!$B$1:$R$66,15,FALSE))/(U$3-U$4)*5)),1)))),(IF(VLOOKUP($E136,'Country Indicator Data'!$B$4:$N$194,11,FALSE)="x","x",ROUND(IF(VLOOKUP($E136,'Country Indicator Data'!$B$4:$N$194,11,FALSE)&gt;U$3,0,IF(VLOOKUP($E136,'Country Indicator Data'!$B$4:$N$194,11,FALSE)&lt;U$4,5,(U$3-VLOOKUP($E136,'Country Indicator Data'!$B$4:$N$194,11,FALSE))/(U$3-U$4)*5)),1))))</f>
        <v>3.3</v>
      </c>
      <c r="V136" s="166">
        <f>IF(B136="Regional crisis",((IF(VLOOKUP($C136,'Regional Crises'!$B$1:$R$66,16,FALSE)="x","x",ROUND(IF(VLOOKUP($C136,'Regional Crises'!$B$1:$R$66,16,FALSE)&gt;V$3,0,IF(VLOOKUP($C136,'Regional Crises'!$B$1:$R$66,16,FALSE)&lt;V$4,5,(V$3-VLOOKUP($C136,'Regional Crises'!$B$1:$R$66,16,FALSE))/(V$3-V$4)*5)),1)))),(IF(VLOOKUP($E136,'Country Indicator Data'!$B$4:$N$194,12,FALSE)="x","x",ROUND(IF(VLOOKUP($E136,'Country Indicator Data'!$B$4:$N$194,12,FALSE)&gt;V$3,0,IF(VLOOKUP($E136,'Country Indicator Data'!$B$4:$N$194,12,FALSE)&lt;V$4,5,(V$3-VLOOKUP($E136,'Country Indicator Data'!$B$4:$N$194,12,FALSE))/(V$3-V$4)*5)),1))))</f>
        <v>3.4</v>
      </c>
      <c r="W136" s="166">
        <f t="shared" si="57"/>
        <v>3.2</v>
      </c>
      <c r="X136" s="166">
        <f t="shared" si="58"/>
        <v>3.3</v>
      </c>
      <c r="Y136" s="173">
        <f>IF('Core Indicators'!FC133="x","x",IF('Core Indicators'!FC133&gt;=5,5,IF('Core Indicators'!FC133&gt;=4,4,IF('Core Indicators'!FC133&gt;=3,3,IF('Core Indicators'!FC133&gt;=2,2,IF('Core Indicators'!FC133&gt;=1,1,0))))))</f>
        <v>2</v>
      </c>
      <c r="Z136" s="166">
        <f t="shared" si="59"/>
        <v>2</v>
      </c>
      <c r="AA136" s="173">
        <f>'Crisis Indicator Data'!Y133</f>
        <v>0</v>
      </c>
      <c r="AB136" s="173">
        <f>'Crisis Indicator Data'!Z133</f>
        <v>0</v>
      </c>
      <c r="AC136" s="173">
        <f>'Crisis Indicator Data'!AA133</f>
        <v>1</v>
      </c>
      <c r="AD136" s="173">
        <f>'Crisis Indicator Data'!AB133</f>
        <v>0</v>
      </c>
      <c r="AE136" s="173">
        <f t="shared" si="60"/>
        <v>1</v>
      </c>
      <c r="AF136" s="173">
        <f>'Crisis Indicator Data'!AC133</f>
        <v>2</v>
      </c>
      <c r="AG136" s="173">
        <f>'Crisis Indicator Data'!AD133</f>
        <v>2</v>
      </c>
      <c r="AH136" s="173">
        <f t="shared" si="61"/>
        <v>4</v>
      </c>
      <c r="AI136" s="173">
        <f>'Crisis Indicator Data'!AE133</f>
        <v>0</v>
      </c>
      <c r="AJ136" s="173">
        <f>'Crisis Indicator Data'!AF133</f>
        <v>3</v>
      </c>
      <c r="AK136" s="173">
        <f>'Crisis Indicator Data'!AG133</f>
        <v>0</v>
      </c>
      <c r="AL136" s="173">
        <f t="shared" si="62"/>
        <v>3</v>
      </c>
      <c r="AM136" s="166">
        <f t="shared" si="63"/>
        <v>3</v>
      </c>
      <c r="AN136" s="166">
        <f t="shared" si="64"/>
        <v>2.5</v>
      </c>
    </row>
    <row r="137" spans="1:40" ht="13.5" customHeight="1">
      <c r="A137" s="97" t="str">
        <f>'Crisis Indicator Data'!A134</f>
        <v>Kurdish Conflict</v>
      </c>
      <c r="B137" s="98" t="str">
        <f>'Crisis Indicator Data'!B134</f>
        <v>Conflict</v>
      </c>
      <c r="C137" s="98" t="str">
        <f>'Crisis Indicator Data'!C134</f>
        <v>TUR004</v>
      </c>
      <c r="D137" s="98" t="str">
        <f>'Crisis Indicator Data'!D134</f>
        <v>Turkey</v>
      </c>
      <c r="E137" s="99" t="str">
        <f>'Crisis Indicator Data'!E134</f>
        <v>TUR</v>
      </c>
      <c r="F137" s="166">
        <f>IF(B137="Regional crisis",(IF(VLOOKUP($C137,'Regional Crises'!$B$1:$R$66,7,FALSE)="x","x",ROUND(IF(VLOOKUP($C137,'Regional Crises'!$B$1:$R$66,7,FALSE)&gt;$F$3,5,IF(VLOOKUP($C137,'Regional Crises'!$B$1:$R$66,7,FALSE)&lt;F$4,0,($F$3-VLOOKUP($C137,'Regional Crises'!$B$1:$R$66,7,FALSE))/($F$3-$F$4)*5)),1))),IF(VLOOKUP($E137,'Country Indicator Data'!$B$4:$N$194,3,FALSE)="x","x",ROUND(IF(VLOOKUP($E137,'Country Indicator Data'!$B$4:$N$194,3,FALSE)&gt;$F$3,5,IF(VLOOKUP($E137,'Country Indicator Data'!$B$4:$N$194,3,FALSE)&lt;$F$4,0,($F$3-VLOOKUP($E137,'Country Indicator Data'!$B$4:$N$194,3,FALSE))/($F$3-$F$4)*5)),1)))</f>
        <v>2.5</v>
      </c>
      <c r="G137" s="166">
        <f>IF(B137="Regional crisis",(IF(VLOOKUP($C137,'Regional Crises'!$B$1:$R$66,9,FALSE)="x","x",ROUND(IF(VLOOKUP($C137,'Regional Crises'!$B$1:$R$66,9,FALSE)&gt;G$3,5,IF(VLOOKUP($C137,'Regional Crises'!$B$1:$R$66,9,FALSE)&lt;G$4,0,(G$3-VLOOKUP($C137,'Regional Crises'!$B$1:$R$66,9,FALSE))/(G$3-G$4)*5)),1))),IF(VLOOKUP($E137,'Country Indicator Data'!$B$4:$N$194,5,FALSE)="x","x",ROUND(IF(VLOOKUP($E137,'Country Indicator Data'!$B$4:$N$194,5,FALSE)&gt;G$3,5,IF(VLOOKUP($E137,'Country Indicator Data'!$B$4:$N$194,5,FALSE)&lt;G$4,0,(G$3-VLOOKUP($E137,'Country Indicator Data'!$B$4:$N$194,5,FALSE))/(G$3-G$4)*5)),1)))</f>
        <v>2.5</v>
      </c>
      <c r="H137" s="166">
        <f t="shared" si="52"/>
        <v>2.5</v>
      </c>
      <c r="I137" s="166">
        <f>IF(B137="Regional crisis",(IF(VLOOKUP($C137,'Regional Crises'!$B$1:$R$66,6,FALSE)="x","x",ROUND(IF(VLOOKUP($C137,'Regional Crises'!$B$1:$R$66,6,FALSE)&gt;I$3,5,IF(VLOOKUP($C137,'Regional Crises'!$B$1:$R$66,6,FALSE)&lt;I$4,0,5-(I$3-VLOOKUP($C137,'Regional Crises'!$B$1:$R$66,6,FALSE))/(I$3-I$4)*5)),1))),IF(VLOOKUP($E137,'Country Indicator Data'!$B$4:$N$194,2,FALSE)="x","x",ROUND(IF(VLOOKUP($E137,'Country Indicator Data'!$B$4:$N$194,2,FALSE)&gt;I$3,5,IF(VLOOKUP($E137,'Country Indicator Data'!$B$4:$N$194,2,FALSE)&lt;I$4,0,5-(I$3-VLOOKUP($E137,'Country Indicator Data'!$B$4:$N$194,2,FALSE))/(I$3-I$4)*5)),1)))</f>
        <v>2</v>
      </c>
      <c r="J137" s="166">
        <f>IF(B137="Regional crisis",(IF(VLOOKUP($C137,'Regional Crises'!$B$1:$R$66,8,FALSE)="x","x",ROUND(IF(VLOOKUP($C137,'Regional Crises'!$B$1:$R$66,8,FALSE)&gt;J$3,5,IF(VLOOKUP($C137,'Regional Crises'!$B$1:$R$66,8,FALSE)&lt;J$4,0,5-(J$3-VLOOKUP($C137,'Regional Crises'!$B$1:$R$66,8,FALSE))/(J$3-J$4)*5)),1))),IF(VLOOKUP($E137,'Country Indicator Data'!$B$4:$N$194,4,FALSE)="x","x",ROUND(IF(VLOOKUP($E137,'Country Indicator Data'!$B$4:$N$194,4,FALSE)&gt;J$3,5,IF(VLOOKUP($E137,'Country Indicator Data'!$B$4:$N$194,4,FALSE)&lt;J$4,0,5-(J$3-VLOOKUP($E137,'Country Indicator Data'!$B$4:$N$194,4,FALSE))/(J$3-J$4)*5)),1)))</f>
        <v>3.4</v>
      </c>
      <c r="K137" s="166">
        <f t="shared" si="53"/>
        <v>2.7</v>
      </c>
      <c r="L137" s="166">
        <f>IF(B137="Regional crisis",(IF(VLOOKUP($C137,'Regional Crises'!$B$1:$R$66,10,FALSE)="x","x",ROUND(IF(VLOOKUP($C137,'Regional Crises'!$B$1:$R$66,10,FALSE)&gt;L$3,5,IF(VLOOKUP($C137,'Regional Crises'!$B$1:$R$66,10,FALSE)&lt;L$4,0,5-(L$3-VLOOKUP($C137,'Regional Crises'!$B$1:$R$66,10,FALSE))/(L$3-L$4)*5)),1))),IF(VLOOKUP($E137,'Country Indicator Data'!$B$4:$N$194,6,FALSE)="x","x",ROUND(IF(VLOOKUP($E137,'Country Indicator Data'!$B$4:$N$194,6,FALSE)&gt;L$3,5,IF(VLOOKUP($E137,'Country Indicator Data'!$B$4:$N$194,6,FALSE)&lt;L$4,0,5-(L$3-VLOOKUP($E137,'Country Indicator Data'!$B$4:$N$194,6,FALSE))/(L$3-L$4)*5)),1)))</f>
        <v>2</v>
      </c>
      <c r="M137" s="166">
        <f>IF(B137="Regional crisis",(IF(VLOOKUP($C137,'Regional Crises'!$B$1:$R$66,11,FALSE)="x","x",ROUND(IF(VLOOKUP($C137,'Regional Crises'!$B$1:$R$66,11,FALSE)&gt;M$3,5,IF(VLOOKUP($C137,'Regional Crises'!$B$1:$R$66,11,FALSE)&lt;M$4,0,5-(M$3-VLOOKUP($C137,'Regional Crises'!$B$1:$R$66,11,FALSE))/(M$3-M$4)*5)),1))),IF(VLOOKUP($E137,'Country Indicator Data'!$B$4:$N$194,7,FALSE)="x","x",ROUND(IF(VLOOKUP($E137,'Country Indicator Data'!$B$4:$N$194,7,FALSE)&gt;M$3,5,IF(VLOOKUP($E137,'Country Indicator Data'!$B$4:$N$194,7,FALSE)&lt;M$4,0,5-(M$3-VLOOKUP($E137,'Country Indicator Data'!$B$4:$N$194,7,FALSE))/(M$3-M$4)*5)),1)))</f>
        <v>2.1</v>
      </c>
      <c r="N137" s="166">
        <f t="shared" si="54"/>
        <v>2.0499999999999998</v>
      </c>
      <c r="O137" s="166">
        <f t="shared" si="55"/>
        <v>2.4166666666666665</v>
      </c>
      <c r="P137" s="166">
        <f>IF(B137="Regional crisis",VLOOKUP(C137,'Regional Crises'!$B$1:$R$69,12,FALSE),VLOOKUP(E137,'Country Indicator Data'!$B$4:$I$194,8,FALSE))</f>
        <v>5</v>
      </c>
      <c r="Q137" s="166">
        <f>IF($B137="Regional crisis",((IF(VLOOKUP($C137,'Regional Crises'!$B$1:$R$66,13,FALSE)="x","x",ROUND(IF(VLOOKUP($C137,'Regional Crises'!$B$1:$R$66,13,FALSE)&gt;Q$3,5,IF(VLOOKUP($C137,'Regional Crises'!$B$1:$R$66,13,FALSE)&lt;Q$4,0,5-(LOG(Q$3)-LOG(VLOOKUP($C137,'Regional Crises'!$B$1:$R$66,13,FALSE)))/(LOG(Q$3)-LOG(Q$4))*5)),1)))),(IF(VLOOKUP($E137,'Country Indicator Data'!$B$4:$N$194,9,FALSE)="x","x",ROUND(IF(VLOOKUP($E137,'Country Indicator Data'!$B$4:$N$194,9,FALSE)&gt;Q$3,5,IF(VLOOKUP($E137,'Country Indicator Data'!$B$4:$N$194,9,FALSE)&lt;Q$4,0,5-(LOG(Q$3)-LOG(VLOOKUP($E137,'Country Indicator Data'!$B$4:$N$194,9,FALSE)))/(LOG(Q$3)-LOG(Q$4))*5)),1))))</f>
        <v>3.8</v>
      </c>
      <c r="R137" s="166">
        <f t="shared" si="56"/>
        <v>4.4000000000000004</v>
      </c>
      <c r="S137" s="166">
        <f>IF(B137="Regional crisis",((IF(VLOOKUP($C137,'Regional Crises'!$B$1:$R$66,17,FALSE)="x","x",ROUND(IF(VLOOKUP($C137,'Regional Crises'!$B$1:$R$66,17,FALSE)&gt;S$3,0,IF(VLOOKUP($C137,'Regional Crises'!$B$1:$R$66,17,FALSE)&lt;S$4,5,(S$3-VLOOKUP($C137,'Regional Crises'!$B$1:$R$66,17,FALSE))/(S$3-S$4)*5)),1)))),(IF(VLOOKUP($E137,'Country Indicator Data'!$B$4:$N$194,13,FALSE)="x","x",ROUND(IF(VLOOKUP($E137,'Country Indicator Data'!$B$4:$N$194,13,FALSE)&gt;S$3,0,IF(VLOOKUP($E137,'Country Indicator Data'!$B$4:$N$194,13,FALSE)&lt;S$4,5,(S$3-VLOOKUP($E137,'Country Indicator Data'!$B$4:$N$194,13,FALSE))/(S$3-S$4)*5)),1))))</f>
        <v>3.1</v>
      </c>
      <c r="T137" s="166">
        <f>IF(B137="Regional crisis",((IF(VLOOKUP($C137,'Regional Crises'!$B$1:$R$66,14,FALSE)="x","x",ROUND(IF(VLOOKUP($C137,'Regional Crises'!$B$1:$R$66,14,FALSE)&gt;T$3,0,IF(VLOOKUP($C137,'Regional Crises'!$B$1:$R$66,14,FALSE)&lt;T$4,5,(T$3-VLOOKUP($C137,'Regional Crises'!$B$1:$R$66,14,FALSE))/(T$3-T$4)*5)),1)))),(IF(VLOOKUP($E137,'Country Indicator Data'!$B$4:$N$194,10,FALSE)="x","x",ROUND(IF(VLOOKUP($E137,'Country Indicator Data'!$B$4:$N$194,10,FALSE)&gt;T$3,0,IF(VLOOKUP($E137,'Country Indicator Data'!$B$4:$N$194,10,FALSE)&lt;T$4,5,(T$3-VLOOKUP($E137,'Country Indicator Data'!$B$4:$N$194,10,FALSE))/(T$3-T$4)*5)),1))))</f>
        <v>2.8</v>
      </c>
      <c r="U137" s="166">
        <f>IF(B137="Regional crisis",((IF(VLOOKUP($C137,'Regional Crises'!$B$1:$R$66,15,FALSE)="x","x",ROUND(IF(VLOOKUP($C137,'Regional Crises'!$B$1:$R$66,15,FALSE)&gt;U$3,0,IF(VLOOKUP($C137,'Regional Crises'!$B$1:$R$66,15,FALSE)&lt;U$4,5,(U$3-VLOOKUP($C137,'Regional Crises'!$B$1:$R$66,15,FALSE))/(U$3-U$4)*5)),1)))),(IF(VLOOKUP($E137,'Country Indicator Data'!$B$4:$N$194,11,FALSE)="x","x",ROUND(IF(VLOOKUP($E137,'Country Indicator Data'!$B$4:$N$194,11,FALSE)&gt;U$3,0,IF(VLOOKUP($E137,'Country Indicator Data'!$B$4:$N$194,11,FALSE)&lt;U$4,5,(U$3-VLOOKUP($E137,'Country Indicator Data'!$B$4:$N$194,11,FALSE))/(U$3-U$4)*5)),1))))</f>
        <v>3.3</v>
      </c>
      <c r="V137" s="166">
        <f>IF(B137="Regional crisis",((IF(VLOOKUP($C137,'Regional Crises'!$B$1:$R$66,16,FALSE)="x","x",ROUND(IF(VLOOKUP($C137,'Regional Crises'!$B$1:$R$66,16,FALSE)&gt;V$3,0,IF(VLOOKUP($C137,'Regional Crises'!$B$1:$R$66,16,FALSE)&lt;V$4,5,(V$3-VLOOKUP($C137,'Regional Crises'!$B$1:$R$66,16,FALSE))/(V$3-V$4)*5)),1)))),(IF(VLOOKUP($E137,'Country Indicator Data'!$B$4:$N$194,12,FALSE)="x","x",ROUND(IF(VLOOKUP($E137,'Country Indicator Data'!$B$4:$N$194,12,FALSE)&gt;V$3,0,IF(VLOOKUP($E137,'Country Indicator Data'!$B$4:$N$194,12,FALSE)&lt;V$4,5,(V$3-VLOOKUP($E137,'Country Indicator Data'!$B$4:$N$194,12,FALSE))/(V$3-V$4)*5)),1))))</f>
        <v>3.4</v>
      </c>
      <c r="W137" s="166">
        <f t="shared" si="57"/>
        <v>3.2</v>
      </c>
      <c r="X137" s="166">
        <f t="shared" si="58"/>
        <v>3.3</v>
      </c>
      <c r="Y137" s="173">
        <f>IF('Core Indicators'!FC134="x","x",IF('Core Indicators'!FC134&gt;=5,5,IF('Core Indicators'!FC134&gt;=4,4,IF('Core Indicators'!FC134&gt;=3,3,IF('Core Indicators'!FC134&gt;=2,2,IF('Core Indicators'!FC134&gt;=1,1,0))))))</f>
        <v>3</v>
      </c>
      <c r="Z137" s="166">
        <f t="shared" si="59"/>
        <v>3</v>
      </c>
      <c r="AA137" s="173">
        <f>'Crisis Indicator Data'!Y134</f>
        <v>0</v>
      </c>
      <c r="AB137" s="173">
        <f>'Crisis Indicator Data'!Z134</f>
        <v>0</v>
      </c>
      <c r="AC137" s="173">
        <f>'Crisis Indicator Data'!AA134</f>
        <v>1</v>
      </c>
      <c r="AD137" s="173">
        <f>'Crisis Indicator Data'!AB134</f>
        <v>0</v>
      </c>
      <c r="AE137" s="173">
        <f t="shared" si="60"/>
        <v>1</v>
      </c>
      <c r="AF137" s="173">
        <f>'Crisis Indicator Data'!AC134</f>
        <v>2</v>
      </c>
      <c r="AG137" s="173">
        <f>'Crisis Indicator Data'!AD134</f>
        <v>2</v>
      </c>
      <c r="AH137" s="173">
        <f t="shared" si="61"/>
        <v>4</v>
      </c>
      <c r="AI137" s="173">
        <f>'Crisis Indicator Data'!AE134</f>
        <v>0</v>
      </c>
      <c r="AJ137" s="173">
        <f>'Crisis Indicator Data'!AF134</f>
        <v>3</v>
      </c>
      <c r="AK137" s="173">
        <f>'Crisis Indicator Data'!AG134</f>
        <v>0</v>
      </c>
      <c r="AL137" s="173">
        <f t="shared" si="62"/>
        <v>3</v>
      </c>
      <c r="AM137" s="166">
        <f t="shared" si="63"/>
        <v>3</v>
      </c>
      <c r="AN137" s="166">
        <f t="shared" si="64"/>
        <v>3</v>
      </c>
    </row>
    <row r="138" spans="1:40" ht="13.5" customHeight="1">
      <c r="A138" s="97" t="str">
        <f>'Crisis Indicator Data'!A135</f>
        <v>International Displacement in Tanzania</v>
      </c>
      <c r="B138" s="98" t="str">
        <f>'Crisis Indicator Data'!B135</f>
        <v>International displacement</v>
      </c>
      <c r="C138" s="98" t="str">
        <f>'Crisis Indicator Data'!C135</f>
        <v>TZA002</v>
      </c>
      <c r="D138" s="98" t="str">
        <f>'Crisis Indicator Data'!D135</f>
        <v>Tanzania</v>
      </c>
      <c r="E138" s="99" t="str">
        <f>'Crisis Indicator Data'!E135</f>
        <v>TZA</v>
      </c>
      <c r="F138" s="166">
        <f>IF(B138="Regional crisis",(IF(VLOOKUP($C138,'Regional Crises'!$B$1:$R$66,7,FALSE)="x","x",ROUND(IF(VLOOKUP($C138,'Regional Crises'!$B$1:$R$66,7,FALSE)&gt;$F$3,5,IF(VLOOKUP($C138,'Regional Crises'!$B$1:$R$66,7,FALSE)&lt;F$4,0,($F$3-VLOOKUP($C138,'Regional Crises'!$B$1:$R$66,7,FALSE))/($F$3-$F$4)*5)),1))),IF(VLOOKUP($E138,'Country Indicator Data'!$B$4:$N$194,3,FALSE)="x","x",ROUND(IF(VLOOKUP($E138,'Country Indicator Data'!$B$4:$N$194,3,FALSE)&gt;$F$3,5,IF(VLOOKUP($E138,'Country Indicator Data'!$B$4:$N$194,3,FALSE)&lt;$F$4,0,($F$3-VLOOKUP($E138,'Country Indicator Data'!$B$4:$N$194,3,FALSE))/($F$3-$F$4)*5)),1)))</f>
        <v>2.5</v>
      </c>
      <c r="G138" s="166">
        <f>IF(B138="Regional crisis",(IF(VLOOKUP($C138,'Regional Crises'!$B$1:$R$66,9,FALSE)="x","x",ROUND(IF(VLOOKUP($C138,'Regional Crises'!$B$1:$R$66,9,FALSE)&gt;G$3,5,IF(VLOOKUP($C138,'Regional Crises'!$B$1:$R$66,9,FALSE)&lt;G$4,0,(G$3-VLOOKUP($C138,'Regional Crises'!$B$1:$R$66,9,FALSE))/(G$3-G$4)*5)),1))),IF(VLOOKUP($E138,'Country Indicator Data'!$B$4:$N$194,5,FALSE)="x","x",ROUND(IF(VLOOKUP($E138,'Country Indicator Data'!$B$4:$N$194,5,FALSE)&gt;G$3,5,IF(VLOOKUP($E138,'Country Indicator Data'!$B$4:$N$194,5,FALSE)&lt;G$4,0,(G$3-VLOOKUP($E138,'Country Indicator Data'!$B$4:$N$194,5,FALSE))/(G$3-G$4)*5)),1)))</f>
        <v>2</v>
      </c>
      <c r="H138" s="166">
        <f t="shared" si="52"/>
        <v>2.25</v>
      </c>
      <c r="I138" s="166">
        <f>IF(B138="Regional crisis",(IF(VLOOKUP($C138,'Regional Crises'!$B$1:$R$66,6,FALSE)="x","x",ROUND(IF(VLOOKUP($C138,'Regional Crises'!$B$1:$R$66,6,FALSE)&gt;I$3,5,IF(VLOOKUP($C138,'Regional Crises'!$B$1:$R$66,6,FALSE)&lt;I$4,0,5-(I$3-VLOOKUP($C138,'Regional Crises'!$B$1:$R$66,6,FALSE))/(I$3-I$4)*5)),1))),IF(VLOOKUP($E138,'Country Indicator Data'!$B$4:$N$194,2,FALSE)="x","x",ROUND(IF(VLOOKUP($E138,'Country Indicator Data'!$B$4:$N$194,2,FALSE)&gt;I$3,5,IF(VLOOKUP($E138,'Country Indicator Data'!$B$4:$N$194,2,FALSE)&lt;I$4,0,5-(I$3-VLOOKUP($E138,'Country Indicator Data'!$B$4:$N$194,2,FALSE))/(I$3-I$4)*5)),1)))</f>
        <v>2.5</v>
      </c>
      <c r="J138" s="166">
        <f>IF(B138="Regional crisis",(IF(VLOOKUP($C138,'Regional Crises'!$B$1:$R$66,8,FALSE)="x","x",ROUND(IF(VLOOKUP($C138,'Regional Crises'!$B$1:$R$66,8,FALSE)&gt;J$3,5,IF(VLOOKUP($C138,'Regional Crises'!$B$1:$R$66,8,FALSE)&lt;J$4,0,5-(J$3-VLOOKUP($C138,'Regional Crises'!$B$1:$R$66,8,FALSE))/(J$3-J$4)*5)),1))),IF(VLOOKUP($E138,'Country Indicator Data'!$B$4:$N$194,4,FALSE)="x","x",ROUND(IF(VLOOKUP($E138,'Country Indicator Data'!$B$4:$N$194,4,FALSE)&gt;J$3,5,IF(VLOOKUP($E138,'Country Indicator Data'!$B$4:$N$194,4,FALSE)&lt;J$4,0,5-(J$3-VLOOKUP($E138,'Country Indicator Data'!$B$4:$N$194,4,FALSE))/(J$3-J$4)*5)),1)))</f>
        <v>0</v>
      </c>
      <c r="K138" s="166">
        <f t="shared" si="53"/>
        <v>1.25</v>
      </c>
      <c r="L138" s="166">
        <f>IF(B138="Regional crisis",(IF(VLOOKUP($C138,'Regional Crises'!$B$1:$R$66,10,FALSE)="x","x",ROUND(IF(VLOOKUP($C138,'Regional Crises'!$B$1:$R$66,10,FALSE)&gt;L$3,5,IF(VLOOKUP($C138,'Regional Crises'!$B$1:$R$66,10,FALSE)&lt;L$4,0,5-(L$3-VLOOKUP($C138,'Regional Crises'!$B$1:$R$66,10,FALSE))/(L$3-L$4)*5)),1))),IF(VLOOKUP($E138,'Country Indicator Data'!$B$4:$N$194,6,FALSE)="x","x",ROUND(IF(VLOOKUP($E138,'Country Indicator Data'!$B$4:$N$194,6,FALSE)&gt;L$3,5,IF(VLOOKUP($E138,'Country Indicator Data'!$B$4:$N$194,6,FALSE)&lt;L$4,0,5-(L$3-VLOOKUP($E138,'Country Indicator Data'!$B$4:$N$194,6,FALSE))/(L$3-L$4)*5)),1)))</f>
        <v>3.6</v>
      </c>
      <c r="M138" s="166">
        <f>IF(B138="Regional crisis",(IF(VLOOKUP($C138,'Regional Crises'!$B$1:$R$66,11,FALSE)="x","x",ROUND(IF(VLOOKUP($C138,'Regional Crises'!$B$1:$R$66,11,FALSE)&gt;M$3,5,IF(VLOOKUP($C138,'Regional Crises'!$B$1:$R$66,11,FALSE)&lt;M$4,0,5-(M$3-VLOOKUP($C138,'Regional Crises'!$B$1:$R$66,11,FALSE))/(M$3-M$4)*5)),1))),IF(VLOOKUP($E138,'Country Indicator Data'!$B$4:$N$194,7,FALSE)="x","x",ROUND(IF(VLOOKUP($E138,'Country Indicator Data'!$B$4:$N$194,7,FALSE)&gt;M$3,5,IF(VLOOKUP($E138,'Country Indicator Data'!$B$4:$N$194,7,FALSE)&lt;M$4,0,5-(M$3-VLOOKUP($E138,'Country Indicator Data'!$B$4:$N$194,7,FALSE))/(M$3-M$4)*5)),1)))</f>
        <v>1.9</v>
      </c>
      <c r="N138" s="166">
        <f t="shared" si="54"/>
        <v>2.75</v>
      </c>
      <c r="O138" s="166">
        <f t="shared" si="55"/>
        <v>2.0833333333333335</v>
      </c>
      <c r="P138" s="166">
        <f>IF(B138="Regional crisis",VLOOKUP(C138,'Regional Crises'!$B$1:$R$69,12,FALSE),VLOOKUP(E138,'Country Indicator Data'!$B$4:$I$194,8,FALSE))</f>
        <v>0</v>
      </c>
      <c r="Q138" s="166">
        <f>IF($B138="Regional crisis",((IF(VLOOKUP($C138,'Regional Crises'!$B$1:$R$66,13,FALSE)="x","x",ROUND(IF(VLOOKUP($C138,'Regional Crises'!$B$1:$R$66,13,FALSE)&gt;Q$3,5,IF(VLOOKUP($C138,'Regional Crises'!$B$1:$R$66,13,FALSE)&lt;Q$4,0,5-(LOG(Q$3)-LOG(VLOOKUP($C138,'Regional Crises'!$B$1:$R$66,13,FALSE)))/(LOG(Q$3)-LOG(Q$4))*5)),1)))),(IF(VLOOKUP($E138,'Country Indicator Data'!$B$4:$N$194,9,FALSE)="x","x",ROUND(IF(VLOOKUP($E138,'Country Indicator Data'!$B$4:$N$194,9,FALSE)&gt;Q$3,5,IF(VLOOKUP($E138,'Country Indicator Data'!$B$4:$N$194,9,FALSE)&lt;Q$4,0,5-(LOG(Q$3)-LOG(VLOOKUP($E138,'Country Indicator Data'!$B$4:$N$194,9,FALSE)))/(LOG(Q$3)-LOG(Q$4))*5)),1))))</f>
        <v>0</v>
      </c>
      <c r="R138" s="166">
        <f t="shared" si="56"/>
        <v>0</v>
      </c>
      <c r="S138" s="166">
        <f>IF(B138="Regional crisis",((IF(VLOOKUP($C138,'Regional Crises'!$B$1:$R$66,17,FALSE)="x","x",ROUND(IF(VLOOKUP($C138,'Regional Crises'!$B$1:$R$66,17,FALSE)&gt;S$3,0,IF(VLOOKUP($C138,'Regional Crises'!$B$1:$R$66,17,FALSE)&lt;S$4,5,(S$3-VLOOKUP($C138,'Regional Crises'!$B$1:$R$66,17,FALSE))/(S$3-S$4)*5)),1)))),(IF(VLOOKUP($E138,'Country Indicator Data'!$B$4:$N$194,13,FALSE)="x","x",ROUND(IF(VLOOKUP($E138,'Country Indicator Data'!$B$4:$N$194,13,FALSE)&gt;S$3,0,IF(VLOOKUP($E138,'Country Indicator Data'!$B$4:$N$194,13,FALSE)&lt;S$4,5,(S$3-VLOOKUP($E138,'Country Indicator Data'!$B$4:$N$194,13,FALSE))/(S$3-S$4)*5)),1))))</f>
        <v>3.2</v>
      </c>
      <c r="T138" s="166">
        <f>IF(B138="Regional crisis",((IF(VLOOKUP($C138,'Regional Crises'!$B$1:$R$66,14,FALSE)="x","x",ROUND(IF(VLOOKUP($C138,'Regional Crises'!$B$1:$R$66,14,FALSE)&gt;T$3,0,IF(VLOOKUP($C138,'Regional Crises'!$B$1:$R$66,14,FALSE)&lt;T$4,5,(T$3-VLOOKUP($C138,'Regional Crises'!$B$1:$R$66,14,FALSE))/(T$3-T$4)*5)),1)))),(IF(VLOOKUP($E138,'Country Indicator Data'!$B$4:$N$194,10,FALSE)="x","x",ROUND(IF(VLOOKUP($E138,'Country Indicator Data'!$B$4:$N$194,10,FALSE)&gt;T$3,0,IF(VLOOKUP($E138,'Country Indicator Data'!$B$4:$N$194,10,FALSE)&lt;T$4,5,(T$3-VLOOKUP($E138,'Country Indicator Data'!$B$4:$N$194,10,FALSE))/(T$3-T$4)*5)),1))))</f>
        <v>3.1</v>
      </c>
      <c r="U138" s="166">
        <f>IF(B138="Regional crisis",((IF(VLOOKUP($C138,'Regional Crises'!$B$1:$R$66,15,FALSE)="x","x",ROUND(IF(VLOOKUP($C138,'Regional Crises'!$B$1:$R$66,15,FALSE)&gt;U$3,0,IF(VLOOKUP($C138,'Regional Crises'!$B$1:$R$66,15,FALSE)&lt;U$4,5,(U$3-VLOOKUP($C138,'Regional Crises'!$B$1:$R$66,15,FALSE))/(U$3-U$4)*5)),1)))),(IF(VLOOKUP($E138,'Country Indicator Data'!$B$4:$N$194,11,FALSE)="x","x",ROUND(IF(VLOOKUP($E138,'Country Indicator Data'!$B$4:$N$194,11,FALSE)&gt;U$3,0,IF(VLOOKUP($E138,'Country Indicator Data'!$B$4:$N$194,11,FALSE)&lt;U$4,5,(U$3-VLOOKUP($E138,'Country Indicator Data'!$B$4:$N$194,11,FALSE))/(U$3-U$4)*5)),1))))</f>
        <v>2.5</v>
      </c>
      <c r="V138" s="166">
        <f>IF(B138="Regional crisis",((IF(VLOOKUP($C138,'Regional Crises'!$B$1:$R$66,16,FALSE)="x","x",ROUND(IF(VLOOKUP($C138,'Regional Crises'!$B$1:$R$66,16,FALSE)&gt;V$3,0,IF(VLOOKUP($C138,'Regional Crises'!$B$1:$R$66,16,FALSE)&lt;V$4,5,(V$3-VLOOKUP($C138,'Regional Crises'!$B$1:$R$66,16,FALSE))/(V$3-V$4)*5)),1)))),(IF(VLOOKUP($E138,'Country Indicator Data'!$B$4:$N$194,12,FALSE)="x","x",ROUND(IF(VLOOKUP($E138,'Country Indicator Data'!$B$4:$N$194,12,FALSE)&gt;V$3,0,IF(VLOOKUP($E138,'Country Indicator Data'!$B$4:$N$194,12,FALSE)&lt;V$4,5,(V$3-VLOOKUP($E138,'Country Indicator Data'!$B$4:$N$194,12,FALSE))/(V$3-V$4)*5)),1))))</f>
        <v>3</v>
      </c>
      <c r="W138" s="166">
        <f t="shared" si="57"/>
        <v>3</v>
      </c>
      <c r="X138" s="166">
        <f t="shared" si="58"/>
        <v>1.7</v>
      </c>
      <c r="Y138" s="173">
        <f>IF('Core Indicators'!FC135="x","x",IF('Core Indicators'!FC135&gt;=5,5,IF('Core Indicators'!FC135&gt;=4,4,IF('Core Indicators'!FC135&gt;=3,3,IF('Core Indicators'!FC135&gt;=2,2,IF('Core Indicators'!FC135&gt;=1,1,0))))))</f>
        <v>2</v>
      </c>
      <c r="Z138" s="166">
        <f t="shared" si="59"/>
        <v>2</v>
      </c>
      <c r="AA138" s="173">
        <f>'Crisis Indicator Data'!Y135</f>
        <v>0</v>
      </c>
      <c r="AB138" s="173">
        <f>'Crisis Indicator Data'!Z135</f>
        <v>0</v>
      </c>
      <c r="AC138" s="173">
        <f>'Crisis Indicator Data'!AA135</f>
        <v>0</v>
      </c>
      <c r="AD138" s="173">
        <f>'Crisis Indicator Data'!AB135</f>
        <v>0</v>
      </c>
      <c r="AE138" s="173">
        <f t="shared" si="60"/>
        <v>0</v>
      </c>
      <c r="AF138" s="173">
        <f>'Crisis Indicator Data'!AC135</f>
        <v>0</v>
      </c>
      <c r="AG138" s="173">
        <f>'Crisis Indicator Data'!AD135</f>
        <v>2</v>
      </c>
      <c r="AH138" s="173">
        <f t="shared" si="61"/>
        <v>2</v>
      </c>
      <c r="AI138" s="173">
        <f>'Crisis Indicator Data'!AE135</f>
        <v>0</v>
      </c>
      <c r="AJ138" s="173">
        <f>'Crisis Indicator Data'!AF135</f>
        <v>0</v>
      </c>
      <c r="AK138" s="173">
        <f>'Crisis Indicator Data'!AG135</f>
        <v>0</v>
      </c>
      <c r="AL138" s="173">
        <f t="shared" si="62"/>
        <v>0</v>
      </c>
      <c r="AM138" s="166">
        <f t="shared" si="63"/>
        <v>1</v>
      </c>
      <c r="AN138" s="166">
        <f t="shared" si="64"/>
        <v>1.5</v>
      </c>
    </row>
    <row r="139" spans="1:40" ht="13.5" customHeight="1">
      <c r="A139" s="97" t="str">
        <f>'Crisis Indicator Data'!A136</f>
        <v>Multiple crises in Uganda</v>
      </c>
      <c r="B139" s="98" t="str">
        <f>'Crisis Indicator Data'!B136</f>
        <v>Multiple crises country</v>
      </c>
      <c r="C139" s="98" t="str">
        <f>'Crisis Indicator Data'!C136</f>
        <v>UGA001</v>
      </c>
      <c r="D139" s="98" t="str">
        <f>'Crisis Indicator Data'!D136</f>
        <v>Uganda</v>
      </c>
      <c r="E139" s="99" t="str">
        <f>'Crisis Indicator Data'!E136</f>
        <v>UGA</v>
      </c>
      <c r="F139" s="166">
        <f>IF(B139="Regional crisis",(IF(VLOOKUP($C139,'Regional Crises'!$B$1:$R$66,7,FALSE)="x","x",ROUND(IF(VLOOKUP($C139,'Regional Crises'!$B$1:$R$66,7,FALSE)&gt;$F$3,5,IF(VLOOKUP($C139,'Regional Crises'!$B$1:$R$66,7,FALSE)&lt;F$4,0,($F$3-VLOOKUP($C139,'Regional Crises'!$B$1:$R$66,7,FALSE))/($F$3-$F$4)*5)),1))),IF(VLOOKUP($E139,'Country Indicator Data'!$B$4:$N$194,3,FALSE)="x","x",ROUND(IF(VLOOKUP($E139,'Country Indicator Data'!$B$4:$N$194,3,FALSE)&gt;$F$3,5,IF(VLOOKUP($E139,'Country Indicator Data'!$B$4:$N$194,3,FALSE)&lt;$F$4,0,($F$3-VLOOKUP($E139,'Country Indicator Data'!$B$4:$N$194,3,FALSE))/($F$3-$F$4)*5)),1)))</f>
        <v>2.5</v>
      </c>
      <c r="G139" s="166">
        <f>IF(B139="Regional crisis",(IF(VLOOKUP($C139,'Regional Crises'!$B$1:$R$66,9,FALSE)="x","x",ROUND(IF(VLOOKUP($C139,'Regional Crises'!$B$1:$R$66,9,FALSE)&gt;G$3,5,IF(VLOOKUP($C139,'Regional Crises'!$B$1:$R$66,9,FALSE)&lt;G$4,0,(G$3-VLOOKUP($C139,'Regional Crises'!$B$1:$R$66,9,FALSE))/(G$3-G$4)*5)),1))),IF(VLOOKUP($E139,'Country Indicator Data'!$B$4:$N$194,5,FALSE)="x","x",ROUND(IF(VLOOKUP($E139,'Country Indicator Data'!$B$4:$N$194,5,FALSE)&gt;G$3,5,IF(VLOOKUP($E139,'Country Indicator Data'!$B$4:$N$194,5,FALSE)&lt;G$4,0,(G$3-VLOOKUP($E139,'Country Indicator Data'!$B$4:$N$194,5,FALSE))/(G$3-G$4)*5)),1)))</f>
        <v>2.4</v>
      </c>
      <c r="H139" s="166">
        <f t="shared" si="52"/>
        <v>2.4500000000000002</v>
      </c>
      <c r="I139" s="166">
        <f>IF(B139="Regional crisis",(IF(VLOOKUP($C139,'Regional Crises'!$B$1:$R$66,6,FALSE)="x","x",ROUND(IF(VLOOKUP($C139,'Regional Crises'!$B$1:$R$66,6,FALSE)&gt;I$3,5,IF(VLOOKUP($C139,'Regional Crises'!$B$1:$R$66,6,FALSE)&lt;I$4,0,5-(I$3-VLOOKUP($C139,'Regional Crises'!$B$1:$R$66,6,FALSE))/(I$3-I$4)*5)),1))),IF(VLOOKUP($E139,'Country Indicator Data'!$B$4:$N$194,2,FALSE)="x","x",ROUND(IF(VLOOKUP($E139,'Country Indicator Data'!$B$4:$N$194,2,FALSE)&gt;I$3,5,IF(VLOOKUP($E139,'Country Indicator Data'!$B$4:$N$194,2,FALSE)&lt;I$4,0,5-(I$3-VLOOKUP($E139,'Country Indicator Data'!$B$4:$N$194,2,FALSE))/(I$3-I$4)*5)),1)))</f>
        <v>4.5999999999999996</v>
      </c>
      <c r="J139" s="166">
        <f>IF(B139="Regional crisis",(IF(VLOOKUP($C139,'Regional Crises'!$B$1:$R$66,8,FALSE)="x","x",ROUND(IF(VLOOKUP($C139,'Regional Crises'!$B$1:$R$66,8,FALSE)&gt;J$3,5,IF(VLOOKUP($C139,'Regional Crises'!$B$1:$R$66,8,FALSE)&lt;J$4,0,5-(J$3-VLOOKUP($C139,'Regional Crises'!$B$1:$R$66,8,FALSE))/(J$3-J$4)*5)),1))),IF(VLOOKUP($E139,'Country Indicator Data'!$B$4:$N$194,4,FALSE)="x","x",ROUND(IF(VLOOKUP($E139,'Country Indicator Data'!$B$4:$N$194,4,FALSE)&gt;J$3,5,IF(VLOOKUP($E139,'Country Indicator Data'!$B$4:$N$194,4,FALSE)&lt;J$4,0,5-(J$3-VLOOKUP($E139,'Country Indicator Data'!$B$4:$N$194,4,FALSE))/(J$3-J$4)*5)),1)))</f>
        <v>2.4</v>
      </c>
      <c r="K139" s="166">
        <f t="shared" si="53"/>
        <v>3.5</v>
      </c>
      <c r="L139" s="166">
        <f>IF(B139="Regional crisis",(IF(VLOOKUP($C139,'Regional Crises'!$B$1:$R$66,10,FALSE)="x","x",ROUND(IF(VLOOKUP($C139,'Regional Crises'!$B$1:$R$66,10,FALSE)&gt;L$3,5,IF(VLOOKUP($C139,'Regional Crises'!$B$1:$R$66,10,FALSE)&lt;L$4,0,5-(L$3-VLOOKUP($C139,'Regional Crises'!$B$1:$R$66,10,FALSE))/(L$3-L$4)*5)),1))),IF(VLOOKUP($E139,'Country Indicator Data'!$B$4:$N$194,6,FALSE)="x","x",ROUND(IF(VLOOKUP($E139,'Country Indicator Data'!$B$4:$N$194,6,FALSE)&gt;L$3,5,IF(VLOOKUP($E139,'Country Indicator Data'!$B$4:$N$194,6,FALSE)&lt;L$4,0,5-(L$3-VLOOKUP($E139,'Country Indicator Data'!$B$4:$N$194,6,FALSE))/(L$3-L$4)*5)),1)))</f>
        <v>3.5</v>
      </c>
      <c r="M139" s="166">
        <f>IF(B139="Regional crisis",(IF(VLOOKUP($C139,'Regional Crises'!$B$1:$R$66,11,FALSE)="x","x",ROUND(IF(VLOOKUP($C139,'Regional Crises'!$B$1:$R$66,11,FALSE)&gt;M$3,5,IF(VLOOKUP($C139,'Regional Crises'!$B$1:$R$66,11,FALSE)&lt;M$4,0,5-(M$3-VLOOKUP($C139,'Regional Crises'!$B$1:$R$66,11,FALSE))/(M$3-M$4)*5)),1))),IF(VLOOKUP($E139,'Country Indicator Data'!$B$4:$N$194,7,FALSE)="x","x",ROUND(IF(VLOOKUP($E139,'Country Indicator Data'!$B$4:$N$194,7,FALSE)&gt;M$3,5,IF(VLOOKUP($E139,'Country Indicator Data'!$B$4:$N$194,7,FALSE)&lt;M$4,0,5-(M$3-VLOOKUP($E139,'Country Indicator Data'!$B$4:$N$194,7,FALSE))/(M$3-M$4)*5)),1)))</f>
        <v>2.2000000000000002</v>
      </c>
      <c r="N139" s="166">
        <f t="shared" si="54"/>
        <v>2.85</v>
      </c>
      <c r="O139" s="166">
        <f t="shared" si="55"/>
        <v>2.9333333333333336</v>
      </c>
      <c r="P139" s="166">
        <f>IF(B139="Regional crisis",VLOOKUP(C139,'Regional Crises'!$B$1:$R$69,12,FALSE),VLOOKUP(E139,'Country Indicator Data'!$B$4:$I$194,8,FALSE))</f>
        <v>3</v>
      </c>
      <c r="Q139" s="166">
        <f>IF($B139="Regional crisis",((IF(VLOOKUP($C139,'Regional Crises'!$B$1:$R$66,13,FALSE)="x","x",ROUND(IF(VLOOKUP($C139,'Regional Crises'!$B$1:$R$66,13,FALSE)&gt;Q$3,5,IF(VLOOKUP($C139,'Regional Crises'!$B$1:$R$66,13,FALSE)&lt;Q$4,0,5-(LOG(Q$3)-LOG(VLOOKUP($C139,'Regional Crises'!$B$1:$R$66,13,FALSE)))/(LOG(Q$3)-LOG(Q$4))*5)),1)))),(IF(VLOOKUP($E139,'Country Indicator Data'!$B$4:$N$194,9,FALSE)="x","x",ROUND(IF(VLOOKUP($E139,'Country Indicator Data'!$B$4:$N$194,9,FALSE)&gt;Q$3,5,IF(VLOOKUP($E139,'Country Indicator Data'!$B$4:$N$194,9,FALSE)&lt;Q$4,0,5-(LOG(Q$3)-LOG(VLOOKUP($E139,'Country Indicator Data'!$B$4:$N$194,9,FALSE)))/(LOG(Q$3)-LOG(Q$4))*5)),1))))</f>
        <v>3.1</v>
      </c>
      <c r="R139" s="166">
        <f t="shared" si="56"/>
        <v>3.05</v>
      </c>
      <c r="S139" s="166">
        <f>IF(B139="Regional crisis",((IF(VLOOKUP($C139,'Regional Crises'!$B$1:$R$66,17,FALSE)="x","x",ROUND(IF(VLOOKUP($C139,'Regional Crises'!$B$1:$R$66,17,FALSE)&gt;S$3,0,IF(VLOOKUP($C139,'Regional Crises'!$B$1:$R$66,17,FALSE)&lt;S$4,5,(S$3-VLOOKUP($C139,'Regional Crises'!$B$1:$R$66,17,FALSE))/(S$3-S$4)*5)),1)))),(IF(VLOOKUP($E139,'Country Indicator Data'!$B$4:$N$194,13,FALSE)="x","x",ROUND(IF(VLOOKUP($E139,'Country Indicator Data'!$B$4:$N$194,13,FALSE)&gt;S$3,0,IF(VLOOKUP($E139,'Country Indicator Data'!$B$4:$N$194,13,FALSE)&lt;S$4,5,(S$3-VLOOKUP($E139,'Country Indicator Data'!$B$4:$N$194,13,FALSE))/(S$3-S$4)*5)),1))))</f>
        <v>3.6</v>
      </c>
      <c r="T139" s="166">
        <f>IF(B139="Regional crisis",((IF(VLOOKUP($C139,'Regional Crises'!$B$1:$R$66,14,FALSE)="x","x",ROUND(IF(VLOOKUP($C139,'Regional Crises'!$B$1:$R$66,14,FALSE)&gt;T$3,0,IF(VLOOKUP($C139,'Regional Crises'!$B$1:$R$66,14,FALSE)&lt;T$4,5,(T$3-VLOOKUP($C139,'Regional Crises'!$B$1:$R$66,14,FALSE))/(T$3-T$4)*5)),1)))),(IF(VLOOKUP($E139,'Country Indicator Data'!$B$4:$N$194,10,FALSE)="x","x",ROUND(IF(VLOOKUP($E139,'Country Indicator Data'!$B$4:$N$194,10,FALSE)&gt;T$3,0,IF(VLOOKUP($E139,'Country Indicator Data'!$B$4:$N$194,10,FALSE)&lt;T$4,5,(T$3-VLOOKUP($E139,'Country Indicator Data'!$B$4:$N$194,10,FALSE))/(T$3-T$4)*5)),1))))</f>
        <v>2.8</v>
      </c>
      <c r="U139" s="166">
        <f>IF(B139="Regional crisis",((IF(VLOOKUP($C139,'Regional Crises'!$B$1:$R$66,15,FALSE)="x","x",ROUND(IF(VLOOKUP($C139,'Regional Crises'!$B$1:$R$66,15,FALSE)&gt;U$3,0,IF(VLOOKUP($C139,'Regional Crises'!$B$1:$R$66,15,FALSE)&lt;U$4,5,(U$3-VLOOKUP($C139,'Regional Crises'!$B$1:$R$66,15,FALSE))/(U$3-U$4)*5)),1)))),(IF(VLOOKUP($E139,'Country Indicator Data'!$B$4:$N$194,11,FALSE)="x","x",ROUND(IF(VLOOKUP($E139,'Country Indicator Data'!$B$4:$N$194,11,FALSE)&gt;U$3,0,IF(VLOOKUP($E139,'Country Indicator Data'!$B$4:$N$194,11,FALSE)&lt;U$4,5,(U$3-VLOOKUP($E139,'Country Indicator Data'!$B$4:$N$194,11,FALSE))/(U$3-U$4)*5)),1))))</f>
        <v>2.4</v>
      </c>
      <c r="V139" s="166">
        <f>IF(B139="Regional crisis",((IF(VLOOKUP($C139,'Regional Crises'!$B$1:$R$66,16,FALSE)="x","x",ROUND(IF(VLOOKUP($C139,'Regional Crises'!$B$1:$R$66,16,FALSE)&gt;V$3,0,IF(VLOOKUP($C139,'Regional Crises'!$B$1:$R$66,16,FALSE)&lt;V$4,5,(V$3-VLOOKUP($C139,'Regional Crises'!$B$1:$R$66,16,FALSE))/(V$3-V$4)*5)),1)))),(IF(VLOOKUP($E139,'Country Indicator Data'!$B$4:$N$194,12,FALSE)="x","x",ROUND(IF(VLOOKUP($E139,'Country Indicator Data'!$B$4:$N$194,12,FALSE)&gt;V$3,0,IF(VLOOKUP($E139,'Country Indicator Data'!$B$4:$N$194,12,FALSE)&lt;V$4,5,(V$3-VLOOKUP($E139,'Country Indicator Data'!$B$4:$N$194,12,FALSE))/(V$3-V$4)*5)),1))))</f>
        <v>3.3</v>
      </c>
      <c r="W139" s="166">
        <f t="shared" si="57"/>
        <v>3</v>
      </c>
      <c r="X139" s="166">
        <f t="shared" si="58"/>
        <v>3</v>
      </c>
      <c r="Y139" s="173">
        <f>IF('Core Indicators'!FC136="x","x",IF('Core Indicators'!FC136&gt;=5,5,IF('Core Indicators'!FC136&gt;=4,4,IF('Core Indicators'!FC136&gt;=3,3,IF('Core Indicators'!FC136&gt;=2,2,IF('Core Indicators'!FC136&gt;=1,1,0))))))</f>
        <v>3</v>
      </c>
      <c r="Z139" s="166">
        <f t="shared" si="59"/>
        <v>3</v>
      </c>
      <c r="AA139" s="173">
        <f>'Crisis Indicator Data'!Y136</f>
        <v>0</v>
      </c>
      <c r="AB139" s="173">
        <f>'Crisis Indicator Data'!Z136</f>
        <v>0</v>
      </c>
      <c r="AC139" s="173">
        <f>'Crisis Indicator Data'!AA136</f>
        <v>1</v>
      </c>
      <c r="AD139" s="173">
        <f>'Crisis Indicator Data'!AB136</f>
        <v>0</v>
      </c>
      <c r="AE139" s="173">
        <f t="shared" si="60"/>
        <v>1</v>
      </c>
      <c r="AF139" s="173">
        <f>'Crisis Indicator Data'!AC136</f>
        <v>1</v>
      </c>
      <c r="AG139" s="173">
        <f>'Crisis Indicator Data'!AD136</f>
        <v>2</v>
      </c>
      <c r="AH139" s="173">
        <f t="shared" si="61"/>
        <v>3</v>
      </c>
      <c r="AI139" s="173">
        <f>'Crisis Indicator Data'!AE136</f>
        <v>1</v>
      </c>
      <c r="AJ139" s="173">
        <f>'Crisis Indicator Data'!AF136</f>
        <v>0</v>
      </c>
      <c r="AK139" s="173">
        <f>'Crisis Indicator Data'!AG136</f>
        <v>2</v>
      </c>
      <c r="AL139" s="173">
        <f t="shared" si="62"/>
        <v>3</v>
      </c>
      <c r="AM139" s="166">
        <f t="shared" si="63"/>
        <v>2</v>
      </c>
      <c r="AN139" s="166">
        <f t="shared" si="64"/>
        <v>2.5</v>
      </c>
    </row>
    <row r="140" spans="1:40" ht="13.5" customHeight="1">
      <c r="A140" s="97" t="str">
        <f>'Crisis Indicator Data'!A137</f>
        <v>International Displacement in Uganda</v>
      </c>
      <c r="B140" s="98" t="str">
        <f>'Crisis Indicator Data'!B137</f>
        <v>International displacement</v>
      </c>
      <c r="C140" s="98" t="str">
        <f>'Crisis Indicator Data'!C137</f>
        <v>UGA005</v>
      </c>
      <c r="D140" s="98" t="str">
        <f>'Crisis Indicator Data'!D137</f>
        <v>Uganda</v>
      </c>
      <c r="E140" s="99" t="str">
        <f>'Crisis Indicator Data'!E137</f>
        <v>UGA</v>
      </c>
      <c r="F140" s="166">
        <f>IF(B140="Regional crisis",(IF(VLOOKUP($C140,'Regional Crises'!$B$1:$R$66,7,FALSE)="x","x",ROUND(IF(VLOOKUP($C140,'Regional Crises'!$B$1:$R$66,7,FALSE)&gt;$F$3,5,IF(VLOOKUP($C140,'Regional Crises'!$B$1:$R$66,7,FALSE)&lt;F$4,0,($F$3-VLOOKUP($C140,'Regional Crises'!$B$1:$R$66,7,FALSE))/($F$3-$F$4)*5)),1))),IF(VLOOKUP($E140,'Country Indicator Data'!$B$4:$N$194,3,FALSE)="x","x",ROUND(IF(VLOOKUP($E140,'Country Indicator Data'!$B$4:$N$194,3,FALSE)&gt;$F$3,5,IF(VLOOKUP($E140,'Country Indicator Data'!$B$4:$N$194,3,FALSE)&lt;$F$4,0,($F$3-VLOOKUP($E140,'Country Indicator Data'!$B$4:$N$194,3,FALSE))/($F$3-$F$4)*5)),1)))</f>
        <v>2.5</v>
      </c>
      <c r="G140" s="166">
        <f>IF(B140="Regional crisis",(IF(VLOOKUP($C140,'Regional Crises'!$B$1:$R$66,9,FALSE)="x","x",ROUND(IF(VLOOKUP($C140,'Regional Crises'!$B$1:$R$66,9,FALSE)&gt;G$3,5,IF(VLOOKUP($C140,'Regional Crises'!$B$1:$R$66,9,FALSE)&lt;G$4,0,(G$3-VLOOKUP($C140,'Regional Crises'!$B$1:$R$66,9,FALSE))/(G$3-G$4)*5)),1))),IF(VLOOKUP($E140,'Country Indicator Data'!$B$4:$N$194,5,FALSE)="x","x",ROUND(IF(VLOOKUP($E140,'Country Indicator Data'!$B$4:$N$194,5,FALSE)&gt;G$3,5,IF(VLOOKUP($E140,'Country Indicator Data'!$B$4:$N$194,5,FALSE)&lt;G$4,0,(G$3-VLOOKUP($E140,'Country Indicator Data'!$B$4:$N$194,5,FALSE))/(G$3-G$4)*5)),1)))</f>
        <v>2.4</v>
      </c>
      <c r="H140" s="166">
        <f t="shared" si="52"/>
        <v>2.4500000000000002</v>
      </c>
      <c r="I140" s="166">
        <f>IF(B140="Regional crisis",(IF(VLOOKUP($C140,'Regional Crises'!$B$1:$R$66,6,FALSE)="x","x",ROUND(IF(VLOOKUP($C140,'Regional Crises'!$B$1:$R$66,6,FALSE)&gt;I$3,5,IF(VLOOKUP($C140,'Regional Crises'!$B$1:$R$66,6,FALSE)&lt;I$4,0,5-(I$3-VLOOKUP($C140,'Regional Crises'!$B$1:$R$66,6,FALSE))/(I$3-I$4)*5)),1))),IF(VLOOKUP($E140,'Country Indicator Data'!$B$4:$N$194,2,FALSE)="x","x",ROUND(IF(VLOOKUP($E140,'Country Indicator Data'!$B$4:$N$194,2,FALSE)&gt;I$3,5,IF(VLOOKUP($E140,'Country Indicator Data'!$B$4:$N$194,2,FALSE)&lt;I$4,0,5-(I$3-VLOOKUP($E140,'Country Indicator Data'!$B$4:$N$194,2,FALSE))/(I$3-I$4)*5)),1)))</f>
        <v>4.5999999999999996</v>
      </c>
      <c r="J140" s="166">
        <f>IF(B140="Regional crisis",(IF(VLOOKUP($C140,'Regional Crises'!$B$1:$R$66,8,FALSE)="x","x",ROUND(IF(VLOOKUP($C140,'Regional Crises'!$B$1:$R$66,8,FALSE)&gt;J$3,5,IF(VLOOKUP($C140,'Regional Crises'!$B$1:$R$66,8,FALSE)&lt;J$4,0,5-(J$3-VLOOKUP($C140,'Regional Crises'!$B$1:$R$66,8,FALSE))/(J$3-J$4)*5)),1))),IF(VLOOKUP($E140,'Country Indicator Data'!$B$4:$N$194,4,FALSE)="x","x",ROUND(IF(VLOOKUP($E140,'Country Indicator Data'!$B$4:$N$194,4,FALSE)&gt;J$3,5,IF(VLOOKUP($E140,'Country Indicator Data'!$B$4:$N$194,4,FALSE)&lt;J$4,0,5-(J$3-VLOOKUP($E140,'Country Indicator Data'!$B$4:$N$194,4,FALSE))/(J$3-J$4)*5)),1)))</f>
        <v>2.4</v>
      </c>
      <c r="K140" s="166">
        <f t="shared" si="53"/>
        <v>3.5</v>
      </c>
      <c r="L140" s="166">
        <f>IF(B140="Regional crisis",(IF(VLOOKUP($C140,'Regional Crises'!$B$1:$R$66,10,FALSE)="x","x",ROUND(IF(VLOOKUP($C140,'Regional Crises'!$B$1:$R$66,10,FALSE)&gt;L$3,5,IF(VLOOKUP($C140,'Regional Crises'!$B$1:$R$66,10,FALSE)&lt;L$4,0,5-(L$3-VLOOKUP($C140,'Regional Crises'!$B$1:$R$66,10,FALSE))/(L$3-L$4)*5)),1))),IF(VLOOKUP($E140,'Country Indicator Data'!$B$4:$N$194,6,FALSE)="x","x",ROUND(IF(VLOOKUP($E140,'Country Indicator Data'!$B$4:$N$194,6,FALSE)&gt;L$3,5,IF(VLOOKUP($E140,'Country Indicator Data'!$B$4:$N$194,6,FALSE)&lt;L$4,0,5-(L$3-VLOOKUP($E140,'Country Indicator Data'!$B$4:$N$194,6,FALSE))/(L$3-L$4)*5)),1)))</f>
        <v>3.5</v>
      </c>
      <c r="M140" s="166">
        <f>IF(B140="Regional crisis",(IF(VLOOKUP($C140,'Regional Crises'!$B$1:$R$66,11,FALSE)="x","x",ROUND(IF(VLOOKUP($C140,'Regional Crises'!$B$1:$R$66,11,FALSE)&gt;M$3,5,IF(VLOOKUP($C140,'Regional Crises'!$B$1:$R$66,11,FALSE)&lt;M$4,0,5-(M$3-VLOOKUP($C140,'Regional Crises'!$B$1:$R$66,11,FALSE))/(M$3-M$4)*5)),1))),IF(VLOOKUP($E140,'Country Indicator Data'!$B$4:$N$194,7,FALSE)="x","x",ROUND(IF(VLOOKUP($E140,'Country Indicator Data'!$B$4:$N$194,7,FALSE)&gt;M$3,5,IF(VLOOKUP($E140,'Country Indicator Data'!$B$4:$N$194,7,FALSE)&lt;M$4,0,5-(M$3-VLOOKUP($E140,'Country Indicator Data'!$B$4:$N$194,7,FALSE))/(M$3-M$4)*5)),1)))</f>
        <v>2.2000000000000002</v>
      </c>
      <c r="N140" s="166">
        <f t="shared" si="54"/>
        <v>2.85</v>
      </c>
      <c r="O140" s="166">
        <f t="shared" si="55"/>
        <v>2.9333333333333336</v>
      </c>
      <c r="P140" s="166">
        <f>IF(B140="Regional crisis",VLOOKUP(C140,'Regional Crises'!$B$1:$R$69,12,FALSE),VLOOKUP(E140,'Country Indicator Data'!$B$4:$I$194,8,FALSE))</f>
        <v>3</v>
      </c>
      <c r="Q140" s="166">
        <f>IF($B140="Regional crisis",((IF(VLOOKUP($C140,'Regional Crises'!$B$1:$R$66,13,FALSE)="x","x",ROUND(IF(VLOOKUP($C140,'Regional Crises'!$B$1:$R$66,13,FALSE)&gt;Q$3,5,IF(VLOOKUP($C140,'Regional Crises'!$B$1:$R$66,13,FALSE)&lt;Q$4,0,5-(LOG(Q$3)-LOG(VLOOKUP($C140,'Regional Crises'!$B$1:$R$66,13,FALSE)))/(LOG(Q$3)-LOG(Q$4))*5)),1)))),(IF(VLOOKUP($E140,'Country Indicator Data'!$B$4:$N$194,9,FALSE)="x","x",ROUND(IF(VLOOKUP($E140,'Country Indicator Data'!$B$4:$N$194,9,FALSE)&gt;Q$3,5,IF(VLOOKUP($E140,'Country Indicator Data'!$B$4:$N$194,9,FALSE)&lt;Q$4,0,5-(LOG(Q$3)-LOG(VLOOKUP($E140,'Country Indicator Data'!$B$4:$N$194,9,FALSE)))/(LOG(Q$3)-LOG(Q$4))*5)),1))))</f>
        <v>3.1</v>
      </c>
      <c r="R140" s="166">
        <f t="shared" si="56"/>
        <v>3.05</v>
      </c>
      <c r="S140" s="166">
        <f>IF(B140="Regional crisis",((IF(VLOOKUP($C140,'Regional Crises'!$B$1:$R$66,17,FALSE)="x","x",ROUND(IF(VLOOKUP($C140,'Regional Crises'!$B$1:$R$66,17,FALSE)&gt;S$3,0,IF(VLOOKUP($C140,'Regional Crises'!$B$1:$R$66,17,FALSE)&lt;S$4,5,(S$3-VLOOKUP($C140,'Regional Crises'!$B$1:$R$66,17,FALSE))/(S$3-S$4)*5)),1)))),(IF(VLOOKUP($E140,'Country Indicator Data'!$B$4:$N$194,13,FALSE)="x","x",ROUND(IF(VLOOKUP($E140,'Country Indicator Data'!$B$4:$N$194,13,FALSE)&gt;S$3,0,IF(VLOOKUP($E140,'Country Indicator Data'!$B$4:$N$194,13,FALSE)&lt;S$4,5,(S$3-VLOOKUP($E140,'Country Indicator Data'!$B$4:$N$194,13,FALSE))/(S$3-S$4)*5)),1))))</f>
        <v>3.6</v>
      </c>
      <c r="T140" s="166">
        <f>IF(B140="Regional crisis",((IF(VLOOKUP($C140,'Regional Crises'!$B$1:$R$66,14,FALSE)="x","x",ROUND(IF(VLOOKUP($C140,'Regional Crises'!$B$1:$R$66,14,FALSE)&gt;T$3,0,IF(VLOOKUP($C140,'Regional Crises'!$B$1:$R$66,14,FALSE)&lt;T$4,5,(T$3-VLOOKUP($C140,'Regional Crises'!$B$1:$R$66,14,FALSE))/(T$3-T$4)*5)),1)))),(IF(VLOOKUP($E140,'Country Indicator Data'!$B$4:$N$194,10,FALSE)="x","x",ROUND(IF(VLOOKUP($E140,'Country Indicator Data'!$B$4:$N$194,10,FALSE)&gt;T$3,0,IF(VLOOKUP($E140,'Country Indicator Data'!$B$4:$N$194,10,FALSE)&lt;T$4,5,(T$3-VLOOKUP($E140,'Country Indicator Data'!$B$4:$N$194,10,FALSE))/(T$3-T$4)*5)),1))))</f>
        <v>2.8</v>
      </c>
      <c r="U140" s="166">
        <f>IF(B140="Regional crisis",((IF(VLOOKUP($C140,'Regional Crises'!$B$1:$R$66,15,FALSE)="x","x",ROUND(IF(VLOOKUP($C140,'Regional Crises'!$B$1:$R$66,15,FALSE)&gt;U$3,0,IF(VLOOKUP($C140,'Regional Crises'!$B$1:$R$66,15,FALSE)&lt;U$4,5,(U$3-VLOOKUP($C140,'Regional Crises'!$B$1:$R$66,15,FALSE))/(U$3-U$4)*5)),1)))),(IF(VLOOKUP($E140,'Country Indicator Data'!$B$4:$N$194,11,FALSE)="x","x",ROUND(IF(VLOOKUP($E140,'Country Indicator Data'!$B$4:$N$194,11,FALSE)&gt;U$3,0,IF(VLOOKUP($E140,'Country Indicator Data'!$B$4:$N$194,11,FALSE)&lt;U$4,5,(U$3-VLOOKUP($E140,'Country Indicator Data'!$B$4:$N$194,11,FALSE))/(U$3-U$4)*5)),1))))</f>
        <v>2.4</v>
      </c>
      <c r="V140" s="166">
        <f>IF(B140="Regional crisis",((IF(VLOOKUP($C140,'Regional Crises'!$B$1:$R$66,16,FALSE)="x","x",ROUND(IF(VLOOKUP($C140,'Regional Crises'!$B$1:$R$66,16,FALSE)&gt;V$3,0,IF(VLOOKUP($C140,'Regional Crises'!$B$1:$R$66,16,FALSE)&lt;V$4,5,(V$3-VLOOKUP($C140,'Regional Crises'!$B$1:$R$66,16,FALSE))/(V$3-V$4)*5)),1)))),(IF(VLOOKUP($E140,'Country Indicator Data'!$B$4:$N$194,12,FALSE)="x","x",ROUND(IF(VLOOKUP($E140,'Country Indicator Data'!$B$4:$N$194,12,FALSE)&gt;V$3,0,IF(VLOOKUP($E140,'Country Indicator Data'!$B$4:$N$194,12,FALSE)&lt;V$4,5,(V$3-VLOOKUP($E140,'Country Indicator Data'!$B$4:$N$194,12,FALSE))/(V$3-V$4)*5)),1))))</f>
        <v>3.3</v>
      </c>
      <c r="W140" s="166">
        <f t="shared" si="57"/>
        <v>3</v>
      </c>
      <c r="X140" s="166">
        <f t="shared" si="58"/>
        <v>3</v>
      </c>
      <c r="Y140" s="173">
        <f>IF('Core Indicators'!FC137="x","x",IF('Core Indicators'!FC137&gt;=5,5,IF('Core Indicators'!FC137&gt;=4,4,IF('Core Indicators'!FC137&gt;=3,3,IF('Core Indicators'!FC137&gt;=2,2,IF('Core Indicators'!FC137&gt;=1,1,0))))))</f>
        <v>2</v>
      </c>
      <c r="Z140" s="166">
        <f t="shared" si="59"/>
        <v>2</v>
      </c>
      <c r="AA140" s="173">
        <f>'Crisis Indicator Data'!Y137</f>
        <v>0</v>
      </c>
      <c r="AB140" s="173">
        <f>'Crisis Indicator Data'!Z137</f>
        <v>0</v>
      </c>
      <c r="AC140" s="173">
        <f>'Crisis Indicator Data'!AA137</f>
        <v>0</v>
      </c>
      <c r="AD140" s="173">
        <f>'Crisis Indicator Data'!AB137</f>
        <v>0</v>
      </c>
      <c r="AE140" s="173">
        <f t="shared" si="60"/>
        <v>0</v>
      </c>
      <c r="AF140" s="173">
        <f>'Crisis Indicator Data'!AC137</f>
        <v>0</v>
      </c>
      <c r="AG140" s="173">
        <f>'Crisis Indicator Data'!AD137</f>
        <v>0</v>
      </c>
      <c r="AH140" s="173">
        <f t="shared" si="61"/>
        <v>0</v>
      </c>
      <c r="AI140" s="173">
        <f>'Crisis Indicator Data'!AE137</f>
        <v>0</v>
      </c>
      <c r="AJ140" s="173">
        <f>'Crisis Indicator Data'!AF137</f>
        <v>1</v>
      </c>
      <c r="AK140" s="173">
        <f>'Crisis Indicator Data'!AG137</f>
        <v>2</v>
      </c>
      <c r="AL140" s="173">
        <f t="shared" si="62"/>
        <v>3</v>
      </c>
      <c r="AM140" s="166">
        <f t="shared" si="63"/>
        <v>1</v>
      </c>
      <c r="AN140" s="166">
        <f t="shared" si="64"/>
        <v>1.5</v>
      </c>
    </row>
    <row r="141" spans="1:40" ht="13.5" customHeight="1">
      <c r="A141" s="97" t="str">
        <f>'Crisis Indicator Data'!A138</f>
        <v>Conflict in Ukraine</v>
      </c>
      <c r="B141" s="98" t="str">
        <f>'Crisis Indicator Data'!B138</f>
        <v>Conflict</v>
      </c>
      <c r="C141" s="98" t="str">
        <f>'Crisis Indicator Data'!C138</f>
        <v>UKR002</v>
      </c>
      <c r="D141" s="98" t="str">
        <f>'Crisis Indicator Data'!D138</f>
        <v>Ukraine</v>
      </c>
      <c r="E141" s="99" t="str">
        <f>'Crisis Indicator Data'!E138</f>
        <v>UKR</v>
      </c>
      <c r="F141" s="166">
        <f>IF(B141="Regional crisis",(IF(VLOOKUP($C141,'Regional Crises'!$B$1:$R$66,7,FALSE)="x","x",ROUND(IF(VLOOKUP($C141,'Regional Crises'!$B$1:$R$66,7,FALSE)&gt;$F$3,5,IF(VLOOKUP($C141,'Regional Crises'!$B$1:$R$66,7,FALSE)&lt;F$4,0,($F$3-VLOOKUP($C141,'Regional Crises'!$B$1:$R$66,7,FALSE))/($F$3-$F$4)*5)),1))),IF(VLOOKUP($E141,'Country Indicator Data'!$B$4:$N$194,3,FALSE)="x","x",ROUND(IF(VLOOKUP($E141,'Country Indicator Data'!$B$4:$N$194,3,FALSE)&gt;$F$3,5,IF(VLOOKUP($E141,'Country Indicator Data'!$B$4:$N$194,3,FALSE)&lt;$F$4,0,($F$3-VLOOKUP($E141,'Country Indicator Data'!$B$4:$N$194,3,FALSE))/($F$3-$F$4)*5)),1)))</f>
        <v>1.4</v>
      </c>
      <c r="G141" s="166">
        <f>IF(B141="Regional crisis",(IF(VLOOKUP($C141,'Regional Crises'!$B$1:$R$66,9,FALSE)="x","x",ROUND(IF(VLOOKUP($C141,'Regional Crises'!$B$1:$R$66,9,FALSE)&gt;G$3,5,IF(VLOOKUP($C141,'Regional Crises'!$B$1:$R$66,9,FALSE)&lt;G$4,0,(G$3-VLOOKUP($C141,'Regional Crises'!$B$1:$R$66,9,FALSE))/(G$3-G$4)*5)),1))),IF(VLOOKUP($E141,'Country Indicator Data'!$B$4:$N$194,5,FALSE)="x","x",ROUND(IF(VLOOKUP($E141,'Country Indicator Data'!$B$4:$N$194,5,FALSE)&gt;G$3,5,IF(VLOOKUP($E141,'Country Indicator Data'!$B$4:$N$194,5,FALSE)&lt;G$4,0,(G$3-VLOOKUP($E141,'Country Indicator Data'!$B$4:$N$194,5,FALSE))/(G$3-G$4)*5)),1)))</f>
        <v>1.6</v>
      </c>
      <c r="H141" s="166">
        <f t="shared" si="52"/>
        <v>1.5</v>
      </c>
      <c r="I141" s="166">
        <f>IF(B141="Regional crisis",(IF(VLOOKUP($C141,'Regional Crises'!$B$1:$R$66,6,FALSE)="x","x",ROUND(IF(VLOOKUP($C141,'Regional Crises'!$B$1:$R$66,6,FALSE)&gt;I$3,5,IF(VLOOKUP($C141,'Regional Crises'!$B$1:$R$66,6,FALSE)&lt;I$4,0,5-(I$3-VLOOKUP($C141,'Regional Crises'!$B$1:$R$66,6,FALSE))/(I$3-I$4)*5)),1))),IF(VLOOKUP($E141,'Country Indicator Data'!$B$4:$N$194,2,FALSE)="x","x",ROUND(IF(VLOOKUP($E141,'Country Indicator Data'!$B$4:$N$194,2,FALSE)&gt;I$3,5,IF(VLOOKUP($E141,'Country Indicator Data'!$B$4:$N$194,2,FALSE)&lt;I$4,0,5-(I$3-VLOOKUP($E141,'Country Indicator Data'!$B$4:$N$194,2,FALSE))/(I$3-I$4)*5)),1)))</f>
        <v>1.6</v>
      </c>
      <c r="J141" s="166">
        <f>IF(B141="Regional crisis",(IF(VLOOKUP($C141,'Regional Crises'!$B$1:$R$66,8,FALSE)="x","x",ROUND(IF(VLOOKUP($C141,'Regional Crises'!$B$1:$R$66,8,FALSE)&gt;J$3,5,IF(VLOOKUP($C141,'Regional Crises'!$B$1:$R$66,8,FALSE)&lt;J$4,0,5-(J$3-VLOOKUP($C141,'Regional Crises'!$B$1:$R$66,8,FALSE))/(J$3-J$4)*5)),1))),IF(VLOOKUP($E141,'Country Indicator Data'!$B$4:$N$194,4,FALSE)="x","x",ROUND(IF(VLOOKUP($E141,'Country Indicator Data'!$B$4:$N$194,4,FALSE)&gt;J$3,5,IF(VLOOKUP($E141,'Country Indicator Data'!$B$4:$N$194,4,FALSE)&lt;J$4,0,5-(J$3-VLOOKUP($E141,'Country Indicator Data'!$B$4:$N$194,4,FALSE))/(J$3-J$4)*5)),1)))</f>
        <v>0.2</v>
      </c>
      <c r="K141" s="166">
        <f t="shared" si="53"/>
        <v>0.9</v>
      </c>
      <c r="L141" s="166">
        <f>IF(B141="Regional crisis",(IF(VLOOKUP($C141,'Regional Crises'!$B$1:$R$66,10,FALSE)="x","x",ROUND(IF(VLOOKUP($C141,'Regional Crises'!$B$1:$R$66,10,FALSE)&gt;L$3,5,IF(VLOOKUP($C141,'Regional Crises'!$B$1:$R$66,10,FALSE)&lt;L$4,0,5-(L$3-VLOOKUP($C141,'Regional Crises'!$B$1:$R$66,10,FALSE))/(L$3-L$4)*5)),1))),IF(VLOOKUP($E141,'Country Indicator Data'!$B$4:$N$194,6,FALSE)="x","x",ROUND(IF(VLOOKUP($E141,'Country Indicator Data'!$B$4:$N$194,6,FALSE)&gt;L$3,5,IF(VLOOKUP($E141,'Country Indicator Data'!$B$4:$N$194,6,FALSE)&lt;L$4,0,5-(L$3-VLOOKUP($E141,'Country Indicator Data'!$B$4:$N$194,6,FALSE))/(L$3-L$4)*5)),1)))</f>
        <v>1.9</v>
      </c>
      <c r="M141" s="166">
        <f>IF(B141="Regional crisis",(IF(VLOOKUP($C141,'Regional Crises'!$B$1:$R$66,11,FALSE)="x","x",ROUND(IF(VLOOKUP($C141,'Regional Crises'!$B$1:$R$66,11,FALSE)&gt;M$3,5,IF(VLOOKUP($C141,'Regional Crises'!$B$1:$R$66,11,FALSE)&lt;M$4,0,5-(M$3-VLOOKUP($C141,'Regional Crises'!$B$1:$R$66,11,FALSE))/(M$3-M$4)*5)),1))),IF(VLOOKUP($E141,'Country Indicator Data'!$B$4:$N$194,7,FALSE)="x","x",ROUND(IF(VLOOKUP($E141,'Country Indicator Data'!$B$4:$N$194,7,FALSE)&gt;M$3,5,IF(VLOOKUP($E141,'Country Indicator Data'!$B$4:$N$194,7,FALSE)&lt;M$4,0,5-(M$3-VLOOKUP($E141,'Country Indicator Data'!$B$4:$N$194,7,FALSE))/(M$3-M$4)*5)),1)))</f>
        <v>0.1</v>
      </c>
      <c r="N141" s="166">
        <f t="shared" si="54"/>
        <v>1</v>
      </c>
      <c r="O141" s="166">
        <f t="shared" si="55"/>
        <v>1.1333333333333333</v>
      </c>
      <c r="P141" s="166">
        <f>IF(B141="Regional crisis",VLOOKUP(C141,'Regional Crises'!$B$1:$R$69,12,FALSE),VLOOKUP(E141,'Country Indicator Data'!$B$4:$I$194,8,FALSE))</f>
        <v>4</v>
      </c>
      <c r="Q141" s="166">
        <f>IF($B141="Regional crisis",((IF(VLOOKUP($C141,'Regional Crises'!$B$1:$R$66,13,FALSE)="x","x",ROUND(IF(VLOOKUP($C141,'Regional Crises'!$B$1:$R$66,13,FALSE)&gt;Q$3,5,IF(VLOOKUP($C141,'Regional Crises'!$B$1:$R$66,13,FALSE)&lt;Q$4,0,5-(LOG(Q$3)-LOG(VLOOKUP($C141,'Regional Crises'!$B$1:$R$66,13,FALSE)))/(LOG(Q$3)-LOG(Q$4))*5)),1)))),(IF(VLOOKUP($E141,'Country Indicator Data'!$B$4:$N$194,9,FALSE)="x","x",ROUND(IF(VLOOKUP($E141,'Country Indicator Data'!$B$4:$N$194,9,FALSE)&gt;Q$3,5,IF(VLOOKUP($E141,'Country Indicator Data'!$B$4:$N$194,9,FALSE)&lt;Q$4,0,5-(LOG(Q$3)-LOG(VLOOKUP($E141,'Country Indicator Data'!$B$4:$N$194,9,FALSE)))/(LOG(Q$3)-LOG(Q$4))*5)),1))))</f>
        <v>2.4</v>
      </c>
      <c r="R141" s="166">
        <f t="shared" si="56"/>
        <v>3.2</v>
      </c>
      <c r="S141" s="166">
        <f>IF(B141="Regional crisis",((IF(VLOOKUP($C141,'Regional Crises'!$B$1:$R$66,17,FALSE)="x","x",ROUND(IF(VLOOKUP($C141,'Regional Crises'!$B$1:$R$66,17,FALSE)&gt;S$3,0,IF(VLOOKUP($C141,'Regional Crises'!$B$1:$R$66,17,FALSE)&lt;S$4,5,(S$3-VLOOKUP($C141,'Regional Crises'!$B$1:$R$66,17,FALSE))/(S$3-S$4)*5)),1)))),(IF(VLOOKUP($E141,'Country Indicator Data'!$B$4:$N$194,13,FALSE)="x","x",ROUND(IF(VLOOKUP($E141,'Country Indicator Data'!$B$4:$N$194,13,FALSE)&gt;S$3,0,IF(VLOOKUP($E141,'Country Indicator Data'!$B$4:$N$194,13,FALSE)&lt;S$4,5,(S$3-VLOOKUP($E141,'Country Indicator Data'!$B$4:$N$194,13,FALSE))/(S$3-S$4)*5)),1))))</f>
        <v>3.5</v>
      </c>
      <c r="T141" s="166">
        <f>IF(B141="Regional crisis",((IF(VLOOKUP($C141,'Regional Crises'!$B$1:$R$66,14,FALSE)="x","x",ROUND(IF(VLOOKUP($C141,'Regional Crises'!$B$1:$R$66,14,FALSE)&gt;T$3,0,IF(VLOOKUP($C141,'Regional Crises'!$B$1:$R$66,14,FALSE)&lt;T$4,5,(T$3-VLOOKUP($C141,'Regional Crises'!$B$1:$R$66,14,FALSE))/(T$3-T$4)*5)),1)))),(IF(VLOOKUP($E141,'Country Indicator Data'!$B$4:$N$194,10,FALSE)="x","x",ROUND(IF(VLOOKUP($E141,'Country Indicator Data'!$B$4:$N$194,10,FALSE)&gt;T$3,0,IF(VLOOKUP($E141,'Country Indicator Data'!$B$4:$N$194,10,FALSE)&lt;T$4,5,(T$3-VLOOKUP($E141,'Country Indicator Data'!$B$4:$N$194,10,FALSE))/(T$3-T$4)*5)),1))))</f>
        <v>3.2</v>
      </c>
      <c r="U141" s="166">
        <f>IF(B141="Regional crisis",((IF(VLOOKUP($C141,'Regional Crises'!$B$1:$R$66,15,FALSE)="x","x",ROUND(IF(VLOOKUP($C141,'Regional Crises'!$B$1:$R$66,15,FALSE)&gt;U$3,0,IF(VLOOKUP($C141,'Regional Crises'!$B$1:$R$66,15,FALSE)&lt;U$4,5,(U$3-VLOOKUP($C141,'Regional Crises'!$B$1:$R$66,15,FALSE))/(U$3-U$4)*5)),1)))),(IF(VLOOKUP($E141,'Country Indicator Data'!$B$4:$N$194,11,FALSE)="x","x",ROUND(IF(VLOOKUP($E141,'Country Indicator Data'!$B$4:$N$194,11,FALSE)&gt;U$3,0,IF(VLOOKUP($E141,'Country Indicator Data'!$B$4:$N$194,11,FALSE)&lt;U$4,5,(U$3-VLOOKUP($E141,'Country Indicator Data'!$B$4:$N$194,11,FALSE))/(U$3-U$4)*5)),1))))</f>
        <v>1.9</v>
      </c>
      <c r="V141" s="166">
        <f>IF(B141="Regional crisis",((IF(VLOOKUP($C141,'Regional Crises'!$B$1:$R$66,16,FALSE)="x","x",ROUND(IF(VLOOKUP($C141,'Regional Crises'!$B$1:$R$66,16,FALSE)&gt;V$3,0,IF(VLOOKUP($C141,'Regional Crises'!$B$1:$R$66,16,FALSE)&lt;V$4,5,(V$3-VLOOKUP($C141,'Regional Crises'!$B$1:$R$66,16,FALSE))/(V$3-V$4)*5)),1)))),(IF(VLOOKUP($E141,'Country Indicator Data'!$B$4:$N$194,12,FALSE)="x","x",ROUND(IF(VLOOKUP($E141,'Country Indicator Data'!$B$4:$N$194,12,FALSE)&gt;V$3,0,IF(VLOOKUP($E141,'Country Indicator Data'!$B$4:$N$194,12,FALSE)&lt;V$4,5,(V$3-VLOOKUP($E141,'Country Indicator Data'!$B$4:$N$194,12,FALSE))/(V$3-V$4)*5)),1))))</f>
        <v>1.9</v>
      </c>
      <c r="W141" s="166">
        <f t="shared" si="57"/>
        <v>2.6</v>
      </c>
      <c r="X141" s="166">
        <f t="shared" si="58"/>
        <v>2.2999999999999998</v>
      </c>
      <c r="Y141" s="173">
        <f>IF('Core Indicators'!FC138="x","x",IF('Core Indicators'!FC138&gt;=5,5,IF('Core Indicators'!FC138&gt;=4,4,IF('Core Indicators'!FC138&gt;=3,3,IF('Core Indicators'!FC138&gt;=2,2,IF('Core Indicators'!FC138&gt;=1,1,0))))))</f>
        <v>3</v>
      </c>
      <c r="Z141" s="166">
        <f t="shared" si="59"/>
        <v>3</v>
      </c>
      <c r="AA141" s="173">
        <f>'Crisis Indicator Data'!Y138</f>
        <v>2</v>
      </c>
      <c r="AB141" s="173">
        <f>'Crisis Indicator Data'!Z138</f>
        <v>3</v>
      </c>
      <c r="AC141" s="173">
        <f>'Crisis Indicator Data'!AA138</f>
        <v>2</v>
      </c>
      <c r="AD141" s="173">
        <f>'Crisis Indicator Data'!AB138</f>
        <v>0</v>
      </c>
      <c r="AE141" s="173">
        <f t="shared" si="60"/>
        <v>3</v>
      </c>
      <c r="AF141" s="173">
        <f>'Crisis Indicator Data'!AC138</f>
        <v>0</v>
      </c>
      <c r="AG141" s="173">
        <f>'Crisis Indicator Data'!AD138</f>
        <v>2</v>
      </c>
      <c r="AH141" s="173">
        <f t="shared" si="61"/>
        <v>2</v>
      </c>
      <c r="AI141" s="173">
        <f>'Crisis Indicator Data'!AE138</f>
        <v>2</v>
      </c>
      <c r="AJ141" s="173">
        <f>'Crisis Indicator Data'!AF138</f>
        <v>3</v>
      </c>
      <c r="AK141" s="173">
        <f>'Crisis Indicator Data'!AG138</f>
        <v>2</v>
      </c>
      <c r="AL141" s="173">
        <f t="shared" si="62"/>
        <v>5</v>
      </c>
      <c r="AM141" s="166">
        <f t="shared" si="63"/>
        <v>3</v>
      </c>
      <c r="AN141" s="166">
        <f t="shared" si="64"/>
        <v>3</v>
      </c>
    </row>
    <row r="142" spans="1:40" ht="13.5" customHeight="1">
      <c r="A142" s="97" t="str">
        <f>'Crisis Indicator Data'!A139</f>
        <v>La Soufrière Volcano Eruption</v>
      </c>
      <c r="B142" s="98" t="str">
        <f>'Crisis Indicator Data'!B139</f>
        <v>Volcano</v>
      </c>
      <c r="C142" s="98" t="str">
        <f>'Crisis Indicator Data'!C139</f>
        <v>VCT002</v>
      </c>
      <c r="D142" s="98" t="str">
        <f>'Crisis Indicator Data'!D139</f>
        <v>St. Vincent and the Grenadines</v>
      </c>
      <c r="E142" s="99" t="str">
        <f>'Crisis Indicator Data'!E139</f>
        <v>VCT</v>
      </c>
      <c r="F142" s="166">
        <f>IF(B142="Regional crisis",(IF(VLOOKUP($C142,'Regional Crises'!$B$1:$R$66,7,FALSE)="x","x",ROUND(IF(VLOOKUP($C142,'Regional Crises'!$B$1:$R$66,7,FALSE)&gt;$F$3,5,IF(VLOOKUP($C142,'Regional Crises'!$B$1:$R$66,7,FALSE)&lt;F$4,0,($F$3-VLOOKUP($C142,'Regional Crises'!$B$1:$R$66,7,FALSE))/($F$3-$F$4)*5)),1))),IF(VLOOKUP($E142,'Country Indicator Data'!$B$4:$N$194,3,FALSE)="x","x",ROUND(IF(VLOOKUP($E142,'Country Indicator Data'!$B$4:$N$194,3,FALSE)&gt;$F$3,5,IF(VLOOKUP($E142,'Country Indicator Data'!$B$4:$N$194,3,FALSE)&lt;$F$4,0,($F$3-VLOOKUP($E142,'Country Indicator Data'!$B$4:$N$194,3,FALSE))/($F$3-$F$4)*5)),1)))</f>
        <v>0.7</v>
      </c>
      <c r="G142" s="166" t="str">
        <f>IF(B142="Regional crisis",(IF(VLOOKUP($C142,'Regional Crises'!$B$1:$R$66,9,FALSE)="x","x",ROUND(IF(VLOOKUP($C142,'Regional Crises'!$B$1:$R$66,9,FALSE)&gt;G$3,5,IF(VLOOKUP($C142,'Regional Crises'!$B$1:$R$66,9,FALSE)&lt;G$4,0,(G$3-VLOOKUP($C142,'Regional Crises'!$B$1:$R$66,9,FALSE))/(G$3-G$4)*5)),1))),IF(VLOOKUP($E142,'Country Indicator Data'!$B$4:$N$194,5,FALSE)="x","x",ROUND(IF(VLOOKUP($E142,'Country Indicator Data'!$B$4:$N$194,5,FALSE)&gt;G$3,5,IF(VLOOKUP($E142,'Country Indicator Data'!$B$4:$N$194,5,FALSE)&lt;G$4,0,(G$3-VLOOKUP($E142,'Country Indicator Data'!$B$4:$N$194,5,FALSE))/(G$3-G$4)*5)),1)))</f>
        <v>x</v>
      </c>
      <c r="H142" s="166">
        <f t="shared" si="52"/>
        <v>0.7</v>
      </c>
      <c r="I142" s="166">
        <f>IF(B142="Regional crisis",(IF(VLOOKUP($C142,'Regional Crises'!$B$1:$R$66,6,FALSE)="x","x",ROUND(IF(VLOOKUP($C142,'Regional Crises'!$B$1:$R$66,6,FALSE)&gt;I$3,5,IF(VLOOKUP($C142,'Regional Crises'!$B$1:$R$66,6,FALSE)&lt;I$4,0,5-(I$3-VLOOKUP($C142,'Regional Crises'!$B$1:$R$66,6,FALSE))/(I$3-I$4)*5)),1))),IF(VLOOKUP($E142,'Country Indicator Data'!$B$4:$N$194,2,FALSE)="x","x",ROUND(IF(VLOOKUP($E142,'Country Indicator Data'!$B$4:$N$194,2,FALSE)&gt;I$3,5,IF(VLOOKUP($E142,'Country Indicator Data'!$B$4:$N$194,2,FALSE)&lt;I$4,0,5-(I$3-VLOOKUP($E142,'Country Indicator Data'!$B$4:$N$194,2,FALSE))/(I$3-I$4)*5)),1)))</f>
        <v>0</v>
      </c>
      <c r="J142" s="166">
        <f>IF(B142="Regional crisis",(IF(VLOOKUP($C142,'Regional Crises'!$B$1:$R$66,8,FALSE)="x","x",ROUND(IF(VLOOKUP($C142,'Regional Crises'!$B$1:$R$66,8,FALSE)&gt;J$3,5,IF(VLOOKUP($C142,'Regional Crises'!$B$1:$R$66,8,FALSE)&lt;J$4,0,5-(J$3-VLOOKUP($C142,'Regional Crises'!$B$1:$R$66,8,FALSE))/(J$3-J$4)*5)),1))),IF(VLOOKUP($E142,'Country Indicator Data'!$B$4:$N$194,4,FALSE)="x","x",ROUND(IF(VLOOKUP($E142,'Country Indicator Data'!$B$4:$N$194,4,FALSE)&gt;J$3,5,IF(VLOOKUP($E142,'Country Indicator Data'!$B$4:$N$194,4,FALSE)&lt;J$4,0,5-(J$3-VLOOKUP($E142,'Country Indicator Data'!$B$4:$N$194,4,FALSE))/(J$3-J$4)*5)),1)))</f>
        <v>0</v>
      </c>
      <c r="K142" s="166">
        <f t="shared" si="53"/>
        <v>0</v>
      </c>
      <c r="L142" s="166" t="str">
        <f>IF(B142="Regional crisis",(IF(VLOOKUP($C142,'Regional Crises'!$B$1:$R$66,10,FALSE)="x","x",ROUND(IF(VLOOKUP($C142,'Regional Crises'!$B$1:$R$66,10,FALSE)&gt;L$3,5,IF(VLOOKUP($C142,'Regional Crises'!$B$1:$R$66,10,FALSE)&lt;L$4,0,5-(L$3-VLOOKUP($C142,'Regional Crises'!$B$1:$R$66,10,FALSE))/(L$3-L$4)*5)),1))),IF(VLOOKUP($E142,'Country Indicator Data'!$B$4:$N$194,6,FALSE)="x","x",ROUND(IF(VLOOKUP($E142,'Country Indicator Data'!$B$4:$N$194,6,FALSE)&gt;L$3,5,IF(VLOOKUP($E142,'Country Indicator Data'!$B$4:$N$194,6,FALSE)&lt;L$4,0,5-(L$3-VLOOKUP($E142,'Country Indicator Data'!$B$4:$N$194,6,FALSE))/(L$3-L$4)*5)),1)))</f>
        <v>x</v>
      </c>
      <c r="M142" s="166" t="str">
        <f>IF(B142="Regional crisis",(IF(VLOOKUP($C142,'Regional Crises'!$B$1:$R$66,11,FALSE)="x","x",ROUND(IF(VLOOKUP($C142,'Regional Crises'!$B$1:$R$66,11,FALSE)&gt;M$3,5,IF(VLOOKUP($C142,'Regional Crises'!$B$1:$R$66,11,FALSE)&lt;M$4,0,5-(M$3-VLOOKUP($C142,'Regional Crises'!$B$1:$R$66,11,FALSE))/(M$3-M$4)*5)),1))),IF(VLOOKUP($E142,'Country Indicator Data'!$B$4:$N$194,7,FALSE)="x","x",ROUND(IF(VLOOKUP($E142,'Country Indicator Data'!$B$4:$N$194,7,FALSE)&gt;M$3,5,IF(VLOOKUP($E142,'Country Indicator Data'!$B$4:$N$194,7,FALSE)&lt;M$4,0,5-(M$3-VLOOKUP($E142,'Country Indicator Data'!$B$4:$N$194,7,FALSE))/(M$3-M$4)*5)),1)))</f>
        <v>x</v>
      </c>
      <c r="N142" s="166" t="str">
        <f t="shared" si="54"/>
        <v>x</v>
      </c>
      <c r="O142" s="166">
        <f t="shared" si="55"/>
        <v>0.35</v>
      </c>
      <c r="P142" s="166">
        <f>IF(B142="Regional crisis",VLOOKUP(C142,'Regional Crises'!$B$1:$R$69,12,FALSE),VLOOKUP(E142,'Country Indicator Data'!$B$4:$I$194,8,FALSE))</f>
        <v>0</v>
      </c>
      <c r="Q142" s="166">
        <f>IF($B142="Regional crisis",((IF(VLOOKUP($C142,'Regional Crises'!$B$1:$R$66,13,FALSE)="x","x",ROUND(IF(VLOOKUP($C142,'Regional Crises'!$B$1:$R$66,13,FALSE)&gt;Q$3,5,IF(VLOOKUP($C142,'Regional Crises'!$B$1:$R$66,13,FALSE)&lt;Q$4,0,5-(LOG(Q$3)-LOG(VLOOKUP($C142,'Regional Crises'!$B$1:$R$66,13,FALSE)))/(LOG(Q$3)-LOG(Q$4))*5)),1)))),(IF(VLOOKUP($E142,'Country Indicator Data'!$B$4:$N$194,9,FALSE)="x","x",ROUND(IF(VLOOKUP($E142,'Country Indicator Data'!$B$4:$N$194,9,FALSE)&gt;Q$3,5,IF(VLOOKUP($E142,'Country Indicator Data'!$B$4:$N$194,9,FALSE)&lt;Q$4,0,5-(LOG(Q$3)-LOG(VLOOKUP($E142,'Country Indicator Data'!$B$4:$N$194,9,FALSE)))/(LOG(Q$3)-LOG(Q$4))*5)),1))))</f>
        <v>0</v>
      </c>
      <c r="R142" s="166">
        <f t="shared" si="56"/>
        <v>0</v>
      </c>
      <c r="S142" s="166">
        <f>IF(B142="Regional crisis",((IF(VLOOKUP($C142,'Regional Crises'!$B$1:$R$66,17,FALSE)="x","x",ROUND(IF(VLOOKUP($C142,'Regional Crises'!$B$1:$R$66,17,FALSE)&gt;S$3,0,IF(VLOOKUP($C142,'Regional Crises'!$B$1:$R$66,17,FALSE)&lt;S$4,5,(S$3-VLOOKUP($C142,'Regional Crises'!$B$1:$R$66,17,FALSE))/(S$3-S$4)*5)),1)))),(IF(VLOOKUP($E142,'Country Indicator Data'!$B$4:$N$194,13,FALSE)="x","x",ROUND(IF(VLOOKUP($E142,'Country Indicator Data'!$B$4:$N$194,13,FALSE)&gt;S$3,0,IF(VLOOKUP($E142,'Country Indicator Data'!$B$4:$N$194,13,FALSE)&lt;S$4,5,(S$3-VLOOKUP($E142,'Country Indicator Data'!$B$4:$N$194,13,FALSE))/(S$3-S$4)*5)),1))))</f>
        <v>2.1</v>
      </c>
      <c r="T142" s="166">
        <f>IF(B142="Regional crisis",((IF(VLOOKUP($C142,'Regional Crises'!$B$1:$R$66,14,FALSE)="x","x",ROUND(IF(VLOOKUP($C142,'Regional Crises'!$B$1:$R$66,14,FALSE)&gt;T$3,0,IF(VLOOKUP($C142,'Regional Crises'!$B$1:$R$66,14,FALSE)&lt;T$4,5,(T$3-VLOOKUP($C142,'Regional Crises'!$B$1:$R$66,14,FALSE))/(T$3-T$4)*5)),1)))),(IF(VLOOKUP($E142,'Country Indicator Data'!$B$4:$N$194,10,FALSE)="x","x",ROUND(IF(VLOOKUP($E142,'Country Indicator Data'!$B$4:$N$194,10,FALSE)&gt;T$3,0,IF(VLOOKUP($E142,'Country Indicator Data'!$B$4:$N$194,10,FALSE)&lt;T$4,5,(T$3-VLOOKUP($E142,'Country Indicator Data'!$B$4:$N$194,10,FALSE))/(T$3-T$4)*5)),1))))</f>
        <v>2.1</v>
      </c>
      <c r="U142" s="166" t="str">
        <f>IF(B142="Regional crisis",((IF(VLOOKUP($C142,'Regional Crises'!$B$1:$R$66,15,FALSE)="x","x",ROUND(IF(VLOOKUP($C142,'Regional Crises'!$B$1:$R$66,15,FALSE)&gt;U$3,0,IF(VLOOKUP($C142,'Regional Crises'!$B$1:$R$66,15,FALSE)&lt;U$4,5,(U$3-VLOOKUP($C142,'Regional Crises'!$B$1:$R$66,15,FALSE))/(U$3-U$4)*5)),1)))),(IF(VLOOKUP($E142,'Country Indicator Data'!$B$4:$N$194,11,FALSE)="x","x",ROUND(IF(VLOOKUP($E142,'Country Indicator Data'!$B$4:$N$194,11,FALSE)&gt;U$3,0,IF(VLOOKUP($E142,'Country Indicator Data'!$B$4:$N$194,11,FALSE)&lt;U$4,5,(U$3-VLOOKUP($E142,'Country Indicator Data'!$B$4:$N$194,11,FALSE))/(U$3-U$4)*5)),1))))</f>
        <v>x</v>
      </c>
      <c r="V142" s="166">
        <f>IF(B142="Regional crisis",((IF(VLOOKUP($C142,'Regional Crises'!$B$1:$R$66,16,FALSE)="x","x",ROUND(IF(VLOOKUP($C142,'Regional Crises'!$B$1:$R$66,16,FALSE)&gt;V$3,0,IF(VLOOKUP($C142,'Regional Crises'!$B$1:$R$66,16,FALSE)&lt;V$4,5,(V$3-VLOOKUP($C142,'Regional Crises'!$B$1:$R$66,16,FALSE))/(V$3-V$4)*5)),1)))),(IF(VLOOKUP($E142,'Country Indicator Data'!$B$4:$N$194,12,FALSE)="x","x",ROUND(IF(VLOOKUP($E142,'Country Indicator Data'!$B$4:$N$194,12,FALSE)&gt;V$3,0,IF(VLOOKUP($E142,'Country Indicator Data'!$B$4:$N$194,12,FALSE)&lt;V$4,5,(V$3-VLOOKUP($E142,'Country Indicator Data'!$B$4:$N$194,12,FALSE))/(V$3-V$4)*5)),1))))</f>
        <v>0.5</v>
      </c>
      <c r="W142" s="166">
        <f t="shared" si="57"/>
        <v>1.6</v>
      </c>
      <c r="X142" s="166">
        <f t="shared" si="58"/>
        <v>0.7</v>
      </c>
      <c r="Y142" s="173">
        <f>IF('Core Indicators'!FC139="x","x",IF('Core Indicators'!FC139&gt;=5,5,IF('Core Indicators'!FC139&gt;=4,4,IF('Core Indicators'!FC139&gt;=3,3,IF('Core Indicators'!FC139&gt;=2,2,IF('Core Indicators'!FC139&gt;=1,1,0))))))</f>
        <v>3</v>
      </c>
      <c r="Z142" s="166">
        <f t="shared" si="59"/>
        <v>3</v>
      </c>
      <c r="AA142" s="173">
        <f>'Crisis Indicator Data'!Y139</f>
        <v>0</v>
      </c>
      <c r="AB142" s="173">
        <f>'Crisis Indicator Data'!Z139</f>
        <v>0</v>
      </c>
      <c r="AC142" s="173">
        <f>'Crisis Indicator Data'!AA139</f>
        <v>0</v>
      </c>
      <c r="AD142" s="173">
        <f>'Crisis Indicator Data'!AB139</f>
        <v>0</v>
      </c>
      <c r="AE142" s="173">
        <f t="shared" si="60"/>
        <v>0</v>
      </c>
      <c r="AF142" s="173">
        <f>'Crisis Indicator Data'!AC139</f>
        <v>0</v>
      </c>
      <c r="AG142" s="173">
        <f>'Crisis Indicator Data'!AD139</f>
        <v>0</v>
      </c>
      <c r="AH142" s="173">
        <f t="shared" si="61"/>
        <v>0</v>
      </c>
      <c r="AI142" s="173">
        <f>'Crisis Indicator Data'!AE139</f>
        <v>0</v>
      </c>
      <c r="AJ142" s="173">
        <f>'Crisis Indicator Data'!AF139</f>
        <v>0</v>
      </c>
      <c r="AK142" s="173">
        <f>'Crisis Indicator Data'!AG139</f>
        <v>3</v>
      </c>
      <c r="AL142" s="173">
        <f t="shared" si="62"/>
        <v>3</v>
      </c>
      <c r="AM142" s="166">
        <f t="shared" si="63"/>
        <v>1</v>
      </c>
      <c r="AN142" s="166">
        <f t="shared" si="64"/>
        <v>2</v>
      </c>
    </row>
    <row r="143" spans="1:40">
      <c r="A143" s="97" t="str">
        <f>'Crisis Indicator Data'!A140</f>
        <v>Complex crisis in Venezuela</v>
      </c>
      <c r="B143" s="98" t="str">
        <f>'Crisis Indicator Data'!B140</f>
        <v>Complex crisis</v>
      </c>
      <c r="C143" s="98" t="str">
        <f>'Crisis Indicator Data'!C140</f>
        <v>VEN001</v>
      </c>
      <c r="D143" s="98" t="str">
        <f>'Crisis Indicator Data'!D140</f>
        <v>Venezuela</v>
      </c>
      <c r="E143" s="99" t="str">
        <f>'Crisis Indicator Data'!E140</f>
        <v>VEN</v>
      </c>
      <c r="F143" s="166">
        <f>IF(B143="Regional crisis",(IF(VLOOKUP($C143,'Regional Crises'!$B$1:$R$66,7,FALSE)="x","x",ROUND(IF(VLOOKUP($C143,'Regional Crises'!$B$1:$R$66,7,FALSE)&gt;$F$3,5,IF(VLOOKUP($C143,'Regional Crises'!$B$1:$R$66,7,FALSE)&lt;F$4,0,($F$3-VLOOKUP($C143,'Regional Crises'!$B$1:$R$66,7,FALSE))/($F$3-$F$4)*5)),1))),IF(VLOOKUP($E143,'Country Indicator Data'!$B$4:$N$194,3,FALSE)="x","x",ROUND(IF(VLOOKUP($E143,'Country Indicator Data'!$B$4:$N$194,3,FALSE)&gt;$F$3,5,IF(VLOOKUP($E143,'Country Indicator Data'!$B$4:$N$194,3,FALSE)&lt;$F$4,0,($F$3-VLOOKUP($E143,'Country Indicator Data'!$B$4:$N$194,3,FALSE))/($F$3-$F$4)*5)),1)))</f>
        <v>2.5</v>
      </c>
      <c r="G143" s="166">
        <f>IF(B143="Regional crisis",(IF(VLOOKUP($C143,'Regional Crises'!$B$1:$R$66,9,FALSE)="x","x",ROUND(IF(VLOOKUP($C143,'Regional Crises'!$B$1:$R$66,9,FALSE)&gt;G$3,5,IF(VLOOKUP($C143,'Regional Crises'!$B$1:$R$66,9,FALSE)&lt;G$4,0,(G$3-VLOOKUP($C143,'Regional Crises'!$B$1:$R$66,9,FALSE))/(G$3-G$4)*5)),1))),IF(VLOOKUP($E143,'Country Indicator Data'!$B$4:$N$194,5,FALSE)="x","x",ROUND(IF(VLOOKUP($E143,'Country Indicator Data'!$B$4:$N$194,5,FALSE)&gt;G$3,5,IF(VLOOKUP($E143,'Country Indicator Data'!$B$4:$N$194,5,FALSE)&lt;G$4,0,(G$3-VLOOKUP($E143,'Country Indicator Data'!$B$4:$N$194,5,FALSE))/(G$3-G$4)*5)),1)))</f>
        <v>3.5</v>
      </c>
      <c r="H143" s="166">
        <f t="shared" si="52"/>
        <v>3</v>
      </c>
      <c r="I143" s="166">
        <f>IF(B143="Regional crisis",(IF(VLOOKUP($C143,'Regional Crises'!$B$1:$R$66,6,FALSE)="x","x",ROUND(IF(VLOOKUP($C143,'Regional Crises'!$B$1:$R$66,6,FALSE)&gt;I$3,5,IF(VLOOKUP($C143,'Regional Crises'!$B$1:$R$66,6,FALSE)&lt;I$4,0,5-(I$3-VLOOKUP($C143,'Regional Crises'!$B$1:$R$66,6,FALSE))/(I$3-I$4)*5)),1))),IF(VLOOKUP($E143,'Country Indicator Data'!$B$4:$N$194,2,FALSE)="x","x",ROUND(IF(VLOOKUP($E143,'Country Indicator Data'!$B$4:$N$194,2,FALSE)&gt;I$3,5,IF(VLOOKUP($E143,'Country Indicator Data'!$B$4:$N$194,2,FALSE)&lt;I$4,0,5-(I$3-VLOOKUP($E143,'Country Indicator Data'!$B$4:$N$194,2,FALSE))/(I$3-I$4)*5)),1)))</f>
        <v>1.3</v>
      </c>
      <c r="J143" s="166">
        <f>IF(B143="Regional crisis",(IF(VLOOKUP($C143,'Regional Crises'!$B$1:$R$66,8,FALSE)="x","x",ROUND(IF(VLOOKUP($C143,'Regional Crises'!$B$1:$R$66,8,FALSE)&gt;J$3,5,IF(VLOOKUP($C143,'Regional Crises'!$B$1:$R$66,8,FALSE)&lt;J$4,0,5-(J$3-VLOOKUP($C143,'Regional Crises'!$B$1:$R$66,8,FALSE))/(J$3-J$4)*5)),1))),IF(VLOOKUP($E143,'Country Indicator Data'!$B$4:$N$194,4,FALSE)="x","x",ROUND(IF(VLOOKUP($E143,'Country Indicator Data'!$B$4:$N$194,4,FALSE)&gt;J$3,5,IF(VLOOKUP($E143,'Country Indicator Data'!$B$4:$N$194,4,FALSE)&lt;J$4,0,5-(J$3-VLOOKUP($E143,'Country Indicator Data'!$B$4:$N$194,4,FALSE))/(J$3-J$4)*5)),1)))</f>
        <v>1.2</v>
      </c>
      <c r="K143" s="166">
        <f t="shared" si="53"/>
        <v>1.25</v>
      </c>
      <c r="L143" s="166">
        <f>IF(B143="Regional crisis",(IF(VLOOKUP($C143,'Regional Crises'!$B$1:$R$66,10,FALSE)="x","x",ROUND(IF(VLOOKUP($C143,'Regional Crises'!$B$1:$R$66,10,FALSE)&gt;L$3,5,IF(VLOOKUP($C143,'Regional Crises'!$B$1:$R$66,10,FALSE)&lt;L$4,0,5-(L$3-VLOOKUP($C143,'Regional Crises'!$B$1:$R$66,10,FALSE))/(L$3-L$4)*5)),1))),IF(VLOOKUP($E143,'Country Indicator Data'!$B$4:$N$194,6,FALSE)="x","x",ROUND(IF(VLOOKUP($E143,'Country Indicator Data'!$B$4:$N$194,6,FALSE)&gt;L$3,5,IF(VLOOKUP($E143,'Country Indicator Data'!$B$4:$N$194,6,FALSE)&lt;L$4,0,5-(L$3-VLOOKUP($E143,'Country Indicator Data'!$B$4:$N$194,6,FALSE))/(L$3-L$4)*5)),1)))</f>
        <v>3.1</v>
      </c>
      <c r="M143" s="166">
        <f>IF(B143="Regional crisis",(IF(VLOOKUP($C143,'Regional Crises'!$B$1:$R$66,11,FALSE)="x","x",ROUND(IF(VLOOKUP($C143,'Regional Crises'!$B$1:$R$66,11,FALSE)&gt;M$3,5,IF(VLOOKUP($C143,'Regional Crises'!$B$1:$R$66,11,FALSE)&lt;M$4,0,5-(M$3-VLOOKUP($C143,'Regional Crises'!$B$1:$R$66,11,FALSE))/(M$3-M$4)*5)),1))),IF(VLOOKUP($E143,'Country Indicator Data'!$B$4:$N$194,7,FALSE)="x","x",ROUND(IF(VLOOKUP($E143,'Country Indicator Data'!$B$4:$N$194,7,FALSE)&gt;M$3,5,IF(VLOOKUP($E143,'Country Indicator Data'!$B$4:$N$194,7,FALSE)&lt;M$4,0,5-(M$3-VLOOKUP($E143,'Country Indicator Data'!$B$4:$N$194,7,FALSE))/(M$3-M$4)*5)),1)))</f>
        <v>2.7</v>
      </c>
      <c r="N143" s="166">
        <f t="shared" si="54"/>
        <v>2.9000000000000004</v>
      </c>
      <c r="O143" s="166">
        <f t="shared" si="55"/>
        <v>2.3833333333333333</v>
      </c>
      <c r="P143" s="166">
        <f>IF(B143="Regional crisis",VLOOKUP(C143,'Regional Crises'!$B$1:$R$69,12,FALSE),VLOOKUP(E143,'Country Indicator Data'!$B$4:$I$194,8,FALSE))</f>
        <v>3</v>
      </c>
      <c r="Q143" s="166">
        <f>IF($B143="Regional crisis",((IF(VLOOKUP($C143,'Regional Crises'!$B$1:$R$66,13,FALSE)="x","x",ROUND(IF(VLOOKUP($C143,'Regional Crises'!$B$1:$R$66,13,FALSE)&gt;Q$3,5,IF(VLOOKUP($C143,'Regional Crises'!$B$1:$R$66,13,FALSE)&lt;Q$4,0,5-(LOG(Q$3)-LOG(VLOOKUP($C143,'Regional Crises'!$B$1:$R$66,13,FALSE)))/(LOG(Q$3)-LOG(Q$4))*5)),1)))),(IF(VLOOKUP($E143,'Country Indicator Data'!$B$4:$N$194,9,FALSE)="x","x",ROUND(IF(VLOOKUP($E143,'Country Indicator Data'!$B$4:$N$194,9,FALSE)&gt;Q$3,5,IF(VLOOKUP($E143,'Country Indicator Data'!$B$4:$N$194,9,FALSE)&lt;Q$4,0,5-(LOG(Q$3)-LOG(VLOOKUP($E143,'Country Indicator Data'!$B$4:$N$194,9,FALSE)))/(LOG(Q$3)-LOG(Q$4))*5)),1))))</f>
        <v>5</v>
      </c>
      <c r="R143" s="166">
        <f t="shared" si="56"/>
        <v>4</v>
      </c>
      <c r="S143" s="166">
        <f>IF(B143="Regional crisis",((IF(VLOOKUP($C143,'Regional Crises'!$B$1:$R$66,17,FALSE)="x","x",ROUND(IF(VLOOKUP($C143,'Regional Crises'!$B$1:$R$66,17,FALSE)&gt;S$3,0,IF(VLOOKUP($C143,'Regional Crises'!$B$1:$R$66,17,FALSE)&lt;S$4,5,(S$3-VLOOKUP($C143,'Regional Crises'!$B$1:$R$66,17,FALSE))/(S$3-S$4)*5)),1)))),(IF(VLOOKUP($E143,'Country Indicator Data'!$B$4:$N$194,13,FALSE)="x","x",ROUND(IF(VLOOKUP($E143,'Country Indicator Data'!$B$4:$N$194,13,FALSE)&gt;S$3,0,IF(VLOOKUP($E143,'Country Indicator Data'!$B$4:$N$194,13,FALSE)&lt;S$4,5,(S$3-VLOOKUP($E143,'Country Indicator Data'!$B$4:$N$194,13,FALSE))/(S$3-S$4)*5)),1))))</f>
        <v>4.2</v>
      </c>
      <c r="T143" s="166">
        <f>IF(B143="Regional crisis",((IF(VLOOKUP($C143,'Regional Crises'!$B$1:$R$66,14,FALSE)="x","x",ROUND(IF(VLOOKUP($C143,'Regional Crises'!$B$1:$R$66,14,FALSE)&gt;T$3,0,IF(VLOOKUP($C143,'Regional Crises'!$B$1:$R$66,14,FALSE)&lt;T$4,5,(T$3-VLOOKUP($C143,'Regional Crises'!$B$1:$R$66,14,FALSE))/(T$3-T$4)*5)),1)))),(IF(VLOOKUP($E143,'Country Indicator Data'!$B$4:$N$194,10,FALSE)="x","x",ROUND(IF(VLOOKUP($E143,'Country Indicator Data'!$B$4:$N$194,10,FALSE)&gt;T$3,0,IF(VLOOKUP($E143,'Country Indicator Data'!$B$4:$N$194,10,FALSE)&lt;T$4,5,(T$3-VLOOKUP($E143,'Country Indicator Data'!$B$4:$N$194,10,FALSE))/(T$3-T$4)*5)),1))))</f>
        <v>4.8</v>
      </c>
      <c r="U143" s="166">
        <f>IF(B143="Regional crisis",((IF(VLOOKUP($C143,'Regional Crises'!$B$1:$R$66,15,FALSE)="x","x",ROUND(IF(VLOOKUP($C143,'Regional Crises'!$B$1:$R$66,15,FALSE)&gt;U$3,0,IF(VLOOKUP($C143,'Regional Crises'!$B$1:$R$66,15,FALSE)&lt;U$4,5,(U$3-VLOOKUP($C143,'Regional Crises'!$B$1:$R$66,15,FALSE))/(U$3-U$4)*5)),1)))),(IF(VLOOKUP($E143,'Country Indicator Data'!$B$4:$N$194,11,FALSE)="x","x",ROUND(IF(VLOOKUP($E143,'Country Indicator Data'!$B$4:$N$194,11,FALSE)&gt;U$3,0,IF(VLOOKUP($E143,'Country Indicator Data'!$B$4:$N$194,11,FALSE)&lt;U$4,5,(U$3-VLOOKUP($E143,'Country Indicator Data'!$B$4:$N$194,11,FALSE))/(U$3-U$4)*5)),1))))</f>
        <v>4.0999999999999996</v>
      </c>
      <c r="V143" s="166">
        <f>IF(B143="Regional crisis",((IF(VLOOKUP($C143,'Regional Crises'!$B$1:$R$66,16,FALSE)="x","x",ROUND(IF(VLOOKUP($C143,'Regional Crises'!$B$1:$R$66,16,FALSE)&gt;V$3,0,IF(VLOOKUP($C143,'Regional Crises'!$B$1:$R$66,16,FALSE)&lt;V$4,5,(V$3-VLOOKUP($C143,'Regional Crises'!$B$1:$R$66,16,FALSE))/(V$3-V$4)*5)),1)))),(IF(VLOOKUP($E143,'Country Indicator Data'!$B$4:$N$194,12,FALSE)="x","x",ROUND(IF(VLOOKUP($E143,'Country Indicator Data'!$B$4:$N$194,12,FALSE)&gt;V$3,0,IF(VLOOKUP($E143,'Country Indicator Data'!$B$4:$N$194,12,FALSE)&lt;V$4,5,(V$3-VLOOKUP($E143,'Country Indicator Data'!$B$4:$N$194,12,FALSE))/(V$3-V$4)*5)),1))))</f>
        <v>4.2</v>
      </c>
      <c r="W143" s="166">
        <f t="shared" si="57"/>
        <v>4.3</v>
      </c>
      <c r="X143" s="166">
        <f t="shared" si="58"/>
        <v>3.6</v>
      </c>
      <c r="Y143" s="173">
        <f>IF('Core Indicators'!FC140="x","x",IF('Core Indicators'!FC140&gt;=5,5,IF('Core Indicators'!FC140&gt;=4,4,IF('Core Indicators'!FC140&gt;=3,3,IF('Core Indicators'!FC140&gt;=2,2,IF('Core Indicators'!FC140&gt;=1,1,0))))))</f>
        <v>2</v>
      </c>
      <c r="Z143" s="166">
        <f t="shared" si="59"/>
        <v>2</v>
      </c>
      <c r="AA143" s="173">
        <f>'Crisis Indicator Data'!Y140</f>
        <v>2</v>
      </c>
      <c r="AB143" s="173">
        <f>'Crisis Indicator Data'!Z140</f>
        <v>2</v>
      </c>
      <c r="AC143" s="173">
        <f>'Crisis Indicator Data'!AA140</f>
        <v>3</v>
      </c>
      <c r="AD143" s="173">
        <f>'Crisis Indicator Data'!AB140</f>
        <v>0</v>
      </c>
      <c r="AE143" s="173">
        <f t="shared" si="60"/>
        <v>3</v>
      </c>
      <c r="AF143" s="173">
        <f>'Crisis Indicator Data'!AC140</f>
        <v>2</v>
      </c>
      <c r="AG143" s="173">
        <f>'Crisis Indicator Data'!AD140</f>
        <v>2</v>
      </c>
      <c r="AH143" s="173">
        <f t="shared" si="61"/>
        <v>4</v>
      </c>
      <c r="AI143" s="173">
        <f>'Crisis Indicator Data'!AE140</f>
        <v>2</v>
      </c>
      <c r="AJ143" s="173">
        <f>'Crisis Indicator Data'!AF140</f>
        <v>0</v>
      </c>
      <c r="AK143" s="173">
        <f>'Crisis Indicator Data'!AG140</f>
        <v>3</v>
      </c>
      <c r="AL143" s="173">
        <f t="shared" si="62"/>
        <v>4</v>
      </c>
      <c r="AM143" s="166">
        <f t="shared" si="63"/>
        <v>4</v>
      </c>
      <c r="AN143" s="166">
        <f t="shared" si="64"/>
        <v>3</v>
      </c>
    </row>
    <row r="144" spans="1:40">
      <c r="A144" s="97" t="str">
        <f>'Crisis Indicator Data'!A141</f>
        <v>Floods in central Vietnam</v>
      </c>
      <c r="B144" s="98" t="str">
        <f>'Crisis Indicator Data'!B141</f>
        <v>Flood</v>
      </c>
      <c r="C144" s="98" t="str">
        <f>'Crisis Indicator Data'!C141</f>
        <v>VNM002</v>
      </c>
      <c r="D144" s="98" t="str">
        <f>'Crisis Indicator Data'!D141</f>
        <v>Vietnam</v>
      </c>
      <c r="E144" s="99" t="str">
        <f>'Crisis Indicator Data'!E141</f>
        <v>VNM</v>
      </c>
      <c r="F144" s="166">
        <f>IF(B144="Regional crisis",(IF(VLOOKUP($C144,'Regional Crises'!$B$1:$R$66,7,FALSE)="x","x",ROUND(IF(VLOOKUP($C144,'Regional Crises'!$B$1:$R$66,7,FALSE)&gt;$F$3,5,IF(VLOOKUP($C144,'Regional Crises'!$B$1:$R$66,7,FALSE)&lt;F$4,0,($F$3-VLOOKUP($C144,'Regional Crises'!$B$1:$R$66,7,FALSE))/($F$3-$F$4)*5)),1))),IF(VLOOKUP($E144,'Country Indicator Data'!$B$4:$N$194,3,FALSE)="x","x",ROUND(IF(VLOOKUP($E144,'Country Indicator Data'!$B$4:$N$194,3,FALSE)&gt;$F$3,5,IF(VLOOKUP($E144,'Country Indicator Data'!$B$4:$N$194,3,FALSE)&lt;$F$4,0,($F$3-VLOOKUP($E144,'Country Indicator Data'!$B$4:$N$194,3,FALSE))/($F$3-$F$4)*5)),1)))</f>
        <v>4.5999999999999996</v>
      </c>
      <c r="G144" s="166">
        <f>IF(B144="Regional crisis",(IF(VLOOKUP($C144,'Regional Crises'!$B$1:$R$66,9,FALSE)="x","x",ROUND(IF(VLOOKUP($C144,'Regional Crises'!$B$1:$R$66,9,FALSE)&gt;G$3,5,IF(VLOOKUP($C144,'Regional Crises'!$B$1:$R$66,9,FALSE)&lt;G$4,0,(G$3-VLOOKUP($C144,'Regional Crises'!$B$1:$R$66,9,FALSE))/(G$3-G$4)*5)),1))),IF(VLOOKUP($E144,'Country Indicator Data'!$B$4:$N$194,5,FALSE)="x","x",ROUND(IF(VLOOKUP($E144,'Country Indicator Data'!$B$4:$N$194,5,FALSE)&gt;G$3,5,IF(VLOOKUP($E144,'Country Indicator Data'!$B$4:$N$194,5,FALSE)&lt;G$4,0,(G$3-VLOOKUP($E144,'Country Indicator Data'!$B$4:$N$194,5,FALSE))/(G$3-G$4)*5)),1)))</f>
        <v>3.2</v>
      </c>
      <c r="H144" s="166">
        <f t="shared" si="52"/>
        <v>3.9</v>
      </c>
      <c r="I144" s="166">
        <f>IF(B144="Regional crisis",(IF(VLOOKUP($C144,'Regional Crises'!$B$1:$R$66,6,FALSE)="x","x",ROUND(IF(VLOOKUP($C144,'Regional Crises'!$B$1:$R$66,6,FALSE)&gt;I$3,5,IF(VLOOKUP($C144,'Regional Crises'!$B$1:$R$66,6,FALSE)&lt;I$4,0,5-(I$3-VLOOKUP($C144,'Regional Crises'!$B$1:$R$66,6,FALSE))/(I$3-I$4)*5)),1))),IF(VLOOKUP($E144,'Country Indicator Data'!$B$4:$N$194,2,FALSE)="x","x",ROUND(IF(VLOOKUP($E144,'Country Indicator Data'!$B$4:$N$194,2,FALSE)&gt;I$3,5,IF(VLOOKUP($E144,'Country Indicator Data'!$B$4:$N$194,2,FALSE)&lt;I$4,0,5-(I$3-VLOOKUP($E144,'Country Indicator Data'!$B$4:$N$194,2,FALSE))/(I$3-I$4)*5)),1)))</f>
        <v>1.4</v>
      </c>
      <c r="J144" s="166">
        <f>IF(B144="Regional crisis",(IF(VLOOKUP($C144,'Regional Crises'!$B$1:$R$66,8,FALSE)="x","x",ROUND(IF(VLOOKUP($C144,'Regional Crises'!$B$1:$R$66,8,FALSE)&gt;J$3,5,IF(VLOOKUP($C144,'Regional Crises'!$B$1:$R$66,8,FALSE)&lt;J$4,0,5-(J$3-VLOOKUP($C144,'Regional Crises'!$B$1:$R$66,8,FALSE))/(J$3-J$4)*5)),1))),IF(VLOOKUP($E144,'Country Indicator Data'!$B$4:$N$194,4,FALSE)="x","x",ROUND(IF(VLOOKUP($E144,'Country Indicator Data'!$B$4:$N$194,4,FALSE)&gt;J$3,5,IF(VLOOKUP($E144,'Country Indicator Data'!$B$4:$N$194,4,FALSE)&lt;J$4,0,5-(J$3-VLOOKUP($E144,'Country Indicator Data'!$B$4:$N$194,4,FALSE))/(J$3-J$4)*5)),1)))</f>
        <v>1</v>
      </c>
      <c r="K144" s="166">
        <f t="shared" si="53"/>
        <v>1.2</v>
      </c>
      <c r="L144" s="166">
        <f>IF(B144="Regional crisis",(IF(VLOOKUP($C144,'Regional Crises'!$B$1:$R$66,10,FALSE)="x","x",ROUND(IF(VLOOKUP($C144,'Regional Crises'!$B$1:$R$66,10,FALSE)&gt;L$3,5,IF(VLOOKUP($C144,'Regional Crises'!$B$1:$R$66,10,FALSE)&lt;L$4,0,5-(L$3-VLOOKUP($C144,'Regional Crises'!$B$1:$R$66,10,FALSE))/(L$3-L$4)*5)),1))),IF(VLOOKUP($E144,'Country Indicator Data'!$B$4:$N$194,6,FALSE)="x","x",ROUND(IF(VLOOKUP($E144,'Country Indicator Data'!$B$4:$N$194,6,FALSE)&gt;L$3,5,IF(VLOOKUP($E144,'Country Indicator Data'!$B$4:$N$194,6,FALSE)&lt;L$4,0,5-(L$3-VLOOKUP($E144,'Country Indicator Data'!$B$4:$N$194,6,FALSE))/(L$3-L$4)*5)),1)))</f>
        <v>2.1</v>
      </c>
      <c r="M144" s="166">
        <f>IF(B144="Regional crisis",(IF(VLOOKUP($C144,'Regional Crises'!$B$1:$R$66,11,FALSE)="x","x",ROUND(IF(VLOOKUP($C144,'Regional Crises'!$B$1:$R$66,11,FALSE)&gt;M$3,5,IF(VLOOKUP($C144,'Regional Crises'!$B$1:$R$66,11,FALSE)&lt;M$4,0,5-(M$3-VLOOKUP($C144,'Regional Crises'!$B$1:$R$66,11,FALSE))/(M$3-M$4)*5)),1))),IF(VLOOKUP($E144,'Country Indicator Data'!$B$4:$N$194,7,FALSE)="x","x",ROUND(IF(VLOOKUP($E144,'Country Indicator Data'!$B$4:$N$194,7,FALSE)&gt;M$3,5,IF(VLOOKUP($E144,'Country Indicator Data'!$B$4:$N$194,7,FALSE)&lt;M$4,0,5-(M$3-VLOOKUP($E144,'Country Indicator Data'!$B$4:$N$194,7,FALSE))/(M$3-M$4)*5)),1)))</f>
        <v>1.3</v>
      </c>
      <c r="N144" s="166">
        <f t="shared" si="54"/>
        <v>1.7000000000000002</v>
      </c>
      <c r="O144" s="166">
        <f t="shared" si="55"/>
        <v>2.2666666666666666</v>
      </c>
      <c r="P144" s="166">
        <f>IF(B144="Regional crisis",VLOOKUP(C144,'Regional Crises'!$B$1:$R$69,12,FALSE),VLOOKUP(E144,'Country Indicator Data'!$B$4:$I$194,8,FALSE))</f>
        <v>5</v>
      </c>
      <c r="Q144" s="166">
        <f>IF($B144="Regional crisis",((IF(VLOOKUP($C144,'Regional Crises'!$B$1:$R$66,13,FALSE)="x","x",ROUND(IF(VLOOKUP($C144,'Regional Crises'!$B$1:$R$66,13,FALSE)&gt;Q$3,5,IF(VLOOKUP($C144,'Regional Crises'!$B$1:$R$66,13,FALSE)&lt;Q$4,0,5-(LOG(Q$3)-LOG(VLOOKUP($C144,'Regional Crises'!$B$1:$R$66,13,FALSE)))/(LOG(Q$3)-LOG(Q$4))*5)),1)))),(IF(VLOOKUP($E144,'Country Indicator Data'!$B$4:$N$194,9,FALSE)="x","x",ROUND(IF(VLOOKUP($E144,'Country Indicator Data'!$B$4:$N$194,9,FALSE)&gt;Q$3,5,IF(VLOOKUP($E144,'Country Indicator Data'!$B$4:$N$194,9,FALSE)&lt;Q$4,0,5-(LOG(Q$3)-LOG(VLOOKUP($E144,'Country Indicator Data'!$B$4:$N$194,9,FALSE)))/(LOG(Q$3)-LOG(Q$4))*5)),1))))</f>
        <v>3.4</v>
      </c>
      <c r="R144" s="166">
        <f t="shared" si="56"/>
        <v>4.2</v>
      </c>
      <c r="S144" s="166">
        <f>IF(B144="Regional crisis",((IF(VLOOKUP($C144,'Regional Crises'!$B$1:$R$66,17,FALSE)="x","x",ROUND(IF(VLOOKUP($C144,'Regional Crises'!$B$1:$R$66,17,FALSE)&gt;S$3,0,IF(VLOOKUP($C144,'Regional Crises'!$B$1:$R$66,17,FALSE)&lt;S$4,5,(S$3-VLOOKUP($C144,'Regional Crises'!$B$1:$R$66,17,FALSE))/(S$3-S$4)*5)),1)))),(IF(VLOOKUP($E144,'Country Indicator Data'!$B$4:$N$194,13,FALSE)="x","x",ROUND(IF(VLOOKUP($E144,'Country Indicator Data'!$B$4:$N$194,13,FALSE)&gt;S$3,0,IF(VLOOKUP($E144,'Country Indicator Data'!$B$4:$N$194,13,FALSE)&lt;S$4,5,(S$3-VLOOKUP($E144,'Country Indicator Data'!$B$4:$N$194,13,FALSE))/(S$3-S$4)*5)),1))))</f>
        <v>3.2</v>
      </c>
      <c r="T144" s="166">
        <f>IF(B144="Regional crisis",((IF(VLOOKUP($C144,'Regional Crises'!$B$1:$R$66,14,FALSE)="x","x",ROUND(IF(VLOOKUP($C144,'Regional Crises'!$B$1:$R$66,14,FALSE)&gt;T$3,0,IF(VLOOKUP($C144,'Regional Crises'!$B$1:$R$66,14,FALSE)&lt;T$4,5,(T$3-VLOOKUP($C144,'Regional Crises'!$B$1:$R$66,14,FALSE))/(T$3-T$4)*5)),1)))),(IF(VLOOKUP($E144,'Country Indicator Data'!$B$4:$N$194,10,FALSE)="x","x",ROUND(IF(VLOOKUP($E144,'Country Indicator Data'!$B$4:$N$194,10,FALSE)&gt;T$3,0,IF(VLOOKUP($E144,'Country Indicator Data'!$B$4:$N$194,10,FALSE)&lt;T$4,5,(T$3-VLOOKUP($E144,'Country Indicator Data'!$B$4:$N$194,10,FALSE))/(T$3-T$4)*5)),1))))</f>
        <v>2.5</v>
      </c>
      <c r="U144" s="166">
        <f>IF(B144="Regional crisis",((IF(VLOOKUP($C144,'Regional Crises'!$B$1:$R$66,15,FALSE)="x","x",ROUND(IF(VLOOKUP($C144,'Regional Crises'!$B$1:$R$66,15,FALSE)&gt;U$3,0,IF(VLOOKUP($C144,'Regional Crises'!$B$1:$R$66,15,FALSE)&lt;U$4,5,(U$3-VLOOKUP($C144,'Regional Crises'!$B$1:$R$66,15,FALSE))/(U$3-U$4)*5)),1)))),(IF(VLOOKUP($E144,'Country Indicator Data'!$B$4:$N$194,11,FALSE)="x","x",ROUND(IF(VLOOKUP($E144,'Country Indicator Data'!$B$4:$N$194,11,FALSE)&gt;U$3,0,IF(VLOOKUP($E144,'Country Indicator Data'!$B$4:$N$194,11,FALSE)&lt;U$4,5,(U$3-VLOOKUP($E144,'Country Indicator Data'!$B$4:$N$194,11,FALSE))/(U$3-U$4)*5)),1))))</f>
        <v>3.5</v>
      </c>
      <c r="V144" s="166">
        <f>IF(B144="Regional crisis",((IF(VLOOKUP($C144,'Regional Crises'!$B$1:$R$66,16,FALSE)="x","x",ROUND(IF(VLOOKUP($C144,'Regional Crises'!$B$1:$R$66,16,FALSE)&gt;V$3,0,IF(VLOOKUP($C144,'Regional Crises'!$B$1:$R$66,16,FALSE)&lt;V$4,5,(V$3-VLOOKUP($C144,'Regional Crises'!$B$1:$R$66,16,FALSE))/(V$3-V$4)*5)),1)))),(IF(VLOOKUP($E144,'Country Indicator Data'!$B$4:$N$194,12,FALSE)="x","x",ROUND(IF(VLOOKUP($E144,'Country Indicator Data'!$B$4:$N$194,12,FALSE)&gt;V$3,0,IF(VLOOKUP($E144,'Country Indicator Data'!$B$4:$N$194,12,FALSE)&lt;V$4,5,(V$3-VLOOKUP($E144,'Country Indicator Data'!$B$4:$N$194,12,FALSE))/(V$3-V$4)*5)),1))))</f>
        <v>4</v>
      </c>
      <c r="W144" s="166">
        <f t="shared" si="57"/>
        <v>3.3</v>
      </c>
      <c r="X144" s="166">
        <f t="shared" si="58"/>
        <v>3.3</v>
      </c>
      <c r="Y144" s="173">
        <f>IF('Core Indicators'!FC141="x","x",IF('Core Indicators'!FC141&gt;=5,5,IF('Core Indicators'!FC141&gt;=4,4,IF('Core Indicators'!FC141&gt;=3,3,IF('Core Indicators'!FC141&gt;=2,2,IF('Core Indicators'!FC141&gt;=1,1,0))))))</f>
        <v>2</v>
      </c>
      <c r="Z144" s="166">
        <f t="shared" si="59"/>
        <v>2</v>
      </c>
      <c r="AA144" s="173">
        <f>'Crisis Indicator Data'!Y141</f>
        <v>0</v>
      </c>
      <c r="AB144" s="173">
        <f>'Crisis Indicator Data'!Z141</f>
        <v>0</v>
      </c>
      <c r="AC144" s="173">
        <f>'Crisis Indicator Data'!AA141</f>
        <v>0</v>
      </c>
      <c r="AD144" s="173">
        <f>'Crisis Indicator Data'!AB141</f>
        <v>0</v>
      </c>
      <c r="AE144" s="173">
        <f t="shared" si="60"/>
        <v>0</v>
      </c>
      <c r="AF144" s="173">
        <f>'Crisis Indicator Data'!AC141</f>
        <v>0</v>
      </c>
      <c r="AG144" s="173">
        <f>'Crisis Indicator Data'!AD141</f>
        <v>0</v>
      </c>
      <c r="AH144" s="173">
        <f t="shared" si="61"/>
        <v>0</v>
      </c>
      <c r="AI144" s="173">
        <f>'Crisis Indicator Data'!AE141</f>
        <v>2</v>
      </c>
      <c r="AJ144" s="173">
        <f>'Crisis Indicator Data'!AF141</f>
        <v>0</v>
      </c>
      <c r="AK144" s="173">
        <f>'Crisis Indicator Data'!AG141</f>
        <v>3</v>
      </c>
      <c r="AL144" s="173">
        <f t="shared" si="62"/>
        <v>4</v>
      </c>
      <c r="AM144" s="166">
        <f t="shared" si="63"/>
        <v>1</v>
      </c>
      <c r="AN144" s="166">
        <f t="shared" si="64"/>
        <v>1.5</v>
      </c>
    </row>
    <row r="145" spans="1:40">
      <c r="A145" s="97" t="str">
        <f>'Crisis Indicator Data'!A142</f>
        <v>Cyclone Harold in Vanuatu</v>
      </c>
      <c r="B145" s="98" t="str">
        <f>'Crisis Indicator Data'!B142</f>
        <v>Tropical cyclone</v>
      </c>
      <c r="C145" s="98" t="str">
        <f>'Crisis Indicator Data'!C142</f>
        <v>VUT002</v>
      </c>
      <c r="D145" s="98" t="str">
        <f>'Crisis Indicator Data'!D142</f>
        <v>Vanuatu</v>
      </c>
      <c r="E145" s="99" t="str">
        <f>'Crisis Indicator Data'!E142</f>
        <v>VUT</v>
      </c>
      <c r="F145" s="166">
        <f>IF(B145="Regional crisis",(IF(VLOOKUP($C145,'Regional Crises'!$B$1:$R$66,7,FALSE)="x","x",ROUND(IF(VLOOKUP($C145,'Regional Crises'!$B$1:$R$66,7,FALSE)&gt;$F$3,5,IF(VLOOKUP($C145,'Regional Crises'!$B$1:$R$66,7,FALSE)&lt;F$4,0,($F$3-VLOOKUP($C145,'Regional Crises'!$B$1:$R$66,7,FALSE))/($F$3-$F$4)*5)),1))),IF(VLOOKUP($E145,'Country Indicator Data'!$B$4:$N$194,3,FALSE)="x","x",ROUND(IF(VLOOKUP($E145,'Country Indicator Data'!$B$4:$N$194,3,FALSE)&gt;$F$3,5,IF(VLOOKUP($E145,'Country Indicator Data'!$B$4:$N$194,3,FALSE)&lt;$F$4,0,($F$3-VLOOKUP($E145,'Country Indicator Data'!$B$4:$N$194,3,FALSE))/($F$3-$F$4)*5)),1)))</f>
        <v>0.7</v>
      </c>
      <c r="G145" s="166" t="str">
        <f>IF(B145="Regional crisis",(IF(VLOOKUP($C145,'Regional Crises'!$B$1:$R$66,9,FALSE)="x","x",ROUND(IF(VLOOKUP($C145,'Regional Crises'!$B$1:$R$66,9,FALSE)&gt;G$3,5,IF(VLOOKUP($C145,'Regional Crises'!$B$1:$R$66,9,FALSE)&lt;G$4,0,(G$3-VLOOKUP($C145,'Regional Crises'!$B$1:$R$66,9,FALSE))/(G$3-G$4)*5)),1))),IF(VLOOKUP($E145,'Country Indicator Data'!$B$4:$N$194,5,FALSE)="x","x",ROUND(IF(VLOOKUP($E145,'Country Indicator Data'!$B$4:$N$194,5,FALSE)&gt;G$3,5,IF(VLOOKUP($E145,'Country Indicator Data'!$B$4:$N$194,5,FALSE)&lt;G$4,0,(G$3-VLOOKUP($E145,'Country Indicator Data'!$B$4:$N$194,5,FALSE))/(G$3-G$4)*5)),1)))</f>
        <v>x</v>
      </c>
      <c r="H145" s="166">
        <f t="shared" si="52"/>
        <v>0.7</v>
      </c>
      <c r="I145" s="166">
        <f>IF(B145="Regional crisis",(IF(VLOOKUP($C145,'Regional Crises'!$B$1:$R$66,6,FALSE)="x","x",ROUND(IF(VLOOKUP($C145,'Regional Crises'!$B$1:$R$66,6,FALSE)&gt;I$3,5,IF(VLOOKUP($C145,'Regional Crises'!$B$1:$R$66,6,FALSE)&lt;I$4,0,5-(I$3-VLOOKUP($C145,'Regional Crises'!$B$1:$R$66,6,FALSE))/(I$3-I$4)*5)),1))),IF(VLOOKUP($E145,'Country Indicator Data'!$B$4:$N$194,2,FALSE)="x","x",ROUND(IF(VLOOKUP($E145,'Country Indicator Data'!$B$4:$N$194,2,FALSE)&gt;I$3,5,IF(VLOOKUP($E145,'Country Indicator Data'!$B$4:$N$194,2,FALSE)&lt;I$4,0,5-(I$3-VLOOKUP($E145,'Country Indicator Data'!$B$4:$N$194,2,FALSE))/(I$3-I$4)*5)),1)))</f>
        <v>0</v>
      </c>
      <c r="J145" s="166">
        <f>IF(B145="Regional crisis",(IF(VLOOKUP($C145,'Regional Crises'!$B$1:$R$66,8,FALSE)="x","x",ROUND(IF(VLOOKUP($C145,'Regional Crises'!$B$1:$R$66,8,FALSE)&gt;J$3,5,IF(VLOOKUP($C145,'Regional Crises'!$B$1:$R$66,8,FALSE)&lt;J$4,0,5-(J$3-VLOOKUP($C145,'Regional Crises'!$B$1:$R$66,8,FALSE))/(J$3-J$4)*5)),1))),IF(VLOOKUP($E145,'Country Indicator Data'!$B$4:$N$194,4,FALSE)="x","x",ROUND(IF(VLOOKUP($E145,'Country Indicator Data'!$B$4:$N$194,4,FALSE)&gt;J$3,5,IF(VLOOKUP($E145,'Country Indicator Data'!$B$4:$N$194,4,FALSE)&lt;J$4,0,5-(J$3-VLOOKUP($E145,'Country Indicator Data'!$B$4:$N$194,4,FALSE))/(J$3-J$4)*5)),1)))</f>
        <v>0</v>
      </c>
      <c r="K145" s="166">
        <f t="shared" si="53"/>
        <v>0</v>
      </c>
      <c r="L145" s="166" t="str">
        <f>IF(B145="Regional crisis",(IF(VLOOKUP($C145,'Regional Crises'!$B$1:$R$66,10,FALSE)="x","x",ROUND(IF(VLOOKUP($C145,'Regional Crises'!$B$1:$R$66,10,FALSE)&gt;L$3,5,IF(VLOOKUP($C145,'Regional Crises'!$B$1:$R$66,10,FALSE)&lt;L$4,0,5-(L$3-VLOOKUP($C145,'Regional Crises'!$B$1:$R$66,10,FALSE))/(L$3-L$4)*5)),1))),IF(VLOOKUP($E145,'Country Indicator Data'!$B$4:$N$194,6,FALSE)="x","x",ROUND(IF(VLOOKUP($E145,'Country Indicator Data'!$B$4:$N$194,6,FALSE)&gt;L$3,5,IF(VLOOKUP($E145,'Country Indicator Data'!$B$4:$N$194,6,FALSE)&lt;L$4,0,5-(L$3-VLOOKUP($E145,'Country Indicator Data'!$B$4:$N$194,6,FALSE))/(L$3-L$4)*5)),1)))</f>
        <v>x</v>
      </c>
      <c r="M145" s="166">
        <f>IF(B145="Regional crisis",(IF(VLOOKUP($C145,'Regional Crises'!$B$1:$R$66,11,FALSE)="x","x",ROUND(IF(VLOOKUP($C145,'Regional Crises'!$B$1:$R$66,11,FALSE)&gt;M$3,5,IF(VLOOKUP($C145,'Regional Crises'!$B$1:$R$66,11,FALSE)&lt;M$4,0,5-(M$3-VLOOKUP($C145,'Regional Crises'!$B$1:$R$66,11,FALSE))/(M$3-M$4)*5)),1))),IF(VLOOKUP($E145,'Country Indicator Data'!$B$4:$N$194,7,FALSE)="x","x",ROUND(IF(VLOOKUP($E145,'Country Indicator Data'!$B$4:$N$194,7,FALSE)&gt;M$3,5,IF(VLOOKUP($E145,'Country Indicator Data'!$B$4:$N$194,7,FALSE)&lt;M$4,0,5-(M$3-VLOOKUP($E145,'Country Indicator Data'!$B$4:$N$194,7,FALSE))/(M$3-M$4)*5)),1)))</f>
        <v>1.6</v>
      </c>
      <c r="N145" s="166">
        <f t="shared" si="54"/>
        <v>1.6</v>
      </c>
      <c r="O145" s="166">
        <f t="shared" si="55"/>
        <v>0.76666666666666661</v>
      </c>
      <c r="P145" s="166">
        <f>IF(B145="Regional crisis",VLOOKUP(C145,'Regional Crises'!$B$1:$R$69,12,FALSE),VLOOKUP(E145,'Country Indicator Data'!$B$4:$I$194,8,FALSE))</f>
        <v>0</v>
      </c>
      <c r="Q145" s="166">
        <f>IF($B145="Regional crisis",((IF(VLOOKUP($C145,'Regional Crises'!$B$1:$R$66,13,FALSE)="x","x",ROUND(IF(VLOOKUP($C145,'Regional Crises'!$B$1:$R$66,13,FALSE)&gt;Q$3,5,IF(VLOOKUP($C145,'Regional Crises'!$B$1:$R$66,13,FALSE)&lt;Q$4,0,5-(LOG(Q$3)-LOG(VLOOKUP($C145,'Regional Crises'!$B$1:$R$66,13,FALSE)))/(LOG(Q$3)-LOG(Q$4))*5)),1)))),(IF(VLOOKUP($E145,'Country Indicator Data'!$B$4:$N$194,9,FALSE)="x","x",ROUND(IF(VLOOKUP($E145,'Country Indicator Data'!$B$4:$N$194,9,FALSE)&gt;Q$3,5,IF(VLOOKUP($E145,'Country Indicator Data'!$B$4:$N$194,9,FALSE)&lt;Q$4,0,5-(LOG(Q$3)-LOG(VLOOKUP($E145,'Country Indicator Data'!$B$4:$N$194,9,FALSE)))/(LOG(Q$3)-LOG(Q$4))*5)),1))))</f>
        <v>0.9</v>
      </c>
      <c r="R145" s="166">
        <f t="shared" si="56"/>
        <v>0.45</v>
      </c>
      <c r="S145" s="166">
        <f>IF(B145="Regional crisis",((IF(VLOOKUP($C145,'Regional Crises'!$B$1:$R$66,17,FALSE)="x","x",ROUND(IF(VLOOKUP($C145,'Regional Crises'!$B$1:$R$66,17,FALSE)&gt;S$3,0,IF(VLOOKUP($C145,'Regional Crises'!$B$1:$R$66,17,FALSE)&lt;S$4,5,(S$3-VLOOKUP($C145,'Regional Crises'!$B$1:$R$66,17,FALSE))/(S$3-S$4)*5)),1)))),(IF(VLOOKUP($E145,'Country Indicator Data'!$B$4:$N$194,13,FALSE)="x","x",ROUND(IF(VLOOKUP($E145,'Country Indicator Data'!$B$4:$N$194,13,FALSE)&gt;S$3,0,IF(VLOOKUP($E145,'Country Indicator Data'!$B$4:$N$194,13,FALSE)&lt;S$4,5,(S$3-VLOOKUP($E145,'Country Indicator Data'!$B$4:$N$194,13,FALSE))/(S$3-S$4)*5)),1))))</f>
        <v>2.7</v>
      </c>
      <c r="T145" s="166">
        <f>IF(B145="Regional crisis",((IF(VLOOKUP($C145,'Regional Crises'!$B$1:$R$66,14,FALSE)="x","x",ROUND(IF(VLOOKUP($C145,'Regional Crises'!$B$1:$R$66,14,FALSE)&gt;T$3,0,IF(VLOOKUP($C145,'Regional Crises'!$B$1:$R$66,14,FALSE)&lt;T$4,5,(T$3-VLOOKUP($C145,'Regional Crises'!$B$1:$R$66,14,FALSE))/(T$3-T$4)*5)),1)))),(IF(VLOOKUP($E145,'Country Indicator Data'!$B$4:$N$194,10,FALSE)="x","x",ROUND(IF(VLOOKUP($E145,'Country Indicator Data'!$B$4:$N$194,10,FALSE)&gt;T$3,0,IF(VLOOKUP($E145,'Country Indicator Data'!$B$4:$N$194,10,FALSE)&lt;T$4,5,(T$3-VLOOKUP($E145,'Country Indicator Data'!$B$4:$N$194,10,FALSE))/(T$3-T$4)*5)),1))))</f>
        <v>2.2999999999999998</v>
      </c>
      <c r="U145" s="166" t="str">
        <f>IF(B145="Regional crisis",((IF(VLOOKUP($C145,'Regional Crises'!$B$1:$R$66,15,FALSE)="x","x",ROUND(IF(VLOOKUP($C145,'Regional Crises'!$B$1:$R$66,15,FALSE)&gt;U$3,0,IF(VLOOKUP($C145,'Regional Crises'!$B$1:$R$66,15,FALSE)&lt;U$4,5,(U$3-VLOOKUP($C145,'Regional Crises'!$B$1:$R$66,15,FALSE))/(U$3-U$4)*5)),1)))),(IF(VLOOKUP($E145,'Country Indicator Data'!$B$4:$N$194,11,FALSE)="x","x",ROUND(IF(VLOOKUP($E145,'Country Indicator Data'!$B$4:$N$194,11,FALSE)&gt;U$3,0,IF(VLOOKUP($E145,'Country Indicator Data'!$B$4:$N$194,11,FALSE)&lt;U$4,5,(U$3-VLOOKUP($E145,'Country Indicator Data'!$B$4:$N$194,11,FALSE))/(U$3-U$4)*5)),1))))</f>
        <v>x</v>
      </c>
      <c r="V145" s="166">
        <f>IF(B145="Regional crisis",((IF(VLOOKUP($C145,'Regional Crises'!$B$1:$R$66,16,FALSE)="x","x",ROUND(IF(VLOOKUP($C145,'Regional Crises'!$B$1:$R$66,16,FALSE)&gt;V$3,0,IF(VLOOKUP($C145,'Regional Crises'!$B$1:$R$66,16,FALSE)&lt;V$4,5,(V$3-VLOOKUP($C145,'Regional Crises'!$B$1:$R$66,16,FALSE))/(V$3-V$4)*5)),1)))),(IF(VLOOKUP($E145,'Country Indicator Data'!$B$4:$N$194,12,FALSE)="x","x",ROUND(IF(VLOOKUP($E145,'Country Indicator Data'!$B$4:$N$194,12,FALSE)&gt;V$3,0,IF(VLOOKUP($E145,'Country Indicator Data'!$B$4:$N$194,12,FALSE)&lt;V$4,5,(V$3-VLOOKUP($E145,'Country Indicator Data'!$B$4:$N$194,12,FALSE))/(V$3-V$4)*5)),1))))</f>
        <v>0.9</v>
      </c>
      <c r="W145" s="166">
        <f t="shared" si="57"/>
        <v>2</v>
      </c>
      <c r="X145" s="166">
        <f t="shared" si="58"/>
        <v>1.1000000000000001</v>
      </c>
      <c r="Y145" s="173">
        <f>IF('Core Indicators'!FC142="x","x",IF('Core Indicators'!FC142&gt;=5,5,IF('Core Indicators'!FC142&gt;=4,4,IF('Core Indicators'!FC142&gt;=3,3,IF('Core Indicators'!FC142&gt;=2,2,IF('Core Indicators'!FC142&gt;=1,1,0))))))</f>
        <v>1</v>
      </c>
      <c r="Z145" s="166">
        <f t="shared" si="59"/>
        <v>1</v>
      </c>
      <c r="AA145" s="173">
        <f>'Crisis Indicator Data'!Y142</f>
        <v>1</v>
      </c>
      <c r="AB145" s="173">
        <f>'Crisis Indicator Data'!Z142</f>
        <v>0</v>
      </c>
      <c r="AC145" s="173">
        <f>'Crisis Indicator Data'!AA142</f>
        <v>0</v>
      </c>
      <c r="AD145" s="173">
        <f>'Crisis Indicator Data'!AB142</f>
        <v>0</v>
      </c>
      <c r="AE145" s="173">
        <f t="shared" si="60"/>
        <v>1</v>
      </c>
      <c r="AF145" s="173">
        <f>'Crisis Indicator Data'!AC142</f>
        <v>0</v>
      </c>
      <c r="AG145" s="173">
        <f>'Crisis Indicator Data'!AD142</f>
        <v>0</v>
      </c>
      <c r="AH145" s="173">
        <f t="shared" si="61"/>
        <v>0</v>
      </c>
      <c r="AI145" s="173">
        <f>'Crisis Indicator Data'!AE142</f>
        <v>0</v>
      </c>
      <c r="AJ145" s="173">
        <f>'Crisis Indicator Data'!AF142</f>
        <v>0</v>
      </c>
      <c r="AK145" s="173">
        <f>'Crisis Indicator Data'!AG142</f>
        <v>3</v>
      </c>
      <c r="AL145" s="173">
        <f t="shared" si="62"/>
        <v>3</v>
      </c>
      <c r="AM145" s="166">
        <f t="shared" si="63"/>
        <v>1</v>
      </c>
      <c r="AN145" s="166">
        <f t="shared" si="64"/>
        <v>1</v>
      </c>
    </row>
    <row r="146" spans="1:40">
      <c r="A146" s="97" t="str">
        <f>'Crisis Indicator Data'!A143</f>
        <v>Conflict in Yemen</v>
      </c>
      <c r="B146" s="98" t="str">
        <f>'Crisis Indicator Data'!B143</f>
        <v>Complex crisis</v>
      </c>
      <c r="C146" s="98" t="str">
        <f>'Crisis Indicator Data'!C143</f>
        <v>YEM001</v>
      </c>
      <c r="D146" s="98" t="str">
        <f>'Crisis Indicator Data'!D143</f>
        <v>Yemen</v>
      </c>
      <c r="E146" s="99" t="str">
        <f>'Crisis Indicator Data'!E143</f>
        <v>YEM</v>
      </c>
      <c r="F146" s="166">
        <f>IF(B146="Regional crisis",(IF(VLOOKUP($C146,'Regional Crises'!$B$1:$R$66,7,FALSE)="x","x",ROUND(IF(VLOOKUP($C146,'Regional Crises'!$B$1:$R$66,7,FALSE)&gt;$F$3,5,IF(VLOOKUP($C146,'Regional Crises'!$B$1:$R$66,7,FALSE)&lt;F$4,0,($F$3-VLOOKUP($C146,'Regional Crises'!$B$1:$R$66,7,FALSE))/($F$3-$F$4)*5)),1))),IF(VLOOKUP($E146,'Country Indicator Data'!$B$4:$N$194,3,FALSE)="x","x",ROUND(IF(VLOOKUP($E146,'Country Indicator Data'!$B$4:$N$194,3,FALSE)&gt;$F$3,5,IF(VLOOKUP($E146,'Country Indicator Data'!$B$4:$N$194,3,FALSE)&lt;$F$4,0,($F$3-VLOOKUP($E146,'Country Indicator Data'!$B$4:$N$194,3,FALSE))/($F$3-$F$4)*5)),1)))</f>
        <v>4.3</v>
      </c>
      <c r="G146" s="166">
        <f>IF(B146="Regional crisis",(IF(VLOOKUP($C146,'Regional Crises'!$B$1:$R$66,9,FALSE)="x","x",ROUND(IF(VLOOKUP($C146,'Regional Crises'!$B$1:$R$66,9,FALSE)&gt;G$3,5,IF(VLOOKUP($C146,'Regional Crises'!$B$1:$R$66,9,FALSE)&lt;G$4,0,(G$3-VLOOKUP($C146,'Regional Crises'!$B$1:$R$66,9,FALSE))/(G$3-G$4)*5)),1))),IF(VLOOKUP($E146,'Country Indicator Data'!$B$4:$N$194,5,FALSE)="x","x",ROUND(IF(VLOOKUP($E146,'Country Indicator Data'!$B$4:$N$194,5,FALSE)&gt;G$3,5,IF(VLOOKUP($E146,'Country Indicator Data'!$B$4:$N$194,5,FALSE)&lt;G$4,0,(G$3-VLOOKUP($E146,'Country Indicator Data'!$B$4:$N$194,5,FALSE))/(G$3-G$4)*5)),1)))</f>
        <v>4.3</v>
      </c>
      <c r="H146" s="166">
        <f t="shared" si="52"/>
        <v>4.3</v>
      </c>
      <c r="I146" s="166">
        <f>IF(B146="Regional crisis",(IF(VLOOKUP($C146,'Regional Crises'!$B$1:$R$66,6,FALSE)="x","x",ROUND(IF(VLOOKUP($C146,'Regional Crises'!$B$1:$R$66,6,FALSE)&gt;I$3,5,IF(VLOOKUP($C146,'Regional Crises'!$B$1:$R$66,6,FALSE)&lt;I$4,0,5-(I$3-VLOOKUP($C146,'Regional Crises'!$B$1:$R$66,6,FALSE))/(I$3-I$4)*5)),1))),IF(VLOOKUP($E146,'Country Indicator Data'!$B$4:$N$194,2,FALSE)="x","x",ROUND(IF(VLOOKUP($E146,'Country Indicator Data'!$B$4:$N$194,2,FALSE)&gt;I$3,5,IF(VLOOKUP($E146,'Country Indicator Data'!$B$4:$N$194,2,FALSE)&lt;I$4,0,5-(I$3-VLOOKUP($E146,'Country Indicator Data'!$B$4:$N$194,2,FALSE))/(I$3-I$4)*5)),1)))</f>
        <v>3.1</v>
      </c>
      <c r="J146" s="166">
        <f>IF(B146="Regional crisis",(IF(VLOOKUP($C146,'Regional Crises'!$B$1:$R$66,8,FALSE)="x","x",ROUND(IF(VLOOKUP($C146,'Regional Crises'!$B$1:$R$66,8,FALSE)&gt;J$3,5,IF(VLOOKUP($C146,'Regional Crises'!$B$1:$R$66,8,FALSE)&lt;J$4,0,5-(J$3-VLOOKUP($C146,'Regional Crises'!$B$1:$R$66,8,FALSE))/(J$3-J$4)*5)),1))),IF(VLOOKUP($E146,'Country Indicator Data'!$B$4:$N$194,4,FALSE)="x","x",ROUND(IF(VLOOKUP($E146,'Country Indicator Data'!$B$4:$N$194,4,FALSE)&gt;J$3,5,IF(VLOOKUP($E146,'Country Indicator Data'!$B$4:$N$194,4,FALSE)&lt;J$4,0,5-(J$3-VLOOKUP($E146,'Country Indicator Data'!$B$4:$N$194,4,FALSE))/(J$3-J$4)*5)),1)))</f>
        <v>0</v>
      </c>
      <c r="K146" s="166">
        <f t="shared" si="53"/>
        <v>1.55</v>
      </c>
      <c r="L146" s="166">
        <f>IF(B146="Regional crisis",(IF(VLOOKUP($C146,'Regional Crises'!$B$1:$R$66,10,FALSE)="x","x",ROUND(IF(VLOOKUP($C146,'Regional Crises'!$B$1:$R$66,10,FALSE)&gt;L$3,5,IF(VLOOKUP($C146,'Regional Crises'!$B$1:$R$66,10,FALSE)&lt;L$4,0,5-(L$3-VLOOKUP($C146,'Regional Crises'!$B$1:$R$66,10,FALSE))/(L$3-L$4)*5)),1))),IF(VLOOKUP($E146,'Country Indicator Data'!$B$4:$N$194,6,FALSE)="x","x",ROUND(IF(VLOOKUP($E146,'Country Indicator Data'!$B$4:$N$194,6,FALSE)&gt;L$3,5,IF(VLOOKUP($E146,'Country Indicator Data'!$B$4:$N$194,6,FALSE)&lt;L$4,0,5-(L$3-VLOOKUP($E146,'Country Indicator Data'!$B$4:$N$194,6,FALSE))/(L$3-L$4)*5)),1)))</f>
        <v>5</v>
      </c>
      <c r="M146" s="166">
        <f>IF(B146="Regional crisis",(IF(VLOOKUP($C146,'Regional Crises'!$B$1:$R$66,11,FALSE)="x","x",ROUND(IF(VLOOKUP($C146,'Regional Crises'!$B$1:$R$66,11,FALSE)&gt;M$3,5,IF(VLOOKUP($C146,'Regional Crises'!$B$1:$R$66,11,FALSE)&lt;M$4,0,5-(M$3-VLOOKUP($C146,'Regional Crises'!$B$1:$R$66,11,FALSE))/(M$3-M$4)*5)),1))),IF(VLOOKUP($E146,'Country Indicator Data'!$B$4:$N$194,7,FALSE)="x","x",ROUND(IF(VLOOKUP($E146,'Country Indicator Data'!$B$4:$N$194,7,FALSE)&gt;M$3,5,IF(VLOOKUP($E146,'Country Indicator Data'!$B$4:$N$194,7,FALSE)&lt;M$4,0,5-(M$3-VLOOKUP($E146,'Country Indicator Data'!$B$4:$N$194,7,FALSE))/(M$3-M$4)*5)),1)))</f>
        <v>1.5</v>
      </c>
      <c r="N146" s="166">
        <f t="shared" si="54"/>
        <v>3.25</v>
      </c>
      <c r="O146" s="166">
        <f t="shared" si="55"/>
        <v>3.0333333333333332</v>
      </c>
      <c r="P146" s="166">
        <f>IF(B146="Regional crisis",VLOOKUP(C146,'Regional Crises'!$B$1:$R$69,12,FALSE),VLOOKUP(E146,'Country Indicator Data'!$B$4:$I$194,8,FALSE))</f>
        <v>3</v>
      </c>
      <c r="Q146" s="166">
        <f>IF($B146="Regional crisis",((IF(VLOOKUP($C146,'Regional Crises'!$B$1:$R$66,13,FALSE)="x","x",ROUND(IF(VLOOKUP($C146,'Regional Crises'!$B$1:$R$66,13,FALSE)&gt;Q$3,5,IF(VLOOKUP($C146,'Regional Crises'!$B$1:$R$66,13,FALSE)&lt;Q$4,0,5-(LOG(Q$3)-LOG(VLOOKUP($C146,'Regional Crises'!$B$1:$R$66,13,FALSE)))/(LOG(Q$3)-LOG(Q$4))*5)),1)))),(IF(VLOOKUP($E146,'Country Indicator Data'!$B$4:$N$194,9,FALSE)="x","x",ROUND(IF(VLOOKUP($E146,'Country Indicator Data'!$B$4:$N$194,9,FALSE)&gt;Q$3,5,IF(VLOOKUP($E146,'Country Indicator Data'!$B$4:$N$194,9,FALSE)&lt;Q$4,0,5-(LOG(Q$3)-LOG(VLOOKUP($E146,'Country Indicator Data'!$B$4:$N$194,9,FALSE)))/(LOG(Q$3)-LOG(Q$4))*5)),1))))</f>
        <v>5</v>
      </c>
      <c r="R146" s="166">
        <f t="shared" si="56"/>
        <v>4</v>
      </c>
      <c r="S146" s="166">
        <f>IF(B146="Regional crisis",((IF(VLOOKUP($C146,'Regional Crises'!$B$1:$R$66,17,FALSE)="x","x",ROUND(IF(VLOOKUP($C146,'Regional Crises'!$B$1:$R$66,17,FALSE)&gt;S$3,0,IF(VLOOKUP($C146,'Regional Crises'!$B$1:$R$66,17,FALSE)&lt;S$4,5,(S$3-VLOOKUP($C146,'Regional Crises'!$B$1:$R$66,17,FALSE))/(S$3-S$4)*5)),1)))),(IF(VLOOKUP($E146,'Country Indicator Data'!$B$4:$N$194,13,FALSE)="x","x",ROUND(IF(VLOOKUP($E146,'Country Indicator Data'!$B$4:$N$194,13,FALSE)&gt;S$3,0,IF(VLOOKUP($E146,'Country Indicator Data'!$B$4:$N$194,13,FALSE)&lt;S$4,5,(S$3-VLOOKUP($E146,'Country Indicator Data'!$B$4:$N$194,13,FALSE))/(S$3-S$4)*5)),1))))</f>
        <v>4.3</v>
      </c>
      <c r="T146" s="166">
        <f>IF(B146="Regional crisis",((IF(VLOOKUP($C146,'Regional Crises'!$B$1:$R$66,14,FALSE)="x","x",ROUND(IF(VLOOKUP($C146,'Regional Crises'!$B$1:$R$66,14,FALSE)&gt;T$3,0,IF(VLOOKUP($C146,'Regional Crises'!$B$1:$R$66,14,FALSE)&lt;T$4,5,(T$3-VLOOKUP($C146,'Regional Crises'!$B$1:$R$66,14,FALSE))/(T$3-T$4)*5)),1)))),(IF(VLOOKUP($E146,'Country Indicator Data'!$B$4:$N$194,10,FALSE)="x","x",ROUND(IF(VLOOKUP($E146,'Country Indicator Data'!$B$4:$N$194,10,FALSE)&gt;T$3,0,IF(VLOOKUP($E146,'Country Indicator Data'!$B$4:$N$194,10,FALSE)&lt;T$4,5,(T$3-VLOOKUP($E146,'Country Indicator Data'!$B$4:$N$194,10,FALSE))/(T$3-T$4)*5)),1))))</f>
        <v>4.3</v>
      </c>
      <c r="U146" s="166">
        <f>IF(B146="Regional crisis",((IF(VLOOKUP($C146,'Regional Crises'!$B$1:$R$66,15,FALSE)="x","x",ROUND(IF(VLOOKUP($C146,'Regional Crises'!$B$1:$R$66,15,FALSE)&gt;U$3,0,IF(VLOOKUP($C146,'Regional Crises'!$B$1:$R$66,15,FALSE)&lt;U$4,5,(U$3-VLOOKUP($C146,'Regional Crises'!$B$1:$R$66,15,FALSE))/(U$3-U$4)*5)),1)))),(IF(VLOOKUP($E146,'Country Indicator Data'!$B$4:$N$194,11,FALSE)="x","x",ROUND(IF(VLOOKUP($E146,'Country Indicator Data'!$B$4:$N$194,11,FALSE)&gt;U$3,0,IF(VLOOKUP($E146,'Country Indicator Data'!$B$4:$N$194,11,FALSE)&lt;U$4,5,(U$3-VLOOKUP($E146,'Country Indicator Data'!$B$4:$N$194,11,FALSE))/(U$3-U$4)*5)),1))))</f>
        <v>4.4000000000000004</v>
      </c>
      <c r="V146" s="166">
        <f>IF(B146="Regional crisis",((IF(VLOOKUP($C146,'Regional Crises'!$B$1:$R$66,16,FALSE)="x","x",ROUND(IF(VLOOKUP($C146,'Regional Crises'!$B$1:$R$66,16,FALSE)&gt;V$3,0,IF(VLOOKUP($C146,'Regional Crises'!$B$1:$R$66,16,FALSE)&lt;V$4,5,(V$3-VLOOKUP($C146,'Regional Crises'!$B$1:$R$66,16,FALSE))/(V$3-V$4)*5)),1)))),(IF(VLOOKUP($E146,'Country Indicator Data'!$B$4:$N$194,12,FALSE)="x","x",ROUND(IF(VLOOKUP($E146,'Country Indicator Data'!$B$4:$N$194,12,FALSE)&gt;V$3,0,IF(VLOOKUP($E146,'Country Indicator Data'!$B$4:$N$194,12,FALSE)&lt;V$4,5,(V$3-VLOOKUP($E146,'Country Indicator Data'!$B$4:$N$194,12,FALSE))/(V$3-V$4)*5)),1))))</f>
        <v>4.5</v>
      </c>
      <c r="W146" s="166">
        <f t="shared" si="57"/>
        <v>4.4000000000000004</v>
      </c>
      <c r="X146" s="166">
        <f t="shared" si="58"/>
        <v>3.8</v>
      </c>
      <c r="Y146" s="173">
        <f>IF('Core Indicators'!FC143="x","x",IF('Core Indicators'!FC143&gt;=5,5,IF('Core Indicators'!FC143&gt;=4,4,IF('Core Indicators'!FC143&gt;=3,3,IF('Core Indicators'!FC143&gt;=2,2,IF('Core Indicators'!FC143&gt;=1,1,0))))))</f>
        <v>5</v>
      </c>
      <c r="Z146" s="166">
        <f t="shared" si="59"/>
        <v>5</v>
      </c>
      <c r="AA146" s="173">
        <f>'Crisis Indicator Data'!Y143</f>
        <v>2</v>
      </c>
      <c r="AB146" s="173">
        <f>'Crisis Indicator Data'!Z143</f>
        <v>3</v>
      </c>
      <c r="AC146" s="173">
        <f>'Crisis Indicator Data'!AA143</f>
        <v>3</v>
      </c>
      <c r="AD146" s="173">
        <f>'Crisis Indicator Data'!AB143</f>
        <v>3</v>
      </c>
      <c r="AE146" s="173">
        <f t="shared" si="60"/>
        <v>5</v>
      </c>
      <c r="AF146" s="173">
        <f>'Crisis Indicator Data'!AC143</f>
        <v>2</v>
      </c>
      <c r="AG146" s="173">
        <f>'Crisis Indicator Data'!AD143</f>
        <v>3</v>
      </c>
      <c r="AH146" s="173">
        <f t="shared" si="61"/>
        <v>5</v>
      </c>
      <c r="AI146" s="173">
        <f>'Crisis Indicator Data'!AE143</f>
        <v>3</v>
      </c>
      <c r="AJ146" s="173">
        <f>'Crisis Indicator Data'!AF143</f>
        <v>3</v>
      </c>
      <c r="AK146" s="173">
        <f>'Crisis Indicator Data'!AG143</f>
        <v>3</v>
      </c>
      <c r="AL146" s="173">
        <f t="shared" si="62"/>
        <v>5</v>
      </c>
      <c r="AM146" s="166">
        <f t="shared" si="63"/>
        <v>5</v>
      </c>
      <c r="AN146" s="166">
        <f t="shared" si="64"/>
        <v>5</v>
      </c>
    </row>
    <row r="147" spans="1:40">
      <c r="A147" s="97" t="str">
        <f>'Crisis Indicator Data'!A144</f>
        <v>Mixed migration flows in Yemen</v>
      </c>
      <c r="B147" s="98" t="str">
        <f>'Crisis Indicator Data'!B144</f>
        <v>International displacement</v>
      </c>
      <c r="C147" s="98" t="str">
        <f>'Crisis Indicator Data'!C144</f>
        <v>YEM002</v>
      </c>
      <c r="D147" s="98" t="str">
        <f>'Crisis Indicator Data'!D144</f>
        <v>Yemen</v>
      </c>
      <c r="E147" s="99" t="str">
        <f>'Crisis Indicator Data'!E144</f>
        <v>YEM</v>
      </c>
      <c r="F147" s="166">
        <f>IF(B147="Regional crisis",(IF(VLOOKUP($C147,'Regional Crises'!$B$1:$R$66,7,FALSE)="x","x",ROUND(IF(VLOOKUP($C147,'Regional Crises'!$B$1:$R$66,7,FALSE)&gt;$F$3,5,IF(VLOOKUP($C147,'Regional Crises'!$B$1:$R$66,7,FALSE)&lt;F$4,0,($F$3-VLOOKUP($C147,'Regional Crises'!$B$1:$R$66,7,FALSE))/($F$3-$F$4)*5)),1))),IF(VLOOKUP($E147,'Country Indicator Data'!$B$4:$N$194,3,FALSE)="x","x",ROUND(IF(VLOOKUP($E147,'Country Indicator Data'!$B$4:$N$194,3,FALSE)&gt;$F$3,5,IF(VLOOKUP($E147,'Country Indicator Data'!$B$4:$N$194,3,FALSE)&lt;$F$4,0,($F$3-VLOOKUP($E147,'Country Indicator Data'!$B$4:$N$194,3,FALSE))/($F$3-$F$4)*5)),1)))</f>
        <v>4.3</v>
      </c>
      <c r="G147" s="166">
        <f>IF(B147="Regional crisis",(IF(VLOOKUP($C147,'Regional Crises'!$B$1:$R$66,9,FALSE)="x","x",ROUND(IF(VLOOKUP($C147,'Regional Crises'!$B$1:$R$66,9,FALSE)&gt;G$3,5,IF(VLOOKUP($C147,'Regional Crises'!$B$1:$R$66,9,FALSE)&lt;G$4,0,(G$3-VLOOKUP($C147,'Regional Crises'!$B$1:$R$66,9,FALSE))/(G$3-G$4)*5)),1))),IF(VLOOKUP($E147,'Country Indicator Data'!$B$4:$N$194,5,FALSE)="x","x",ROUND(IF(VLOOKUP($E147,'Country Indicator Data'!$B$4:$N$194,5,FALSE)&gt;G$3,5,IF(VLOOKUP($E147,'Country Indicator Data'!$B$4:$N$194,5,FALSE)&lt;G$4,0,(G$3-VLOOKUP($E147,'Country Indicator Data'!$B$4:$N$194,5,FALSE))/(G$3-G$4)*5)),1)))</f>
        <v>4.3</v>
      </c>
      <c r="H147" s="166">
        <f t="shared" ref="H147:H149" si="65">IF(AND(F147="x",G147="x"),"x",AVERAGE(F147,G147))</f>
        <v>4.3</v>
      </c>
      <c r="I147" s="166">
        <f>IF(B147="Regional crisis",(IF(VLOOKUP($C147,'Regional Crises'!$B$1:$R$66,6,FALSE)="x","x",ROUND(IF(VLOOKUP($C147,'Regional Crises'!$B$1:$R$66,6,FALSE)&gt;I$3,5,IF(VLOOKUP($C147,'Regional Crises'!$B$1:$R$66,6,FALSE)&lt;I$4,0,5-(I$3-VLOOKUP($C147,'Regional Crises'!$B$1:$R$66,6,FALSE))/(I$3-I$4)*5)),1))),IF(VLOOKUP($E147,'Country Indicator Data'!$B$4:$N$194,2,FALSE)="x","x",ROUND(IF(VLOOKUP($E147,'Country Indicator Data'!$B$4:$N$194,2,FALSE)&gt;I$3,5,IF(VLOOKUP($E147,'Country Indicator Data'!$B$4:$N$194,2,FALSE)&lt;I$4,0,5-(I$3-VLOOKUP($E147,'Country Indicator Data'!$B$4:$N$194,2,FALSE))/(I$3-I$4)*5)),1)))</f>
        <v>3.1</v>
      </c>
      <c r="J147" s="166">
        <f>IF(B147="Regional crisis",(IF(VLOOKUP($C147,'Regional Crises'!$B$1:$R$66,8,FALSE)="x","x",ROUND(IF(VLOOKUP($C147,'Regional Crises'!$B$1:$R$66,8,FALSE)&gt;J$3,5,IF(VLOOKUP($C147,'Regional Crises'!$B$1:$R$66,8,FALSE)&lt;J$4,0,5-(J$3-VLOOKUP($C147,'Regional Crises'!$B$1:$R$66,8,FALSE))/(J$3-J$4)*5)),1))),IF(VLOOKUP($E147,'Country Indicator Data'!$B$4:$N$194,4,FALSE)="x","x",ROUND(IF(VLOOKUP($E147,'Country Indicator Data'!$B$4:$N$194,4,FALSE)&gt;J$3,5,IF(VLOOKUP($E147,'Country Indicator Data'!$B$4:$N$194,4,FALSE)&lt;J$4,0,5-(J$3-VLOOKUP($E147,'Country Indicator Data'!$B$4:$N$194,4,FALSE))/(J$3-J$4)*5)),1)))</f>
        <v>0</v>
      </c>
      <c r="K147" s="166">
        <f t="shared" ref="K147:K149" si="66">IF(AND(I147="x",J147="x"),"x",AVERAGE(I147,J147))</f>
        <v>1.55</v>
      </c>
      <c r="L147" s="166">
        <f>IF(B147="Regional crisis",(IF(VLOOKUP($C147,'Regional Crises'!$B$1:$R$66,10,FALSE)="x","x",ROUND(IF(VLOOKUP($C147,'Regional Crises'!$B$1:$R$66,10,FALSE)&gt;L$3,5,IF(VLOOKUP($C147,'Regional Crises'!$B$1:$R$66,10,FALSE)&lt;L$4,0,5-(L$3-VLOOKUP($C147,'Regional Crises'!$B$1:$R$66,10,FALSE))/(L$3-L$4)*5)),1))),IF(VLOOKUP($E147,'Country Indicator Data'!$B$4:$N$194,6,FALSE)="x","x",ROUND(IF(VLOOKUP($E147,'Country Indicator Data'!$B$4:$N$194,6,FALSE)&gt;L$3,5,IF(VLOOKUP($E147,'Country Indicator Data'!$B$4:$N$194,6,FALSE)&lt;L$4,0,5-(L$3-VLOOKUP($E147,'Country Indicator Data'!$B$4:$N$194,6,FALSE))/(L$3-L$4)*5)),1)))</f>
        <v>5</v>
      </c>
      <c r="M147" s="166">
        <f>IF(B147="Regional crisis",(IF(VLOOKUP($C147,'Regional Crises'!$B$1:$R$66,11,FALSE)="x","x",ROUND(IF(VLOOKUP($C147,'Regional Crises'!$B$1:$R$66,11,FALSE)&gt;M$3,5,IF(VLOOKUP($C147,'Regional Crises'!$B$1:$R$66,11,FALSE)&lt;M$4,0,5-(M$3-VLOOKUP($C147,'Regional Crises'!$B$1:$R$66,11,FALSE))/(M$3-M$4)*5)),1))),IF(VLOOKUP($E147,'Country Indicator Data'!$B$4:$N$194,7,FALSE)="x","x",ROUND(IF(VLOOKUP($E147,'Country Indicator Data'!$B$4:$N$194,7,FALSE)&gt;M$3,5,IF(VLOOKUP($E147,'Country Indicator Data'!$B$4:$N$194,7,FALSE)&lt;M$4,0,5-(M$3-VLOOKUP($E147,'Country Indicator Data'!$B$4:$N$194,7,FALSE))/(M$3-M$4)*5)),1)))</f>
        <v>1.5</v>
      </c>
      <c r="N147" s="166">
        <f t="shared" ref="N147:N149" si="67">IF(AND(L147="x",M147="x"),"x",AVERAGE(L147,M147))</f>
        <v>3.25</v>
      </c>
      <c r="O147" s="166">
        <f t="shared" ref="O147:O149" si="68">AVERAGE(H147,K147,N147)</f>
        <v>3.0333333333333332</v>
      </c>
      <c r="P147" s="166">
        <f>IF(B147="Regional crisis",VLOOKUP(C147,'Regional Crises'!$B$1:$R$69,12,FALSE),VLOOKUP(E147,'Country Indicator Data'!$B$4:$I$194,8,FALSE))</f>
        <v>3</v>
      </c>
      <c r="Q147" s="166">
        <f>IF($B147="Regional crisis",((IF(VLOOKUP($C147,'Regional Crises'!$B$1:$R$66,13,FALSE)="x","x",ROUND(IF(VLOOKUP($C147,'Regional Crises'!$B$1:$R$66,13,FALSE)&gt;Q$3,5,IF(VLOOKUP($C147,'Regional Crises'!$B$1:$R$66,13,FALSE)&lt;Q$4,0,5-(LOG(Q$3)-LOG(VLOOKUP($C147,'Regional Crises'!$B$1:$R$66,13,FALSE)))/(LOG(Q$3)-LOG(Q$4))*5)),1)))),(IF(VLOOKUP($E147,'Country Indicator Data'!$B$4:$N$194,9,FALSE)="x","x",ROUND(IF(VLOOKUP($E147,'Country Indicator Data'!$B$4:$N$194,9,FALSE)&gt;Q$3,5,IF(VLOOKUP($E147,'Country Indicator Data'!$B$4:$N$194,9,FALSE)&lt;Q$4,0,5-(LOG(Q$3)-LOG(VLOOKUP($E147,'Country Indicator Data'!$B$4:$N$194,9,FALSE)))/(LOG(Q$3)-LOG(Q$4))*5)),1))))</f>
        <v>5</v>
      </c>
      <c r="R147" s="166">
        <f t="shared" ref="R147:R149" si="69">AVERAGE(P147:Q147)</f>
        <v>4</v>
      </c>
      <c r="S147" s="166">
        <f>IF(B147="Regional crisis",((IF(VLOOKUP($C147,'Regional Crises'!$B$1:$R$66,17,FALSE)="x","x",ROUND(IF(VLOOKUP($C147,'Regional Crises'!$B$1:$R$66,17,FALSE)&gt;S$3,0,IF(VLOOKUP($C147,'Regional Crises'!$B$1:$R$66,17,FALSE)&lt;S$4,5,(S$3-VLOOKUP($C147,'Regional Crises'!$B$1:$R$66,17,FALSE))/(S$3-S$4)*5)),1)))),(IF(VLOOKUP($E147,'Country Indicator Data'!$B$4:$N$194,13,FALSE)="x","x",ROUND(IF(VLOOKUP($E147,'Country Indicator Data'!$B$4:$N$194,13,FALSE)&gt;S$3,0,IF(VLOOKUP($E147,'Country Indicator Data'!$B$4:$N$194,13,FALSE)&lt;S$4,5,(S$3-VLOOKUP($E147,'Country Indicator Data'!$B$4:$N$194,13,FALSE))/(S$3-S$4)*5)),1))))</f>
        <v>4.3</v>
      </c>
      <c r="T147" s="166">
        <f>IF(B147="Regional crisis",((IF(VLOOKUP($C147,'Regional Crises'!$B$1:$R$66,14,FALSE)="x","x",ROUND(IF(VLOOKUP($C147,'Regional Crises'!$B$1:$R$66,14,FALSE)&gt;T$3,0,IF(VLOOKUP($C147,'Regional Crises'!$B$1:$R$66,14,FALSE)&lt;T$4,5,(T$3-VLOOKUP($C147,'Regional Crises'!$B$1:$R$66,14,FALSE))/(T$3-T$4)*5)),1)))),(IF(VLOOKUP($E147,'Country Indicator Data'!$B$4:$N$194,10,FALSE)="x","x",ROUND(IF(VLOOKUP($E147,'Country Indicator Data'!$B$4:$N$194,10,FALSE)&gt;T$3,0,IF(VLOOKUP($E147,'Country Indicator Data'!$B$4:$N$194,10,FALSE)&lt;T$4,5,(T$3-VLOOKUP($E147,'Country Indicator Data'!$B$4:$N$194,10,FALSE))/(T$3-T$4)*5)),1))))</f>
        <v>4.3</v>
      </c>
      <c r="U147" s="166">
        <f>IF(B147="Regional crisis",((IF(VLOOKUP($C147,'Regional Crises'!$B$1:$R$66,15,FALSE)="x","x",ROUND(IF(VLOOKUP($C147,'Regional Crises'!$B$1:$R$66,15,FALSE)&gt;U$3,0,IF(VLOOKUP($C147,'Regional Crises'!$B$1:$R$66,15,FALSE)&lt;U$4,5,(U$3-VLOOKUP($C147,'Regional Crises'!$B$1:$R$66,15,FALSE))/(U$3-U$4)*5)),1)))),(IF(VLOOKUP($E147,'Country Indicator Data'!$B$4:$N$194,11,FALSE)="x","x",ROUND(IF(VLOOKUP($E147,'Country Indicator Data'!$B$4:$N$194,11,FALSE)&gt;U$3,0,IF(VLOOKUP($E147,'Country Indicator Data'!$B$4:$N$194,11,FALSE)&lt;U$4,5,(U$3-VLOOKUP($E147,'Country Indicator Data'!$B$4:$N$194,11,FALSE))/(U$3-U$4)*5)),1))))</f>
        <v>4.4000000000000004</v>
      </c>
      <c r="V147" s="166">
        <f>IF(B147="Regional crisis",((IF(VLOOKUP($C147,'Regional Crises'!$B$1:$R$66,16,FALSE)="x","x",ROUND(IF(VLOOKUP($C147,'Regional Crises'!$B$1:$R$66,16,FALSE)&gt;V$3,0,IF(VLOOKUP($C147,'Regional Crises'!$B$1:$R$66,16,FALSE)&lt;V$4,5,(V$3-VLOOKUP($C147,'Regional Crises'!$B$1:$R$66,16,FALSE))/(V$3-V$4)*5)),1)))),(IF(VLOOKUP($E147,'Country Indicator Data'!$B$4:$N$194,12,FALSE)="x","x",ROUND(IF(VLOOKUP($E147,'Country Indicator Data'!$B$4:$N$194,12,FALSE)&gt;V$3,0,IF(VLOOKUP($E147,'Country Indicator Data'!$B$4:$N$194,12,FALSE)&lt;V$4,5,(V$3-VLOOKUP($E147,'Country Indicator Data'!$B$4:$N$194,12,FALSE))/(V$3-V$4)*5)),1))))</f>
        <v>4.5</v>
      </c>
      <c r="W147" s="166">
        <f t="shared" ref="W147:W149" si="70">IF(AND(S147="x",V147="x"),"x",ROUND(AVERAGE(S147,V147,T147,U147),1))</f>
        <v>4.4000000000000004</v>
      </c>
      <c r="X147" s="166">
        <f t="shared" ref="X147:X149" si="71">ROUND(AVERAGE(O147,W147,R147),1)</f>
        <v>3.8</v>
      </c>
      <c r="Y147" s="173">
        <f>IF('Core Indicators'!FC144="x","x",IF('Core Indicators'!FC144&gt;=5,5,IF('Core Indicators'!FC144&gt;=4,4,IF('Core Indicators'!FC144&gt;=3,3,IF('Core Indicators'!FC144&gt;=2,2,IF('Core Indicators'!FC144&gt;=1,1,0))))))</f>
        <v>2</v>
      </c>
      <c r="Z147" s="166">
        <f t="shared" si="59"/>
        <v>2</v>
      </c>
      <c r="AA147" s="173">
        <f>'Crisis Indicator Data'!Y144</f>
        <v>2</v>
      </c>
      <c r="AB147" s="173">
        <f>'Crisis Indicator Data'!Z144</f>
        <v>3</v>
      </c>
      <c r="AC147" s="173">
        <f>'Crisis Indicator Data'!AA144</f>
        <v>3</v>
      </c>
      <c r="AD147" s="173">
        <f>'Crisis Indicator Data'!AB144</f>
        <v>3</v>
      </c>
      <c r="AE147" s="173">
        <f t="shared" ref="AE147:AE149" si="72">IF(SUM(AA147:AD147)=0,0,IF(SUM(AA147,AB147,AC147,AD147)&lt;2,1,IF(SUM(AA147:AD147)&lt;6,2,IF(SUM(AA147:AD147)&lt;8,3,IF(SUM(AA147:AD147)&lt;10,4,5)))))</f>
        <v>5</v>
      </c>
      <c r="AF147" s="173">
        <f>'Crisis Indicator Data'!AC144</f>
        <v>2</v>
      </c>
      <c r="AG147" s="173">
        <f>'Crisis Indicator Data'!AD144</f>
        <v>3</v>
      </c>
      <c r="AH147" s="173">
        <f t="shared" ref="AH147:AH149" si="73">IF(SUM(AF147:AG147)=0,0,IF(SUM(AF147,AG147)=1,1,IF(SUM(AF147:AG147)&lt;3,2,IF(SUM(AF147:AG147)&lt;4,3,IF(SUM(AF147:AG147)&lt;5,4,5)))))</f>
        <v>5</v>
      </c>
      <c r="AI147" s="173">
        <f>'Crisis Indicator Data'!AE144</f>
        <v>3</v>
      </c>
      <c r="AJ147" s="173">
        <f>'Crisis Indicator Data'!AF144</f>
        <v>3</v>
      </c>
      <c r="AK147" s="173">
        <f>'Crisis Indicator Data'!AG144</f>
        <v>3</v>
      </c>
      <c r="AL147" s="173">
        <f t="shared" ref="AL147:AL149" si="74">IF(SUM(AI147:AK147)=0,0,IF(SUM(AI147:AK147)=1,1,IF(SUM(AI147:AK147)&lt;3,2,IF(SUM(AI147:AK147)&lt;5,3,IF(SUM(AI147:AK147)&lt;7,4,5)))))</f>
        <v>5</v>
      </c>
      <c r="AM147" s="166">
        <f t="shared" ref="AM147:AM149" si="75">IF(AA147=3,5,ROUND(AVERAGE(AE147,AH147,AL147),0))</f>
        <v>5</v>
      </c>
      <c r="AN147" s="166">
        <f t="shared" ref="AN147:AN149" si="76">IF(AND(Z147="x",AM147="x"),"x",ROUND(AVERAGE(Z147,AM147),1))</f>
        <v>3.5</v>
      </c>
    </row>
    <row r="148" spans="1:40">
      <c r="A148" s="97" t="str">
        <f>'Crisis Indicator Data'!A145</f>
        <v>Drought in Zambia</v>
      </c>
      <c r="B148" s="98" t="str">
        <f>'Crisis Indicator Data'!B145</f>
        <v>Drought</v>
      </c>
      <c r="C148" s="98" t="str">
        <f>'Crisis Indicator Data'!C145</f>
        <v>ZMB002</v>
      </c>
      <c r="D148" s="98" t="str">
        <f>'Crisis Indicator Data'!D145</f>
        <v>Zambia</v>
      </c>
      <c r="E148" s="99" t="str">
        <f>'Crisis Indicator Data'!E145</f>
        <v>ZMB</v>
      </c>
      <c r="F148" s="166">
        <f>IF(B148="Regional crisis",(IF(VLOOKUP($C148,'Regional Crises'!$B$1:$R$66,7,FALSE)="x","x",ROUND(IF(VLOOKUP($C148,'Regional Crises'!$B$1:$R$66,7,FALSE)&gt;$F$3,5,IF(VLOOKUP($C148,'Regional Crises'!$B$1:$R$66,7,FALSE)&lt;F$4,0,($F$3-VLOOKUP($C148,'Regional Crises'!$B$1:$R$66,7,FALSE))/($F$3-$F$4)*5)),1))),IF(VLOOKUP($E148,'Country Indicator Data'!$B$4:$N$194,3,FALSE)="x","x",ROUND(IF(VLOOKUP($E148,'Country Indicator Data'!$B$4:$N$194,3,FALSE)&gt;$F$3,5,IF(VLOOKUP($E148,'Country Indicator Data'!$B$4:$N$194,3,FALSE)&lt;$F$4,0,($F$3-VLOOKUP($E148,'Country Indicator Data'!$B$4:$N$194,3,FALSE))/($F$3-$F$4)*5)),1)))</f>
        <v>2.1</v>
      </c>
      <c r="G148" s="166">
        <f>IF(B148="Regional crisis",(IF(VLOOKUP($C148,'Regional Crises'!$B$1:$R$66,9,FALSE)="x","x",ROUND(IF(VLOOKUP($C148,'Regional Crises'!$B$1:$R$66,9,FALSE)&gt;G$3,5,IF(VLOOKUP($C148,'Regional Crises'!$B$1:$R$66,9,FALSE)&lt;G$4,0,(G$3-VLOOKUP($C148,'Regional Crises'!$B$1:$R$66,9,FALSE))/(G$3-G$4)*5)),1))),IF(VLOOKUP($E148,'Country Indicator Data'!$B$4:$N$194,5,FALSE)="x","x",ROUND(IF(VLOOKUP($E148,'Country Indicator Data'!$B$4:$N$194,5,FALSE)&gt;G$3,5,IF(VLOOKUP($E148,'Country Indicator Data'!$B$4:$N$194,5,FALSE)&lt;G$4,0,(G$3-VLOOKUP($E148,'Country Indicator Data'!$B$4:$N$194,5,FALSE))/(G$3-G$4)*5)),1)))</f>
        <v>2.1</v>
      </c>
      <c r="H148" s="166">
        <f t="shared" si="65"/>
        <v>2.1</v>
      </c>
      <c r="I148" s="166">
        <f>IF(B148="Regional crisis",(IF(VLOOKUP($C148,'Regional Crises'!$B$1:$R$66,6,FALSE)="x","x",ROUND(IF(VLOOKUP($C148,'Regional Crises'!$B$1:$R$66,6,FALSE)&gt;I$3,5,IF(VLOOKUP($C148,'Regional Crises'!$B$1:$R$66,6,FALSE)&lt;I$4,0,5-(I$3-VLOOKUP($C148,'Regional Crises'!$B$1:$R$66,6,FALSE))/(I$3-I$4)*5)),1))),IF(VLOOKUP($E148,'Country Indicator Data'!$B$4:$N$194,2,FALSE)="x","x",ROUND(IF(VLOOKUP($E148,'Country Indicator Data'!$B$4:$N$194,2,FALSE)&gt;I$3,5,IF(VLOOKUP($E148,'Country Indicator Data'!$B$4:$N$194,2,FALSE)&lt;I$4,0,5-(I$3-VLOOKUP($E148,'Country Indicator Data'!$B$4:$N$194,2,FALSE))/(I$3-I$4)*5)),1)))</f>
        <v>3.5</v>
      </c>
      <c r="J148" s="166">
        <f>IF(B148="Regional crisis",(IF(VLOOKUP($C148,'Regional Crises'!$B$1:$R$66,8,FALSE)="x","x",ROUND(IF(VLOOKUP($C148,'Regional Crises'!$B$1:$R$66,8,FALSE)&gt;J$3,5,IF(VLOOKUP($C148,'Regional Crises'!$B$1:$R$66,8,FALSE)&lt;J$4,0,5-(J$3-VLOOKUP($C148,'Regional Crises'!$B$1:$R$66,8,FALSE))/(J$3-J$4)*5)),1))),IF(VLOOKUP($E148,'Country Indicator Data'!$B$4:$N$194,4,FALSE)="x","x",ROUND(IF(VLOOKUP($E148,'Country Indicator Data'!$B$4:$N$194,4,FALSE)&gt;J$3,5,IF(VLOOKUP($E148,'Country Indicator Data'!$B$4:$N$194,4,FALSE)&lt;J$4,0,5-(J$3-VLOOKUP($E148,'Country Indicator Data'!$B$4:$N$194,4,FALSE))/(J$3-J$4)*5)),1)))</f>
        <v>0</v>
      </c>
      <c r="K148" s="166">
        <f t="shared" si="66"/>
        <v>1.75</v>
      </c>
      <c r="L148" s="166">
        <f>IF(B148="Regional crisis",(IF(VLOOKUP($C148,'Regional Crises'!$B$1:$R$66,10,FALSE)="x","x",ROUND(IF(VLOOKUP($C148,'Regional Crises'!$B$1:$R$66,10,FALSE)&gt;L$3,5,IF(VLOOKUP($C148,'Regional Crises'!$B$1:$R$66,10,FALSE)&lt;L$4,0,5-(L$3-VLOOKUP($C148,'Regional Crises'!$B$1:$R$66,10,FALSE))/(L$3-L$4)*5)),1))),IF(VLOOKUP($E148,'Country Indicator Data'!$B$4:$N$194,6,FALSE)="x","x",ROUND(IF(VLOOKUP($E148,'Country Indicator Data'!$B$4:$N$194,6,FALSE)&gt;L$3,5,IF(VLOOKUP($E148,'Country Indicator Data'!$B$4:$N$194,6,FALSE)&lt;L$4,0,5-(L$3-VLOOKUP($E148,'Country Indicator Data'!$B$4:$N$194,6,FALSE))/(L$3-L$4)*5)),1)))</f>
        <v>3.6</v>
      </c>
      <c r="M148" s="166">
        <f>IF(B148="Regional crisis",(IF(VLOOKUP($C148,'Regional Crises'!$B$1:$R$66,11,FALSE)="x","x",ROUND(IF(VLOOKUP($C148,'Regional Crises'!$B$1:$R$66,11,FALSE)&gt;M$3,5,IF(VLOOKUP($C148,'Regional Crises'!$B$1:$R$66,11,FALSE)&lt;M$4,0,5-(M$3-VLOOKUP($C148,'Regional Crises'!$B$1:$R$66,11,FALSE))/(M$3-M$4)*5)),1))),IF(VLOOKUP($E148,'Country Indicator Data'!$B$4:$N$194,7,FALSE)="x","x",ROUND(IF(VLOOKUP($E148,'Country Indicator Data'!$B$4:$N$194,7,FALSE)&gt;M$3,5,IF(VLOOKUP($E148,'Country Indicator Data'!$B$4:$N$194,7,FALSE)&lt;M$4,0,5-(M$3-VLOOKUP($E148,'Country Indicator Data'!$B$4:$N$194,7,FALSE))/(M$3-M$4)*5)),1)))</f>
        <v>4</v>
      </c>
      <c r="N148" s="166">
        <f t="shared" si="67"/>
        <v>3.8</v>
      </c>
      <c r="O148" s="166">
        <f t="shared" si="68"/>
        <v>2.5500000000000003</v>
      </c>
      <c r="P148" s="166">
        <f>IF(B148="Regional crisis",VLOOKUP(C148,'Regional Crises'!$B$1:$R$69,12,FALSE),VLOOKUP(E148,'Country Indicator Data'!$B$4:$I$194,8,FALSE))</f>
        <v>0</v>
      </c>
      <c r="Q148" s="166" t="str">
        <f>IF($B148="Regional crisis",((IF(VLOOKUP($C148,'Regional Crises'!$B$1:$R$66,13,FALSE)="x","x",ROUND(IF(VLOOKUP($C148,'Regional Crises'!$B$1:$R$66,13,FALSE)&gt;Q$3,5,IF(VLOOKUP($C148,'Regional Crises'!$B$1:$R$66,13,FALSE)&lt;Q$4,0,5-(LOG(Q$3)-LOG(VLOOKUP($C148,'Regional Crises'!$B$1:$R$66,13,FALSE)))/(LOG(Q$3)-LOG(Q$4))*5)),1)))),(IF(VLOOKUP($E148,'Country Indicator Data'!$B$4:$N$194,9,FALSE)="x","x",ROUND(IF(VLOOKUP($E148,'Country Indicator Data'!$B$4:$N$194,9,FALSE)&gt;Q$3,5,IF(VLOOKUP($E148,'Country Indicator Data'!$B$4:$N$194,9,FALSE)&lt;Q$4,0,5-(LOG(Q$3)-LOG(VLOOKUP($E148,'Country Indicator Data'!$B$4:$N$194,9,FALSE)))/(LOG(Q$3)-LOG(Q$4))*5)),1))))</f>
        <v>x</v>
      </c>
      <c r="R148" s="166">
        <f t="shared" si="69"/>
        <v>0</v>
      </c>
      <c r="S148" s="166">
        <f>IF(B148="Regional crisis",((IF(VLOOKUP($C148,'Regional Crises'!$B$1:$R$66,17,FALSE)="x","x",ROUND(IF(VLOOKUP($C148,'Regional Crises'!$B$1:$R$66,17,FALSE)&gt;S$3,0,IF(VLOOKUP($C148,'Regional Crises'!$B$1:$R$66,17,FALSE)&lt;S$4,5,(S$3-VLOOKUP($C148,'Regional Crises'!$B$1:$R$66,17,FALSE))/(S$3-S$4)*5)),1)))),(IF(VLOOKUP($E148,'Country Indicator Data'!$B$4:$N$194,13,FALSE)="x","x",ROUND(IF(VLOOKUP($E148,'Country Indicator Data'!$B$4:$N$194,13,FALSE)&gt;S$3,0,IF(VLOOKUP($E148,'Country Indicator Data'!$B$4:$N$194,13,FALSE)&lt;S$4,5,(S$3-VLOOKUP($E148,'Country Indicator Data'!$B$4:$N$194,13,FALSE))/(S$3-S$4)*5)),1))))</f>
        <v>3.3</v>
      </c>
      <c r="T148" s="166">
        <f>IF(B148="Regional crisis",((IF(VLOOKUP($C148,'Regional Crises'!$B$1:$R$66,14,FALSE)="x","x",ROUND(IF(VLOOKUP($C148,'Regional Crises'!$B$1:$R$66,14,FALSE)&gt;T$3,0,IF(VLOOKUP($C148,'Regional Crises'!$B$1:$R$66,14,FALSE)&lt;T$4,5,(T$3-VLOOKUP($C148,'Regional Crises'!$B$1:$R$66,14,FALSE))/(T$3-T$4)*5)),1)))),(IF(VLOOKUP($E148,'Country Indicator Data'!$B$4:$N$194,10,FALSE)="x","x",ROUND(IF(VLOOKUP($E148,'Country Indicator Data'!$B$4:$N$194,10,FALSE)&gt;T$3,0,IF(VLOOKUP($E148,'Country Indicator Data'!$B$4:$N$194,10,FALSE)&lt;T$4,5,(T$3-VLOOKUP($E148,'Country Indicator Data'!$B$4:$N$194,10,FALSE))/(T$3-T$4)*5)),1))))</f>
        <v>3</v>
      </c>
      <c r="U148" s="166">
        <f>IF(B148="Regional crisis",((IF(VLOOKUP($C148,'Regional Crises'!$B$1:$R$66,15,FALSE)="x","x",ROUND(IF(VLOOKUP($C148,'Regional Crises'!$B$1:$R$66,15,FALSE)&gt;U$3,0,IF(VLOOKUP($C148,'Regional Crises'!$B$1:$R$66,15,FALSE)&lt;U$4,5,(U$3-VLOOKUP($C148,'Regional Crises'!$B$1:$R$66,15,FALSE))/(U$3-U$4)*5)),1)))),(IF(VLOOKUP($E148,'Country Indicator Data'!$B$4:$N$194,11,FALSE)="x","x",ROUND(IF(VLOOKUP($E148,'Country Indicator Data'!$B$4:$N$194,11,FALSE)&gt;U$3,0,IF(VLOOKUP($E148,'Country Indicator Data'!$B$4:$N$194,11,FALSE)&lt;U$4,5,(U$3-VLOOKUP($E148,'Country Indicator Data'!$B$4:$N$194,11,FALSE))/(U$3-U$4)*5)),1))))</f>
        <v>2.9</v>
      </c>
      <c r="V148" s="166">
        <f>IF(B148="Regional crisis",((IF(VLOOKUP($C148,'Regional Crises'!$B$1:$R$66,16,FALSE)="x","x",ROUND(IF(VLOOKUP($C148,'Regional Crises'!$B$1:$R$66,16,FALSE)&gt;V$3,0,IF(VLOOKUP($C148,'Regional Crises'!$B$1:$R$66,16,FALSE)&lt;V$4,5,(V$3-VLOOKUP($C148,'Regional Crises'!$B$1:$R$66,16,FALSE))/(V$3-V$4)*5)),1)))),(IF(VLOOKUP($E148,'Country Indicator Data'!$B$4:$N$194,12,FALSE)="x","x",ROUND(IF(VLOOKUP($E148,'Country Indicator Data'!$B$4:$N$194,12,FALSE)&gt;V$3,0,IF(VLOOKUP($E148,'Country Indicator Data'!$B$4:$N$194,12,FALSE)&lt;V$4,5,(V$3-VLOOKUP($E148,'Country Indicator Data'!$B$4:$N$194,12,FALSE))/(V$3-V$4)*5)),1))))</f>
        <v>2.2999999999999998</v>
      </c>
      <c r="W148" s="166">
        <f t="shared" si="70"/>
        <v>2.9</v>
      </c>
      <c r="X148" s="166">
        <f t="shared" si="71"/>
        <v>1.8</v>
      </c>
      <c r="Y148" s="173">
        <f>IF('Core Indicators'!FC145="x","x",IF('Core Indicators'!FC145&gt;=5,5,IF('Core Indicators'!FC145&gt;=4,4,IF('Core Indicators'!FC145&gt;=3,3,IF('Core Indicators'!FC145&gt;=2,2,IF('Core Indicators'!FC145&gt;=1,1,0))))))</f>
        <v>3</v>
      </c>
      <c r="Z148" s="166">
        <f t="shared" si="59"/>
        <v>3</v>
      </c>
      <c r="AA148" s="173">
        <f>'Crisis Indicator Data'!Y145</f>
        <v>0</v>
      </c>
      <c r="AB148" s="173">
        <f>'Crisis Indicator Data'!Z145</f>
        <v>0</v>
      </c>
      <c r="AC148" s="173">
        <f>'Crisis Indicator Data'!AA145</f>
        <v>0</v>
      </c>
      <c r="AD148" s="173">
        <f>'Crisis Indicator Data'!AB145</f>
        <v>0</v>
      </c>
      <c r="AE148" s="173">
        <f t="shared" si="72"/>
        <v>0</v>
      </c>
      <c r="AF148" s="173">
        <f>'Crisis Indicator Data'!AC145</f>
        <v>0</v>
      </c>
      <c r="AG148" s="173">
        <f>'Crisis Indicator Data'!AD145</f>
        <v>0</v>
      </c>
      <c r="AH148" s="173">
        <f t="shared" si="73"/>
        <v>0</v>
      </c>
      <c r="AI148" s="173">
        <f>'Crisis Indicator Data'!AE145</f>
        <v>0</v>
      </c>
      <c r="AJ148" s="173">
        <f>'Crisis Indicator Data'!AF145</f>
        <v>0</v>
      </c>
      <c r="AK148" s="173">
        <f>'Crisis Indicator Data'!AG145</f>
        <v>1</v>
      </c>
      <c r="AL148" s="173">
        <f t="shared" si="74"/>
        <v>1</v>
      </c>
      <c r="AM148" s="166">
        <f t="shared" si="75"/>
        <v>0</v>
      </c>
      <c r="AN148" s="166">
        <f t="shared" si="76"/>
        <v>1.5</v>
      </c>
    </row>
    <row r="149" spans="1:40">
      <c r="A149" s="97" t="str">
        <f>'Crisis Indicator Data'!A146</f>
        <v>Complex crisis in Zimbabwe</v>
      </c>
      <c r="B149" s="98" t="str">
        <f>'Crisis Indicator Data'!B146</f>
        <v>Complex crisis</v>
      </c>
      <c r="C149" s="98" t="str">
        <f>'Crisis Indicator Data'!C146</f>
        <v>ZWE001</v>
      </c>
      <c r="D149" s="98" t="str">
        <f>'Crisis Indicator Data'!D146</f>
        <v>Zimbabwe</v>
      </c>
      <c r="E149" s="99" t="str">
        <f>'Crisis Indicator Data'!E146</f>
        <v>ZWE</v>
      </c>
      <c r="F149" s="166">
        <f>IF(B149="Regional crisis",(IF(VLOOKUP($C149,'Regional Crises'!$B$1:$R$66,7,FALSE)="x","x",ROUND(IF(VLOOKUP($C149,'Regional Crises'!$B$1:$R$66,7,FALSE)&gt;$F$3,5,IF(VLOOKUP($C149,'Regional Crises'!$B$1:$R$66,7,FALSE)&lt;F$4,0,($F$3-VLOOKUP($C149,'Regional Crises'!$B$1:$R$66,7,FALSE))/($F$3-$F$4)*5)),1))),IF(VLOOKUP($E149,'Country Indicator Data'!$B$4:$N$194,3,FALSE)="x","x",ROUND(IF(VLOOKUP($E149,'Country Indicator Data'!$B$4:$N$194,3,FALSE)&gt;$F$3,5,IF(VLOOKUP($E149,'Country Indicator Data'!$B$4:$N$194,3,FALSE)&lt;$F$4,0,($F$3-VLOOKUP($E149,'Country Indicator Data'!$B$4:$N$194,3,FALSE))/($F$3-$F$4)*5)),1)))</f>
        <v>5</v>
      </c>
      <c r="G149" s="166">
        <f>IF(B149="Regional crisis",(IF(VLOOKUP($C149,'Regional Crises'!$B$1:$R$66,9,FALSE)="x","x",ROUND(IF(VLOOKUP($C149,'Regional Crises'!$B$1:$R$66,9,FALSE)&gt;G$3,5,IF(VLOOKUP($C149,'Regional Crises'!$B$1:$R$66,9,FALSE)&lt;G$4,0,(G$3-VLOOKUP($C149,'Regional Crises'!$B$1:$R$66,9,FALSE))/(G$3-G$4)*5)),1))),IF(VLOOKUP($E149,'Country Indicator Data'!$B$4:$N$194,5,FALSE)="x","x",ROUND(IF(VLOOKUP($E149,'Country Indicator Data'!$B$4:$N$194,5,FALSE)&gt;G$3,5,IF(VLOOKUP($E149,'Country Indicator Data'!$B$4:$N$194,5,FALSE)&lt;G$4,0,(G$3-VLOOKUP($E149,'Country Indicator Data'!$B$4:$N$194,5,FALSE))/(G$3-G$4)*5)),1)))</f>
        <v>2.8</v>
      </c>
      <c r="H149" s="166">
        <f t="shared" si="65"/>
        <v>3.9</v>
      </c>
      <c r="I149" s="166">
        <f>IF(B149="Regional crisis",(IF(VLOOKUP($C149,'Regional Crises'!$B$1:$R$66,6,FALSE)="x","x",ROUND(IF(VLOOKUP($C149,'Regional Crises'!$B$1:$R$66,6,FALSE)&gt;I$3,5,IF(VLOOKUP($C149,'Regional Crises'!$B$1:$R$66,6,FALSE)&lt;I$4,0,5-(I$3-VLOOKUP($C149,'Regional Crises'!$B$1:$R$66,6,FALSE))/(I$3-I$4)*5)),1))),IF(VLOOKUP($E149,'Country Indicator Data'!$B$4:$N$194,2,FALSE)="x","x",ROUND(IF(VLOOKUP($E149,'Country Indicator Data'!$B$4:$N$194,2,FALSE)&gt;I$3,5,IF(VLOOKUP($E149,'Country Indicator Data'!$B$4:$N$194,2,FALSE)&lt;I$4,0,5-(I$3-VLOOKUP($E149,'Country Indicator Data'!$B$4:$N$194,2,FALSE))/(I$3-I$4)*5)),1)))</f>
        <v>1.5</v>
      </c>
      <c r="J149" s="166">
        <f>IF(B149="Regional crisis",(IF(VLOOKUP($C149,'Regional Crises'!$B$1:$R$66,8,FALSE)="x","x",ROUND(IF(VLOOKUP($C149,'Regional Crises'!$B$1:$R$66,8,FALSE)&gt;J$3,5,IF(VLOOKUP($C149,'Regional Crises'!$B$1:$R$66,8,FALSE)&lt;J$4,0,5-(J$3-VLOOKUP($C149,'Regional Crises'!$B$1:$R$66,8,FALSE))/(J$3-J$4)*5)),1))),IF(VLOOKUP($E149,'Country Indicator Data'!$B$4:$N$194,4,FALSE)="x","x",ROUND(IF(VLOOKUP($E149,'Country Indicator Data'!$B$4:$N$194,4,FALSE)&gt;J$3,5,IF(VLOOKUP($E149,'Country Indicator Data'!$B$4:$N$194,4,FALSE)&lt;J$4,0,5-(J$3-VLOOKUP($E149,'Country Indicator Data'!$B$4:$N$194,4,FALSE))/(J$3-J$4)*5)),1)))</f>
        <v>0.3</v>
      </c>
      <c r="K149" s="166">
        <f t="shared" si="66"/>
        <v>0.9</v>
      </c>
      <c r="L149" s="166">
        <f>IF(B149="Regional crisis",(IF(VLOOKUP($C149,'Regional Crises'!$B$1:$R$66,10,FALSE)="x","x",ROUND(IF(VLOOKUP($C149,'Regional Crises'!$B$1:$R$66,10,FALSE)&gt;L$3,5,IF(VLOOKUP($C149,'Regional Crises'!$B$1:$R$66,10,FALSE)&lt;L$4,0,5-(L$3-VLOOKUP($C149,'Regional Crises'!$B$1:$R$66,10,FALSE))/(L$3-L$4)*5)),1))),IF(VLOOKUP($E149,'Country Indicator Data'!$B$4:$N$194,6,FALSE)="x","x",ROUND(IF(VLOOKUP($E149,'Country Indicator Data'!$B$4:$N$194,6,FALSE)&gt;L$3,5,IF(VLOOKUP($E149,'Country Indicator Data'!$B$4:$N$194,6,FALSE)&lt;L$4,0,5-(L$3-VLOOKUP($E149,'Country Indicator Data'!$B$4:$N$194,6,FALSE))/(L$3-L$4)*5)),1)))</f>
        <v>3.5</v>
      </c>
      <c r="M149" s="166">
        <f>IF(B149="Regional crisis",(IF(VLOOKUP($C149,'Regional Crises'!$B$1:$R$66,11,FALSE)="x","x",ROUND(IF(VLOOKUP($C149,'Regional Crises'!$B$1:$R$66,11,FALSE)&gt;M$3,5,IF(VLOOKUP($C149,'Regional Crises'!$B$1:$R$66,11,FALSE)&lt;M$4,0,5-(M$3-VLOOKUP($C149,'Regional Crises'!$B$1:$R$66,11,FALSE))/(M$3-M$4)*5)),1))),IF(VLOOKUP($E149,'Country Indicator Data'!$B$4:$N$194,7,FALSE)="x","x",ROUND(IF(VLOOKUP($E149,'Country Indicator Data'!$B$4:$N$194,7,FALSE)&gt;M$3,5,IF(VLOOKUP($E149,'Country Indicator Data'!$B$4:$N$194,7,FALSE)&lt;M$4,0,5-(M$3-VLOOKUP($E149,'Country Indicator Data'!$B$4:$N$194,7,FALSE))/(M$3-M$4)*5)),1)))</f>
        <v>2.4</v>
      </c>
      <c r="N149" s="166">
        <f t="shared" si="67"/>
        <v>2.95</v>
      </c>
      <c r="O149" s="166">
        <f t="shared" si="68"/>
        <v>2.5833333333333335</v>
      </c>
      <c r="P149" s="166">
        <f>IF(B149="Regional crisis",VLOOKUP(C149,'Regional Crises'!$B$1:$R$69,12,FALSE),VLOOKUP(E149,'Country Indicator Data'!$B$4:$I$194,8,FALSE))</f>
        <v>3</v>
      </c>
      <c r="Q149" s="166">
        <f>IF($B149="Regional crisis",((IF(VLOOKUP($C149,'Regional Crises'!$B$1:$R$66,13,FALSE)="x","x",ROUND(IF(VLOOKUP($C149,'Regional Crises'!$B$1:$R$66,13,FALSE)&gt;Q$3,5,IF(VLOOKUP($C149,'Regional Crises'!$B$1:$R$66,13,FALSE)&lt;Q$4,0,5-(LOG(Q$3)-LOG(VLOOKUP($C149,'Regional Crises'!$B$1:$R$66,13,FALSE)))/(LOG(Q$3)-LOG(Q$4))*5)),1)))),(IF(VLOOKUP($E149,'Country Indicator Data'!$B$4:$N$194,9,FALSE)="x","x",ROUND(IF(VLOOKUP($E149,'Country Indicator Data'!$B$4:$N$194,9,FALSE)&gt;Q$3,5,IF(VLOOKUP($E149,'Country Indicator Data'!$B$4:$N$194,9,FALSE)&lt;Q$4,0,5-(LOG(Q$3)-LOG(VLOOKUP($E149,'Country Indicator Data'!$B$4:$N$194,9,FALSE)))/(LOG(Q$3)-LOG(Q$4))*5)),1))))</f>
        <v>1.7</v>
      </c>
      <c r="R149" s="166">
        <f t="shared" si="69"/>
        <v>2.35</v>
      </c>
      <c r="S149" s="166">
        <f>IF(B149="Regional crisis",((IF(VLOOKUP($C149,'Regional Crises'!$B$1:$R$66,17,FALSE)="x","x",ROUND(IF(VLOOKUP($C149,'Regional Crises'!$B$1:$R$66,17,FALSE)&gt;S$3,0,IF(VLOOKUP($C149,'Regional Crises'!$B$1:$R$66,17,FALSE)&lt;S$4,5,(S$3-VLOOKUP($C149,'Regional Crises'!$B$1:$R$66,17,FALSE))/(S$3-S$4)*5)),1)))),(IF(VLOOKUP($E149,'Country Indicator Data'!$B$4:$N$194,13,FALSE)="x","x",ROUND(IF(VLOOKUP($E149,'Country Indicator Data'!$B$4:$N$194,13,FALSE)&gt;S$3,0,IF(VLOOKUP($E149,'Country Indicator Data'!$B$4:$N$194,13,FALSE)&lt;S$4,5,(S$3-VLOOKUP($E149,'Country Indicator Data'!$B$4:$N$194,13,FALSE))/(S$3-S$4)*5)),1))))</f>
        <v>3.8</v>
      </c>
      <c r="T149" s="166">
        <f>IF(B149="Regional crisis",((IF(VLOOKUP($C149,'Regional Crises'!$B$1:$R$66,14,FALSE)="x","x",ROUND(IF(VLOOKUP($C149,'Regional Crises'!$B$1:$R$66,14,FALSE)&gt;T$3,0,IF(VLOOKUP($C149,'Regional Crises'!$B$1:$R$66,14,FALSE)&lt;T$4,5,(T$3-VLOOKUP($C149,'Regional Crises'!$B$1:$R$66,14,FALSE))/(T$3-T$4)*5)),1)))),(IF(VLOOKUP($E149,'Country Indicator Data'!$B$4:$N$194,10,FALSE)="x","x",ROUND(IF(VLOOKUP($E149,'Country Indicator Data'!$B$4:$N$194,10,FALSE)&gt;T$3,0,IF(VLOOKUP($E149,'Country Indicator Data'!$B$4:$N$194,10,FALSE)&lt;T$4,5,(T$3-VLOOKUP($E149,'Country Indicator Data'!$B$4:$N$194,10,FALSE))/(T$3-T$4)*5)),1))))</f>
        <v>3.8</v>
      </c>
      <c r="U149" s="166">
        <f>IF(B149="Regional crisis",((IF(VLOOKUP($C149,'Regional Crises'!$B$1:$R$66,15,FALSE)="x","x",ROUND(IF(VLOOKUP($C149,'Regional Crises'!$B$1:$R$66,15,FALSE)&gt;U$3,0,IF(VLOOKUP($C149,'Regional Crises'!$B$1:$R$66,15,FALSE)&lt;U$4,5,(U$3-VLOOKUP($C149,'Regional Crises'!$B$1:$R$66,15,FALSE))/(U$3-U$4)*5)),1)))),(IF(VLOOKUP($E149,'Country Indicator Data'!$B$4:$N$194,11,FALSE)="x","x",ROUND(IF(VLOOKUP($E149,'Country Indicator Data'!$B$4:$N$194,11,FALSE)&gt;U$3,0,IF(VLOOKUP($E149,'Country Indicator Data'!$B$4:$N$194,11,FALSE)&lt;U$4,5,(U$3-VLOOKUP($E149,'Country Indicator Data'!$B$4:$N$194,11,FALSE))/(U$3-U$4)*5)),1))))</f>
        <v>3.4</v>
      </c>
      <c r="V149" s="166">
        <f>IF(B149="Regional crisis",((IF(VLOOKUP($C149,'Regional Crises'!$B$1:$R$66,16,FALSE)="x","x",ROUND(IF(VLOOKUP($C149,'Regional Crises'!$B$1:$R$66,16,FALSE)&gt;V$3,0,IF(VLOOKUP($C149,'Regional Crises'!$B$1:$R$66,16,FALSE)&lt;V$4,5,(V$3-VLOOKUP($C149,'Regional Crises'!$B$1:$R$66,16,FALSE))/(V$3-V$4)*5)),1)))),(IF(VLOOKUP($E149,'Country Indicator Data'!$B$4:$N$194,12,FALSE)="x","x",ROUND(IF(VLOOKUP($E149,'Country Indicator Data'!$B$4:$N$194,12,FALSE)&gt;V$3,0,IF(VLOOKUP($E149,'Country Indicator Data'!$B$4:$N$194,12,FALSE)&lt;V$4,5,(V$3-VLOOKUP($E149,'Country Indicator Data'!$B$4:$N$194,12,FALSE))/(V$3-V$4)*5)),1))))</f>
        <v>3.6</v>
      </c>
      <c r="W149" s="166">
        <f t="shared" si="70"/>
        <v>3.7</v>
      </c>
      <c r="X149" s="166">
        <f t="shared" si="71"/>
        <v>2.9</v>
      </c>
      <c r="Y149" s="173">
        <f>IF('Core Indicators'!FC146="x","x",IF('Core Indicators'!FC146&gt;=5,5,IF('Core Indicators'!FC146&gt;=4,4,IF('Core Indicators'!FC146&gt;=3,3,IF('Core Indicators'!FC146&gt;=2,2,IF('Core Indicators'!FC146&gt;=1,1,0))))))</f>
        <v>5</v>
      </c>
      <c r="Z149" s="166">
        <f t="shared" si="59"/>
        <v>5</v>
      </c>
      <c r="AA149" s="173">
        <f>'Crisis Indicator Data'!Y146</f>
        <v>1</v>
      </c>
      <c r="AB149" s="173">
        <f>'Crisis Indicator Data'!Z146</f>
        <v>2</v>
      </c>
      <c r="AC149" s="173">
        <f>'Crisis Indicator Data'!AA146</f>
        <v>0</v>
      </c>
      <c r="AD149" s="173">
        <f>'Crisis Indicator Data'!AB146</f>
        <v>0</v>
      </c>
      <c r="AE149" s="173">
        <f t="shared" si="72"/>
        <v>2</v>
      </c>
      <c r="AF149" s="173">
        <f>'Crisis Indicator Data'!AC146</f>
        <v>0</v>
      </c>
      <c r="AG149" s="173">
        <f>'Crisis Indicator Data'!AD146</f>
        <v>2</v>
      </c>
      <c r="AH149" s="173">
        <f t="shared" si="73"/>
        <v>2</v>
      </c>
      <c r="AI149" s="173">
        <f>'Crisis Indicator Data'!AE146</f>
        <v>0</v>
      </c>
      <c r="AJ149" s="173">
        <f>'Crisis Indicator Data'!AF146</f>
        <v>2</v>
      </c>
      <c r="AK149" s="173">
        <f>'Crisis Indicator Data'!AG146</f>
        <v>0</v>
      </c>
      <c r="AL149" s="173">
        <f t="shared" si="74"/>
        <v>2</v>
      </c>
      <c r="AM149" s="166">
        <f t="shared" si="75"/>
        <v>2</v>
      </c>
      <c r="AN149" s="166">
        <f t="shared" si="76"/>
        <v>3.5</v>
      </c>
    </row>
    <row r="150" spans="1:40">
      <c r="E150"/>
      <c r="O150"/>
      <c r="R150"/>
      <c r="W150"/>
      <c r="X150"/>
      <c r="Z150"/>
      <c r="AA150"/>
      <c r="AB150"/>
      <c r="AC150"/>
      <c r="AD150"/>
      <c r="AM150"/>
      <c r="AN150"/>
    </row>
    <row r="151" spans="1:40">
      <c r="E151"/>
      <c r="O151"/>
      <c r="R151"/>
      <c r="W151"/>
      <c r="X151"/>
      <c r="Z151"/>
      <c r="AA151"/>
      <c r="AB151"/>
      <c r="AC151"/>
      <c r="AD151"/>
      <c r="AM151"/>
      <c r="AN151"/>
    </row>
  </sheetData>
  <mergeCells count="1">
    <mergeCell ref="A1:AN1"/>
  </mergeCells>
  <conditionalFormatting sqref="AN6:AN149">
    <cfRule type="cellIs" dxfId="148" priority="106" stopIfTrue="1" operator="between">
      <formula>4</formula>
      <formula>5</formula>
    </cfRule>
    <cfRule type="cellIs" dxfId="147" priority="107" stopIfTrue="1" operator="between">
      <formula>3</formula>
      <formula>4</formula>
    </cfRule>
    <cfRule type="cellIs" dxfId="146" priority="108" stopIfTrue="1" operator="between">
      <formula>2</formula>
      <formula>3</formula>
    </cfRule>
    <cfRule type="cellIs" dxfId="145" priority="109" stopIfTrue="1" operator="between">
      <formula>1</formula>
      <formula>2</formula>
    </cfRule>
    <cfRule type="cellIs" dxfId="144" priority="110" stopIfTrue="1" operator="between">
      <formula>0</formula>
      <formula>1</formula>
    </cfRule>
  </conditionalFormatting>
  <conditionalFormatting sqref="AM6:AM149">
    <cfRule type="cellIs" dxfId="143" priority="101" stopIfTrue="1" operator="between">
      <formula>4</formula>
      <formula>5</formula>
    </cfRule>
    <cfRule type="cellIs" dxfId="142" priority="102" stopIfTrue="1" operator="between">
      <formula>3</formula>
      <formula>4</formula>
    </cfRule>
    <cfRule type="cellIs" dxfId="141" priority="103" stopIfTrue="1" operator="between">
      <formula>2</formula>
      <formula>3</formula>
    </cfRule>
    <cfRule type="cellIs" dxfId="140" priority="104" stopIfTrue="1" operator="between">
      <formula>1</formula>
      <formula>2</formula>
    </cfRule>
    <cfRule type="cellIs" dxfId="139" priority="105" stopIfTrue="1" operator="between">
      <formula>0</formula>
      <formula>1</formula>
    </cfRule>
  </conditionalFormatting>
  <conditionalFormatting sqref="Z6:Z149">
    <cfRule type="cellIs" dxfId="138" priority="96" stopIfTrue="1" operator="between">
      <formula>4</formula>
      <formula>5</formula>
    </cfRule>
    <cfRule type="cellIs" dxfId="137" priority="97" stopIfTrue="1" operator="between">
      <formula>3</formula>
      <formula>4</formula>
    </cfRule>
    <cfRule type="cellIs" dxfId="136" priority="98" stopIfTrue="1" operator="between">
      <formula>2</formula>
      <formula>3</formula>
    </cfRule>
    <cfRule type="cellIs" dxfId="135" priority="99" stopIfTrue="1" operator="between">
      <formula>1</formula>
      <formula>2</formula>
    </cfRule>
    <cfRule type="cellIs" dxfId="134" priority="100" stopIfTrue="1" operator="between">
      <formula>0</formula>
      <formula>1</formula>
    </cfRule>
  </conditionalFormatting>
  <conditionalFormatting sqref="X6:X149">
    <cfRule type="cellIs" dxfId="133" priority="91" stopIfTrue="1" operator="between">
      <formula>4</formula>
      <formula>5</formula>
    </cfRule>
    <cfRule type="cellIs" dxfId="132" priority="92" stopIfTrue="1" operator="between">
      <formula>3</formula>
      <formula>4</formula>
    </cfRule>
    <cfRule type="cellIs" dxfId="131" priority="93" stopIfTrue="1" operator="between">
      <formula>2</formula>
      <formula>3</formula>
    </cfRule>
    <cfRule type="cellIs" dxfId="130" priority="94" stopIfTrue="1" operator="between">
      <formula>1</formula>
      <formula>2</formula>
    </cfRule>
    <cfRule type="cellIs" dxfId="129" priority="95" stopIfTrue="1" operator="between">
      <formula>0</formula>
      <formula>1</formula>
    </cfRule>
  </conditionalFormatting>
  <conditionalFormatting sqref="W6:W149">
    <cfRule type="cellIs" dxfId="128" priority="86" stopIfTrue="1" operator="between">
      <formula>4</formula>
      <formula>5</formula>
    </cfRule>
    <cfRule type="cellIs" dxfId="127" priority="87" stopIfTrue="1" operator="between">
      <formula>3</formula>
      <formula>4</formula>
    </cfRule>
    <cfRule type="cellIs" dxfId="126" priority="88" stopIfTrue="1" operator="between">
      <formula>2</formula>
      <formula>3</formula>
    </cfRule>
    <cfRule type="cellIs" dxfId="125" priority="89" stopIfTrue="1" operator="between">
      <formula>1</formula>
      <formula>2</formula>
    </cfRule>
    <cfRule type="cellIs" dxfId="124" priority="90" stopIfTrue="1" operator="between">
      <formula>0</formula>
      <formula>1</formula>
    </cfRule>
  </conditionalFormatting>
  <conditionalFormatting sqref="V6:V149">
    <cfRule type="cellIs" dxfId="123" priority="81" stopIfTrue="1" operator="between">
      <formula>4</formula>
      <formula>5</formula>
    </cfRule>
    <cfRule type="cellIs" dxfId="122" priority="82" stopIfTrue="1" operator="between">
      <formula>3</formula>
      <formula>4</formula>
    </cfRule>
    <cfRule type="cellIs" dxfId="121" priority="83" stopIfTrue="1" operator="between">
      <formula>2</formula>
      <formula>3</formula>
    </cfRule>
    <cfRule type="cellIs" dxfId="120" priority="84" stopIfTrue="1" operator="between">
      <formula>1</formula>
      <formula>2</formula>
    </cfRule>
    <cfRule type="cellIs" dxfId="119" priority="85" stopIfTrue="1" operator="between">
      <formula>0</formula>
      <formula>1</formula>
    </cfRule>
  </conditionalFormatting>
  <conditionalFormatting sqref="U6:U149">
    <cfRule type="cellIs" dxfId="118" priority="76" stopIfTrue="1" operator="between">
      <formula>4</formula>
      <formula>5</formula>
    </cfRule>
    <cfRule type="cellIs" dxfId="117" priority="77" stopIfTrue="1" operator="between">
      <formula>3</formula>
      <formula>4</formula>
    </cfRule>
    <cfRule type="cellIs" dxfId="116" priority="78" stopIfTrue="1" operator="between">
      <formula>2</formula>
      <formula>3</formula>
    </cfRule>
    <cfRule type="cellIs" dxfId="115" priority="79" stopIfTrue="1" operator="between">
      <formula>1</formula>
      <formula>2</formula>
    </cfRule>
    <cfRule type="cellIs" dxfId="114" priority="80" stopIfTrue="1" operator="between">
      <formula>0</formula>
      <formula>1</formula>
    </cfRule>
  </conditionalFormatting>
  <conditionalFormatting sqref="T6:T149">
    <cfRule type="cellIs" dxfId="113" priority="71" stopIfTrue="1" operator="between">
      <formula>4</formula>
      <formula>5</formula>
    </cfRule>
    <cfRule type="cellIs" dxfId="112" priority="72" stopIfTrue="1" operator="between">
      <formula>3</formula>
      <formula>4</formula>
    </cfRule>
    <cfRule type="cellIs" dxfId="111" priority="73" stopIfTrue="1" operator="between">
      <formula>2</formula>
      <formula>3</formula>
    </cfRule>
    <cfRule type="cellIs" dxfId="110" priority="74" stopIfTrue="1" operator="between">
      <formula>1</formula>
      <formula>2</formula>
    </cfRule>
    <cfRule type="cellIs" dxfId="109" priority="75" stopIfTrue="1" operator="between">
      <formula>0</formula>
      <formula>1</formula>
    </cfRule>
  </conditionalFormatting>
  <conditionalFormatting sqref="S6:S149">
    <cfRule type="cellIs" dxfId="108" priority="66" stopIfTrue="1" operator="between">
      <formula>4</formula>
      <formula>5</formula>
    </cfRule>
    <cfRule type="cellIs" dxfId="107" priority="67" stopIfTrue="1" operator="between">
      <formula>3</formula>
      <formula>4</formula>
    </cfRule>
    <cfRule type="cellIs" dxfId="106" priority="68" stopIfTrue="1" operator="between">
      <formula>2</formula>
      <formula>3</formula>
    </cfRule>
    <cfRule type="cellIs" dxfId="105" priority="69" stopIfTrue="1" operator="between">
      <formula>1</formula>
      <formula>2</formula>
    </cfRule>
    <cfRule type="cellIs" dxfId="104" priority="70" stopIfTrue="1" operator="between">
      <formula>0</formula>
      <formula>1</formula>
    </cfRule>
  </conditionalFormatting>
  <conditionalFormatting sqref="R6:R149">
    <cfRule type="cellIs" dxfId="103" priority="61" stopIfTrue="1" operator="between">
      <formula>4</formula>
      <formula>5</formula>
    </cfRule>
    <cfRule type="cellIs" dxfId="102" priority="62" stopIfTrue="1" operator="between">
      <formula>3</formula>
      <formula>4</formula>
    </cfRule>
    <cfRule type="cellIs" dxfId="101" priority="63" stopIfTrue="1" operator="between">
      <formula>2</formula>
      <formula>3</formula>
    </cfRule>
    <cfRule type="cellIs" dxfId="100" priority="64" stopIfTrue="1" operator="between">
      <formula>1</formula>
      <formula>2</formula>
    </cfRule>
    <cfRule type="cellIs" dxfId="99" priority="65" stopIfTrue="1" operator="between">
      <formula>0</formula>
      <formula>1</formula>
    </cfRule>
  </conditionalFormatting>
  <conditionalFormatting sqref="Q6:Q149">
    <cfRule type="cellIs" dxfId="98" priority="56" stopIfTrue="1" operator="between">
      <formula>4</formula>
      <formula>5</formula>
    </cfRule>
    <cfRule type="cellIs" dxfId="97" priority="57" stopIfTrue="1" operator="between">
      <formula>3</formula>
      <formula>4</formula>
    </cfRule>
    <cfRule type="cellIs" dxfId="96" priority="58" stopIfTrue="1" operator="between">
      <formula>2</formula>
      <formula>3</formula>
    </cfRule>
    <cfRule type="cellIs" dxfId="95" priority="59" stopIfTrue="1" operator="between">
      <formula>1</formula>
      <formula>2</formula>
    </cfRule>
    <cfRule type="cellIs" dxfId="94" priority="60" stopIfTrue="1" operator="between">
      <formula>0</formula>
      <formula>1</formula>
    </cfRule>
  </conditionalFormatting>
  <conditionalFormatting sqref="P6:P149">
    <cfRule type="cellIs" dxfId="93" priority="51" stopIfTrue="1" operator="between">
      <formula>4</formula>
      <formula>5</formula>
    </cfRule>
    <cfRule type="cellIs" dxfId="92" priority="52" stopIfTrue="1" operator="between">
      <formula>3</formula>
      <formula>4</formula>
    </cfRule>
    <cfRule type="cellIs" dxfId="91" priority="53" stopIfTrue="1" operator="between">
      <formula>2</formula>
      <formula>3</formula>
    </cfRule>
    <cfRule type="cellIs" dxfId="90" priority="54" stopIfTrue="1" operator="between">
      <formula>1</formula>
      <formula>2</formula>
    </cfRule>
    <cfRule type="cellIs" dxfId="89" priority="55" stopIfTrue="1" operator="between">
      <formula>0</formula>
      <formula>1</formula>
    </cfRule>
  </conditionalFormatting>
  <conditionalFormatting sqref="O6:O149">
    <cfRule type="cellIs" dxfId="88" priority="46" stopIfTrue="1" operator="between">
      <formula>4</formula>
      <formula>5</formula>
    </cfRule>
    <cfRule type="cellIs" dxfId="87" priority="47" stopIfTrue="1" operator="between">
      <formula>3</formula>
      <formula>4</formula>
    </cfRule>
    <cfRule type="cellIs" dxfId="86" priority="48" stopIfTrue="1" operator="between">
      <formula>2</formula>
      <formula>3</formula>
    </cfRule>
    <cfRule type="cellIs" dxfId="85" priority="49" stopIfTrue="1" operator="between">
      <formula>1</formula>
      <formula>2</formula>
    </cfRule>
    <cfRule type="cellIs" dxfId="84" priority="50" stopIfTrue="1" operator="between">
      <formula>0</formula>
      <formula>1</formula>
    </cfRule>
  </conditionalFormatting>
  <conditionalFormatting sqref="N6:N149">
    <cfRule type="cellIs" dxfId="83" priority="41" stopIfTrue="1" operator="between">
      <formula>4</formula>
      <formula>5</formula>
    </cfRule>
    <cfRule type="cellIs" dxfId="82" priority="42" stopIfTrue="1" operator="between">
      <formula>3</formula>
      <formula>4</formula>
    </cfRule>
    <cfRule type="cellIs" dxfId="81" priority="43" stopIfTrue="1" operator="between">
      <formula>2</formula>
      <formula>3</formula>
    </cfRule>
    <cfRule type="cellIs" dxfId="80" priority="44" stopIfTrue="1" operator="between">
      <formula>1</formula>
      <formula>2</formula>
    </cfRule>
    <cfRule type="cellIs" dxfId="79" priority="45" stopIfTrue="1" operator="between">
      <formula>0</formula>
      <formula>1</formula>
    </cfRule>
  </conditionalFormatting>
  <conditionalFormatting sqref="M6:M149">
    <cfRule type="cellIs" dxfId="78" priority="36" stopIfTrue="1" operator="between">
      <formula>4</formula>
      <formula>5</formula>
    </cfRule>
    <cfRule type="cellIs" dxfId="77" priority="37" stopIfTrue="1" operator="between">
      <formula>3</formula>
      <formula>4</formula>
    </cfRule>
    <cfRule type="cellIs" dxfId="76" priority="38" stopIfTrue="1" operator="between">
      <formula>2</formula>
      <formula>3</formula>
    </cfRule>
    <cfRule type="cellIs" dxfId="75" priority="39" stopIfTrue="1" operator="between">
      <formula>1</formula>
      <formula>2</formula>
    </cfRule>
    <cfRule type="cellIs" dxfId="74" priority="40" stopIfTrue="1" operator="between">
      <formula>0</formula>
      <formula>1</formula>
    </cfRule>
  </conditionalFormatting>
  <conditionalFormatting sqref="L6:L149">
    <cfRule type="cellIs" dxfId="73" priority="31" stopIfTrue="1" operator="between">
      <formula>4</formula>
      <formula>5</formula>
    </cfRule>
    <cfRule type="cellIs" dxfId="72" priority="32" stopIfTrue="1" operator="between">
      <formula>3</formula>
      <formula>4</formula>
    </cfRule>
    <cfRule type="cellIs" dxfId="71" priority="33" stopIfTrue="1" operator="between">
      <formula>2</formula>
      <formula>3</formula>
    </cfRule>
    <cfRule type="cellIs" dxfId="70" priority="34" stopIfTrue="1" operator="between">
      <formula>1</formula>
      <formula>2</formula>
    </cfRule>
    <cfRule type="cellIs" dxfId="69" priority="35" stopIfTrue="1" operator="between">
      <formula>0</formula>
      <formula>1</formula>
    </cfRule>
  </conditionalFormatting>
  <conditionalFormatting sqref="K6:K149">
    <cfRule type="cellIs" dxfId="68" priority="26" stopIfTrue="1" operator="between">
      <formula>4</formula>
      <formula>5</formula>
    </cfRule>
    <cfRule type="cellIs" dxfId="67" priority="27" stopIfTrue="1" operator="between">
      <formula>3</formula>
      <formula>4</formula>
    </cfRule>
    <cfRule type="cellIs" dxfId="66" priority="28" stopIfTrue="1" operator="between">
      <formula>2</formula>
      <formula>3</formula>
    </cfRule>
    <cfRule type="cellIs" dxfId="65" priority="29" stopIfTrue="1" operator="between">
      <formula>1</formula>
      <formula>2</formula>
    </cfRule>
    <cfRule type="cellIs" dxfId="64" priority="30" stopIfTrue="1" operator="between">
      <formula>0</formula>
      <formula>1</formula>
    </cfRule>
  </conditionalFormatting>
  <conditionalFormatting sqref="J6:J149">
    <cfRule type="cellIs" dxfId="63" priority="21" stopIfTrue="1" operator="between">
      <formula>4</formula>
      <formula>5</formula>
    </cfRule>
    <cfRule type="cellIs" dxfId="62" priority="22" stopIfTrue="1" operator="between">
      <formula>3</formula>
      <formula>4</formula>
    </cfRule>
    <cfRule type="cellIs" dxfId="61" priority="23" stopIfTrue="1" operator="between">
      <formula>2</formula>
      <formula>3</formula>
    </cfRule>
    <cfRule type="cellIs" dxfId="60" priority="24" stopIfTrue="1" operator="between">
      <formula>1</formula>
      <formula>2</formula>
    </cfRule>
    <cfRule type="cellIs" dxfId="59" priority="25" stopIfTrue="1" operator="between">
      <formula>0</formula>
      <formula>1</formula>
    </cfRule>
  </conditionalFormatting>
  <conditionalFormatting sqref="I6:I149">
    <cfRule type="cellIs" dxfId="58" priority="16" stopIfTrue="1" operator="between">
      <formula>4</formula>
      <formula>5</formula>
    </cfRule>
    <cfRule type="cellIs" dxfId="57" priority="17" stopIfTrue="1" operator="between">
      <formula>3</formula>
      <formula>4</formula>
    </cfRule>
    <cfRule type="cellIs" dxfId="56" priority="18" stopIfTrue="1" operator="between">
      <formula>2</formula>
      <formula>3</formula>
    </cfRule>
    <cfRule type="cellIs" dxfId="55" priority="19" stopIfTrue="1" operator="between">
      <formula>1</formula>
      <formula>2</formula>
    </cfRule>
    <cfRule type="cellIs" dxfId="54" priority="20" stopIfTrue="1" operator="between">
      <formula>0</formula>
      <formula>1</formula>
    </cfRule>
  </conditionalFormatting>
  <conditionalFormatting sqref="H6:H149">
    <cfRule type="cellIs" dxfId="53" priority="11" stopIfTrue="1" operator="between">
      <formula>4</formula>
      <formula>5</formula>
    </cfRule>
    <cfRule type="cellIs" dxfId="52" priority="12" stopIfTrue="1" operator="between">
      <formula>3</formula>
      <formula>4</formula>
    </cfRule>
    <cfRule type="cellIs" dxfId="51" priority="13" stopIfTrue="1" operator="between">
      <formula>2</formula>
      <formula>3</formula>
    </cfRule>
    <cfRule type="cellIs" dxfId="50" priority="14" stopIfTrue="1" operator="between">
      <formula>1</formula>
      <formula>2</formula>
    </cfRule>
    <cfRule type="cellIs" dxfId="49" priority="15" stopIfTrue="1" operator="between">
      <formula>0</formula>
      <formula>1</formula>
    </cfRule>
  </conditionalFormatting>
  <conditionalFormatting sqref="G6:G149">
    <cfRule type="cellIs" dxfId="48" priority="6" stopIfTrue="1" operator="between">
      <formula>4</formula>
      <formula>5</formula>
    </cfRule>
    <cfRule type="cellIs" dxfId="47" priority="7" stopIfTrue="1" operator="between">
      <formula>3</formula>
      <formula>4</formula>
    </cfRule>
    <cfRule type="cellIs" dxfId="46" priority="8" stopIfTrue="1" operator="between">
      <formula>2</formula>
      <formula>3</formula>
    </cfRule>
    <cfRule type="cellIs" dxfId="45" priority="9" stopIfTrue="1" operator="between">
      <formula>1</formula>
      <formula>2</formula>
    </cfRule>
    <cfRule type="cellIs" dxfId="44" priority="10" stopIfTrue="1" operator="between">
      <formula>0</formula>
      <formula>1</formula>
    </cfRule>
  </conditionalFormatting>
  <conditionalFormatting sqref="F6:F149">
    <cfRule type="cellIs" dxfId="43" priority="1" stopIfTrue="1" operator="between">
      <formula>4</formula>
      <formula>5</formula>
    </cfRule>
    <cfRule type="cellIs" dxfId="42" priority="2" stopIfTrue="1" operator="between">
      <formula>3</formula>
      <formula>4</formula>
    </cfRule>
    <cfRule type="cellIs" dxfId="41" priority="3" stopIfTrue="1" operator="between">
      <formula>2</formula>
      <formula>3</formula>
    </cfRule>
    <cfRule type="cellIs" dxfId="40" priority="4" stopIfTrue="1" operator="between">
      <formula>1</formula>
      <formula>2</formula>
    </cfRule>
    <cfRule type="cellIs" dxfId="39" priority="5"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S214"/>
  <sheetViews>
    <sheetView topLeftCell="A133" workbookViewId="0">
      <selection activeCell="A157" sqref="A157"/>
    </sheetView>
    <sheetView topLeftCell="IB1" workbookViewId="1">
      <selection activeCell="IC33" sqref="IC33"/>
    </sheetView>
  </sheetViews>
  <sheetFormatPr defaultColWidth="9.42578125" defaultRowHeight="14.45"/>
  <cols>
    <col min="1" max="1" width="36.42578125" customWidth="1"/>
    <col min="2" max="2" width="28.42578125" customWidth="1"/>
    <col min="3" max="3" width="9.5703125" bestFit="1" customWidth="1"/>
    <col min="5" max="5" width="9.5703125" bestFit="1" customWidth="1"/>
    <col min="6" max="6" width="22.5703125" hidden="1" customWidth="1"/>
    <col min="7" max="7" width="12.5703125" bestFit="1" customWidth="1"/>
    <col min="10" max="10" width="17.7109375" hidden="1" customWidth="1"/>
    <col min="11" max="11" width="11.5703125" bestFit="1" customWidth="1"/>
    <col min="13" max="13" width="11.42578125" style="183" bestFit="1" customWidth="1"/>
    <col min="14" max="14" width="16.7109375"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42578125" style="183" bestFit="1" customWidth="1"/>
    <col min="22" max="22" width="18.42578125" hidden="1" customWidth="1"/>
    <col min="23" max="23" width="12.42578125" bestFit="1" customWidth="1"/>
    <col min="25" max="25" width="10" bestFit="1" customWidth="1"/>
    <col min="26" max="26" width="19.42578125" hidden="1" customWidth="1"/>
    <col min="27" max="27" width="11.5703125" bestFit="1" customWidth="1"/>
    <col min="29" max="29" width="11.42578125" style="183"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183" customWidth="1"/>
    <col min="38" max="38" width="0.42578125" customWidth="1"/>
    <col min="39"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ol min="50" max="50" width="19.42578125" hidden="1" customWidth="1"/>
    <col min="51" max="51" width="11.42578125" hidden="1" customWidth="1"/>
    <col min="52" max="52" width="0" hidden="1"/>
    <col min="53" max="53" width="11.5703125" style="41"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5703125" style="151" hidden="1" customWidth="1"/>
    <col min="62" max="62" width="27.42578125" bestFit="1" customWidth="1"/>
    <col min="63" max="64" width="9.5703125" bestFit="1" customWidth="1"/>
    <col min="65" max="65" width="10.42578125" bestFit="1" customWidth="1"/>
    <col min="66" max="66" width="15.42578125" hidden="1" customWidth="1"/>
    <col min="67" max="68" width="9.5703125" bestFit="1" customWidth="1"/>
    <col min="69" max="69" width="11.5703125" style="41" bestFit="1" customWidth="1"/>
    <col min="70" max="70" width="33.42578125" hidden="1" customWidth="1"/>
    <col min="71" max="72" width="0" hidden="1"/>
    <col min="73" max="73" width="10" hidden="1" customWidth="1"/>
    <col min="74" max="74" width="15.42578125" hidden="1" customWidth="1"/>
    <col min="75" max="76" width="0" hidden="1"/>
    <col min="77" max="77" width="11.5703125" hidden="1" customWidth="1"/>
    <col min="78" max="78" width="31.42578125" hidden="1" customWidth="1"/>
    <col min="79" max="81" width="0" hidden="1"/>
    <col min="82" max="82" width="15.42578125" hidden="1" customWidth="1"/>
    <col min="83" max="84" width="0" hidden="1"/>
    <col min="85" max="85" width="11.5703125" style="41" hidden="1" customWidth="1"/>
    <col min="86" max="92" width="0" hidden="1"/>
    <col min="93" max="93" width="9.42578125" style="151" hidden="1" customWidth="1"/>
    <col min="94" max="100" width="0" hidden="1"/>
    <col min="101" max="101" width="11" style="151" hidden="1" customWidth="1"/>
    <col min="102" max="102" width="0" hidden="1"/>
    <col min="103" max="103" width="10.5703125" bestFit="1" customWidth="1"/>
    <col min="104" max="104" width="19.42578125" customWidth="1"/>
    <col min="106" max="106" width="15" hidden="1" customWidth="1"/>
    <col min="107" max="107" width="23.42578125" customWidth="1"/>
    <col min="108" max="108" width="9.5703125" bestFit="1" customWidth="1"/>
    <col min="109" max="109" width="11.42578125" style="41" bestFit="1" customWidth="1"/>
    <col min="110" max="110" width="14.5703125" hidden="1" customWidth="1"/>
    <col min="111" max="111" width="11.42578125" bestFit="1" customWidth="1"/>
    <col min="112" max="112" width="9.5703125" bestFit="1" customWidth="1"/>
    <col min="114" max="114" width="0" hidden="1"/>
    <col min="115" max="116" width="9.5703125" bestFit="1" customWidth="1"/>
    <col min="117" max="117" width="11.5703125" style="151" bestFit="1" customWidth="1"/>
    <col min="118" max="118" width="0.5703125" customWidth="1"/>
    <col min="119" max="119" width="13.5703125" bestFit="1" customWidth="1"/>
    <col min="120" max="120" width="9.5703125" bestFit="1" customWidth="1"/>
    <col min="122" max="122" width="0" hidden="1"/>
    <col min="123" max="123" width="11.5703125" bestFit="1" customWidth="1"/>
    <col min="124" max="124" width="9.5703125" bestFit="1" customWidth="1"/>
    <col min="125" max="125" width="11.5703125" style="41" bestFit="1" customWidth="1"/>
    <col min="126" max="126" width="0" hidden="1"/>
    <col min="127" max="128" width="9.5703125" bestFit="1" customWidth="1"/>
    <col min="130" max="130" width="0" hidden="1"/>
    <col min="131" max="132" width="9.5703125" bestFit="1" customWidth="1"/>
    <col min="133" max="133" width="11.5703125" style="151" bestFit="1" customWidth="1"/>
    <col min="134" max="134" width="43.42578125" hidden="1" customWidth="1"/>
    <col min="135" max="135" width="11" customWidth="1"/>
    <col min="136" max="136" width="9.5703125" bestFit="1" customWidth="1"/>
    <col min="138" max="138" width="0" hidden="1"/>
    <col min="139" max="140" width="9.42578125" customWidth="1"/>
    <col min="141" max="141" width="11.5703125" style="41" bestFit="1" customWidth="1"/>
    <col min="142" max="142" width="0" hidden="1"/>
    <col min="143" max="144" width="23.5703125" customWidth="1"/>
    <col min="146" max="146" width="0" hidden="1"/>
    <col min="147" max="148" width="9.5703125" bestFit="1" customWidth="1"/>
    <col min="149" max="149" width="11.5703125" style="151" customWidth="1"/>
    <col min="150" max="150" width="43.5703125" hidden="1" customWidth="1"/>
    <col min="151" max="153" width="9.5703125" bestFit="1" customWidth="1"/>
    <col min="154" max="154" width="0" hidden="1"/>
    <col min="155" max="156" width="9.5703125" bestFit="1" customWidth="1"/>
    <col min="157" max="157" width="11.5703125" style="41" bestFit="1" customWidth="1"/>
    <col min="158" max="158" width="0" hidden="1"/>
    <col min="159" max="161" width="9.5703125" bestFit="1" customWidth="1"/>
    <col min="162" max="162" width="0" hidden="1"/>
    <col min="163" max="164" width="9.5703125" bestFit="1" customWidth="1"/>
    <col min="165" max="165" width="11.5703125" style="41" bestFit="1" customWidth="1"/>
    <col min="166" max="166" width="0" hidden="1"/>
    <col min="167" max="167" width="9.5703125" bestFit="1" customWidth="1"/>
    <col min="168" max="172" width="0" hidden="1"/>
    <col min="173" max="173" width="11.5703125" style="41" hidden="1" customWidth="1"/>
    <col min="174" max="180" width="0" hidden="1"/>
    <col min="181" max="181" width="11.5703125" style="151" hidden="1" customWidth="1"/>
    <col min="182" max="182" width="0" hidden="1"/>
    <col min="183" max="183" width="9.5703125" bestFit="1" customWidth="1"/>
    <col min="186" max="186" width="0" hidden="1"/>
    <col min="187" max="188" width="9.5703125" bestFit="1" customWidth="1"/>
    <col min="189" max="189" width="11.5703125" style="41" bestFit="1" customWidth="1"/>
    <col min="190" max="190" width="0" hidden="1"/>
    <col min="191" max="191" width="9.5703125" bestFit="1" customWidth="1"/>
    <col min="194" max="194" width="0" hidden="1"/>
    <col min="195" max="196" width="9.5703125" bestFit="1" customWidth="1"/>
    <col min="197" max="197" width="11.5703125" style="151" bestFit="1" customWidth="1"/>
    <col min="198" max="198" width="0" hidden="1"/>
    <col min="199" max="199" width="9.5703125" bestFit="1" customWidth="1"/>
    <col min="201" max="201" width="9.5703125" bestFit="1" customWidth="1"/>
    <col min="202" max="202" width="0" hidden="1"/>
    <col min="203" max="204" width="9.5703125" bestFit="1" customWidth="1"/>
    <col min="205" max="205" width="11.5703125" style="41" bestFit="1" customWidth="1"/>
    <col min="206" max="206" width="0" hidden="1"/>
    <col min="207" max="207" width="9.5703125" bestFit="1" customWidth="1"/>
    <col min="210" max="210" width="0" hidden="1"/>
    <col min="211" max="212" width="9.5703125" bestFit="1" customWidth="1"/>
    <col min="213" max="213" width="11.5703125" style="151" bestFit="1" customWidth="1"/>
    <col min="214" max="214" width="0" hidden="1"/>
    <col min="215" max="215" width="9.5703125" bestFit="1" customWidth="1"/>
    <col min="218" max="218" width="0" hidden="1"/>
    <col min="219" max="220" width="9.5703125" bestFit="1" customWidth="1"/>
    <col min="221" max="221" width="11.5703125" style="41" bestFit="1" customWidth="1"/>
    <col min="222" max="222" width="0" hidden="1"/>
    <col min="223" max="223" width="9.5703125" bestFit="1" customWidth="1"/>
    <col min="226" max="226" width="0" hidden="1"/>
    <col min="227" max="228" width="9.5703125" bestFit="1" customWidth="1"/>
    <col min="229" max="229" width="11.5703125" style="151" bestFit="1" customWidth="1"/>
    <col min="230" max="230" width="0" hidden="1"/>
    <col min="231" max="231" width="9.5703125" bestFit="1" customWidth="1"/>
    <col min="234" max="234" width="0" hidden="1"/>
    <col min="235" max="236" width="9.5703125" bestFit="1" customWidth="1"/>
    <col min="237" max="237" width="11.5703125" style="41" bestFit="1" customWidth="1"/>
    <col min="238" max="238" width="33" hidden="1" customWidth="1"/>
    <col min="239" max="239" width="9.5703125" bestFit="1" customWidth="1"/>
    <col min="242" max="242" width="0" hidden="1"/>
    <col min="243" max="244" width="9.5703125" bestFit="1" customWidth="1"/>
    <col min="245" max="245" width="11.5703125" style="151" bestFit="1" customWidth="1"/>
    <col min="246" max="246" width="0" hidden="1"/>
    <col min="247" max="247" width="9.5703125" bestFit="1" customWidth="1"/>
    <col min="250" max="250" width="0" hidden="1"/>
    <col min="251" max="252" width="9.5703125" bestFit="1" customWidth="1"/>
    <col min="253" max="253" width="11.5703125" style="41" bestFit="1" customWidth="1"/>
  </cols>
  <sheetData>
    <row r="1" spans="1:253" s="123" customFormat="1" ht="12.75" customHeight="1">
      <c r="A1" s="109" t="s">
        <v>143</v>
      </c>
      <c r="B1" s="109" t="s">
        <v>144</v>
      </c>
      <c r="C1" s="109" t="s">
        <v>145</v>
      </c>
      <c r="D1" s="109" t="s">
        <v>146</v>
      </c>
      <c r="E1" s="109" t="s">
        <v>147</v>
      </c>
      <c r="F1" s="229" t="s">
        <v>148</v>
      </c>
      <c r="G1" s="229"/>
      <c r="H1" s="229"/>
      <c r="I1" s="229"/>
      <c r="J1" s="229"/>
      <c r="K1" s="229"/>
      <c r="L1" s="229"/>
      <c r="M1" s="229"/>
      <c r="N1" s="228" t="s">
        <v>149</v>
      </c>
      <c r="O1" s="228"/>
      <c r="P1" s="228"/>
      <c r="Q1" s="228"/>
      <c r="R1" s="228"/>
      <c r="S1" s="228"/>
      <c r="T1" s="228"/>
      <c r="U1" s="228"/>
      <c r="V1" s="229" t="s">
        <v>150</v>
      </c>
      <c r="W1" s="229"/>
      <c r="X1" s="229"/>
      <c r="Y1" s="229"/>
      <c r="Z1" s="229"/>
      <c r="AA1" s="229"/>
      <c r="AB1" s="229"/>
      <c r="AC1" s="229"/>
      <c r="AD1" s="228" t="s">
        <v>85</v>
      </c>
      <c r="AE1" s="228"/>
      <c r="AF1" s="228"/>
      <c r="AG1" s="228"/>
      <c r="AH1" s="228"/>
      <c r="AI1" s="228"/>
      <c r="AJ1" s="228"/>
      <c r="AK1" s="228"/>
      <c r="AL1" s="229" t="s">
        <v>89</v>
      </c>
      <c r="AM1" s="229"/>
      <c r="AN1" s="229"/>
      <c r="AO1" s="229"/>
      <c r="AP1" s="229"/>
      <c r="AQ1" s="229"/>
      <c r="AR1" s="229"/>
      <c r="AS1" s="229"/>
      <c r="AT1" s="231" t="s">
        <v>151</v>
      </c>
      <c r="AU1" s="231"/>
      <c r="AV1" s="231"/>
      <c r="AW1" s="231"/>
      <c r="AX1" s="231"/>
      <c r="AY1" s="231"/>
      <c r="AZ1" s="231"/>
      <c r="BA1" s="231"/>
      <c r="BB1" s="229" t="s">
        <v>152</v>
      </c>
      <c r="BC1" s="229"/>
      <c r="BD1" s="229"/>
      <c r="BE1" s="229"/>
      <c r="BF1" s="229"/>
      <c r="BG1" s="229"/>
      <c r="BH1" s="229"/>
      <c r="BI1" s="229"/>
      <c r="BJ1" s="228" t="s">
        <v>153</v>
      </c>
      <c r="BK1" s="228"/>
      <c r="BL1" s="228"/>
      <c r="BM1" s="228"/>
      <c r="BN1" s="228"/>
      <c r="BO1" s="228"/>
      <c r="BP1" s="228"/>
      <c r="BQ1" s="228"/>
      <c r="BR1" s="229" t="s">
        <v>154</v>
      </c>
      <c r="BS1" s="229"/>
      <c r="BT1" s="229"/>
      <c r="BU1" s="229"/>
      <c r="BV1" s="229"/>
      <c r="BW1" s="229"/>
      <c r="BX1" s="229"/>
      <c r="BY1" s="229"/>
      <c r="BZ1" s="231" t="s">
        <v>155</v>
      </c>
      <c r="CA1" s="231"/>
      <c r="CB1" s="231"/>
      <c r="CC1" s="231"/>
      <c r="CD1" s="231"/>
      <c r="CE1" s="231"/>
      <c r="CF1" s="231"/>
      <c r="CG1" s="231"/>
      <c r="CH1" s="232" t="s">
        <v>156</v>
      </c>
      <c r="CI1" s="232"/>
      <c r="CJ1" s="232"/>
      <c r="CK1" s="232"/>
      <c r="CL1" s="232"/>
      <c r="CM1" s="232"/>
      <c r="CN1" s="232"/>
      <c r="CO1" s="232"/>
      <c r="CP1" s="229" t="s">
        <v>157</v>
      </c>
      <c r="CQ1" s="229"/>
      <c r="CR1" s="229"/>
      <c r="CS1" s="229"/>
      <c r="CT1" s="229"/>
      <c r="CU1" s="229"/>
      <c r="CV1" s="229"/>
      <c r="CW1" s="229"/>
      <c r="CX1" s="230" t="s">
        <v>103</v>
      </c>
      <c r="CY1" s="230"/>
      <c r="CZ1" s="230"/>
      <c r="DA1" s="230"/>
      <c r="DB1" s="230"/>
      <c r="DC1" s="230"/>
      <c r="DD1" s="230"/>
      <c r="DE1" s="230"/>
      <c r="DF1" s="225" t="s">
        <v>158</v>
      </c>
      <c r="DG1" s="225"/>
      <c r="DH1" s="225"/>
      <c r="DI1" s="225"/>
      <c r="DJ1" s="225"/>
      <c r="DK1" s="225"/>
      <c r="DL1" s="225"/>
      <c r="DM1" s="225"/>
      <c r="DN1" s="230" t="s">
        <v>159</v>
      </c>
      <c r="DO1" s="230"/>
      <c r="DP1" s="230"/>
      <c r="DQ1" s="230"/>
      <c r="DR1" s="230"/>
      <c r="DS1" s="230"/>
      <c r="DT1" s="230"/>
      <c r="DU1" s="230"/>
      <c r="DV1" s="225" t="s">
        <v>160</v>
      </c>
      <c r="DW1" s="225"/>
      <c r="DX1" s="225"/>
      <c r="DY1" s="225"/>
      <c r="DZ1" s="225"/>
      <c r="EA1" s="225"/>
      <c r="EB1" s="225"/>
      <c r="EC1" s="225"/>
      <c r="ED1" s="110"/>
      <c r="EE1" s="223" t="s">
        <v>161</v>
      </c>
      <c r="EF1" s="223"/>
      <c r="EG1" s="223"/>
      <c r="EH1" s="223"/>
      <c r="EI1" s="223"/>
      <c r="EJ1" s="223"/>
      <c r="EK1" s="224"/>
      <c r="EL1" s="111"/>
      <c r="EM1" s="225" t="s">
        <v>162</v>
      </c>
      <c r="EN1" s="225"/>
      <c r="EO1" s="225"/>
      <c r="EP1" s="225"/>
      <c r="EQ1" s="225"/>
      <c r="ER1" s="225"/>
      <c r="ES1" s="225"/>
      <c r="ET1" s="226" t="s">
        <v>163</v>
      </c>
      <c r="EU1" s="226"/>
      <c r="EV1" s="226"/>
      <c r="EW1" s="226"/>
      <c r="EX1" s="226"/>
      <c r="EY1" s="226"/>
      <c r="EZ1" s="226"/>
      <c r="FA1" s="226"/>
      <c r="FB1" s="227" t="s">
        <v>164</v>
      </c>
      <c r="FC1" s="227"/>
      <c r="FD1" s="227"/>
      <c r="FE1" s="227"/>
      <c r="FF1" s="227"/>
      <c r="FG1" s="227"/>
      <c r="FH1" s="227"/>
      <c r="FI1" s="227"/>
      <c r="FJ1" s="226" t="s">
        <v>165</v>
      </c>
      <c r="FK1" s="226"/>
      <c r="FL1" s="226"/>
      <c r="FM1" s="226"/>
      <c r="FN1" s="226"/>
      <c r="FO1" s="226"/>
      <c r="FP1" s="226"/>
      <c r="FQ1" s="226"/>
      <c r="FR1" s="227" t="s">
        <v>166</v>
      </c>
      <c r="FS1" s="227"/>
      <c r="FT1" s="227"/>
      <c r="FU1" s="227"/>
      <c r="FV1" s="227"/>
      <c r="FW1" s="227"/>
      <c r="FX1" s="227"/>
      <c r="FY1" s="227"/>
      <c r="FZ1" s="226" t="s">
        <v>129</v>
      </c>
      <c r="GA1" s="226"/>
      <c r="GB1" s="226"/>
      <c r="GC1" s="226"/>
      <c r="GD1" s="226"/>
      <c r="GE1" s="226"/>
      <c r="GF1" s="226"/>
      <c r="GG1" s="226"/>
      <c r="GH1" s="227" t="s">
        <v>130</v>
      </c>
      <c r="GI1" s="227"/>
      <c r="GJ1" s="227"/>
      <c r="GK1" s="227"/>
      <c r="GL1" s="227"/>
      <c r="GM1" s="227"/>
      <c r="GN1" s="227"/>
      <c r="GO1" s="227"/>
      <c r="GP1" s="226" t="s">
        <v>131</v>
      </c>
      <c r="GQ1" s="226"/>
      <c r="GR1" s="226"/>
      <c r="GS1" s="226"/>
      <c r="GT1" s="226"/>
      <c r="GU1" s="226"/>
      <c r="GV1" s="226"/>
      <c r="GW1" s="226"/>
      <c r="GX1" s="227" t="s">
        <v>132</v>
      </c>
      <c r="GY1" s="227"/>
      <c r="GZ1" s="227"/>
      <c r="HA1" s="227"/>
      <c r="HB1" s="227"/>
      <c r="HC1" s="227"/>
      <c r="HD1" s="227"/>
      <c r="HE1" s="227"/>
      <c r="HF1" s="226" t="s">
        <v>134</v>
      </c>
      <c r="HG1" s="226"/>
      <c r="HH1" s="226"/>
      <c r="HI1" s="226"/>
      <c r="HJ1" s="226"/>
      <c r="HK1" s="226"/>
      <c r="HL1" s="226"/>
      <c r="HM1" s="226"/>
      <c r="HN1" s="227" t="s">
        <v>135</v>
      </c>
      <c r="HO1" s="227"/>
      <c r="HP1" s="227"/>
      <c r="HQ1" s="227"/>
      <c r="HR1" s="227"/>
      <c r="HS1" s="227"/>
      <c r="HT1" s="227"/>
      <c r="HU1" s="227"/>
      <c r="HV1" s="226" t="s">
        <v>137</v>
      </c>
      <c r="HW1" s="226"/>
      <c r="HX1" s="226"/>
      <c r="HY1" s="226"/>
      <c r="HZ1" s="226"/>
      <c r="IA1" s="226"/>
      <c r="IB1" s="226"/>
      <c r="IC1" s="226"/>
      <c r="ID1" s="227" t="s">
        <v>167</v>
      </c>
      <c r="IE1" s="227"/>
      <c r="IF1" s="227"/>
      <c r="IG1" s="227"/>
      <c r="IH1" s="227"/>
      <c r="II1" s="227"/>
      <c r="IJ1" s="227"/>
      <c r="IK1" s="227"/>
      <c r="IL1" s="226" t="s">
        <v>139</v>
      </c>
      <c r="IM1" s="226"/>
      <c r="IN1" s="226"/>
      <c r="IO1" s="226"/>
      <c r="IP1" s="226"/>
      <c r="IQ1" s="226"/>
      <c r="IR1" s="226"/>
      <c r="IS1" s="226"/>
    </row>
    <row r="2" spans="1:253" s="123" customFormat="1" ht="12.75" customHeight="1">
      <c r="A2" s="112">
        <v>0</v>
      </c>
      <c r="B2" s="112"/>
      <c r="C2" s="112">
        <v>0</v>
      </c>
      <c r="D2" s="112"/>
      <c r="E2" s="112">
        <v>0</v>
      </c>
      <c r="F2" s="187" t="s">
        <v>168</v>
      </c>
      <c r="G2" s="187" t="s">
        <v>169</v>
      </c>
      <c r="H2" s="187" t="s">
        <v>170</v>
      </c>
      <c r="I2" s="187" t="s">
        <v>25</v>
      </c>
      <c r="J2" s="187" t="s">
        <v>171</v>
      </c>
      <c r="K2" s="187" t="s">
        <v>172</v>
      </c>
      <c r="L2" s="187" t="s">
        <v>173</v>
      </c>
      <c r="M2" s="208" t="s">
        <v>174</v>
      </c>
      <c r="N2" s="113" t="s">
        <v>175</v>
      </c>
      <c r="O2" s="113" t="s">
        <v>169</v>
      </c>
      <c r="P2" s="113" t="s">
        <v>170</v>
      </c>
      <c r="Q2" s="113" t="s">
        <v>25</v>
      </c>
      <c r="R2" s="113" t="s">
        <v>171</v>
      </c>
      <c r="S2" s="113" t="s">
        <v>172</v>
      </c>
      <c r="T2" s="113" t="s">
        <v>173</v>
      </c>
      <c r="U2" s="209" t="s">
        <v>174</v>
      </c>
      <c r="V2" s="187" t="s">
        <v>176</v>
      </c>
      <c r="W2" s="187" t="s">
        <v>169</v>
      </c>
      <c r="X2" s="187" t="s">
        <v>170</v>
      </c>
      <c r="Y2" s="187" t="s">
        <v>25</v>
      </c>
      <c r="Z2" s="187" t="s">
        <v>171</v>
      </c>
      <c r="AA2" s="187" t="s">
        <v>172</v>
      </c>
      <c r="AB2" s="187" t="s">
        <v>173</v>
      </c>
      <c r="AC2" s="208" t="s">
        <v>174</v>
      </c>
      <c r="AD2" s="113" t="s">
        <v>177</v>
      </c>
      <c r="AE2" s="113" t="s">
        <v>169</v>
      </c>
      <c r="AF2" s="113" t="s">
        <v>170</v>
      </c>
      <c r="AG2" s="113" t="s">
        <v>25</v>
      </c>
      <c r="AH2" s="113" t="s">
        <v>171</v>
      </c>
      <c r="AI2" s="113" t="s">
        <v>172</v>
      </c>
      <c r="AJ2" s="113" t="s">
        <v>173</v>
      </c>
      <c r="AK2" s="209" t="s">
        <v>174</v>
      </c>
      <c r="AL2" s="187" t="s">
        <v>178</v>
      </c>
      <c r="AM2" s="187" t="s">
        <v>169</v>
      </c>
      <c r="AN2" s="187" t="s">
        <v>170</v>
      </c>
      <c r="AO2" s="187" t="s">
        <v>25</v>
      </c>
      <c r="AP2" s="187" t="s">
        <v>171</v>
      </c>
      <c r="AQ2" s="187" t="s">
        <v>172</v>
      </c>
      <c r="AR2" s="187" t="s">
        <v>173</v>
      </c>
      <c r="AS2" s="187" t="s">
        <v>174</v>
      </c>
      <c r="AT2" s="114" t="s">
        <v>179</v>
      </c>
      <c r="AU2" s="114" t="s">
        <v>169</v>
      </c>
      <c r="AV2" s="114" t="s">
        <v>170</v>
      </c>
      <c r="AW2" s="114" t="s">
        <v>25</v>
      </c>
      <c r="AX2" s="114" t="s">
        <v>171</v>
      </c>
      <c r="AY2" s="114" t="s">
        <v>172</v>
      </c>
      <c r="AZ2" s="114" t="s">
        <v>173</v>
      </c>
      <c r="BA2" s="210" t="s">
        <v>174</v>
      </c>
      <c r="BB2" s="187" t="s">
        <v>180</v>
      </c>
      <c r="BC2" s="187" t="s">
        <v>169</v>
      </c>
      <c r="BD2" s="187" t="s">
        <v>170</v>
      </c>
      <c r="BE2" s="187" t="s">
        <v>25</v>
      </c>
      <c r="BF2" s="187" t="s">
        <v>171</v>
      </c>
      <c r="BG2" s="187" t="s">
        <v>172</v>
      </c>
      <c r="BH2" s="187" t="s">
        <v>173</v>
      </c>
      <c r="BI2" s="187" t="s">
        <v>174</v>
      </c>
      <c r="BJ2" s="113" t="s">
        <v>181</v>
      </c>
      <c r="BK2" s="113" t="s">
        <v>169</v>
      </c>
      <c r="BL2" s="113" t="s">
        <v>170</v>
      </c>
      <c r="BM2" s="113" t="s">
        <v>25</v>
      </c>
      <c r="BN2" s="113" t="s">
        <v>171</v>
      </c>
      <c r="BO2" s="113" t="s">
        <v>172</v>
      </c>
      <c r="BP2" s="113" t="s">
        <v>173</v>
      </c>
      <c r="BQ2" s="209" t="s">
        <v>174</v>
      </c>
      <c r="BR2" s="187" t="s">
        <v>182</v>
      </c>
      <c r="BS2" s="187" t="s">
        <v>169</v>
      </c>
      <c r="BT2" s="187" t="s">
        <v>170</v>
      </c>
      <c r="BU2" s="187" t="s">
        <v>25</v>
      </c>
      <c r="BV2" s="187" t="s">
        <v>171</v>
      </c>
      <c r="BW2" s="187" t="s">
        <v>172</v>
      </c>
      <c r="BX2" s="187" t="s">
        <v>173</v>
      </c>
      <c r="BY2" s="187" t="s">
        <v>174</v>
      </c>
      <c r="BZ2" s="114" t="s">
        <v>183</v>
      </c>
      <c r="CA2" s="114" t="s">
        <v>169</v>
      </c>
      <c r="CB2" s="114" t="s">
        <v>170</v>
      </c>
      <c r="CC2" s="114" t="s">
        <v>25</v>
      </c>
      <c r="CD2" s="114" t="s">
        <v>171</v>
      </c>
      <c r="CE2" s="114" t="s">
        <v>172</v>
      </c>
      <c r="CF2" s="114" t="s">
        <v>173</v>
      </c>
      <c r="CG2" s="210" t="s">
        <v>174</v>
      </c>
      <c r="CH2" s="189" t="s">
        <v>184</v>
      </c>
      <c r="CI2" s="189" t="s">
        <v>169</v>
      </c>
      <c r="CJ2" s="189" t="s">
        <v>170</v>
      </c>
      <c r="CK2" s="189" t="s">
        <v>25</v>
      </c>
      <c r="CL2" s="189" t="s">
        <v>171</v>
      </c>
      <c r="CM2" s="189" t="s">
        <v>172</v>
      </c>
      <c r="CN2" s="189" t="s">
        <v>173</v>
      </c>
      <c r="CO2" s="189" t="s">
        <v>174</v>
      </c>
      <c r="CP2" s="187" t="s">
        <v>185</v>
      </c>
      <c r="CQ2" s="187" t="s">
        <v>169</v>
      </c>
      <c r="CR2" s="187" t="s">
        <v>170</v>
      </c>
      <c r="CS2" s="187" t="s">
        <v>25</v>
      </c>
      <c r="CT2" s="187" t="s">
        <v>171</v>
      </c>
      <c r="CU2" s="187" t="s">
        <v>172</v>
      </c>
      <c r="CV2" s="187" t="s">
        <v>173</v>
      </c>
      <c r="CW2" s="187" t="s">
        <v>174</v>
      </c>
      <c r="CX2" s="188" t="s">
        <v>186</v>
      </c>
      <c r="CY2" s="188" t="s">
        <v>169</v>
      </c>
      <c r="CZ2" s="188" t="s">
        <v>170</v>
      </c>
      <c r="DA2" s="188" t="s">
        <v>25</v>
      </c>
      <c r="DB2" s="188" t="s">
        <v>171</v>
      </c>
      <c r="DC2" s="188" t="s">
        <v>172</v>
      </c>
      <c r="DD2" s="188" t="s">
        <v>173</v>
      </c>
      <c r="DE2" s="190" t="s">
        <v>174</v>
      </c>
      <c r="DF2" s="184" t="s">
        <v>187</v>
      </c>
      <c r="DG2" s="184" t="s">
        <v>169</v>
      </c>
      <c r="DH2" s="184" t="s">
        <v>170</v>
      </c>
      <c r="DI2" s="184" t="s">
        <v>25</v>
      </c>
      <c r="DJ2" s="184" t="s">
        <v>171</v>
      </c>
      <c r="DK2" s="184" t="s">
        <v>172</v>
      </c>
      <c r="DL2" s="184" t="s">
        <v>173</v>
      </c>
      <c r="DM2" s="184" t="s">
        <v>174</v>
      </c>
      <c r="DN2" s="188" t="s">
        <v>188</v>
      </c>
      <c r="DO2" s="188" t="s">
        <v>169</v>
      </c>
      <c r="DP2" s="188" t="s">
        <v>170</v>
      </c>
      <c r="DQ2" s="188" t="s">
        <v>25</v>
      </c>
      <c r="DR2" s="188" t="s">
        <v>171</v>
      </c>
      <c r="DS2" s="188" t="s">
        <v>172</v>
      </c>
      <c r="DT2" s="188" t="s">
        <v>173</v>
      </c>
      <c r="DU2" s="190" t="s">
        <v>174</v>
      </c>
      <c r="DV2" s="184" t="s">
        <v>189</v>
      </c>
      <c r="DW2" s="184" t="s">
        <v>169</v>
      </c>
      <c r="DX2" s="184" t="s">
        <v>170</v>
      </c>
      <c r="DY2" s="184" t="s">
        <v>25</v>
      </c>
      <c r="DZ2" s="184" t="s">
        <v>171</v>
      </c>
      <c r="EA2" s="184" t="s">
        <v>172</v>
      </c>
      <c r="EB2" s="184" t="s">
        <v>173</v>
      </c>
      <c r="EC2" s="184" t="s">
        <v>174</v>
      </c>
      <c r="ED2" s="115" t="s">
        <v>190</v>
      </c>
      <c r="EE2" s="188" t="s">
        <v>169</v>
      </c>
      <c r="EF2" s="188" t="s">
        <v>170</v>
      </c>
      <c r="EG2" s="188" t="s">
        <v>25</v>
      </c>
      <c r="EH2" s="188" t="s">
        <v>171</v>
      </c>
      <c r="EI2" s="188" t="s">
        <v>172</v>
      </c>
      <c r="EJ2" s="188" t="s">
        <v>173</v>
      </c>
      <c r="EK2" s="190" t="s">
        <v>174</v>
      </c>
      <c r="EL2" s="111" t="s">
        <v>191</v>
      </c>
      <c r="EM2" s="184" t="s">
        <v>169</v>
      </c>
      <c r="EN2" s="184" t="s">
        <v>170</v>
      </c>
      <c r="EO2" s="184" t="s">
        <v>25</v>
      </c>
      <c r="EP2" s="184" t="s">
        <v>171</v>
      </c>
      <c r="EQ2" s="184" t="s">
        <v>172</v>
      </c>
      <c r="ER2" s="184" t="s">
        <v>173</v>
      </c>
      <c r="ES2" s="184" t="s">
        <v>174</v>
      </c>
      <c r="ET2" s="185" t="s">
        <v>192</v>
      </c>
      <c r="EU2" s="185" t="s">
        <v>169</v>
      </c>
      <c r="EV2" s="185" t="s">
        <v>170</v>
      </c>
      <c r="EW2" s="185" t="s">
        <v>25</v>
      </c>
      <c r="EX2" s="185" t="s">
        <v>171</v>
      </c>
      <c r="EY2" s="185" t="s">
        <v>172</v>
      </c>
      <c r="EZ2" s="185" t="s">
        <v>173</v>
      </c>
      <c r="FA2" s="211" t="s">
        <v>174</v>
      </c>
      <c r="FB2" s="186" t="s">
        <v>193</v>
      </c>
      <c r="FC2" s="186" t="s">
        <v>169</v>
      </c>
      <c r="FD2" s="186" t="s">
        <v>170</v>
      </c>
      <c r="FE2" s="186" t="s">
        <v>25</v>
      </c>
      <c r="FF2" s="186" t="s">
        <v>171</v>
      </c>
      <c r="FG2" s="186" t="s">
        <v>172</v>
      </c>
      <c r="FH2" s="186" t="s">
        <v>173</v>
      </c>
      <c r="FI2" s="212" t="s">
        <v>174</v>
      </c>
      <c r="FJ2" s="185" t="s">
        <v>194</v>
      </c>
      <c r="FK2" s="185" t="s">
        <v>169</v>
      </c>
      <c r="FL2" s="185" t="s">
        <v>170</v>
      </c>
      <c r="FM2" s="185" t="s">
        <v>25</v>
      </c>
      <c r="FN2" s="185" t="s">
        <v>171</v>
      </c>
      <c r="FO2" s="185" t="s">
        <v>172</v>
      </c>
      <c r="FP2" s="185" t="s">
        <v>173</v>
      </c>
      <c r="FQ2" s="213" t="s">
        <v>174</v>
      </c>
      <c r="FR2" s="186" t="s">
        <v>195</v>
      </c>
      <c r="FS2" s="186" t="s">
        <v>169</v>
      </c>
      <c r="FT2" s="186" t="s">
        <v>170</v>
      </c>
      <c r="FU2" s="186" t="s">
        <v>25</v>
      </c>
      <c r="FV2" s="186" t="s">
        <v>171</v>
      </c>
      <c r="FW2" s="186" t="s">
        <v>172</v>
      </c>
      <c r="FX2" s="186" t="s">
        <v>173</v>
      </c>
      <c r="FY2" s="186" t="s">
        <v>174</v>
      </c>
      <c r="FZ2" s="185" t="s">
        <v>196</v>
      </c>
      <c r="GA2" s="185" t="s">
        <v>169</v>
      </c>
      <c r="GB2" s="185" t="s">
        <v>170</v>
      </c>
      <c r="GC2" s="185" t="s">
        <v>25</v>
      </c>
      <c r="GD2" s="185" t="s">
        <v>171</v>
      </c>
      <c r="GE2" s="185" t="s">
        <v>172</v>
      </c>
      <c r="GF2" s="185" t="s">
        <v>173</v>
      </c>
      <c r="GG2" s="211" t="s">
        <v>174</v>
      </c>
      <c r="GH2" s="186" t="s">
        <v>197</v>
      </c>
      <c r="GI2" s="186" t="s">
        <v>169</v>
      </c>
      <c r="GJ2" s="186" t="s">
        <v>170</v>
      </c>
      <c r="GK2" s="186" t="s">
        <v>25</v>
      </c>
      <c r="GL2" s="186" t="s">
        <v>171</v>
      </c>
      <c r="GM2" s="186" t="s">
        <v>172</v>
      </c>
      <c r="GN2" s="186" t="s">
        <v>173</v>
      </c>
      <c r="GO2" s="186" t="s">
        <v>174</v>
      </c>
      <c r="GP2" s="185" t="s">
        <v>198</v>
      </c>
      <c r="GQ2" s="185" t="s">
        <v>169</v>
      </c>
      <c r="GR2" s="185" t="s">
        <v>170</v>
      </c>
      <c r="GS2" s="185" t="s">
        <v>25</v>
      </c>
      <c r="GT2" s="185" t="s">
        <v>171</v>
      </c>
      <c r="GU2" s="185" t="s">
        <v>172</v>
      </c>
      <c r="GV2" s="185" t="s">
        <v>173</v>
      </c>
      <c r="GW2" s="211" t="s">
        <v>174</v>
      </c>
      <c r="GX2" s="186" t="s">
        <v>199</v>
      </c>
      <c r="GY2" s="186" t="s">
        <v>169</v>
      </c>
      <c r="GZ2" s="186" t="s">
        <v>170</v>
      </c>
      <c r="HA2" s="186" t="s">
        <v>25</v>
      </c>
      <c r="HB2" s="186" t="s">
        <v>171</v>
      </c>
      <c r="HC2" s="186" t="s">
        <v>172</v>
      </c>
      <c r="HD2" s="186" t="s">
        <v>173</v>
      </c>
      <c r="HE2" s="186" t="s">
        <v>174</v>
      </c>
      <c r="HF2" s="185" t="s">
        <v>200</v>
      </c>
      <c r="HG2" s="185" t="s">
        <v>169</v>
      </c>
      <c r="HH2" s="185" t="s">
        <v>170</v>
      </c>
      <c r="HI2" s="185" t="s">
        <v>25</v>
      </c>
      <c r="HJ2" s="185" t="s">
        <v>171</v>
      </c>
      <c r="HK2" s="185" t="s">
        <v>172</v>
      </c>
      <c r="HL2" s="185" t="s">
        <v>173</v>
      </c>
      <c r="HM2" s="211" t="s">
        <v>174</v>
      </c>
      <c r="HN2" s="186" t="s">
        <v>201</v>
      </c>
      <c r="HO2" s="186" t="s">
        <v>169</v>
      </c>
      <c r="HP2" s="186" t="s">
        <v>170</v>
      </c>
      <c r="HQ2" s="186" t="s">
        <v>25</v>
      </c>
      <c r="HR2" s="186" t="s">
        <v>171</v>
      </c>
      <c r="HS2" s="186" t="s">
        <v>172</v>
      </c>
      <c r="HT2" s="186" t="s">
        <v>173</v>
      </c>
      <c r="HU2" s="186" t="s">
        <v>174</v>
      </c>
      <c r="HV2" s="185" t="s">
        <v>202</v>
      </c>
      <c r="HW2" s="185" t="s">
        <v>169</v>
      </c>
      <c r="HX2" s="185" t="s">
        <v>170</v>
      </c>
      <c r="HY2" s="185" t="s">
        <v>25</v>
      </c>
      <c r="HZ2" s="185" t="s">
        <v>171</v>
      </c>
      <c r="IA2" s="185" t="s">
        <v>172</v>
      </c>
      <c r="IB2" s="185" t="s">
        <v>173</v>
      </c>
      <c r="IC2" s="211" t="s">
        <v>174</v>
      </c>
      <c r="ID2" s="186" t="s">
        <v>203</v>
      </c>
      <c r="IE2" s="186" t="s">
        <v>169</v>
      </c>
      <c r="IF2" s="186" t="s">
        <v>170</v>
      </c>
      <c r="IG2" s="186" t="s">
        <v>25</v>
      </c>
      <c r="IH2" s="186" t="s">
        <v>171</v>
      </c>
      <c r="II2" s="186" t="s">
        <v>172</v>
      </c>
      <c r="IJ2" s="186" t="s">
        <v>173</v>
      </c>
      <c r="IK2" s="186" t="s">
        <v>174</v>
      </c>
      <c r="IL2" s="185" t="s">
        <v>204</v>
      </c>
      <c r="IM2" s="185" t="s">
        <v>169</v>
      </c>
      <c r="IN2" s="185" t="s">
        <v>170</v>
      </c>
      <c r="IO2" s="185" t="s">
        <v>25</v>
      </c>
      <c r="IP2" s="185" t="s">
        <v>171</v>
      </c>
      <c r="IQ2" s="185" t="s">
        <v>205</v>
      </c>
      <c r="IR2" s="185" t="s">
        <v>173</v>
      </c>
      <c r="IS2" s="211" t="s">
        <v>174</v>
      </c>
    </row>
    <row r="3" spans="1:253" s="123" customFormat="1" ht="12.75" customHeight="1">
      <c r="A3" s="123" t="s">
        <v>206</v>
      </c>
      <c r="B3" s="123" t="s">
        <v>207</v>
      </c>
      <c r="C3" s="123" t="s">
        <v>208</v>
      </c>
      <c r="D3" s="123" t="s">
        <v>209</v>
      </c>
      <c r="E3" s="123" t="s">
        <v>210</v>
      </c>
      <c r="F3" s="123" t="s">
        <v>211</v>
      </c>
      <c r="G3" s="116">
        <v>38042000</v>
      </c>
      <c r="H3" s="117" t="s">
        <v>212</v>
      </c>
      <c r="I3" s="117" t="s">
        <v>213</v>
      </c>
      <c r="J3" s="117">
        <v>2</v>
      </c>
      <c r="K3" s="117" t="s">
        <v>214</v>
      </c>
      <c r="L3" s="117" t="s">
        <v>215</v>
      </c>
      <c r="M3" s="118" t="s">
        <v>63</v>
      </c>
      <c r="N3" s="124" t="s">
        <v>216</v>
      </c>
      <c r="O3" s="119">
        <v>652867</v>
      </c>
      <c r="P3" s="119" t="s">
        <v>217</v>
      </c>
      <c r="Q3" s="119" t="s">
        <v>218</v>
      </c>
      <c r="R3" s="119">
        <v>1</v>
      </c>
      <c r="S3" s="119" t="s">
        <v>219</v>
      </c>
      <c r="T3" s="119" t="s">
        <v>220</v>
      </c>
      <c r="U3" s="120" t="s">
        <v>221</v>
      </c>
      <c r="V3" s="124" t="s">
        <v>222</v>
      </c>
      <c r="W3" s="117">
        <v>38042000</v>
      </c>
      <c r="X3" s="117" t="s">
        <v>212</v>
      </c>
      <c r="Y3" s="117" t="s">
        <v>213</v>
      </c>
      <c r="Z3" s="117">
        <v>2</v>
      </c>
      <c r="AA3" s="117" t="s">
        <v>223</v>
      </c>
      <c r="AB3" s="117" t="s">
        <v>215</v>
      </c>
      <c r="AC3" s="118" t="s">
        <v>63</v>
      </c>
      <c r="AD3" s="124" t="s">
        <v>224</v>
      </c>
      <c r="AE3" s="125">
        <v>38042000</v>
      </c>
      <c r="AF3" s="125" t="s">
        <v>212</v>
      </c>
      <c r="AG3" s="125" t="s">
        <v>213</v>
      </c>
      <c r="AH3" s="125">
        <v>2</v>
      </c>
      <c r="AI3" s="125" t="s">
        <v>219</v>
      </c>
      <c r="AJ3" s="125" t="s">
        <v>215</v>
      </c>
      <c r="AK3" s="126" t="s">
        <v>63</v>
      </c>
      <c r="AL3" s="124" t="s">
        <v>225</v>
      </c>
      <c r="AM3" s="117">
        <v>5427000</v>
      </c>
      <c r="AN3" s="117" t="s">
        <v>226</v>
      </c>
      <c r="AO3" s="117" t="s">
        <v>213</v>
      </c>
      <c r="AP3" s="117">
        <v>2</v>
      </c>
      <c r="AQ3" s="117" t="s">
        <v>227</v>
      </c>
      <c r="AR3" s="117" t="s">
        <v>228</v>
      </c>
      <c r="AS3" s="118" t="s">
        <v>57</v>
      </c>
      <c r="AT3" s="125" t="s">
        <v>229</v>
      </c>
      <c r="AU3" s="125" t="s">
        <v>230</v>
      </c>
      <c r="AV3" s="125" t="s">
        <v>230</v>
      </c>
      <c r="AW3" s="125" t="s">
        <v>230</v>
      </c>
      <c r="AX3" s="125" t="s">
        <v>230</v>
      </c>
      <c r="AY3" s="125" t="s">
        <v>230</v>
      </c>
      <c r="AZ3" s="125" t="s">
        <v>230</v>
      </c>
      <c r="BA3" s="126" t="s">
        <v>231</v>
      </c>
      <c r="BB3" s="124" t="s">
        <v>232</v>
      </c>
      <c r="BC3" s="117" t="s">
        <v>230</v>
      </c>
      <c r="BD3" s="117">
        <v>0</v>
      </c>
      <c r="BE3" s="117" t="s">
        <v>230</v>
      </c>
      <c r="BF3" s="117" t="s">
        <v>230</v>
      </c>
      <c r="BG3" s="117">
        <v>0</v>
      </c>
      <c r="BH3" s="117">
        <v>0</v>
      </c>
      <c r="BI3" s="118" t="s">
        <v>221</v>
      </c>
      <c r="BJ3" s="125" t="s">
        <v>233</v>
      </c>
      <c r="BK3" s="125">
        <v>13023</v>
      </c>
      <c r="BL3" s="125" t="s">
        <v>234</v>
      </c>
      <c r="BM3" s="125" t="s">
        <v>213</v>
      </c>
      <c r="BN3" s="125">
        <v>2</v>
      </c>
      <c r="BO3" s="125" t="s">
        <v>235</v>
      </c>
      <c r="BP3" s="125" t="s">
        <v>236</v>
      </c>
      <c r="BQ3" s="126" t="s">
        <v>42</v>
      </c>
      <c r="BR3" s="124" t="s">
        <v>237</v>
      </c>
      <c r="BS3" s="117" t="s">
        <v>230</v>
      </c>
      <c r="BT3" s="117">
        <v>0</v>
      </c>
      <c r="BU3" s="117" t="s">
        <v>230</v>
      </c>
      <c r="BV3" s="117" t="s">
        <v>230</v>
      </c>
      <c r="BW3" s="117">
        <v>0</v>
      </c>
      <c r="BX3" s="117">
        <v>0</v>
      </c>
      <c r="BY3" s="118" t="s">
        <v>221</v>
      </c>
      <c r="BZ3" s="125" t="s">
        <v>238</v>
      </c>
      <c r="CA3" s="125" t="s">
        <v>230</v>
      </c>
      <c r="CB3" s="125" t="s">
        <v>230</v>
      </c>
      <c r="CC3" s="125" t="s">
        <v>230</v>
      </c>
      <c r="CD3" s="125" t="s">
        <v>230</v>
      </c>
      <c r="CE3" s="125" t="s">
        <v>230</v>
      </c>
      <c r="CF3" s="125" t="s">
        <v>230</v>
      </c>
      <c r="CG3" s="126" t="s">
        <v>239</v>
      </c>
      <c r="CH3" s="124" t="s">
        <v>240</v>
      </c>
      <c r="CI3" s="125" t="e">
        <v>#N/A</v>
      </c>
      <c r="CJ3" s="125" t="e">
        <v>#N/A</v>
      </c>
      <c r="CK3" s="125" t="e">
        <v>#N/A</v>
      </c>
      <c r="CL3" s="125" t="e">
        <v>#N/A</v>
      </c>
      <c r="CM3" s="125" t="e">
        <v>#N/A</v>
      </c>
      <c r="CN3" s="125" t="e">
        <v>#N/A</v>
      </c>
      <c r="CO3" s="131" t="e">
        <v>#N/A</v>
      </c>
      <c r="CP3" s="125" t="s">
        <v>241</v>
      </c>
      <c r="CQ3" s="117">
        <v>13114</v>
      </c>
      <c r="CR3" s="117" t="s">
        <v>242</v>
      </c>
      <c r="CS3" s="117" t="s">
        <v>213</v>
      </c>
      <c r="CT3" s="117">
        <v>2</v>
      </c>
      <c r="CU3" s="117" t="s">
        <v>243</v>
      </c>
      <c r="CV3" s="117" t="s">
        <v>244</v>
      </c>
      <c r="CW3" s="118" t="s">
        <v>221</v>
      </c>
      <c r="CX3" s="125" t="s">
        <v>245</v>
      </c>
      <c r="CY3" s="125">
        <v>18400000</v>
      </c>
      <c r="CZ3" s="125" t="s">
        <v>246</v>
      </c>
      <c r="DA3" s="125" t="s">
        <v>213</v>
      </c>
      <c r="DB3" s="125">
        <v>2</v>
      </c>
      <c r="DC3" s="125" t="s">
        <v>247</v>
      </c>
      <c r="DD3" s="125" t="s">
        <v>215</v>
      </c>
      <c r="DE3" s="131" t="s">
        <v>63</v>
      </c>
      <c r="DF3" s="127" t="s">
        <v>248</v>
      </c>
      <c r="DG3" s="117">
        <v>0</v>
      </c>
      <c r="DH3" s="117" t="s">
        <v>246</v>
      </c>
      <c r="DI3" s="117" t="s">
        <v>213</v>
      </c>
      <c r="DJ3" s="117">
        <v>2</v>
      </c>
      <c r="DK3" s="117" t="s">
        <v>247</v>
      </c>
      <c r="DL3" s="117" t="s">
        <v>215</v>
      </c>
      <c r="DM3" s="118" t="s">
        <v>63</v>
      </c>
      <c r="DN3" s="125" t="s">
        <v>249</v>
      </c>
      <c r="DO3" s="125">
        <v>19642000</v>
      </c>
      <c r="DP3" s="125" t="s">
        <v>246</v>
      </c>
      <c r="DQ3" s="125" t="s">
        <v>213</v>
      </c>
      <c r="DR3" s="125">
        <v>2</v>
      </c>
      <c r="DS3" s="125" t="s">
        <v>247</v>
      </c>
      <c r="DT3" s="125" t="s">
        <v>215</v>
      </c>
      <c r="DU3" s="126" t="s">
        <v>63</v>
      </c>
      <c r="DV3" s="124" t="s">
        <v>250</v>
      </c>
      <c r="DW3" s="117">
        <v>12100000</v>
      </c>
      <c r="DX3" s="117" t="s">
        <v>246</v>
      </c>
      <c r="DY3" s="117" t="s">
        <v>213</v>
      </c>
      <c r="DZ3" s="117">
        <v>2</v>
      </c>
      <c r="EA3" s="117" t="s">
        <v>247</v>
      </c>
      <c r="EB3" s="117" t="s">
        <v>215</v>
      </c>
      <c r="EC3" s="118" t="s">
        <v>63</v>
      </c>
      <c r="ED3" s="125" t="s">
        <v>251</v>
      </c>
      <c r="EE3" s="125">
        <v>5800000</v>
      </c>
      <c r="EF3" s="125" t="s">
        <v>246</v>
      </c>
      <c r="EG3" s="125" t="s">
        <v>213</v>
      </c>
      <c r="EH3" s="125">
        <v>2</v>
      </c>
      <c r="EI3" s="125" t="s">
        <v>247</v>
      </c>
      <c r="EJ3" s="125" t="s">
        <v>215</v>
      </c>
      <c r="EK3" s="126" t="s">
        <v>63</v>
      </c>
      <c r="EL3" s="124" t="s">
        <v>252</v>
      </c>
      <c r="EM3" s="117">
        <v>500000</v>
      </c>
      <c r="EN3" s="117" t="s">
        <v>246</v>
      </c>
      <c r="EO3" s="117" t="s">
        <v>213</v>
      </c>
      <c r="EP3" s="117">
        <v>2</v>
      </c>
      <c r="EQ3" s="117" t="s">
        <v>247</v>
      </c>
      <c r="ER3" s="117" t="s">
        <v>215</v>
      </c>
      <c r="ES3" s="118" t="s">
        <v>63</v>
      </c>
      <c r="ET3" s="125" t="s">
        <v>253</v>
      </c>
      <c r="EU3" s="125">
        <v>12598</v>
      </c>
      <c r="EV3" s="125" t="s">
        <v>254</v>
      </c>
      <c r="EW3" s="125" t="s">
        <v>213</v>
      </c>
      <c r="EX3" s="125">
        <v>2</v>
      </c>
      <c r="EY3" s="125" t="s">
        <v>255</v>
      </c>
      <c r="EZ3" s="125" t="s">
        <v>256</v>
      </c>
      <c r="FA3" s="126" t="s">
        <v>46</v>
      </c>
      <c r="FB3" s="124" t="s">
        <v>257</v>
      </c>
      <c r="FC3" s="117">
        <v>5</v>
      </c>
      <c r="FD3" s="117" t="s">
        <v>246</v>
      </c>
      <c r="FE3" s="117" t="s">
        <v>213</v>
      </c>
      <c r="FF3" s="117">
        <v>2</v>
      </c>
      <c r="FG3" s="117" t="s">
        <v>247</v>
      </c>
      <c r="FH3" s="117" t="s">
        <v>215</v>
      </c>
      <c r="FI3" s="118" t="s">
        <v>63</v>
      </c>
      <c r="FJ3" s="124" t="s">
        <v>258</v>
      </c>
      <c r="FK3" s="125" t="s">
        <v>230</v>
      </c>
      <c r="FL3" s="125">
        <v>0</v>
      </c>
      <c r="FM3" s="125" t="s">
        <v>230</v>
      </c>
      <c r="FN3" s="125" t="s">
        <v>230</v>
      </c>
      <c r="FO3" s="125">
        <v>0</v>
      </c>
      <c r="FP3" s="125">
        <v>0</v>
      </c>
      <c r="FQ3" s="126" t="s">
        <v>221</v>
      </c>
      <c r="FR3" s="124" t="s">
        <v>259</v>
      </c>
      <c r="FS3" s="117" t="s">
        <v>230</v>
      </c>
      <c r="FT3" s="117">
        <v>0</v>
      </c>
      <c r="FU3" s="117" t="s">
        <v>230</v>
      </c>
      <c r="FV3" s="117" t="s">
        <v>230</v>
      </c>
      <c r="FW3" s="117">
        <v>0</v>
      </c>
      <c r="FX3" s="117">
        <v>0</v>
      </c>
      <c r="FY3" s="118" t="s">
        <v>221</v>
      </c>
      <c r="FZ3" s="125" t="s">
        <v>260</v>
      </c>
      <c r="GA3" s="125">
        <v>1</v>
      </c>
      <c r="GB3" s="125" t="s">
        <v>261</v>
      </c>
      <c r="GC3" s="125" t="s">
        <v>213</v>
      </c>
      <c r="GD3" s="125">
        <v>2</v>
      </c>
      <c r="GE3" s="125" t="s">
        <v>262</v>
      </c>
      <c r="GF3" s="125" t="s">
        <v>263</v>
      </c>
      <c r="GG3" s="126" t="s">
        <v>52</v>
      </c>
      <c r="GH3" s="124" t="s">
        <v>264</v>
      </c>
      <c r="GI3" s="117">
        <v>3</v>
      </c>
      <c r="GJ3" s="117" t="s">
        <v>261</v>
      </c>
      <c r="GK3" s="117" t="s">
        <v>213</v>
      </c>
      <c r="GL3" s="117">
        <v>2</v>
      </c>
      <c r="GM3" s="117" t="s">
        <v>262</v>
      </c>
      <c r="GN3" s="117" t="s">
        <v>263</v>
      </c>
      <c r="GO3" s="118" t="s">
        <v>52</v>
      </c>
      <c r="GP3" s="125" t="s">
        <v>265</v>
      </c>
      <c r="GQ3" s="125">
        <v>2</v>
      </c>
      <c r="GR3" s="125" t="s">
        <v>261</v>
      </c>
      <c r="GS3" s="125" t="s">
        <v>213</v>
      </c>
      <c r="GT3" s="125">
        <v>2</v>
      </c>
      <c r="GU3" s="125" t="s">
        <v>262</v>
      </c>
      <c r="GV3" s="125" t="s">
        <v>263</v>
      </c>
      <c r="GW3" s="126" t="s">
        <v>52</v>
      </c>
      <c r="GX3" s="124" t="s">
        <v>266</v>
      </c>
      <c r="GY3" s="117">
        <v>3</v>
      </c>
      <c r="GZ3" s="117" t="s">
        <v>261</v>
      </c>
      <c r="HA3" s="117" t="s">
        <v>213</v>
      </c>
      <c r="HB3" s="117">
        <v>2</v>
      </c>
      <c r="HC3" s="117" t="s">
        <v>262</v>
      </c>
      <c r="HD3" s="117" t="s">
        <v>263</v>
      </c>
      <c r="HE3" s="118" t="s">
        <v>52</v>
      </c>
      <c r="HF3" s="125" t="s">
        <v>267</v>
      </c>
      <c r="HG3" s="125">
        <v>0</v>
      </c>
      <c r="HH3" s="125" t="s">
        <v>261</v>
      </c>
      <c r="HI3" s="125" t="s">
        <v>213</v>
      </c>
      <c r="HJ3" s="125">
        <v>2</v>
      </c>
      <c r="HK3" s="125" t="s">
        <v>262</v>
      </c>
      <c r="HL3" s="125" t="s">
        <v>263</v>
      </c>
      <c r="HM3" s="126" t="s">
        <v>52</v>
      </c>
      <c r="HN3" s="124" t="s">
        <v>268</v>
      </c>
      <c r="HO3" s="117">
        <v>3</v>
      </c>
      <c r="HP3" s="117" t="s">
        <v>261</v>
      </c>
      <c r="HQ3" s="117" t="s">
        <v>213</v>
      </c>
      <c r="HR3" s="117">
        <v>2</v>
      </c>
      <c r="HS3" s="117" t="s">
        <v>262</v>
      </c>
      <c r="HT3" s="117" t="s">
        <v>263</v>
      </c>
      <c r="HU3" s="118" t="s">
        <v>52</v>
      </c>
      <c r="HV3" s="125" t="s">
        <v>269</v>
      </c>
      <c r="HW3" s="125">
        <v>3</v>
      </c>
      <c r="HX3" s="125" t="s">
        <v>261</v>
      </c>
      <c r="HY3" s="125" t="s">
        <v>213</v>
      </c>
      <c r="HZ3" s="125">
        <v>2</v>
      </c>
      <c r="IA3" s="125" t="s">
        <v>262</v>
      </c>
      <c r="IB3" s="125" t="s">
        <v>263</v>
      </c>
      <c r="IC3" s="126" t="s">
        <v>52</v>
      </c>
      <c r="ID3" s="124" t="s">
        <v>270</v>
      </c>
      <c r="IE3" s="117">
        <v>3</v>
      </c>
      <c r="IF3" s="117" t="s">
        <v>261</v>
      </c>
      <c r="IG3" s="117" t="s">
        <v>213</v>
      </c>
      <c r="IH3" s="117">
        <v>2</v>
      </c>
      <c r="II3" s="117" t="s">
        <v>262</v>
      </c>
      <c r="IJ3" s="117" t="s">
        <v>263</v>
      </c>
      <c r="IK3" s="118" t="s">
        <v>52</v>
      </c>
      <c r="IL3" s="125" t="s">
        <v>271</v>
      </c>
      <c r="IM3" s="125">
        <v>3</v>
      </c>
      <c r="IN3" s="125" t="s">
        <v>261</v>
      </c>
      <c r="IO3" s="125" t="s">
        <v>213</v>
      </c>
      <c r="IP3" s="125">
        <v>2</v>
      </c>
      <c r="IQ3" s="125" t="s">
        <v>262</v>
      </c>
      <c r="IR3" s="125" t="s">
        <v>263</v>
      </c>
      <c r="IS3" s="126" t="s">
        <v>52</v>
      </c>
    </row>
    <row r="4" spans="1:253" s="123" customFormat="1" ht="12.75" customHeight="1">
      <c r="A4" s="123" t="s">
        <v>272</v>
      </c>
      <c r="B4" s="123" t="s">
        <v>273</v>
      </c>
      <c r="C4" s="123" t="s">
        <v>274</v>
      </c>
      <c r="D4" s="123" t="s">
        <v>275</v>
      </c>
      <c r="E4" s="123" t="s">
        <v>276</v>
      </c>
      <c r="F4" s="123" t="s">
        <v>277</v>
      </c>
      <c r="G4" s="116">
        <v>3024000</v>
      </c>
      <c r="H4" s="117" t="s">
        <v>278</v>
      </c>
      <c r="I4" s="117" t="s">
        <v>213</v>
      </c>
      <c r="J4" s="117">
        <v>2</v>
      </c>
      <c r="K4" s="117" t="s">
        <v>279</v>
      </c>
      <c r="L4" s="117" t="s">
        <v>280</v>
      </c>
      <c r="M4" s="118" t="s">
        <v>43</v>
      </c>
      <c r="N4" s="127" t="s">
        <v>281</v>
      </c>
      <c r="O4" s="119">
        <v>28203</v>
      </c>
      <c r="P4" s="119" t="s">
        <v>282</v>
      </c>
      <c r="Q4" s="119" t="s">
        <v>218</v>
      </c>
      <c r="R4" s="119">
        <v>1</v>
      </c>
      <c r="S4" s="119" t="s">
        <v>283</v>
      </c>
      <c r="T4" s="119" t="s">
        <v>284</v>
      </c>
      <c r="U4" s="120" t="s">
        <v>285</v>
      </c>
      <c r="V4" s="127" t="s">
        <v>286</v>
      </c>
      <c r="W4" s="117">
        <v>3024000</v>
      </c>
      <c r="X4" s="117" t="s">
        <v>278</v>
      </c>
      <c r="Y4" s="117" t="s">
        <v>213</v>
      </c>
      <c r="Z4" s="117">
        <v>2</v>
      </c>
      <c r="AA4" s="117" t="s">
        <v>279</v>
      </c>
      <c r="AB4" s="117" t="s">
        <v>280</v>
      </c>
      <c r="AC4" s="118" t="s">
        <v>43</v>
      </c>
      <c r="AD4" s="127" t="s">
        <v>287</v>
      </c>
      <c r="AE4" s="125">
        <v>84000</v>
      </c>
      <c r="AF4" s="125" t="s">
        <v>288</v>
      </c>
      <c r="AG4" s="125" t="s">
        <v>213</v>
      </c>
      <c r="AH4" s="125">
        <v>2</v>
      </c>
      <c r="AI4" s="125" t="s">
        <v>289</v>
      </c>
      <c r="AJ4" s="125" t="s">
        <v>290</v>
      </c>
      <c r="AK4" s="126" t="s">
        <v>43</v>
      </c>
      <c r="AL4" s="127" t="s">
        <v>291</v>
      </c>
      <c r="AM4" s="117">
        <v>66000</v>
      </c>
      <c r="AN4" s="117" t="s">
        <v>292</v>
      </c>
      <c r="AO4" s="117" t="s">
        <v>213</v>
      </c>
      <c r="AP4" s="117">
        <v>2</v>
      </c>
      <c r="AQ4" s="117" t="s">
        <v>293</v>
      </c>
      <c r="AR4" s="117" t="s">
        <v>294</v>
      </c>
      <c r="AS4" s="118" t="s">
        <v>43</v>
      </c>
      <c r="AT4" s="128" t="s">
        <v>295</v>
      </c>
      <c r="AU4" s="125" t="s">
        <v>230</v>
      </c>
      <c r="AV4" s="125" t="s">
        <v>230</v>
      </c>
      <c r="AW4" s="125" t="s">
        <v>230</v>
      </c>
      <c r="AX4" s="125" t="s">
        <v>230</v>
      </c>
      <c r="AY4" s="125" t="s">
        <v>230</v>
      </c>
      <c r="AZ4" s="125" t="s">
        <v>230</v>
      </c>
      <c r="BA4" s="126" t="s">
        <v>296</v>
      </c>
      <c r="BB4" s="127" t="s">
        <v>297</v>
      </c>
      <c r="BC4" s="117" t="s">
        <v>230</v>
      </c>
      <c r="BD4" s="117" t="s">
        <v>230</v>
      </c>
      <c r="BE4" s="117" t="s">
        <v>230</v>
      </c>
      <c r="BF4" s="117" t="s">
        <v>230</v>
      </c>
      <c r="BG4" s="117" t="s">
        <v>230</v>
      </c>
      <c r="BH4" s="117" t="s">
        <v>230</v>
      </c>
      <c r="BI4" s="118" t="s">
        <v>296</v>
      </c>
      <c r="BJ4" s="128" t="s">
        <v>298</v>
      </c>
      <c r="BK4" s="128">
        <v>2</v>
      </c>
      <c r="BL4" s="128" t="s">
        <v>299</v>
      </c>
      <c r="BM4" s="128" t="s">
        <v>300</v>
      </c>
      <c r="BN4" s="128">
        <v>3</v>
      </c>
      <c r="BO4" s="128" t="s">
        <v>301</v>
      </c>
      <c r="BP4" s="125" t="s">
        <v>302</v>
      </c>
      <c r="BQ4" s="129" t="s">
        <v>285</v>
      </c>
      <c r="BR4" s="127" t="s">
        <v>303</v>
      </c>
      <c r="BS4" s="121" t="s">
        <v>230</v>
      </c>
      <c r="BT4" s="121" t="s">
        <v>230</v>
      </c>
      <c r="BU4" s="121" t="s">
        <v>230</v>
      </c>
      <c r="BV4" s="121" t="s">
        <v>230</v>
      </c>
      <c r="BW4" s="121" t="s">
        <v>230</v>
      </c>
      <c r="BX4" s="121" t="s">
        <v>230</v>
      </c>
      <c r="BY4" s="118" t="s">
        <v>296</v>
      </c>
      <c r="BZ4" s="128" t="s">
        <v>304</v>
      </c>
      <c r="CA4" s="128" t="s">
        <v>230</v>
      </c>
      <c r="CB4" s="128" t="s">
        <v>230</v>
      </c>
      <c r="CC4" s="128" t="s">
        <v>230</v>
      </c>
      <c r="CD4" s="128" t="s">
        <v>230</v>
      </c>
      <c r="CE4" s="128" t="s">
        <v>230</v>
      </c>
      <c r="CF4" s="128" t="s">
        <v>230</v>
      </c>
      <c r="CG4" s="129" t="s">
        <v>296</v>
      </c>
      <c r="CH4" s="127" t="s">
        <v>305</v>
      </c>
      <c r="CI4" s="128" t="e">
        <v>#N/A</v>
      </c>
      <c r="CJ4" s="128" t="e">
        <v>#N/A</v>
      </c>
      <c r="CK4" s="128" t="e">
        <v>#N/A</v>
      </c>
      <c r="CL4" s="128" t="e">
        <v>#N/A</v>
      </c>
      <c r="CM4" s="128" t="e">
        <v>#N/A</v>
      </c>
      <c r="CN4" s="128" t="e">
        <v>#N/A</v>
      </c>
      <c r="CO4" s="130" t="e">
        <v>#N/A</v>
      </c>
      <c r="CP4" s="128" t="s">
        <v>306</v>
      </c>
      <c r="CQ4" s="121" t="s">
        <v>230</v>
      </c>
      <c r="CR4" s="121" t="s">
        <v>230</v>
      </c>
      <c r="CS4" s="121" t="s">
        <v>230</v>
      </c>
      <c r="CT4" s="121" t="s">
        <v>230</v>
      </c>
      <c r="CU4" s="121" t="s">
        <v>230</v>
      </c>
      <c r="CV4" s="121" t="s">
        <v>230</v>
      </c>
      <c r="CW4" s="118" t="s">
        <v>296</v>
      </c>
      <c r="CX4" s="128" t="s">
        <v>307</v>
      </c>
      <c r="CY4" s="125">
        <v>66000</v>
      </c>
      <c r="CZ4" s="125" t="s">
        <v>288</v>
      </c>
      <c r="DA4" s="125" t="s">
        <v>213</v>
      </c>
      <c r="DB4" s="125">
        <v>2</v>
      </c>
      <c r="DC4" s="125" t="s">
        <v>308</v>
      </c>
      <c r="DD4" s="125" t="s">
        <v>290</v>
      </c>
      <c r="DE4" s="131" t="s">
        <v>43</v>
      </c>
      <c r="DF4" s="127" t="s">
        <v>309</v>
      </c>
      <c r="DG4" s="117">
        <v>2874000</v>
      </c>
      <c r="DH4" s="121" t="s">
        <v>288</v>
      </c>
      <c r="DI4" s="121" t="s">
        <v>213</v>
      </c>
      <c r="DJ4" s="121">
        <v>2</v>
      </c>
      <c r="DK4" s="121" t="s">
        <v>308</v>
      </c>
      <c r="DL4" s="121" t="s">
        <v>290</v>
      </c>
      <c r="DM4" s="118" t="s">
        <v>43</v>
      </c>
      <c r="DN4" s="128" t="s">
        <v>310</v>
      </c>
      <c r="DO4" s="125">
        <v>18000</v>
      </c>
      <c r="DP4" s="128" t="s">
        <v>288</v>
      </c>
      <c r="DQ4" s="128" t="s">
        <v>213</v>
      </c>
      <c r="DR4" s="128">
        <v>2</v>
      </c>
      <c r="DS4" s="128" t="s">
        <v>308</v>
      </c>
      <c r="DT4" s="128" t="s">
        <v>290</v>
      </c>
      <c r="DU4" s="129" t="s">
        <v>43</v>
      </c>
      <c r="DV4" s="127" t="s">
        <v>311</v>
      </c>
      <c r="DW4" s="117">
        <v>66000</v>
      </c>
      <c r="DX4" s="121" t="s">
        <v>288</v>
      </c>
      <c r="DY4" s="121" t="s">
        <v>213</v>
      </c>
      <c r="DZ4" s="121">
        <v>2</v>
      </c>
      <c r="EA4" s="121" t="s">
        <v>308</v>
      </c>
      <c r="EB4" s="121" t="s">
        <v>290</v>
      </c>
      <c r="EC4" s="118" t="s">
        <v>43</v>
      </c>
      <c r="ED4" s="128" t="s">
        <v>312</v>
      </c>
      <c r="EE4" s="125">
        <v>0</v>
      </c>
      <c r="EF4" s="128" t="s">
        <v>313</v>
      </c>
      <c r="EG4" s="128" t="s">
        <v>213</v>
      </c>
      <c r="EH4" s="128">
        <v>2</v>
      </c>
      <c r="EI4" s="128" t="s">
        <v>314</v>
      </c>
      <c r="EJ4" s="128" t="s">
        <v>315</v>
      </c>
      <c r="EK4" s="129" t="s">
        <v>63</v>
      </c>
      <c r="EL4" s="127" t="s">
        <v>316</v>
      </c>
      <c r="EM4" s="117">
        <v>0</v>
      </c>
      <c r="EN4" s="121" t="s">
        <v>313</v>
      </c>
      <c r="EO4" s="121" t="s">
        <v>213</v>
      </c>
      <c r="EP4" s="121">
        <v>2</v>
      </c>
      <c r="EQ4" s="121" t="s">
        <v>314</v>
      </c>
      <c r="ER4" s="121" t="s">
        <v>315</v>
      </c>
      <c r="ES4" s="118" t="s">
        <v>63</v>
      </c>
      <c r="ET4" s="128" t="s">
        <v>317</v>
      </c>
      <c r="EU4" s="128">
        <v>16</v>
      </c>
      <c r="EV4" s="128" t="s">
        <v>318</v>
      </c>
      <c r="EW4" s="128" t="s">
        <v>300</v>
      </c>
      <c r="EX4" s="128">
        <v>3</v>
      </c>
      <c r="EY4" s="128" t="s">
        <v>319</v>
      </c>
      <c r="EZ4" s="128" t="s">
        <v>320</v>
      </c>
      <c r="FA4" s="129" t="s">
        <v>43</v>
      </c>
      <c r="FB4" s="127" t="s">
        <v>321</v>
      </c>
      <c r="FC4" s="121">
        <v>2</v>
      </c>
      <c r="FD4" s="121" t="s">
        <v>322</v>
      </c>
      <c r="FE4" s="121" t="s">
        <v>213</v>
      </c>
      <c r="FF4" s="121">
        <v>2</v>
      </c>
      <c r="FG4" s="121" t="s">
        <v>323</v>
      </c>
      <c r="FH4" s="121" t="s">
        <v>324</v>
      </c>
      <c r="FI4" s="118" t="s">
        <v>63</v>
      </c>
      <c r="FJ4" s="127" t="s">
        <v>325</v>
      </c>
      <c r="FK4" s="128" t="s">
        <v>230</v>
      </c>
      <c r="FL4" s="128" t="s">
        <v>230</v>
      </c>
      <c r="FM4" s="128" t="s">
        <v>230</v>
      </c>
      <c r="FN4" s="128" t="s">
        <v>230</v>
      </c>
      <c r="FO4" s="128" t="s">
        <v>230</v>
      </c>
      <c r="FP4" s="125" t="s">
        <v>230</v>
      </c>
      <c r="FQ4" s="126" t="s">
        <v>296</v>
      </c>
      <c r="FR4" s="127" t="s">
        <v>326</v>
      </c>
      <c r="FS4" s="121" t="s">
        <v>230</v>
      </c>
      <c r="FT4" s="121" t="s">
        <v>230</v>
      </c>
      <c r="FU4" s="121" t="s">
        <v>230</v>
      </c>
      <c r="FV4" s="121" t="s">
        <v>230</v>
      </c>
      <c r="FW4" s="121" t="s">
        <v>230</v>
      </c>
      <c r="FX4" s="121" t="s">
        <v>230</v>
      </c>
      <c r="FY4" s="118" t="s">
        <v>296</v>
      </c>
      <c r="FZ4" s="128" t="s">
        <v>327</v>
      </c>
      <c r="GA4" s="128">
        <v>0</v>
      </c>
      <c r="GB4" s="128" t="s">
        <v>328</v>
      </c>
      <c r="GC4" s="128" t="s">
        <v>213</v>
      </c>
      <c r="GD4" s="128">
        <v>2</v>
      </c>
      <c r="GE4" s="128" t="s">
        <v>262</v>
      </c>
      <c r="GF4" s="128" t="s">
        <v>263</v>
      </c>
      <c r="GG4" s="129" t="s">
        <v>285</v>
      </c>
      <c r="GH4" s="127" t="s">
        <v>329</v>
      </c>
      <c r="GI4" s="121">
        <v>0</v>
      </c>
      <c r="GJ4" s="121" t="s">
        <v>328</v>
      </c>
      <c r="GK4" s="121" t="s">
        <v>213</v>
      </c>
      <c r="GL4" s="121">
        <v>2</v>
      </c>
      <c r="GM4" s="121" t="s">
        <v>262</v>
      </c>
      <c r="GN4" s="121" t="s">
        <v>263</v>
      </c>
      <c r="GO4" s="118" t="s">
        <v>285</v>
      </c>
      <c r="GP4" s="128" t="s">
        <v>330</v>
      </c>
      <c r="GQ4" s="128">
        <v>0</v>
      </c>
      <c r="GR4" s="128" t="s">
        <v>328</v>
      </c>
      <c r="GS4" s="128" t="s">
        <v>213</v>
      </c>
      <c r="GT4" s="128">
        <v>2</v>
      </c>
      <c r="GU4" s="128" t="s">
        <v>262</v>
      </c>
      <c r="GV4" s="128" t="s">
        <v>263</v>
      </c>
      <c r="GW4" s="129" t="s">
        <v>285</v>
      </c>
      <c r="GX4" s="127" t="s">
        <v>331</v>
      </c>
      <c r="GY4" s="121">
        <v>0</v>
      </c>
      <c r="GZ4" s="121" t="s">
        <v>328</v>
      </c>
      <c r="HA4" s="121" t="s">
        <v>213</v>
      </c>
      <c r="HB4" s="121">
        <v>2</v>
      </c>
      <c r="HC4" s="121" t="s">
        <v>262</v>
      </c>
      <c r="HD4" s="121" t="s">
        <v>263</v>
      </c>
      <c r="HE4" s="118" t="s">
        <v>285</v>
      </c>
      <c r="HF4" s="128" t="s">
        <v>332</v>
      </c>
      <c r="HG4" s="128">
        <v>0</v>
      </c>
      <c r="HH4" s="128" t="s">
        <v>328</v>
      </c>
      <c r="HI4" s="128" t="s">
        <v>213</v>
      </c>
      <c r="HJ4" s="128">
        <v>2</v>
      </c>
      <c r="HK4" s="128" t="s">
        <v>262</v>
      </c>
      <c r="HL4" s="128" t="s">
        <v>263</v>
      </c>
      <c r="HM4" s="129" t="s">
        <v>285</v>
      </c>
      <c r="HN4" s="127" t="s">
        <v>333</v>
      </c>
      <c r="HO4" s="121">
        <v>0</v>
      </c>
      <c r="HP4" s="121" t="s">
        <v>328</v>
      </c>
      <c r="HQ4" s="121" t="s">
        <v>213</v>
      </c>
      <c r="HR4" s="121">
        <v>2</v>
      </c>
      <c r="HS4" s="121" t="s">
        <v>262</v>
      </c>
      <c r="HT4" s="121" t="s">
        <v>263</v>
      </c>
      <c r="HU4" s="118" t="s">
        <v>285</v>
      </c>
      <c r="HV4" s="128" t="s">
        <v>334</v>
      </c>
      <c r="HW4" s="128">
        <v>0</v>
      </c>
      <c r="HX4" s="128" t="s">
        <v>328</v>
      </c>
      <c r="HY4" s="128" t="s">
        <v>213</v>
      </c>
      <c r="HZ4" s="128">
        <v>2</v>
      </c>
      <c r="IA4" s="128" t="s">
        <v>262</v>
      </c>
      <c r="IB4" s="128" t="s">
        <v>263</v>
      </c>
      <c r="IC4" s="129" t="s">
        <v>285</v>
      </c>
      <c r="ID4" s="127" t="s">
        <v>335</v>
      </c>
      <c r="IE4" s="121">
        <v>2</v>
      </c>
      <c r="IF4" s="121" t="s">
        <v>328</v>
      </c>
      <c r="IG4" s="121" t="s">
        <v>213</v>
      </c>
      <c r="IH4" s="121">
        <v>2</v>
      </c>
      <c r="II4" s="121" t="s">
        <v>262</v>
      </c>
      <c r="IJ4" s="121" t="s">
        <v>263</v>
      </c>
      <c r="IK4" s="118" t="s">
        <v>285</v>
      </c>
      <c r="IL4" s="128" t="s">
        <v>336</v>
      </c>
      <c r="IM4" s="128">
        <v>0</v>
      </c>
      <c r="IN4" s="128" t="s">
        <v>328</v>
      </c>
      <c r="IO4" s="128" t="s">
        <v>213</v>
      </c>
      <c r="IP4" s="128">
        <v>2</v>
      </c>
      <c r="IQ4" s="128" t="s">
        <v>262</v>
      </c>
      <c r="IR4" s="128" t="s">
        <v>263</v>
      </c>
      <c r="IS4" s="129" t="s">
        <v>285</v>
      </c>
    </row>
    <row r="5" spans="1:253" s="123" customFormat="1" ht="12.75" customHeight="1">
      <c r="A5" s="123" t="s">
        <v>337</v>
      </c>
      <c r="B5" s="123" t="s">
        <v>273</v>
      </c>
      <c r="C5" s="123" t="s">
        <v>338</v>
      </c>
      <c r="D5" s="123" t="s">
        <v>339</v>
      </c>
      <c r="E5" s="123" t="s">
        <v>340</v>
      </c>
      <c r="F5" s="123" t="s">
        <v>341</v>
      </c>
      <c r="G5" s="116">
        <v>9999000</v>
      </c>
      <c r="H5" s="117" t="s">
        <v>342</v>
      </c>
      <c r="I5" s="117" t="s">
        <v>213</v>
      </c>
      <c r="J5" s="117">
        <v>2</v>
      </c>
      <c r="K5" s="117" t="s">
        <v>343</v>
      </c>
      <c r="L5" s="117" t="s">
        <v>344</v>
      </c>
      <c r="M5" s="118" t="s">
        <v>44</v>
      </c>
      <c r="N5" s="127" t="s">
        <v>345</v>
      </c>
      <c r="O5" s="119">
        <v>31560</v>
      </c>
      <c r="P5" s="119" t="s">
        <v>346</v>
      </c>
      <c r="Q5" s="119" t="s">
        <v>218</v>
      </c>
      <c r="R5" s="119">
        <v>1</v>
      </c>
      <c r="S5" s="119" t="s">
        <v>347</v>
      </c>
      <c r="T5" s="119" t="s">
        <v>348</v>
      </c>
      <c r="U5" s="120" t="s">
        <v>296</v>
      </c>
      <c r="V5" s="127" t="s">
        <v>349</v>
      </c>
      <c r="W5" s="117">
        <v>5874000</v>
      </c>
      <c r="X5" s="117" t="s">
        <v>350</v>
      </c>
      <c r="Y5" s="117" t="s">
        <v>300</v>
      </c>
      <c r="Z5" s="117">
        <v>3</v>
      </c>
      <c r="AA5" s="117" t="s">
        <v>351</v>
      </c>
      <c r="AB5" s="117" t="s">
        <v>352</v>
      </c>
      <c r="AC5" s="118" t="s">
        <v>71</v>
      </c>
      <c r="AD5" s="127" t="s">
        <v>353</v>
      </c>
      <c r="AE5" s="125">
        <v>5874000</v>
      </c>
      <c r="AF5" s="125" t="s">
        <v>350</v>
      </c>
      <c r="AG5" s="125" t="s">
        <v>300</v>
      </c>
      <c r="AH5" s="125">
        <v>3</v>
      </c>
      <c r="AI5" s="125" t="s">
        <v>354</v>
      </c>
      <c r="AJ5" s="125" t="s">
        <v>352</v>
      </c>
      <c r="AK5" s="126" t="s">
        <v>71</v>
      </c>
      <c r="AL5" s="127" t="s">
        <v>355</v>
      </c>
      <c r="AM5" s="117">
        <v>91000</v>
      </c>
      <c r="AN5" s="117" t="s">
        <v>356</v>
      </c>
      <c r="AO5" s="117" t="s">
        <v>213</v>
      </c>
      <c r="AP5" s="117">
        <v>2</v>
      </c>
      <c r="AQ5" s="117" t="s">
        <v>357</v>
      </c>
      <c r="AR5" s="117" t="s">
        <v>358</v>
      </c>
      <c r="AS5" s="118" t="s">
        <v>44</v>
      </c>
      <c r="AT5" s="128" t="s">
        <v>359</v>
      </c>
      <c r="AU5" s="125" t="s">
        <v>230</v>
      </c>
      <c r="AV5" s="125" t="s">
        <v>230</v>
      </c>
      <c r="AW5" s="125" t="s">
        <v>230</v>
      </c>
      <c r="AX5" s="125" t="s">
        <v>230</v>
      </c>
      <c r="AY5" s="125" t="s">
        <v>230</v>
      </c>
      <c r="AZ5" s="125" t="s">
        <v>230</v>
      </c>
      <c r="BA5" s="126" t="s">
        <v>296</v>
      </c>
      <c r="BB5" s="127" t="s">
        <v>360</v>
      </c>
      <c r="BC5" s="117" t="s">
        <v>230</v>
      </c>
      <c r="BD5" s="117" t="s">
        <v>230</v>
      </c>
      <c r="BE5" s="117" t="s">
        <v>230</v>
      </c>
      <c r="BF5" s="117" t="s">
        <v>230</v>
      </c>
      <c r="BG5" s="117" t="s">
        <v>230</v>
      </c>
      <c r="BH5" s="117" t="s">
        <v>230</v>
      </c>
      <c r="BI5" s="118" t="s">
        <v>296</v>
      </c>
      <c r="BJ5" s="128" t="s">
        <v>361</v>
      </c>
      <c r="BK5" s="128">
        <v>91</v>
      </c>
      <c r="BL5" s="128" t="s">
        <v>299</v>
      </c>
      <c r="BM5" s="128" t="s">
        <v>300</v>
      </c>
      <c r="BN5" s="128">
        <v>3</v>
      </c>
      <c r="BO5" s="128" t="s">
        <v>362</v>
      </c>
      <c r="BP5" s="125" t="s">
        <v>302</v>
      </c>
      <c r="BQ5" s="129" t="s">
        <v>285</v>
      </c>
      <c r="BR5" s="127" t="s">
        <v>363</v>
      </c>
      <c r="BS5" s="121" t="s">
        <v>230</v>
      </c>
      <c r="BT5" s="121" t="s">
        <v>230</v>
      </c>
      <c r="BU5" s="121" t="s">
        <v>230</v>
      </c>
      <c r="BV5" s="121" t="s">
        <v>230</v>
      </c>
      <c r="BW5" s="121" t="s">
        <v>230</v>
      </c>
      <c r="BX5" s="121" t="s">
        <v>230</v>
      </c>
      <c r="BY5" s="118" t="s">
        <v>296</v>
      </c>
      <c r="BZ5" s="128" t="s">
        <v>364</v>
      </c>
      <c r="CA5" s="128" t="s">
        <v>230</v>
      </c>
      <c r="CB5" s="128" t="s">
        <v>230</v>
      </c>
      <c r="CC5" s="128" t="s">
        <v>230</v>
      </c>
      <c r="CD5" s="128" t="s">
        <v>230</v>
      </c>
      <c r="CE5" s="128" t="s">
        <v>230</v>
      </c>
      <c r="CF5" s="128" t="s">
        <v>230</v>
      </c>
      <c r="CG5" s="129" t="s">
        <v>296</v>
      </c>
      <c r="CH5" s="127" t="s">
        <v>365</v>
      </c>
      <c r="CI5" s="128" t="e">
        <v>#N/A</v>
      </c>
      <c r="CJ5" s="128" t="e">
        <v>#N/A</v>
      </c>
      <c r="CK5" s="128" t="e">
        <v>#N/A</v>
      </c>
      <c r="CL5" s="128" t="e">
        <v>#N/A</v>
      </c>
      <c r="CM5" s="128" t="e">
        <v>#N/A</v>
      </c>
      <c r="CN5" s="128" t="e">
        <v>#N/A</v>
      </c>
      <c r="CO5" s="130" t="e">
        <v>#N/A</v>
      </c>
      <c r="CP5" s="128" t="s">
        <v>366</v>
      </c>
      <c r="CQ5" s="121" t="s">
        <v>230</v>
      </c>
      <c r="CR5" s="121" t="s">
        <v>230</v>
      </c>
      <c r="CS5" s="121" t="s">
        <v>230</v>
      </c>
      <c r="CT5" s="121" t="s">
        <v>230</v>
      </c>
      <c r="CU5" s="121" t="s">
        <v>230</v>
      </c>
      <c r="CV5" s="121" t="s">
        <v>230</v>
      </c>
      <c r="CW5" s="118" t="s">
        <v>296</v>
      </c>
      <c r="CX5" s="128" t="s">
        <v>367</v>
      </c>
      <c r="CY5" s="125" t="s">
        <v>230</v>
      </c>
      <c r="CZ5" s="125" t="s">
        <v>230</v>
      </c>
      <c r="DA5" s="125" t="s">
        <v>230</v>
      </c>
      <c r="DB5" s="125" t="s">
        <v>230</v>
      </c>
      <c r="DC5" s="125" t="s">
        <v>368</v>
      </c>
      <c r="DD5" s="125" t="s">
        <v>230</v>
      </c>
      <c r="DE5" s="131" t="s">
        <v>296</v>
      </c>
      <c r="DF5" s="127" t="s">
        <v>369</v>
      </c>
      <c r="DG5" s="117" t="s">
        <v>230</v>
      </c>
      <c r="DH5" s="121" t="s">
        <v>230</v>
      </c>
      <c r="DI5" s="121" t="s">
        <v>230</v>
      </c>
      <c r="DJ5" s="121" t="s">
        <v>230</v>
      </c>
      <c r="DK5" s="121" t="s">
        <v>368</v>
      </c>
      <c r="DL5" s="121" t="s">
        <v>230</v>
      </c>
      <c r="DM5" s="118" t="s">
        <v>296</v>
      </c>
      <c r="DN5" s="128" t="s">
        <v>370</v>
      </c>
      <c r="DO5" s="125" t="s">
        <v>230</v>
      </c>
      <c r="DP5" s="128" t="s">
        <v>230</v>
      </c>
      <c r="DQ5" s="128" t="s">
        <v>230</v>
      </c>
      <c r="DR5" s="128" t="s">
        <v>230</v>
      </c>
      <c r="DS5" s="128" t="s">
        <v>368</v>
      </c>
      <c r="DT5" s="128" t="s">
        <v>230</v>
      </c>
      <c r="DU5" s="129" t="s">
        <v>296</v>
      </c>
      <c r="DV5" s="127" t="s">
        <v>371</v>
      </c>
      <c r="DW5" s="117" t="s">
        <v>230</v>
      </c>
      <c r="DX5" s="121" t="s">
        <v>230</v>
      </c>
      <c r="DY5" s="121" t="s">
        <v>230</v>
      </c>
      <c r="DZ5" s="121" t="s">
        <v>230</v>
      </c>
      <c r="EA5" s="121" t="s">
        <v>368</v>
      </c>
      <c r="EB5" s="121" t="s">
        <v>230</v>
      </c>
      <c r="EC5" s="118" t="s">
        <v>296</v>
      </c>
      <c r="ED5" s="128" t="s">
        <v>372</v>
      </c>
      <c r="EE5" s="125" t="s">
        <v>230</v>
      </c>
      <c r="EF5" s="128" t="s">
        <v>230</v>
      </c>
      <c r="EG5" s="128" t="s">
        <v>230</v>
      </c>
      <c r="EH5" s="128" t="s">
        <v>230</v>
      </c>
      <c r="EI5" s="128" t="s">
        <v>368</v>
      </c>
      <c r="EJ5" s="128" t="s">
        <v>230</v>
      </c>
      <c r="EK5" s="129" t="s">
        <v>296</v>
      </c>
      <c r="EL5" s="127" t="s">
        <v>373</v>
      </c>
      <c r="EM5" s="117" t="s">
        <v>230</v>
      </c>
      <c r="EN5" s="121" t="s">
        <v>230</v>
      </c>
      <c r="EO5" s="121" t="s">
        <v>230</v>
      </c>
      <c r="EP5" s="121" t="s">
        <v>230</v>
      </c>
      <c r="EQ5" s="121" t="s">
        <v>368</v>
      </c>
      <c r="ER5" s="121" t="s">
        <v>230</v>
      </c>
      <c r="ES5" s="118" t="s">
        <v>296</v>
      </c>
      <c r="ET5" s="128" t="s">
        <v>374</v>
      </c>
      <c r="EU5" s="128">
        <v>91</v>
      </c>
      <c r="EV5" s="128" t="s">
        <v>299</v>
      </c>
      <c r="EW5" s="128" t="s">
        <v>300</v>
      </c>
      <c r="EX5" s="128">
        <v>3</v>
      </c>
      <c r="EY5" s="128" t="s">
        <v>362</v>
      </c>
      <c r="EZ5" s="128" t="s">
        <v>302</v>
      </c>
      <c r="FA5" s="129" t="s">
        <v>285</v>
      </c>
      <c r="FB5" s="127" t="s">
        <v>375</v>
      </c>
      <c r="FC5" s="121">
        <v>3</v>
      </c>
      <c r="FD5" s="121" t="s">
        <v>230</v>
      </c>
      <c r="FE5" s="121" t="s">
        <v>230</v>
      </c>
      <c r="FF5" s="121" t="s">
        <v>230</v>
      </c>
      <c r="FG5" s="121" t="s">
        <v>376</v>
      </c>
      <c r="FH5" s="121" t="s">
        <v>230</v>
      </c>
      <c r="FI5" s="118" t="s">
        <v>296</v>
      </c>
      <c r="FJ5" s="127" t="s">
        <v>377</v>
      </c>
      <c r="FK5" s="128" t="s">
        <v>230</v>
      </c>
      <c r="FL5" s="128" t="s">
        <v>230</v>
      </c>
      <c r="FM5" s="128" t="s">
        <v>230</v>
      </c>
      <c r="FN5" s="128" t="s">
        <v>230</v>
      </c>
      <c r="FO5" s="128" t="s">
        <v>230</v>
      </c>
      <c r="FP5" s="125" t="s">
        <v>230</v>
      </c>
      <c r="FQ5" s="126" t="s">
        <v>296</v>
      </c>
      <c r="FR5" s="127" t="s">
        <v>378</v>
      </c>
      <c r="FS5" s="121" t="s">
        <v>230</v>
      </c>
      <c r="FT5" s="121" t="s">
        <v>230</v>
      </c>
      <c r="FU5" s="121" t="s">
        <v>230</v>
      </c>
      <c r="FV5" s="121" t="s">
        <v>230</v>
      </c>
      <c r="FW5" s="121" t="s">
        <v>230</v>
      </c>
      <c r="FX5" s="121" t="s">
        <v>230</v>
      </c>
      <c r="FY5" s="118" t="s">
        <v>296</v>
      </c>
      <c r="FZ5" s="128" t="s">
        <v>379</v>
      </c>
      <c r="GA5" s="128">
        <v>2</v>
      </c>
      <c r="GB5" s="128" t="s">
        <v>328</v>
      </c>
      <c r="GC5" s="128" t="s">
        <v>213</v>
      </c>
      <c r="GD5" s="128">
        <v>2</v>
      </c>
      <c r="GE5" s="128" t="s">
        <v>262</v>
      </c>
      <c r="GF5" s="128" t="s">
        <v>263</v>
      </c>
      <c r="GG5" s="129" t="s">
        <v>285</v>
      </c>
      <c r="GH5" s="127" t="s">
        <v>380</v>
      </c>
      <c r="GI5" s="121">
        <v>2</v>
      </c>
      <c r="GJ5" s="121" t="s">
        <v>328</v>
      </c>
      <c r="GK5" s="121" t="s">
        <v>213</v>
      </c>
      <c r="GL5" s="121">
        <v>2</v>
      </c>
      <c r="GM5" s="121" t="s">
        <v>262</v>
      </c>
      <c r="GN5" s="121" t="s">
        <v>263</v>
      </c>
      <c r="GO5" s="118" t="s">
        <v>285</v>
      </c>
      <c r="GP5" s="128" t="s">
        <v>381</v>
      </c>
      <c r="GQ5" s="128">
        <v>0</v>
      </c>
      <c r="GR5" s="128" t="s">
        <v>328</v>
      </c>
      <c r="GS5" s="128" t="s">
        <v>213</v>
      </c>
      <c r="GT5" s="128">
        <v>2</v>
      </c>
      <c r="GU5" s="128" t="s">
        <v>262</v>
      </c>
      <c r="GV5" s="128" t="s">
        <v>263</v>
      </c>
      <c r="GW5" s="129" t="s">
        <v>285</v>
      </c>
      <c r="GX5" s="127" t="s">
        <v>382</v>
      </c>
      <c r="GY5" s="121">
        <v>0</v>
      </c>
      <c r="GZ5" s="121" t="s">
        <v>328</v>
      </c>
      <c r="HA5" s="121" t="s">
        <v>213</v>
      </c>
      <c r="HB5" s="121">
        <v>2</v>
      </c>
      <c r="HC5" s="121" t="s">
        <v>262</v>
      </c>
      <c r="HD5" s="121" t="s">
        <v>263</v>
      </c>
      <c r="HE5" s="118" t="s">
        <v>285</v>
      </c>
      <c r="HF5" s="128" t="s">
        <v>383</v>
      </c>
      <c r="HG5" s="128">
        <v>0</v>
      </c>
      <c r="HH5" s="128" t="s">
        <v>328</v>
      </c>
      <c r="HI5" s="128" t="s">
        <v>213</v>
      </c>
      <c r="HJ5" s="128">
        <v>2</v>
      </c>
      <c r="HK5" s="128" t="s">
        <v>262</v>
      </c>
      <c r="HL5" s="128" t="s">
        <v>263</v>
      </c>
      <c r="HM5" s="129" t="s">
        <v>285</v>
      </c>
      <c r="HN5" s="127" t="s">
        <v>384</v>
      </c>
      <c r="HO5" s="121">
        <v>2</v>
      </c>
      <c r="HP5" s="121" t="s">
        <v>328</v>
      </c>
      <c r="HQ5" s="121" t="s">
        <v>213</v>
      </c>
      <c r="HR5" s="121">
        <v>2</v>
      </c>
      <c r="HS5" s="121" t="s">
        <v>262</v>
      </c>
      <c r="HT5" s="121" t="s">
        <v>263</v>
      </c>
      <c r="HU5" s="118" t="s">
        <v>285</v>
      </c>
      <c r="HV5" s="128" t="s">
        <v>385</v>
      </c>
      <c r="HW5" s="128">
        <v>3</v>
      </c>
      <c r="HX5" s="128" t="s">
        <v>328</v>
      </c>
      <c r="HY5" s="128" t="s">
        <v>213</v>
      </c>
      <c r="HZ5" s="128">
        <v>2</v>
      </c>
      <c r="IA5" s="128" t="s">
        <v>262</v>
      </c>
      <c r="IB5" s="128" t="s">
        <v>263</v>
      </c>
      <c r="IC5" s="129" t="s">
        <v>285</v>
      </c>
      <c r="ID5" s="127" t="s">
        <v>386</v>
      </c>
      <c r="IE5" s="121">
        <v>3</v>
      </c>
      <c r="IF5" s="121" t="s">
        <v>328</v>
      </c>
      <c r="IG5" s="121" t="s">
        <v>213</v>
      </c>
      <c r="IH5" s="121">
        <v>2</v>
      </c>
      <c r="II5" s="121" t="s">
        <v>262</v>
      </c>
      <c r="IJ5" s="121" t="s">
        <v>263</v>
      </c>
      <c r="IK5" s="118" t="s">
        <v>285</v>
      </c>
      <c r="IL5" s="128" t="s">
        <v>387</v>
      </c>
      <c r="IM5" s="128">
        <v>0</v>
      </c>
      <c r="IN5" s="128" t="s">
        <v>328</v>
      </c>
      <c r="IO5" s="128" t="s">
        <v>213</v>
      </c>
      <c r="IP5" s="128">
        <v>2</v>
      </c>
      <c r="IQ5" s="128" t="s">
        <v>262</v>
      </c>
      <c r="IR5" s="128" t="s">
        <v>263</v>
      </c>
      <c r="IS5" s="129" t="s">
        <v>285</v>
      </c>
    </row>
    <row r="6" spans="1:253" s="123" customFormat="1" ht="12.75" customHeight="1">
      <c r="A6" s="123" t="s">
        <v>388</v>
      </c>
      <c r="B6" s="123" t="s">
        <v>207</v>
      </c>
      <c r="C6" s="123" t="s">
        <v>389</v>
      </c>
      <c r="D6" s="123" t="s">
        <v>390</v>
      </c>
      <c r="E6" s="123" t="s">
        <v>391</v>
      </c>
      <c r="F6" s="123" t="s">
        <v>392</v>
      </c>
      <c r="G6" s="116">
        <v>12600000</v>
      </c>
      <c r="H6" s="117" t="s">
        <v>393</v>
      </c>
      <c r="I6" s="117" t="s">
        <v>213</v>
      </c>
      <c r="J6" s="117">
        <v>2</v>
      </c>
      <c r="K6" s="117" t="s">
        <v>394</v>
      </c>
      <c r="L6" s="117" t="s">
        <v>395</v>
      </c>
      <c r="M6" s="118" t="s">
        <v>45</v>
      </c>
      <c r="N6" s="127" t="s">
        <v>396</v>
      </c>
      <c r="O6" s="119">
        <v>25680</v>
      </c>
      <c r="P6" s="119" t="s">
        <v>397</v>
      </c>
      <c r="Q6" s="119" t="s">
        <v>218</v>
      </c>
      <c r="R6" s="119">
        <v>1</v>
      </c>
      <c r="S6" s="119" t="s">
        <v>398</v>
      </c>
      <c r="T6" s="119" t="s">
        <v>399</v>
      </c>
      <c r="U6" s="120" t="s">
        <v>400</v>
      </c>
      <c r="V6" s="127" t="s">
        <v>401</v>
      </c>
      <c r="W6" s="117">
        <v>12600000</v>
      </c>
      <c r="X6" s="117" t="s">
        <v>393</v>
      </c>
      <c r="Y6" s="117" t="s">
        <v>213</v>
      </c>
      <c r="Z6" s="117">
        <v>2</v>
      </c>
      <c r="AA6" s="117" t="s">
        <v>402</v>
      </c>
      <c r="AB6" s="117" t="s">
        <v>395</v>
      </c>
      <c r="AC6" s="118" t="s">
        <v>45</v>
      </c>
      <c r="AD6" s="127" t="s">
        <v>403</v>
      </c>
      <c r="AE6" s="125">
        <v>12600000</v>
      </c>
      <c r="AF6" s="125" t="s">
        <v>393</v>
      </c>
      <c r="AG6" s="125" t="s">
        <v>213</v>
      </c>
      <c r="AH6" s="125">
        <v>2</v>
      </c>
      <c r="AI6" s="125" t="s">
        <v>404</v>
      </c>
      <c r="AJ6" s="125" t="s">
        <v>395</v>
      </c>
      <c r="AK6" s="126" t="s">
        <v>45</v>
      </c>
      <c r="AL6" s="127" t="s">
        <v>405</v>
      </c>
      <c r="AM6" s="117">
        <v>416000</v>
      </c>
      <c r="AN6" s="117" t="s">
        <v>406</v>
      </c>
      <c r="AO6" s="117" t="s">
        <v>300</v>
      </c>
      <c r="AP6" s="117">
        <v>3</v>
      </c>
      <c r="AQ6" s="117" t="s">
        <v>407</v>
      </c>
      <c r="AR6" s="117" t="s">
        <v>408</v>
      </c>
      <c r="AS6" s="118" t="s">
        <v>45</v>
      </c>
      <c r="AT6" s="128" t="s">
        <v>409</v>
      </c>
      <c r="AU6" s="125" t="s">
        <v>230</v>
      </c>
      <c r="AV6" s="125" t="s">
        <v>230</v>
      </c>
      <c r="AW6" s="125" t="s">
        <v>230</v>
      </c>
      <c r="AX6" s="125" t="s">
        <v>230</v>
      </c>
      <c r="AY6" s="125" t="s">
        <v>410</v>
      </c>
      <c r="AZ6" s="125" t="s">
        <v>230</v>
      </c>
      <c r="BA6" s="126" t="s">
        <v>411</v>
      </c>
      <c r="BB6" s="127" t="s">
        <v>412</v>
      </c>
      <c r="BC6" s="117">
        <v>70187</v>
      </c>
      <c r="BD6" s="117" t="s">
        <v>413</v>
      </c>
      <c r="BE6" s="117" t="s">
        <v>213</v>
      </c>
      <c r="BF6" s="117">
        <v>2</v>
      </c>
      <c r="BG6" s="117" t="s">
        <v>414</v>
      </c>
      <c r="BH6" s="117" t="s">
        <v>415</v>
      </c>
      <c r="BI6" s="118" t="s">
        <v>416</v>
      </c>
      <c r="BJ6" s="128" t="s">
        <v>417</v>
      </c>
      <c r="BK6" s="128">
        <v>262</v>
      </c>
      <c r="BL6" s="128" t="s">
        <v>418</v>
      </c>
      <c r="BM6" s="128" t="s">
        <v>213</v>
      </c>
      <c r="BN6" s="128">
        <v>2</v>
      </c>
      <c r="BO6" s="128" t="s">
        <v>419</v>
      </c>
      <c r="BP6" s="125" t="s">
        <v>256</v>
      </c>
      <c r="BQ6" s="129" t="s">
        <v>45</v>
      </c>
      <c r="BR6" s="127" t="s">
        <v>420</v>
      </c>
      <c r="BS6" s="121" t="s">
        <v>230</v>
      </c>
      <c r="BT6" s="121">
        <v>0</v>
      </c>
      <c r="BU6" s="121" t="s">
        <v>213</v>
      </c>
      <c r="BV6" s="121">
        <v>2</v>
      </c>
      <c r="BW6" s="121" t="s">
        <v>421</v>
      </c>
      <c r="BX6" s="121">
        <v>0</v>
      </c>
      <c r="BY6" s="118" t="s">
        <v>416</v>
      </c>
      <c r="BZ6" s="128" t="s">
        <v>422</v>
      </c>
      <c r="CA6" s="128" t="s">
        <v>230</v>
      </c>
      <c r="CB6" s="128" t="s">
        <v>230</v>
      </c>
      <c r="CC6" s="128" t="s">
        <v>230</v>
      </c>
      <c r="CD6" s="128" t="s">
        <v>230</v>
      </c>
      <c r="CE6" s="128" t="s">
        <v>421</v>
      </c>
      <c r="CF6" s="128" t="s">
        <v>230</v>
      </c>
      <c r="CG6" s="129" t="s">
        <v>416</v>
      </c>
      <c r="CH6" s="127" t="s">
        <v>423</v>
      </c>
      <c r="CI6" s="128" t="e">
        <v>#N/A</v>
      </c>
      <c r="CJ6" s="128" t="e">
        <v>#N/A</v>
      </c>
      <c r="CK6" s="128" t="e">
        <v>#N/A</v>
      </c>
      <c r="CL6" s="128" t="e">
        <v>#N/A</v>
      </c>
      <c r="CM6" s="128" t="e">
        <v>#N/A</v>
      </c>
      <c r="CN6" s="128" t="e">
        <v>#N/A</v>
      </c>
      <c r="CO6" s="130" t="e">
        <v>#N/A</v>
      </c>
      <c r="CP6" s="128" t="s">
        <v>424</v>
      </c>
      <c r="CQ6" s="121">
        <v>444</v>
      </c>
      <c r="CR6" s="121" t="s">
        <v>425</v>
      </c>
      <c r="CS6" s="121" t="s">
        <v>213</v>
      </c>
      <c r="CT6" s="121">
        <v>2</v>
      </c>
      <c r="CU6" s="121" t="s">
        <v>426</v>
      </c>
      <c r="CV6" s="121" t="s">
        <v>427</v>
      </c>
      <c r="CW6" s="118" t="s">
        <v>416</v>
      </c>
      <c r="CX6" s="128" t="s">
        <v>428</v>
      </c>
      <c r="CY6" s="125">
        <v>2400000</v>
      </c>
      <c r="CZ6" s="125" t="s">
        <v>429</v>
      </c>
      <c r="DA6" s="125" t="s">
        <v>213</v>
      </c>
      <c r="DB6" s="125">
        <v>2</v>
      </c>
      <c r="DC6" s="125" t="s">
        <v>430</v>
      </c>
      <c r="DD6" s="125" t="s">
        <v>395</v>
      </c>
      <c r="DE6" s="131" t="s">
        <v>45</v>
      </c>
      <c r="DF6" s="127" t="s">
        <v>431</v>
      </c>
      <c r="DG6" s="117">
        <v>0</v>
      </c>
      <c r="DH6" s="121" t="s">
        <v>429</v>
      </c>
      <c r="DI6" s="121" t="s">
        <v>213</v>
      </c>
      <c r="DJ6" s="121">
        <v>2</v>
      </c>
      <c r="DK6" s="121" t="s">
        <v>430</v>
      </c>
      <c r="DL6" s="121" t="s">
        <v>395</v>
      </c>
      <c r="DM6" s="118" t="s">
        <v>45</v>
      </c>
      <c r="DN6" s="128" t="s">
        <v>432</v>
      </c>
      <c r="DO6" s="125">
        <v>10200000</v>
      </c>
      <c r="DP6" s="128" t="s">
        <v>429</v>
      </c>
      <c r="DQ6" s="128" t="s">
        <v>213</v>
      </c>
      <c r="DR6" s="128">
        <v>2</v>
      </c>
      <c r="DS6" s="128" t="s">
        <v>430</v>
      </c>
      <c r="DT6" s="128" t="s">
        <v>395</v>
      </c>
      <c r="DU6" s="129" t="s">
        <v>45</v>
      </c>
      <c r="DV6" s="127" t="s">
        <v>433</v>
      </c>
      <c r="DW6" s="117">
        <v>1272000</v>
      </c>
      <c r="DX6" s="121" t="s">
        <v>429</v>
      </c>
      <c r="DY6" s="121" t="s">
        <v>213</v>
      </c>
      <c r="DZ6" s="121">
        <v>2</v>
      </c>
      <c r="EA6" s="121" t="s">
        <v>430</v>
      </c>
      <c r="EB6" s="121" t="s">
        <v>395</v>
      </c>
      <c r="EC6" s="118" t="s">
        <v>45</v>
      </c>
      <c r="ED6" s="128" t="s">
        <v>434</v>
      </c>
      <c r="EE6" s="125">
        <v>1032000</v>
      </c>
      <c r="EF6" s="128" t="s">
        <v>429</v>
      </c>
      <c r="EG6" s="128" t="s">
        <v>213</v>
      </c>
      <c r="EH6" s="128">
        <v>2</v>
      </c>
      <c r="EI6" s="128" t="s">
        <v>430</v>
      </c>
      <c r="EJ6" s="128" t="s">
        <v>395</v>
      </c>
      <c r="EK6" s="129" t="s">
        <v>45</v>
      </c>
      <c r="EL6" s="127" t="s">
        <v>435</v>
      </c>
      <c r="EM6" s="117">
        <v>96000</v>
      </c>
      <c r="EN6" s="121" t="s">
        <v>429</v>
      </c>
      <c r="EO6" s="121" t="s">
        <v>213</v>
      </c>
      <c r="EP6" s="121">
        <v>2</v>
      </c>
      <c r="EQ6" s="121" t="s">
        <v>430</v>
      </c>
      <c r="ER6" s="121" t="s">
        <v>395</v>
      </c>
      <c r="ES6" s="118" t="s">
        <v>45</v>
      </c>
      <c r="ET6" s="128" t="s">
        <v>436</v>
      </c>
      <c r="EU6" s="128">
        <v>227</v>
      </c>
      <c r="EV6" s="128" t="s">
        <v>437</v>
      </c>
      <c r="EW6" s="128" t="s">
        <v>213</v>
      </c>
      <c r="EX6" s="128">
        <v>2</v>
      </c>
      <c r="EY6" s="128" t="s">
        <v>438</v>
      </c>
      <c r="EZ6" s="128" t="s">
        <v>256</v>
      </c>
      <c r="FA6" s="129" t="s">
        <v>47</v>
      </c>
      <c r="FB6" s="127" t="s">
        <v>439</v>
      </c>
      <c r="FC6" s="121">
        <v>5</v>
      </c>
      <c r="FD6" s="121">
        <v>0</v>
      </c>
      <c r="FE6" s="121" t="s">
        <v>213</v>
      </c>
      <c r="FF6" s="121">
        <v>2</v>
      </c>
      <c r="FG6" s="121" t="s">
        <v>440</v>
      </c>
      <c r="FH6" s="121">
        <v>0</v>
      </c>
      <c r="FI6" s="118" t="s">
        <v>416</v>
      </c>
      <c r="FJ6" s="127" t="s">
        <v>441</v>
      </c>
      <c r="FK6" s="128" t="s">
        <v>230</v>
      </c>
      <c r="FL6" s="128">
        <v>0</v>
      </c>
      <c r="FM6" s="128" t="s">
        <v>213</v>
      </c>
      <c r="FN6" s="128">
        <v>2</v>
      </c>
      <c r="FO6" s="128">
        <v>0</v>
      </c>
      <c r="FP6" s="125">
        <v>0</v>
      </c>
      <c r="FQ6" s="126" t="s">
        <v>416</v>
      </c>
      <c r="FR6" s="127" t="s">
        <v>442</v>
      </c>
      <c r="FS6" s="121" t="s">
        <v>230</v>
      </c>
      <c r="FT6" s="121">
        <v>0</v>
      </c>
      <c r="FU6" s="121" t="s">
        <v>213</v>
      </c>
      <c r="FV6" s="121">
        <v>2</v>
      </c>
      <c r="FW6" s="121">
        <v>0</v>
      </c>
      <c r="FX6" s="121">
        <v>0</v>
      </c>
      <c r="FY6" s="118" t="s">
        <v>416</v>
      </c>
      <c r="FZ6" s="128" t="s">
        <v>443</v>
      </c>
      <c r="GA6" s="128">
        <v>1</v>
      </c>
      <c r="GB6" s="128" t="s">
        <v>261</v>
      </c>
      <c r="GC6" s="128" t="s">
        <v>213</v>
      </c>
      <c r="GD6" s="128">
        <v>2</v>
      </c>
      <c r="GE6" s="128" t="s">
        <v>262</v>
      </c>
      <c r="GF6" s="128" t="s">
        <v>263</v>
      </c>
      <c r="GG6" s="129" t="s">
        <v>60</v>
      </c>
      <c r="GH6" s="127" t="s">
        <v>444</v>
      </c>
      <c r="GI6" s="121">
        <v>2</v>
      </c>
      <c r="GJ6" s="121" t="s">
        <v>261</v>
      </c>
      <c r="GK6" s="121" t="s">
        <v>213</v>
      </c>
      <c r="GL6" s="121">
        <v>2</v>
      </c>
      <c r="GM6" s="121" t="s">
        <v>262</v>
      </c>
      <c r="GN6" s="121" t="s">
        <v>263</v>
      </c>
      <c r="GO6" s="118" t="s">
        <v>60</v>
      </c>
      <c r="GP6" s="128" t="s">
        <v>445</v>
      </c>
      <c r="GQ6" s="128">
        <v>2</v>
      </c>
      <c r="GR6" s="128" t="s">
        <v>261</v>
      </c>
      <c r="GS6" s="128" t="s">
        <v>213</v>
      </c>
      <c r="GT6" s="128">
        <v>2</v>
      </c>
      <c r="GU6" s="128" t="s">
        <v>262</v>
      </c>
      <c r="GV6" s="128" t="s">
        <v>263</v>
      </c>
      <c r="GW6" s="129" t="s">
        <v>60</v>
      </c>
      <c r="GX6" s="127" t="s">
        <v>446</v>
      </c>
      <c r="GY6" s="121">
        <v>0</v>
      </c>
      <c r="GZ6" s="121" t="s">
        <v>261</v>
      </c>
      <c r="HA6" s="121" t="s">
        <v>213</v>
      </c>
      <c r="HB6" s="121">
        <v>2</v>
      </c>
      <c r="HC6" s="121" t="s">
        <v>262</v>
      </c>
      <c r="HD6" s="121" t="s">
        <v>263</v>
      </c>
      <c r="HE6" s="118" t="s">
        <v>60</v>
      </c>
      <c r="HF6" s="128" t="s">
        <v>447</v>
      </c>
      <c r="HG6" s="128">
        <v>2</v>
      </c>
      <c r="HH6" s="128" t="s">
        <v>261</v>
      </c>
      <c r="HI6" s="128" t="s">
        <v>213</v>
      </c>
      <c r="HJ6" s="128">
        <v>2</v>
      </c>
      <c r="HK6" s="128" t="s">
        <v>262</v>
      </c>
      <c r="HL6" s="128" t="s">
        <v>263</v>
      </c>
      <c r="HM6" s="129" t="s">
        <v>60</v>
      </c>
      <c r="HN6" s="127" t="s">
        <v>448</v>
      </c>
      <c r="HO6" s="121">
        <v>0</v>
      </c>
      <c r="HP6" s="121" t="s">
        <v>261</v>
      </c>
      <c r="HQ6" s="121" t="s">
        <v>213</v>
      </c>
      <c r="HR6" s="121">
        <v>2</v>
      </c>
      <c r="HS6" s="121" t="s">
        <v>262</v>
      </c>
      <c r="HT6" s="121" t="s">
        <v>263</v>
      </c>
      <c r="HU6" s="118" t="s">
        <v>60</v>
      </c>
      <c r="HV6" s="128" t="s">
        <v>449</v>
      </c>
      <c r="HW6" s="128">
        <v>1</v>
      </c>
      <c r="HX6" s="128" t="s">
        <v>261</v>
      </c>
      <c r="HY6" s="128" t="s">
        <v>213</v>
      </c>
      <c r="HZ6" s="128">
        <v>2</v>
      </c>
      <c r="IA6" s="128" t="s">
        <v>262</v>
      </c>
      <c r="IB6" s="128" t="s">
        <v>263</v>
      </c>
      <c r="IC6" s="129" t="s">
        <v>60</v>
      </c>
      <c r="ID6" s="127" t="s">
        <v>450</v>
      </c>
      <c r="IE6" s="121">
        <v>0</v>
      </c>
      <c r="IF6" s="121" t="s">
        <v>261</v>
      </c>
      <c r="IG6" s="121" t="s">
        <v>213</v>
      </c>
      <c r="IH6" s="121">
        <v>2</v>
      </c>
      <c r="II6" s="121" t="s">
        <v>262</v>
      </c>
      <c r="IJ6" s="121" t="s">
        <v>263</v>
      </c>
      <c r="IK6" s="118" t="s">
        <v>60</v>
      </c>
      <c r="IL6" s="128" t="s">
        <v>451</v>
      </c>
      <c r="IM6" s="128">
        <v>2</v>
      </c>
      <c r="IN6" s="128" t="s">
        <v>261</v>
      </c>
      <c r="IO6" s="128" t="s">
        <v>213</v>
      </c>
      <c r="IP6" s="128">
        <v>2</v>
      </c>
      <c r="IQ6" s="128" t="s">
        <v>262</v>
      </c>
      <c r="IR6" s="128" t="s">
        <v>263</v>
      </c>
      <c r="IS6" s="129" t="s">
        <v>60</v>
      </c>
    </row>
    <row r="7" spans="1:253" s="123" customFormat="1" ht="12.75" customHeight="1">
      <c r="A7" s="123" t="s">
        <v>452</v>
      </c>
      <c r="B7" s="123" t="s">
        <v>273</v>
      </c>
      <c r="C7" s="123" t="s">
        <v>453</v>
      </c>
      <c r="D7" s="123" t="s">
        <v>454</v>
      </c>
      <c r="E7" s="123" t="s">
        <v>455</v>
      </c>
      <c r="F7" s="123" t="s">
        <v>456</v>
      </c>
      <c r="G7" s="116">
        <v>21135000</v>
      </c>
      <c r="H7" s="117" t="s">
        <v>457</v>
      </c>
      <c r="I7" s="117" t="s">
        <v>213</v>
      </c>
      <c r="J7" s="117">
        <v>2</v>
      </c>
      <c r="K7" s="117" t="s">
        <v>458</v>
      </c>
      <c r="L7" s="117" t="s">
        <v>459</v>
      </c>
      <c r="M7" s="118" t="s">
        <v>46</v>
      </c>
      <c r="N7" s="127" t="s">
        <v>460</v>
      </c>
      <c r="O7" s="119">
        <v>151789</v>
      </c>
      <c r="P7" s="119" t="s">
        <v>461</v>
      </c>
      <c r="Q7" s="119" t="s">
        <v>218</v>
      </c>
      <c r="R7" s="119">
        <v>1</v>
      </c>
      <c r="S7" s="119" t="s">
        <v>462</v>
      </c>
      <c r="T7" s="119" t="s">
        <v>463</v>
      </c>
      <c r="U7" s="120" t="s">
        <v>464</v>
      </c>
      <c r="V7" s="127" t="s">
        <v>465</v>
      </c>
      <c r="W7" s="117">
        <v>8736000</v>
      </c>
      <c r="X7" s="117" t="s">
        <v>457</v>
      </c>
      <c r="Y7" s="117" t="s">
        <v>213</v>
      </c>
      <c r="Z7" s="117">
        <v>2</v>
      </c>
      <c r="AA7" s="117" t="s">
        <v>466</v>
      </c>
      <c r="AB7" s="117" t="s">
        <v>459</v>
      </c>
      <c r="AC7" s="118" t="s">
        <v>46</v>
      </c>
      <c r="AD7" s="127" t="s">
        <v>467</v>
      </c>
      <c r="AE7" s="125">
        <v>5277000</v>
      </c>
      <c r="AF7" s="125" t="s">
        <v>468</v>
      </c>
      <c r="AG7" s="125" t="s">
        <v>213</v>
      </c>
      <c r="AH7" s="125">
        <v>2</v>
      </c>
      <c r="AI7" s="125" t="s">
        <v>469</v>
      </c>
      <c r="AJ7" s="125" t="s">
        <v>470</v>
      </c>
      <c r="AK7" s="126" t="s">
        <v>46</v>
      </c>
      <c r="AL7" s="127" t="s">
        <v>471</v>
      </c>
      <c r="AM7" s="117">
        <v>1142000</v>
      </c>
      <c r="AN7" s="117" t="s">
        <v>472</v>
      </c>
      <c r="AO7" s="117" t="s">
        <v>300</v>
      </c>
      <c r="AP7" s="117">
        <v>3</v>
      </c>
      <c r="AQ7" s="117" t="s">
        <v>473</v>
      </c>
      <c r="AR7" s="117" t="s">
        <v>474</v>
      </c>
      <c r="AS7" s="118" t="s">
        <v>46</v>
      </c>
      <c r="AT7" s="128" t="s">
        <v>475</v>
      </c>
      <c r="AU7" s="125" t="s">
        <v>230</v>
      </c>
      <c r="AV7" s="125">
        <v>0</v>
      </c>
      <c r="AW7" s="125" t="s">
        <v>230</v>
      </c>
      <c r="AX7" s="125" t="s">
        <v>230</v>
      </c>
      <c r="AY7" s="125">
        <v>0</v>
      </c>
      <c r="AZ7" s="125">
        <v>0</v>
      </c>
      <c r="BA7" s="126" t="s">
        <v>476</v>
      </c>
      <c r="BB7" s="127" t="s">
        <v>477</v>
      </c>
      <c r="BC7" s="117" t="s">
        <v>230</v>
      </c>
      <c r="BD7" s="117">
        <v>0</v>
      </c>
      <c r="BE7" s="117" t="s">
        <v>230</v>
      </c>
      <c r="BF7" s="117" t="s">
        <v>230</v>
      </c>
      <c r="BG7" s="117">
        <v>0</v>
      </c>
      <c r="BH7" s="117">
        <v>0</v>
      </c>
      <c r="BI7" s="118" t="s">
        <v>476</v>
      </c>
      <c r="BJ7" s="128" t="s">
        <v>478</v>
      </c>
      <c r="BK7" s="128">
        <v>566</v>
      </c>
      <c r="BL7" s="128" t="s">
        <v>479</v>
      </c>
      <c r="BM7" s="128" t="s">
        <v>213</v>
      </c>
      <c r="BN7" s="128">
        <v>2</v>
      </c>
      <c r="BO7" s="128" t="s">
        <v>480</v>
      </c>
      <c r="BP7" s="125" t="s">
        <v>481</v>
      </c>
      <c r="BQ7" s="129" t="s">
        <v>46</v>
      </c>
      <c r="BR7" s="127" t="s">
        <v>482</v>
      </c>
      <c r="BS7" s="121" t="s">
        <v>230</v>
      </c>
      <c r="BT7" s="121">
        <v>0</v>
      </c>
      <c r="BU7" s="121" t="s">
        <v>230</v>
      </c>
      <c r="BV7" s="121" t="s">
        <v>230</v>
      </c>
      <c r="BW7" s="121">
        <v>0</v>
      </c>
      <c r="BX7" s="121">
        <v>0</v>
      </c>
      <c r="BY7" s="118" t="s">
        <v>476</v>
      </c>
      <c r="BZ7" s="128" t="s">
        <v>483</v>
      </c>
      <c r="CA7" s="128" t="s">
        <v>230</v>
      </c>
      <c r="CB7" s="128">
        <v>0</v>
      </c>
      <c r="CC7" s="128" t="s">
        <v>230</v>
      </c>
      <c r="CD7" s="128" t="s">
        <v>230</v>
      </c>
      <c r="CE7" s="128">
        <v>0</v>
      </c>
      <c r="CF7" s="128">
        <v>0</v>
      </c>
      <c r="CG7" s="129" t="s">
        <v>476</v>
      </c>
      <c r="CH7" s="127" t="s">
        <v>484</v>
      </c>
      <c r="CI7" s="128" t="e">
        <v>#N/A</v>
      </c>
      <c r="CJ7" s="128" t="e">
        <v>#N/A</v>
      </c>
      <c r="CK7" s="128" t="e">
        <v>#N/A</v>
      </c>
      <c r="CL7" s="128" t="e">
        <v>#N/A</v>
      </c>
      <c r="CM7" s="128" t="e">
        <v>#N/A</v>
      </c>
      <c r="CN7" s="128" t="e">
        <v>#N/A</v>
      </c>
      <c r="CO7" s="130" t="e">
        <v>#N/A</v>
      </c>
      <c r="CP7" s="128" t="s">
        <v>485</v>
      </c>
      <c r="CQ7" s="121" t="s">
        <v>230</v>
      </c>
      <c r="CR7" s="121">
        <v>0</v>
      </c>
      <c r="CS7" s="121" t="s">
        <v>213</v>
      </c>
      <c r="CT7" s="121">
        <v>2</v>
      </c>
      <c r="CU7" s="121">
        <v>0</v>
      </c>
      <c r="CV7" s="121">
        <v>0</v>
      </c>
      <c r="CW7" s="118" t="s">
        <v>476</v>
      </c>
      <c r="CX7" s="128" t="s">
        <v>486</v>
      </c>
      <c r="CY7" s="125">
        <v>2170000</v>
      </c>
      <c r="CZ7" s="125" t="s">
        <v>487</v>
      </c>
      <c r="DA7" s="125" t="s">
        <v>213</v>
      </c>
      <c r="DB7" s="125">
        <v>2</v>
      </c>
      <c r="DC7" s="125" t="s">
        <v>488</v>
      </c>
      <c r="DD7" s="125" t="s">
        <v>489</v>
      </c>
      <c r="DE7" s="131" t="s">
        <v>490</v>
      </c>
      <c r="DF7" s="127" t="s">
        <v>491</v>
      </c>
      <c r="DG7" s="117">
        <v>3459000</v>
      </c>
      <c r="DH7" s="121" t="s">
        <v>487</v>
      </c>
      <c r="DI7" s="121" t="s">
        <v>213</v>
      </c>
      <c r="DJ7" s="121">
        <v>2</v>
      </c>
      <c r="DK7" s="121" t="s">
        <v>488</v>
      </c>
      <c r="DL7" s="121" t="s">
        <v>489</v>
      </c>
      <c r="DM7" s="118" t="s">
        <v>490</v>
      </c>
      <c r="DN7" s="128" t="s">
        <v>492</v>
      </c>
      <c r="DO7" s="125">
        <v>3107000</v>
      </c>
      <c r="DP7" s="128" t="s">
        <v>487</v>
      </c>
      <c r="DQ7" s="128" t="s">
        <v>213</v>
      </c>
      <c r="DR7" s="128">
        <v>2</v>
      </c>
      <c r="DS7" s="128" t="s">
        <v>488</v>
      </c>
      <c r="DT7" s="128" t="s">
        <v>489</v>
      </c>
      <c r="DU7" s="129" t="s">
        <v>490</v>
      </c>
      <c r="DV7" s="127" t="s">
        <v>493</v>
      </c>
      <c r="DW7" s="117">
        <v>490000</v>
      </c>
      <c r="DX7" s="121" t="s">
        <v>487</v>
      </c>
      <c r="DY7" s="121" t="s">
        <v>213</v>
      </c>
      <c r="DZ7" s="121">
        <v>2</v>
      </c>
      <c r="EA7" s="121" t="s">
        <v>488</v>
      </c>
      <c r="EB7" s="121" t="s">
        <v>489</v>
      </c>
      <c r="EC7" s="118" t="s">
        <v>490</v>
      </c>
      <c r="ED7" s="128" t="s">
        <v>494</v>
      </c>
      <c r="EE7" s="125">
        <v>764000</v>
      </c>
      <c r="EF7" s="128" t="s">
        <v>487</v>
      </c>
      <c r="EG7" s="128" t="s">
        <v>213</v>
      </c>
      <c r="EH7" s="128">
        <v>2</v>
      </c>
      <c r="EI7" s="128" t="s">
        <v>488</v>
      </c>
      <c r="EJ7" s="128" t="s">
        <v>489</v>
      </c>
      <c r="EK7" s="129" t="s">
        <v>490</v>
      </c>
      <c r="EL7" s="127" t="s">
        <v>495</v>
      </c>
      <c r="EM7" s="117">
        <v>916000</v>
      </c>
      <c r="EN7" s="121" t="s">
        <v>487</v>
      </c>
      <c r="EO7" s="121" t="s">
        <v>213</v>
      </c>
      <c r="EP7" s="121">
        <v>2</v>
      </c>
      <c r="EQ7" s="121" t="s">
        <v>488</v>
      </c>
      <c r="ER7" s="121" t="s">
        <v>489</v>
      </c>
      <c r="ES7" s="118" t="s">
        <v>490</v>
      </c>
      <c r="ET7" s="128" t="s">
        <v>496</v>
      </c>
      <c r="EU7" s="128">
        <v>566</v>
      </c>
      <c r="EV7" s="128" t="s">
        <v>479</v>
      </c>
      <c r="EW7" s="128" t="s">
        <v>213</v>
      </c>
      <c r="EX7" s="128">
        <v>2</v>
      </c>
      <c r="EY7" s="128" t="s">
        <v>480</v>
      </c>
      <c r="EZ7" s="128" t="s">
        <v>481</v>
      </c>
      <c r="FA7" s="129" t="s">
        <v>46</v>
      </c>
      <c r="FB7" s="127" t="s">
        <v>497</v>
      </c>
      <c r="FC7" s="121">
        <v>4</v>
      </c>
      <c r="FD7" s="121">
        <v>0</v>
      </c>
      <c r="FE7" s="121" t="s">
        <v>213</v>
      </c>
      <c r="FF7" s="121">
        <v>2</v>
      </c>
      <c r="FG7" s="121" t="s">
        <v>498</v>
      </c>
      <c r="FH7" s="121">
        <v>0</v>
      </c>
      <c r="FI7" s="118" t="s">
        <v>476</v>
      </c>
      <c r="FJ7" s="127" t="s">
        <v>499</v>
      </c>
      <c r="FK7" s="128" t="s">
        <v>230</v>
      </c>
      <c r="FL7" s="128" t="s">
        <v>230</v>
      </c>
      <c r="FM7" s="128" t="s">
        <v>230</v>
      </c>
      <c r="FN7" s="128" t="s">
        <v>230</v>
      </c>
      <c r="FO7" s="128" t="s">
        <v>500</v>
      </c>
      <c r="FP7" s="125" t="s">
        <v>230</v>
      </c>
      <c r="FQ7" s="126" t="s">
        <v>464</v>
      </c>
      <c r="FR7" s="127" t="s">
        <v>501</v>
      </c>
      <c r="FS7" s="121" t="s">
        <v>230</v>
      </c>
      <c r="FT7" s="121" t="s">
        <v>230</v>
      </c>
      <c r="FU7" s="121" t="s">
        <v>230</v>
      </c>
      <c r="FV7" s="121" t="s">
        <v>230</v>
      </c>
      <c r="FW7" s="121" t="s">
        <v>500</v>
      </c>
      <c r="FX7" s="121" t="s">
        <v>230</v>
      </c>
      <c r="FY7" s="118" t="s">
        <v>464</v>
      </c>
      <c r="FZ7" s="128" t="s">
        <v>502</v>
      </c>
      <c r="GA7" s="128">
        <v>0</v>
      </c>
      <c r="GB7" s="128" t="s">
        <v>328</v>
      </c>
      <c r="GC7" s="128" t="s">
        <v>213</v>
      </c>
      <c r="GD7" s="128">
        <v>2</v>
      </c>
      <c r="GE7" s="128" t="s">
        <v>262</v>
      </c>
      <c r="GF7" s="128" t="s">
        <v>263</v>
      </c>
      <c r="GG7" s="129" t="s">
        <v>285</v>
      </c>
      <c r="GH7" s="127" t="s">
        <v>503</v>
      </c>
      <c r="GI7" s="121">
        <v>2</v>
      </c>
      <c r="GJ7" s="121" t="s">
        <v>328</v>
      </c>
      <c r="GK7" s="121" t="s">
        <v>213</v>
      </c>
      <c r="GL7" s="121">
        <v>2</v>
      </c>
      <c r="GM7" s="121" t="s">
        <v>262</v>
      </c>
      <c r="GN7" s="121" t="s">
        <v>263</v>
      </c>
      <c r="GO7" s="118" t="s">
        <v>285</v>
      </c>
      <c r="GP7" s="128" t="s">
        <v>504</v>
      </c>
      <c r="GQ7" s="128">
        <v>2</v>
      </c>
      <c r="GR7" s="128" t="s">
        <v>328</v>
      </c>
      <c r="GS7" s="128" t="s">
        <v>213</v>
      </c>
      <c r="GT7" s="128">
        <v>2</v>
      </c>
      <c r="GU7" s="128" t="s">
        <v>262</v>
      </c>
      <c r="GV7" s="128" t="s">
        <v>263</v>
      </c>
      <c r="GW7" s="129" t="s">
        <v>285</v>
      </c>
      <c r="GX7" s="127" t="s">
        <v>505</v>
      </c>
      <c r="GY7" s="121">
        <v>3</v>
      </c>
      <c r="GZ7" s="121" t="s">
        <v>328</v>
      </c>
      <c r="HA7" s="121" t="s">
        <v>213</v>
      </c>
      <c r="HB7" s="121">
        <v>2</v>
      </c>
      <c r="HC7" s="121" t="s">
        <v>262</v>
      </c>
      <c r="HD7" s="121" t="s">
        <v>263</v>
      </c>
      <c r="HE7" s="118" t="s">
        <v>285</v>
      </c>
      <c r="HF7" s="128" t="s">
        <v>506</v>
      </c>
      <c r="HG7" s="128">
        <v>0</v>
      </c>
      <c r="HH7" s="128" t="s">
        <v>328</v>
      </c>
      <c r="HI7" s="128" t="s">
        <v>213</v>
      </c>
      <c r="HJ7" s="128">
        <v>2</v>
      </c>
      <c r="HK7" s="128" t="s">
        <v>262</v>
      </c>
      <c r="HL7" s="128" t="s">
        <v>263</v>
      </c>
      <c r="HM7" s="129" t="s">
        <v>285</v>
      </c>
      <c r="HN7" s="127" t="s">
        <v>507</v>
      </c>
      <c r="HO7" s="121">
        <v>2</v>
      </c>
      <c r="HP7" s="121" t="s">
        <v>328</v>
      </c>
      <c r="HQ7" s="121" t="s">
        <v>213</v>
      </c>
      <c r="HR7" s="121">
        <v>2</v>
      </c>
      <c r="HS7" s="121" t="s">
        <v>262</v>
      </c>
      <c r="HT7" s="121" t="s">
        <v>263</v>
      </c>
      <c r="HU7" s="118" t="s">
        <v>285</v>
      </c>
      <c r="HV7" s="128" t="s">
        <v>508</v>
      </c>
      <c r="HW7" s="128">
        <v>3</v>
      </c>
      <c r="HX7" s="128" t="s">
        <v>328</v>
      </c>
      <c r="HY7" s="128" t="s">
        <v>213</v>
      </c>
      <c r="HZ7" s="128">
        <v>2</v>
      </c>
      <c r="IA7" s="128" t="s">
        <v>262</v>
      </c>
      <c r="IB7" s="128" t="s">
        <v>263</v>
      </c>
      <c r="IC7" s="129" t="s">
        <v>285</v>
      </c>
      <c r="ID7" s="127" t="s">
        <v>509</v>
      </c>
      <c r="IE7" s="121">
        <v>0</v>
      </c>
      <c r="IF7" s="121" t="s">
        <v>328</v>
      </c>
      <c r="IG7" s="121" t="s">
        <v>213</v>
      </c>
      <c r="IH7" s="121">
        <v>2</v>
      </c>
      <c r="II7" s="121" t="s">
        <v>262</v>
      </c>
      <c r="IJ7" s="121" t="s">
        <v>263</v>
      </c>
      <c r="IK7" s="118" t="s">
        <v>285</v>
      </c>
      <c r="IL7" s="128" t="s">
        <v>510</v>
      </c>
      <c r="IM7" s="128">
        <v>3</v>
      </c>
      <c r="IN7" s="128" t="s">
        <v>328</v>
      </c>
      <c r="IO7" s="128" t="s">
        <v>213</v>
      </c>
      <c r="IP7" s="128">
        <v>2</v>
      </c>
      <c r="IQ7" s="128" t="s">
        <v>262</v>
      </c>
      <c r="IR7" s="128" t="s">
        <v>263</v>
      </c>
      <c r="IS7" s="129" t="s">
        <v>285</v>
      </c>
    </row>
    <row r="8" spans="1:253" s="123" customFormat="1" ht="12.75" customHeight="1">
      <c r="A8" s="123" t="s">
        <v>511</v>
      </c>
      <c r="B8" s="123" t="s">
        <v>512</v>
      </c>
      <c r="C8" s="123" t="s">
        <v>513</v>
      </c>
      <c r="D8" s="123" t="s">
        <v>514</v>
      </c>
      <c r="E8" s="123" t="s">
        <v>515</v>
      </c>
      <c r="F8" s="123" t="s">
        <v>516</v>
      </c>
      <c r="G8" s="116">
        <v>143197000</v>
      </c>
      <c r="H8" s="117" t="s">
        <v>517</v>
      </c>
      <c r="I8" s="117" t="s">
        <v>213</v>
      </c>
      <c r="J8" s="117">
        <v>2</v>
      </c>
      <c r="K8" s="117" t="s">
        <v>518</v>
      </c>
      <c r="L8" s="117" t="s">
        <v>519</v>
      </c>
      <c r="M8" s="118" t="s">
        <v>57</v>
      </c>
      <c r="N8" s="127" t="s">
        <v>520</v>
      </c>
      <c r="O8" s="119">
        <v>650</v>
      </c>
      <c r="P8" s="119" t="s">
        <v>521</v>
      </c>
      <c r="Q8" s="119" t="s">
        <v>218</v>
      </c>
      <c r="R8" s="119">
        <v>1</v>
      </c>
      <c r="S8" s="119" t="s">
        <v>522</v>
      </c>
      <c r="T8" s="119" t="s">
        <v>523</v>
      </c>
      <c r="U8" s="120" t="s">
        <v>63</v>
      </c>
      <c r="V8" s="127" t="s">
        <v>524</v>
      </c>
      <c r="W8" s="117">
        <v>1349000</v>
      </c>
      <c r="X8" s="117" t="s">
        <v>525</v>
      </c>
      <c r="Y8" s="117" t="s">
        <v>213</v>
      </c>
      <c r="Z8" s="117">
        <v>2</v>
      </c>
      <c r="AA8" s="117" t="s">
        <v>526</v>
      </c>
      <c r="AB8" s="117" t="s">
        <v>527</v>
      </c>
      <c r="AC8" s="118" t="s">
        <v>57</v>
      </c>
      <c r="AD8" s="127" t="s">
        <v>528</v>
      </c>
      <c r="AE8" s="125">
        <v>1349000</v>
      </c>
      <c r="AF8" s="125" t="s">
        <v>525</v>
      </c>
      <c r="AG8" s="125" t="s">
        <v>218</v>
      </c>
      <c r="AH8" s="125">
        <v>1</v>
      </c>
      <c r="AI8" s="125" t="s">
        <v>529</v>
      </c>
      <c r="AJ8" s="125" t="s">
        <v>527</v>
      </c>
      <c r="AK8" s="126" t="s">
        <v>57</v>
      </c>
      <c r="AL8" s="127" t="s">
        <v>530</v>
      </c>
      <c r="AM8" s="117">
        <v>878000</v>
      </c>
      <c r="AN8" s="117" t="s">
        <v>531</v>
      </c>
      <c r="AO8" s="117" t="s">
        <v>213</v>
      </c>
      <c r="AP8" s="117">
        <v>2</v>
      </c>
      <c r="AQ8" s="117" t="s">
        <v>532</v>
      </c>
      <c r="AR8" s="117" t="s">
        <v>533</v>
      </c>
      <c r="AS8" s="118" t="s">
        <v>57</v>
      </c>
      <c r="AT8" s="128" t="s">
        <v>534</v>
      </c>
      <c r="AU8" s="125">
        <v>37140</v>
      </c>
      <c r="AV8" s="125" t="s">
        <v>535</v>
      </c>
      <c r="AW8" s="125" t="s">
        <v>213</v>
      </c>
      <c r="AX8" s="125">
        <v>2</v>
      </c>
      <c r="AY8" s="125" t="s">
        <v>536</v>
      </c>
      <c r="AZ8" s="125" t="s">
        <v>537</v>
      </c>
      <c r="BA8" s="126" t="s">
        <v>538</v>
      </c>
      <c r="BB8" s="127" t="s">
        <v>539</v>
      </c>
      <c r="BC8" s="117">
        <v>141302</v>
      </c>
      <c r="BD8" s="117" t="s">
        <v>535</v>
      </c>
      <c r="BE8" s="117" t="s">
        <v>213</v>
      </c>
      <c r="BF8" s="117">
        <v>2</v>
      </c>
      <c r="BG8" s="117" t="s">
        <v>540</v>
      </c>
      <c r="BH8" s="117" t="s">
        <v>537</v>
      </c>
      <c r="BI8" s="118" t="s">
        <v>538</v>
      </c>
      <c r="BJ8" s="128" t="s">
        <v>541</v>
      </c>
      <c r="BK8" s="128">
        <v>14</v>
      </c>
      <c r="BL8" s="128" t="s">
        <v>542</v>
      </c>
      <c r="BM8" s="128" t="s">
        <v>300</v>
      </c>
      <c r="BN8" s="128">
        <v>3</v>
      </c>
      <c r="BO8" s="128" t="s">
        <v>543</v>
      </c>
      <c r="BP8" s="125" t="s">
        <v>256</v>
      </c>
      <c r="BQ8" s="129" t="s">
        <v>46</v>
      </c>
      <c r="BR8" s="127" t="s">
        <v>544</v>
      </c>
      <c r="BS8" s="121" t="s">
        <v>230</v>
      </c>
      <c r="BT8" s="121" t="s">
        <v>230</v>
      </c>
      <c r="BU8" s="121" t="s">
        <v>230</v>
      </c>
      <c r="BV8" s="121" t="s">
        <v>230</v>
      </c>
      <c r="BW8" s="121" t="s">
        <v>230</v>
      </c>
      <c r="BX8" s="121" t="s">
        <v>230</v>
      </c>
      <c r="BY8" s="118" t="s">
        <v>545</v>
      </c>
      <c r="BZ8" s="128" t="s">
        <v>546</v>
      </c>
      <c r="CA8" s="128" t="s">
        <v>230</v>
      </c>
      <c r="CB8" s="128" t="s">
        <v>230</v>
      </c>
      <c r="CC8" s="128" t="s">
        <v>230</v>
      </c>
      <c r="CD8" s="128" t="s">
        <v>230</v>
      </c>
      <c r="CE8" s="128" t="s">
        <v>230</v>
      </c>
      <c r="CF8" s="128" t="s">
        <v>230</v>
      </c>
      <c r="CG8" s="129" t="s">
        <v>545</v>
      </c>
      <c r="CH8" s="127" t="s">
        <v>547</v>
      </c>
      <c r="CI8" s="128" t="e">
        <v>#N/A</v>
      </c>
      <c r="CJ8" s="128" t="e">
        <v>#N/A</v>
      </c>
      <c r="CK8" s="128" t="e">
        <v>#N/A</v>
      </c>
      <c r="CL8" s="128" t="e">
        <v>#N/A</v>
      </c>
      <c r="CM8" s="128" t="e">
        <v>#N/A</v>
      </c>
      <c r="CN8" s="128" t="e">
        <v>#N/A</v>
      </c>
      <c r="CO8" s="130" t="e">
        <v>#N/A</v>
      </c>
      <c r="CP8" s="128" t="s">
        <v>548</v>
      </c>
      <c r="CQ8" s="121" t="s">
        <v>230</v>
      </c>
      <c r="CR8" s="121" t="s">
        <v>230</v>
      </c>
      <c r="CS8" s="121" t="s">
        <v>230</v>
      </c>
      <c r="CT8" s="121" t="s">
        <v>230</v>
      </c>
      <c r="CU8" s="121" t="s">
        <v>230</v>
      </c>
      <c r="CV8" s="121" t="s">
        <v>230</v>
      </c>
      <c r="CW8" s="118" t="s">
        <v>549</v>
      </c>
      <c r="CX8" s="128" t="s">
        <v>550</v>
      </c>
      <c r="CY8" s="125">
        <v>877000</v>
      </c>
      <c r="CZ8" s="125" t="s">
        <v>551</v>
      </c>
      <c r="DA8" s="125" t="s">
        <v>213</v>
      </c>
      <c r="DB8" s="125">
        <v>2</v>
      </c>
      <c r="DC8" s="125" t="s">
        <v>552</v>
      </c>
      <c r="DD8" s="125" t="s">
        <v>553</v>
      </c>
      <c r="DE8" s="131" t="s">
        <v>57</v>
      </c>
      <c r="DF8" s="127" t="s">
        <v>554</v>
      </c>
      <c r="DG8" s="117">
        <v>0</v>
      </c>
      <c r="DH8" s="121" t="s">
        <v>551</v>
      </c>
      <c r="DI8" s="121" t="s">
        <v>213</v>
      </c>
      <c r="DJ8" s="121">
        <v>2</v>
      </c>
      <c r="DK8" s="121" t="s">
        <v>552</v>
      </c>
      <c r="DL8" s="121" t="s">
        <v>553</v>
      </c>
      <c r="DM8" s="118" t="s">
        <v>57</v>
      </c>
      <c r="DN8" s="128" t="s">
        <v>555</v>
      </c>
      <c r="DO8" s="125">
        <v>472000</v>
      </c>
      <c r="DP8" s="128" t="s">
        <v>551</v>
      </c>
      <c r="DQ8" s="128" t="s">
        <v>213</v>
      </c>
      <c r="DR8" s="128">
        <v>2</v>
      </c>
      <c r="DS8" s="128" t="s">
        <v>552</v>
      </c>
      <c r="DT8" s="128" t="s">
        <v>553</v>
      </c>
      <c r="DU8" s="129" t="s">
        <v>57</v>
      </c>
      <c r="DV8" s="127" t="s">
        <v>556</v>
      </c>
      <c r="DW8" s="117">
        <v>670000</v>
      </c>
      <c r="DX8" s="121" t="s">
        <v>551</v>
      </c>
      <c r="DY8" s="121" t="s">
        <v>213</v>
      </c>
      <c r="DZ8" s="121">
        <v>2</v>
      </c>
      <c r="EA8" s="121" t="s">
        <v>552</v>
      </c>
      <c r="EB8" s="121" t="s">
        <v>553</v>
      </c>
      <c r="EC8" s="118" t="s">
        <v>57</v>
      </c>
      <c r="ED8" s="128" t="s">
        <v>557</v>
      </c>
      <c r="EE8" s="125">
        <v>207000</v>
      </c>
      <c r="EF8" s="128" t="s">
        <v>551</v>
      </c>
      <c r="EG8" s="128" t="s">
        <v>213</v>
      </c>
      <c r="EH8" s="128">
        <v>2</v>
      </c>
      <c r="EI8" s="128" t="s">
        <v>552</v>
      </c>
      <c r="EJ8" s="128" t="s">
        <v>553</v>
      </c>
      <c r="EK8" s="129" t="s">
        <v>57</v>
      </c>
      <c r="EL8" s="127" t="s">
        <v>558</v>
      </c>
      <c r="EM8" s="117">
        <v>0</v>
      </c>
      <c r="EN8" s="121" t="s">
        <v>551</v>
      </c>
      <c r="EO8" s="121" t="s">
        <v>213</v>
      </c>
      <c r="EP8" s="121">
        <v>2</v>
      </c>
      <c r="EQ8" s="121" t="s">
        <v>552</v>
      </c>
      <c r="ER8" s="121" t="s">
        <v>553</v>
      </c>
      <c r="ES8" s="118" t="s">
        <v>57</v>
      </c>
      <c r="ET8" s="128" t="s">
        <v>559</v>
      </c>
      <c r="EU8" s="128">
        <v>14</v>
      </c>
      <c r="EV8" s="128" t="s">
        <v>542</v>
      </c>
      <c r="EW8" s="128" t="s">
        <v>300</v>
      </c>
      <c r="EX8" s="128">
        <v>3</v>
      </c>
      <c r="EY8" s="128" t="s">
        <v>543</v>
      </c>
      <c r="EZ8" s="128" t="s">
        <v>256</v>
      </c>
      <c r="FA8" s="129" t="s">
        <v>46</v>
      </c>
      <c r="FB8" s="127" t="s">
        <v>560</v>
      </c>
      <c r="FC8" s="121">
        <v>3</v>
      </c>
      <c r="FD8" s="121" t="s">
        <v>551</v>
      </c>
      <c r="FE8" s="121" t="s">
        <v>218</v>
      </c>
      <c r="FF8" s="121">
        <v>1</v>
      </c>
      <c r="FG8" s="121" t="s">
        <v>561</v>
      </c>
      <c r="FH8" s="121" t="s">
        <v>562</v>
      </c>
      <c r="FI8" s="118" t="s">
        <v>563</v>
      </c>
      <c r="FJ8" s="127" t="s">
        <v>564</v>
      </c>
      <c r="FK8" s="128">
        <v>0</v>
      </c>
      <c r="FL8" s="128">
        <v>0</v>
      </c>
      <c r="FM8" s="128" t="s">
        <v>213</v>
      </c>
      <c r="FN8" s="128">
        <v>2</v>
      </c>
      <c r="FO8" s="128" t="s">
        <v>565</v>
      </c>
      <c r="FP8" s="125">
        <v>0</v>
      </c>
      <c r="FQ8" s="126" t="s">
        <v>566</v>
      </c>
      <c r="FR8" s="127" t="s">
        <v>567</v>
      </c>
      <c r="FS8" s="121">
        <v>0</v>
      </c>
      <c r="FT8" s="121" t="s">
        <v>568</v>
      </c>
      <c r="FU8" s="121" t="s">
        <v>213</v>
      </c>
      <c r="FV8" s="121">
        <v>2</v>
      </c>
      <c r="FW8" s="121" t="s">
        <v>565</v>
      </c>
      <c r="FX8" s="121">
        <v>0</v>
      </c>
      <c r="FY8" s="118" t="s">
        <v>566</v>
      </c>
      <c r="FZ8" s="128" t="s">
        <v>569</v>
      </c>
      <c r="GA8" s="128">
        <v>2</v>
      </c>
      <c r="GB8" s="128" t="s">
        <v>261</v>
      </c>
      <c r="GC8" s="128" t="s">
        <v>213</v>
      </c>
      <c r="GD8" s="128">
        <v>2</v>
      </c>
      <c r="GE8" s="128" t="s">
        <v>262</v>
      </c>
      <c r="GF8" s="128" t="s">
        <v>263</v>
      </c>
      <c r="GG8" s="129" t="s">
        <v>52</v>
      </c>
      <c r="GH8" s="127" t="s">
        <v>570</v>
      </c>
      <c r="GI8" s="121">
        <v>1</v>
      </c>
      <c r="GJ8" s="121" t="s">
        <v>261</v>
      </c>
      <c r="GK8" s="121" t="s">
        <v>213</v>
      </c>
      <c r="GL8" s="121">
        <v>2</v>
      </c>
      <c r="GM8" s="121" t="s">
        <v>262</v>
      </c>
      <c r="GN8" s="121" t="s">
        <v>263</v>
      </c>
      <c r="GO8" s="118" t="s">
        <v>52</v>
      </c>
      <c r="GP8" s="128" t="s">
        <v>571</v>
      </c>
      <c r="GQ8" s="128">
        <v>2</v>
      </c>
      <c r="GR8" s="128" t="s">
        <v>261</v>
      </c>
      <c r="GS8" s="128" t="s">
        <v>213</v>
      </c>
      <c r="GT8" s="128">
        <v>2</v>
      </c>
      <c r="GU8" s="128" t="s">
        <v>262</v>
      </c>
      <c r="GV8" s="128" t="s">
        <v>263</v>
      </c>
      <c r="GW8" s="129" t="s">
        <v>52</v>
      </c>
      <c r="GX8" s="127" t="s">
        <v>572</v>
      </c>
      <c r="GY8" s="121">
        <v>0</v>
      </c>
      <c r="GZ8" s="121" t="s">
        <v>261</v>
      </c>
      <c r="HA8" s="121" t="s">
        <v>213</v>
      </c>
      <c r="HB8" s="121">
        <v>2</v>
      </c>
      <c r="HC8" s="121" t="s">
        <v>262</v>
      </c>
      <c r="HD8" s="121" t="s">
        <v>263</v>
      </c>
      <c r="HE8" s="118" t="s">
        <v>52</v>
      </c>
      <c r="HF8" s="128" t="s">
        <v>573</v>
      </c>
      <c r="HG8" s="128">
        <v>2</v>
      </c>
      <c r="HH8" s="128" t="s">
        <v>261</v>
      </c>
      <c r="HI8" s="128" t="s">
        <v>213</v>
      </c>
      <c r="HJ8" s="128">
        <v>2</v>
      </c>
      <c r="HK8" s="128" t="s">
        <v>262</v>
      </c>
      <c r="HL8" s="128" t="s">
        <v>263</v>
      </c>
      <c r="HM8" s="129" t="s">
        <v>52</v>
      </c>
      <c r="HN8" s="127" t="s">
        <v>574</v>
      </c>
      <c r="HO8" s="121">
        <v>3</v>
      </c>
      <c r="HP8" s="121" t="s">
        <v>261</v>
      </c>
      <c r="HQ8" s="121" t="s">
        <v>213</v>
      </c>
      <c r="HR8" s="121">
        <v>2</v>
      </c>
      <c r="HS8" s="121" t="s">
        <v>262</v>
      </c>
      <c r="HT8" s="121" t="s">
        <v>263</v>
      </c>
      <c r="HU8" s="118" t="s">
        <v>52</v>
      </c>
      <c r="HV8" s="128" t="s">
        <v>575</v>
      </c>
      <c r="HW8" s="128">
        <v>3</v>
      </c>
      <c r="HX8" s="128" t="s">
        <v>261</v>
      </c>
      <c r="HY8" s="128" t="s">
        <v>213</v>
      </c>
      <c r="HZ8" s="128">
        <v>2</v>
      </c>
      <c r="IA8" s="128" t="s">
        <v>262</v>
      </c>
      <c r="IB8" s="128" t="s">
        <v>263</v>
      </c>
      <c r="IC8" s="129" t="s">
        <v>52</v>
      </c>
      <c r="ID8" s="127" t="s">
        <v>576</v>
      </c>
      <c r="IE8" s="121">
        <v>1</v>
      </c>
      <c r="IF8" s="121" t="s">
        <v>261</v>
      </c>
      <c r="IG8" s="121" t="s">
        <v>213</v>
      </c>
      <c r="IH8" s="121">
        <v>2</v>
      </c>
      <c r="II8" s="121" t="s">
        <v>262</v>
      </c>
      <c r="IJ8" s="121" t="s">
        <v>263</v>
      </c>
      <c r="IK8" s="118" t="s">
        <v>52</v>
      </c>
      <c r="IL8" s="128" t="s">
        <v>577</v>
      </c>
      <c r="IM8" s="128">
        <v>3</v>
      </c>
      <c r="IN8" s="128" t="s">
        <v>261</v>
      </c>
      <c r="IO8" s="128" t="s">
        <v>213</v>
      </c>
      <c r="IP8" s="128">
        <v>2</v>
      </c>
      <c r="IQ8" s="128" t="s">
        <v>262</v>
      </c>
      <c r="IR8" s="128" t="s">
        <v>263</v>
      </c>
      <c r="IS8" s="129" t="s">
        <v>52</v>
      </c>
    </row>
    <row r="9" spans="1:253" s="123" customFormat="1" ht="12.75" customHeight="1">
      <c r="A9" s="123" t="s">
        <v>578</v>
      </c>
      <c r="B9" s="123" t="s">
        <v>512</v>
      </c>
      <c r="C9" s="123" t="s">
        <v>579</v>
      </c>
      <c r="D9" s="123" t="s">
        <v>580</v>
      </c>
      <c r="E9" s="123" t="s">
        <v>581</v>
      </c>
      <c r="F9" s="123" t="s">
        <v>582</v>
      </c>
      <c r="G9" s="116">
        <v>210147000</v>
      </c>
      <c r="H9" s="117" t="s">
        <v>583</v>
      </c>
      <c r="I9" s="117" t="s">
        <v>213</v>
      </c>
      <c r="J9" s="117">
        <v>2</v>
      </c>
      <c r="K9" s="117" t="s">
        <v>584</v>
      </c>
      <c r="L9" s="117" t="s">
        <v>585</v>
      </c>
      <c r="M9" s="118" t="s">
        <v>586</v>
      </c>
      <c r="N9" s="127" t="s">
        <v>587</v>
      </c>
      <c r="O9" s="119">
        <v>224274</v>
      </c>
      <c r="P9" s="119" t="s">
        <v>588</v>
      </c>
      <c r="Q9" s="119" t="s">
        <v>213</v>
      </c>
      <c r="R9" s="119">
        <v>2</v>
      </c>
      <c r="S9" s="119" t="s">
        <v>589</v>
      </c>
      <c r="T9" s="119" t="s">
        <v>590</v>
      </c>
      <c r="U9" s="120" t="s">
        <v>586</v>
      </c>
      <c r="V9" s="127" t="s">
        <v>591</v>
      </c>
      <c r="W9" s="117">
        <v>1495000</v>
      </c>
      <c r="X9" s="117" t="s">
        <v>592</v>
      </c>
      <c r="Y9" s="117" t="s">
        <v>300</v>
      </c>
      <c r="Z9" s="117">
        <v>3</v>
      </c>
      <c r="AA9" s="117" t="s">
        <v>593</v>
      </c>
      <c r="AB9" s="117" t="s">
        <v>594</v>
      </c>
      <c r="AC9" s="118" t="s">
        <v>47</v>
      </c>
      <c r="AD9" s="127" t="s">
        <v>595</v>
      </c>
      <c r="AE9" s="125">
        <v>889000</v>
      </c>
      <c r="AF9" s="125" t="s">
        <v>596</v>
      </c>
      <c r="AG9" s="125" t="s">
        <v>300</v>
      </c>
      <c r="AH9" s="125">
        <v>3</v>
      </c>
      <c r="AI9" s="125" t="s">
        <v>597</v>
      </c>
      <c r="AJ9" s="125" t="s">
        <v>598</v>
      </c>
      <c r="AK9" s="126" t="s">
        <v>47</v>
      </c>
      <c r="AL9" s="127" t="s">
        <v>599</v>
      </c>
      <c r="AM9" s="117">
        <v>490000</v>
      </c>
      <c r="AN9" s="117" t="s">
        <v>600</v>
      </c>
      <c r="AO9" s="117" t="s">
        <v>213</v>
      </c>
      <c r="AP9" s="117">
        <v>2</v>
      </c>
      <c r="AQ9" s="117" t="s">
        <v>601</v>
      </c>
      <c r="AR9" s="117" t="s">
        <v>602</v>
      </c>
      <c r="AS9" s="118" t="s">
        <v>47</v>
      </c>
      <c r="AT9" s="128" t="s">
        <v>603</v>
      </c>
      <c r="AU9" s="125" t="s">
        <v>230</v>
      </c>
      <c r="AV9" s="125">
        <v>0</v>
      </c>
      <c r="AW9" s="125" t="s">
        <v>213</v>
      </c>
      <c r="AX9" s="125">
        <v>2</v>
      </c>
      <c r="AY9" s="125" t="s">
        <v>604</v>
      </c>
      <c r="AZ9" s="125">
        <v>0</v>
      </c>
      <c r="BA9" s="126" t="s">
        <v>476</v>
      </c>
      <c r="BB9" s="127" t="s">
        <v>605</v>
      </c>
      <c r="BC9" s="117" t="s">
        <v>230</v>
      </c>
      <c r="BD9" s="117">
        <v>0</v>
      </c>
      <c r="BE9" s="117" t="s">
        <v>213</v>
      </c>
      <c r="BF9" s="117">
        <v>2</v>
      </c>
      <c r="BG9" s="117" t="s">
        <v>604</v>
      </c>
      <c r="BH9" s="117">
        <v>0</v>
      </c>
      <c r="BI9" s="118" t="s">
        <v>476</v>
      </c>
      <c r="BJ9" s="128" t="s">
        <v>606</v>
      </c>
      <c r="BK9" s="128">
        <v>0</v>
      </c>
      <c r="BL9" s="128" t="s">
        <v>607</v>
      </c>
      <c r="BM9" s="128" t="s">
        <v>300</v>
      </c>
      <c r="BN9" s="128">
        <v>3</v>
      </c>
      <c r="BO9" s="128" t="s">
        <v>608</v>
      </c>
      <c r="BP9" s="125" t="s">
        <v>609</v>
      </c>
      <c r="BQ9" s="129" t="s">
        <v>400</v>
      </c>
      <c r="BR9" s="127" t="s">
        <v>610</v>
      </c>
      <c r="BS9" s="121" t="s">
        <v>230</v>
      </c>
      <c r="BT9" s="121" t="s">
        <v>230</v>
      </c>
      <c r="BU9" s="121" t="s">
        <v>230</v>
      </c>
      <c r="BV9" s="121" t="s">
        <v>230</v>
      </c>
      <c r="BW9" s="121" t="s">
        <v>611</v>
      </c>
      <c r="BX9" s="121" t="s">
        <v>230</v>
      </c>
      <c r="BY9" s="118" t="s">
        <v>612</v>
      </c>
      <c r="BZ9" s="128" t="s">
        <v>613</v>
      </c>
      <c r="CA9" s="128" t="s">
        <v>230</v>
      </c>
      <c r="CB9" s="128" t="s">
        <v>230</v>
      </c>
      <c r="CC9" s="128" t="s">
        <v>230</v>
      </c>
      <c r="CD9" s="128" t="s">
        <v>230</v>
      </c>
      <c r="CE9" s="128" t="s">
        <v>611</v>
      </c>
      <c r="CF9" s="128" t="s">
        <v>230</v>
      </c>
      <c r="CG9" s="129" t="s">
        <v>612</v>
      </c>
      <c r="CH9" s="127" t="s">
        <v>614</v>
      </c>
      <c r="CI9" s="128" t="e">
        <v>#N/A</v>
      </c>
      <c r="CJ9" s="128" t="e">
        <v>#N/A</v>
      </c>
      <c r="CK9" s="128" t="e">
        <v>#N/A</v>
      </c>
      <c r="CL9" s="128" t="e">
        <v>#N/A</v>
      </c>
      <c r="CM9" s="128" t="e">
        <v>#N/A</v>
      </c>
      <c r="CN9" s="128" t="e">
        <v>#N/A</v>
      </c>
      <c r="CO9" s="130" t="e">
        <v>#N/A</v>
      </c>
      <c r="CP9" s="128" t="s">
        <v>615</v>
      </c>
      <c r="CQ9" s="121" t="s">
        <v>230</v>
      </c>
      <c r="CR9" s="121" t="s">
        <v>230</v>
      </c>
      <c r="CS9" s="121" t="s">
        <v>230</v>
      </c>
      <c r="CT9" s="121" t="s">
        <v>230</v>
      </c>
      <c r="CU9" s="121" t="s">
        <v>611</v>
      </c>
      <c r="CV9" s="121" t="s">
        <v>230</v>
      </c>
      <c r="CW9" s="118" t="s">
        <v>612</v>
      </c>
      <c r="CX9" s="128" t="s">
        <v>616</v>
      </c>
      <c r="CY9" s="125">
        <v>490000</v>
      </c>
      <c r="CZ9" s="125" t="s">
        <v>617</v>
      </c>
      <c r="DA9" s="125" t="s">
        <v>213</v>
      </c>
      <c r="DB9" s="125">
        <v>2</v>
      </c>
      <c r="DC9" s="125" t="s">
        <v>618</v>
      </c>
      <c r="DD9" s="125" t="s">
        <v>619</v>
      </c>
      <c r="DE9" s="131" t="s">
        <v>47</v>
      </c>
      <c r="DF9" s="127" t="s">
        <v>620</v>
      </c>
      <c r="DG9" s="117">
        <v>606000</v>
      </c>
      <c r="DH9" s="121" t="s">
        <v>617</v>
      </c>
      <c r="DI9" s="121" t="s">
        <v>300</v>
      </c>
      <c r="DJ9" s="121">
        <v>3</v>
      </c>
      <c r="DK9" s="121" t="s">
        <v>621</v>
      </c>
      <c r="DL9" s="121" t="s">
        <v>619</v>
      </c>
      <c r="DM9" s="118" t="s">
        <v>47</v>
      </c>
      <c r="DN9" s="128" t="s">
        <v>622</v>
      </c>
      <c r="DO9" s="125">
        <v>399000</v>
      </c>
      <c r="DP9" s="128" t="s">
        <v>617</v>
      </c>
      <c r="DQ9" s="128" t="s">
        <v>300</v>
      </c>
      <c r="DR9" s="128">
        <v>3</v>
      </c>
      <c r="DS9" s="128" t="s">
        <v>623</v>
      </c>
      <c r="DT9" s="128" t="s">
        <v>619</v>
      </c>
      <c r="DU9" s="129" t="s">
        <v>47</v>
      </c>
      <c r="DV9" s="127" t="s">
        <v>624</v>
      </c>
      <c r="DW9" s="117">
        <v>490000</v>
      </c>
      <c r="DX9" s="121" t="s">
        <v>617</v>
      </c>
      <c r="DY9" s="121" t="s">
        <v>213</v>
      </c>
      <c r="DZ9" s="121">
        <v>2</v>
      </c>
      <c r="EA9" s="121" t="s">
        <v>618</v>
      </c>
      <c r="EB9" s="121" t="s">
        <v>619</v>
      </c>
      <c r="EC9" s="118" t="s">
        <v>47</v>
      </c>
      <c r="ED9" s="128" t="s">
        <v>625</v>
      </c>
      <c r="EE9" s="125">
        <v>0</v>
      </c>
      <c r="EF9" s="128" t="s">
        <v>230</v>
      </c>
      <c r="EG9" s="128" t="s">
        <v>300</v>
      </c>
      <c r="EH9" s="128">
        <v>3</v>
      </c>
      <c r="EI9" s="128" t="s">
        <v>626</v>
      </c>
      <c r="EJ9" s="128" t="s">
        <v>230</v>
      </c>
      <c r="EK9" s="129" t="s">
        <v>47</v>
      </c>
      <c r="EL9" s="127" t="s">
        <v>627</v>
      </c>
      <c r="EM9" s="117">
        <v>0</v>
      </c>
      <c r="EN9" s="121" t="s">
        <v>230</v>
      </c>
      <c r="EO9" s="121" t="s">
        <v>300</v>
      </c>
      <c r="EP9" s="121">
        <v>3</v>
      </c>
      <c r="EQ9" s="121" t="s">
        <v>626</v>
      </c>
      <c r="ER9" s="121" t="s">
        <v>230</v>
      </c>
      <c r="ES9" s="118" t="s">
        <v>47</v>
      </c>
      <c r="ET9" s="128" t="s">
        <v>628</v>
      </c>
      <c r="EU9" s="128">
        <v>0</v>
      </c>
      <c r="EV9" s="128" t="s">
        <v>607</v>
      </c>
      <c r="EW9" s="128" t="s">
        <v>300</v>
      </c>
      <c r="EX9" s="128">
        <v>3</v>
      </c>
      <c r="EY9" s="128" t="s">
        <v>608</v>
      </c>
      <c r="EZ9" s="128" t="s">
        <v>609</v>
      </c>
      <c r="FA9" s="129" t="s">
        <v>400</v>
      </c>
      <c r="FB9" s="127" t="s">
        <v>629</v>
      </c>
      <c r="FC9" s="121">
        <v>2</v>
      </c>
      <c r="FD9" s="121">
        <v>0</v>
      </c>
      <c r="FE9" s="121" t="s">
        <v>213</v>
      </c>
      <c r="FF9" s="121">
        <v>2</v>
      </c>
      <c r="FG9" s="121" t="s">
        <v>630</v>
      </c>
      <c r="FH9" s="121">
        <v>0</v>
      </c>
      <c r="FI9" s="118" t="s">
        <v>476</v>
      </c>
      <c r="FJ9" s="127" t="s">
        <v>631</v>
      </c>
      <c r="FK9" s="128" t="s">
        <v>230</v>
      </c>
      <c r="FL9" s="128">
        <v>0</v>
      </c>
      <c r="FM9" s="128" t="s">
        <v>213</v>
      </c>
      <c r="FN9" s="128">
        <v>2</v>
      </c>
      <c r="FO9" s="128">
        <v>0</v>
      </c>
      <c r="FP9" s="125">
        <v>0</v>
      </c>
      <c r="FQ9" s="126" t="s">
        <v>476</v>
      </c>
      <c r="FR9" s="127" t="s">
        <v>632</v>
      </c>
      <c r="FS9" s="121" t="s">
        <v>230</v>
      </c>
      <c r="FT9" s="121">
        <v>0</v>
      </c>
      <c r="FU9" s="121" t="s">
        <v>213</v>
      </c>
      <c r="FV9" s="121">
        <v>2</v>
      </c>
      <c r="FW9" s="121">
        <v>0</v>
      </c>
      <c r="FX9" s="121">
        <v>0</v>
      </c>
      <c r="FY9" s="118" t="s">
        <v>476</v>
      </c>
      <c r="FZ9" s="128" t="s">
        <v>633</v>
      </c>
      <c r="GA9" s="128">
        <v>0</v>
      </c>
      <c r="GB9" s="128" t="s">
        <v>634</v>
      </c>
      <c r="GC9" s="128" t="s">
        <v>213</v>
      </c>
      <c r="GD9" s="128">
        <v>2</v>
      </c>
      <c r="GE9" s="128" t="s">
        <v>635</v>
      </c>
      <c r="GF9" s="128" t="s">
        <v>636</v>
      </c>
      <c r="GG9" s="129" t="s">
        <v>637</v>
      </c>
      <c r="GH9" s="127" t="s">
        <v>638</v>
      </c>
      <c r="GI9" s="121">
        <v>0</v>
      </c>
      <c r="GJ9" s="121" t="s">
        <v>634</v>
      </c>
      <c r="GK9" s="121" t="s">
        <v>213</v>
      </c>
      <c r="GL9" s="121">
        <v>2</v>
      </c>
      <c r="GM9" s="121" t="s">
        <v>635</v>
      </c>
      <c r="GN9" s="121" t="s">
        <v>636</v>
      </c>
      <c r="GO9" s="118" t="s">
        <v>637</v>
      </c>
      <c r="GP9" s="128" t="s">
        <v>639</v>
      </c>
      <c r="GQ9" s="128">
        <v>0</v>
      </c>
      <c r="GR9" s="128" t="s">
        <v>634</v>
      </c>
      <c r="GS9" s="128" t="s">
        <v>213</v>
      </c>
      <c r="GT9" s="128">
        <v>2</v>
      </c>
      <c r="GU9" s="128" t="s">
        <v>635</v>
      </c>
      <c r="GV9" s="128" t="s">
        <v>636</v>
      </c>
      <c r="GW9" s="129" t="s">
        <v>637</v>
      </c>
      <c r="GX9" s="127" t="s">
        <v>640</v>
      </c>
      <c r="GY9" s="121">
        <v>0</v>
      </c>
      <c r="GZ9" s="121" t="s">
        <v>634</v>
      </c>
      <c r="HA9" s="121" t="s">
        <v>213</v>
      </c>
      <c r="HB9" s="121">
        <v>2</v>
      </c>
      <c r="HC9" s="121" t="s">
        <v>635</v>
      </c>
      <c r="HD9" s="121" t="s">
        <v>636</v>
      </c>
      <c r="HE9" s="118" t="s">
        <v>637</v>
      </c>
      <c r="HF9" s="128" t="s">
        <v>641</v>
      </c>
      <c r="HG9" s="128">
        <v>0</v>
      </c>
      <c r="HH9" s="128" t="s">
        <v>634</v>
      </c>
      <c r="HI9" s="128" t="s">
        <v>213</v>
      </c>
      <c r="HJ9" s="128">
        <v>2</v>
      </c>
      <c r="HK9" s="128" t="s">
        <v>635</v>
      </c>
      <c r="HL9" s="128" t="s">
        <v>636</v>
      </c>
      <c r="HM9" s="129" t="s">
        <v>637</v>
      </c>
      <c r="HN9" s="127" t="s">
        <v>642</v>
      </c>
      <c r="HO9" s="121">
        <v>0</v>
      </c>
      <c r="HP9" s="121" t="s">
        <v>634</v>
      </c>
      <c r="HQ9" s="121" t="s">
        <v>213</v>
      </c>
      <c r="HR9" s="121">
        <v>2</v>
      </c>
      <c r="HS9" s="121" t="s">
        <v>635</v>
      </c>
      <c r="HT9" s="121" t="s">
        <v>636</v>
      </c>
      <c r="HU9" s="118" t="s">
        <v>637</v>
      </c>
      <c r="HV9" s="128" t="s">
        <v>643</v>
      </c>
      <c r="HW9" s="128">
        <v>0</v>
      </c>
      <c r="HX9" s="128" t="s">
        <v>634</v>
      </c>
      <c r="HY9" s="128" t="s">
        <v>213</v>
      </c>
      <c r="HZ9" s="128">
        <v>2</v>
      </c>
      <c r="IA9" s="128" t="s">
        <v>635</v>
      </c>
      <c r="IB9" s="128" t="s">
        <v>636</v>
      </c>
      <c r="IC9" s="129" t="s">
        <v>637</v>
      </c>
      <c r="ID9" s="127" t="s">
        <v>644</v>
      </c>
      <c r="IE9" s="121">
        <v>0</v>
      </c>
      <c r="IF9" s="121" t="s">
        <v>634</v>
      </c>
      <c r="IG9" s="121" t="s">
        <v>213</v>
      </c>
      <c r="IH9" s="121">
        <v>2</v>
      </c>
      <c r="II9" s="121" t="s">
        <v>635</v>
      </c>
      <c r="IJ9" s="121" t="s">
        <v>636</v>
      </c>
      <c r="IK9" s="118" t="s">
        <v>637</v>
      </c>
      <c r="IL9" s="128" t="s">
        <v>645</v>
      </c>
      <c r="IM9" s="128">
        <v>0</v>
      </c>
      <c r="IN9" s="128" t="s">
        <v>634</v>
      </c>
      <c r="IO9" s="128" t="s">
        <v>213</v>
      </c>
      <c r="IP9" s="128">
        <v>2</v>
      </c>
      <c r="IQ9" s="128" t="s">
        <v>635</v>
      </c>
      <c r="IR9" s="128" t="s">
        <v>636</v>
      </c>
      <c r="IS9" s="129" t="s">
        <v>637</v>
      </c>
    </row>
    <row r="10" spans="1:253" s="123" customFormat="1" ht="12.75" customHeight="1">
      <c r="A10" s="123" t="s">
        <v>646</v>
      </c>
      <c r="B10" s="123" t="s">
        <v>207</v>
      </c>
      <c r="C10" s="123" t="s">
        <v>647</v>
      </c>
      <c r="D10" s="123" t="s">
        <v>648</v>
      </c>
      <c r="E10" s="123" t="s">
        <v>649</v>
      </c>
      <c r="F10" s="123" t="s">
        <v>650</v>
      </c>
      <c r="G10" s="116">
        <v>4900000</v>
      </c>
      <c r="H10" s="117" t="s">
        <v>651</v>
      </c>
      <c r="I10" s="117" t="s">
        <v>213</v>
      </c>
      <c r="J10" s="117">
        <v>2</v>
      </c>
      <c r="K10" s="117" t="s">
        <v>652</v>
      </c>
      <c r="L10" s="117" t="s">
        <v>653</v>
      </c>
      <c r="M10" s="118" t="s">
        <v>654</v>
      </c>
      <c r="N10" s="127" t="s">
        <v>655</v>
      </c>
      <c r="O10" s="119">
        <v>623000</v>
      </c>
      <c r="P10" s="119" t="s">
        <v>656</v>
      </c>
      <c r="Q10" s="119" t="s">
        <v>218</v>
      </c>
      <c r="R10" s="119">
        <v>1</v>
      </c>
      <c r="S10" s="119" t="s">
        <v>657</v>
      </c>
      <c r="T10" s="119" t="s">
        <v>658</v>
      </c>
      <c r="U10" s="120" t="s">
        <v>659</v>
      </c>
      <c r="V10" s="127" t="s">
        <v>660</v>
      </c>
      <c r="W10" s="117">
        <v>4900000</v>
      </c>
      <c r="X10" s="117" t="s">
        <v>651</v>
      </c>
      <c r="Y10" s="117" t="s">
        <v>300</v>
      </c>
      <c r="Z10" s="117">
        <v>3</v>
      </c>
      <c r="AA10" s="117" t="s">
        <v>652</v>
      </c>
      <c r="AB10" s="117" t="s">
        <v>653</v>
      </c>
      <c r="AC10" s="118" t="s">
        <v>654</v>
      </c>
      <c r="AD10" s="127" t="s">
        <v>661</v>
      </c>
      <c r="AE10" s="125">
        <v>4900000</v>
      </c>
      <c r="AF10" s="125" t="s">
        <v>651</v>
      </c>
      <c r="AG10" s="125" t="s">
        <v>300</v>
      </c>
      <c r="AH10" s="125">
        <v>3</v>
      </c>
      <c r="AI10" s="125" t="s">
        <v>662</v>
      </c>
      <c r="AJ10" s="125" t="s">
        <v>653</v>
      </c>
      <c r="AK10" s="126" t="s">
        <v>654</v>
      </c>
      <c r="AL10" s="127" t="s">
        <v>663</v>
      </c>
      <c r="AM10" s="117">
        <v>1616000</v>
      </c>
      <c r="AN10" s="117" t="s">
        <v>664</v>
      </c>
      <c r="AO10" s="117" t="s">
        <v>300</v>
      </c>
      <c r="AP10" s="117">
        <v>3</v>
      </c>
      <c r="AQ10" s="117" t="s">
        <v>665</v>
      </c>
      <c r="AR10" s="117" t="s">
        <v>666</v>
      </c>
      <c r="AS10" s="118" t="s">
        <v>48</v>
      </c>
      <c r="AT10" s="128" t="s">
        <v>667</v>
      </c>
      <c r="AU10" s="125" t="s">
        <v>230</v>
      </c>
      <c r="AV10" s="125">
        <v>0</v>
      </c>
      <c r="AW10" s="125" t="s">
        <v>230</v>
      </c>
      <c r="AX10" s="125" t="s">
        <v>230</v>
      </c>
      <c r="AY10" s="125" t="s">
        <v>668</v>
      </c>
      <c r="AZ10" s="125">
        <v>0</v>
      </c>
      <c r="BA10" s="126" t="s">
        <v>659</v>
      </c>
      <c r="BB10" s="127" t="s">
        <v>669</v>
      </c>
      <c r="BC10" s="117" t="s">
        <v>230</v>
      </c>
      <c r="BD10" s="117">
        <v>0</v>
      </c>
      <c r="BE10" s="117" t="s">
        <v>213</v>
      </c>
      <c r="BF10" s="117">
        <v>2</v>
      </c>
      <c r="BG10" s="117" t="s">
        <v>670</v>
      </c>
      <c r="BH10" s="117">
        <v>0</v>
      </c>
      <c r="BI10" s="118" t="s">
        <v>671</v>
      </c>
      <c r="BJ10" s="128" t="s">
        <v>672</v>
      </c>
      <c r="BK10" s="128">
        <v>310</v>
      </c>
      <c r="BL10" s="128" t="s">
        <v>479</v>
      </c>
      <c r="BM10" s="128" t="s">
        <v>300</v>
      </c>
      <c r="BN10" s="128">
        <v>3</v>
      </c>
      <c r="BO10" s="128" t="s">
        <v>673</v>
      </c>
      <c r="BP10" s="125" t="s">
        <v>674</v>
      </c>
      <c r="BQ10" s="129" t="s">
        <v>48</v>
      </c>
      <c r="BR10" s="127" t="s">
        <v>675</v>
      </c>
      <c r="BS10" s="121" t="s">
        <v>230</v>
      </c>
      <c r="BT10" s="121">
        <v>0</v>
      </c>
      <c r="BU10" s="121" t="s">
        <v>230</v>
      </c>
      <c r="BV10" s="121" t="s">
        <v>230</v>
      </c>
      <c r="BW10" s="121" t="s">
        <v>668</v>
      </c>
      <c r="BX10" s="121">
        <v>0</v>
      </c>
      <c r="BY10" s="118" t="s">
        <v>659</v>
      </c>
      <c r="BZ10" s="128" t="s">
        <v>676</v>
      </c>
      <c r="CA10" s="128" t="s">
        <v>230</v>
      </c>
      <c r="CB10" s="128">
        <v>0</v>
      </c>
      <c r="CC10" s="128" t="s">
        <v>230</v>
      </c>
      <c r="CD10" s="128" t="s">
        <v>230</v>
      </c>
      <c r="CE10" s="128" t="s">
        <v>668</v>
      </c>
      <c r="CF10" s="128">
        <v>0</v>
      </c>
      <c r="CG10" s="129" t="s">
        <v>659</v>
      </c>
      <c r="CH10" s="127" t="s">
        <v>677</v>
      </c>
      <c r="CI10" s="128" t="e">
        <v>#N/A</v>
      </c>
      <c r="CJ10" s="128" t="e">
        <v>#N/A</v>
      </c>
      <c r="CK10" s="128" t="e">
        <v>#N/A</v>
      </c>
      <c r="CL10" s="128" t="e">
        <v>#N/A</v>
      </c>
      <c r="CM10" s="128" t="e">
        <v>#N/A</v>
      </c>
      <c r="CN10" s="128" t="e">
        <v>#N/A</v>
      </c>
      <c r="CO10" s="130" t="e">
        <v>#N/A</v>
      </c>
      <c r="CP10" s="128" t="s">
        <v>678</v>
      </c>
      <c r="CQ10" s="121" t="s">
        <v>230</v>
      </c>
      <c r="CR10" s="121">
        <v>0</v>
      </c>
      <c r="CS10" s="121" t="s">
        <v>230</v>
      </c>
      <c r="CT10" s="121" t="s">
        <v>230</v>
      </c>
      <c r="CU10" s="121" t="s">
        <v>668</v>
      </c>
      <c r="CV10" s="121">
        <v>0</v>
      </c>
      <c r="CW10" s="118" t="s">
        <v>659</v>
      </c>
      <c r="CX10" s="128" t="s">
        <v>679</v>
      </c>
      <c r="CY10" s="125">
        <v>2800000</v>
      </c>
      <c r="CZ10" s="125" t="s">
        <v>651</v>
      </c>
      <c r="DA10" s="125" t="s">
        <v>300</v>
      </c>
      <c r="DB10" s="125">
        <v>3</v>
      </c>
      <c r="DC10" s="125" t="s">
        <v>680</v>
      </c>
      <c r="DD10" s="125" t="s">
        <v>653</v>
      </c>
      <c r="DE10" s="131" t="s">
        <v>681</v>
      </c>
      <c r="DF10" s="127" t="s">
        <v>682</v>
      </c>
      <c r="DG10" s="117">
        <v>0</v>
      </c>
      <c r="DH10" s="121" t="s">
        <v>651</v>
      </c>
      <c r="DI10" s="121" t="s">
        <v>300</v>
      </c>
      <c r="DJ10" s="121">
        <v>3</v>
      </c>
      <c r="DK10" s="121" t="s">
        <v>680</v>
      </c>
      <c r="DL10" s="121" t="s">
        <v>653</v>
      </c>
      <c r="DM10" s="118" t="s">
        <v>681</v>
      </c>
      <c r="DN10" s="128" t="s">
        <v>683</v>
      </c>
      <c r="DO10" s="125">
        <v>2100000</v>
      </c>
      <c r="DP10" s="128" t="s">
        <v>651</v>
      </c>
      <c r="DQ10" s="128" t="s">
        <v>300</v>
      </c>
      <c r="DR10" s="128">
        <v>3</v>
      </c>
      <c r="DS10" s="128" t="s">
        <v>680</v>
      </c>
      <c r="DT10" s="128" t="s">
        <v>653</v>
      </c>
      <c r="DU10" s="129" t="s">
        <v>681</v>
      </c>
      <c r="DV10" s="127" t="s">
        <v>684</v>
      </c>
      <c r="DW10" s="117">
        <v>900000</v>
      </c>
      <c r="DX10" s="121" t="s">
        <v>651</v>
      </c>
      <c r="DY10" s="121" t="s">
        <v>300</v>
      </c>
      <c r="DZ10" s="121">
        <v>3</v>
      </c>
      <c r="EA10" s="121" t="s">
        <v>680</v>
      </c>
      <c r="EB10" s="121" t="s">
        <v>653</v>
      </c>
      <c r="EC10" s="118" t="s">
        <v>681</v>
      </c>
      <c r="ED10" s="128" t="s">
        <v>685</v>
      </c>
      <c r="EE10" s="125">
        <v>1900000</v>
      </c>
      <c r="EF10" s="128" t="s">
        <v>651</v>
      </c>
      <c r="EG10" s="128" t="s">
        <v>300</v>
      </c>
      <c r="EH10" s="128">
        <v>3</v>
      </c>
      <c r="EI10" s="128" t="s">
        <v>680</v>
      </c>
      <c r="EJ10" s="128" t="s">
        <v>653</v>
      </c>
      <c r="EK10" s="129" t="s">
        <v>681</v>
      </c>
      <c r="EL10" s="127" t="s">
        <v>686</v>
      </c>
      <c r="EM10" s="117">
        <v>0</v>
      </c>
      <c r="EN10" s="121" t="s">
        <v>651</v>
      </c>
      <c r="EO10" s="121" t="s">
        <v>300</v>
      </c>
      <c r="EP10" s="121">
        <v>3</v>
      </c>
      <c r="EQ10" s="121" t="s">
        <v>680</v>
      </c>
      <c r="ER10" s="121" t="s">
        <v>653</v>
      </c>
      <c r="ES10" s="118" t="s">
        <v>681</v>
      </c>
      <c r="ET10" s="128" t="s">
        <v>687</v>
      </c>
      <c r="EU10" s="128">
        <v>310</v>
      </c>
      <c r="EV10" s="128" t="s">
        <v>479</v>
      </c>
      <c r="EW10" s="128" t="s">
        <v>300</v>
      </c>
      <c r="EX10" s="128">
        <v>3</v>
      </c>
      <c r="EY10" s="128" t="s">
        <v>673</v>
      </c>
      <c r="EZ10" s="128" t="s">
        <v>674</v>
      </c>
      <c r="FA10" s="129" t="s">
        <v>48</v>
      </c>
      <c r="FB10" s="127" t="s">
        <v>688</v>
      </c>
      <c r="FC10" s="121">
        <v>5</v>
      </c>
      <c r="FD10" s="121" t="s">
        <v>689</v>
      </c>
      <c r="FE10" s="121" t="s">
        <v>213</v>
      </c>
      <c r="FF10" s="121">
        <v>2</v>
      </c>
      <c r="FG10" s="121" t="s">
        <v>690</v>
      </c>
      <c r="FH10" s="121" t="s">
        <v>691</v>
      </c>
      <c r="FI10" s="118" t="s">
        <v>563</v>
      </c>
      <c r="FJ10" s="127" t="s">
        <v>692</v>
      </c>
      <c r="FK10" s="128" t="s">
        <v>230</v>
      </c>
      <c r="FL10" s="128">
        <v>0</v>
      </c>
      <c r="FM10" s="128" t="s">
        <v>230</v>
      </c>
      <c r="FN10" s="128" t="s">
        <v>230</v>
      </c>
      <c r="FO10" s="128" t="s">
        <v>668</v>
      </c>
      <c r="FP10" s="125">
        <v>0</v>
      </c>
      <c r="FQ10" s="126" t="s">
        <v>659</v>
      </c>
      <c r="FR10" s="127" t="s">
        <v>693</v>
      </c>
      <c r="FS10" s="121" t="s">
        <v>230</v>
      </c>
      <c r="FT10" s="121">
        <v>0</v>
      </c>
      <c r="FU10" s="121" t="s">
        <v>230</v>
      </c>
      <c r="FV10" s="121" t="s">
        <v>230</v>
      </c>
      <c r="FW10" s="121" t="s">
        <v>668</v>
      </c>
      <c r="FX10" s="121">
        <v>0</v>
      </c>
      <c r="FY10" s="118" t="s">
        <v>659</v>
      </c>
      <c r="FZ10" s="128" t="s">
        <v>694</v>
      </c>
      <c r="GA10" s="128">
        <v>0</v>
      </c>
      <c r="GB10" s="128" t="s">
        <v>328</v>
      </c>
      <c r="GC10" s="128" t="s">
        <v>213</v>
      </c>
      <c r="GD10" s="128">
        <v>2</v>
      </c>
      <c r="GE10" s="128" t="s">
        <v>262</v>
      </c>
      <c r="GF10" s="128" t="s">
        <v>263</v>
      </c>
      <c r="GG10" s="129" t="s">
        <v>285</v>
      </c>
      <c r="GH10" s="127" t="s">
        <v>695</v>
      </c>
      <c r="GI10" s="121">
        <v>3</v>
      </c>
      <c r="GJ10" s="121" t="s">
        <v>328</v>
      </c>
      <c r="GK10" s="121" t="s">
        <v>213</v>
      </c>
      <c r="GL10" s="121">
        <v>2</v>
      </c>
      <c r="GM10" s="121" t="s">
        <v>262</v>
      </c>
      <c r="GN10" s="121" t="s">
        <v>263</v>
      </c>
      <c r="GO10" s="118" t="s">
        <v>285</v>
      </c>
      <c r="GP10" s="128" t="s">
        <v>696</v>
      </c>
      <c r="GQ10" s="128">
        <v>2</v>
      </c>
      <c r="GR10" s="128" t="s">
        <v>328</v>
      </c>
      <c r="GS10" s="128" t="s">
        <v>213</v>
      </c>
      <c r="GT10" s="128">
        <v>2</v>
      </c>
      <c r="GU10" s="128" t="s">
        <v>262</v>
      </c>
      <c r="GV10" s="128" t="s">
        <v>263</v>
      </c>
      <c r="GW10" s="129" t="s">
        <v>285</v>
      </c>
      <c r="GX10" s="127" t="s">
        <v>697</v>
      </c>
      <c r="GY10" s="121">
        <v>3</v>
      </c>
      <c r="GZ10" s="121" t="s">
        <v>328</v>
      </c>
      <c r="HA10" s="121" t="s">
        <v>213</v>
      </c>
      <c r="HB10" s="121">
        <v>2</v>
      </c>
      <c r="HC10" s="121" t="s">
        <v>262</v>
      </c>
      <c r="HD10" s="121" t="s">
        <v>263</v>
      </c>
      <c r="HE10" s="118" t="s">
        <v>285</v>
      </c>
      <c r="HF10" s="128" t="s">
        <v>698</v>
      </c>
      <c r="HG10" s="128">
        <v>0</v>
      </c>
      <c r="HH10" s="128" t="s">
        <v>328</v>
      </c>
      <c r="HI10" s="128" t="s">
        <v>213</v>
      </c>
      <c r="HJ10" s="128">
        <v>2</v>
      </c>
      <c r="HK10" s="128" t="s">
        <v>262</v>
      </c>
      <c r="HL10" s="128" t="s">
        <v>263</v>
      </c>
      <c r="HM10" s="129" t="s">
        <v>285</v>
      </c>
      <c r="HN10" s="127" t="s">
        <v>699</v>
      </c>
      <c r="HO10" s="121">
        <v>2</v>
      </c>
      <c r="HP10" s="121" t="s">
        <v>328</v>
      </c>
      <c r="HQ10" s="121" t="s">
        <v>213</v>
      </c>
      <c r="HR10" s="121">
        <v>2</v>
      </c>
      <c r="HS10" s="121" t="s">
        <v>262</v>
      </c>
      <c r="HT10" s="121" t="s">
        <v>263</v>
      </c>
      <c r="HU10" s="118" t="s">
        <v>285</v>
      </c>
      <c r="HV10" s="128" t="s">
        <v>700</v>
      </c>
      <c r="HW10" s="128">
        <v>3</v>
      </c>
      <c r="HX10" s="128" t="s">
        <v>328</v>
      </c>
      <c r="HY10" s="128" t="s">
        <v>213</v>
      </c>
      <c r="HZ10" s="128">
        <v>2</v>
      </c>
      <c r="IA10" s="128" t="s">
        <v>262</v>
      </c>
      <c r="IB10" s="128" t="s">
        <v>263</v>
      </c>
      <c r="IC10" s="129" t="s">
        <v>285</v>
      </c>
      <c r="ID10" s="127" t="s">
        <v>701</v>
      </c>
      <c r="IE10" s="121">
        <v>0</v>
      </c>
      <c r="IF10" s="121" t="s">
        <v>328</v>
      </c>
      <c r="IG10" s="121" t="s">
        <v>213</v>
      </c>
      <c r="IH10" s="121">
        <v>2</v>
      </c>
      <c r="II10" s="121" t="s">
        <v>262</v>
      </c>
      <c r="IJ10" s="121" t="s">
        <v>263</v>
      </c>
      <c r="IK10" s="118" t="s">
        <v>285</v>
      </c>
      <c r="IL10" s="128" t="s">
        <v>702</v>
      </c>
      <c r="IM10" s="128">
        <v>3</v>
      </c>
      <c r="IN10" s="128" t="s">
        <v>328</v>
      </c>
      <c r="IO10" s="128" t="s">
        <v>213</v>
      </c>
      <c r="IP10" s="128">
        <v>2</v>
      </c>
      <c r="IQ10" s="128" t="s">
        <v>262</v>
      </c>
      <c r="IR10" s="128" t="s">
        <v>263</v>
      </c>
      <c r="IS10" s="129" t="s">
        <v>285</v>
      </c>
    </row>
    <row r="11" spans="1:253" s="123" customFormat="1" ht="12.75" customHeight="1">
      <c r="A11" s="123" t="s">
        <v>703</v>
      </c>
      <c r="B11" s="123" t="s">
        <v>704</v>
      </c>
      <c r="C11" s="123" t="s">
        <v>705</v>
      </c>
      <c r="D11" s="123" t="s">
        <v>706</v>
      </c>
      <c r="E11" s="123" t="s">
        <v>707</v>
      </c>
      <c r="F11" s="123" t="s">
        <v>708</v>
      </c>
      <c r="G11" s="116">
        <v>25876000</v>
      </c>
      <c r="H11" s="117" t="s">
        <v>709</v>
      </c>
      <c r="I11" s="117" t="s">
        <v>213</v>
      </c>
      <c r="J11" s="117">
        <v>2</v>
      </c>
      <c r="K11" s="117" t="s">
        <v>710</v>
      </c>
      <c r="L11" s="117" t="s">
        <v>711</v>
      </c>
      <c r="M11" s="118" t="s">
        <v>54</v>
      </c>
      <c r="N11" s="127" t="s">
        <v>712</v>
      </c>
      <c r="O11" s="119">
        <v>283816</v>
      </c>
      <c r="P11" s="119" t="s">
        <v>713</v>
      </c>
      <c r="Q11" s="119" t="s">
        <v>218</v>
      </c>
      <c r="R11" s="119">
        <v>1</v>
      </c>
      <c r="S11" s="119" t="s">
        <v>714</v>
      </c>
      <c r="T11" s="119" t="s">
        <v>715</v>
      </c>
      <c r="U11" s="120" t="s">
        <v>716</v>
      </c>
      <c r="V11" s="127" t="s">
        <v>717</v>
      </c>
      <c r="W11" s="117">
        <v>10523000</v>
      </c>
      <c r="X11" s="117" t="s">
        <v>718</v>
      </c>
      <c r="Y11" s="117" t="s">
        <v>213</v>
      </c>
      <c r="Z11" s="117">
        <v>2</v>
      </c>
      <c r="AA11" s="117" t="s">
        <v>719</v>
      </c>
      <c r="AB11" s="117" t="s">
        <v>720</v>
      </c>
      <c r="AC11" s="118" t="s">
        <v>66</v>
      </c>
      <c r="AD11" s="127" t="s">
        <v>721</v>
      </c>
      <c r="AE11" s="125">
        <v>4748000</v>
      </c>
      <c r="AF11" s="125" t="s">
        <v>718</v>
      </c>
      <c r="AG11" s="125" t="s">
        <v>213</v>
      </c>
      <c r="AH11" s="125">
        <v>2</v>
      </c>
      <c r="AI11" s="125" t="s">
        <v>722</v>
      </c>
      <c r="AJ11" s="125" t="s">
        <v>720</v>
      </c>
      <c r="AK11" s="126" t="s">
        <v>66</v>
      </c>
      <c r="AL11" s="127" t="s">
        <v>723</v>
      </c>
      <c r="AM11" s="117">
        <v>1999000</v>
      </c>
      <c r="AN11" s="117" t="s">
        <v>724</v>
      </c>
      <c r="AO11" s="117" t="s">
        <v>213</v>
      </c>
      <c r="AP11" s="117">
        <v>2</v>
      </c>
      <c r="AQ11" s="117" t="s">
        <v>725</v>
      </c>
      <c r="AR11" s="117" t="s">
        <v>726</v>
      </c>
      <c r="AS11" s="118" t="s">
        <v>48</v>
      </c>
      <c r="AT11" s="128" t="s">
        <v>727</v>
      </c>
      <c r="AU11" s="125">
        <v>150</v>
      </c>
      <c r="AV11" s="125" t="s">
        <v>728</v>
      </c>
      <c r="AW11" s="125" t="s">
        <v>213</v>
      </c>
      <c r="AX11" s="125">
        <v>2</v>
      </c>
      <c r="AY11" s="125" t="s">
        <v>729</v>
      </c>
      <c r="AZ11" s="125" t="s">
        <v>730</v>
      </c>
      <c r="BA11" s="126" t="s">
        <v>731</v>
      </c>
      <c r="BB11" s="127" t="s">
        <v>732</v>
      </c>
      <c r="BC11" s="117" t="s">
        <v>230</v>
      </c>
      <c r="BD11" s="117" t="s">
        <v>733</v>
      </c>
      <c r="BE11" s="117" t="s">
        <v>230</v>
      </c>
      <c r="BF11" s="117" t="s">
        <v>230</v>
      </c>
      <c r="BG11" s="117" t="s">
        <v>734</v>
      </c>
      <c r="BH11" s="117" t="s">
        <v>735</v>
      </c>
      <c r="BI11" s="118" t="s">
        <v>736</v>
      </c>
      <c r="BJ11" s="128" t="s">
        <v>737</v>
      </c>
      <c r="BK11" s="128">
        <v>530</v>
      </c>
      <c r="BL11" s="128" t="s">
        <v>738</v>
      </c>
      <c r="BM11" s="128" t="s">
        <v>213</v>
      </c>
      <c r="BN11" s="128">
        <v>2</v>
      </c>
      <c r="BO11" s="128" t="s">
        <v>739</v>
      </c>
      <c r="BP11" s="125" t="s">
        <v>730</v>
      </c>
      <c r="BQ11" s="129" t="s">
        <v>48</v>
      </c>
      <c r="BR11" s="127" t="s">
        <v>740</v>
      </c>
      <c r="BS11" s="121" t="s">
        <v>230</v>
      </c>
      <c r="BT11" s="121" t="s">
        <v>230</v>
      </c>
      <c r="BU11" s="121" t="s">
        <v>230</v>
      </c>
      <c r="BV11" s="121" t="s">
        <v>230</v>
      </c>
      <c r="BW11" s="121" t="s">
        <v>741</v>
      </c>
      <c r="BX11" s="121" t="s">
        <v>230</v>
      </c>
      <c r="BY11" s="118" t="s">
        <v>716</v>
      </c>
      <c r="BZ11" s="128" t="s">
        <v>742</v>
      </c>
      <c r="CA11" s="128" t="s">
        <v>230</v>
      </c>
      <c r="CB11" s="128" t="s">
        <v>230</v>
      </c>
      <c r="CC11" s="128" t="s">
        <v>230</v>
      </c>
      <c r="CD11" s="128" t="s">
        <v>230</v>
      </c>
      <c r="CE11" s="128" t="s">
        <v>741</v>
      </c>
      <c r="CF11" s="128" t="s">
        <v>230</v>
      </c>
      <c r="CG11" s="129" t="s">
        <v>716</v>
      </c>
      <c r="CH11" s="127" t="s">
        <v>743</v>
      </c>
      <c r="CI11" s="128" t="e">
        <v>#N/A</v>
      </c>
      <c r="CJ11" s="128" t="e">
        <v>#N/A</v>
      </c>
      <c r="CK11" s="128" t="e">
        <v>#N/A</v>
      </c>
      <c r="CL11" s="128" t="e">
        <v>#N/A</v>
      </c>
      <c r="CM11" s="128" t="e">
        <v>#N/A</v>
      </c>
      <c r="CN11" s="128" t="e">
        <v>#N/A</v>
      </c>
      <c r="CO11" s="130" t="e">
        <v>#N/A</v>
      </c>
      <c r="CP11" s="128" t="s">
        <v>744</v>
      </c>
      <c r="CQ11" s="121" t="s">
        <v>230</v>
      </c>
      <c r="CR11" s="121" t="s">
        <v>230</v>
      </c>
      <c r="CS11" s="121" t="s">
        <v>230</v>
      </c>
      <c r="CT11" s="121" t="s">
        <v>230</v>
      </c>
      <c r="CU11" s="121" t="s">
        <v>741</v>
      </c>
      <c r="CV11" s="121" t="s">
        <v>230</v>
      </c>
      <c r="CW11" s="118" t="s">
        <v>716</v>
      </c>
      <c r="CX11" s="128" t="s">
        <v>745</v>
      </c>
      <c r="CY11" s="125">
        <v>1905000</v>
      </c>
      <c r="CZ11" s="125" t="s">
        <v>718</v>
      </c>
      <c r="DA11" s="125" t="s">
        <v>213</v>
      </c>
      <c r="DB11" s="125">
        <v>2</v>
      </c>
      <c r="DC11" s="125" t="s">
        <v>746</v>
      </c>
      <c r="DD11" s="125" t="s">
        <v>720</v>
      </c>
      <c r="DE11" s="131" t="s">
        <v>66</v>
      </c>
      <c r="DF11" s="127" t="s">
        <v>747</v>
      </c>
      <c r="DG11" s="117">
        <v>5775000</v>
      </c>
      <c r="DH11" s="121" t="s">
        <v>718</v>
      </c>
      <c r="DI11" s="121" t="s">
        <v>213</v>
      </c>
      <c r="DJ11" s="121">
        <v>2</v>
      </c>
      <c r="DK11" s="121" t="s">
        <v>746</v>
      </c>
      <c r="DL11" s="121" t="s">
        <v>720</v>
      </c>
      <c r="DM11" s="118" t="s">
        <v>66</v>
      </c>
      <c r="DN11" s="128" t="s">
        <v>748</v>
      </c>
      <c r="DO11" s="125">
        <v>2843000</v>
      </c>
      <c r="DP11" s="128" t="s">
        <v>718</v>
      </c>
      <c r="DQ11" s="128" t="s">
        <v>213</v>
      </c>
      <c r="DR11" s="128">
        <v>2</v>
      </c>
      <c r="DS11" s="128" t="s">
        <v>746</v>
      </c>
      <c r="DT11" s="128" t="s">
        <v>720</v>
      </c>
      <c r="DU11" s="129" t="s">
        <v>66</v>
      </c>
      <c r="DV11" s="127" t="s">
        <v>749</v>
      </c>
      <c r="DW11" s="117">
        <v>1814000</v>
      </c>
      <c r="DX11" s="121" t="s">
        <v>718</v>
      </c>
      <c r="DY11" s="121" t="s">
        <v>213</v>
      </c>
      <c r="DZ11" s="121">
        <v>2</v>
      </c>
      <c r="EA11" s="121" t="s">
        <v>746</v>
      </c>
      <c r="EB11" s="121" t="s">
        <v>720</v>
      </c>
      <c r="EC11" s="118" t="s">
        <v>66</v>
      </c>
      <c r="ED11" s="128" t="s">
        <v>750</v>
      </c>
      <c r="EE11" s="125">
        <v>91000</v>
      </c>
      <c r="EF11" s="128" t="s">
        <v>718</v>
      </c>
      <c r="EG11" s="128" t="s">
        <v>213</v>
      </c>
      <c r="EH11" s="128">
        <v>2</v>
      </c>
      <c r="EI11" s="128" t="s">
        <v>746</v>
      </c>
      <c r="EJ11" s="128" t="s">
        <v>720</v>
      </c>
      <c r="EK11" s="129" t="s">
        <v>66</v>
      </c>
      <c r="EL11" s="127" t="s">
        <v>751</v>
      </c>
      <c r="EM11" s="117">
        <v>0</v>
      </c>
      <c r="EN11" s="121" t="s">
        <v>718</v>
      </c>
      <c r="EO11" s="121" t="s">
        <v>213</v>
      </c>
      <c r="EP11" s="121">
        <v>2</v>
      </c>
      <c r="EQ11" s="121" t="s">
        <v>746</v>
      </c>
      <c r="ER11" s="121" t="s">
        <v>720</v>
      </c>
      <c r="ES11" s="118" t="s">
        <v>66</v>
      </c>
      <c r="ET11" s="128" t="s">
        <v>752</v>
      </c>
      <c r="EU11" s="128">
        <v>530</v>
      </c>
      <c r="EV11" s="128" t="s">
        <v>738</v>
      </c>
      <c r="EW11" s="128" t="s">
        <v>213</v>
      </c>
      <c r="EX11" s="128">
        <v>2</v>
      </c>
      <c r="EY11" s="128" t="s">
        <v>739</v>
      </c>
      <c r="EZ11" s="128" t="s">
        <v>730</v>
      </c>
      <c r="FA11" s="129" t="s">
        <v>48</v>
      </c>
      <c r="FB11" s="127" t="s">
        <v>753</v>
      </c>
      <c r="FC11" s="121">
        <v>5</v>
      </c>
      <c r="FD11" s="121">
        <v>0</v>
      </c>
      <c r="FE11" s="121" t="s">
        <v>213</v>
      </c>
      <c r="FF11" s="121">
        <v>2</v>
      </c>
      <c r="FG11" s="121" t="s">
        <v>754</v>
      </c>
      <c r="FH11" s="121">
        <v>0</v>
      </c>
      <c r="FI11" s="118" t="s">
        <v>755</v>
      </c>
      <c r="FJ11" s="127" t="s">
        <v>756</v>
      </c>
      <c r="FK11" s="128" t="s">
        <v>230</v>
      </c>
      <c r="FL11" s="128">
        <v>0</v>
      </c>
      <c r="FM11" s="128" t="s">
        <v>213</v>
      </c>
      <c r="FN11" s="128">
        <v>2</v>
      </c>
      <c r="FO11" s="128">
        <v>0</v>
      </c>
      <c r="FP11" s="125">
        <v>0</v>
      </c>
      <c r="FQ11" s="126" t="s">
        <v>755</v>
      </c>
      <c r="FR11" s="127" t="s">
        <v>757</v>
      </c>
      <c r="FS11" s="121" t="s">
        <v>230</v>
      </c>
      <c r="FT11" s="121" t="s">
        <v>230</v>
      </c>
      <c r="FU11" s="121" t="s">
        <v>230</v>
      </c>
      <c r="FV11" s="121" t="s">
        <v>230</v>
      </c>
      <c r="FW11" s="121" t="s">
        <v>741</v>
      </c>
      <c r="FX11" s="121" t="s">
        <v>230</v>
      </c>
      <c r="FY11" s="118" t="s">
        <v>716</v>
      </c>
      <c r="FZ11" s="128" t="s">
        <v>758</v>
      </c>
      <c r="GA11" s="128">
        <v>0</v>
      </c>
      <c r="GB11" s="128" t="s">
        <v>261</v>
      </c>
      <c r="GC11" s="128" t="s">
        <v>213</v>
      </c>
      <c r="GD11" s="128">
        <v>2</v>
      </c>
      <c r="GE11" s="128" t="s">
        <v>262</v>
      </c>
      <c r="GF11" s="128" t="s">
        <v>263</v>
      </c>
      <c r="GG11" s="129" t="s">
        <v>60</v>
      </c>
      <c r="GH11" s="127" t="s">
        <v>759</v>
      </c>
      <c r="GI11" s="121">
        <v>3</v>
      </c>
      <c r="GJ11" s="121" t="s">
        <v>261</v>
      </c>
      <c r="GK11" s="121" t="s">
        <v>213</v>
      </c>
      <c r="GL11" s="121">
        <v>2</v>
      </c>
      <c r="GM11" s="121" t="s">
        <v>262</v>
      </c>
      <c r="GN11" s="121" t="s">
        <v>263</v>
      </c>
      <c r="GO11" s="118" t="s">
        <v>60</v>
      </c>
      <c r="GP11" s="128" t="s">
        <v>760</v>
      </c>
      <c r="GQ11" s="128">
        <v>3</v>
      </c>
      <c r="GR11" s="128" t="s">
        <v>261</v>
      </c>
      <c r="GS11" s="128" t="s">
        <v>213</v>
      </c>
      <c r="GT11" s="128">
        <v>2</v>
      </c>
      <c r="GU11" s="128" t="s">
        <v>262</v>
      </c>
      <c r="GV11" s="128" t="s">
        <v>263</v>
      </c>
      <c r="GW11" s="129" t="s">
        <v>60</v>
      </c>
      <c r="GX11" s="127" t="s">
        <v>761</v>
      </c>
      <c r="GY11" s="121">
        <v>2</v>
      </c>
      <c r="GZ11" s="121" t="s">
        <v>261</v>
      </c>
      <c r="HA11" s="121" t="s">
        <v>213</v>
      </c>
      <c r="HB11" s="121">
        <v>2</v>
      </c>
      <c r="HC11" s="121" t="s">
        <v>262</v>
      </c>
      <c r="HD11" s="121" t="s">
        <v>263</v>
      </c>
      <c r="HE11" s="118" t="s">
        <v>60</v>
      </c>
      <c r="HF11" s="128" t="s">
        <v>762</v>
      </c>
      <c r="HG11" s="128">
        <v>1</v>
      </c>
      <c r="HH11" s="128" t="s">
        <v>261</v>
      </c>
      <c r="HI11" s="128" t="s">
        <v>213</v>
      </c>
      <c r="HJ11" s="128">
        <v>2</v>
      </c>
      <c r="HK11" s="128" t="s">
        <v>262</v>
      </c>
      <c r="HL11" s="128" t="s">
        <v>263</v>
      </c>
      <c r="HM11" s="129" t="s">
        <v>60</v>
      </c>
      <c r="HN11" s="127" t="s">
        <v>763</v>
      </c>
      <c r="HO11" s="121">
        <v>2</v>
      </c>
      <c r="HP11" s="121" t="s">
        <v>261</v>
      </c>
      <c r="HQ11" s="121" t="s">
        <v>213</v>
      </c>
      <c r="HR11" s="121">
        <v>2</v>
      </c>
      <c r="HS11" s="121" t="s">
        <v>262</v>
      </c>
      <c r="HT11" s="121" t="s">
        <v>263</v>
      </c>
      <c r="HU11" s="118" t="s">
        <v>60</v>
      </c>
      <c r="HV11" s="128" t="s">
        <v>764</v>
      </c>
      <c r="HW11" s="128">
        <v>3</v>
      </c>
      <c r="HX11" s="128" t="s">
        <v>261</v>
      </c>
      <c r="HY11" s="128" t="s">
        <v>213</v>
      </c>
      <c r="HZ11" s="128">
        <v>2</v>
      </c>
      <c r="IA11" s="128" t="s">
        <v>262</v>
      </c>
      <c r="IB11" s="128" t="s">
        <v>263</v>
      </c>
      <c r="IC11" s="129" t="s">
        <v>60</v>
      </c>
      <c r="ID11" s="127" t="s">
        <v>765</v>
      </c>
      <c r="IE11" s="121">
        <v>1</v>
      </c>
      <c r="IF11" s="121" t="s">
        <v>261</v>
      </c>
      <c r="IG11" s="121" t="s">
        <v>213</v>
      </c>
      <c r="IH11" s="121">
        <v>2</v>
      </c>
      <c r="II11" s="121" t="s">
        <v>262</v>
      </c>
      <c r="IJ11" s="121" t="s">
        <v>263</v>
      </c>
      <c r="IK11" s="118" t="s">
        <v>60</v>
      </c>
      <c r="IL11" s="128" t="s">
        <v>766</v>
      </c>
      <c r="IM11" s="128">
        <v>2</v>
      </c>
      <c r="IN11" s="128" t="s">
        <v>261</v>
      </c>
      <c r="IO11" s="128" t="s">
        <v>213</v>
      </c>
      <c r="IP11" s="128">
        <v>2</v>
      </c>
      <c r="IQ11" s="128" t="s">
        <v>262</v>
      </c>
      <c r="IR11" s="128" t="s">
        <v>263</v>
      </c>
      <c r="IS11" s="129" t="s">
        <v>60</v>
      </c>
    </row>
    <row r="12" spans="1:253" s="123" customFormat="1" ht="12.75" customHeight="1">
      <c r="A12" s="123" t="s">
        <v>767</v>
      </c>
      <c r="B12" s="123" t="s">
        <v>273</v>
      </c>
      <c r="C12" s="123" t="s">
        <v>768</v>
      </c>
      <c r="D12" s="123" t="s">
        <v>706</v>
      </c>
      <c r="E12" s="123" t="s">
        <v>707</v>
      </c>
      <c r="F12" s="123" t="s">
        <v>769</v>
      </c>
      <c r="G12" s="116">
        <v>25876000</v>
      </c>
      <c r="H12" s="117" t="s">
        <v>709</v>
      </c>
      <c r="I12" s="117" t="s">
        <v>213</v>
      </c>
      <c r="J12" s="117">
        <v>2</v>
      </c>
      <c r="K12" s="117" t="s">
        <v>710</v>
      </c>
      <c r="L12" s="117" t="s">
        <v>711</v>
      </c>
      <c r="M12" s="118" t="s">
        <v>54</v>
      </c>
      <c r="N12" s="127" t="s">
        <v>770</v>
      </c>
      <c r="O12" s="119">
        <v>34263</v>
      </c>
      <c r="P12" s="119" t="s">
        <v>771</v>
      </c>
      <c r="Q12" s="119" t="s">
        <v>218</v>
      </c>
      <c r="R12" s="119">
        <v>1</v>
      </c>
      <c r="S12" s="119" t="s">
        <v>772</v>
      </c>
      <c r="T12" s="119" t="s">
        <v>715</v>
      </c>
      <c r="U12" s="120" t="s">
        <v>716</v>
      </c>
      <c r="V12" s="127" t="s">
        <v>773</v>
      </c>
      <c r="W12" s="117">
        <v>4483000</v>
      </c>
      <c r="X12" s="117" t="s">
        <v>774</v>
      </c>
      <c r="Y12" s="117" t="s">
        <v>213</v>
      </c>
      <c r="Z12" s="117">
        <v>2</v>
      </c>
      <c r="AA12" s="117" t="s">
        <v>775</v>
      </c>
      <c r="AB12" s="117" t="s">
        <v>776</v>
      </c>
      <c r="AC12" s="118" t="s">
        <v>66</v>
      </c>
      <c r="AD12" s="127" t="s">
        <v>777</v>
      </c>
      <c r="AE12" s="125">
        <v>1984000</v>
      </c>
      <c r="AF12" s="125" t="s">
        <v>774</v>
      </c>
      <c r="AG12" s="125" t="s">
        <v>213</v>
      </c>
      <c r="AH12" s="125">
        <v>2</v>
      </c>
      <c r="AI12" s="125" t="s">
        <v>778</v>
      </c>
      <c r="AJ12" s="125" t="s">
        <v>776</v>
      </c>
      <c r="AK12" s="126" t="s">
        <v>66</v>
      </c>
      <c r="AL12" s="127" t="s">
        <v>779</v>
      </c>
      <c r="AM12" s="117">
        <v>562000</v>
      </c>
      <c r="AN12" s="117" t="s">
        <v>780</v>
      </c>
      <c r="AO12" s="117" t="s">
        <v>213</v>
      </c>
      <c r="AP12" s="117">
        <v>2</v>
      </c>
      <c r="AQ12" s="117" t="s">
        <v>781</v>
      </c>
      <c r="AR12" s="117" t="s">
        <v>782</v>
      </c>
      <c r="AS12" s="118" t="s">
        <v>48</v>
      </c>
      <c r="AT12" s="128" t="s">
        <v>783</v>
      </c>
      <c r="AU12" s="125" t="s">
        <v>230</v>
      </c>
      <c r="AV12" s="125" t="s">
        <v>784</v>
      </c>
      <c r="AW12" s="125" t="s">
        <v>230</v>
      </c>
      <c r="AX12" s="125" t="s">
        <v>230</v>
      </c>
      <c r="AY12" s="125" t="s">
        <v>785</v>
      </c>
      <c r="AZ12" s="125" t="s">
        <v>784</v>
      </c>
      <c r="BA12" s="126" t="s">
        <v>716</v>
      </c>
      <c r="BB12" s="127" t="s">
        <v>786</v>
      </c>
      <c r="BC12" s="117" t="s">
        <v>230</v>
      </c>
      <c r="BD12" s="117" t="s">
        <v>784</v>
      </c>
      <c r="BE12" s="117" t="s">
        <v>230</v>
      </c>
      <c r="BF12" s="117" t="s">
        <v>230</v>
      </c>
      <c r="BG12" s="117" t="s">
        <v>787</v>
      </c>
      <c r="BH12" s="117" t="s">
        <v>784</v>
      </c>
      <c r="BI12" s="118" t="s">
        <v>716</v>
      </c>
      <c r="BJ12" s="128" t="s">
        <v>788</v>
      </c>
      <c r="BK12" s="128">
        <v>244</v>
      </c>
      <c r="BL12" s="128" t="s">
        <v>738</v>
      </c>
      <c r="BM12" s="128" t="s">
        <v>213</v>
      </c>
      <c r="BN12" s="128">
        <v>2</v>
      </c>
      <c r="BO12" s="128" t="s">
        <v>789</v>
      </c>
      <c r="BP12" s="125" t="s">
        <v>730</v>
      </c>
      <c r="BQ12" s="129" t="s">
        <v>48</v>
      </c>
      <c r="BR12" s="127" t="s">
        <v>790</v>
      </c>
      <c r="BS12" s="121" t="s">
        <v>230</v>
      </c>
      <c r="BT12" s="121">
        <v>0</v>
      </c>
      <c r="BU12" s="121" t="s">
        <v>213</v>
      </c>
      <c r="BV12" s="121">
        <v>2</v>
      </c>
      <c r="BW12" s="121">
        <v>0</v>
      </c>
      <c r="BX12" s="121">
        <v>0</v>
      </c>
      <c r="BY12" s="118" t="s">
        <v>755</v>
      </c>
      <c r="BZ12" s="128" t="s">
        <v>791</v>
      </c>
      <c r="CA12" s="128" t="s">
        <v>230</v>
      </c>
      <c r="CB12" s="128">
        <v>0</v>
      </c>
      <c r="CC12" s="128" t="s">
        <v>230</v>
      </c>
      <c r="CD12" s="128" t="s">
        <v>230</v>
      </c>
      <c r="CE12" s="128">
        <v>0</v>
      </c>
      <c r="CF12" s="128">
        <v>0</v>
      </c>
      <c r="CG12" s="129" t="s">
        <v>755</v>
      </c>
      <c r="CH12" s="127" t="s">
        <v>792</v>
      </c>
      <c r="CI12" s="128" t="e">
        <v>#N/A</v>
      </c>
      <c r="CJ12" s="128" t="e">
        <v>#N/A</v>
      </c>
      <c r="CK12" s="128" t="e">
        <v>#N/A</v>
      </c>
      <c r="CL12" s="128" t="e">
        <v>#N/A</v>
      </c>
      <c r="CM12" s="128" t="e">
        <v>#N/A</v>
      </c>
      <c r="CN12" s="128" t="e">
        <v>#N/A</v>
      </c>
      <c r="CO12" s="130" t="e">
        <v>#N/A</v>
      </c>
      <c r="CP12" s="128" t="s">
        <v>793</v>
      </c>
      <c r="CQ12" s="121">
        <v>5.2</v>
      </c>
      <c r="CR12" s="121" t="s">
        <v>794</v>
      </c>
      <c r="CS12" s="121" t="s">
        <v>213</v>
      </c>
      <c r="CT12" s="121">
        <v>2</v>
      </c>
      <c r="CU12" s="121" t="s">
        <v>795</v>
      </c>
      <c r="CV12" s="121" t="s">
        <v>796</v>
      </c>
      <c r="CW12" s="118" t="s">
        <v>755</v>
      </c>
      <c r="CX12" s="128" t="s">
        <v>797</v>
      </c>
      <c r="CY12" s="125">
        <v>630000</v>
      </c>
      <c r="CZ12" s="125" t="s">
        <v>774</v>
      </c>
      <c r="DA12" s="125" t="s">
        <v>213</v>
      </c>
      <c r="DB12" s="125">
        <v>2</v>
      </c>
      <c r="DC12" s="125" t="s">
        <v>798</v>
      </c>
      <c r="DD12" s="125" t="s">
        <v>776</v>
      </c>
      <c r="DE12" s="131" t="s">
        <v>66</v>
      </c>
      <c r="DF12" s="127" t="s">
        <v>799</v>
      </c>
      <c r="DG12" s="117">
        <v>2499000</v>
      </c>
      <c r="DH12" s="121" t="s">
        <v>774</v>
      </c>
      <c r="DI12" s="121" t="s">
        <v>213</v>
      </c>
      <c r="DJ12" s="121">
        <v>2</v>
      </c>
      <c r="DK12" s="121" t="s">
        <v>798</v>
      </c>
      <c r="DL12" s="121" t="s">
        <v>776</v>
      </c>
      <c r="DM12" s="118" t="s">
        <v>66</v>
      </c>
      <c r="DN12" s="128" t="s">
        <v>800</v>
      </c>
      <c r="DO12" s="125">
        <v>1354000</v>
      </c>
      <c r="DP12" s="128" t="s">
        <v>774</v>
      </c>
      <c r="DQ12" s="128" t="s">
        <v>213</v>
      </c>
      <c r="DR12" s="128">
        <v>2</v>
      </c>
      <c r="DS12" s="128" t="s">
        <v>798</v>
      </c>
      <c r="DT12" s="128" t="s">
        <v>776</v>
      </c>
      <c r="DU12" s="129" t="s">
        <v>66</v>
      </c>
      <c r="DV12" s="127" t="s">
        <v>801</v>
      </c>
      <c r="DW12" s="117">
        <v>616000</v>
      </c>
      <c r="DX12" s="121" t="s">
        <v>774</v>
      </c>
      <c r="DY12" s="121" t="s">
        <v>213</v>
      </c>
      <c r="DZ12" s="121">
        <v>2</v>
      </c>
      <c r="EA12" s="121" t="s">
        <v>798</v>
      </c>
      <c r="EB12" s="121" t="s">
        <v>776</v>
      </c>
      <c r="EC12" s="118" t="s">
        <v>66</v>
      </c>
      <c r="ED12" s="128" t="s">
        <v>802</v>
      </c>
      <c r="EE12" s="125">
        <v>14000</v>
      </c>
      <c r="EF12" s="128" t="s">
        <v>774</v>
      </c>
      <c r="EG12" s="128" t="s">
        <v>213</v>
      </c>
      <c r="EH12" s="128">
        <v>2</v>
      </c>
      <c r="EI12" s="128" t="s">
        <v>798</v>
      </c>
      <c r="EJ12" s="128" t="s">
        <v>776</v>
      </c>
      <c r="EK12" s="129" t="s">
        <v>66</v>
      </c>
      <c r="EL12" s="127" t="s">
        <v>803</v>
      </c>
      <c r="EM12" s="117">
        <v>0</v>
      </c>
      <c r="EN12" s="121" t="s">
        <v>774</v>
      </c>
      <c r="EO12" s="121" t="s">
        <v>213</v>
      </c>
      <c r="EP12" s="121">
        <v>2</v>
      </c>
      <c r="EQ12" s="121" t="s">
        <v>798</v>
      </c>
      <c r="ER12" s="121" t="s">
        <v>776</v>
      </c>
      <c r="ES12" s="118" t="s">
        <v>66</v>
      </c>
      <c r="ET12" s="128" t="s">
        <v>804</v>
      </c>
      <c r="EU12" s="128">
        <v>530</v>
      </c>
      <c r="EV12" s="128" t="s">
        <v>738</v>
      </c>
      <c r="EW12" s="128" t="s">
        <v>213</v>
      </c>
      <c r="EX12" s="128">
        <v>2</v>
      </c>
      <c r="EY12" s="128" t="s">
        <v>739</v>
      </c>
      <c r="EZ12" s="128" t="s">
        <v>730</v>
      </c>
      <c r="FA12" s="129" t="s">
        <v>48</v>
      </c>
      <c r="FB12" s="127" t="s">
        <v>805</v>
      </c>
      <c r="FC12" s="121">
        <v>5</v>
      </c>
      <c r="FD12" s="121" t="s">
        <v>230</v>
      </c>
      <c r="FE12" s="121" t="s">
        <v>218</v>
      </c>
      <c r="FF12" s="121">
        <v>1</v>
      </c>
      <c r="FG12" s="121" t="s">
        <v>806</v>
      </c>
      <c r="FH12" s="121" t="s">
        <v>230</v>
      </c>
      <c r="FI12" s="118" t="s">
        <v>731</v>
      </c>
      <c r="FJ12" s="127" t="s">
        <v>807</v>
      </c>
      <c r="FK12" s="128" t="s">
        <v>230</v>
      </c>
      <c r="FL12" s="128">
        <v>0</v>
      </c>
      <c r="FM12" s="128" t="s">
        <v>213</v>
      </c>
      <c r="FN12" s="128">
        <v>2</v>
      </c>
      <c r="FO12" s="128">
        <v>0</v>
      </c>
      <c r="FP12" s="125">
        <v>0</v>
      </c>
      <c r="FQ12" s="126" t="s">
        <v>755</v>
      </c>
      <c r="FR12" s="127" t="s">
        <v>808</v>
      </c>
      <c r="FS12" s="121" t="s">
        <v>230</v>
      </c>
      <c r="FT12" s="121">
        <v>0</v>
      </c>
      <c r="FU12" s="121" t="s">
        <v>213</v>
      </c>
      <c r="FV12" s="121">
        <v>2</v>
      </c>
      <c r="FW12" s="121">
        <v>0</v>
      </c>
      <c r="FX12" s="121">
        <v>0</v>
      </c>
      <c r="FY12" s="118" t="s">
        <v>755</v>
      </c>
      <c r="FZ12" s="128" t="s">
        <v>809</v>
      </c>
      <c r="GA12" s="128">
        <v>0</v>
      </c>
      <c r="GB12" s="128" t="s">
        <v>261</v>
      </c>
      <c r="GC12" s="128" t="s">
        <v>213</v>
      </c>
      <c r="GD12" s="128">
        <v>2</v>
      </c>
      <c r="GE12" s="128" t="s">
        <v>262</v>
      </c>
      <c r="GF12" s="128" t="s">
        <v>263</v>
      </c>
      <c r="GG12" s="129" t="s">
        <v>60</v>
      </c>
      <c r="GH12" s="127" t="s">
        <v>810</v>
      </c>
      <c r="GI12" s="121">
        <v>1</v>
      </c>
      <c r="GJ12" s="121" t="s">
        <v>261</v>
      </c>
      <c r="GK12" s="121" t="s">
        <v>213</v>
      </c>
      <c r="GL12" s="121">
        <v>2</v>
      </c>
      <c r="GM12" s="121" t="s">
        <v>262</v>
      </c>
      <c r="GN12" s="121" t="s">
        <v>263</v>
      </c>
      <c r="GO12" s="118" t="s">
        <v>60</v>
      </c>
      <c r="GP12" s="128" t="s">
        <v>811</v>
      </c>
      <c r="GQ12" s="128">
        <v>1</v>
      </c>
      <c r="GR12" s="128" t="s">
        <v>261</v>
      </c>
      <c r="GS12" s="128" t="s">
        <v>213</v>
      </c>
      <c r="GT12" s="128">
        <v>2</v>
      </c>
      <c r="GU12" s="128" t="s">
        <v>262</v>
      </c>
      <c r="GV12" s="128" t="s">
        <v>263</v>
      </c>
      <c r="GW12" s="129" t="s">
        <v>60</v>
      </c>
      <c r="GX12" s="127" t="s">
        <v>812</v>
      </c>
      <c r="GY12" s="121">
        <v>0</v>
      </c>
      <c r="GZ12" s="121" t="s">
        <v>261</v>
      </c>
      <c r="HA12" s="121" t="s">
        <v>213</v>
      </c>
      <c r="HB12" s="121">
        <v>2</v>
      </c>
      <c r="HC12" s="121" t="s">
        <v>262</v>
      </c>
      <c r="HD12" s="121" t="s">
        <v>263</v>
      </c>
      <c r="HE12" s="118" t="s">
        <v>60</v>
      </c>
      <c r="HF12" s="128" t="s">
        <v>813</v>
      </c>
      <c r="HG12" s="128">
        <v>0</v>
      </c>
      <c r="HH12" s="128" t="s">
        <v>261</v>
      </c>
      <c r="HI12" s="128" t="s">
        <v>213</v>
      </c>
      <c r="HJ12" s="128">
        <v>2</v>
      </c>
      <c r="HK12" s="128" t="s">
        <v>262</v>
      </c>
      <c r="HL12" s="128" t="s">
        <v>263</v>
      </c>
      <c r="HM12" s="129" t="s">
        <v>60</v>
      </c>
      <c r="HN12" s="127" t="s">
        <v>814</v>
      </c>
      <c r="HO12" s="121">
        <v>2</v>
      </c>
      <c r="HP12" s="121" t="s">
        <v>261</v>
      </c>
      <c r="HQ12" s="121" t="s">
        <v>213</v>
      </c>
      <c r="HR12" s="121">
        <v>2</v>
      </c>
      <c r="HS12" s="121" t="s">
        <v>262</v>
      </c>
      <c r="HT12" s="121" t="s">
        <v>263</v>
      </c>
      <c r="HU12" s="118" t="s">
        <v>60</v>
      </c>
      <c r="HV12" s="128" t="s">
        <v>815</v>
      </c>
      <c r="HW12" s="128">
        <v>2</v>
      </c>
      <c r="HX12" s="128" t="s">
        <v>261</v>
      </c>
      <c r="HY12" s="128" t="s">
        <v>213</v>
      </c>
      <c r="HZ12" s="128">
        <v>2</v>
      </c>
      <c r="IA12" s="128" t="s">
        <v>262</v>
      </c>
      <c r="IB12" s="128" t="s">
        <v>263</v>
      </c>
      <c r="IC12" s="129" t="s">
        <v>60</v>
      </c>
      <c r="ID12" s="127" t="s">
        <v>816</v>
      </c>
      <c r="IE12" s="121">
        <v>1</v>
      </c>
      <c r="IF12" s="121" t="s">
        <v>261</v>
      </c>
      <c r="IG12" s="121" t="s">
        <v>213</v>
      </c>
      <c r="IH12" s="121">
        <v>2</v>
      </c>
      <c r="II12" s="121" t="s">
        <v>262</v>
      </c>
      <c r="IJ12" s="121" t="s">
        <v>263</v>
      </c>
      <c r="IK12" s="118" t="s">
        <v>60</v>
      </c>
      <c r="IL12" s="128" t="s">
        <v>817</v>
      </c>
      <c r="IM12" s="128">
        <v>1</v>
      </c>
      <c r="IN12" s="128" t="s">
        <v>261</v>
      </c>
      <c r="IO12" s="128" t="s">
        <v>213</v>
      </c>
      <c r="IP12" s="128">
        <v>2</v>
      </c>
      <c r="IQ12" s="128" t="s">
        <v>262</v>
      </c>
      <c r="IR12" s="128" t="s">
        <v>263</v>
      </c>
      <c r="IS12" s="129" t="s">
        <v>60</v>
      </c>
    </row>
    <row r="13" spans="1:253" s="123" customFormat="1" ht="12.75" customHeight="1">
      <c r="A13" s="123" t="s">
        <v>818</v>
      </c>
      <c r="B13" s="123" t="s">
        <v>273</v>
      </c>
      <c r="C13" s="123" t="s">
        <v>819</v>
      </c>
      <c r="D13" s="123" t="s">
        <v>706</v>
      </c>
      <c r="E13" s="123" t="s">
        <v>707</v>
      </c>
      <c r="F13" s="123" t="s">
        <v>820</v>
      </c>
      <c r="G13" s="116">
        <v>25876000</v>
      </c>
      <c r="H13" s="117" t="s">
        <v>709</v>
      </c>
      <c r="I13" s="117" t="s">
        <v>213</v>
      </c>
      <c r="J13" s="117">
        <v>2</v>
      </c>
      <c r="K13" s="117" t="s">
        <v>710</v>
      </c>
      <c r="L13" s="117" t="s">
        <v>711</v>
      </c>
      <c r="M13" s="118" t="s">
        <v>54</v>
      </c>
      <c r="N13" s="127" t="s">
        <v>821</v>
      </c>
      <c r="O13" s="119">
        <v>76850</v>
      </c>
      <c r="P13" s="119" t="s">
        <v>713</v>
      </c>
      <c r="Q13" s="119" t="s">
        <v>213</v>
      </c>
      <c r="R13" s="119">
        <v>2</v>
      </c>
      <c r="S13" s="119" t="s">
        <v>822</v>
      </c>
      <c r="T13" s="119" t="s">
        <v>715</v>
      </c>
      <c r="U13" s="120" t="s">
        <v>755</v>
      </c>
      <c r="V13" s="127" t="s">
        <v>823</v>
      </c>
      <c r="W13" s="117">
        <v>4476000</v>
      </c>
      <c r="X13" s="117" t="s">
        <v>774</v>
      </c>
      <c r="Y13" s="117" t="s">
        <v>213</v>
      </c>
      <c r="Z13" s="117">
        <v>2</v>
      </c>
      <c r="AA13" s="117" t="s">
        <v>775</v>
      </c>
      <c r="AB13" s="117" t="s">
        <v>776</v>
      </c>
      <c r="AC13" s="118" t="s">
        <v>66</v>
      </c>
      <c r="AD13" s="127" t="s">
        <v>824</v>
      </c>
      <c r="AE13" s="125">
        <v>2449000</v>
      </c>
      <c r="AF13" s="125" t="s">
        <v>774</v>
      </c>
      <c r="AG13" s="125" t="s">
        <v>213</v>
      </c>
      <c r="AH13" s="125">
        <v>2</v>
      </c>
      <c r="AI13" s="125" t="s">
        <v>778</v>
      </c>
      <c r="AJ13" s="125" t="s">
        <v>776</v>
      </c>
      <c r="AK13" s="126" t="s">
        <v>66</v>
      </c>
      <c r="AL13" s="127" t="s">
        <v>825</v>
      </c>
      <c r="AM13" s="117">
        <v>1117000</v>
      </c>
      <c r="AN13" s="117" t="s">
        <v>826</v>
      </c>
      <c r="AO13" s="117" t="s">
        <v>213</v>
      </c>
      <c r="AP13" s="117">
        <v>2</v>
      </c>
      <c r="AQ13" s="117" t="s">
        <v>827</v>
      </c>
      <c r="AR13" s="117" t="s">
        <v>828</v>
      </c>
      <c r="AS13" s="118" t="s">
        <v>48</v>
      </c>
      <c r="AT13" s="128" t="s">
        <v>829</v>
      </c>
      <c r="AU13" s="125" t="s">
        <v>230</v>
      </c>
      <c r="AV13" s="125" t="s">
        <v>784</v>
      </c>
      <c r="AW13" s="125" t="s">
        <v>230</v>
      </c>
      <c r="AX13" s="125" t="s">
        <v>230</v>
      </c>
      <c r="AY13" s="125" t="s">
        <v>785</v>
      </c>
      <c r="AZ13" s="125" t="s">
        <v>784</v>
      </c>
      <c r="BA13" s="126" t="s">
        <v>716</v>
      </c>
      <c r="BB13" s="127" t="s">
        <v>830</v>
      </c>
      <c r="BC13" s="117" t="s">
        <v>230</v>
      </c>
      <c r="BD13" s="117" t="s">
        <v>733</v>
      </c>
      <c r="BE13" s="117" t="s">
        <v>230</v>
      </c>
      <c r="BF13" s="117" t="s">
        <v>230</v>
      </c>
      <c r="BG13" s="117" t="s">
        <v>734</v>
      </c>
      <c r="BH13" s="117" t="s">
        <v>735</v>
      </c>
      <c r="BI13" s="118" t="s">
        <v>736</v>
      </c>
      <c r="BJ13" s="128" t="s">
        <v>831</v>
      </c>
      <c r="BK13" s="128">
        <v>286</v>
      </c>
      <c r="BL13" s="128" t="s">
        <v>738</v>
      </c>
      <c r="BM13" s="128" t="s">
        <v>213</v>
      </c>
      <c r="BN13" s="128">
        <v>2</v>
      </c>
      <c r="BO13" s="128" t="s">
        <v>832</v>
      </c>
      <c r="BP13" s="125" t="s">
        <v>730</v>
      </c>
      <c r="BQ13" s="129" t="s">
        <v>48</v>
      </c>
      <c r="BR13" s="127" t="s">
        <v>833</v>
      </c>
      <c r="BS13" s="121" t="s">
        <v>230</v>
      </c>
      <c r="BT13" s="121" t="s">
        <v>784</v>
      </c>
      <c r="BU13" s="121" t="s">
        <v>230</v>
      </c>
      <c r="BV13" s="121" t="s">
        <v>230</v>
      </c>
      <c r="BW13" s="121" t="s">
        <v>834</v>
      </c>
      <c r="BX13" s="121" t="s">
        <v>784</v>
      </c>
      <c r="BY13" s="118" t="s">
        <v>716</v>
      </c>
      <c r="BZ13" s="128" t="s">
        <v>835</v>
      </c>
      <c r="CA13" s="128" t="s">
        <v>230</v>
      </c>
      <c r="CB13" s="128" t="s">
        <v>784</v>
      </c>
      <c r="CC13" s="128" t="s">
        <v>230</v>
      </c>
      <c r="CD13" s="128" t="s">
        <v>230</v>
      </c>
      <c r="CE13" s="128" t="s">
        <v>834</v>
      </c>
      <c r="CF13" s="128" t="s">
        <v>784</v>
      </c>
      <c r="CG13" s="129" t="s">
        <v>716</v>
      </c>
      <c r="CH13" s="127" t="s">
        <v>836</v>
      </c>
      <c r="CI13" s="128" t="e">
        <v>#N/A</v>
      </c>
      <c r="CJ13" s="128" t="e">
        <v>#N/A</v>
      </c>
      <c r="CK13" s="128" t="e">
        <v>#N/A</v>
      </c>
      <c r="CL13" s="128" t="e">
        <v>#N/A</v>
      </c>
      <c r="CM13" s="128" t="e">
        <v>#N/A</v>
      </c>
      <c r="CN13" s="128" t="e">
        <v>#N/A</v>
      </c>
      <c r="CO13" s="130" t="e">
        <v>#N/A</v>
      </c>
      <c r="CP13" s="128" t="s">
        <v>837</v>
      </c>
      <c r="CQ13" s="121" t="s">
        <v>230</v>
      </c>
      <c r="CR13" s="121" t="s">
        <v>784</v>
      </c>
      <c r="CS13" s="121" t="s">
        <v>230</v>
      </c>
      <c r="CT13" s="121" t="s">
        <v>230</v>
      </c>
      <c r="CU13" s="121" t="s">
        <v>834</v>
      </c>
      <c r="CV13" s="121" t="s">
        <v>784</v>
      </c>
      <c r="CW13" s="118" t="s">
        <v>716</v>
      </c>
      <c r="CX13" s="128" t="s">
        <v>838</v>
      </c>
      <c r="CY13" s="125">
        <v>960000</v>
      </c>
      <c r="CZ13" s="125" t="s">
        <v>774</v>
      </c>
      <c r="DA13" s="125" t="s">
        <v>213</v>
      </c>
      <c r="DB13" s="125">
        <v>2</v>
      </c>
      <c r="DC13" s="125" t="s">
        <v>798</v>
      </c>
      <c r="DD13" s="125" t="s">
        <v>776</v>
      </c>
      <c r="DE13" s="131" t="s">
        <v>66</v>
      </c>
      <c r="DF13" s="127" t="s">
        <v>839</v>
      </c>
      <c r="DG13" s="117">
        <v>2027000</v>
      </c>
      <c r="DH13" s="121" t="s">
        <v>774</v>
      </c>
      <c r="DI13" s="121" t="s">
        <v>213</v>
      </c>
      <c r="DJ13" s="121">
        <v>2</v>
      </c>
      <c r="DK13" s="121" t="s">
        <v>798</v>
      </c>
      <c r="DL13" s="121" t="s">
        <v>776</v>
      </c>
      <c r="DM13" s="118" t="s">
        <v>66</v>
      </c>
      <c r="DN13" s="128" t="s">
        <v>840</v>
      </c>
      <c r="DO13" s="125">
        <v>1489000</v>
      </c>
      <c r="DP13" s="128" t="s">
        <v>774</v>
      </c>
      <c r="DQ13" s="128" t="s">
        <v>213</v>
      </c>
      <c r="DR13" s="128">
        <v>2</v>
      </c>
      <c r="DS13" s="128" t="s">
        <v>798</v>
      </c>
      <c r="DT13" s="128" t="s">
        <v>776</v>
      </c>
      <c r="DU13" s="129" t="s">
        <v>66</v>
      </c>
      <c r="DV13" s="127" t="s">
        <v>841</v>
      </c>
      <c r="DW13" s="117">
        <v>882000</v>
      </c>
      <c r="DX13" s="121" t="s">
        <v>774</v>
      </c>
      <c r="DY13" s="121" t="s">
        <v>213</v>
      </c>
      <c r="DZ13" s="121">
        <v>2</v>
      </c>
      <c r="EA13" s="121" t="s">
        <v>798</v>
      </c>
      <c r="EB13" s="121" t="s">
        <v>776</v>
      </c>
      <c r="EC13" s="118" t="s">
        <v>66</v>
      </c>
      <c r="ED13" s="128" t="s">
        <v>842</v>
      </c>
      <c r="EE13" s="125">
        <v>78000</v>
      </c>
      <c r="EF13" s="128" t="s">
        <v>774</v>
      </c>
      <c r="EG13" s="128" t="s">
        <v>213</v>
      </c>
      <c r="EH13" s="128">
        <v>2</v>
      </c>
      <c r="EI13" s="128" t="s">
        <v>798</v>
      </c>
      <c r="EJ13" s="128" t="s">
        <v>776</v>
      </c>
      <c r="EK13" s="129" t="s">
        <v>66</v>
      </c>
      <c r="EL13" s="127" t="s">
        <v>843</v>
      </c>
      <c r="EM13" s="117">
        <v>0</v>
      </c>
      <c r="EN13" s="121" t="s">
        <v>774</v>
      </c>
      <c r="EO13" s="121" t="s">
        <v>213</v>
      </c>
      <c r="EP13" s="121">
        <v>2</v>
      </c>
      <c r="EQ13" s="121" t="s">
        <v>798</v>
      </c>
      <c r="ER13" s="121" t="s">
        <v>776</v>
      </c>
      <c r="ES13" s="118" t="s">
        <v>66</v>
      </c>
      <c r="ET13" s="128" t="s">
        <v>844</v>
      </c>
      <c r="EU13" s="128">
        <v>530</v>
      </c>
      <c r="EV13" s="128" t="s">
        <v>738</v>
      </c>
      <c r="EW13" s="128" t="s">
        <v>213</v>
      </c>
      <c r="EX13" s="128">
        <v>2</v>
      </c>
      <c r="EY13" s="128" t="s">
        <v>739</v>
      </c>
      <c r="EZ13" s="128" t="s">
        <v>730</v>
      </c>
      <c r="FA13" s="129" t="s">
        <v>48</v>
      </c>
      <c r="FB13" s="127" t="s">
        <v>845</v>
      </c>
      <c r="FC13" s="121">
        <v>4</v>
      </c>
      <c r="FD13" s="121" t="s">
        <v>846</v>
      </c>
      <c r="FE13" s="121" t="s">
        <v>213</v>
      </c>
      <c r="FF13" s="121">
        <v>2</v>
      </c>
      <c r="FG13" s="121" t="s">
        <v>847</v>
      </c>
      <c r="FH13" s="121" t="s">
        <v>848</v>
      </c>
      <c r="FI13" s="118" t="s">
        <v>716</v>
      </c>
      <c r="FJ13" s="127" t="s">
        <v>849</v>
      </c>
      <c r="FK13" s="128" t="s">
        <v>230</v>
      </c>
      <c r="FL13" s="128">
        <v>0</v>
      </c>
      <c r="FM13" s="128" t="s">
        <v>213</v>
      </c>
      <c r="FN13" s="128">
        <v>2</v>
      </c>
      <c r="FO13" s="128">
        <v>0</v>
      </c>
      <c r="FP13" s="125">
        <v>0</v>
      </c>
      <c r="FQ13" s="126" t="s">
        <v>755</v>
      </c>
      <c r="FR13" s="127" t="s">
        <v>850</v>
      </c>
      <c r="FS13" s="121">
        <v>377500</v>
      </c>
      <c r="FT13" s="121" t="s">
        <v>851</v>
      </c>
      <c r="FU13" s="121" t="s">
        <v>213</v>
      </c>
      <c r="FV13" s="121">
        <v>2</v>
      </c>
      <c r="FW13" s="121" t="s">
        <v>852</v>
      </c>
      <c r="FX13" s="121" t="s">
        <v>853</v>
      </c>
      <c r="FY13" s="118" t="s">
        <v>755</v>
      </c>
      <c r="FZ13" s="128" t="s">
        <v>854</v>
      </c>
      <c r="GA13" s="128">
        <v>0</v>
      </c>
      <c r="GB13" s="128" t="s">
        <v>261</v>
      </c>
      <c r="GC13" s="128" t="s">
        <v>213</v>
      </c>
      <c r="GD13" s="128">
        <v>2</v>
      </c>
      <c r="GE13" s="128" t="s">
        <v>262</v>
      </c>
      <c r="GF13" s="128" t="s">
        <v>263</v>
      </c>
      <c r="GG13" s="129" t="s">
        <v>60</v>
      </c>
      <c r="GH13" s="127" t="s">
        <v>855</v>
      </c>
      <c r="GI13" s="121">
        <v>3</v>
      </c>
      <c r="GJ13" s="121" t="s">
        <v>261</v>
      </c>
      <c r="GK13" s="121" t="s">
        <v>213</v>
      </c>
      <c r="GL13" s="121">
        <v>2</v>
      </c>
      <c r="GM13" s="121" t="s">
        <v>262</v>
      </c>
      <c r="GN13" s="121" t="s">
        <v>263</v>
      </c>
      <c r="GO13" s="118" t="s">
        <v>60</v>
      </c>
      <c r="GP13" s="128" t="s">
        <v>856</v>
      </c>
      <c r="GQ13" s="128">
        <v>3</v>
      </c>
      <c r="GR13" s="128" t="s">
        <v>261</v>
      </c>
      <c r="GS13" s="128" t="s">
        <v>213</v>
      </c>
      <c r="GT13" s="128">
        <v>2</v>
      </c>
      <c r="GU13" s="128" t="s">
        <v>262</v>
      </c>
      <c r="GV13" s="128" t="s">
        <v>263</v>
      </c>
      <c r="GW13" s="129" t="s">
        <v>60</v>
      </c>
      <c r="GX13" s="127" t="s">
        <v>857</v>
      </c>
      <c r="GY13" s="121">
        <v>2</v>
      </c>
      <c r="GZ13" s="121" t="s">
        <v>261</v>
      </c>
      <c r="HA13" s="121" t="s">
        <v>213</v>
      </c>
      <c r="HB13" s="121">
        <v>2</v>
      </c>
      <c r="HC13" s="121" t="s">
        <v>262</v>
      </c>
      <c r="HD13" s="121" t="s">
        <v>263</v>
      </c>
      <c r="HE13" s="118" t="s">
        <v>60</v>
      </c>
      <c r="HF13" s="128" t="s">
        <v>858</v>
      </c>
      <c r="HG13" s="128">
        <v>1</v>
      </c>
      <c r="HH13" s="128" t="s">
        <v>261</v>
      </c>
      <c r="HI13" s="128" t="s">
        <v>213</v>
      </c>
      <c r="HJ13" s="128">
        <v>2</v>
      </c>
      <c r="HK13" s="128" t="s">
        <v>262</v>
      </c>
      <c r="HL13" s="128" t="s">
        <v>263</v>
      </c>
      <c r="HM13" s="129" t="s">
        <v>60</v>
      </c>
      <c r="HN13" s="127" t="s">
        <v>859</v>
      </c>
      <c r="HO13" s="121">
        <v>2</v>
      </c>
      <c r="HP13" s="121" t="s">
        <v>261</v>
      </c>
      <c r="HQ13" s="121" t="s">
        <v>213</v>
      </c>
      <c r="HR13" s="121">
        <v>2</v>
      </c>
      <c r="HS13" s="121" t="s">
        <v>262</v>
      </c>
      <c r="HT13" s="121" t="s">
        <v>263</v>
      </c>
      <c r="HU13" s="118" t="s">
        <v>60</v>
      </c>
      <c r="HV13" s="128" t="s">
        <v>860</v>
      </c>
      <c r="HW13" s="128">
        <v>3</v>
      </c>
      <c r="HX13" s="128" t="s">
        <v>261</v>
      </c>
      <c r="HY13" s="128" t="s">
        <v>213</v>
      </c>
      <c r="HZ13" s="128">
        <v>2</v>
      </c>
      <c r="IA13" s="128" t="s">
        <v>262</v>
      </c>
      <c r="IB13" s="128" t="s">
        <v>263</v>
      </c>
      <c r="IC13" s="129" t="s">
        <v>60</v>
      </c>
      <c r="ID13" s="127" t="s">
        <v>861</v>
      </c>
      <c r="IE13" s="121">
        <v>1</v>
      </c>
      <c r="IF13" s="121" t="s">
        <v>261</v>
      </c>
      <c r="IG13" s="121" t="s">
        <v>213</v>
      </c>
      <c r="IH13" s="121">
        <v>2</v>
      </c>
      <c r="II13" s="121" t="s">
        <v>262</v>
      </c>
      <c r="IJ13" s="121" t="s">
        <v>263</v>
      </c>
      <c r="IK13" s="118" t="s">
        <v>60</v>
      </c>
      <c r="IL13" s="128" t="s">
        <v>862</v>
      </c>
      <c r="IM13" s="128">
        <v>2</v>
      </c>
      <c r="IN13" s="128" t="s">
        <v>261</v>
      </c>
      <c r="IO13" s="128" t="s">
        <v>213</v>
      </c>
      <c r="IP13" s="128">
        <v>2</v>
      </c>
      <c r="IQ13" s="128" t="s">
        <v>262</v>
      </c>
      <c r="IR13" s="128" t="s">
        <v>263</v>
      </c>
      <c r="IS13" s="129" t="s">
        <v>60</v>
      </c>
    </row>
    <row r="14" spans="1:253" s="123" customFormat="1" ht="12.75" customHeight="1">
      <c r="A14" s="123" t="s">
        <v>863</v>
      </c>
      <c r="B14" s="123" t="s">
        <v>512</v>
      </c>
      <c r="C14" s="123" t="s">
        <v>864</v>
      </c>
      <c r="D14" s="123" t="s">
        <v>706</v>
      </c>
      <c r="E14" s="123" t="s">
        <v>707</v>
      </c>
      <c r="F14" s="123" t="s">
        <v>865</v>
      </c>
      <c r="G14" s="116">
        <v>25876000</v>
      </c>
      <c r="H14" s="117" t="s">
        <v>709</v>
      </c>
      <c r="I14" s="117" t="s">
        <v>213</v>
      </c>
      <c r="J14" s="117">
        <v>2</v>
      </c>
      <c r="K14" s="117" t="s">
        <v>710</v>
      </c>
      <c r="L14" s="117" t="s">
        <v>711</v>
      </c>
      <c r="M14" s="118" t="s">
        <v>54</v>
      </c>
      <c r="N14" s="127" t="s">
        <v>866</v>
      </c>
      <c r="O14" s="119">
        <v>172703</v>
      </c>
      <c r="P14" s="119" t="s">
        <v>713</v>
      </c>
      <c r="Q14" s="119" t="s">
        <v>213</v>
      </c>
      <c r="R14" s="119">
        <v>2</v>
      </c>
      <c r="S14" s="119" t="s">
        <v>867</v>
      </c>
      <c r="T14" s="119" t="s">
        <v>715</v>
      </c>
      <c r="U14" s="120" t="s">
        <v>755</v>
      </c>
      <c r="V14" s="127" t="s">
        <v>868</v>
      </c>
      <c r="W14" s="117">
        <v>1565000</v>
      </c>
      <c r="X14" s="117" t="s">
        <v>869</v>
      </c>
      <c r="Y14" s="117" t="s">
        <v>213</v>
      </c>
      <c r="Z14" s="117">
        <v>2</v>
      </c>
      <c r="AA14" s="117" t="s">
        <v>870</v>
      </c>
      <c r="AB14" s="117" t="s">
        <v>871</v>
      </c>
      <c r="AC14" s="118" t="s">
        <v>47</v>
      </c>
      <c r="AD14" s="127" t="s">
        <v>872</v>
      </c>
      <c r="AE14" s="125">
        <v>316000</v>
      </c>
      <c r="AF14" s="125" t="s">
        <v>869</v>
      </c>
      <c r="AG14" s="125" t="s">
        <v>213</v>
      </c>
      <c r="AH14" s="125">
        <v>2</v>
      </c>
      <c r="AI14" s="125" t="s">
        <v>873</v>
      </c>
      <c r="AJ14" s="125" t="s">
        <v>871</v>
      </c>
      <c r="AK14" s="126" t="s">
        <v>47</v>
      </c>
      <c r="AL14" s="127" t="s">
        <v>874</v>
      </c>
      <c r="AM14" s="117">
        <v>320000</v>
      </c>
      <c r="AN14" s="117" t="s">
        <v>875</v>
      </c>
      <c r="AO14" s="117" t="s">
        <v>213</v>
      </c>
      <c r="AP14" s="117">
        <v>2</v>
      </c>
      <c r="AQ14" s="117" t="s">
        <v>876</v>
      </c>
      <c r="AR14" s="117" t="s">
        <v>877</v>
      </c>
      <c r="AS14" s="118" t="s">
        <v>48</v>
      </c>
      <c r="AT14" s="128" t="s">
        <v>878</v>
      </c>
      <c r="AU14" s="125">
        <v>0</v>
      </c>
      <c r="AV14" s="125">
        <v>0</v>
      </c>
      <c r="AW14" s="125" t="s">
        <v>213</v>
      </c>
      <c r="AX14" s="125">
        <v>2</v>
      </c>
      <c r="AY14" s="125">
        <v>0</v>
      </c>
      <c r="AZ14" s="125">
        <v>0</v>
      </c>
      <c r="BA14" s="126" t="s">
        <v>755</v>
      </c>
      <c r="BB14" s="127" t="s">
        <v>879</v>
      </c>
      <c r="BC14" s="117" t="s">
        <v>230</v>
      </c>
      <c r="BD14" s="117" t="s">
        <v>733</v>
      </c>
      <c r="BE14" s="117" t="s">
        <v>230</v>
      </c>
      <c r="BF14" s="117" t="s">
        <v>230</v>
      </c>
      <c r="BG14" s="117" t="s">
        <v>734</v>
      </c>
      <c r="BH14" s="117" t="s">
        <v>735</v>
      </c>
      <c r="BI14" s="118" t="s">
        <v>736</v>
      </c>
      <c r="BJ14" s="128" t="s">
        <v>880</v>
      </c>
      <c r="BK14" s="128" t="s">
        <v>230</v>
      </c>
      <c r="BL14" s="128" t="s">
        <v>230</v>
      </c>
      <c r="BM14" s="128" t="s">
        <v>230</v>
      </c>
      <c r="BN14" s="128" t="s">
        <v>230</v>
      </c>
      <c r="BO14" s="128" t="s">
        <v>230</v>
      </c>
      <c r="BP14" s="125" t="s">
        <v>230</v>
      </c>
      <c r="BQ14" s="129" t="s">
        <v>47</v>
      </c>
      <c r="BR14" s="127" t="s">
        <v>881</v>
      </c>
      <c r="BS14" s="121">
        <v>0</v>
      </c>
      <c r="BT14" s="121">
        <v>0</v>
      </c>
      <c r="BU14" s="121" t="s">
        <v>213</v>
      </c>
      <c r="BV14" s="121">
        <v>2</v>
      </c>
      <c r="BW14" s="121">
        <v>0</v>
      </c>
      <c r="BX14" s="121">
        <v>0</v>
      </c>
      <c r="BY14" s="118" t="s">
        <v>755</v>
      </c>
      <c r="BZ14" s="128" t="s">
        <v>882</v>
      </c>
      <c r="CA14" s="128">
        <v>0</v>
      </c>
      <c r="CB14" s="128">
        <v>0</v>
      </c>
      <c r="CC14" s="128" t="s">
        <v>213</v>
      </c>
      <c r="CD14" s="128">
        <v>2</v>
      </c>
      <c r="CE14" s="128">
        <v>0</v>
      </c>
      <c r="CF14" s="128">
        <v>0</v>
      </c>
      <c r="CG14" s="129" t="s">
        <v>755</v>
      </c>
      <c r="CH14" s="127" t="s">
        <v>883</v>
      </c>
      <c r="CI14" s="128" t="e">
        <v>#N/A</v>
      </c>
      <c r="CJ14" s="128" t="e">
        <v>#N/A</v>
      </c>
      <c r="CK14" s="128" t="e">
        <v>#N/A</v>
      </c>
      <c r="CL14" s="128" t="e">
        <v>#N/A</v>
      </c>
      <c r="CM14" s="128" t="e">
        <v>#N/A</v>
      </c>
      <c r="CN14" s="128" t="e">
        <v>#N/A</v>
      </c>
      <c r="CO14" s="130" t="e">
        <v>#N/A</v>
      </c>
      <c r="CP14" s="128" t="s">
        <v>884</v>
      </c>
      <c r="CQ14" s="121" t="s">
        <v>230</v>
      </c>
      <c r="CR14" s="121">
        <v>0</v>
      </c>
      <c r="CS14" s="121" t="s">
        <v>213</v>
      </c>
      <c r="CT14" s="121">
        <v>2</v>
      </c>
      <c r="CU14" s="121">
        <v>0</v>
      </c>
      <c r="CV14" s="121">
        <v>0</v>
      </c>
      <c r="CW14" s="118" t="s">
        <v>755</v>
      </c>
      <c r="CX14" s="128" t="s">
        <v>885</v>
      </c>
      <c r="CY14" s="125">
        <v>316000</v>
      </c>
      <c r="CZ14" s="125" t="s">
        <v>869</v>
      </c>
      <c r="DA14" s="125" t="s">
        <v>213</v>
      </c>
      <c r="DB14" s="125">
        <v>2</v>
      </c>
      <c r="DC14" s="125" t="s">
        <v>886</v>
      </c>
      <c r="DD14" s="125" t="s">
        <v>871</v>
      </c>
      <c r="DE14" s="131" t="s">
        <v>47</v>
      </c>
      <c r="DF14" s="127" t="s">
        <v>887</v>
      </c>
      <c r="DG14" s="117">
        <v>1249000</v>
      </c>
      <c r="DH14" s="121" t="s">
        <v>869</v>
      </c>
      <c r="DI14" s="121" t="s">
        <v>213</v>
      </c>
      <c r="DJ14" s="121">
        <v>2</v>
      </c>
      <c r="DK14" s="121" t="s">
        <v>886</v>
      </c>
      <c r="DL14" s="121" t="s">
        <v>871</v>
      </c>
      <c r="DM14" s="118" t="s">
        <v>47</v>
      </c>
      <c r="DN14" s="128" t="s">
        <v>888</v>
      </c>
      <c r="DO14" s="125">
        <v>0</v>
      </c>
      <c r="DP14" s="128" t="s">
        <v>869</v>
      </c>
      <c r="DQ14" s="128" t="s">
        <v>213</v>
      </c>
      <c r="DR14" s="128">
        <v>2</v>
      </c>
      <c r="DS14" s="128" t="s">
        <v>886</v>
      </c>
      <c r="DT14" s="128" t="s">
        <v>871</v>
      </c>
      <c r="DU14" s="129" t="s">
        <v>47</v>
      </c>
      <c r="DV14" s="127" t="s">
        <v>889</v>
      </c>
      <c r="DW14" s="117">
        <v>316000</v>
      </c>
      <c r="DX14" s="121" t="s">
        <v>869</v>
      </c>
      <c r="DY14" s="121" t="s">
        <v>213</v>
      </c>
      <c r="DZ14" s="121">
        <v>2</v>
      </c>
      <c r="EA14" s="121" t="s">
        <v>886</v>
      </c>
      <c r="EB14" s="121" t="s">
        <v>871</v>
      </c>
      <c r="EC14" s="118" t="s">
        <v>47</v>
      </c>
      <c r="ED14" s="128" t="s">
        <v>890</v>
      </c>
      <c r="EE14" s="125">
        <v>0</v>
      </c>
      <c r="EF14" s="128" t="s">
        <v>869</v>
      </c>
      <c r="EG14" s="128" t="s">
        <v>213</v>
      </c>
      <c r="EH14" s="128">
        <v>2</v>
      </c>
      <c r="EI14" s="128" t="s">
        <v>886</v>
      </c>
      <c r="EJ14" s="128" t="s">
        <v>871</v>
      </c>
      <c r="EK14" s="129" t="s">
        <v>47</v>
      </c>
      <c r="EL14" s="127" t="s">
        <v>891</v>
      </c>
      <c r="EM14" s="117">
        <v>0</v>
      </c>
      <c r="EN14" s="121" t="s">
        <v>869</v>
      </c>
      <c r="EO14" s="121" t="s">
        <v>213</v>
      </c>
      <c r="EP14" s="121">
        <v>2</v>
      </c>
      <c r="EQ14" s="121" t="s">
        <v>886</v>
      </c>
      <c r="ER14" s="121" t="s">
        <v>871</v>
      </c>
      <c r="ES14" s="118" t="s">
        <v>47</v>
      </c>
      <c r="ET14" s="128" t="s">
        <v>892</v>
      </c>
      <c r="EU14" s="128">
        <v>530</v>
      </c>
      <c r="EV14" s="128" t="s">
        <v>738</v>
      </c>
      <c r="EW14" s="128" t="s">
        <v>213</v>
      </c>
      <c r="EX14" s="128">
        <v>2</v>
      </c>
      <c r="EY14" s="128" t="s">
        <v>739</v>
      </c>
      <c r="EZ14" s="128" t="s">
        <v>730</v>
      </c>
      <c r="FA14" s="129" t="s">
        <v>48</v>
      </c>
      <c r="FB14" s="127" t="s">
        <v>893</v>
      </c>
      <c r="FC14" s="121">
        <v>3</v>
      </c>
      <c r="FD14" s="121">
        <v>0</v>
      </c>
      <c r="FE14" s="121" t="s">
        <v>213</v>
      </c>
      <c r="FF14" s="121">
        <v>2</v>
      </c>
      <c r="FG14" s="121">
        <v>0</v>
      </c>
      <c r="FH14" s="121">
        <v>0</v>
      </c>
      <c r="FI14" s="118" t="s">
        <v>755</v>
      </c>
      <c r="FJ14" s="127" t="s">
        <v>894</v>
      </c>
      <c r="FK14" s="128" t="s">
        <v>230</v>
      </c>
      <c r="FL14" s="128">
        <v>0</v>
      </c>
      <c r="FM14" s="128" t="s">
        <v>213</v>
      </c>
      <c r="FN14" s="128">
        <v>2</v>
      </c>
      <c r="FO14" s="128">
        <v>0</v>
      </c>
      <c r="FP14" s="125">
        <v>0</v>
      </c>
      <c r="FQ14" s="126" t="s">
        <v>755</v>
      </c>
      <c r="FR14" s="127" t="s">
        <v>895</v>
      </c>
      <c r="FS14" s="121" t="s">
        <v>230</v>
      </c>
      <c r="FT14" s="121">
        <v>0</v>
      </c>
      <c r="FU14" s="121" t="s">
        <v>213</v>
      </c>
      <c r="FV14" s="121">
        <v>2</v>
      </c>
      <c r="FW14" s="121">
        <v>0</v>
      </c>
      <c r="FX14" s="121">
        <v>0</v>
      </c>
      <c r="FY14" s="118" t="s">
        <v>755</v>
      </c>
      <c r="FZ14" s="128" t="s">
        <v>896</v>
      </c>
      <c r="GA14" s="128">
        <v>0</v>
      </c>
      <c r="GB14" s="128" t="s">
        <v>261</v>
      </c>
      <c r="GC14" s="128" t="s">
        <v>213</v>
      </c>
      <c r="GD14" s="128">
        <v>2</v>
      </c>
      <c r="GE14" s="128" t="s">
        <v>262</v>
      </c>
      <c r="GF14" s="128" t="s">
        <v>263</v>
      </c>
      <c r="GG14" s="129" t="s">
        <v>60</v>
      </c>
      <c r="GH14" s="127" t="s">
        <v>897</v>
      </c>
      <c r="GI14" s="121">
        <v>0</v>
      </c>
      <c r="GJ14" s="121" t="s">
        <v>261</v>
      </c>
      <c r="GK14" s="121" t="s">
        <v>213</v>
      </c>
      <c r="GL14" s="121">
        <v>2</v>
      </c>
      <c r="GM14" s="121" t="s">
        <v>262</v>
      </c>
      <c r="GN14" s="121" t="s">
        <v>263</v>
      </c>
      <c r="GO14" s="118" t="s">
        <v>60</v>
      </c>
      <c r="GP14" s="128" t="s">
        <v>898</v>
      </c>
      <c r="GQ14" s="128">
        <v>1</v>
      </c>
      <c r="GR14" s="128" t="s">
        <v>261</v>
      </c>
      <c r="GS14" s="128" t="s">
        <v>213</v>
      </c>
      <c r="GT14" s="128">
        <v>2</v>
      </c>
      <c r="GU14" s="128" t="s">
        <v>262</v>
      </c>
      <c r="GV14" s="128" t="s">
        <v>263</v>
      </c>
      <c r="GW14" s="129" t="s">
        <v>60</v>
      </c>
      <c r="GX14" s="127" t="s">
        <v>899</v>
      </c>
      <c r="GY14" s="121">
        <v>0</v>
      </c>
      <c r="GZ14" s="121" t="s">
        <v>261</v>
      </c>
      <c r="HA14" s="121" t="s">
        <v>213</v>
      </c>
      <c r="HB14" s="121">
        <v>2</v>
      </c>
      <c r="HC14" s="121" t="s">
        <v>262</v>
      </c>
      <c r="HD14" s="121" t="s">
        <v>263</v>
      </c>
      <c r="HE14" s="118" t="s">
        <v>60</v>
      </c>
      <c r="HF14" s="128" t="s">
        <v>900</v>
      </c>
      <c r="HG14" s="128">
        <v>0</v>
      </c>
      <c r="HH14" s="128" t="s">
        <v>261</v>
      </c>
      <c r="HI14" s="128" t="s">
        <v>213</v>
      </c>
      <c r="HJ14" s="128">
        <v>2</v>
      </c>
      <c r="HK14" s="128" t="s">
        <v>262</v>
      </c>
      <c r="HL14" s="128" t="s">
        <v>263</v>
      </c>
      <c r="HM14" s="129" t="s">
        <v>60</v>
      </c>
      <c r="HN14" s="127" t="s">
        <v>901</v>
      </c>
      <c r="HO14" s="121">
        <v>2</v>
      </c>
      <c r="HP14" s="121" t="s">
        <v>261</v>
      </c>
      <c r="HQ14" s="121" t="s">
        <v>213</v>
      </c>
      <c r="HR14" s="121">
        <v>2</v>
      </c>
      <c r="HS14" s="121" t="s">
        <v>262</v>
      </c>
      <c r="HT14" s="121" t="s">
        <v>263</v>
      </c>
      <c r="HU14" s="118" t="s">
        <v>60</v>
      </c>
      <c r="HV14" s="128" t="s">
        <v>902</v>
      </c>
      <c r="HW14" s="128">
        <v>0</v>
      </c>
      <c r="HX14" s="128" t="s">
        <v>261</v>
      </c>
      <c r="HY14" s="128" t="s">
        <v>213</v>
      </c>
      <c r="HZ14" s="128">
        <v>2</v>
      </c>
      <c r="IA14" s="128" t="s">
        <v>262</v>
      </c>
      <c r="IB14" s="128" t="s">
        <v>263</v>
      </c>
      <c r="IC14" s="129" t="s">
        <v>60</v>
      </c>
      <c r="ID14" s="127" t="s">
        <v>903</v>
      </c>
      <c r="IE14" s="121">
        <v>1</v>
      </c>
      <c r="IF14" s="121" t="s">
        <v>261</v>
      </c>
      <c r="IG14" s="121" t="s">
        <v>213</v>
      </c>
      <c r="IH14" s="121">
        <v>2</v>
      </c>
      <c r="II14" s="121" t="s">
        <v>262</v>
      </c>
      <c r="IJ14" s="121" t="s">
        <v>263</v>
      </c>
      <c r="IK14" s="118" t="s">
        <v>60</v>
      </c>
      <c r="IL14" s="128" t="s">
        <v>904</v>
      </c>
      <c r="IM14" s="128">
        <v>1</v>
      </c>
      <c r="IN14" s="128" t="s">
        <v>261</v>
      </c>
      <c r="IO14" s="128" t="s">
        <v>213</v>
      </c>
      <c r="IP14" s="128">
        <v>2</v>
      </c>
      <c r="IQ14" s="128" t="s">
        <v>262</v>
      </c>
      <c r="IR14" s="128" t="s">
        <v>263</v>
      </c>
      <c r="IS14" s="129" t="s">
        <v>60</v>
      </c>
    </row>
    <row r="15" spans="1:253" s="123" customFormat="1" ht="12.75" customHeight="1">
      <c r="A15" s="123" t="s">
        <v>905</v>
      </c>
      <c r="B15" s="123" t="s">
        <v>207</v>
      </c>
      <c r="C15" s="123" t="s">
        <v>906</v>
      </c>
      <c r="D15" s="123" t="s">
        <v>907</v>
      </c>
      <c r="E15" s="123" t="s">
        <v>908</v>
      </c>
      <c r="F15" s="123" t="s">
        <v>909</v>
      </c>
      <c r="G15" s="116">
        <v>102743000</v>
      </c>
      <c r="H15" s="117" t="s">
        <v>910</v>
      </c>
      <c r="I15" s="117" t="s">
        <v>213</v>
      </c>
      <c r="J15" s="117">
        <v>2</v>
      </c>
      <c r="K15" s="117" t="s">
        <v>911</v>
      </c>
      <c r="L15" s="117" t="s">
        <v>912</v>
      </c>
      <c r="M15" s="118" t="s">
        <v>48</v>
      </c>
      <c r="N15" s="127" t="s">
        <v>913</v>
      </c>
      <c r="O15" s="119">
        <v>2267048</v>
      </c>
      <c r="P15" s="119" t="s">
        <v>282</v>
      </c>
      <c r="Q15" s="119" t="s">
        <v>218</v>
      </c>
      <c r="R15" s="119">
        <v>1</v>
      </c>
      <c r="S15" s="119" t="s">
        <v>914</v>
      </c>
      <c r="T15" s="119" t="s">
        <v>915</v>
      </c>
      <c r="U15" s="120" t="s">
        <v>916</v>
      </c>
      <c r="V15" s="127" t="s">
        <v>917</v>
      </c>
      <c r="W15" s="117">
        <v>102743000</v>
      </c>
      <c r="X15" s="117" t="s">
        <v>910</v>
      </c>
      <c r="Y15" s="117" t="s">
        <v>213</v>
      </c>
      <c r="Z15" s="117">
        <v>2</v>
      </c>
      <c r="AA15" s="117" t="s">
        <v>911</v>
      </c>
      <c r="AB15" s="117" t="s">
        <v>912</v>
      </c>
      <c r="AC15" s="118" t="s">
        <v>48</v>
      </c>
      <c r="AD15" s="127" t="s">
        <v>918</v>
      </c>
      <c r="AE15" s="125">
        <v>49870000</v>
      </c>
      <c r="AF15" s="125" t="s">
        <v>919</v>
      </c>
      <c r="AG15" s="125" t="s">
        <v>300</v>
      </c>
      <c r="AH15" s="125">
        <v>3</v>
      </c>
      <c r="AI15" s="125" t="s">
        <v>920</v>
      </c>
      <c r="AJ15" s="125" t="s">
        <v>921</v>
      </c>
      <c r="AK15" s="126" t="s">
        <v>922</v>
      </c>
      <c r="AL15" s="127" t="s">
        <v>923</v>
      </c>
      <c r="AM15" s="117">
        <v>8037000</v>
      </c>
      <c r="AN15" s="117" t="s">
        <v>910</v>
      </c>
      <c r="AO15" s="117" t="s">
        <v>300</v>
      </c>
      <c r="AP15" s="117">
        <v>3</v>
      </c>
      <c r="AQ15" s="117" t="s">
        <v>924</v>
      </c>
      <c r="AR15" s="117" t="s">
        <v>925</v>
      </c>
      <c r="AS15" s="118" t="s">
        <v>48</v>
      </c>
      <c r="AT15" s="128" t="s">
        <v>926</v>
      </c>
      <c r="AU15" s="125" t="s">
        <v>230</v>
      </c>
      <c r="AV15" s="125" t="s">
        <v>230</v>
      </c>
      <c r="AW15" s="125" t="s">
        <v>230</v>
      </c>
      <c r="AX15" s="125" t="s">
        <v>230</v>
      </c>
      <c r="AY15" s="125" t="s">
        <v>230</v>
      </c>
      <c r="AZ15" s="125" t="s">
        <v>230</v>
      </c>
      <c r="BA15" s="126" t="s">
        <v>637</v>
      </c>
      <c r="BB15" s="127" t="s">
        <v>927</v>
      </c>
      <c r="BC15" s="117" t="s">
        <v>230</v>
      </c>
      <c r="BD15" s="117" t="s">
        <v>230</v>
      </c>
      <c r="BE15" s="117" t="s">
        <v>230</v>
      </c>
      <c r="BF15" s="117" t="s">
        <v>230</v>
      </c>
      <c r="BG15" s="117" t="s">
        <v>928</v>
      </c>
      <c r="BH15" s="117" t="s">
        <v>230</v>
      </c>
      <c r="BI15" s="118" t="s">
        <v>929</v>
      </c>
      <c r="BJ15" s="128" t="s">
        <v>930</v>
      </c>
      <c r="BK15" s="128">
        <v>2440</v>
      </c>
      <c r="BL15" s="128" t="s">
        <v>479</v>
      </c>
      <c r="BM15" s="128" t="s">
        <v>300</v>
      </c>
      <c r="BN15" s="128">
        <v>3</v>
      </c>
      <c r="BO15" s="128" t="s">
        <v>931</v>
      </c>
      <c r="BP15" s="125" t="s">
        <v>674</v>
      </c>
      <c r="BQ15" s="129" t="s">
        <v>48</v>
      </c>
      <c r="BR15" s="127" t="s">
        <v>932</v>
      </c>
      <c r="BS15" s="121" t="s">
        <v>230</v>
      </c>
      <c r="BT15" s="121">
        <v>0</v>
      </c>
      <c r="BU15" s="121" t="s">
        <v>213</v>
      </c>
      <c r="BV15" s="121">
        <v>2</v>
      </c>
      <c r="BW15" s="121">
        <v>0</v>
      </c>
      <c r="BX15" s="121">
        <v>0</v>
      </c>
      <c r="BY15" s="118" t="s">
        <v>755</v>
      </c>
      <c r="BZ15" s="128" t="s">
        <v>933</v>
      </c>
      <c r="CA15" s="128" t="s">
        <v>230</v>
      </c>
      <c r="CB15" s="128">
        <v>0</v>
      </c>
      <c r="CC15" s="128" t="s">
        <v>230</v>
      </c>
      <c r="CD15" s="128" t="s">
        <v>230</v>
      </c>
      <c r="CE15" s="128">
        <v>0</v>
      </c>
      <c r="CF15" s="128">
        <v>0</v>
      </c>
      <c r="CG15" s="129" t="s">
        <v>755</v>
      </c>
      <c r="CH15" s="127" t="s">
        <v>934</v>
      </c>
      <c r="CI15" s="128" t="e">
        <v>#N/A</v>
      </c>
      <c r="CJ15" s="128" t="e">
        <v>#N/A</v>
      </c>
      <c r="CK15" s="128" t="e">
        <v>#N/A</v>
      </c>
      <c r="CL15" s="128" t="e">
        <v>#N/A</v>
      </c>
      <c r="CM15" s="128" t="e">
        <v>#N/A</v>
      </c>
      <c r="CN15" s="128" t="e">
        <v>#N/A</v>
      </c>
      <c r="CO15" s="130" t="e">
        <v>#N/A</v>
      </c>
      <c r="CP15" s="128" t="s">
        <v>935</v>
      </c>
      <c r="CQ15" s="121">
        <v>1700</v>
      </c>
      <c r="CR15" s="121" t="s">
        <v>936</v>
      </c>
      <c r="CS15" s="121" t="s">
        <v>213</v>
      </c>
      <c r="CT15" s="121">
        <v>2</v>
      </c>
      <c r="CU15" s="121" t="s">
        <v>937</v>
      </c>
      <c r="CV15" s="121" t="s">
        <v>938</v>
      </c>
      <c r="CW15" s="118" t="s">
        <v>755</v>
      </c>
      <c r="CX15" s="128" t="s">
        <v>939</v>
      </c>
      <c r="CY15" s="125">
        <v>19600000</v>
      </c>
      <c r="CZ15" s="125" t="s">
        <v>940</v>
      </c>
      <c r="DA15" s="125" t="s">
        <v>213</v>
      </c>
      <c r="DB15" s="125">
        <v>2</v>
      </c>
      <c r="DC15" s="125" t="s">
        <v>941</v>
      </c>
      <c r="DD15" s="125" t="s">
        <v>942</v>
      </c>
      <c r="DE15" s="131" t="s">
        <v>922</v>
      </c>
      <c r="DF15" s="127" t="s">
        <v>943</v>
      </c>
      <c r="DG15" s="117">
        <v>52920000</v>
      </c>
      <c r="DH15" s="121" t="s">
        <v>940</v>
      </c>
      <c r="DI15" s="121" t="s">
        <v>213</v>
      </c>
      <c r="DJ15" s="121">
        <v>2</v>
      </c>
      <c r="DK15" s="121" t="s">
        <v>941</v>
      </c>
      <c r="DL15" s="121" t="s">
        <v>942</v>
      </c>
      <c r="DM15" s="118" t="s">
        <v>922</v>
      </c>
      <c r="DN15" s="128" t="s">
        <v>944</v>
      </c>
      <c r="DO15" s="125">
        <v>30270000</v>
      </c>
      <c r="DP15" s="128" t="s">
        <v>940</v>
      </c>
      <c r="DQ15" s="128" t="s">
        <v>213</v>
      </c>
      <c r="DR15" s="128">
        <v>2</v>
      </c>
      <c r="DS15" s="128" t="s">
        <v>941</v>
      </c>
      <c r="DT15" s="128" t="s">
        <v>942</v>
      </c>
      <c r="DU15" s="129" t="s">
        <v>922</v>
      </c>
      <c r="DV15" s="127" t="s">
        <v>945</v>
      </c>
      <c r="DW15" s="117">
        <v>14112000</v>
      </c>
      <c r="DX15" s="121" t="s">
        <v>940</v>
      </c>
      <c r="DY15" s="121" t="s">
        <v>213</v>
      </c>
      <c r="DZ15" s="121">
        <v>2</v>
      </c>
      <c r="EA15" s="121" t="s">
        <v>941</v>
      </c>
      <c r="EB15" s="121" t="s">
        <v>942</v>
      </c>
      <c r="EC15" s="118" t="s">
        <v>922</v>
      </c>
      <c r="ED15" s="128" t="s">
        <v>946</v>
      </c>
      <c r="EE15" s="125">
        <v>4704000</v>
      </c>
      <c r="EF15" s="128" t="s">
        <v>940</v>
      </c>
      <c r="EG15" s="128" t="s">
        <v>213</v>
      </c>
      <c r="EH15" s="128">
        <v>2</v>
      </c>
      <c r="EI15" s="128" t="s">
        <v>941</v>
      </c>
      <c r="EJ15" s="128" t="s">
        <v>942</v>
      </c>
      <c r="EK15" s="129" t="s">
        <v>922</v>
      </c>
      <c r="EL15" s="127" t="s">
        <v>947</v>
      </c>
      <c r="EM15" s="117">
        <v>784000</v>
      </c>
      <c r="EN15" s="121" t="s">
        <v>940</v>
      </c>
      <c r="EO15" s="121" t="s">
        <v>213</v>
      </c>
      <c r="EP15" s="121">
        <v>2</v>
      </c>
      <c r="EQ15" s="121" t="s">
        <v>941</v>
      </c>
      <c r="ER15" s="121" t="s">
        <v>942</v>
      </c>
      <c r="ES15" s="118" t="s">
        <v>922</v>
      </c>
      <c r="ET15" s="128" t="s">
        <v>948</v>
      </c>
      <c r="EU15" s="128">
        <v>2440</v>
      </c>
      <c r="EV15" s="128" t="s">
        <v>479</v>
      </c>
      <c r="EW15" s="128" t="s">
        <v>300</v>
      </c>
      <c r="EX15" s="128">
        <v>3</v>
      </c>
      <c r="EY15" s="128" t="s">
        <v>931</v>
      </c>
      <c r="EZ15" s="128" t="s">
        <v>674</v>
      </c>
      <c r="FA15" s="129" t="s">
        <v>48</v>
      </c>
      <c r="FB15" s="127" t="s">
        <v>949</v>
      </c>
      <c r="FC15" s="121">
        <v>5</v>
      </c>
      <c r="FD15" s="121">
        <v>0</v>
      </c>
      <c r="FE15" s="121" t="s">
        <v>213</v>
      </c>
      <c r="FF15" s="121">
        <v>2</v>
      </c>
      <c r="FG15" s="121">
        <v>0</v>
      </c>
      <c r="FH15" s="121">
        <v>0</v>
      </c>
      <c r="FI15" s="118" t="s">
        <v>755</v>
      </c>
      <c r="FJ15" s="127" t="s">
        <v>950</v>
      </c>
      <c r="FK15" s="128" t="s">
        <v>230</v>
      </c>
      <c r="FL15" s="128" t="s">
        <v>230</v>
      </c>
      <c r="FM15" s="128" t="s">
        <v>230</v>
      </c>
      <c r="FN15" s="128" t="s">
        <v>230</v>
      </c>
      <c r="FO15" s="128" t="s">
        <v>951</v>
      </c>
      <c r="FP15" s="125" t="s">
        <v>230</v>
      </c>
      <c r="FQ15" s="126" t="s">
        <v>952</v>
      </c>
      <c r="FR15" s="127" t="s">
        <v>953</v>
      </c>
      <c r="FS15" s="121" t="s">
        <v>230</v>
      </c>
      <c r="FT15" s="121" t="s">
        <v>230</v>
      </c>
      <c r="FU15" s="121" t="s">
        <v>230</v>
      </c>
      <c r="FV15" s="121" t="s">
        <v>230</v>
      </c>
      <c r="FW15" s="121" t="s">
        <v>951</v>
      </c>
      <c r="FX15" s="121" t="s">
        <v>230</v>
      </c>
      <c r="FY15" s="118" t="s">
        <v>952</v>
      </c>
      <c r="FZ15" s="128" t="s">
        <v>954</v>
      </c>
      <c r="GA15" s="128">
        <v>1</v>
      </c>
      <c r="GB15" s="128" t="s">
        <v>328</v>
      </c>
      <c r="GC15" s="128" t="s">
        <v>213</v>
      </c>
      <c r="GD15" s="128">
        <v>2</v>
      </c>
      <c r="GE15" s="128" t="s">
        <v>262</v>
      </c>
      <c r="GF15" s="128" t="s">
        <v>263</v>
      </c>
      <c r="GG15" s="129" t="s">
        <v>60</v>
      </c>
      <c r="GH15" s="127" t="s">
        <v>955</v>
      </c>
      <c r="GI15" s="121">
        <v>3</v>
      </c>
      <c r="GJ15" s="121" t="s">
        <v>328</v>
      </c>
      <c r="GK15" s="121" t="s">
        <v>213</v>
      </c>
      <c r="GL15" s="121">
        <v>2</v>
      </c>
      <c r="GM15" s="121" t="s">
        <v>262</v>
      </c>
      <c r="GN15" s="121" t="s">
        <v>263</v>
      </c>
      <c r="GO15" s="118" t="s">
        <v>60</v>
      </c>
      <c r="GP15" s="128" t="s">
        <v>956</v>
      </c>
      <c r="GQ15" s="128">
        <v>2</v>
      </c>
      <c r="GR15" s="128" t="s">
        <v>328</v>
      </c>
      <c r="GS15" s="128" t="s">
        <v>213</v>
      </c>
      <c r="GT15" s="128">
        <v>2</v>
      </c>
      <c r="GU15" s="128" t="s">
        <v>262</v>
      </c>
      <c r="GV15" s="128" t="s">
        <v>263</v>
      </c>
      <c r="GW15" s="129" t="s">
        <v>60</v>
      </c>
      <c r="GX15" s="127" t="s">
        <v>957</v>
      </c>
      <c r="GY15" s="121">
        <v>3</v>
      </c>
      <c r="GZ15" s="121" t="s">
        <v>328</v>
      </c>
      <c r="HA15" s="121" t="s">
        <v>213</v>
      </c>
      <c r="HB15" s="121">
        <v>2</v>
      </c>
      <c r="HC15" s="121" t="s">
        <v>262</v>
      </c>
      <c r="HD15" s="121" t="s">
        <v>263</v>
      </c>
      <c r="HE15" s="118" t="s">
        <v>60</v>
      </c>
      <c r="HF15" s="128" t="s">
        <v>958</v>
      </c>
      <c r="HG15" s="128">
        <v>1</v>
      </c>
      <c r="HH15" s="128" t="s">
        <v>328</v>
      </c>
      <c r="HI15" s="128" t="s">
        <v>213</v>
      </c>
      <c r="HJ15" s="128">
        <v>2</v>
      </c>
      <c r="HK15" s="128" t="s">
        <v>262</v>
      </c>
      <c r="HL15" s="128" t="s">
        <v>263</v>
      </c>
      <c r="HM15" s="129" t="s">
        <v>60</v>
      </c>
      <c r="HN15" s="127" t="s">
        <v>959</v>
      </c>
      <c r="HO15" s="121">
        <v>2</v>
      </c>
      <c r="HP15" s="121" t="s">
        <v>328</v>
      </c>
      <c r="HQ15" s="121" t="s">
        <v>213</v>
      </c>
      <c r="HR15" s="121">
        <v>2</v>
      </c>
      <c r="HS15" s="121" t="s">
        <v>262</v>
      </c>
      <c r="HT15" s="121" t="s">
        <v>263</v>
      </c>
      <c r="HU15" s="118" t="s">
        <v>60</v>
      </c>
      <c r="HV15" s="128" t="s">
        <v>960</v>
      </c>
      <c r="HW15" s="128">
        <v>3</v>
      </c>
      <c r="HX15" s="128" t="s">
        <v>328</v>
      </c>
      <c r="HY15" s="128" t="s">
        <v>213</v>
      </c>
      <c r="HZ15" s="128">
        <v>2</v>
      </c>
      <c r="IA15" s="128" t="s">
        <v>262</v>
      </c>
      <c r="IB15" s="128" t="s">
        <v>263</v>
      </c>
      <c r="IC15" s="129" t="s">
        <v>60</v>
      </c>
      <c r="ID15" s="127" t="s">
        <v>961</v>
      </c>
      <c r="IE15" s="121">
        <v>1</v>
      </c>
      <c r="IF15" s="121" t="s">
        <v>328</v>
      </c>
      <c r="IG15" s="121" t="s">
        <v>213</v>
      </c>
      <c r="IH15" s="121">
        <v>2</v>
      </c>
      <c r="II15" s="121" t="s">
        <v>262</v>
      </c>
      <c r="IJ15" s="121" t="s">
        <v>263</v>
      </c>
      <c r="IK15" s="118" t="s">
        <v>60</v>
      </c>
      <c r="IL15" s="128" t="s">
        <v>962</v>
      </c>
      <c r="IM15" s="128">
        <v>3</v>
      </c>
      <c r="IN15" s="128" t="s">
        <v>328</v>
      </c>
      <c r="IO15" s="128" t="s">
        <v>213</v>
      </c>
      <c r="IP15" s="128">
        <v>2</v>
      </c>
      <c r="IQ15" s="128" t="s">
        <v>262</v>
      </c>
      <c r="IR15" s="128" t="s">
        <v>263</v>
      </c>
      <c r="IS15" s="129" t="s">
        <v>60</v>
      </c>
    </row>
    <row r="16" spans="1:253" s="123" customFormat="1" ht="12.75" customHeight="1">
      <c r="A16" s="123" t="s">
        <v>963</v>
      </c>
      <c r="B16" s="123" t="s">
        <v>207</v>
      </c>
      <c r="C16" s="123" t="s">
        <v>964</v>
      </c>
      <c r="D16" s="123" t="s">
        <v>965</v>
      </c>
      <c r="E16" s="123" t="s">
        <v>966</v>
      </c>
      <c r="F16" s="123" t="s">
        <v>967</v>
      </c>
      <c r="G16" s="116">
        <v>5599000</v>
      </c>
      <c r="H16" s="117" t="s">
        <v>968</v>
      </c>
      <c r="I16" s="117" t="s">
        <v>213</v>
      </c>
      <c r="J16" s="117">
        <v>2</v>
      </c>
      <c r="K16" s="117" t="s">
        <v>969</v>
      </c>
      <c r="L16" s="117" t="s">
        <v>970</v>
      </c>
      <c r="M16" s="118" t="s">
        <v>49</v>
      </c>
      <c r="N16" s="127" t="s">
        <v>971</v>
      </c>
      <c r="O16" s="119">
        <v>341500</v>
      </c>
      <c r="P16" s="119" t="s">
        <v>972</v>
      </c>
      <c r="Q16" s="119" t="s">
        <v>218</v>
      </c>
      <c r="R16" s="119">
        <v>1</v>
      </c>
      <c r="S16" s="119" t="s">
        <v>973</v>
      </c>
      <c r="T16" s="119" t="s">
        <v>974</v>
      </c>
      <c r="U16" s="120" t="s">
        <v>49</v>
      </c>
      <c r="V16" s="127" t="s">
        <v>975</v>
      </c>
      <c r="W16" s="117">
        <v>5599000</v>
      </c>
      <c r="X16" s="117" t="s">
        <v>968</v>
      </c>
      <c r="Y16" s="117" t="s">
        <v>213</v>
      </c>
      <c r="Z16" s="117">
        <v>2</v>
      </c>
      <c r="AA16" s="117" t="s">
        <v>969</v>
      </c>
      <c r="AB16" s="117" t="s">
        <v>970</v>
      </c>
      <c r="AC16" s="118" t="s">
        <v>49</v>
      </c>
      <c r="AD16" s="127" t="s">
        <v>976</v>
      </c>
      <c r="AE16" s="125">
        <v>1200000</v>
      </c>
      <c r="AF16" s="125" t="s">
        <v>977</v>
      </c>
      <c r="AG16" s="125" t="s">
        <v>300</v>
      </c>
      <c r="AH16" s="125">
        <v>3</v>
      </c>
      <c r="AI16" s="125" t="s">
        <v>978</v>
      </c>
      <c r="AJ16" s="125" t="s">
        <v>979</v>
      </c>
      <c r="AK16" s="126" t="s">
        <v>49</v>
      </c>
      <c r="AL16" s="127" t="s">
        <v>980</v>
      </c>
      <c r="AM16" s="117">
        <v>295000</v>
      </c>
      <c r="AN16" s="117" t="s">
        <v>977</v>
      </c>
      <c r="AO16" s="117" t="s">
        <v>213</v>
      </c>
      <c r="AP16" s="117">
        <v>2</v>
      </c>
      <c r="AQ16" s="117" t="s">
        <v>981</v>
      </c>
      <c r="AR16" s="117" t="s">
        <v>979</v>
      </c>
      <c r="AS16" s="118" t="s">
        <v>49</v>
      </c>
      <c r="AT16" s="128" t="s">
        <v>982</v>
      </c>
      <c r="AU16" s="125" t="s">
        <v>230</v>
      </c>
      <c r="AV16" s="125" t="s">
        <v>230</v>
      </c>
      <c r="AW16" s="125" t="s">
        <v>230</v>
      </c>
      <c r="AX16" s="125" t="s">
        <v>230</v>
      </c>
      <c r="AY16" s="125" t="s">
        <v>230</v>
      </c>
      <c r="AZ16" s="125" t="s">
        <v>230</v>
      </c>
      <c r="BA16" s="126" t="s">
        <v>49</v>
      </c>
      <c r="BB16" s="127" t="s">
        <v>983</v>
      </c>
      <c r="BC16" s="117" t="s">
        <v>230</v>
      </c>
      <c r="BD16" s="117" t="s">
        <v>230</v>
      </c>
      <c r="BE16" s="117" t="s">
        <v>230</v>
      </c>
      <c r="BF16" s="117" t="s">
        <v>230</v>
      </c>
      <c r="BG16" s="117" t="s">
        <v>230</v>
      </c>
      <c r="BH16" s="117" t="s">
        <v>230</v>
      </c>
      <c r="BI16" s="118" t="s">
        <v>49</v>
      </c>
      <c r="BJ16" s="128" t="s">
        <v>984</v>
      </c>
      <c r="BK16" s="128" t="s">
        <v>230</v>
      </c>
      <c r="BL16" s="128" t="s">
        <v>230</v>
      </c>
      <c r="BM16" s="128" t="s">
        <v>230</v>
      </c>
      <c r="BN16" s="128" t="s">
        <v>230</v>
      </c>
      <c r="BO16" s="128" t="s">
        <v>985</v>
      </c>
      <c r="BP16" s="125" t="s">
        <v>230</v>
      </c>
      <c r="BQ16" s="129" t="s">
        <v>49</v>
      </c>
      <c r="BR16" s="127" t="s">
        <v>986</v>
      </c>
      <c r="BS16" s="121" t="s">
        <v>230</v>
      </c>
      <c r="BT16" s="121" t="s">
        <v>230</v>
      </c>
      <c r="BU16" s="121" t="s">
        <v>230</v>
      </c>
      <c r="BV16" s="121" t="s">
        <v>230</v>
      </c>
      <c r="BW16" s="121" t="s">
        <v>230</v>
      </c>
      <c r="BX16" s="121" t="s">
        <v>230</v>
      </c>
      <c r="BY16" s="118" t="s">
        <v>49</v>
      </c>
      <c r="BZ16" s="128" t="s">
        <v>987</v>
      </c>
      <c r="CA16" s="128" t="s">
        <v>230</v>
      </c>
      <c r="CB16" s="128" t="s">
        <v>230</v>
      </c>
      <c r="CC16" s="128" t="s">
        <v>230</v>
      </c>
      <c r="CD16" s="128" t="s">
        <v>230</v>
      </c>
      <c r="CE16" s="128" t="s">
        <v>230</v>
      </c>
      <c r="CF16" s="128" t="s">
        <v>230</v>
      </c>
      <c r="CG16" s="129" t="s">
        <v>49</v>
      </c>
      <c r="CH16" s="127" t="s">
        <v>988</v>
      </c>
      <c r="CI16" s="128" t="e">
        <v>#N/A</v>
      </c>
      <c r="CJ16" s="128" t="e">
        <v>#N/A</v>
      </c>
      <c r="CK16" s="128" t="e">
        <v>#N/A</v>
      </c>
      <c r="CL16" s="128" t="e">
        <v>#N/A</v>
      </c>
      <c r="CM16" s="128" t="e">
        <v>#N/A</v>
      </c>
      <c r="CN16" s="128" t="e">
        <v>#N/A</v>
      </c>
      <c r="CO16" s="130" t="e">
        <v>#N/A</v>
      </c>
      <c r="CP16" s="128" t="s">
        <v>989</v>
      </c>
      <c r="CQ16" s="121" t="s">
        <v>230</v>
      </c>
      <c r="CR16" s="121" t="s">
        <v>230</v>
      </c>
      <c r="CS16" s="121" t="s">
        <v>230</v>
      </c>
      <c r="CT16" s="121" t="s">
        <v>230</v>
      </c>
      <c r="CU16" s="121" t="s">
        <v>230</v>
      </c>
      <c r="CV16" s="121" t="s">
        <v>230</v>
      </c>
      <c r="CW16" s="118" t="s">
        <v>49</v>
      </c>
      <c r="CX16" s="128" t="s">
        <v>990</v>
      </c>
      <c r="CY16" s="125">
        <v>1200000</v>
      </c>
      <c r="CZ16" s="125" t="s">
        <v>977</v>
      </c>
      <c r="DA16" s="125" t="s">
        <v>300</v>
      </c>
      <c r="DB16" s="125">
        <v>3</v>
      </c>
      <c r="DC16" s="125" t="s">
        <v>991</v>
      </c>
      <c r="DD16" s="125" t="s">
        <v>979</v>
      </c>
      <c r="DE16" s="131" t="s">
        <v>49</v>
      </c>
      <c r="DF16" s="127" t="s">
        <v>992</v>
      </c>
      <c r="DG16" s="117">
        <v>4399000</v>
      </c>
      <c r="DH16" s="121" t="s">
        <v>977</v>
      </c>
      <c r="DI16" s="121" t="s">
        <v>300</v>
      </c>
      <c r="DJ16" s="121">
        <v>3</v>
      </c>
      <c r="DK16" s="121" t="s">
        <v>991</v>
      </c>
      <c r="DL16" s="121" t="s">
        <v>979</v>
      </c>
      <c r="DM16" s="118" t="s">
        <v>49</v>
      </c>
      <c r="DN16" s="128" t="s">
        <v>993</v>
      </c>
      <c r="DO16" s="125">
        <v>0</v>
      </c>
      <c r="DP16" s="128" t="s">
        <v>977</v>
      </c>
      <c r="DQ16" s="128" t="s">
        <v>300</v>
      </c>
      <c r="DR16" s="128">
        <v>3</v>
      </c>
      <c r="DS16" s="128" t="s">
        <v>991</v>
      </c>
      <c r="DT16" s="128" t="s">
        <v>979</v>
      </c>
      <c r="DU16" s="129" t="s">
        <v>49</v>
      </c>
      <c r="DV16" s="127" t="s">
        <v>994</v>
      </c>
      <c r="DW16" s="117">
        <v>1200000</v>
      </c>
      <c r="DX16" s="121" t="s">
        <v>977</v>
      </c>
      <c r="DY16" s="121" t="s">
        <v>300</v>
      </c>
      <c r="DZ16" s="121">
        <v>3</v>
      </c>
      <c r="EA16" s="121" t="s">
        <v>991</v>
      </c>
      <c r="EB16" s="121" t="s">
        <v>979</v>
      </c>
      <c r="EC16" s="118" t="s">
        <v>49</v>
      </c>
      <c r="ED16" s="128" t="s">
        <v>995</v>
      </c>
      <c r="EE16" s="125">
        <v>0</v>
      </c>
      <c r="EF16" s="128" t="s">
        <v>977</v>
      </c>
      <c r="EG16" s="128" t="s">
        <v>300</v>
      </c>
      <c r="EH16" s="128">
        <v>3</v>
      </c>
      <c r="EI16" s="128" t="s">
        <v>991</v>
      </c>
      <c r="EJ16" s="128" t="s">
        <v>979</v>
      </c>
      <c r="EK16" s="129" t="s">
        <v>49</v>
      </c>
      <c r="EL16" s="127" t="s">
        <v>996</v>
      </c>
      <c r="EM16" s="117">
        <v>0</v>
      </c>
      <c r="EN16" s="121" t="s">
        <v>977</v>
      </c>
      <c r="EO16" s="121" t="s">
        <v>300</v>
      </c>
      <c r="EP16" s="121">
        <v>3</v>
      </c>
      <c r="EQ16" s="121" t="s">
        <v>991</v>
      </c>
      <c r="ER16" s="121" t="s">
        <v>979</v>
      </c>
      <c r="ES16" s="118" t="s">
        <v>49</v>
      </c>
      <c r="ET16" s="128" t="s">
        <v>997</v>
      </c>
      <c r="EU16" s="128" t="s">
        <v>230</v>
      </c>
      <c r="EV16" s="128" t="s">
        <v>230</v>
      </c>
      <c r="EW16" s="128" t="s">
        <v>230</v>
      </c>
      <c r="EX16" s="128" t="s">
        <v>230</v>
      </c>
      <c r="EY16" s="128" t="s">
        <v>985</v>
      </c>
      <c r="EZ16" s="128" t="s">
        <v>230</v>
      </c>
      <c r="FA16" s="129" t="s">
        <v>49</v>
      </c>
      <c r="FB16" s="127" t="s">
        <v>998</v>
      </c>
      <c r="FC16" s="121">
        <v>5</v>
      </c>
      <c r="FD16" s="121" t="s">
        <v>977</v>
      </c>
      <c r="FE16" s="121" t="s">
        <v>218</v>
      </c>
      <c r="FF16" s="121">
        <v>1</v>
      </c>
      <c r="FG16" s="121" t="s">
        <v>999</v>
      </c>
      <c r="FH16" s="121" t="s">
        <v>979</v>
      </c>
      <c r="FI16" s="118" t="s">
        <v>49</v>
      </c>
      <c r="FJ16" s="127" t="s">
        <v>1000</v>
      </c>
      <c r="FK16" s="128" t="s">
        <v>230</v>
      </c>
      <c r="FL16" s="128" t="s">
        <v>230</v>
      </c>
      <c r="FM16" s="128" t="s">
        <v>230</v>
      </c>
      <c r="FN16" s="128" t="s">
        <v>230</v>
      </c>
      <c r="FO16" s="128" t="s">
        <v>230</v>
      </c>
      <c r="FP16" s="125" t="s">
        <v>230</v>
      </c>
      <c r="FQ16" s="126" t="s">
        <v>49</v>
      </c>
      <c r="FR16" s="127" t="s">
        <v>1001</v>
      </c>
      <c r="FS16" s="121" t="s">
        <v>230</v>
      </c>
      <c r="FT16" s="121" t="s">
        <v>230</v>
      </c>
      <c r="FU16" s="121" t="s">
        <v>230</v>
      </c>
      <c r="FV16" s="121" t="s">
        <v>230</v>
      </c>
      <c r="FW16" s="121" t="s">
        <v>230</v>
      </c>
      <c r="FX16" s="121" t="s">
        <v>230</v>
      </c>
      <c r="FY16" s="118" t="s">
        <v>49</v>
      </c>
      <c r="FZ16" s="128" t="s">
        <v>1002</v>
      </c>
      <c r="GA16" s="128">
        <v>0</v>
      </c>
      <c r="GB16" s="128" t="s">
        <v>328</v>
      </c>
      <c r="GC16" s="128" t="s">
        <v>213</v>
      </c>
      <c r="GD16" s="128">
        <v>2</v>
      </c>
      <c r="GE16" s="128" t="s">
        <v>262</v>
      </c>
      <c r="GF16" s="128" t="s">
        <v>263</v>
      </c>
      <c r="GG16" s="129" t="s">
        <v>49</v>
      </c>
      <c r="GH16" s="127" t="s">
        <v>1003</v>
      </c>
      <c r="GI16" s="121">
        <v>0</v>
      </c>
      <c r="GJ16" s="121" t="s">
        <v>328</v>
      </c>
      <c r="GK16" s="121" t="s">
        <v>213</v>
      </c>
      <c r="GL16" s="121">
        <v>2</v>
      </c>
      <c r="GM16" s="121" t="s">
        <v>262</v>
      </c>
      <c r="GN16" s="121" t="s">
        <v>263</v>
      </c>
      <c r="GO16" s="118" t="s">
        <v>49</v>
      </c>
      <c r="GP16" s="128" t="s">
        <v>1004</v>
      </c>
      <c r="GQ16" s="128">
        <v>0</v>
      </c>
      <c r="GR16" s="128" t="s">
        <v>328</v>
      </c>
      <c r="GS16" s="128" t="s">
        <v>213</v>
      </c>
      <c r="GT16" s="128">
        <v>2</v>
      </c>
      <c r="GU16" s="128" t="s">
        <v>262</v>
      </c>
      <c r="GV16" s="128" t="s">
        <v>263</v>
      </c>
      <c r="GW16" s="129" t="s">
        <v>49</v>
      </c>
      <c r="GX16" s="127" t="s">
        <v>1005</v>
      </c>
      <c r="GY16" s="121">
        <v>0</v>
      </c>
      <c r="GZ16" s="121" t="s">
        <v>328</v>
      </c>
      <c r="HA16" s="121" t="s">
        <v>213</v>
      </c>
      <c r="HB16" s="121">
        <v>2</v>
      </c>
      <c r="HC16" s="121" t="s">
        <v>262</v>
      </c>
      <c r="HD16" s="121" t="s">
        <v>263</v>
      </c>
      <c r="HE16" s="118" t="s">
        <v>49</v>
      </c>
      <c r="HF16" s="128" t="s">
        <v>1006</v>
      </c>
      <c r="HG16" s="128">
        <v>0</v>
      </c>
      <c r="HH16" s="128" t="s">
        <v>328</v>
      </c>
      <c r="HI16" s="128" t="s">
        <v>213</v>
      </c>
      <c r="HJ16" s="128">
        <v>2</v>
      </c>
      <c r="HK16" s="128" t="s">
        <v>262</v>
      </c>
      <c r="HL16" s="128" t="s">
        <v>263</v>
      </c>
      <c r="HM16" s="129" t="s">
        <v>49</v>
      </c>
      <c r="HN16" s="127" t="s">
        <v>1007</v>
      </c>
      <c r="HO16" s="121">
        <v>0</v>
      </c>
      <c r="HP16" s="121" t="s">
        <v>328</v>
      </c>
      <c r="HQ16" s="121" t="s">
        <v>213</v>
      </c>
      <c r="HR16" s="121">
        <v>2</v>
      </c>
      <c r="HS16" s="121" t="s">
        <v>262</v>
      </c>
      <c r="HT16" s="121" t="s">
        <v>263</v>
      </c>
      <c r="HU16" s="118" t="s">
        <v>49</v>
      </c>
      <c r="HV16" s="128" t="s">
        <v>1008</v>
      </c>
      <c r="HW16" s="128">
        <v>0</v>
      </c>
      <c r="HX16" s="128" t="s">
        <v>328</v>
      </c>
      <c r="HY16" s="128" t="s">
        <v>213</v>
      </c>
      <c r="HZ16" s="128">
        <v>2</v>
      </c>
      <c r="IA16" s="128" t="s">
        <v>262</v>
      </c>
      <c r="IB16" s="128" t="s">
        <v>263</v>
      </c>
      <c r="IC16" s="129" t="s">
        <v>49</v>
      </c>
      <c r="ID16" s="127" t="s">
        <v>1009</v>
      </c>
      <c r="IE16" s="121">
        <v>0</v>
      </c>
      <c r="IF16" s="121" t="s">
        <v>328</v>
      </c>
      <c r="IG16" s="121" t="s">
        <v>213</v>
      </c>
      <c r="IH16" s="121">
        <v>2</v>
      </c>
      <c r="II16" s="121" t="s">
        <v>262</v>
      </c>
      <c r="IJ16" s="121" t="s">
        <v>263</v>
      </c>
      <c r="IK16" s="118" t="s">
        <v>49</v>
      </c>
      <c r="IL16" s="128" t="s">
        <v>1010</v>
      </c>
      <c r="IM16" s="128">
        <v>1</v>
      </c>
      <c r="IN16" s="128" t="s">
        <v>328</v>
      </c>
      <c r="IO16" s="128" t="s">
        <v>213</v>
      </c>
      <c r="IP16" s="128">
        <v>2</v>
      </c>
      <c r="IQ16" s="128" t="s">
        <v>262</v>
      </c>
      <c r="IR16" s="128" t="s">
        <v>263</v>
      </c>
      <c r="IS16" s="129" t="s">
        <v>49</v>
      </c>
    </row>
    <row r="17" spans="1:253" s="123" customFormat="1" ht="12.75" customHeight="1">
      <c r="A17" s="123" t="s">
        <v>1011</v>
      </c>
      <c r="B17" s="123" t="s">
        <v>207</v>
      </c>
      <c r="C17" s="123" t="s">
        <v>1012</v>
      </c>
      <c r="D17" s="123" t="s">
        <v>1013</v>
      </c>
      <c r="E17" s="123" t="s">
        <v>1014</v>
      </c>
      <c r="F17" s="123" t="s">
        <v>1015</v>
      </c>
      <c r="G17" s="116">
        <v>50900000</v>
      </c>
      <c r="H17" s="117" t="s">
        <v>1016</v>
      </c>
      <c r="I17" s="117" t="s">
        <v>213</v>
      </c>
      <c r="J17" s="117">
        <v>2</v>
      </c>
      <c r="K17" s="117" t="s">
        <v>1017</v>
      </c>
      <c r="L17" s="117" t="s">
        <v>1018</v>
      </c>
      <c r="M17" s="118" t="s">
        <v>1019</v>
      </c>
      <c r="N17" s="127" t="s">
        <v>1020</v>
      </c>
      <c r="O17" s="119">
        <v>1109500</v>
      </c>
      <c r="P17" s="119" t="s">
        <v>1021</v>
      </c>
      <c r="Q17" s="119" t="s">
        <v>218</v>
      </c>
      <c r="R17" s="119">
        <v>1</v>
      </c>
      <c r="S17" s="119" t="s">
        <v>1022</v>
      </c>
      <c r="T17" s="119" t="s">
        <v>1023</v>
      </c>
      <c r="U17" s="120" t="s">
        <v>1024</v>
      </c>
      <c r="V17" s="127" t="s">
        <v>1025</v>
      </c>
      <c r="W17" s="117">
        <v>50900000</v>
      </c>
      <c r="X17" s="117" t="s">
        <v>1016</v>
      </c>
      <c r="Y17" s="117" t="s">
        <v>213</v>
      </c>
      <c r="Z17" s="117">
        <v>2</v>
      </c>
      <c r="AA17" s="117" t="s">
        <v>1017</v>
      </c>
      <c r="AB17" s="117" t="s">
        <v>1018</v>
      </c>
      <c r="AC17" s="118" t="s">
        <v>1019</v>
      </c>
      <c r="AD17" s="127" t="s">
        <v>1026</v>
      </c>
      <c r="AE17" s="125">
        <v>13400000</v>
      </c>
      <c r="AF17" s="125" t="s">
        <v>1027</v>
      </c>
      <c r="AG17" s="125" t="s">
        <v>213</v>
      </c>
      <c r="AH17" s="125">
        <v>2</v>
      </c>
      <c r="AI17" s="125" t="s">
        <v>1028</v>
      </c>
      <c r="AJ17" s="125" t="s">
        <v>1029</v>
      </c>
      <c r="AK17" s="126" t="s">
        <v>1030</v>
      </c>
      <c r="AL17" s="127" t="s">
        <v>1031</v>
      </c>
      <c r="AM17" s="117">
        <v>4028000</v>
      </c>
      <c r="AN17" s="117" t="s">
        <v>1032</v>
      </c>
      <c r="AO17" s="117" t="s">
        <v>213</v>
      </c>
      <c r="AP17" s="117">
        <v>2</v>
      </c>
      <c r="AQ17" s="117" t="s">
        <v>1033</v>
      </c>
      <c r="AR17" s="117" t="s">
        <v>1034</v>
      </c>
      <c r="AS17" s="118" t="s">
        <v>50</v>
      </c>
      <c r="AT17" s="128" t="s">
        <v>1035</v>
      </c>
      <c r="AU17" s="125" t="s">
        <v>230</v>
      </c>
      <c r="AV17" s="125" t="s">
        <v>230</v>
      </c>
      <c r="AW17" s="125" t="s">
        <v>230</v>
      </c>
      <c r="AX17" s="125" t="s">
        <v>230</v>
      </c>
      <c r="AY17" s="125" t="s">
        <v>1036</v>
      </c>
      <c r="AZ17" s="125" t="s">
        <v>230</v>
      </c>
      <c r="BA17" s="126" t="s">
        <v>1037</v>
      </c>
      <c r="BB17" s="127" t="s">
        <v>1038</v>
      </c>
      <c r="BC17" s="117" t="s">
        <v>230</v>
      </c>
      <c r="BD17" s="117">
        <v>0</v>
      </c>
      <c r="BE17" s="117" t="s">
        <v>213</v>
      </c>
      <c r="BF17" s="117">
        <v>2</v>
      </c>
      <c r="BG17" s="117" t="s">
        <v>1039</v>
      </c>
      <c r="BH17" s="117">
        <v>0</v>
      </c>
      <c r="BI17" s="118" t="s">
        <v>1040</v>
      </c>
      <c r="BJ17" s="128" t="s">
        <v>1041</v>
      </c>
      <c r="BK17" s="128">
        <v>445</v>
      </c>
      <c r="BL17" s="128" t="s">
        <v>1042</v>
      </c>
      <c r="BM17" s="128" t="s">
        <v>213</v>
      </c>
      <c r="BN17" s="128">
        <v>2</v>
      </c>
      <c r="BO17" s="128" t="s">
        <v>1043</v>
      </c>
      <c r="BP17" s="125" t="s">
        <v>1044</v>
      </c>
      <c r="BQ17" s="129" t="s">
        <v>50</v>
      </c>
      <c r="BR17" s="127" t="s">
        <v>1045</v>
      </c>
      <c r="BS17" s="121" t="s">
        <v>230</v>
      </c>
      <c r="BT17" s="121">
        <v>0</v>
      </c>
      <c r="BU17" s="121" t="s">
        <v>213</v>
      </c>
      <c r="BV17" s="121">
        <v>2</v>
      </c>
      <c r="BW17" s="121">
        <v>0</v>
      </c>
      <c r="BX17" s="121">
        <v>0</v>
      </c>
      <c r="BY17" s="118" t="s">
        <v>1040</v>
      </c>
      <c r="BZ17" s="128" t="s">
        <v>1046</v>
      </c>
      <c r="CA17" s="128" t="s">
        <v>230</v>
      </c>
      <c r="CB17" s="128">
        <v>0</v>
      </c>
      <c r="CC17" s="128" t="s">
        <v>230</v>
      </c>
      <c r="CD17" s="128" t="s">
        <v>230</v>
      </c>
      <c r="CE17" s="128">
        <v>0</v>
      </c>
      <c r="CF17" s="128">
        <v>0</v>
      </c>
      <c r="CG17" s="129" t="s">
        <v>1040</v>
      </c>
      <c r="CH17" s="127" t="s">
        <v>1047</v>
      </c>
      <c r="CI17" s="128" t="e">
        <v>#N/A</v>
      </c>
      <c r="CJ17" s="128" t="e">
        <v>#N/A</v>
      </c>
      <c r="CK17" s="128" t="e">
        <v>#N/A</v>
      </c>
      <c r="CL17" s="128" t="e">
        <v>#N/A</v>
      </c>
      <c r="CM17" s="128" t="e">
        <v>#N/A</v>
      </c>
      <c r="CN17" s="128" t="e">
        <v>#N/A</v>
      </c>
      <c r="CO17" s="130" t="e">
        <v>#N/A</v>
      </c>
      <c r="CP17" s="128" t="s">
        <v>1048</v>
      </c>
      <c r="CQ17" s="121" t="s">
        <v>230</v>
      </c>
      <c r="CR17" s="121">
        <v>0</v>
      </c>
      <c r="CS17" s="121" t="s">
        <v>213</v>
      </c>
      <c r="CT17" s="121">
        <v>2</v>
      </c>
      <c r="CU17" s="121">
        <v>0</v>
      </c>
      <c r="CV17" s="121">
        <v>0</v>
      </c>
      <c r="CW17" s="118" t="s">
        <v>1040</v>
      </c>
      <c r="CX17" s="128" t="s">
        <v>1049</v>
      </c>
      <c r="CY17" s="125">
        <v>8500000</v>
      </c>
      <c r="CZ17" s="125" t="s">
        <v>1050</v>
      </c>
      <c r="DA17" s="125" t="s">
        <v>213</v>
      </c>
      <c r="DB17" s="125">
        <v>2</v>
      </c>
      <c r="DC17" s="125" t="s">
        <v>1051</v>
      </c>
      <c r="DD17" s="125" t="s">
        <v>1029</v>
      </c>
      <c r="DE17" s="131" t="s">
        <v>490</v>
      </c>
      <c r="DF17" s="127" t="s">
        <v>1052</v>
      </c>
      <c r="DG17" s="117">
        <v>34900000</v>
      </c>
      <c r="DH17" s="121" t="s">
        <v>1050</v>
      </c>
      <c r="DI17" s="121" t="s">
        <v>213</v>
      </c>
      <c r="DJ17" s="121">
        <v>2</v>
      </c>
      <c r="DK17" s="121" t="s">
        <v>1051</v>
      </c>
      <c r="DL17" s="121" t="s">
        <v>1029</v>
      </c>
      <c r="DM17" s="118" t="s">
        <v>490</v>
      </c>
      <c r="DN17" s="128" t="s">
        <v>1053</v>
      </c>
      <c r="DO17" s="125">
        <v>4900000</v>
      </c>
      <c r="DP17" s="128" t="s">
        <v>1050</v>
      </c>
      <c r="DQ17" s="128" t="s">
        <v>213</v>
      </c>
      <c r="DR17" s="128">
        <v>2</v>
      </c>
      <c r="DS17" s="128" t="s">
        <v>1051</v>
      </c>
      <c r="DT17" s="128" t="s">
        <v>1029</v>
      </c>
      <c r="DU17" s="129" t="s">
        <v>490</v>
      </c>
      <c r="DV17" s="127" t="s">
        <v>1054</v>
      </c>
      <c r="DW17" s="117">
        <v>5998000</v>
      </c>
      <c r="DX17" s="121" t="s">
        <v>1050</v>
      </c>
      <c r="DY17" s="121" t="s">
        <v>213</v>
      </c>
      <c r="DZ17" s="121">
        <v>2</v>
      </c>
      <c r="EA17" s="121" t="s">
        <v>1051</v>
      </c>
      <c r="EB17" s="121" t="s">
        <v>1029</v>
      </c>
      <c r="EC17" s="118" t="s">
        <v>490</v>
      </c>
      <c r="ED17" s="128" t="s">
        <v>1055</v>
      </c>
      <c r="EE17" s="125">
        <v>2502000</v>
      </c>
      <c r="EF17" s="128" t="s">
        <v>1050</v>
      </c>
      <c r="EG17" s="128" t="s">
        <v>213</v>
      </c>
      <c r="EH17" s="128">
        <v>2</v>
      </c>
      <c r="EI17" s="128" t="s">
        <v>1051</v>
      </c>
      <c r="EJ17" s="128" t="s">
        <v>1029</v>
      </c>
      <c r="EK17" s="129" t="s">
        <v>490</v>
      </c>
      <c r="EL17" s="127" t="s">
        <v>1056</v>
      </c>
      <c r="EM17" s="117">
        <v>0</v>
      </c>
      <c r="EN17" s="121" t="s">
        <v>1050</v>
      </c>
      <c r="EO17" s="121" t="s">
        <v>213</v>
      </c>
      <c r="EP17" s="121">
        <v>2</v>
      </c>
      <c r="EQ17" s="121" t="s">
        <v>1051</v>
      </c>
      <c r="ER17" s="121" t="s">
        <v>1029</v>
      </c>
      <c r="ES17" s="118" t="s">
        <v>490</v>
      </c>
      <c r="ET17" s="128" t="s">
        <v>1057</v>
      </c>
      <c r="EU17" s="128">
        <v>471</v>
      </c>
      <c r="EV17" s="128" t="s">
        <v>1058</v>
      </c>
      <c r="EW17" s="128" t="s">
        <v>300</v>
      </c>
      <c r="EX17" s="128">
        <v>3</v>
      </c>
      <c r="EY17" s="128" t="s">
        <v>1059</v>
      </c>
      <c r="EZ17" s="128" t="s">
        <v>1060</v>
      </c>
      <c r="FA17" s="129" t="s">
        <v>50</v>
      </c>
      <c r="FB17" s="127" t="s">
        <v>1061</v>
      </c>
      <c r="FC17" s="121">
        <v>5</v>
      </c>
      <c r="FD17" s="121">
        <v>0</v>
      </c>
      <c r="FE17" s="121" t="s">
        <v>213</v>
      </c>
      <c r="FF17" s="121">
        <v>2</v>
      </c>
      <c r="FG17" s="121">
        <v>0</v>
      </c>
      <c r="FH17" s="121">
        <v>0</v>
      </c>
      <c r="FI17" s="118" t="s">
        <v>1040</v>
      </c>
      <c r="FJ17" s="127" t="s">
        <v>1062</v>
      </c>
      <c r="FK17" s="128">
        <v>1800000</v>
      </c>
      <c r="FL17" s="128" t="s">
        <v>1063</v>
      </c>
      <c r="FM17" s="128" t="s">
        <v>213</v>
      </c>
      <c r="FN17" s="128">
        <v>2</v>
      </c>
      <c r="FO17" s="128">
        <v>0</v>
      </c>
      <c r="FP17" s="125" t="s">
        <v>1064</v>
      </c>
      <c r="FQ17" s="126" t="s">
        <v>1040</v>
      </c>
      <c r="FR17" s="127" t="s">
        <v>1065</v>
      </c>
      <c r="FS17" s="121">
        <v>11500</v>
      </c>
      <c r="FT17" s="121" t="s">
        <v>1063</v>
      </c>
      <c r="FU17" s="121" t="s">
        <v>213</v>
      </c>
      <c r="FV17" s="121">
        <v>2</v>
      </c>
      <c r="FW17" s="121">
        <v>0</v>
      </c>
      <c r="FX17" s="121" t="s">
        <v>1064</v>
      </c>
      <c r="FY17" s="118" t="s">
        <v>1040</v>
      </c>
      <c r="FZ17" s="128" t="s">
        <v>1066</v>
      </c>
      <c r="GA17" s="128">
        <v>0</v>
      </c>
      <c r="GB17" s="128" t="s">
        <v>634</v>
      </c>
      <c r="GC17" s="128" t="s">
        <v>213</v>
      </c>
      <c r="GD17" s="128">
        <v>2</v>
      </c>
      <c r="GE17" s="128" t="s">
        <v>635</v>
      </c>
      <c r="GF17" s="128" t="s">
        <v>636</v>
      </c>
      <c r="GG17" s="129" t="s">
        <v>637</v>
      </c>
      <c r="GH17" s="127" t="s">
        <v>1067</v>
      </c>
      <c r="GI17" s="121">
        <v>2</v>
      </c>
      <c r="GJ17" s="121" t="s">
        <v>634</v>
      </c>
      <c r="GK17" s="121" t="s">
        <v>213</v>
      </c>
      <c r="GL17" s="121">
        <v>2</v>
      </c>
      <c r="GM17" s="121" t="s">
        <v>635</v>
      </c>
      <c r="GN17" s="121" t="s">
        <v>636</v>
      </c>
      <c r="GO17" s="118" t="s">
        <v>637</v>
      </c>
      <c r="GP17" s="128" t="s">
        <v>1068</v>
      </c>
      <c r="GQ17" s="128">
        <v>0</v>
      </c>
      <c r="GR17" s="128" t="s">
        <v>634</v>
      </c>
      <c r="GS17" s="128" t="s">
        <v>213</v>
      </c>
      <c r="GT17" s="128">
        <v>2</v>
      </c>
      <c r="GU17" s="128" t="s">
        <v>635</v>
      </c>
      <c r="GV17" s="128" t="s">
        <v>636</v>
      </c>
      <c r="GW17" s="129" t="s">
        <v>637</v>
      </c>
      <c r="GX17" s="127" t="s">
        <v>1069</v>
      </c>
      <c r="GY17" s="121">
        <v>0</v>
      </c>
      <c r="GZ17" s="121" t="s">
        <v>634</v>
      </c>
      <c r="HA17" s="121" t="s">
        <v>213</v>
      </c>
      <c r="HB17" s="121">
        <v>2</v>
      </c>
      <c r="HC17" s="121" t="s">
        <v>635</v>
      </c>
      <c r="HD17" s="121" t="s">
        <v>636</v>
      </c>
      <c r="HE17" s="118" t="s">
        <v>637</v>
      </c>
      <c r="HF17" s="128" t="s">
        <v>1070</v>
      </c>
      <c r="HG17" s="128">
        <v>0</v>
      </c>
      <c r="HH17" s="128" t="s">
        <v>634</v>
      </c>
      <c r="HI17" s="128" t="s">
        <v>213</v>
      </c>
      <c r="HJ17" s="128">
        <v>2</v>
      </c>
      <c r="HK17" s="128" t="s">
        <v>635</v>
      </c>
      <c r="HL17" s="128" t="s">
        <v>636</v>
      </c>
      <c r="HM17" s="129" t="s">
        <v>637</v>
      </c>
      <c r="HN17" s="127" t="s">
        <v>1071</v>
      </c>
      <c r="HO17" s="121">
        <v>2</v>
      </c>
      <c r="HP17" s="121" t="s">
        <v>634</v>
      </c>
      <c r="HQ17" s="121" t="s">
        <v>213</v>
      </c>
      <c r="HR17" s="121">
        <v>2</v>
      </c>
      <c r="HS17" s="121" t="s">
        <v>635</v>
      </c>
      <c r="HT17" s="121" t="s">
        <v>636</v>
      </c>
      <c r="HU17" s="118" t="s">
        <v>637</v>
      </c>
      <c r="HV17" s="128" t="s">
        <v>1072</v>
      </c>
      <c r="HW17" s="128">
        <v>1</v>
      </c>
      <c r="HX17" s="128" t="s">
        <v>634</v>
      </c>
      <c r="HY17" s="128" t="s">
        <v>213</v>
      </c>
      <c r="HZ17" s="128">
        <v>2</v>
      </c>
      <c r="IA17" s="128" t="s">
        <v>635</v>
      </c>
      <c r="IB17" s="128" t="s">
        <v>636</v>
      </c>
      <c r="IC17" s="129" t="s">
        <v>637</v>
      </c>
      <c r="ID17" s="127" t="s">
        <v>1073</v>
      </c>
      <c r="IE17" s="121">
        <v>3</v>
      </c>
      <c r="IF17" s="121" t="s">
        <v>634</v>
      </c>
      <c r="IG17" s="121" t="s">
        <v>213</v>
      </c>
      <c r="IH17" s="121">
        <v>2</v>
      </c>
      <c r="II17" s="121" t="s">
        <v>635</v>
      </c>
      <c r="IJ17" s="121" t="s">
        <v>636</v>
      </c>
      <c r="IK17" s="118" t="s">
        <v>637</v>
      </c>
      <c r="IL17" s="128" t="s">
        <v>1074</v>
      </c>
      <c r="IM17" s="128">
        <v>1</v>
      </c>
      <c r="IN17" s="128" t="s">
        <v>634</v>
      </c>
      <c r="IO17" s="128" t="s">
        <v>213</v>
      </c>
      <c r="IP17" s="128">
        <v>2</v>
      </c>
      <c r="IQ17" s="128" t="s">
        <v>635</v>
      </c>
      <c r="IR17" s="128" t="s">
        <v>636</v>
      </c>
      <c r="IS17" s="129" t="s">
        <v>637</v>
      </c>
    </row>
    <row r="18" spans="1:253" s="123" customFormat="1" ht="12.75" customHeight="1">
      <c r="A18" s="123" t="s">
        <v>1075</v>
      </c>
      <c r="B18" s="123" t="s">
        <v>512</v>
      </c>
      <c r="C18" s="123" t="s">
        <v>1076</v>
      </c>
      <c r="D18" s="123" t="s">
        <v>1013</v>
      </c>
      <c r="E18" s="123" t="s">
        <v>1014</v>
      </c>
      <c r="F18" s="123" t="s">
        <v>1077</v>
      </c>
      <c r="G18" s="116">
        <v>50900000</v>
      </c>
      <c r="H18" s="117" t="s">
        <v>1016</v>
      </c>
      <c r="I18" s="117" t="s">
        <v>213</v>
      </c>
      <c r="J18" s="117">
        <v>2</v>
      </c>
      <c r="K18" s="117" t="s">
        <v>1017</v>
      </c>
      <c r="L18" s="117" t="s">
        <v>1078</v>
      </c>
      <c r="M18" s="118" t="s">
        <v>1019</v>
      </c>
      <c r="N18" s="127" t="s">
        <v>1079</v>
      </c>
      <c r="O18" s="119">
        <v>111093</v>
      </c>
      <c r="P18" s="119" t="s">
        <v>1080</v>
      </c>
      <c r="Q18" s="119" t="s">
        <v>213</v>
      </c>
      <c r="R18" s="119">
        <v>2</v>
      </c>
      <c r="S18" s="119" t="s">
        <v>1081</v>
      </c>
      <c r="T18" s="119" t="s">
        <v>1082</v>
      </c>
      <c r="U18" s="120" t="s">
        <v>50</v>
      </c>
      <c r="V18" s="127" t="s">
        <v>1083</v>
      </c>
      <c r="W18" s="117">
        <v>22194000</v>
      </c>
      <c r="X18" s="117" t="s">
        <v>1084</v>
      </c>
      <c r="Y18" s="117" t="s">
        <v>213</v>
      </c>
      <c r="Z18" s="117">
        <v>2</v>
      </c>
      <c r="AA18" s="117" t="s">
        <v>1085</v>
      </c>
      <c r="AB18" s="117" t="s">
        <v>1086</v>
      </c>
      <c r="AC18" s="118" t="s">
        <v>50</v>
      </c>
      <c r="AD18" s="127" t="s">
        <v>1087</v>
      </c>
      <c r="AE18" s="125">
        <v>3601000</v>
      </c>
      <c r="AF18" s="125" t="s">
        <v>1088</v>
      </c>
      <c r="AG18" s="125" t="s">
        <v>213</v>
      </c>
      <c r="AH18" s="125">
        <v>2</v>
      </c>
      <c r="AI18" s="125" t="s">
        <v>1089</v>
      </c>
      <c r="AJ18" s="125" t="s">
        <v>1090</v>
      </c>
      <c r="AK18" s="126" t="s">
        <v>50</v>
      </c>
      <c r="AL18" s="127" t="s">
        <v>1091</v>
      </c>
      <c r="AM18" s="117">
        <v>2859000</v>
      </c>
      <c r="AN18" s="117" t="s">
        <v>1088</v>
      </c>
      <c r="AO18" s="117" t="s">
        <v>213</v>
      </c>
      <c r="AP18" s="117">
        <v>2</v>
      </c>
      <c r="AQ18" s="117" t="s">
        <v>1092</v>
      </c>
      <c r="AR18" s="117" t="s">
        <v>1090</v>
      </c>
      <c r="AS18" s="118" t="s">
        <v>50</v>
      </c>
      <c r="AT18" s="128" t="s">
        <v>1093</v>
      </c>
      <c r="AU18" s="125" t="s">
        <v>230</v>
      </c>
      <c r="AV18" s="125" t="s">
        <v>230</v>
      </c>
      <c r="AW18" s="125" t="s">
        <v>230</v>
      </c>
      <c r="AX18" s="125" t="s">
        <v>230</v>
      </c>
      <c r="AY18" s="125" t="s">
        <v>1094</v>
      </c>
      <c r="AZ18" s="125" t="s">
        <v>230</v>
      </c>
      <c r="BA18" s="126" t="s">
        <v>586</v>
      </c>
      <c r="BB18" s="127" t="s">
        <v>1095</v>
      </c>
      <c r="BC18" s="117" t="s">
        <v>230</v>
      </c>
      <c r="BD18" s="117" t="s">
        <v>230</v>
      </c>
      <c r="BE18" s="117" t="s">
        <v>230</v>
      </c>
      <c r="BF18" s="117" t="s">
        <v>230</v>
      </c>
      <c r="BG18" s="117" t="s">
        <v>1096</v>
      </c>
      <c r="BH18" s="117" t="s">
        <v>230</v>
      </c>
      <c r="BI18" s="118" t="s">
        <v>563</v>
      </c>
      <c r="BJ18" s="128" t="s">
        <v>1097</v>
      </c>
      <c r="BK18" s="128" t="s">
        <v>230</v>
      </c>
      <c r="BL18" s="128" t="s">
        <v>1098</v>
      </c>
      <c r="BM18" s="128" t="s">
        <v>230</v>
      </c>
      <c r="BN18" s="128" t="s">
        <v>230</v>
      </c>
      <c r="BO18" s="128" t="s">
        <v>1099</v>
      </c>
      <c r="BP18" s="125" t="s">
        <v>1100</v>
      </c>
      <c r="BQ18" s="129" t="s">
        <v>612</v>
      </c>
      <c r="BR18" s="127" t="s">
        <v>1101</v>
      </c>
      <c r="BS18" s="121" t="s">
        <v>230</v>
      </c>
      <c r="BT18" s="121">
        <v>0</v>
      </c>
      <c r="BU18" s="121" t="s">
        <v>213</v>
      </c>
      <c r="BV18" s="121">
        <v>2</v>
      </c>
      <c r="BW18" s="121">
        <v>0</v>
      </c>
      <c r="BX18" s="121">
        <v>0</v>
      </c>
      <c r="BY18" s="118" t="s">
        <v>1040</v>
      </c>
      <c r="BZ18" s="128" t="s">
        <v>1102</v>
      </c>
      <c r="CA18" s="128" t="s">
        <v>230</v>
      </c>
      <c r="CB18" s="128">
        <v>0</v>
      </c>
      <c r="CC18" s="128" t="s">
        <v>230</v>
      </c>
      <c r="CD18" s="128" t="s">
        <v>230</v>
      </c>
      <c r="CE18" s="128">
        <v>0</v>
      </c>
      <c r="CF18" s="128">
        <v>0</v>
      </c>
      <c r="CG18" s="129" t="s">
        <v>1040</v>
      </c>
      <c r="CH18" s="127" t="s">
        <v>1103</v>
      </c>
      <c r="CI18" s="128" t="e">
        <v>#N/A</v>
      </c>
      <c r="CJ18" s="128" t="e">
        <v>#N/A</v>
      </c>
      <c r="CK18" s="128" t="e">
        <v>#N/A</v>
      </c>
      <c r="CL18" s="128" t="e">
        <v>#N/A</v>
      </c>
      <c r="CM18" s="128" t="e">
        <v>#N/A</v>
      </c>
      <c r="CN18" s="128" t="e">
        <v>#N/A</v>
      </c>
      <c r="CO18" s="130" t="e">
        <v>#N/A</v>
      </c>
      <c r="CP18" s="128" t="s">
        <v>1104</v>
      </c>
      <c r="CQ18" s="121" t="s">
        <v>230</v>
      </c>
      <c r="CR18" s="121">
        <v>0</v>
      </c>
      <c r="CS18" s="121" t="s">
        <v>213</v>
      </c>
      <c r="CT18" s="121">
        <v>2</v>
      </c>
      <c r="CU18" s="121">
        <v>0</v>
      </c>
      <c r="CV18" s="121">
        <v>0</v>
      </c>
      <c r="CW18" s="118" t="s">
        <v>1040</v>
      </c>
      <c r="CX18" s="128" t="s">
        <v>1105</v>
      </c>
      <c r="CY18" s="125">
        <v>3601000</v>
      </c>
      <c r="CZ18" s="125" t="s">
        <v>1106</v>
      </c>
      <c r="DA18" s="125" t="s">
        <v>213</v>
      </c>
      <c r="DB18" s="125">
        <v>2</v>
      </c>
      <c r="DC18" s="125" t="s">
        <v>1107</v>
      </c>
      <c r="DD18" s="125" t="s">
        <v>1108</v>
      </c>
      <c r="DE18" s="131" t="s">
        <v>50</v>
      </c>
      <c r="DF18" s="127" t="s">
        <v>1109</v>
      </c>
      <c r="DG18" s="117">
        <v>18593000</v>
      </c>
      <c r="DH18" s="121" t="s">
        <v>1106</v>
      </c>
      <c r="DI18" s="121" t="s">
        <v>213</v>
      </c>
      <c r="DJ18" s="121">
        <v>2</v>
      </c>
      <c r="DK18" s="121" t="s">
        <v>1107</v>
      </c>
      <c r="DL18" s="121" t="s">
        <v>1108</v>
      </c>
      <c r="DM18" s="118" t="s">
        <v>50</v>
      </c>
      <c r="DN18" s="128" t="s">
        <v>1110</v>
      </c>
      <c r="DO18" s="125">
        <v>0</v>
      </c>
      <c r="DP18" s="128" t="s">
        <v>1111</v>
      </c>
      <c r="DQ18" s="128" t="s">
        <v>213</v>
      </c>
      <c r="DR18" s="128">
        <v>2</v>
      </c>
      <c r="DS18" s="128" t="s">
        <v>1112</v>
      </c>
      <c r="DT18" s="128" t="s">
        <v>1113</v>
      </c>
      <c r="DU18" s="129" t="s">
        <v>400</v>
      </c>
      <c r="DV18" s="127" t="s">
        <v>1114</v>
      </c>
      <c r="DW18" s="117">
        <v>3439000</v>
      </c>
      <c r="DX18" s="121" t="s">
        <v>1106</v>
      </c>
      <c r="DY18" s="121" t="s">
        <v>213</v>
      </c>
      <c r="DZ18" s="121">
        <v>2</v>
      </c>
      <c r="EA18" s="121" t="s">
        <v>1107</v>
      </c>
      <c r="EB18" s="121" t="s">
        <v>1108</v>
      </c>
      <c r="EC18" s="118" t="s">
        <v>50</v>
      </c>
      <c r="ED18" s="128" t="s">
        <v>1115</v>
      </c>
      <c r="EE18" s="125">
        <v>162000</v>
      </c>
      <c r="EF18" s="128" t="s">
        <v>1106</v>
      </c>
      <c r="EG18" s="128" t="s">
        <v>213</v>
      </c>
      <c r="EH18" s="128">
        <v>2</v>
      </c>
      <c r="EI18" s="128" t="s">
        <v>1107</v>
      </c>
      <c r="EJ18" s="128" t="s">
        <v>1108</v>
      </c>
      <c r="EK18" s="129" t="s">
        <v>50</v>
      </c>
      <c r="EL18" s="127" t="s">
        <v>1116</v>
      </c>
      <c r="EM18" s="117">
        <v>0</v>
      </c>
      <c r="EN18" s="121" t="s">
        <v>1111</v>
      </c>
      <c r="EO18" s="121" t="s">
        <v>213</v>
      </c>
      <c r="EP18" s="121">
        <v>2</v>
      </c>
      <c r="EQ18" s="121" t="s">
        <v>1112</v>
      </c>
      <c r="ER18" s="121" t="s">
        <v>1113</v>
      </c>
      <c r="ES18" s="118" t="s">
        <v>400</v>
      </c>
      <c r="ET18" s="128" t="s">
        <v>1117</v>
      </c>
      <c r="EU18" s="128">
        <v>471</v>
      </c>
      <c r="EV18" s="128" t="s">
        <v>1058</v>
      </c>
      <c r="EW18" s="128" t="s">
        <v>300</v>
      </c>
      <c r="EX18" s="128">
        <v>3</v>
      </c>
      <c r="EY18" s="128" t="s">
        <v>1059</v>
      </c>
      <c r="EZ18" s="128" t="s">
        <v>1060</v>
      </c>
      <c r="FA18" s="129" t="s">
        <v>50</v>
      </c>
      <c r="FB18" s="127" t="s">
        <v>1118</v>
      </c>
      <c r="FC18" s="121">
        <v>3</v>
      </c>
      <c r="FD18" s="121">
        <v>0</v>
      </c>
      <c r="FE18" s="121" t="s">
        <v>213</v>
      </c>
      <c r="FF18" s="121">
        <v>2</v>
      </c>
      <c r="FG18" s="121" t="s">
        <v>1119</v>
      </c>
      <c r="FH18" s="121">
        <v>0</v>
      </c>
      <c r="FI18" s="118" t="s">
        <v>1040</v>
      </c>
      <c r="FJ18" s="127" t="s">
        <v>1120</v>
      </c>
      <c r="FK18" s="128" t="s">
        <v>230</v>
      </c>
      <c r="FL18" s="128">
        <v>0</v>
      </c>
      <c r="FM18" s="128" t="s">
        <v>213</v>
      </c>
      <c r="FN18" s="128">
        <v>2</v>
      </c>
      <c r="FO18" s="128">
        <v>0</v>
      </c>
      <c r="FP18" s="125">
        <v>0</v>
      </c>
      <c r="FQ18" s="126" t="s">
        <v>1040</v>
      </c>
      <c r="FR18" s="127" t="s">
        <v>1121</v>
      </c>
      <c r="FS18" s="121" t="s">
        <v>230</v>
      </c>
      <c r="FT18" s="121">
        <v>0</v>
      </c>
      <c r="FU18" s="121" t="s">
        <v>213</v>
      </c>
      <c r="FV18" s="121">
        <v>2</v>
      </c>
      <c r="FW18" s="121">
        <v>0</v>
      </c>
      <c r="FX18" s="121">
        <v>0</v>
      </c>
      <c r="FY18" s="118" t="s">
        <v>1040</v>
      </c>
      <c r="FZ18" s="128" t="s">
        <v>1122</v>
      </c>
      <c r="GA18" s="128">
        <v>0</v>
      </c>
      <c r="GB18" s="128" t="s">
        <v>634</v>
      </c>
      <c r="GC18" s="128" t="s">
        <v>213</v>
      </c>
      <c r="GD18" s="128">
        <v>2</v>
      </c>
      <c r="GE18" s="128" t="s">
        <v>635</v>
      </c>
      <c r="GF18" s="128" t="s">
        <v>636</v>
      </c>
      <c r="GG18" s="129" t="s">
        <v>637</v>
      </c>
      <c r="GH18" s="127" t="s">
        <v>1123</v>
      </c>
      <c r="GI18" s="121">
        <v>2</v>
      </c>
      <c r="GJ18" s="121" t="s">
        <v>634</v>
      </c>
      <c r="GK18" s="121" t="s">
        <v>213</v>
      </c>
      <c r="GL18" s="121">
        <v>2</v>
      </c>
      <c r="GM18" s="121" t="s">
        <v>635</v>
      </c>
      <c r="GN18" s="121" t="s">
        <v>636</v>
      </c>
      <c r="GO18" s="118" t="s">
        <v>637</v>
      </c>
      <c r="GP18" s="128" t="s">
        <v>1124</v>
      </c>
      <c r="GQ18" s="128">
        <v>0</v>
      </c>
      <c r="GR18" s="128" t="s">
        <v>634</v>
      </c>
      <c r="GS18" s="128" t="s">
        <v>213</v>
      </c>
      <c r="GT18" s="128">
        <v>2</v>
      </c>
      <c r="GU18" s="128" t="s">
        <v>635</v>
      </c>
      <c r="GV18" s="128" t="s">
        <v>636</v>
      </c>
      <c r="GW18" s="129" t="s">
        <v>637</v>
      </c>
      <c r="GX18" s="127" t="s">
        <v>1125</v>
      </c>
      <c r="GY18" s="121">
        <v>0</v>
      </c>
      <c r="GZ18" s="121" t="s">
        <v>634</v>
      </c>
      <c r="HA18" s="121" t="s">
        <v>213</v>
      </c>
      <c r="HB18" s="121">
        <v>2</v>
      </c>
      <c r="HC18" s="121" t="s">
        <v>635</v>
      </c>
      <c r="HD18" s="121" t="s">
        <v>636</v>
      </c>
      <c r="HE18" s="118" t="s">
        <v>637</v>
      </c>
      <c r="HF18" s="128" t="s">
        <v>1126</v>
      </c>
      <c r="HG18" s="128">
        <v>0</v>
      </c>
      <c r="HH18" s="128" t="s">
        <v>634</v>
      </c>
      <c r="HI18" s="128" t="s">
        <v>213</v>
      </c>
      <c r="HJ18" s="128">
        <v>2</v>
      </c>
      <c r="HK18" s="128" t="s">
        <v>635</v>
      </c>
      <c r="HL18" s="128" t="s">
        <v>636</v>
      </c>
      <c r="HM18" s="129" t="s">
        <v>637</v>
      </c>
      <c r="HN18" s="127" t="s">
        <v>1127</v>
      </c>
      <c r="HO18" s="121">
        <v>2</v>
      </c>
      <c r="HP18" s="121" t="s">
        <v>634</v>
      </c>
      <c r="HQ18" s="121" t="s">
        <v>213</v>
      </c>
      <c r="HR18" s="121">
        <v>2</v>
      </c>
      <c r="HS18" s="121" t="s">
        <v>635</v>
      </c>
      <c r="HT18" s="121" t="s">
        <v>636</v>
      </c>
      <c r="HU18" s="118" t="s">
        <v>637</v>
      </c>
      <c r="HV18" s="128" t="s">
        <v>1128</v>
      </c>
      <c r="HW18" s="128">
        <v>1</v>
      </c>
      <c r="HX18" s="128" t="s">
        <v>634</v>
      </c>
      <c r="HY18" s="128" t="s">
        <v>213</v>
      </c>
      <c r="HZ18" s="128">
        <v>2</v>
      </c>
      <c r="IA18" s="128" t="s">
        <v>635</v>
      </c>
      <c r="IB18" s="128" t="s">
        <v>636</v>
      </c>
      <c r="IC18" s="129" t="s">
        <v>637</v>
      </c>
      <c r="ID18" s="127" t="s">
        <v>1129</v>
      </c>
      <c r="IE18" s="121">
        <v>3</v>
      </c>
      <c r="IF18" s="121" t="s">
        <v>634</v>
      </c>
      <c r="IG18" s="121" t="s">
        <v>213</v>
      </c>
      <c r="IH18" s="121">
        <v>2</v>
      </c>
      <c r="II18" s="121" t="s">
        <v>635</v>
      </c>
      <c r="IJ18" s="121" t="s">
        <v>636</v>
      </c>
      <c r="IK18" s="118" t="s">
        <v>637</v>
      </c>
      <c r="IL18" s="128" t="s">
        <v>1130</v>
      </c>
      <c r="IM18" s="128">
        <v>1</v>
      </c>
      <c r="IN18" s="128" t="s">
        <v>634</v>
      </c>
      <c r="IO18" s="128" t="s">
        <v>213</v>
      </c>
      <c r="IP18" s="128">
        <v>2</v>
      </c>
      <c r="IQ18" s="128" t="s">
        <v>635</v>
      </c>
      <c r="IR18" s="128" t="s">
        <v>636</v>
      </c>
      <c r="IS18" s="129" t="s">
        <v>637</v>
      </c>
    </row>
    <row r="19" spans="1:253" s="123" customFormat="1" ht="12.75" customHeight="1">
      <c r="A19" s="123" t="s">
        <v>1131</v>
      </c>
      <c r="B19" s="123" t="s">
        <v>1132</v>
      </c>
      <c r="C19" s="123" t="s">
        <v>1133</v>
      </c>
      <c r="D19" s="123" t="s">
        <v>1013</v>
      </c>
      <c r="E19" s="123" t="s">
        <v>1014</v>
      </c>
      <c r="F19" s="123" t="s">
        <v>1134</v>
      </c>
      <c r="G19" s="116">
        <v>50900000</v>
      </c>
      <c r="H19" s="117" t="s">
        <v>1016</v>
      </c>
      <c r="I19" s="117" t="s">
        <v>213</v>
      </c>
      <c r="J19" s="117">
        <v>2</v>
      </c>
      <c r="K19" s="117" t="s">
        <v>1017</v>
      </c>
      <c r="L19" s="117" t="s">
        <v>1018</v>
      </c>
      <c r="M19" s="118" t="s">
        <v>1019</v>
      </c>
      <c r="N19" s="127" t="s">
        <v>1135</v>
      </c>
      <c r="O19" s="119">
        <v>472877</v>
      </c>
      <c r="P19" s="119" t="s">
        <v>1136</v>
      </c>
      <c r="Q19" s="119" t="s">
        <v>213</v>
      </c>
      <c r="R19" s="119">
        <v>2</v>
      </c>
      <c r="S19" s="119" t="s">
        <v>1137</v>
      </c>
      <c r="T19" s="119" t="s">
        <v>1138</v>
      </c>
      <c r="U19" s="120" t="s">
        <v>50</v>
      </c>
      <c r="V19" s="127" t="s">
        <v>1139</v>
      </c>
      <c r="W19" s="117">
        <v>22261000</v>
      </c>
      <c r="X19" s="117" t="s">
        <v>1136</v>
      </c>
      <c r="Y19" s="117" t="s">
        <v>213</v>
      </c>
      <c r="Z19" s="117">
        <v>2</v>
      </c>
      <c r="AA19" s="117" t="s">
        <v>1137</v>
      </c>
      <c r="AB19" s="117" t="s">
        <v>1138</v>
      </c>
      <c r="AC19" s="118" t="s">
        <v>50</v>
      </c>
      <c r="AD19" s="127" t="s">
        <v>1140</v>
      </c>
      <c r="AE19" s="125">
        <v>333000</v>
      </c>
      <c r="AF19" s="125" t="s">
        <v>1136</v>
      </c>
      <c r="AG19" s="125" t="s">
        <v>213</v>
      </c>
      <c r="AH19" s="125">
        <v>2</v>
      </c>
      <c r="AI19" s="125" t="s">
        <v>1141</v>
      </c>
      <c r="AJ19" s="125" t="s">
        <v>1138</v>
      </c>
      <c r="AK19" s="126" t="s">
        <v>50</v>
      </c>
      <c r="AL19" s="127" t="s">
        <v>1142</v>
      </c>
      <c r="AM19" s="117" t="s">
        <v>230</v>
      </c>
      <c r="AN19" s="117" t="s">
        <v>230</v>
      </c>
      <c r="AO19" s="117" t="s">
        <v>230</v>
      </c>
      <c r="AP19" s="117" t="s">
        <v>230</v>
      </c>
      <c r="AQ19" s="117" t="s">
        <v>230</v>
      </c>
      <c r="AR19" s="117" t="s">
        <v>230</v>
      </c>
      <c r="AS19" s="118" t="s">
        <v>54</v>
      </c>
      <c r="AT19" s="128" t="s">
        <v>1143</v>
      </c>
      <c r="AU19" s="125">
        <v>39</v>
      </c>
      <c r="AV19" s="125" t="s">
        <v>1144</v>
      </c>
      <c r="AW19" s="125" t="s">
        <v>213</v>
      </c>
      <c r="AX19" s="125">
        <v>2</v>
      </c>
      <c r="AY19" s="125" t="s">
        <v>1145</v>
      </c>
      <c r="AZ19" s="125" t="s">
        <v>1146</v>
      </c>
      <c r="BA19" s="126" t="s">
        <v>54</v>
      </c>
      <c r="BB19" s="127" t="s">
        <v>1147</v>
      </c>
      <c r="BC19" s="117" t="e">
        <v>#N/A</v>
      </c>
      <c r="BD19" s="117" t="e">
        <v>#N/A</v>
      </c>
      <c r="BE19" s="117" t="e">
        <v>#N/A</v>
      </c>
      <c r="BF19" s="117" t="e">
        <v>#N/A</v>
      </c>
      <c r="BG19" s="117" t="e">
        <v>#N/A</v>
      </c>
      <c r="BH19" s="117" t="e">
        <v>#N/A</v>
      </c>
      <c r="BI19" s="118" t="e">
        <v>#N/A</v>
      </c>
      <c r="BJ19" s="128" t="s">
        <v>1148</v>
      </c>
      <c r="BK19" s="128">
        <v>26</v>
      </c>
      <c r="BL19" s="128" t="s">
        <v>1149</v>
      </c>
      <c r="BM19" s="128" t="s">
        <v>213</v>
      </c>
      <c r="BN19" s="128">
        <v>2</v>
      </c>
      <c r="BO19" s="128" t="s">
        <v>1150</v>
      </c>
      <c r="BP19" s="125" t="s">
        <v>1151</v>
      </c>
      <c r="BQ19" s="129" t="s">
        <v>54</v>
      </c>
      <c r="BR19" s="127" t="s">
        <v>1152</v>
      </c>
      <c r="BS19" s="121" t="s">
        <v>230</v>
      </c>
      <c r="BT19" s="121" t="s">
        <v>230</v>
      </c>
      <c r="BU19" s="121" t="s">
        <v>230</v>
      </c>
      <c r="BV19" s="121" t="s">
        <v>230</v>
      </c>
      <c r="BW19" s="121" t="s">
        <v>230</v>
      </c>
      <c r="BX19" s="121" t="s">
        <v>230</v>
      </c>
      <c r="BY19" s="118" t="s">
        <v>54</v>
      </c>
      <c r="BZ19" s="128" t="s">
        <v>1153</v>
      </c>
      <c r="CA19" s="128" t="s">
        <v>230</v>
      </c>
      <c r="CB19" s="128" t="s">
        <v>230</v>
      </c>
      <c r="CC19" s="128" t="s">
        <v>230</v>
      </c>
      <c r="CD19" s="128" t="s">
        <v>230</v>
      </c>
      <c r="CE19" s="128" t="s">
        <v>230</v>
      </c>
      <c r="CF19" s="128" t="s">
        <v>230</v>
      </c>
      <c r="CG19" s="129" t="s">
        <v>54</v>
      </c>
      <c r="CH19" s="127" t="s">
        <v>1154</v>
      </c>
      <c r="CI19" s="128" t="e">
        <v>#N/A</v>
      </c>
      <c r="CJ19" s="128" t="e">
        <v>#N/A</v>
      </c>
      <c r="CK19" s="128" t="e">
        <v>#N/A</v>
      </c>
      <c r="CL19" s="128" t="e">
        <v>#N/A</v>
      </c>
      <c r="CM19" s="128" t="e">
        <v>#N/A</v>
      </c>
      <c r="CN19" s="128" t="e">
        <v>#N/A</v>
      </c>
      <c r="CO19" s="130" t="e">
        <v>#N/A</v>
      </c>
      <c r="CP19" s="128" t="s">
        <v>1155</v>
      </c>
      <c r="CQ19" s="121" t="s">
        <v>230</v>
      </c>
      <c r="CR19" s="121" t="s">
        <v>230</v>
      </c>
      <c r="CS19" s="121" t="s">
        <v>230</v>
      </c>
      <c r="CT19" s="121" t="s">
        <v>230</v>
      </c>
      <c r="CU19" s="121" t="s">
        <v>230</v>
      </c>
      <c r="CV19" s="121" t="s">
        <v>230</v>
      </c>
      <c r="CW19" s="118" t="s">
        <v>54</v>
      </c>
      <c r="CX19" s="128" t="s">
        <v>1156</v>
      </c>
      <c r="CY19" s="125">
        <v>67000</v>
      </c>
      <c r="CZ19" s="125" t="s">
        <v>1136</v>
      </c>
      <c r="DA19" s="125" t="s">
        <v>300</v>
      </c>
      <c r="DB19" s="125">
        <v>3</v>
      </c>
      <c r="DC19" s="125" t="s">
        <v>1157</v>
      </c>
      <c r="DD19" s="125" t="s">
        <v>1138</v>
      </c>
      <c r="DE19" s="131" t="s">
        <v>50</v>
      </c>
      <c r="DF19" s="127" t="s">
        <v>1158</v>
      </c>
      <c r="DG19" s="117">
        <v>21928000</v>
      </c>
      <c r="DH19" s="121" t="s">
        <v>1136</v>
      </c>
      <c r="DI19" s="121" t="s">
        <v>300</v>
      </c>
      <c r="DJ19" s="121">
        <v>3</v>
      </c>
      <c r="DK19" s="121" t="s">
        <v>1157</v>
      </c>
      <c r="DL19" s="121" t="s">
        <v>1138</v>
      </c>
      <c r="DM19" s="118" t="s">
        <v>50</v>
      </c>
      <c r="DN19" s="128" t="s">
        <v>1159</v>
      </c>
      <c r="DO19" s="125">
        <v>266000</v>
      </c>
      <c r="DP19" s="128" t="s">
        <v>1136</v>
      </c>
      <c r="DQ19" s="128" t="s">
        <v>300</v>
      </c>
      <c r="DR19" s="128">
        <v>3</v>
      </c>
      <c r="DS19" s="128" t="s">
        <v>1157</v>
      </c>
      <c r="DT19" s="128" t="s">
        <v>1138</v>
      </c>
      <c r="DU19" s="129" t="s">
        <v>50</v>
      </c>
      <c r="DV19" s="127" t="s">
        <v>1160</v>
      </c>
      <c r="DW19" s="117">
        <v>67000</v>
      </c>
      <c r="DX19" s="121" t="s">
        <v>1136</v>
      </c>
      <c r="DY19" s="121" t="s">
        <v>300</v>
      </c>
      <c r="DZ19" s="121">
        <v>3</v>
      </c>
      <c r="EA19" s="121" t="s">
        <v>1157</v>
      </c>
      <c r="EB19" s="121" t="s">
        <v>1138</v>
      </c>
      <c r="EC19" s="118" t="s">
        <v>50</v>
      </c>
      <c r="ED19" s="128" t="s">
        <v>1161</v>
      </c>
      <c r="EE19" s="125">
        <v>0</v>
      </c>
      <c r="EF19" s="128" t="s">
        <v>1162</v>
      </c>
      <c r="EG19" s="128" t="s">
        <v>213</v>
      </c>
      <c r="EH19" s="128">
        <v>2</v>
      </c>
      <c r="EI19" s="128" t="s">
        <v>1163</v>
      </c>
      <c r="EJ19" s="128" t="s">
        <v>1164</v>
      </c>
      <c r="EK19" s="129" t="s">
        <v>54</v>
      </c>
      <c r="EL19" s="127" t="s">
        <v>1165</v>
      </c>
      <c r="EM19" s="117">
        <v>0</v>
      </c>
      <c r="EN19" s="121" t="s">
        <v>1162</v>
      </c>
      <c r="EO19" s="121" t="s">
        <v>213</v>
      </c>
      <c r="EP19" s="121">
        <v>2</v>
      </c>
      <c r="EQ19" s="121" t="s">
        <v>1163</v>
      </c>
      <c r="ER19" s="121" t="s">
        <v>1164</v>
      </c>
      <c r="ES19" s="118" t="s">
        <v>54</v>
      </c>
      <c r="ET19" s="128" t="s">
        <v>1166</v>
      </c>
      <c r="EU19" s="128">
        <v>471</v>
      </c>
      <c r="EV19" s="128" t="s">
        <v>1058</v>
      </c>
      <c r="EW19" s="128" t="s">
        <v>300</v>
      </c>
      <c r="EX19" s="128">
        <v>3</v>
      </c>
      <c r="EY19" s="128" t="s">
        <v>1059</v>
      </c>
      <c r="EZ19" s="128" t="s">
        <v>1060</v>
      </c>
      <c r="FA19" s="129" t="s">
        <v>50</v>
      </c>
      <c r="FB19" s="127" t="s">
        <v>1167</v>
      </c>
      <c r="FC19" s="121">
        <v>3</v>
      </c>
      <c r="FD19" s="121">
        <v>0</v>
      </c>
      <c r="FE19" s="121" t="s">
        <v>213</v>
      </c>
      <c r="FF19" s="121">
        <v>2</v>
      </c>
      <c r="FG19" s="121" t="s">
        <v>1168</v>
      </c>
      <c r="FH19" s="121">
        <v>0</v>
      </c>
      <c r="FI19" s="118" t="s">
        <v>54</v>
      </c>
      <c r="FJ19" s="127" t="s">
        <v>1169</v>
      </c>
      <c r="FK19" s="128" t="e">
        <v>#N/A</v>
      </c>
      <c r="FL19" s="128" t="e">
        <v>#N/A</v>
      </c>
      <c r="FM19" s="128" t="e">
        <v>#N/A</v>
      </c>
      <c r="FN19" s="128" t="e">
        <v>#N/A</v>
      </c>
      <c r="FO19" s="128" t="e">
        <v>#N/A</v>
      </c>
      <c r="FP19" s="125" t="e">
        <v>#N/A</v>
      </c>
      <c r="FQ19" s="126" t="e">
        <v>#N/A</v>
      </c>
      <c r="FR19" s="127" t="s">
        <v>1170</v>
      </c>
      <c r="FS19" s="121" t="e">
        <v>#N/A</v>
      </c>
      <c r="FT19" s="121" t="e">
        <v>#N/A</v>
      </c>
      <c r="FU19" s="121" t="e">
        <v>#N/A</v>
      </c>
      <c r="FV19" s="121" t="e">
        <v>#N/A</v>
      </c>
      <c r="FW19" s="121" t="e">
        <v>#N/A</v>
      </c>
      <c r="FX19" s="121" t="e">
        <v>#N/A</v>
      </c>
      <c r="FY19" s="118" t="e">
        <v>#N/A</v>
      </c>
      <c r="FZ19" s="128" t="s">
        <v>1171</v>
      </c>
      <c r="GA19" s="128">
        <v>0</v>
      </c>
      <c r="GB19" s="128" t="s">
        <v>1172</v>
      </c>
      <c r="GC19" s="128" t="s">
        <v>213</v>
      </c>
      <c r="GD19" s="128">
        <v>2</v>
      </c>
      <c r="GE19" s="128" t="s">
        <v>328</v>
      </c>
      <c r="GF19" s="128" t="s">
        <v>1173</v>
      </c>
      <c r="GG19" s="129" t="s">
        <v>54</v>
      </c>
      <c r="GH19" s="127" t="s">
        <v>1174</v>
      </c>
      <c r="GI19" s="121">
        <v>2</v>
      </c>
      <c r="GJ19" s="121" t="s">
        <v>1172</v>
      </c>
      <c r="GK19" s="121" t="s">
        <v>213</v>
      </c>
      <c r="GL19" s="121">
        <v>2</v>
      </c>
      <c r="GM19" s="121" t="s">
        <v>328</v>
      </c>
      <c r="GN19" s="121" t="s">
        <v>1173</v>
      </c>
      <c r="GO19" s="118" t="s">
        <v>54</v>
      </c>
      <c r="GP19" s="128" t="s">
        <v>1175</v>
      </c>
      <c r="GQ19" s="128">
        <v>0</v>
      </c>
      <c r="GR19" s="128" t="s">
        <v>1172</v>
      </c>
      <c r="GS19" s="128" t="s">
        <v>213</v>
      </c>
      <c r="GT19" s="128">
        <v>2</v>
      </c>
      <c r="GU19" s="128" t="s">
        <v>328</v>
      </c>
      <c r="GV19" s="128" t="s">
        <v>1173</v>
      </c>
      <c r="GW19" s="129" t="s">
        <v>54</v>
      </c>
      <c r="GX19" s="127" t="s">
        <v>1176</v>
      </c>
      <c r="GY19" s="121">
        <v>2</v>
      </c>
      <c r="GZ19" s="121" t="s">
        <v>1172</v>
      </c>
      <c r="HA19" s="121" t="s">
        <v>213</v>
      </c>
      <c r="HB19" s="121">
        <v>2</v>
      </c>
      <c r="HC19" s="121" t="s">
        <v>328</v>
      </c>
      <c r="HD19" s="121" t="s">
        <v>1173</v>
      </c>
      <c r="HE19" s="118" t="s">
        <v>54</v>
      </c>
      <c r="HF19" s="128" t="s">
        <v>1177</v>
      </c>
      <c r="HG19" s="128">
        <v>0</v>
      </c>
      <c r="HH19" s="128" t="s">
        <v>1172</v>
      </c>
      <c r="HI19" s="128" t="s">
        <v>213</v>
      </c>
      <c r="HJ19" s="128">
        <v>2</v>
      </c>
      <c r="HK19" s="128" t="s">
        <v>328</v>
      </c>
      <c r="HL19" s="128" t="s">
        <v>1173</v>
      </c>
      <c r="HM19" s="129" t="s">
        <v>54</v>
      </c>
      <c r="HN19" s="127" t="s">
        <v>1178</v>
      </c>
      <c r="HO19" s="121">
        <v>3</v>
      </c>
      <c r="HP19" s="121" t="s">
        <v>1172</v>
      </c>
      <c r="HQ19" s="121" t="s">
        <v>213</v>
      </c>
      <c r="HR19" s="121">
        <v>2</v>
      </c>
      <c r="HS19" s="121" t="s">
        <v>328</v>
      </c>
      <c r="HT19" s="121" t="s">
        <v>1173</v>
      </c>
      <c r="HU19" s="118" t="s">
        <v>54</v>
      </c>
      <c r="HV19" s="128" t="s">
        <v>1179</v>
      </c>
      <c r="HW19" s="128">
        <v>2</v>
      </c>
      <c r="HX19" s="128" t="s">
        <v>1172</v>
      </c>
      <c r="HY19" s="128" t="s">
        <v>213</v>
      </c>
      <c r="HZ19" s="128">
        <v>2</v>
      </c>
      <c r="IA19" s="128" t="s">
        <v>328</v>
      </c>
      <c r="IB19" s="128" t="s">
        <v>1173</v>
      </c>
      <c r="IC19" s="129" t="s">
        <v>54</v>
      </c>
      <c r="ID19" s="127" t="s">
        <v>1180</v>
      </c>
      <c r="IE19" s="121">
        <v>2</v>
      </c>
      <c r="IF19" s="121" t="s">
        <v>1172</v>
      </c>
      <c r="IG19" s="121" t="s">
        <v>213</v>
      </c>
      <c r="IH19" s="121">
        <v>2</v>
      </c>
      <c r="II19" s="121" t="s">
        <v>328</v>
      </c>
      <c r="IJ19" s="121" t="s">
        <v>1173</v>
      </c>
      <c r="IK19" s="118" t="s">
        <v>54</v>
      </c>
      <c r="IL19" s="128" t="s">
        <v>1181</v>
      </c>
      <c r="IM19" s="128">
        <v>2</v>
      </c>
      <c r="IN19" s="128" t="s">
        <v>1172</v>
      </c>
      <c r="IO19" s="128" t="s">
        <v>213</v>
      </c>
      <c r="IP19" s="128">
        <v>2</v>
      </c>
      <c r="IQ19" s="128" t="s">
        <v>328</v>
      </c>
      <c r="IR19" s="128" t="s">
        <v>1173</v>
      </c>
      <c r="IS19" s="129" t="s">
        <v>54</v>
      </c>
    </row>
    <row r="20" spans="1:253" s="123" customFormat="1" ht="12.75" customHeight="1">
      <c r="A20" s="123" t="s">
        <v>1182</v>
      </c>
      <c r="B20" s="123" t="s">
        <v>512</v>
      </c>
      <c r="C20" s="123" t="s">
        <v>1183</v>
      </c>
      <c r="D20" s="123" t="s">
        <v>1184</v>
      </c>
      <c r="E20" s="123" t="s">
        <v>1185</v>
      </c>
      <c r="F20" s="123" t="s">
        <v>1186</v>
      </c>
      <c r="G20" s="116">
        <v>5197000</v>
      </c>
      <c r="H20" s="117" t="s">
        <v>1187</v>
      </c>
      <c r="I20" s="117" t="s">
        <v>218</v>
      </c>
      <c r="J20" s="117">
        <v>1</v>
      </c>
      <c r="K20" s="117" t="s">
        <v>1188</v>
      </c>
      <c r="L20" s="117" t="s">
        <v>1189</v>
      </c>
      <c r="M20" s="118" t="s">
        <v>50</v>
      </c>
      <c r="N20" s="127" t="s">
        <v>1190</v>
      </c>
      <c r="O20" s="119">
        <v>4966</v>
      </c>
      <c r="P20" s="119" t="s">
        <v>1191</v>
      </c>
      <c r="Q20" s="119" t="s">
        <v>300</v>
      </c>
      <c r="R20" s="119">
        <v>3</v>
      </c>
      <c r="S20" s="119" t="s">
        <v>1192</v>
      </c>
      <c r="T20" s="119" t="s">
        <v>1193</v>
      </c>
      <c r="U20" s="120" t="s">
        <v>612</v>
      </c>
      <c r="V20" s="127" t="s">
        <v>1194</v>
      </c>
      <c r="W20" s="117">
        <v>1730000</v>
      </c>
      <c r="X20" s="117" t="s">
        <v>1195</v>
      </c>
      <c r="Y20" s="117" t="s">
        <v>300</v>
      </c>
      <c r="Z20" s="117">
        <v>3</v>
      </c>
      <c r="AA20" s="117" t="s">
        <v>1196</v>
      </c>
      <c r="AB20" s="117" t="s">
        <v>1197</v>
      </c>
      <c r="AC20" s="118" t="s">
        <v>400</v>
      </c>
      <c r="AD20" s="127" t="s">
        <v>1198</v>
      </c>
      <c r="AE20" s="125">
        <v>86000</v>
      </c>
      <c r="AF20" s="125" t="s">
        <v>1199</v>
      </c>
      <c r="AG20" s="125" t="s">
        <v>213</v>
      </c>
      <c r="AH20" s="125">
        <v>2</v>
      </c>
      <c r="AI20" s="125" t="s">
        <v>1200</v>
      </c>
      <c r="AJ20" s="125" t="s">
        <v>1201</v>
      </c>
      <c r="AK20" s="126" t="s">
        <v>50</v>
      </c>
      <c r="AL20" s="127" t="s">
        <v>1202</v>
      </c>
      <c r="AM20" s="117">
        <v>86000</v>
      </c>
      <c r="AN20" s="117" t="s">
        <v>1199</v>
      </c>
      <c r="AO20" s="117" t="s">
        <v>213</v>
      </c>
      <c r="AP20" s="117">
        <v>2</v>
      </c>
      <c r="AQ20" s="117" t="s">
        <v>1200</v>
      </c>
      <c r="AR20" s="117" t="s">
        <v>1201</v>
      </c>
      <c r="AS20" s="118" t="s">
        <v>50</v>
      </c>
      <c r="AT20" s="128" t="s">
        <v>1203</v>
      </c>
      <c r="AU20" s="125">
        <v>0</v>
      </c>
      <c r="AV20" s="125">
        <v>0</v>
      </c>
      <c r="AW20" s="125" t="s">
        <v>213</v>
      </c>
      <c r="AX20" s="125">
        <v>2</v>
      </c>
      <c r="AY20" s="125">
        <v>0</v>
      </c>
      <c r="AZ20" s="125">
        <v>0</v>
      </c>
      <c r="BA20" s="126" t="s">
        <v>1204</v>
      </c>
      <c r="BB20" s="127" t="s">
        <v>1205</v>
      </c>
      <c r="BC20" s="117">
        <v>0</v>
      </c>
      <c r="BD20" s="117">
        <v>0</v>
      </c>
      <c r="BE20" s="117" t="s">
        <v>213</v>
      </c>
      <c r="BF20" s="117">
        <v>2</v>
      </c>
      <c r="BG20" s="117">
        <v>0</v>
      </c>
      <c r="BH20" s="117">
        <v>0</v>
      </c>
      <c r="BI20" s="118" t="s">
        <v>1204</v>
      </c>
      <c r="BJ20" s="128" t="s">
        <v>1206</v>
      </c>
      <c r="BK20" s="128">
        <v>0</v>
      </c>
      <c r="BL20" s="128" t="s">
        <v>1207</v>
      </c>
      <c r="BM20" s="128" t="s">
        <v>300</v>
      </c>
      <c r="BN20" s="128">
        <v>3</v>
      </c>
      <c r="BO20" s="128" t="s">
        <v>1208</v>
      </c>
      <c r="BP20" s="125" t="s">
        <v>1209</v>
      </c>
      <c r="BQ20" s="129" t="s">
        <v>1210</v>
      </c>
      <c r="BR20" s="127" t="s">
        <v>1211</v>
      </c>
      <c r="BS20" s="121">
        <v>0</v>
      </c>
      <c r="BT20" s="121">
        <v>0</v>
      </c>
      <c r="BU20" s="121" t="s">
        <v>213</v>
      </c>
      <c r="BV20" s="121">
        <v>2</v>
      </c>
      <c r="BW20" s="121">
        <v>0</v>
      </c>
      <c r="BX20" s="121">
        <v>0</v>
      </c>
      <c r="BY20" s="118" t="s">
        <v>1204</v>
      </c>
      <c r="BZ20" s="128" t="s">
        <v>1212</v>
      </c>
      <c r="CA20" s="128">
        <v>0</v>
      </c>
      <c r="CB20" s="128">
        <v>0</v>
      </c>
      <c r="CC20" s="128" t="s">
        <v>213</v>
      </c>
      <c r="CD20" s="128">
        <v>2</v>
      </c>
      <c r="CE20" s="128">
        <v>0</v>
      </c>
      <c r="CF20" s="128">
        <v>0</v>
      </c>
      <c r="CG20" s="129" t="s">
        <v>1204</v>
      </c>
      <c r="CH20" s="127" t="s">
        <v>1213</v>
      </c>
      <c r="CI20" s="128" t="e">
        <v>#N/A</v>
      </c>
      <c r="CJ20" s="128" t="e">
        <v>#N/A</v>
      </c>
      <c r="CK20" s="128" t="e">
        <v>#N/A</v>
      </c>
      <c r="CL20" s="128" t="e">
        <v>#N/A</v>
      </c>
      <c r="CM20" s="128" t="e">
        <v>#N/A</v>
      </c>
      <c r="CN20" s="128" t="e">
        <v>#N/A</v>
      </c>
      <c r="CO20" s="130" t="e">
        <v>#N/A</v>
      </c>
      <c r="CP20" s="128" t="s">
        <v>1214</v>
      </c>
      <c r="CQ20" s="121">
        <v>0</v>
      </c>
      <c r="CR20" s="121">
        <v>0</v>
      </c>
      <c r="CS20" s="121" t="s">
        <v>213</v>
      </c>
      <c r="CT20" s="121">
        <v>2</v>
      </c>
      <c r="CU20" s="121">
        <v>0</v>
      </c>
      <c r="CV20" s="121">
        <v>0</v>
      </c>
      <c r="CW20" s="118" t="s">
        <v>1204</v>
      </c>
      <c r="CX20" s="128" t="s">
        <v>1215</v>
      </c>
      <c r="CY20" s="125">
        <v>43000</v>
      </c>
      <c r="CZ20" s="125" t="s">
        <v>1216</v>
      </c>
      <c r="DA20" s="125" t="s">
        <v>300</v>
      </c>
      <c r="DB20" s="125">
        <v>3</v>
      </c>
      <c r="DC20" s="125" t="s">
        <v>1217</v>
      </c>
      <c r="DD20" s="125" t="s">
        <v>1218</v>
      </c>
      <c r="DE20" s="131" t="s">
        <v>50</v>
      </c>
      <c r="DF20" s="127" t="s">
        <v>1219</v>
      </c>
      <c r="DG20" s="117">
        <v>1644000</v>
      </c>
      <c r="DH20" s="121" t="s">
        <v>1216</v>
      </c>
      <c r="DI20" s="121" t="s">
        <v>300</v>
      </c>
      <c r="DJ20" s="121">
        <v>3</v>
      </c>
      <c r="DK20" s="121" t="s">
        <v>1217</v>
      </c>
      <c r="DL20" s="121" t="s">
        <v>1218</v>
      </c>
      <c r="DM20" s="118" t="s">
        <v>50</v>
      </c>
      <c r="DN20" s="128" t="s">
        <v>1220</v>
      </c>
      <c r="DO20" s="125">
        <v>43000</v>
      </c>
      <c r="DP20" s="128" t="s">
        <v>1216</v>
      </c>
      <c r="DQ20" s="128" t="s">
        <v>300</v>
      </c>
      <c r="DR20" s="128">
        <v>3</v>
      </c>
      <c r="DS20" s="128" t="s">
        <v>1217</v>
      </c>
      <c r="DT20" s="128" t="s">
        <v>1218</v>
      </c>
      <c r="DU20" s="129" t="s">
        <v>50</v>
      </c>
      <c r="DV20" s="127" t="s">
        <v>1221</v>
      </c>
      <c r="DW20" s="117">
        <v>43000</v>
      </c>
      <c r="DX20" s="121" t="s">
        <v>1216</v>
      </c>
      <c r="DY20" s="121" t="s">
        <v>300</v>
      </c>
      <c r="DZ20" s="121">
        <v>3</v>
      </c>
      <c r="EA20" s="121" t="s">
        <v>1217</v>
      </c>
      <c r="EB20" s="121" t="s">
        <v>1218</v>
      </c>
      <c r="EC20" s="118" t="s">
        <v>50</v>
      </c>
      <c r="ED20" s="128" t="s">
        <v>1222</v>
      </c>
      <c r="EE20" s="125">
        <v>0</v>
      </c>
      <c r="EF20" s="128" t="s">
        <v>1195</v>
      </c>
      <c r="EG20" s="128" t="s">
        <v>213</v>
      </c>
      <c r="EH20" s="128">
        <v>2</v>
      </c>
      <c r="EI20" s="128" t="s">
        <v>1223</v>
      </c>
      <c r="EJ20" s="128" t="s">
        <v>1224</v>
      </c>
      <c r="EK20" s="129" t="s">
        <v>400</v>
      </c>
      <c r="EL20" s="127" t="s">
        <v>1225</v>
      </c>
      <c r="EM20" s="117">
        <v>0</v>
      </c>
      <c r="EN20" s="121" t="s">
        <v>1195</v>
      </c>
      <c r="EO20" s="121" t="s">
        <v>213</v>
      </c>
      <c r="EP20" s="121">
        <v>2</v>
      </c>
      <c r="EQ20" s="121" t="s">
        <v>1223</v>
      </c>
      <c r="ER20" s="121" t="s">
        <v>1224</v>
      </c>
      <c r="ES20" s="118" t="s">
        <v>400</v>
      </c>
      <c r="ET20" s="128" t="s">
        <v>1226</v>
      </c>
      <c r="EU20" s="128">
        <v>0</v>
      </c>
      <c r="EV20" s="128" t="s">
        <v>1207</v>
      </c>
      <c r="EW20" s="128" t="s">
        <v>300</v>
      </c>
      <c r="EX20" s="128">
        <v>3</v>
      </c>
      <c r="EY20" s="128" t="s">
        <v>1208</v>
      </c>
      <c r="EZ20" s="128" t="s">
        <v>1209</v>
      </c>
      <c r="FA20" s="129" t="s">
        <v>1210</v>
      </c>
      <c r="FB20" s="127" t="s">
        <v>1227</v>
      </c>
      <c r="FC20" s="121">
        <v>2</v>
      </c>
      <c r="FD20" s="121">
        <v>0</v>
      </c>
      <c r="FE20" s="121" t="s">
        <v>213</v>
      </c>
      <c r="FF20" s="121">
        <v>2</v>
      </c>
      <c r="FG20" s="121" t="s">
        <v>1228</v>
      </c>
      <c r="FH20" s="121">
        <v>0</v>
      </c>
      <c r="FI20" s="118" t="s">
        <v>1204</v>
      </c>
      <c r="FJ20" s="127" t="s">
        <v>1229</v>
      </c>
      <c r="FK20" s="128">
        <v>0</v>
      </c>
      <c r="FL20" s="128" t="s">
        <v>1230</v>
      </c>
      <c r="FM20" s="128" t="s">
        <v>213</v>
      </c>
      <c r="FN20" s="128">
        <v>2</v>
      </c>
      <c r="FO20" s="128">
        <v>0</v>
      </c>
      <c r="FP20" s="125">
        <v>0</v>
      </c>
      <c r="FQ20" s="126" t="s">
        <v>1204</v>
      </c>
      <c r="FR20" s="127" t="s">
        <v>1231</v>
      </c>
      <c r="FS20" s="121" t="e">
        <v>#N/A</v>
      </c>
      <c r="FT20" s="121" t="e">
        <v>#N/A</v>
      </c>
      <c r="FU20" s="121" t="e">
        <v>#N/A</v>
      </c>
      <c r="FV20" s="121" t="e">
        <v>#N/A</v>
      </c>
      <c r="FW20" s="121" t="e">
        <v>#N/A</v>
      </c>
      <c r="FX20" s="121" t="e">
        <v>#N/A</v>
      </c>
      <c r="FY20" s="118" t="e">
        <v>#N/A</v>
      </c>
      <c r="FZ20" s="128" t="s">
        <v>1232</v>
      </c>
      <c r="GA20" s="128">
        <v>0</v>
      </c>
      <c r="GB20" s="128" t="s">
        <v>634</v>
      </c>
      <c r="GC20" s="128" t="s">
        <v>218</v>
      </c>
      <c r="GD20" s="128">
        <v>1</v>
      </c>
      <c r="GE20" s="128" t="s">
        <v>635</v>
      </c>
      <c r="GF20" s="128" t="s">
        <v>636</v>
      </c>
      <c r="GG20" s="129" t="s">
        <v>1233</v>
      </c>
      <c r="GH20" s="127" t="s">
        <v>1234</v>
      </c>
      <c r="GI20" s="121">
        <v>0</v>
      </c>
      <c r="GJ20" s="121" t="s">
        <v>634</v>
      </c>
      <c r="GK20" s="121" t="s">
        <v>218</v>
      </c>
      <c r="GL20" s="121">
        <v>1</v>
      </c>
      <c r="GM20" s="121" t="s">
        <v>635</v>
      </c>
      <c r="GN20" s="121" t="s">
        <v>636</v>
      </c>
      <c r="GO20" s="118" t="s">
        <v>1233</v>
      </c>
      <c r="GP20" s="128" t="s">
        <v>1235</v>
      </c>
      <c r="GQ20" s="128">
        <v>0</v>
      </c>
      <c r="GR20" s="128" t="s">
        <v>634</v>
      </c>
      <c r="GS20" s="128" t="s">
        <v>218</v>
      </c>
      <c r="GT20" s="128">
        <v>1</v>
      </c>
      <c r="GU20" s="128" t="s">
        <v>635</v>
      </c>
      <c r="GV20" s="128" t="s">
        <v>636</v>
      </c>
      <c r="GW20" s="129" t="s">
        <v>1233</v>
      </c>
      <c r="GX20" s="127" t="s">
        <v>1236</v>
      </c>
      <c r="GY20" s="121">
        <v>0</v>
      </c>
      <c r="GZ20" s="121" t="s">
        <v>634</v>
      </c>
      <c r="HA20" s="121" t="s">
        <v>218</v>
      </c>
      <c r="HB20" s="121">
        <v>1</v>
      </c>
      <c r="HC20" s="121" t="s">
        <v>635</v>
      </c>
      <c r="HD20" s="121" t="s">
        <v>636</v>
      </c>
      <c r="HE20" s="118" t="s">
        <v>1233</v>
      </c>
      <c r="HF20" s="128" t="s">
        <v>1237</v>
      </c>
      <c r="HG20" s="128">
        <v>0</v>
      </c>
      <c r="HH20" s="128" t="s">
        <v>634</v>
      </c>
      <c r="HI20" s="128" t="s">
        <v>218</v>
      </c>
      <c r="HJ20" s="128">
        <v>1</v>
      </c>
      <c r="HK20" s="128" t="s">
        <v>635</v>
      </c>
      <c r="HL20" s="128" t="s">
        <v>636</v>
      </c>
      <c r="HM20" s="129" t="s">
        <v>1233</v>
      </c>
      <c r="HN20" s="127" t="s">
        <v>1238</v>
      </c>
      <c r="HO20" s="121">
        <v>0</v>
      </c>
      <c r="HP20" s="121" t="s">
        <v>634</v>
      </c>
      <c r="HQ20" s="121" t="s">
        <v>218</v>
      </c>
      <c r="HR20" s="121">
        <v>1</v>
      </c>
      <c r="HS20" s="121" t="s">
        <v>635</v>
      </c>
      <c r="HT20" s="121" t="s">
        <v>636</v>
      </c>
      <c r="HU20" s="118" t="s">
        <v>1233</v>
      </c>
      <c r="HV20" s="128" t="s">
        <v>1239</v>
      </c>
      <c r="HW20" s="128">
        <v>0</v>
      </c>
      <c r="HX20" s="128" t="s">
        <v>634</v>
      </c>
      <c r="HY20" s="128" t="s">
        <v>218</v>
      </c>
      <c r="HZ20" s="128">
        <v>1</v>
      </c>
      <c r="IA20" s="128" t="s">
        <v>635</v>
      </c>
      <c r="IB20" s="128" t="s">
        <v>636</v>
      </c>
      <c r="IC20" s="129" t="s">
        <v>1233</v>
      </c>
      <c r="ID20" s="127" t="s">
        <v>1240</v>
      </c>
      <c r="IE20" s="121">
        <v>0</v>
      </c>
      <c r="IF20" s="121" t="s">
        <v>634</v>
      </c>
      <c r="IG20" s="121" t="s">
        <v>218</v>
      </c>
      <c r="IH20" s="121">
        <v>1</v>
      </c>
      <c r="II20" s="121" t="s">
        <v>635</v>
      </c>
      <c r="IJ20" s="121" t="s">
        <v>636</v>
      </c>
      <c r="IK20" s="118" t="s">
        <v>1233</v>
      </c>
      <c r="IL20" s="128" t="s">
        <v>1241</v>
      </c>
      <c r="IM20" s="128">
        <v>0</v>
      </c>
      <c r="IN20" s="128" t="s">
        <v>634</v>
      </c>
      <c r="IO20" s="128" t="s">
        <v>218</v>
      </c>
      <c r="IP20" s="128">
        <v>1</v>
      </c>
      <c r="IQ20" s="128" t="s">
        <v>635</v>
      </c>
      <c r="IR20" s="128" t="s">
        <v>636</v>
      </c>
      <c r="IS20" s="129" t="s">
        <v>1233</v>
      </c>
    </row>
    <row r="21" spans="1:253" s="123" customFormat="1" ht="12.75" customHeight="1">
      <c r="A21" s="123" t="s">
        <v>1242</v>
      </c>
      <c r="B21" s="123" t="s">
        <v>704</v>
      </c>
      <c r="C21" s="123" t="s">
        <v>1243</v>
      </c>
      <c r="D21" s="123" t="s">
        <v>1244</v>
      </c>
      <c r="E21" s="123" t="s">
        <v>1245</v>
      </c>
      <c r="F21" s="123" t="s">
        <v>1246</v>
      </c>
      <c r="G21" s="116">
        <v>1011000</v>
      </c>
      <c r="H21" s="117" t="s">
        <v>1247</v>
      </c>
      <c r="I21" s="117" t="s">
        <v>213</v>
      </c>
      <c r="J21" s="117">
        <v>2</v>
      </c>
      <c r="K21" s="117" t="s">
        <v>1248</v>
      </c>
      <c r="L21" s="117" t="s">
        <v>1249</v>
      </c>
      <c r="M21" s="118" t="s">
        <v>51</v>
      </c>
      <c r="N21" s="127" t="s">
        <v>1250</v>
      </c>
      <c r="O21" s="119">
        <v>23180</v>
      </c>
      <c r="P21" s="119" t="s">
        <v>282</v>
      </c>
      <c r="Q21" s="119" t="s">
        <v>213</v>
      </c>
      <c r="R21" s="119">
        <v>2</v>
      </c>
      <c r="S21" s="119" t="s">
        <v>1251</v>
      </c>
      <c r="T21" s="119" t="s">
        <v>1252</v>
      </c>
      <c r="U21" s="120" t="s">
        <v>1024</v>
      </c>
      <c r="V21" s="127" t="s">
        <v>1253</v>
      </c>
      <c r="W21" s="117">
        <v>1011000</v>
      </c>
      <c r="X21" s="117" t="s">
        <v>1247</v>
      </c>
      <c r="Y21" s="117" t="s">
        <v>213</v>
      </c>
      <c r="Z21" s="117">
        <v>2</v>
      </c>
      <c r="AA21" s="117" t="s">
        <v>1254</v>
      </c>
      <c r="AB21" s="117" t="s">
        <v>1249</v>
      </c>
      <c r="AC21" s="118" t="s">
        <v>51</v>
      </c>
      <c r="AD21" s="127" t="s">
        <v>1255</v>
      </c>
      <c r="AE21" s="125">
        <v>613000</v>
      </c>
      <c r="AF21" s="125" t="s">
        <v>1256</v>
      </c>
      <c r="AG21" s="125" t="s">
        <v>213</v>
      </c>
      <c r="AH21" s="125">
        <v>2</v>
      </c>
      <c r="AI21" s="125" t="s">
        <v>1257</v>
      </c>
      <c r="AJ21" s="125" t="s">
        <v>1258</v>
      </c>
      <c r="AK21" s="126" t="s">
        <v>51</v>
      </c>
      <c r="AL21" s="127" t="s">
        <v>1259</v>
      </c>
      <c r="AM21" s="117" t="s">
        <v>230</v>
      </c>
      <c r="AN21" s="117" t="s">
        <v>1260</v>
      </c>
      <c r="AO21" s="117" t="s">
        <v>230</v>
      </c>
      <c r="AP21" s="117" t="s">
        <v>230</v>
      </c>
      <c r="AQ21" s="117" t="s">
        <v>1261</v>
      </c>
      <c r="AR21" s="117" t="s">
        <v>1262</v>
      </c>
      <c r="AS21" s="118" t="s">
        <v>1263</v>
      </c>
      <c r="AT21" s="128" t="s">
        <v>1264</v>
      </c>
      <c r="AU21" s="125" t="s">
        <v>230</v>
      </c>
      <c r="AV21" s="125" t="s">
        <v>230</v>
      </c>
      <c r="AW21" s="125" t="s">
        <v>230</v>
      </c>
      <c r="AX21" s="125" t="s">
        <v>230</v>
      </c>
      <c r="AY21" s="125" t="s">
        <v>741</v>
      </c>
      <c r="AZ21" s="125" t="s">
        <v>230</v>
      </c>
      <c r="BA21" s="126" t="s">
        <v>1263</v>
      </c>
      <c r="BB21" s="127" t="s">
        <v>1265</v>
      </c>
      <c r="BC21" s="117" t="s">
        <v>230</v>
      </c>
      <c r="BD21" s="117" t="s">
        <v>1266</v>
      </c>
      <c r="BE21" s="117" t="s">
        <v>230</v>
      </c>
      <c r="BF21" s="117" t="s">
        <v>230</v>
      </c>
      <c r="BG21" s="117" t="s">
        <v>1267</v>
      </c>
      <c r="BH21" s="117" t="s">
        <v>1268</v>
      </c>
      <c r="BI21" s="118" t="s">
        <v>1263</v>
      </c>
      <c r="BJ21" s="128" t="s">
        <v>1269</v>
      </c>
      <c r="BK21" s="128">
        <v>2</v>
      </c>
      <c r="BL21" s="128" t="s">
        <v>1270</v>
      </c>
      <c r="BM21" s="128" t="s">
        <v>300</v>
      </c>
      <c r="BN21" s="128">
        <v>3</v>
      </c>
      <c r="BO21" s="128" t="s">
        <v>1271</v>
      </c>
      <c r="BP21" s="125" t="s">
        <v>256</v>
      </c>
      <c r="BQ21" s="129" t="s">
        <v>51</v>
      </c>
      <c r="BR21" s="127" t="s">
        <v>1272</v>
      </c>
      <c r="BS21" s="121" t="s">
        <v>230</v>
      </c>
      <c r="BT21" s="121" t="s">
        <v>230</v>
      </c>
      <c r="BU21" s="121" t="s">
        <v>230</v>
      </c>
      <c r="BV21" s="121" t="s">
        <v>230</v>
      </c>
      <c r="BW21" s="121" t="s">
        <v>741</v>
      </c>
      <c r="BX21" s="121" t="s">
        <v>230</v>
      </c>
      <c r="BY21" s="118" t="s">
        <v>1263</v>
      </c>
      <c r="BZ21" s="128" t="s">
        <v>1273</v>
      </c>
      <c r="CA21" s="128" t="s">
        <v>230</v>
      </c>
      <c r="CB21" s="128" t="s">
        <v>230</v>
      </c>
      <c r="CC21" s="128" t="s">
        <v>230</v>
      </c>
      <c r="CD21" s="128" t="s">
        <v>230</v>
      </c>
      <c r="CE21" s="128" t="s">
        <v>741</v>
      </c>
      <c r="CF21" s="128" t="s">
        <v>230</v>
      </c>
      <c r="CG21" s="129" t="s">
        <v>1263</v>
      </c>
      <c r="CH21" s="127" t="s">
        <v>1274</v>
      </c>
      <c r="CI21" s="128" t="e">
        <v>#N/A</v>
      </c>
      <c r="CJ21" s="128" t="e">
        <v>#N/A</v>
      </c>
      <c r="CK21" s="128" t="e">
        <v>#N/A</v>
      </c>
      <c r="CL21" s="128" t="e">
        <v>#N/A</v>
      </c>
      <c r="CM21" s="128" t="e">
        <v>#N/A</v>
      </c>
      <c r="CN21" s="128" t="e">
        <v>#N/A</v>
      </c>
      <c r="CO21" s="130" t="e">
        <v>#N/A</v>
      </c>
      <c r="CP21" s="128" t="s">
        <v>1275</v>
      </c>
      <c r="CQ21" s="121" t="s">
        <v>230</v>
      </c>
      <c r="CR21" s="121" t="s">
        <v>230</v>
      </c>
      <c r="CS21" s="121" t="s">
        <v>230</v>
      </c>
      <c r="CT21" s="121" t="s">
        <v>230</v>
      </c>
      <c r="CU21" s="121" t="s">
        <v>741</v>
      </c>
      <c r="CV21" s="121" t="s">
        <v>230</v>
      </c>
      <c r="CW21" s="118" t="s">
        <v>1263</v>
      </c>
      <c r="CX21" s="128" t="s">
        <v>1276</v>
      </c>
      <c r="CY21" s="125">
        <v>224000</v>
      </c>
      <c r="CZ21" s="125" t="s">
        <v>1256</v>
      </c>
      <c r="DA21" s="125" t="s">
        <v>300</v>
      </c>
      <c r="DB21" s="125">
        <v>3</v>
      </c>
      <c r="DC21" s="125" t="s">
        <v>1277</v>
      </c>
      <c r="DD21" s="125" t="s">
        <v>1258</v>
      </c>
      <c r="DE21" s="131" t="s">
        <v>51</v>
      </c>
      <c r="DF21" s="127" t="s">
        <v>1278</v>
      </c>
      <c r="DG21" s="117">
        <v>398000</v>
      </c>
      <c r="DH21" s="121" t="s">
        <v>1256</v>
      </c>
      <c r="DI21" s="121" t="s">
        <v>300</v>
      </c>
      <c r="DJ21" s="121">
        <v>3</v>
      </c>
      <c r="DK21" s="121" t="s">
        <v>1277</v>
      </c>
      <c r="DL21" s="121" t="s">
        <v>1258</v>
      </c>
      <c r="DM21" s="118" t="s">
        <v>51</v>
      </c>
      <c r="DN21" s="128" t="s">
        <v>1279</v>
      </c>
      <c r="DO21" s="125">
        <v>389000</v>
      </c>
      <c r="DP21" s="128" t="s">
        <v>1256</v>
      </c>
      <c r="DQ21" s="128" t="s">
        <v>300</v>
      </c>
      <c r="DR21" s="128">
        <v>3</v>
      </c>
      <c r="DS21" s="128" t="s">
        <v>1277</v>
      </c>
      <c r="DT21" s="128" t="s">
        <v>1258</v>
      </c>
      <c r="DU21" s="129" t="s">
        <v>51</v>
      </c>
      <c r="DV21" s="127" t="s">
        <v>1280</v>
      </c>
      <c r="DW21" s="117">
        <v>197000</v>
      </c>
      <c r="DX21" s="121" t="s">
        <v>1256</v>
      </c>
      <c r="DY21" s="121" t="s">
        <v>300</v>
      </c>
      <c r="DZ21" s="121">
        <v>3</v>
      </c>
      <c r="EA21" s="121" t="s">
        <v>1277</v>
      </c>
      <c r="EB21" s="121" t="s">
        <v>1258</v>
      </c>
      <c r="EC21" s="118" t="s">
        <v>51</v>
      </c>
      <c r="ED21" s="128" t="s">
        <v>1281</v>
      </c>
      <c r="EE21" s="125">
        <v>27000</v>
      </c>
      <c r="EF21" s="128" t="s">
        <v>1256</v>
      </c>
      <c r="EG21" s="128" t="s">
        <v>300</v>
      </c>
      <c r="EH21" s="128">
        <v>3</v>
      </c>
      <c r="EI21" s="128" t="s">
        <v>1277</v>
      </c>
      <c r="EJ21" s="128" t="s">
        <v>1258</v>
      </c>
      <c r="EK21" s="129" t="s">
        <v>51</v>
      </c>
      <c r="EL21" s="127" t="s">
        <v>1282</v>
      </c>
      <c r="EM21" s="117">
        <v>0</v>
      </c>
      <c r="EN21" s="121" t="s">
        <v>1256</v>
      </c>
      <c r="EO21" s="121" t="s">
        <v>300</v>
      </c>
      <c r="EP21" s="121">
        <v>3</v>
      </c>
      <c r="EQ21" s="121" t="s">
        <v>1277</v>
      </c>
      <c r="ER21" s="121" t="s">
        <v>1258</v>
      </c>
      <c r="ES21" s="118" t="s">
        <v>51</v>
      </c>
      <c r="ET21" s="128" t="s">
        <v>1283</v>
      </c>
      <c r="EU21" s="128">
        <v>29</v>
      </c>
      <c r="EV21" s="128" t="s">
        <v>1284</v>
      </c>
      <c r="EW21" s="128" t="s">
        <v>300</v>
      </c>
      <c r="EX21" s="128">
        <v>3</v>
      </c>
      <c r="EY21" s="128" t="s">
        <v>1285</v>
      </c>
      <c r="EZ21" s="128" t="s">
        <v>1286</v>
      </c>
      <c r="FA21" s="129" t="s">
        <v>51</v>
      </c>
      <c r="FB21" s="127" t="s">
        <v>1287</v>
      </c>
      <c r="FC21" s="121">
        <v>5</v>
      </c>
      <c r="FD21" s="121" t="s">
        <v>230</v>
      </c>
      <c r="FE21" s="121" t="s">
        <v>213</v>
      </c>
      <c r="FF21" s="121">
        <v>2</v>
      </c>
      <c r="FG21" s="121" t="s">
        <v>1288</v>
      </c>
      <c r="FH21" s="121" t="s">
        <v>230</v>
      </c>
      <c r="FI21" s="118" t="s">
        <v>1263</v>
      </c>
      <c r="FJ21" s="127" t="s">
        <v>1289</v>
      </c>
      <c r="FK21" s="128" t="s">
        <v>230</v>
      </c>
      <c r="FL21" s="128" t="s">
        <v>230</v>
      </c>
      <c r="FM21" s="128" t="s">
        <v>230</v>
      </c>
      <c r="FN21" s="128" t="s">
        <v>230</v>
      </c>
      <c r="FO21" s="128" t="s">
        <v>741</v>
      </c>
      <c r="FP21" s="125" t="s">
        <v>230</v>
      </c>
      <c r="FQ21" s="126" t="s">
        <v>1263</v>
      </c>
      <c r="FR21" s="127" t="s">
        <v>1290</v>
      </c>
      <c r="FS21" s="121" t="s">
        <v>230</v>
      </c>
      <c r="FT21" s="121" t="s">
        <v>230</v>
      </c>
      <c r="FU21" s="121" t="s">
        <v>230</v>
      </c>
      <c r="FV21" s="121" t="s">
        <v>230</v>
      </c>
      <c r="FW21" s="121" t="s">
        <v>741</v>
      </c>
      <c r="FX21" s="121" t="s">
        <v>230</v>
      </c>
      <c r="FY21" s="118" t="s">
        <v>1263</v>
      </c>
      <c r="FZ21" s="128" t="s">
        <v>1291</v>
      </c>
      <c r="GA21" s="128">
        <v>1</v>
      </c>
      <c r="GB21" s="128" t="s">
        <v>261</v>
      </c>
      <c r="GC21" s="128" t="s">
        <v>213</v>
      </c>
      <c r="GD21" s="128">
        <v>2</v>
      </c>
      <c r="GE21" s="128" t="s">
        <v>262</v>
      </c>
      <c r="GF21" s="128" t="s">
        <v>263</v>
      </c>
      <c r="GG21" s="129" t="s">
        <v>68</v>
      </c>
      <c r="GH21" s="127" t="s">
        <v>1292</v>
      </c>
      <c r="GI21" s="121">
        <v>1</v>
      </c>
      <c r="GJ21" s="121" t="s">
        <v>261</v>
      </c>
      <c r="GK21" s="121" t="s">
        <v>213</v>
      </c>
      <c r="GL21" s="121">
        <v>2</v>
      </c>
      <c r="GM21" s="121" t="s">
        <v>262</v>
      </c>
      <c r="GN21" s="121" t="s">
        <v>263</v>
      </c>
      <c r="GO21" s="118" t="s">
        <v>68</v>
      </c>
      <c r="GP21" s="128" t="s">
        <v>1293</v>
      </c>
      <c r="GQ21" s="128">
        <v>0</v>
      </c>
      <c r="GR21" s="128" t="s">
        <v>261</v>
      </c>
      <c r="GS21" s="128" t="s">
        <v>213</v>
      </c>
      <c r="GT21" s="128">
        <v>2</v>
      </c>
      <c r="GU21" s="128" t="s">
        <v>262</v>
      </c>
      <c r="GV21" s="128" t="s">
        <v>263</v>
      </c>
      <c r="GW21" s="129" t="s">
        <v>68</v>
      </c>
      <c r="GX21" s="127" t="s">
        <v>1294</v>
      </c>
      <c r="GY21" s="121">
        <v>0</v>
      </c>
      <c r="GZ21" s="121" t="s">
        <v>261</v>
      </c>
      <c r="HA21" s="121" t="s">
        <v>213</v>
      </c>
      <c r="HB21" s="121">
        <v>2</v>
      </c>
      <c r="HC21" s="121" t="s">
        <v>262</v>
      </c>
      <c r="HD21" s="121" t="s">
        <v>263</v>
      </c>
      <c r="HE21" s="118" t="s">
        <v>68</v>
      </c>
      <c r="HF21" s="128" t="s">
        <v>1295</v>
      </c>
      <c r="HG21" s="128">
        <v>0</v>
      </c>
      <c r="HH21" s="128" t="s">
        <v>261</v>
      </c>
      <c r="HI21" s="128" t="s">
        <v>213</v>
      </c>
      <c r="HJ21" s="128">
        <v>2</v>
      </c>
      <c r="HK21" s="128" t="s">
        <v>262</v>
      </c>
      <c r="HL21" s="128" t="s">
        <v>263</v>
      </c>
      <c r="HM21" s="129" t="s">
        <v>68</v>
      </c>
      <c r="HN21" s="127" t="s">
        <v>1296</v>
      </c>
      <c r="HO21" s="121">
        <v>2</v>
      </c>
      <c r="HP21" s="121" t="s">
        <v>261</v>
      </c>
      <c r="HQ21" s="121" t="s">
        <v>213</v>
      </c>
      <c r="HR21" s="121">
        <v>2</v>
      </c>
      <c r="HS21" s="121" t="s">
        <v>262</v>
      </c>
      <c r="HT21" s="121" t="s">
        <v>263</v>
      </c>
      <c r="HU21" s="118" t="s">
        <v>68</v>
      </c>
      <c r="HV21" s="128" t="s">
        <v>1297</v>
      </c>
      <c r="HW21" s="128">
        <v>0</v>
      </c>
      <c r="HX21" s="128" t="s">
        <v>261</v>
      </c>
      <c r="HY21" s="128" t="s">
        <v>213</v>
      </c>
      <c r="HZ21" s="128">
        <v>2</v>
      </c>
      <c r="IA21" s="128" t="s">
        <v>262</v>
      </c>
      <c r="IB21" s="128" t="s">
        <v>263</v>
      </c>
      <c r="IC21" s="129" t="s">
        <v>68</v>
      </c>
      <c r="ID21" s="127" t="s">
        <v>1298</v>
      </c>
      <c r="IE21" s="121">
        <v>0</v>
      </c>
      <c r="IF21" s="121" t="s">
        <v>261</v>
      </c>
      <c r="IG21" s="121" t="s">
        <v>213</v>
      </c>
      <c r="IH21" s="121">
        <v>2</v>
      </c>
      <c r="II21" s="121" t="s">
        <v>262</v>
      </c>
      <c r="IJ21" s="121" t="s">
        <v>263</v>
      </c>
      <c r="IK21" s="118" t="s">
        <v>68</v>
      </c>
      <c r="IL21" s="128" t="s">
        <v>1299</v>
      </c>
      <c r="IM21" s="128">
        <v>1</v>
      </c>
      <c r="IN21" s="128" t="s">
        <v>261</v>
      </c>
      <c r="IO21" s="128" t="s">
        <v>213</v>
      </c>
      <c r="IP21" s="128">
        <v>2</v>
      </c>
      <c r="IQ21" s="128" t="s">
        <v>262</v>
      </c>
      <c r="IR21" s="128" t="s">
        <v>263</v>
      </c>
      <c r="IS21" s="129" t="s">
        <v>68</v>
      </c>
    </row>
    <row r="22" spans="1:253" s="123" customFormat="1" ht="12.75" customHeight="1">
      <c r="A22" s="123" t="s">
        <v>1300</v>
      </c>
      <c r="B22" s="123" t="s">
        <v>512</v>
      </c>
      <c r="C22" s="123" t="s">
        <v>1301</v>
      </c>
      <c r="D22" s="123" t="s">
        <v>1244</v>
      </c>
      <c r="E22" s="123" t="s">
        <v>1245</v>
      </c>
      <c r="F22" s="123" t="s">
        <v>1302</v>
      </c>
      <c r="G22" s="116">
        <v>1011000</v>
      </c>
      <c r="H22" s="117" t="s">
        <v>1303</v>
      </c>
      <c r="I22" s="117" t="s">
        <v>213</v>
      </c>
      <c r="J22" s="117">
        <v>2</v>
      </c>
      <c r="K22" s="117" t="s">
        <v>1304</v>
      </c>
      <c r="L22" s="117" t="s">
        <v>1305</v>
      </c>
      <c r="M22" s="118" t="s">
        <v>586</v>
      </c>
      <c r="N22" s="127" t="s">
        <v>1306</v>
      </c>
      <c r="O22" s="119">
        <v>23180</v>
      </c>
      <c r="P22" s="119" t="s">
        <v>282</v>
      </c>
      <c r="Q22" s="119" t="s">
        <v>213</v>
      </c>
      <c r="R22" s="119">
        <v>2</v>
      </c>
      <c r="S22" s="119" t="s">
        <v>1251</v>
      </c>
      <c r="T22" s="119" t="s">
        <v>1252</v>
      </c>
      <c r="U22" s="120" t="s">
        <v>1024</v>
      </c>
      <c r="V22" s="127" t="s">
        <v>1307</v>
      </c>
      <c r="W22" s="117">
        <v>1011000</v>
      </c>
      <c r="X22" s="117" t="s">
        <v>1308</v>
      </c>
      <c r="Y22" s="117" t="s">
        <v>300</v>
      </c>
      <c r="Z22" s="117">
        <v>3</v>
      </c>
      <c r="AA22" s="117" t="s">
        <v>1248</v>
      </c>
      <c r="AB22" s="117" t="s">
        <v>1309</v>
      </c>
      <c r="AC22" s="118" t="s">
        <v>51</v>
      </c>
      <c r="AD22" s="127" t="s">
        <v>1310</v>
      </c>
      <c r="AE22" s="125">
        <v>583000</v>
      </c>
      <c r="AF22" s="125" t="s">
        <v>1256</v>
      </c>
      <c r="AG22" s="125" t="s">
        <v>300</v>
      </c>
      <c r="AH22" s="125">
        <v>3</v>
      </c>
      <c r="AI22" s="125" t="s">
        <v>1248</v>
      </c>
      <c r="AJ22" s="125" t="s">
        <v>1258</v>
      </c>
      <c r="AK22" s="126" t="s">
        <v>51</v>
      </c>
      <c r="AL22" s="127" t="s">
        <v>1311</v>
      </c>
      <c r="AM22" s="117">
        <v>30000</v>
      </c>
      <c r="AN22" s="117" t="s">
        <v>1260</v>
      </c>
      <c r="AO22" s="117" t="s">
        <v>213</v>
      </c>
      <c r="AP22" s="117">
        <v>2</v>
      </c>
      <c r="AQ22" s="117" t="s">
        <v>1312</v>
      </c>
      <c r="AR22" s="117" t="s">
        <v>1262</v>
      </c>
      <c r="AS22" s="118" t="s">
        <v>586</v>
      </c>
      <c r="AT22" s="128" t="s">
        <v>1313</v>
      </c>
      <c r="AU22" s="125" t="s">
        <v>230</v>
      </c>
      <c r="AV22" s="125">
        <v>0</v>
      </c>
      <c r="AW22" s="125" t="s">
        <v>213</v>
      </c>
      <c r="AX22" s="125">
        <v>2</v>
      </c>
      <c r="AY22" s="125">
        <v>0</v>
      </c>
      <c r="AZ22" s="125">
        <v>0</v>
      </c>
      <c r="BA22" s="126" t="s">
        <v>1040</v>
      </c>
      <c r="BB22" s="127" t="s">
        <v>1314</v>
      </c>
      <c r="BC22" s="117" t="s">
        <v>230</v>
      </c>
      <c r="BD22" s="117" t="s">
        <v>230</v>
      </c>
      <c r="BE22" s="117" t="s">
        <v>230</v>
      </c>
      <c r="BF22" s="117" t="s">
        <v>230</v>
      </c>
      <c r="BG22" s="117" t="s">
        <v>230</v>
      </c>
      <c r="BH22" s="117" t="s">
        <v>230</v>
      </c>
      <c r="BI22" s="118" t="s">
        <v>1315</v>
      </c>
      <c r="BJ22" s="128" t="s">
        <v>1316</v>
      </c>
      <c r="BK22" s="128">
        <v>27</v>
      </c>
      <c r="BL22" s="128" t="s">
        <v>1317</v>
      </c>
      <c r="BM22" s="128" t="s">
        <v>300</v>
      </c>
      <c r="BN22" s="128">
        <v>3</v>
      </c>
      <c r="BO22" s="128" t="s">
        <v>1318</v>
      </c>
      <c r="BP22" s="125" t="s">
        <v>1319</v>
      </c>
      <c r="BQ22" s="129" t="s">
        <v>51</v>
      </c>
      <c r="BR22" s="127" t="s">
        <v>1320</v>
      </c>
      <c r="BS22" s="121">
        <v>0</v>
      </c>
      <c r="BT22" s="121">
        <v>0</v>
      </c>
      <c r="BU22" s="121" t="s">
        <v>213</v>
      </c>
      <c r="BV22" s="121">
        <v>2</v>
      </c>
      <c r="BW22" s="121">
        <v>0</v>
      </c>
      <c r="BX22" s="121">
        <v>0</v>
      </c>
      <c r="BY22" s="118" t="s">
        <v>1040</v>
      </c>
      <c r="BZ22" s="128" t="s">
        <v>1321</v>
      </c>
      <c r="CA22" s="128">
        <v>0</v>
      </c>
      <c r="CB22" s="128">
        <v>0</v>
      </c>
      <c r="CC22" s="128" t="s">
        <v>213</v>
      </c>
      <c r="CD22" s="128">
        <v>2</v>
      </c>
      <c r="CE22" s="128">
        <v>0</v>
      </c>
      <c r="CF22" s="128">
        <v>0</v>
      </c>
      <c r="CG22" s="129" t="s">
        <v>1040</v>
      </c>
      <c r="CH22" s="127" t="s">
        <v>1322</v>
      </c>
      <c r="CI22" s="128" t="e">
        <v>#N/A</v>
      </c>
      <c r="CJ22" s="128" t="e">
        <v>#N/A</v>
      </c>
      <c r="CK22" s="128" t="e">
        <v>#N/A</v>
      </c>
      <c r="CL22" s="128" t="e">
        <v>#N/A</v>
      </c>
      <c r="CM22" s="128" t="e">
        <v>#N/A</v>
      </c>
      <c r="CN22" s="128" t="e">
        <v>#N/A</v>
      </c>
      <c r="CO22" s="130" t="e">
        <v>#N/A</v>
      </c>
      <c r="CP22" s="128" t="s">
        <v>1323</v>
      </c>
      <c r="CQ22" s="121">
        <v>0</v>
      </c>
      <c r="CR22" s="121">
        <v>0</v>
      </c>
      <c r="CS22" s="121" t="s">
        <v>213</v>
      </c>
      <c r="CT22" s="121">
        <v>2</v>
      </c>
      <c r="CU22" s="121">
        <v>0</v>
      </c>
      <c r="CV22" s="121">
        <v>0</v>
      </c>
      <c r="CW22" s="118" t="s">
        <v>1040</v>
      </c>
      <c r="CX22" s="128" t="s">
        <v>1324</v>
      </c>
      <c r="CY22" s="125">
        <v>30000</v>
      </c>
      <c r="CZ22" s="125" t="s">
        <v>1256</v>
      </c>
      <c r="DA22" s="125" t="s">
        <v>300</v>
      </c>
      <c r="DB22" s="125">
        <v>3</v>
      </c>
      <c r="DC22" s="125" t="s">
        <v>1325</v>
      </c>
      <c r="DD22" s="125" t="s">
        <v>1326</v>
      </c>
      <c r="DE22" s="131" t="s">
        <v>51</v>
      </c>
      <c r="DF22" s="127" t="s">
        <v>1327</v>
      </c>
      <c r="DG22" s="117">
        <v>981000</v>
      </c>
      <c r="DH22" s="121" t="s">
        <v>1256</v>
      </c>
      <c r="DI22" s="121" t="s">
        <v>300</v>
      </c>
      <c r="DJ22" s="121">
        <v>3</v>
      </c>
      <c r="DK22" s="121" t="s">
        <v>1325</v>
      </c>
      <c r="DL22" s="121" t="s">
        <v>1326</v>
      </c>
      <c r="DM22" s="118" t="s">
        <v>51</v>
      </c>
      <c r="DN22" s="128" t="s">
        <v>1328</v>
      </c>
      <c r="DO22" s="125">
        <v>0</v>
      </c>
      <c r="DP22" s="128" t="s">
        <v>1256</v>
      </c>
      <c r="DQ22" s="128" t="s">
        <v>300</v>
      </c>
      <c r="DR22" s="128">
        <v>3</v>
      </c>
      <c r="DS22" s="128" t="s">
        <v>1325</v>
      </c>
      <c r="DT22" s="128" t="s">
        <v>1326</v>
      </c>
      <c r="DU22" s="129" t="s">
        <v>51</v>
      </c>
      <c r="DV22" s="127" t="s">
        <v>1329</v>
      </c>
      <c r="DW22" s="117">
        <v>30000</v>
      </c>
      <c r="DX22" s="121" t="s">
        <v>1256</v>
      </c>
      <c r="DY22" s="121" t="s">
        <v>300</v>
      </c>
      <c r="DZ22" s="121">
        <v>3</v>
      </c>
      <c r="EA22" s="121" t="s">
        <v>1325</v>
      </c>
      <c r="EB22" s="121" t="s">
        <v>1326</v>
      </c>
      <c r="EC22" s="118" t="s">
        <v>51</v>
      </c>
      <c r="ED22" s="128" t="s">
        <v>1330</v>
      </c>
      <c r="EE22" s="125">
        <v>0</v>
      </c>
      <c r="EF22" s="128" t="s">
        <v>1256</v>
      </c>
      <c r="EG22" s="128" t="s">
        <v>300</v>
      </c>
      <c r="EH22" s="128">
        <v>3</v>
      </c>
      <c r="EI22" s="128" t="s">
        <v>1325</v>
      </c>
      <c r="EJ22" s="128" t="s">
        <v>1326</v>
      </c>
      <c r="EK22" s="129" t="s">
        <v>51</v>
      </c>
      <c r="EL22" s="127" t="s">
        <v>1331</v>
      </c>
      <c r="EM22" s="117">
        <v>0</v>
      </c>
      <c r="EN22" s="121" t="s">
        <v>1256</v>
      </c>
      <c r="EO22" s="121" t="s">
        <v>300</v>
      </c>
      <c r="EP22" s="121">
        <v>3</v>
      </c>
      <c r="EQ22" s="121" t="s">
        <v>1325</v>
      </c>
      <c r="ER22" s="121" t="s">
        <v>1326</v>
      </c>
      <c r="ES22" s="118" t="s">
        <v>51</v>
      </c>
      <c r="ET22" s="128" t="s">
        <v>1332</v>
      </c>
      <c r="EU22" s="128">
        <v>29</v>
      </c>
      <c r="EV22" s="128" t="s">
        <v>1284</v>
      </c>
      <c r="EW22" s="128" t="s">
        <v>300</v>
      </c>
      <c r="EX22" s="128">
        <v>3</v>
      </c>
      <c r="EY22" s="128" t="s">
        <v>1285</v>
      </c>
      <c r="EZ22" s="128" t="s">
        <v>1286</v>
      </c>
      <c r="FA22" s="129" t="s">
        <v>51</v>
      </c>
      <c r="FB22" s="127" t="s">
        <v>1333</v>
      </c>
      <c r="FC22" s="121">
        <v>2</v>
      </c>
      <c r="FD22" s="121">
        <v>0</v>
      </c>
      <c r="FE22" s="121" t="s">
        <v>213</v>
      </c>
      <c r="FF22" s="121">
        <v>2</v>
      </c>
      <c r="FG22" s="121" t="s">
        <v>1334</v>
      </c>
      <c r="FH22" s="121">
        <v>0</v>
      </c>
      <c r="FI22" s="118" t="s">
        <v>1040</v>
      </c>
      <c r="FJ22" s="127" t="s">
        <v>1335</v>
      </c>
      <c r="FK22" s="128">
        <v>0</v>
      </c>
      <c r="FL22" s="128">
        <v>0</v>
      </c>
      <c r="FM22" s="128" t="s">
        <v>213</v>
      </c>
      <c r="FN22" s="128">
        <v>2</v>
      </c>
      <c r="FO22" s="128">
        <v>0</v>
      </c>
      <c r="FP22" s="125">
        <v>0</v>
      </c>
      <c r="FQ22" s="126" t="s">
        <v>1040</v>
      </c>
      <c r="FR22" s="127" t="s">
        <v>1336</v>
      </c>
      <c r="FS22" s="121">
        <v>0</v>
      </c>
      <c r="FT22" s="121">
        <v>0</v>
      </c>
      <c r="FU22" s="121" t="s">
        <v>213</v>
      </c>
      <c r="FV22" s="121">
        <v>2</v>
      </c>
      <c r="FW22" s="121">
        <v>0</v>
      </c>
      <c r="FX22" s="121">
        <v>0</v>
      </c>
      <c r="FY22" s="118" t="s">
        <v>1040</v>
      </c>
      <c r="FZ22" s="128" t="s">
        <v>1337</v>
      </c>
      <c r="GA22" s="128">
        <v>1</v>
      </c>
      <c r="GB22" s="128" t="s">
        <v>634</v>
      </c>
      <c r="GC22" s="128" t="s">
        <v>213</v>
      </c>
      <c r="GD22" s="128">
        <v>2</v>
      </c>
      <c r="GE22" s="128" t="s">
        <v>635</v>
      </c>
      <c r="GF22" s="128" t="s">
        <v>636</v>
      </c>
      <c r="GG22" s="129" t="s">
        <v>637</v>
      </c>
      <c r="GH22" s="127" t="s">
        <v>1338</v>
      </c>
      <c r="GI22" s="121">
        <v>0</v>
      </c>
      <c r="GJ22" s="121" t="s">
        <v>634</v>
      </c>
      <c r="GK22" s="121" t="s">
        <v>213</v>
      </c>
      <c r="GL22" s="121">
        <v>2</v>
      </c>
      <c r="GM22" s="121" t="s">
        <v>635</v>
      </c>
      <c r="GN22" s="121" t="s">
        <v>636</v>
      </c>
      <c r="GO22" s="118" t="s">
        <v>637</v>
      </c>
      <c r="GP22" s="128" t="s">
        <v>1339</v>
      </c>
      <c r="GQ22" s="128">
        <v>0</v>
      </c>
      <c r="GR22" s="128" t="s">
        <v>634</v>
      </c>
      <c r="GS22" s="128" t="s">
        <v>213</v>
      </c>
      <c r="GT22" s="128">
        <v>2</v>
      </c>
      <c r="GU22" s="128" t="s">
        <v>635</v>
      </c>
      <c r="GV22" s="128" t="s">
        <v>636</v>
      </c>
      <c r="GW22" s="129" t="s">
        <v>637</v>
      </c>
      <c r="GX22" s="127" t="s">
        <v>1340</v>
      </c>
      <c r="GY22" s="121">
        <v>0</v>
      </c>
      <c r="GZ22" s="121" t="s">
        <v>634</v>
      </c>
      <c r="HA22" s="121" t="s">
        <v>213</v>
      </c>
      <c r="HB22" s="121">
        <v>2</v>
      </c>
      <c r="HC22" s="121" t="s">
        <v>635</v>
      </c>
      <c r="HD22" s="121" t="s">
        <v>636</v>
      </c>
      <c r="HE22" s="118" t="s">
        <v>637</v>
      </c>
      <c r="HF22" s="128" t="s">
        <v>1341</v>
      </c>
      <c r="HG22" s="128">
        <v>0</v>
      </c>
      <c r="HH22" s="128" t="s">
        <v>634</v>
      </c>
      <c r="HI22" s="128" t="s">
        <v>213</v>
      </c>
      <c r="HJ22" s="128">
        <v>2</v>
      </c>
      <c r="HK22" s="128" t="s">
        <v>635</v>
      </c>
      <c r="HL22" s="128" t="s">
        <v>636</v>
      </c>
      <c r="HM22" s="129" t="s">
        <v>637</v>
      </c>
      <c r="HN22" s="127" t="s">
        <v>1342</v>
      </c>
      <c r="HO22" s="121">
        <v>0</v>
      </c>
      <c r="HP22" s="121" t="s">
        <v>634</v>
      </c>
      <c r="HQ22" s="121" t="s">
        <v>213</v>
      </c>
      <c r="HR22" s="121">
        <v>2</v>
      </c>
      <c r="HS22" s="121" t="s">
        <v>635</v>
      </c>
      <c r="HT22" s="121" t="s">
        <v>636</v>
      </c>
      <c r="HU22" s="118" t="s">
        <v>637</v>
      </c>
      <c r="HV22" s="128" t="s">
        <v>1343</v>
      </c>
      <c r="HW22" s="128">
        <v>0</v>
      </c>
      <c r="HX22" s="128" t="s">
        <v>634</v>
      </c>
      <c r="HY22" s="128" t="s">
        <v>213</v>
      </c>
      <c r="HZ22" s="128">
        <v>2</v>
      </c>
      <c r="IA22" s="128" t="s">
        <v>635</v>
      </c>
      <c r="IB22" s="128" t="s">
        <v>636</v>
      </c>
      <c r="IC22" s="129" t="s">
        <v>637</v>
      </c>
      <c r="ID22" s="127" t="s">
        <v>1344</v>
      </c>
      <c r="IE22" s="121">
        <v>0</v>
      </c>
      <c r="IF22" s="121" t="s">
        <v>634</v>
      </c>
      <c r="IG22" s="121" t="s">
        <v>213</v>
      </c>
      <c r="IH22" s="121">
        <v>2</v>
      </c>
      <c r="II22" s="121" t="s">
        <v>635</v>
      </c>
      <c r="IJ22" s="121" t="s">
        <v>636</v>
      </c>
      <c r="IK22" s="118" t="s">
        <v>637</v>
      </c>
      <c r="IL22" s="128" t="s">
        <v>1345</v>
      </c>
      <c r="IM22" s="128">
        <v>1</v>
      </c>
      <c r="IN22" s="128" t="s">
        <v>634</v>
      </c>
      <c r="IO22" s="128" t="s">
        <v>213</v>
      </c>
      <c r="IP22" s="128">
        <v>2</v>
      </c>
      <c r="IQ22" s="128" t="s">
        <v>635</v>
      </c>
      <c r="IR22" s="128" t="s">
        <v>636</v>
      </c>
      <c r="IS22" s="129" t="s">
        <v>637</v>
      </c>
    </row>
    <row r="23" spans="1:253" s="123" customFormat="1" ht="12.75" customHeight="1">
      <c r="A23" s="123" t="s">
        <v>1346</v>
      </c>
      <c r="B23" s="123" t="s">
        <v>1347</v>
      </c>
      <c r="C23" s="123" t="s">
        <v>1348</v>
      </c>
      <c r="D23" s="123" t="s">
        <v>1244</v>
      </c>
      <c r="E23" s="123" t="s">
        <v>1245</v>
      </c>
      <c r="F23" s="123" t="s">
        <v>1349</v>
      </c>
      <c r="G23" s="116">
        <v>1011000</v>
      </c>
      <c r="H23" s="117" t="s">
        <v>1247</v>
      </c>
      <c r="I23" s="117" t="s">
        <v>213</v>
      </c>
      <c r="J23" s="117">
        <v>2</v>
      </c>
      <c r="K23" s="117" t="s">
        <v>1248</v>
      </c>
      <c r="L23" s="117" t="s">
        <v>1350</v>
      </c>
      <c r="M23" s="118" t="s">
        <v>51</v>
      </c>
      <c r="N23" s="127" t="s">
        <v>1351</v>
      </c>
      <c r="O23" s="119">
        <v>23180</v>
      </c>
      <c r="P23" s="119" t="s">
        <v>282</v>
      </c>
      <c r="Q23" s="119" t="s">
        <v>213</v>
      </c>
      <c r="R23" s="119">
        <v>2</v>
      </c>
      <c r="S23" s="119" t="s">
        <v>1251</v>
      </c>
      <c r="T23" s="119" t="s">
        <v>1252</v>
      </c>
      <c r="U23" s="120" t="s">
        <v>1024</v>
      </c>
      <c r="V23" s="127" t="s">
        <v>1352</v>
      </c>
      <c r="W23" s="117">
        <v>1011000</v>
      </c>
      <c r="X23" s="117" t="s">
        <v>1308</v>
      </c>
      <c r="Y23" s="117" t="s">
        <v>300</v>
      </c>
      <c r="Z23" s="117">
        <v>3</v>
      </c>
      <c r="AA23" s="117" t="s">
        <v>1353</v>
      </c>
      <c r="AB23" s="117" t="s">
        <v>1309</v>
      </c>
      <c r="AC23" s="118" t="s">
        <v>51</v>
      </c>
      <c r="AD23" s="127" t="s">
        <v>1354</v>
      </c>
      <c r="AE23" s="125">
        <v>583000</v>
      </c>
      <c r="AF23" s="125" t="s">
        <v>1256</v>
      </c>
      <c r="AG23" s="125" t="s">
        <v>213</v>
      </c>
      <c r="AH23" s="125">
        <v>2</v>
      </c>
      <c r="AI23" s="125" t="s">
        <v>1355</v>
      </c>
      <c r="AJ23" s="125" t="s">
        <v>1258</v>
      </c>
      <c r="AK23" s="126" t="s">
        <v>51</v>
      </c>
      <c r="AL23" s="127" t="s">
        <v>1356</v>
      </c>
      <c r="AM23" s="117" t="s">
        <v>230</v>
      </c>
      <c r="AN23" s="117">
        <v>0</v>
      </c>
      <c r="AO23" s="117" t="s">
        <v>213</v>
      </c>
      <c r="AP23" s="117">
        <v>2</v>
      </c>
      <c r="AQ23" s="117" t="s">
        <v>1357</v>
      </c>
      <c r="AR23" s="117">
        <v>0</v>
      </c>
      <c r="AS23" s="118" t="s">
        <v>1358</v>
      </c>
      <c r="AT23" s="128" t="s">
        <v>1359</v>
      </c>
      <c r="AU23" s="125">
        <v>0</v>
      </c>
      <c r="AV23" s="125">
        <v>0</v>
      </c>
      <c r="AW23" s="125" t="s">
        <v>213</v>
      </c>
      <c r="AX23" s="125">
        <v>2</v>
      </c>
      <c r="AY23" s="125">
        <v>0</v>
      </c>
      <c r="AZ23" s="125">
        <v>0</v>
      </c>
      <c r="BA23" s="126" t="s">
        <v>1040</v>
      </c>
      <c r="BB23" s="127" t="s">
        <v>1360</v>
      </c>
      <c r="BC23" s="117" t="s">
        <v>230</v>
      </c>
      <c r="BD23" s="117" t="s">
        <v>1361</v>
      </c>
      <c r="BE23" s="117" t="s">
        <v>213</v>
      </c>
      <c r="BF23" s="117">
        <v>2</v>
      </c>
      <c r="BG23" s="117" t="s">
        <v>1267</v>
      </c>
      <c r="BH23" s="117" t="s">
        <v>1268</v>
      </c>
      <c r="BI23" s="118" t="s">
        <v>1362</v>
      </c>
      <c r="BJ23" s="128" t="s">
        <v>1363</v>
      </c>
      <c r="BK23" s="128" t="s">
        <v>230</v>
      </c>
      <c r="BL23" s="128" t="s">
        <v>1364</v>
      </c>
      <c r="BM23" s="128" t="s">
        <v>230</v>
      </c>
      <c r="BN23" s="128" t="s">
        <v>230</v>
      </c>
      <c r="BO23" s="128" t="s">
        <v>1365</v>
      </c>
      <c r="BP23" s="125" t="s">
        <v>1364</v>
      </c>
      <c r="BQ23" s="129" t="s">
        <v>51</v>
      </c>
      <c r="BR23" s="127" t="s">
        <v>1366</v>
      </c>
      <c r="BS23" s="121">
        <v>0</v>
      </c>
      <c r="BT23" s="121">
        <v>0</v>
      </c>
      <c r="BU23" s="121" t="s">
        <v>213</v>
      </c>
      <c r="BV23" s="121">
        <v>2</v>
      </c>
      <c r="BW23" s="121">
        <v>0</v>
      </c>
      <c r="BX23" s="121">
        <v>0</v>
      </c>
      <c r="BY23" s="118" t="s">
        <v>1040</v>
      </c>
      <c r="BZ23" s="128" t="s">
        <v>1367</v>
      </c>
      <c r="CA23" s="128">
        <v>0</v>
      </c>
      <c r="CB23" s="128">
        <v>0</v>
      </c>
      <c r="CC23" s="128" t="s">
        <v>213</v>
      </c>
      <c r="CD23" s="128">
        <v>2</v>
      </c>
      <c r="CE23" s="128">
        <v>0</v>
      </c>
      <c r="CF23" s="128">
        <v>0</v>
      </c>
      <c r="CG23" s="129" t="s">
        <v>1040</v>
      </c>
      <c r="CH23" s="127" t="s">
        <v>1368</v>
      </c>
      <c r="CI23" s="128" t="e">
        <v>#N/A</v>
      </c>
      <c r="CJ23" s="128" t="e">
        <v>#N/A</v>
      </c>
      <c r="CK23" s="128" t="e">
        <v>#N/A</v>
      </c>
      <c r="CL23" s="128" t="e">
        <v>#N/A</v>
      </c>
      <c r="CM23" s="128" t="e">
        <v>#N/A</v>
      </c>
      <c r="CN23" s="128" t="e">
        <v>#N/A</v>
      </c>
      <c r="CO23" s="130" t="e">
        <v>#N/A</v>
      </c>
      <c r="CP23" s="128" t="s">
        <v>1369</v>
      </c>
      <c r="CQ23" s="121" t="s">
        <v>230</v>
      </c>
      <c r="CR23" s="121">
        <v>0</v>
      </c>
      <c r="CS23" s="121" t="s">
        <v>213</v>
      </c>
      <c r="CT23" s="121">
        <v>2</v>
      </c>
      <c r="CU23" s="121">
        <v>0</v>
      </c>
      <c r="CV23" s="121">
        <v>0</v>
      </c>
      <c r="CW23" s="118" t="s">
        <v>1040</v>
      </c>
      <c r="CX23" s="128" t="s">
        <v>1370</v>
      </c>
      <c r="CY23" s="125">
        <v>194000</v>
      </c>
      <c r="CZ23" s="125" t="s">
        <v>1256</v>
      </c>
      <c r="DA23" s="125" t="s">
        <v>213</v>
      </c>
      <c r="DB23" s="125">
        <v>2</v>
      </c>
      <c r="DC23" s="125" t="s">
        <v>1371</v>
      </c>
      <c r="DD23" s="125" t="s">
        <v>1326</v>
      </c>
      <c r="DE23" s="131" t="s">
        <v>51</v>
      </c>
      <c r="DF23" s="127" t="s">
        <v>1372</v>
      </c>
      <c r="DG23" s="117">
        <v>428000</v>
      </c>
      <c r="DH23" s="121" t="s">
        <v>1256</v>
      </c>
      <c r="DI23" s="121" t="s">
        <v>213</v>
      </c>
      <c r="DJ23" s="121">
        <v>2</v>
      </c>
      <c r="DK23" s="121" t="s">
        <v>1371</v>
      </c>
      <c r="DL23" s="121" t="s">
        <v>1326</v>
      </c>
      <c r="DM23" s="118" t="s">
        <v>51</v>
      </c>
      <c r="DN23" s="128" t="s">
        <v>1373</v>
      </c>
      <c r="DO23" s="125">
        <v>389000</v>
      </c>
      <c r="DP23" s="128" t="s">
        <v>1256</v>
      </c>
      <c r="DQ23" s="128" t="s">
        <v>213</v>
      </c>
      <c r="DR23" s="128">
        <v>2</v>
      </c>
      <c r="DS23" s="128" t="s">
        <v>1371</v>
      </c>
      <c r="DT23" s="128" t="s">
        <v>1326</v>
      </c>
      <c r="DU23" s="129" t="s">
        <v>51</v>
      </c>
      <c r="DV23" s="127" t="s">
        <v>1374</v>
      </c>
      <c r="DW23" s="117">
        <v>167000</v>
      </c>
      <c r="DX23" s="121" t="s">
        <v>1256</v>
      </c>
      <c r="DY23" s="121" t="s">
        <v>213</v>
      </c>
      <c r="DZ23" s="121">
        <v>2</v>
      </c>
      <c r="EA23" s="121" t="s">
        <v>1371</v>
      </c>
      <c r="EB23" s="121" t="s">
        <v>1326</v>
      </c>
      <c r="EC23" s="118" t="s">
        <v>51</v>
      </c>
      <c r="ED23" s="128" t="s">
        <v>1375</v>
      </c>
      <c r="EE23" s="125">
        <v>27000</v>
      </c>
      <c r="EF23" s="128" t="s">
        <v>1256</v>
      </c>
      <c r="EG23" s="128" t="s">
        <v>213</v>
      </c>
      <c r="EH23" s="128">
        <v>2</v>
      </c>
      <c r="EI23" s="128" t="s">
        <v>1376</v>
      </c>
      <c r="EJ23" s="128" t="s">
        <v>1326</v>
      </c>
      <c r="EK23" s="129" t="s">
        <v>51</v>
      </c>
      <c r="EL23" s="127" t="s">
        <v>1377</v>
      </c>
      <c r="EM23" s="117">
        <v>0</v>
      </c>
      <c r="EN23" s="121" t="s">
        <v>1256</v>
      </c>
      <c r="EO23" s="121" t="s">
        <v>213</v>
      </c>
      <c r="EP23" s="121">
        <v>2</v>
      </c>
      <c r="EQ23" s="121" t="s">
        <v>1371</v>
      </c>
      <c r="ER23" s="121" t="s">
        <v>1326</v>
      </c>
      <c r="ES23" s="118" t="s">
        <v>51</v>
      </c>
      <c r="ET23" s="128" t="s">
        <v>1378</v>
      </c>
      <c r="EU23" s="128">
        <v>29</v>
      </c>
      <c r="EV23" s="128" t="s">
        <v>1284</v>
      </c>
      <c r="EW23" s="128" t="s">
        <v>300</v>
      </c>
      <c r="EX23" s="128">
        <v>3</v>
      </c>
      <c r="EY23" s="128" t="s">
        <v>1285</v>
      </c>
      <c r="EZ23" s="128" t="s">
        <v>1286</v>
      </c>
      <c r="FA23" s="129" t="s">
        <v>51</v>
      </c>
      <c r="FB23" s="127" t="s">
        <v>1379</v>
      </c>
      <c r="FC23" s="121">
        <v>5</v>
      </c>
      <c r="FD23" s="121">
        <v>0</v>
      </c>
      <c r="FE23" s="121" t="s">
        <v>213</v>
      </c>
      <c r="FF23" s="121">
        <v>2</v>
      </c>
      <c r="FG23" s="121" t="s">
        <v>1380</v>
      </c>
      <c r="FH23" s="121">
        <v>0</v>
      </c>
      <c r="FI23" s="118" t="s">
        <v>1362</v>
      </c>
      <c r="FJ23" s="127" t="s">
        <v>1381</v>
      </c>
      <c r="FK23" s="128">
        <v>0</v>
      </c>
      <c r="FL23" s="128">
        <v>0</v>
      </c>
      <c r="FM23" s="128" t="s">
        <v>213</v>
      </c>
      <c r="FN23" s="128">
        <v>2</v>
      </c>
      <c r="FO23" s="128">
        <v>0</v>
      </c>
      <c r="FP23" s="125">
        <v>0</v>
      </c>
      <c r="FQ23" s="126" t="s">
        <v>1040</v>
      </c>
      <c r="FR23" s="127" t="s">
        <v>1382</v>
      </c>
      <c r="FS23" s="121">
        <v>0</v>
      </c>
      <c r="FT23" s="121">
        <v>0</v>
      </c>
      <c r="FU23" s="121" t="s">
        <v>213</v>
      </c>
      <c r="FV23" s="121">
        <v>2</v>
      </c>
      <c r="FW23" s="121">
        <v>0</v>
      </c>
      <c r="FX23" s="121">
        <v>0</v>
      </c>
      <c r="FY23" s="118" t="s">
        <v>1040</v>
      </c>
      <c r="FZ23" s="128" t="s">
        <v>1383</v>
      </c>
      <c r="GA23" s="128">
        <v>1</v>
      </c>
      <c r="GB23" s="128" t="s">
        <v>634</v>
      </c>
      <c r="GC23" s="128" t="s">
        <v>213</v>
      </c>
      <c r="GD23" s="128">
        <v>2</v>
      </c>
      <c r="GE23" s="128" t="s">
        <v>635</v>
      </c>
      <c r="GF23" s="128" t="s">
        <v>636</v>
      </c>
      <c r="GG23" s="129" t="s">
        <v>637</v>
      </c>
      <c r="GH23" s="127" t="s">
        <v>1384</v>
      </c>
      <c r="GI23" s="121">
        <v>0</v>
      </c>
      <c r="GJ23" s="121" t="s">
        <v>634</v>
      </c>
      <c r="GK23" s="121" t="s">
        <v>213</v>
      </c>
      <c r="GL23" s="121">
        <v>2</v>
      </c>
      <c r="GM23" s="121" t="s">
        <v>635</v>
      </c>
      <c r="GN23" s="121" t="s">
        <v>636</v>
      </c>
      <c r="GO23" s="118" t="s">
        <v>637</v>
      </c>
      <c r="GP23" s="128" t="s">
        <v>1385</v>
      </c>
      <c r="GQ23" s="128">
        <v>0</v>
      </c>
      <c r="GR23" s="128" t="s">
        <v>634</v>
      </c>
      <c r="GS23" s="128" t="s">
        <v>213</v>
      </c>
      <c r="GT23" s="128">
        <v>2</v>
      </c>
      <c r="GU23" s="128" t="s">
        <v>635</v>
      </c>
      <c r="GV23" s="128" t="s">
        <v>636</v>
      </c>
      <c r="GW23" s="129" t="s">
        <v>637</v>
      </c>
      <c r="GX23" s="127" t="s">
        <v>1386</v>
      </c>
      <c r="GY23" s="121">
        <v>0</v>
      </c>
      <c r="GZ23" s="121" t="s">
        <v>634</v>
      </c>
      <c r="HA23" s="121" t="s">
        <v>213</v>
      </c>
      <c r="HB23" s="121">
        <v>2</v>
      </c>
      <c r="HC23" s="121" t="s">
        <v>635</v>
      </c>
      <c r="HD23" s="121" t="s">
        <v>636</v>
      </c>
      <c r="HE23" s="118" t="s">
        <v>637</v>
      </c>
      <c r="HF23" s="128" t="s">
        <v>1387</v>
      </c>
      <c r="HG23" s="128">
        <v>0</v>
      </c>
      <c r="HH23" s="128" t="s">
        <v>634</v>
      </c>
      <c r="HI23" s="128" t="s">
        <v>213</v>
      </c>
      <c r="HJ23" s="128">
        <v>2</v>
      </c>
      <c r="HK23" s="128" t="s">
        <v>635</v>
      </c>
      <c r="HL23" s="128" t="s">
        <v>636</v>
      </c>
      <c r="HM23" s="129" t="s">
        <v>637</v>
      </c>
      <c r="HN23" s="127" t="s">
        <v>1388</v>
      </c>
      <c r="HO23" s="121">
        <v>0</v>
      </c>
      <c r="HP23" s="121" t="s">
        <v>634</v>
      </c>
      <c r="HQ23" s="121" t="s">
        <v>213</v>
      </c>
      <c r="HR23" s="121">
        <v>2</v>
      </c>
      <c r="HS23" s="121" t="s">
        <v>635</v>
      </c>
      <c r="HT23" s="121" t="s">
        <v>636</v>
      </c>
      <c r="HU23" s="118" t="s">
        <v>637</v>
      </c>
      <c r="HV23" s="128" t="s">
        <v>1389</v>
      </c>
      <c r="HW23" s="128">
        <v>0</v>
      </c>
      <c r="HX23" s="128" t="s">
        <v>634</v>
      </c>
      <c r="HY23" s="128" t="s">
        <v>213</v>
      </c>
      <c r="HZ23" s="128">
        <v>2</v>
      </c>
      <c r="IA23" s="128" t="s">
        <v>635</v>
      </c>
      <c r="IB23" s="128" t="s">
        <v>636</v>
      </c>
      <c r="IC23" s="129" t="s">
        <v>637</v>
      </c>
      <c r="ID23" s="127" t="s">
        <v>1390</v>
      </c>
      <c r="IE23" s="121">
        <v>0</v>
      </c>
      <c r="IF23" s="121" t="s">
        <v>634</v>
      </c>
      <c r="IG23" s="121" t="s">
        <v>213</v>
      </c>
      <c r="IH23" s="121">
        <v>2</v>
      </c>
      <c r="II23" s="121" t="s">
        <v>635</v>
      </c>
      <c r="IJ23" s="121" t="s">
        <v>636</v>
      </c>
      <c r="IK23" s="118" t="s">
        <v>637</v>
      </c>
      <c r="IL23" s="128" t="s">
        <v>1391</v>
      </c>
      <c r="IM23" s="128">
        <v>1</v>
      </c>
      <c r="IN23" s="128" t="s">
        <v>634</v>
      </c>
      <c r="IO23" s="128" t="s">
        <v>213</v>
      </c>
      <c r="IP23" s="128">
        <v>2</v>
      </c>
      <c r="IQ23" s="128" t="s">
        <v>635</v>
      </c>
      <c r="IR23" s="128" t="s">
        <v>636</v>
      </c>
      <c r="IS23" s="129" t="s">
        <v>637</v>
      </c>
    </row>
    <row r="24" spans="1:253" s="123" customFormat="1" ht="12.75" customHeight="1">
      <c r="A24" s="123" t="s">
        <v>1392</v>
      </c>
      <c r="B24" s="123" t="s">
        <v>512</v>
      </c>
      <c r="C24" s="123" t="s">
        <v>1393</v>
      </c>
      <c r="D24" s="123" t="s">
        <v>1394</v>
      </c>
      <c r="E24" s="123" t="s">
        <v>1395</v>
      </c>
      <c r="F24" s="123" t="s">
        <v>1396</v>
      </c>
      <c r="G24" s="116">
        <v>43100000</v>
      </c>
      <c r="H24" s="117" t="s">
        <v>1397</v>
      </c>
      <c r="I24" s="117" t="s">
        <v>213</v>
      </c>
      <c r="J24" s="117">
        <v>2</v>
      </c>
      <c r="K24" s="117" t="s">
        <v>1398</v>
      </c>
      <c r="L24" s="117" t="s">
        <v>1399</v>
      </c>
      <c r="M24" s="118" t="s">
        <v>612</v>
      </c>
      <c r="N24" s="127" t="s">
        <v>1400</v>
      </c>
      <c r="O24" s="119">
        <v>2381000</v>
      </c>
      <c r="P24" s="119" t="s">
        <v>656</v>
      </c>
      <c r="Q24" s="119" t="s">
        <v>213</v>
      </c>
      <c r="R24" s="119">
        <v>2</v>
      </c>
      <c r="S24" s="119" t="s">
        <v>1401</v>
      </c>
      <c r="T24" s="119" t="s">
        <v>1402</v>
      </c>
      <c r="U24" s="120" t="s">
        <v>586</v>
      </c>
      <c r="V24" s="127" t="s">
        <v>1403</v>
      </c>
      <c r="W24" s="117">
        <v>43100000</v>
      </c>
      <c r="X24" s="117" t="s">
        <v>1397</v>
      </c>
      <c r="Y24" s="117" t="s">
        <v>213</v>
      </c>
      <c r="Z24" s="117">
        <v>2</v>
      </c>
      <c r="AA24" s="117" t="s">
        <v>1401</v>
      </c>
      <c r="AB24" s="117" t="s">
        <v>1399</v>
      </c>
      <c r="AC24" s="118" t="s">
        <v>612</v>
      </c>
      <c r="AD24" s="127" t="s">
        <v>1404</v>
      </c>
      <c r="AE24" s="125" t="s">
        <v>230</v>
      </c>
      <c r="AF24" s="125" t="s">
        <v>1405</v>
      </c>
      <c r="AG24" s="125" t="s">
        <v>230</v>
      </c>
      <c r="AH24" s="125" t="s">
        <v>230</v>
      </c>
      <c r="AI24" s="125" t="s">
        <v>1406</v>
      </c>
      <c r="AJ24" s="125" t="s">
        <v>1407</v>
      </c>
      <c r="AK24" s="126" t="s">
        <v>1408</v>
      </c>
      <c r="AL24" s="127" t="s">
        <v>1409</v>
      </c>
      <c r="AM24" s="117" t="s">
        <v>230</v>
      </c>
      <c r="AN24" s="117" t="s">
        <v>1405</v>
      </c>
      <c r="AO24" s="117" t="s">
        <v>230</v>
      </c>
      <c r="AP24" s="117" t="s">
        <v>230</v>
      </c>
      <c r="AQ24" s="117" t="s">
        <v>1406</v>
      </c>
      <c r="AR24" s="117" t="s">
        <v>1407</v>
      </c>
      <c r="AS24" s="118" t="s">
        <v>1408</v>
      </c>
      <c r="AT24" s="128" t="s">
        <v>1410</v>
      </c>
      <c r="AU24" s="125" t="s">
        <v>230</v>
      </c>
      <c r="AV24" s="125" t="s">
        <v>230</v>
      </c>
      <c r="AW24" s="125" t="s">
        <v>230</v>
      </c>
      <c r="AX24" s="125" t="s">
        <v>230</v>
      </c>
      <c r="AY24" s="125" t="s">
        <v>230</v>
      </c>
      <c r="AZ24" s="125" t="s">
        <v>230</v>
      </c>
      <c r="BA24" s="126" t="s">
        <v>586</v>
      </c>
      <c r="BB24" s="127" t="s">
        <v>1411</v>
      </c>
      <c r="BC24" s="117" t="s">
        <v>230</v>
      </c>
      <c r="BD24" s="117" t="s">
        <v>230</v>
      </c>
      <c r="BE24" s="117" t="s">
        <v>230</v>
      </c>
      <c r="BF24" s="117" t="s">
        <v>230</v>
      </c>
      <c r="BG24" s="117" t="s">
        <v>230</v>
      </c>
      <c r="BH24" s="117" t="s">
        <v>230</v>
      </c>
      <c r="BI24" s="118" t="s">
        <v>586</v>
      </c>
      <c r="BJ24" s="128" t="s">
        <v>1412</v>
      </c>
      <c r="BK24" s="128">
        <v>651</v>
      </c>
      <c r="BL24" s="128" t="s">
        <v>1413</v>
      </c>
      <c r="BM24" s="128" t="s">
        <v>300</v>
      </c>
      <c r="BN24" s="128">
        <v>3</v>
      </c>
      <c r="BO24" s="128" t="s">
        <v>1414</v>
      </c>
      <c r="BP24" s="125" t="s">
        <v>609</v>
      </c>
      <c r="BQ24" s="129" t="s">
        <v>1415</v>
      </c>
      <c r="BR24" s="127" t="s">
        <v>1416</v>
      </c>
      <c r="BS24" s="121">
        <v>0</v>
      </c>
      <c r="BT24" s="121">
        <v>0</v>
      </c>
      <c r="BU24" s="121" t="s">
        <v>213</v>
      </c>
      <c r="BV24" s="121">
        <v>2</v>
      </c>
      <c r="BW24" s="121" t="s">
        <v>1417</v>
      </c>
      <c r="BX24" s="121">
        <v>0</v>
      </c>
      <c r="BY24" s="118" t="s">
        <v>476</v>
      </c>
      <c r="BZ24" s="128" t="s">
        <v>1418</v>
      </c>
      <c r="CA24" s="128">
        <v>0</v>
      </c>
      <c r="CB24" s="128">
        <v>0</v>
      </c>
      <c r="CC24" s="128" t="s">
        <v>213</v>
      </c>
      <c r="CD24" s="128">
        <v>2</v>
      </c>
      <c r="CE24" s="128" t="s">
        <v>1417</v>
      </c>
      <c r="CF24" s="128">
        <v>0</v>
      </c>
      <c r="CG24" s="129" t="s">
        <v>476</v>
      </c>
      <c r="CH24" s="127" t="s">
        <v>1419</v>
      </c>
      <c r="CI24" s="128" t="e">
        <v>#N/A</v>
      </c>
      <c r="CJ24" s="128" t="e">
        <v>#N/A</v>
      </c>
      <c r="CK24" s="128" t="e">
        <v>#N/A</v>
      </c>
      <c r="CL24" s="128" t="e">
        <v>#N/A</v>
      </c>
      <c r="CM24" s="128" t="e">
        <v>#N/A</v>
      </c>
      <c r="CN24" s="128" t="e">
        <v>#N/A</v>
      </c>
      <c r="CO24" s="130" t="e">
        <v>#N/A</v>
      </c>
      <c r="CP24" s="128" t="s">
        <v>1420</v>
      </c>
      <c r="CQ24" s="121" t="s">
        <v>230</v>
      </c>
      <c r="CR24" s="121">
        <v>0</v>
      </c>
      <c r="CS24" s="121" t="s">
        <v>213</v>
      </c>
      <c r="CT24" s="121">
        <v>2</v>
      </c>
      <c r="CU24" s="121" t="s">
        <v>1421</v>
      </c>
      <c r="CV24" s="121">
        <v>0</v>
      </c>
      <c r="CW24" s="118" t="s">
        <v>476</v>
      </c>
      <c r="CX24" s="128" t="s">
        <v>1422</v>
      </c>
      <c r="CY24" s="125" t="s">
        <v>230</v>
      </c>
      <c r="CZ24" s="125" t="s">
        <v>230</v>
      </c>
      <c r="DA24" s="125" t="s">
        <v>230</v>
      </c>
      <c r="DB24" s="125" t="s">
        <v>230</v>
      </c>
      <c r="DC24" s="125" t="s">
        <v>1423</v>
      </c>
      <c r="DD24" s="125" t="s">
        <v>230</v>
      </c>
      <c r="DE24" s="131" t="s">
        <v>586</v>
      </c>
      <c r="DF24" s="127" t="s">
        <v>1424</v>
      </c>
      <c r="DG24" s="117" t="s">
        <v>230</v>
      </c>
      <c r="DH24" s="121" t="s">
        <v>230</v>
      </c>
      <c r="DI24" s="121" t="s">
        <v>230</v>
      </c>
      <c r="DJ24" s="121" t="s">
        <v>230</v>
      </c>
      <c r="DK24" s="121" t="s">
        <v>1423</v>
      </c>
      <c r="DL24" s="121" t="s">
        <v>230</v>
      </c>
      <c r="DM24" s="118" t="s">
        <v>586</v>
      </c>
      <c r="DN24" s="128" t="s">
        <v>1425</v>
      </c>
      <c r="DO24" s="125" t="s">
        <v>230</v>
      </c>
      <c r="DP24" s="128" t="s">
        <v>230</v>
      </c>
      <c r="DQ24" s="128" t="s">
        <v>230</v>
      </c>
      <c r="DR24" s="128" t="s">
        <v>230</v>
      </c>
      <c r="DS24" s="128" t="s">
        <v>1423</v>
      </c>
      <c r="DT24" s="128" t="s">
        <v>230</v>
      </c>
      <c r="DU24" s="129" t="s">
        <v>586</v>
      </c>
      <c r="DV24" s="127" t="s">
        <v>1426</v>
      </c>
      <c r="DW24" s="117" t="s">
        <v>230</v>
      </c>
      <c r="DX24" s="121" t="s">
        <v>230</v>
      </c>
      <c r="DY24" s="121" t="s">
        <v>230</v>
      </c>
      <c r="DZ24" s="121" t="s">
        <v>230</v>
      </c>
      <c r="EA24" s="121" t="s">
        <v>1423</v>
      </c>
      <c r="EB24" s="121" t="s">
        <v>230</v>
      </c>
      <c r="EC24" s="118" t="s">
        <v>586</v>
      </c>
      <c r="ED24" s="128" t="s">
        <v>1427</v>
      </c>
      <c r="EE24" s="125" t="s">
        <v>230</v>
      </c>
      <c r="EF24" s="128" t="s">
        <v>230</v>
      </c>
      <c r="EG24" s="128" t="s">
        <v>230</v>
      </c>
      <c r="EH24" s="128" t="s">
        <v>230</v>
      </c>
      <c r="EI24" s="128" t="s">
        <v>1423</v>
      </c>
      <c r="EJ24" s="128" t="s">
        <v>230</v>
      </c>
      <c r="EK24" s="129" t="s">
        <v>586</v>
      </c>
      <c r="EL24" s="127" t="s">
        <v>1428</v>
      </c>
      <c r="EM24" s="117" t="s">
        <v>230</v>
      </c>
      <c r="EN24" s="121" t="s">
        <v>230</v>
      </c>
      <c r="EO24" s="121" t="s">
        <v>230</v>
      </c>
      <c r="EP24" s="121" t="s">
        <v>230</v>
      </c>
      <c r="EQ24" s="121" t="s">
        <v>1423</v>
      </c>
      <c r="ER24" s="121" t="s">
        <v>230</v>
      </c>
      <c r="ES24" s="118" t="s">
        <v>586</v>
      </c>
      <c r="ET24" s="128" t="s">
        <v>1429</v>
      </c>
      <c r="EU24" s="128">
        <v>651</v>
      </c>
      <c r="EV24" s="128" t="s">
        <v>1430</v>
      </c>
      <c r="EW24" s="128" t="s">
        <v>300</v>
      </c>
      <c r="EX24" s="128">
        <v>3</v>
      </c>
      <c r="EY24" s="128" t="s">
        <v>1431</v>
      </c>
      <c r="EZ24" s="128" t="s">
        <v>1432</v>
      </c>
      <c r="FA24" s="129" t="s">
        <v>1415</v>
      </c>
      <c r="FB24" s="127" t="s">
        <v>1433</v>
      </c>
      <c r="FC24" s="121">
        <v>2</v>
      </c>
      <c r="FD24" s="121">
        <v>0</v>
      </c>
      <c r="FE24" s="121" t="s">
        <v>213</v>
      </c>
      <c r="FF24" s="121">
        <v>2</v>
      </c>
      <c r="FG24" s="121" t="s">
        <v>1434</v>
      </c>
      <c r="FH24" s="121">
        <v>0</v>
      </c>
      <c r="FI24" s="118" t="s">
        <v>1408</v>
      </c>
      <c r="FJ24" s="127" t="s">
        <v>1435</v>
      </c>
      <c r="FK24" s="128" t="s">
        <v>230</v>
      </c>
      <c r="FL24" s="128">
        <v>0</v>
      </c>
      <c r="FM24" s="128" t="s">
        <v>213</v>
      </c>
      <c r="FN24" s="128">
        <v>2</v>
      </c>
      <c r="FO24" s="128" t="s">
        <v>1436</v>
      </c>
      <c r="FP24" s="125">
        <v>0</v>
      </c>
      <c r="FQ24" s="126" t="s">
        <v>476</v>
      </c>
      <c r="FR24" s="127" t="s">
        <v>1437</v>
      </c>
      <c r="FS24" s="121" t="s">
        <v>230</v>
      </c>
      <c r="FT24" s="121">
        <v>0</v>
      </c>
      <c r="FU24" s="121" t="s">
        <v>213</v>
      </c>
      <c r="FV24" s="121">
        <v>2</v>
      </c>
      <c r="FW24" s="121" t="s">
        <v>1436</v>
      </c>
      <c r="FX24" s="121">
        <v>0</v>
      </c>
      <c r="FY24" s="118" t="s">
        <v>476</v>
      </c>
      <c r="FZ24" s="128" t="s">
        <v>1438</v>
      </c>
      <c r="GA24" s="128">
        <v>1</v>
      </c>
      <c r="GB24" s="128" t="s">
        <v>261</v>
      </c>
      <c r="GC24" s="128" t="s">
        <v>213</v>
      </c>
      <c r="GD24" s="128">
        <v>2</v>
      </c>
      <c r="GE24" s="128" t="s">
        <v>262</v>
      </c>
      <c r="GF24" s="128" t="s">
        <v>263</v>
      </c>
      <c r="GG24" s="129" t="s">
        <v>52</v>
      </c>
      <c r="GH24" s="127" t="s">
        <v>1439</v>
      </c>
      <c r="GI24" s="121">
        <v>0</v>
      </c>
      <c r="GJ24" s="121" t="s">
        <v>261</v>
      </c>
      <c r="GK24" s="121" t="s">
        <v>213</v>
      </c>
      <c r="GL24" s="121">
        <v>2</v>
      </c>
      <c r="GM24" s="121" t="s">
        <v>262</v>
      </c>
      <c r="GN24" s="121" t="s">
        <v>263</v>
      </c>
      <c r="GO24" s="118" t="s">
        <v>52</v>
      </c>
      <c r="GP24" s="128" t="s">
        <v>1440</v>
      </c>
      <c r="GQ24" s="128">
        <v>1</v>
      </c>
      <c r="GR24" s="128" t="s">
        <v>261</v>
      </c>
      <c r="GS24" s="128" t="s">
        <v>213</v>
      </c>
      <c r="GT24" s="128">
        <v>2</v>
      </c>
      <c r="GU24" s="128" t="s">
        <v>262</v>
      </c>
      <c r="GV24" s="128" t="s">
        <v>263</v>
      </c>
      <c r="GW24" s="129" t="s">
        <v>52</v>
      </c>
      <c r="GX24" s="127" t="s">
        <v>1441</v>
      </c>
      <c r="GY24" s="121">
        <v>0</v>
      </c>
      <c r="GZ24" s="121" t="s">
        <v>261</v>
      </c>
      <c r="HA24" s="121" t="s">
        <v>213</v>
      </c>
      <c r="HB24" s="121">
        <v>2</v>
      </c>
      <c r="HC24" s="121" t="s">
        <v>262</v>
      </c>
      <c r="HD24" s="121" t="s">
        <v>263</v>
      </c>
      <c r="HE24" s="118" t="s">
        <v>52</v>
      </c>
      <c r="HF24" s="128" t="s">
        <v>1442</v>
      </c>
      <c r="HG24" s="128">
        <v>0</v>
      </c>
      <c r="HH24" s="128" t="s">
        <v>261</v>
      </c>
      <c r="HI24" s="128" t="s">
        <v>213</v>
      </c>
      <c r="HJ24" s="128">
        <v>2</v>
      </c>
      <c r="HK24" s="128" t="s">
        <v>262</v>
      </c>
      <c r="HL24" s="128" t="s">
        <v>263</v>
      </c>
      <c r="HM24" s="129" t="s">
        <v>52</v>
      </c>
      <c r="HN24" s="127" t="s">
        <v>1443</v>
      </c>
      <c r="HO24" s="121">
        <v>2</v>
      </c>
      <c r="HP24" s="121" t="s">
        <v>261</v>
      </c>
      <c r="HQ24" s="121" t="s">
        <v>213</v>
      </c>
      <c r="HR24" s="121">
        <v>2</v>
      </c>
      <c r="HS24" s="121" t="s">
        <v>262</v>
      </c>
      <c r="HT24" s="121" t="s">
        <v>263</v>
      </c>
      <c r="HU24" s="118" t="s">
        <v>52</v>
      </c>
      <c r="HV24" s="128" t="s">
        <v>1444</v>
      </c>
      <c r="HW24" s="128">
        <v>0</v>
      </c>
      <c r="HX24" s="128" t="s">
        <v>261</v>
      </c>
      <c r="HY24" s="128" t="s">
        <v>213</v>
      </c>
      <c r="HZ24" s="128">
        <v>2</v>
      </c>
      <c r="IA24" s="128" t="s">
        <v>262</v>
      </c>
      <c r="IB24" s="128" t="s">
        <v>263</v>
      </c>
      <c r="IC24" s="129" t="s">
        <v>52</v>
      </c>
      <c r="ID24" s="127" t="s">
        <v>1445</v>
      </c>
      <c r="IE24" s="121">
        <v>1</v>
      </c>
      <c r="IF24" s="121" t="s">
        <v>261</v>
      </c>
      <c r="IG24" s="121" t="s">
        <v>213</v>
      </c>
      <c r="IH24" s="121">
        <v>2</v>
      </c>
      <c r="II24" s="121" t="s">
        <v>262</v>
      </c>
      <c r="IJ24" s="121" t="s">
        <v>263</v>
      </c>
      <c r="IK24" s="118" t="s">
        <v>52</v>
      </c>
      <c r="IL24" s="128" t="s">
        <v>1446</v>
      </c>
      <c r="IM24" s="128">
        <v>0</v>
      </c>
      <c r="IN24" s="128" t="s">
        <v>261</v>
      </c>
      <c r="IO24" s="128" t="s">
        <v>213</v>
      </c>
      <c r="IP24" s="128">
        <v>2</v>
      </c>
      <c r="IQ24" s="128" t="s">
        <v>262</v>
      </c>
      <c r="IR24" s="128" t="s">
        <v>263</v>
      </c>
      <c r="IS24" s="129" t="s">
        <v>52</v>
      </c>
    </row>
    <row r="25" spans="1:253" s="123" customFormat="1" ht="12.75" customHeight="1">
      <c r="A25" s="123" t="s">
        <v>1447</v>
      </c>
      <c r="B25" s="123" t="s">
        <v>512</v>
      </c>
      <c r="C25" s="123" t="s">
        <v>1448</v>
      </c>
      <c r="D25" s="123" t="s">
        <v>1394</v>
      </c>
      <c r="E25" s="123" t="s">
        <v>1395</v>
      </c>
      <c r="F25" s="123" t="s">
        <v>1449</v>
      </c>
      <c r="G25" s="116">
        <v>43100000</v>
      </c>
      <c r="H25" s="117" t="s">
        <v>1397</v>
      </c>
      <c r="I25" s="117" t="s">
        <v>213</v>
      </c>
      <c r="J25" s="117">
        <v>2</v>
      </c>
      <c r="K25" s="117" t="s">
        <v>1398</v>
      </c>
      <c r="L25" s="117" t="s">
        <v>1399</v>
      </c>
      <c r="M25" s="118" t="s">
        <v>612</v>
      </c>
      <c r="N25" s="127" t="s">
        <v>1450</v>
      </c>
      <c r="O25" s="119">
        <v>159000</v>
      </c>
      <c r="P25" s="119" t="s">
        <v>1451</v>
      </c>
      <c r="Q25" s="119" t="s">
        <v>213</v>
      </c>
      <c r="R25" s="119">
        <v>2</v>
      </c>
      <c r="S25" s="119" t="s">
        <v>1452</v>
      </c>
      <c r="T25" s="119" t="s">
        <v>1453</v>
      </c>
      <c r="U25" s="120" t="s">
        <v>612</v>
      </c>
      <c r="V25" s="127" t="s">
        <v>1454</v>
      </c>
      <c r="W25" s="117">
        <v>223000</v>
      </c>
      <c r="X25" s="117" t="s">
        <v>1455</v>
      </c>
      <c r="Y25" s="117" t="s">
        <v>213</v>
      </c>
      <c r="Z25" s="117">
        <v>2</v>
      </c>
      <c r="AA25" s="117" t="s">
        <v>1456</v>
      </c>
      <c r="AB25" s="117" t="s">
        <v>1457</v>
      </c>
      <c r="AC25" s="118" t="s">
        <v>476</v>
      </c>
      <c r="AD25" s="127" t="s">
        <v>1458</v>
      </c>
      <c r="AE25" s="125">
        <v>174000</v>
      </c>
      <c r="AF25" s="125" t="s">
        <v>1459</v>
      </c>
      <c r="AG25" s="125" t="s">
        <v>300</v>
      </c>
      <c r="AH25" s="125">
        <v>3</v>
      </c>
      <c r="AI25" s="125" t="s">
        <v>1460</v>
      </c>
      <c r="AJ25" s="125" t="s">
        <v>1461</v>
      </c>
      <c r="AK25" s="126" t="s">
        <v>586</v>
      </c>
      <c r="AL25" s="127" t="s">
        <v>1462</v>
      </c>
      <c r="AM25" s="117">
        <v>174000</v>
      </c>
      <c r="AN25" s="117" t="s">
        <v>1459</v>
      </c>
      <c r="AO25" s="117" t="s">
        <v>300</v>
      </c>
      <c r="AP25" s="117">
        <v>3</v>
      </c>
      <c r="AQ25" s="117" t="s">
        <v>1460</v>
      </c>
      <c r="AR25" s="117" t="s">
        <v>1461</v>
      </c>
      <c r="AS25" s="118" t="s">
        <v>586</v>
      </c>
      <c r="AT25" s="128" t="s">
        <v>1463</v>
      </c>
      <c r="AU25" s="125" t="s">
        <v>230</v>
      </c>
      <c r="AV25" s="125" t="s">
        <v>230</v>
      </c>
      <c r="AW25" s="125" t="s">
        <v>230</v>
      </c>
      <c r="AX25" s="125" t="s">
        <v>230</v>
      </c>
      <c r="AY25" s="125" t="s">
        <v>1421</v>
      </c>
      <c r="AZ25" s="125" t="s">
        <v>230</v>
      </c>
      <c r="BA25" s="126" t="s">
        <v>612</v>
      </c>
      <c r="BB25" s="127" t="s">
        <v>1464</v>
      </c>
      <c r="BC25" s="117" t="s">
        <v>230</v>
      </c>
      <c r="BD25" s="117" t="s">
        <v>230</v>
      </c>
      <c r="BE25" s="117" t="s">
        <v>230</v>
      </c>
      <c r="BF25" s="117" t="s">
        <v>230</v>
      </c>
      <c r="BG25" s="117" t="s">
        <v>1421</v>
      </c>
      <c r="BH25" s="117" t="s">
        <v>230</v>
      </c>
      <c r="BI25" s="118" t="s">
        <v>586</v>
      </c>
      <c r="BJ25" s="128" t="s">
        <v>1465</v>
      </c>
      <c r="BK25" s="128">
        <v>0</v>
      </c>
      <c r="BL25" s="128" t="s">
        <v>1466</v>
      </c>
      <c r="BM25" s="128" t="s">
        <v>300</v>
      </c>
      <c r="BN25" s="128">
        <v>3</v>
      </c>
      <c r="BO25" s="128" t="s">
        <v>1467</v>
      </c>
      <c r="BP25" s="125" t="s">
        <v>674</v>
      </c>
      <c r="BQ25" s="129" t="s">
        <v>1415</v>
      </c>
      <c r="BR25" s="127" t="s">
        <v>1468</v>
      </c>
      <c r="BS25" s="121" t="s">
        <v>230</v>
      </c>
      <c r="BT25" s="121" t="s">
        <v>230</v>
      </c>
      <c r="BU25" s="121" t="s">
        <v>230</v>
      </c>
      <c r="BV25" s="121" t="s">
        <v>230</v>
      </c>
      <c r="BW25" s="121" t="s">
        <v>230</v>
      </c>
      <c r="BX25" s="121" t="s">
        <v>230</v>
      </c>
      <c r="BY25" s="118" t="s">
        <v>586</v>
      </c>
      <c r="BZ25" s="128" t="s">
        <v>1469</v>
      </c>
      <c r="CA25" s="128" t="s">
        <v>230</v>
      </c>
      <c r="CB25" s="128" t="s">
        <v>230</v>
      </c>
      <c r="CC25" s="128" t="s">
        <v>230</v>
      </c>
      <c r="CD25" s="128" t="s">
        <v>230</v>
      </c>
      <c r="CE25" s="128" t="s">
        <v>230</v>
      </c>
      <c r="CF25" s="128" t="s">
        <v>230</v>
      </c>
      <c r="CG25" s="129" t="s">
        <v>586</v>
      </c>
      <c r="CH25" s="127" t="s">
        <v>1470</v>
      </c>
      <c r="CI25" s="128" t="e">
        <v>#N/A</v>
      </c>
      <c r="CJ25" s="128" t="e">
        <v>#N/A</v>
      </c>
      <c r="CK25" s="128" t="e">
        <v>#N/A</v>
      </c>
      <c r="CL25" s="128" t="e">
        <v>#N/A</v>
      </c>
      <c r="CM25" s="128" t="e">
        <v>#N/A</v>
      </c>
      <c r="CN25" s="128" t="e">
        <v>#N/A</v>
      </c>
      <c r="CO25" s="130" t="e">
        <v>#N/A</v>
      </c>
      <c r="CP25" s="128" t="s">
        <v>1471</v>
      </c>
      <c r="CQ25" s="121" t="s">
        <v>230</v>
      </c>
      <c r="CR25" s="121" t="s">
        <v>230</v>
      </c>
      <c r="CS25" s="121" t="s">
        <v>230</v>
      </c>
      <c r="CT25" s="121" t="s">
        <v>230</v>
      </c>
      <c r="CU25" s="121" t="s">
        <v>230</v>
      </c>
      <c r="CV25" s="121" t="s">
        <v>230</v>
      </c>
      <c r="CW25" s="118" t="s">
        <v>586</v>
      </c>
      <c r="CX25" s="128" t="s">
        <v>1472</v>
      </c>
      <c r="CY25" s="125">
        <v>90000</v>
      </c>
      <c r="CZ25" s="125" t="s">
        <v>1473</v>
      </c>
      <c r="DA25" s="125" t="s">
        <v>300</v>
      </c>
      <c r="DB25" s="125">
        <v>3</v>
      </c>
      <c r="DC25" s="125" t="s">
        <v>1474</v>
      </c>
      <c r="DD25" s="125" t="s">
        <v>1461</v>
      </c>
      <c r="DE25" s="131" t="s">
        <v>586</v>
      </c>
      <c r="DF25" s="127" t="s">
        <v>1475</v>
      </c>
      <c r="DG25" s="117">
        <v>49000</v>
      </c>
      <c r="DH25" s="121" t="s">
        <v>1473</v>
      </c>
      <c r="DI25" s="121" t="s">
        <v>300</v>
      </c>
      <c r="DJ25" s="121">
        <v>3</v>
      </c>
      <c r="DK25" s="121" t="s">
        <v>1474</v>
      </c>
      <c r="DL25" s="121" t="s">
        <v>1461</v>
      </c>
      <c r="DM25" s="118" t="s">
        <v>586</v>
      </c>
      <c r="DN25" s="128" t="s">
        <v>1476</v>
      </c>
      <c r="DO25" s="125">
        <v>84000</v>
      </c>
      <c r="DP25" s="128" t="s">
        <v>1473</v>
      </c>
      <c r="DQ25" s="128" t="s">
        <v>300</v>
      </c>
      <c r="DR25" s="128">
        <v>3</v>
      </c>
      <c r="DS25" s="128" t="s">
        <v>1474</v>
      </c>
      <c r="DT25" s="128" t="s">
        <v>1461</v>
      </c>
      <c r="DU25" s="129" t="s">
        <v>586</v>
      </c>
      <c r="DV25" s="127" t="s">
        <v>1477</v>
      </c>
      <c r="DW25" s="117">
        <v>90000</v>
      </c>
      <c r="DX25" s="121" t="s">
        <v>1473</v>
      </c>
      <c r="DY25" s="121" t="s">
        <v>300</v>
      </c>
      <c r="DZ25" s="121">
        <v>3</v>
      </c>
      <c r="EA25" s="121" t="s">
        <v>1474</v>
      </c>
      <c r="EB25" s="121" t="s">
        <v>1461</v>
      </c>
      <c r="EC25" s="118" t="s">
        <v>586</v>
      </c>
      <c r="ED25" s="128" t="s">
        <v>1478</v>
      </c>
      <c r="EE25" s="125">
        <v>0</v>
      </c>
      <c r="EF25" s="128" t="s">
        <v>1473</v>
      </c>
      <c r="EG25" s="128" t="s">
        <v>300</v>
      </c>
      <c r="EH25" s="128">
        <v>3</v>
      </c>
      <c r="EI25" s="128" t="s">
        <v>1474</v>
      </c>
      <c r="EJ25" s="128" t="s">
        <v>1461</v>
      </c>
      <c r="EK25" s="129" t="s">
        <v>586</v>
      </c>
      <c r="EL25" s="127" t="s">
        <v>1479</v>
      </c>
      <c r="EM25" s="117">
        <v>0</v>
      </c>
      <c r="EN25" s="121" t="s">
        <v>1473</v>
      </c>
      <c r="EO25" s="121" t="s">
        <v>300</v>
      </c>
      <c r="EP25" s="121">
        <v>3</v>
      </c>
      <c r="EQ25" s="121" t="s">
        <v>1474</v>
      </c>
      <c r="ER25" s="121" t="s">
        <v>1461</v>
      </c>
      <c r="ES25" s="118" t="s">
        <v>586</v>
      </c>
      <c r="ET25" s="128" t="s">
        <v>1480</v>
      </c>
      <c r="EU25" s="128">
        <v>651</v>
      </c>
      <c r="EV25" s="128" t="s">
        <v>1430</v>
      </c>
      <c r="EW25" s="128" t="s">
        <v>300</v>
      </c>
      <c r="EX25" s="128">
        <v>3</v>
      </c>
      <c r="EY25" s="128" t="s">
        <v>1431</v>
      </c>
      <c r="EZ25" s="128" t="s">
        <v>1432</v>
      </c>
      <c r="FA25" s="129" t="s">
        <v>1415</v>
      </c>
      <c r="FB25" s="127" t="s">
        <v>1481</v>
      </c>
      <c r="FC25" s="121">
        <v>1</v>
      </c>
      <c r="FD25" s="121">
        <v>0</v>
      </c>
      <c r="FE25" s="121" t="s">
        <v>213</v>
      </c>
      <c r="FF25" s="121">
        <v>2</v>
      </c>
      <c r="FG25" s="121" t="s">
        <v>1482</v>
      </c>
      <c r="FH25" s="121">
        <v>0</v>
      </c>
      <c r="FI25" s="118" t="s">
        <v>476</v>
      </c>
      <c r="FJ25" s="127" t="s">
        <v>1483</v>
      </c>
      <c r="FK25" s="128">
        <v>0</v>
      </c>
      <c r="FL25" s="128">
        <v>0</v>
      </c>
      <c r="FM25" s="128" t="s">
        <v>213</v>
      </c>
      <c r="FN25" s="128">
        <v>2</v>
      </c>
      <c r="FO25" s="128" t="s">
        <v>1484</v>
      </c>
      <c r="FP25" s="125">
        <v>0</v>
      </c>
      <c r="FQ25" s="126" t="s">
        <v>476</v>
      </c>
      <c r="FR25" s="127" t="s">
        <v>1485</v>
      </c>
      <c r="FS25" s="121">
        <v>0</v>
      </c>
      <c r="FT25" s="121">
        <v>0</v>
      </c>
      <c r="FU25" s="121" t="s">
        <v>213</v>
      </c>
      <c r="FV25" s="121">
        <v>2</v>
      </c>
      <c r="FW25" s="121" t="s">
        <v>1484</v>
      </c>
      <c r="FX25" s="121">
        <v>0</v>
      </c>
      <c r="FY25" s="118" t="s">
        <v>476</v>
      </c>
      <c r="FZ25" s="128" t="s">
        <v>1486</v>
      </c>
      <c r="GA25" s="128">
        <v>1</v>
      </c>
      <c r="GB25" s="128" t="s">
        <v>261</v>
      </c>
      <c r="GC25" s="128" t="s">
        <v>213</v>
      </c>
      <c r="GD25" s="128">
        <v>2</v>
      </c>
      <c r="GE25" s="128" t="s">
        <v>262</v>
      </c>
      <c r="GF25" s="128" t="s">
        <v>263</v>
      </c>
      <c r="GG25" s="129" t="s">
        <v>52</v>
      </c>
      <c r="GH25" s="127" t="s">
        <v>1487</v>
      </c>
      <c r="GI25" s="121">
        <v>1</v>
      </c>
      <c r="GJ25" s="121" t="s">
        <v>261</v>
      </c>
      <c r="GK25" s="121" t="s">
        <v>213</v>
      </c>
      <c r="GL25" s="121">
        <v>2</v>
      </c>
      <c r="GM25" s="121" t="s">
        <v>262</v>
      </c>
      <c r="GN25" s="121" t="s">
        <v>263</v>
      </c>
      <c r="GO25" s="118" t="s">
        <v>52</v>
      </c>
      <c r="GP25" s="128" t="s">
        <v>1488</v>
      </c>
      <c r="GQ25" s="128">
        <v>2</v>
      </c>
      <c r="GR25" s="128" t="s">
        <v>261</v>
      </c>
      <c r="GS25" s="128" t="s">
        <v>213</v>
      </c>
      <c r="GT25" s="128">
        <v>2</v>
      </c>
      <c r="GU25" s="128" t="s">
        <v>262</v>
      </c>
      <c r="GV25" s="128" t="s">
        <v>263</v>
      </c>
      <c r="GW25" s="129" t="s">
        <v>52</v>
      </c>
      <c r="GX25" s="127" t="s">
        <v>1489</v>
      </c>
      <c r="GY25" s="121">
        <v>0</v>
      </c>
      <c r="GZ25" s="121" t="s">
        <v>261</v>
      </c>
      <c r="HA25" s="121" t="s">
        <v>213</v>
      </c>
      <c r="HB25" s="121">
        <v>2</v>
      </c>
      <c r="HC25" s="121" t="s">
        <v>262</v>
      </c>
      <c r="HD25" s="121" t="s">
        <v>263</v>
      </c>
      <c r="HE25" s="118" t="s">
        <v>52</v>
      </c>
      <c r="HF25" s="128" t="s">
        <v>1490</v>
      </c>
      <c r="HG25" s="128">
        <v>0</v>
      </c>
      <c r="HH25" s="128" t="s">
        <v>261</v>
      </c>
      <c r="HI25" s="128" t="s">
        <v>213</v>
      </c>
      <c r="HJ25" s="128">
        <v>2</v>
      </c>
      <c r="HK25" s="128" t="s">
        <v>262</v>
      </c>
      <c r="HL25" s="128" t="s">
        <v>263</v>
      </c>
      <c r="HM25" s="129" t="s">
        <v>52</v>
      </c>
      <c r="HN25" s="127" t="s">
        <v>1491</v>
      </c>
      <c r="HO25" s="121">
        <v>0</v>
      </c>
      <c r="HP25" s="121" t="s">
        <v>261</v>
      </c>
      <c r="HQ25" s="121" t="s">
        <v>213</v>
      </c>
      <c r="HR25" s="121">
        <v>2</v>
      </c>
      <c r="HS25" s="121" t="s">
        <v>262</v>
      </c>
      <c r="HT25" s="121" t="s">
        <v>263</v>
      </c>
      <c r="HU25" s="118" t="s">
        <v>52</v>
      </c>
      <c r="HV25" s="128" t="s">
        <v>1492</v>
      </c>
      <c r="HW25" s="128">
        <v>0</v>
      </c>
      <c r="HX25" s="128" t="s">
        <v>261</v>
      </c>
      <c r="HY25" s="128" t="s">
        <v>213</v>
      </c>
      <c r="HZ25" s="128">
        <v>2</v>
      </c>
      <c r="IA25" s="128" t="s">
        <v>262</v>
      </c>
      <c r="IB25" s="128" t="s">
        <v>263</v>
      </c>
      <c r="IC25" s="129" t="s">
        <v>52</v>
      </c>
      <c r="ID25" s="127" t="s">
        <v>1493</v>
      </c>
      <c r="IE25" s="121">
        <v>1</v>
      </c>
      <c r="IF25" s="121" t="s">
        <v>261</v>
      </c>
      <c r="IG25" s="121" t="s">
        <v>213</v>
      </c>
      <c r="IH25" s="121">
        <v>2</v>
      </c>
      <c r="II25" s="121" t="s">
        <v>262</v>
      </c>
      <c r="IJ25" s="121" t="s">
        <v>263</v>
      </c>
      <c r="IK25" s="118" t="s">
        <v>52</v>
      </c>
      <c r="IL25" s="128" t="s">
        <v>1494</v>
      </c>
      <c r="IM25" s="128">
        <v>2</v>
      </c>
      <c r="IN25" s="128" t="s">
        <v>261</v>
      </c>
      <c r="IO25" s="128" t="s">
        <v>213</v>
      </c>
      <c r="IP25" s="128">
        <v>2</v>
      </c>
      <c r="IQ25" s="128" t="s">
        <v>262</v>
      </c>
      <c r="IR25" s="128" t="s">
        <v>263</v>
      </c>
      <c r="IS25" s="129" t="s">
        <v>52</v>
      </c>
    </row>
    <row r="26" spans="1:253" s="123" customFormat="1" ht="12.75" customHeight="1">
      <c r="A26" s="123" t="s">
        <v>1495</v>
      </c>
      <c r="B26" s="123" t="s">
        <v>704</v>
      </c>
      <c r="C26" s="123" t="s">
        <v>1496</v>
      </c>
      <c r="D26" s="123" t="s">
        <v>1394</v>
      </c>
      <c r="E26" s="123" t="s">
        <v>1395</v>
      </c>
      <c r="F26" s="123" t="s">
        <v>1497</v>
      </c>
      <c r="G26" s="116">
        <v>43100000</v>
      </c>
      <c r="H26" s="117" t="s">
        <v>1397</v>
      </c>
      <c r="I26" s="117" t="s">
        <v>213</v>
      </c>
      <c r="J26" s="117">
        <v>2</v>
      </c>
      <c r="K26" s="117" t="s">
        <v>1498</v>
      </c>
      <c r="L26" s="117" t="s">
        <v>1398</v>
      </c>
      <c r="M26" s="118" t="s">
        <v>1499</v>
      </c>
      <c r="N26" s="127" t="s">
        <v>1500</v>
      </c>
      <c r="O26" s="119">
        <v>2381000</v>
      </c>
      <c r="P26" s="119" t="s">
        <v>656</v>
      </c>
      <c r="Q26" s="119" t="s">
        <v>213</v>
      </c>
      <c r="R26" s="119">
        <v>2</v>
      </c>
      <c r="S26" s="119" t="s">
        <v>1501</v>
      </c>
      <c r="T26" s="119" t="s">
        <v>1402</v>
      </c>
      <c r="U26" s="120" t="s">
        <v>1499</v>
      </c>
      <c r="V26" s="127" t="s">
        <v>1502</v>
      </c>
      <c r="W26" s="117">
        <v>43100000</v>
      </c>
      <c r="X26" s="117" t="s">
        <v>1503</v>
      </c>
      <c r="Y26" s="117" t="s">
        <v>213</v>
      </c>
      <c r="Z26" s="117">
        <v>2</v>
      </c>
      <c r="AA26" s="117" t="s">
        <v>1504</v>
      </c>
      <c r="AB26" s="117" t="s">
        <v>1505</v>
      </c>
      <c r="AC26" s="118" t="s">
        <v>1499</v>
      </c>
      <c r="AD26" s="127" t="s">
        <v>1506</v>
      </c>
      <c r="AE26" s="125" t="s">
        <v>230</v>
      </c>
      <c r="AF26" s="125" t="s">
        <v>1459</v>
      </c>
      <c r="AG26" s="125" t="s">
        <v>230</v>
      </c>
      <c r="AH26" s="125" t="s">
        <v>230</v>
      </c>
      <c r="AI26" s="125" t="s">
        <v>1507</v>
      </c>
      <c r="AJ26" s="125" t="s">
        <v>1461</v>
      </c>
      <c r="AK26" s="126" t="s">
        <v>1499</v>
      </c>
      <c r="AL26" s="127" t="s">
        <v>1508</v>
      </c>
      <c r="AM26" s="117" t="s">
        <v>230</v>
      </c>
      <c r="AN26" s="117" t="s">
        <v>1459</v>
      </c>
      <c r="AO26" s="117" t="s">
        <v>230</v>
      </c>
      <c r="AP26" s="117" t="s">
        <v>230</v>
      </c>
      <c r="AQ26" s="117" t="s">
        <v>1507</v>
      </c>
      <c r="AR26" s="117" t="s">
        <v>1461</v>
      </c>
      <c r="AS26" s="118" t="s">
        <v>1499</v>
      </c>
      <c r="AT26" s="128" t="s">
        <v>1509</v>
      </c>
      <c r="AU26" s="125" t="s">
        <v>230</v>
      </c>
      <c r="AV26" s="125" t="s">
        <v>230</v>
      </c>
      <c r="AW26" s="125" t="s">
        <v>230</v>
      </c>
      <c r="AX26" s="125" t="s">
        <v>230</v>
      </c>
      <c r="AY26" s="125" t="s">
        <v>1510</v>
      </c>
      <c r="AZ26" s="125" t="s">
        <v>230</v>
      </c>
      <c r="BA26" s="126" t="s">
        <v>1499</v>
      </c>
      <c r="BB26" s="127" t="s">
        <v>1511</v>
      </c>
      <c r="BC26" s="117" t="s">
        <v>230</v>
      </c>
      <c r="BD26" s="117" t="s">
        <v>230</v>
      </c>
      <c r="BE26" s="117" t="s">
        <v>230</v>
      </c>
      <c r="BF26" s="117" t="s">
        <v>230</v>
      </c>
      <c r="BG26" s="117" t="s">
        <v>1421</v>
      </c>
      <c r="BH26" s="117" t="s">
        <v>230</v>
      </c>
      <c r="BI26" s="118" t="s">
        <v>1499</v>
      </c>
      <c r="BJ26" s="128" t="s">
        <v>1512</v>
      </c>
      <c r="BK26" s="128">
        <v>651</v>
      </c>
      <c r="BL26" s="128" t="s">
        <v>1413</v>
      </c>
      <c r="BM26" s="128" t="s">
        <v>300</v>
      </c>
      <c r="BN26" s="128">
        <v>3</v>
      </c>
      <c r="BO26" s="128" t="s">
        <v>1513</v>
      </c>
      <c r="BP26" s="125" t="s">
        <v>609</v>
      </c>
      <c r="BQ26" s="129" t="s">
        <v>1415</v>
      </c>
      <c r="BR26" s="127" t="s">
        <v>1514</v>
      </c>
      <c r="BS26" s="121" t="s">
        <v>230</v>
      </c>
      <c r="BT26" s="121" t="s">
        <v>230</v>
      </c>
      <c r="BU26" s="121" t="s">
        <v>230</v>
      </c>
      <c r="BV26" s="121" t="s">
        <v>230</v>
      </c>
      <c r="BW26" s="121" t="s">
        <v>1515</v>
      </c>
      <c r="BX26" s="121" t="s">
        <v>230</v>
      </c>
      <c r="BY26" s="118" t="s">
        <v>1499</v>
      </c>
      <c r="BZ26" s="128" t="s">
        <v>1516</v>
      </c>
      <c r="CA26" s="128" t="s">
        <v>230</v>
      </c>
      <c r="CB26" s="128" t="s">
        <v>230</v>
      </c>
      <c r="CC26" s="128" t="s">
        <v>230</v>
      </c>
      <c r="CD26" s="128" t="s">
        <v>230</v>
      </c>
      <c r="CE26" s="128" t="s">
        <v>1515</v>
      </c>
      <c r="CF26" s="128" t="s">
        <v>230</v>
      </c>
      <c r="CG26" s="129" t="s">
        <v>1499</v>
      </c>
      <c r="CH26" s="127" t="s">
        <v>1517</v>
      </c>
      <c r="CI26" s="128" t="e">
        <v>#N/A</v>
      </c>
      <c r="CJ26" s="128" t="e">
        <v>#N/A</v>
      </c>
      <c r="CK26" s="128" t="e">
        <v>#N/A</v>
      </c>
      <c r="CL26" s="128" t="e">
        <v>#N/A</v>
      </c>
      <c r="CM26" s="128" t="e">
        <v>#N/A</v>
      </c>
      <c r="CN26" s="128" t="e">
        <v>#N/A</v>
      </c>
      <c r="CO26" s="130" t="e">
        <v>#N/A</v>
      </c>
      <c r="CP26" s="128" t="s">
        <v>1518</v>
      </c>
      <c r="CQ26" s="121" t="s">
        <v>230</v>
      </c>
      <c r="CR26" s="121" t="s">
        <v>230</v>
      </c>
      <c r="CS26" s="121" t="s">
        <v>230</v>
      </c>
      <c r="CT26" s="121" t="s">
        <v>230</v>
      </c>
      <c r="CU26" s="121" t="s">
        <v>1421</v>
      </c>
      <c r="CV26" s="121" t="s">
        <v>230</v>
      </c>
      <c r="CW26" s="118" t="s">
        <v>1499</v>
      </c>
      <c r="CX26" s="128" t="s">
        <v>1519</v>
      </c>
      <c r="CY26" s="125" t="s">
        <v>230</v>
      </c>
      <c r="CZ26" s="125" t="s">
        <v>1473</v>
      </c>
      <c r="DA26" s="125" t="s">
        <v>230</v>
      </c>
      <c r="DB26" s="125" t="s">
        <v>230</v>
      </c>
      <c r="DC26" s="125" t="s">
        <v>1520</v>
      </c>
      <c r="DD26" s="125" t="s">
        <v>1521</v>
      </c>
      <c r="DE26" s="131" t="s">
        <v>1499</v>
      </c>
      <c r="DF26" s="127" t="s">
        <v>1522</v>
      </c>
      <c r="DG26" s="117" t="s">
        <v>230</v>
      </c>
      <c r="DH26" s="121" t="s">
        <v>1473</v>
      </c>
      <c r="DI26" s="121" t="s">
        <v>230</v>
      </c>
      <c r="DJ26" s="121" t="s">
        <v>230</v>
      </c>
      <c r="DK26" s="121" t="s">
        <v>1520</v>
      </c>
      <c r="DL26" s="121" t="s">
        <v>1521</v>
      </c>
      <c r="DM26" s="118" t="s">
        <v>1499</v>
      </c>
      <c r="DN26" s="128" t="s">
        <v>1523</v>
      </c>
      <c r="DO26" s="125" t="s">
        <v>230</v>
      </c>
      <c r="DP26" s="128" t="s">
        <v>1473</v>
      </c>
      <c r="DQ26" s="128" t="s">
        <v>230</v>
      </c>
      <c r="DR26" s="128" t="s">
        <v>230</v>
      </c>
      <c r="DS26" s="128" t="s">
        <v>1520</v>
      </c>
      <c r="DT26" s="128" t="s">
        <v>1521</v>
      </c>
      <c r="DU26" s="129" t="s">
        <v>1499</v>
      </c>
      <c r="DV26" s="127" t="s">
        <v>1524</v>
      </c>
      <c r="DW26" s="117" t="s">
        <v>230</v>
      </c>
      <c r="DX26" s="121" t="s">
        <v>1473</v>
      </c>
      <c r="DY26" s="121" t="s">
        <v>230</v>
      </c>
      <c r="DZ26" s="121" t="s">
        <v>230</v>
      </c>
      <c r="EA26" s="121" t="s">
        <v>1520</v>
      </c>
      <c r="EB26" s="121" t="s">
        <v>1521</v>
      </c>
      <c r="EC26" s="118" t="s">
        <v>1499</v>
      </c>
      <c r="ED26" s="128" t="s">
        <v>1525</v>
      </c>
      <c r="EE26" s="125" t="s">
        <v>230</v>
      </c>
      <c r="EF26" s="128" t="s">
        <v>1473</v>
      </c>
      <c r="EG26" s="128" t="s">
        <v>230</v>
      </c>
      <c r="EH26" s="128" t="s">
        <v>230</v>
      </c>
      <c r="EI26" s="128" t="s">
        <v>1520</v>
      </c>
      <c r="EJ26" s="128" t="s">
        <v>1521</v>
      </c>
      <c r="EK26" s="129" t="s">
        <v>1499</v>
      </c>
      <c r="EL26" s="127" t="s">
        <v>1526</v>
      </c>
      <c r="EM26" s="117" t="s">
        <v>230</v>
      </c>
      <c r="EN26" s="121" t="s">
        <v>1473</v>
      </c>
      <c r="EO26" s="121" t="s">
        <v>230</v>
      </c>
      <c r="EP26" s="121" t="s">
        <v>230</v>
      </c>
      <c r="EQ26" s="121" t="s">
        <v>1520</v>
      </c>
      <c r="ER26" s="121" t="s">
        <v>1521</v>
      </c>
      <c r="ES26" s="118" t="s">
        <v>1499</v>
      </c>
      <c r="ET26" s="128" t="s">
        <v>1527</v>
      </c>
      <c r="EU26" s="128">
        <v>651</v>
      </c>
      <c r="EV26" s="128" t="s">
        <v>1430</v>
      </c>
      <c r="EW26" s="128" t="s">
        <v>300</v>
      </c>
      <c r="EX26" s="128">
        <v>3</v>
      </c>
      <c r="EY26" s="128" t="s">
        <v>1431</v>
      </c>
      <c r="EZ26" s="128" t="s">
        <v>1432</v>
      </c>
      <c r="FA26" s="129" t="s">
        <v>1415</v>
      </c>
      <c r="FB26" s="127" t="s">
        <v>1528</v>
      </c>
      <c r="FC26" s="121">
        <v>2</v>
      </c>
      <c r="FD26" s="121" t="s">
        <v>1529</v>
      </c>
      <c r="FE26" s="121" t="s">
        <v>218</v>
      </c>
      <c r="FF26" s="121">
        <v>1</v>
      </c>
      <c r="FG26" s="121" t="s">
        <v>1530</v>
      </c>
      <c r="FH26" s="121" t="s">
        <v>1531</v>
      </c>
      <c r="FI26" s="118" t="s">
        <v>1499</v>
      </c>
      <c r="FJ26" s="127" t="s">
        <v>1532</v>
      </c>
      <c r="FK26" s="128" t="s">
        <v>230</v>
      </c>
      <c r="FL26" s="128" t="s">
        <v>230</v>
      </c>
      <c r="FM26" s="128" t="s">
        <v>230</v>
      </c>
      <c r="FN26" s="128" t="s">
        <v>230</v>
      </c>
      <c r="FO26" s="128" t="s">
        <v>1421</v>
      </c>
      <c r="FP26" s="125" t="s">
        <v>230</v>
      </c>
      <c r="FQ26" s="126" t="s">
        <v>1499</v>
      </c>
      <c r="FR26" s="127" t="s">
        <v>1533</v>
      </c>
      <c r="FS26" s="121" t="s">
        <v>230</v>
      </c>
      <c r="FT26" s="121" t="s">
        <v>230</v>
      </c>
      <c r="FU26" s="121" t="s">
        <v>230</v>
      </c>
      <c r="FV26" s="121" t="s">
        <v>230</v>
      </c>
      <c r="FW26" s="121" t="s">
        <v>1421</v>
      </c>
      <c r="FX26" s="121" t="s">
        <v>230</v>
      </c>
      <c r="FY26" s="118" t="s">
        <v>1499</v>
      </c>
      <c r="FZ26" s="128" t="s">
        <v>1534</v>
      </c>
      <c r="GA26" s="128">
        <v>1</v>
      </c>
      <c r="GB26" s="128" t="s">
        <v>261</v>
      </c>
      <c r="GC26" s="128" t="s">
        <v>213</v>
      </c>
      <c r="GD26" s="128">
        <v>2</v>
      </c>
      <c r="GE26" s="128" t="s">
        <v>262</v>
      </c>
      <c r="GF26" s="128" t="s">
        <v>263</v>
      </c>
      <c r="GG26" s="129" t="s">
        <v>52</v>
      </c>
      <c r="GH26" s="127" t="s">
        <v>1535</v>
      </c>
      <c r="GI26" s="121">
        <v>1</v>
      </c>
      <c r="GJ26" s="121" t="s">
        <v>261</v>
      </c>
      <c r="GK26" s="121" t="s">
        <v>213</v>
      </c>
      <c r="GL26" s="121">
        <v>2</v>
      </c>
      <c r="GM26" s="121" t="s">
        <v>262</v>
      </c>
      <c r="GN26" s="121" t="s">
        <v>263</v>
      </c>
      <c r="GO26" s="118" t="s">
        <v>52</v>
      </c>
      <c r="GP26" s="128" t="s">
        <v>1536</v>
      </c>
      <c r="GQ26" s="128">
        <v>2</v>
      </c>
      <c r="GR26" s="128" t="s">
        <v>261</v>
      </c>
      <c r="GS26" s="128" t="s">
        <v>213</v>
      </c>
      <c r="GT26" s="128">
        <v>2</v>
      </c>
      <c r="GU26" s="128" t="s">
        <v>262</v>
      </c>
      <c r="GV26" s="128" t="s">
        <v>263</v>
      </c>
      <c r="GW26" s="129" t="s">
        <v>52</v>
      </c>
      <c r="GX26" s="127" t="s">
        <v>1537</v>
      </c>
      <c r="GY26" s="121">
        <v>0</v>
      </c>
      <c r="GZ26" s="121" t="s">
        <v>261</v>
      </c>
      <c r="HA26" s="121" t="s">
        <v>213</v>
      </c>
      <c r="HB26" s="121">
        <v>2</v>
      </c>
      <c r="HC26" s="121" t="s">
        <v>262</v>
      </c>
      <c r="HD26" s="121" t="s">
        <v>263</v>
      </c>
      <c r="HE26" s="118" t="s">
        <v>52</v>
      </c>
      <c r="HF26" s="128" t="s">
        <v>1538</v>
      </c>
      <c r="HG26" s="128">
        <v>0</v>
      </c>
      <c r="HH26" s="128" t="s">
        <v>261</v>
      </c>
      <c r="HI26" s="128" t="s">
        <v>213</v>
      </c>
      <c r="HJ26" s="128">
        <v>2</v>
      </c>
      <c r="HK26" s="128" t="s">
        <v>262</v>
      </c>
      <c r="HL26" s="128" t="s">
        <v>263</v>
      </c>
      <c r="HM26" s="129" t="s">
        <v>52</v>
      </c>
      <c r="HN26" s="127" t="s">
        <v>1539</v>
      </c>
      <c r="HO26" s="121">
        <v>2</v>
      </c>
      <c r="HP26" s="121" t="s">
        <v>261</v>
      </c>
      <c r="HQ26" s="121" t="s">
        <v>213</v>
      </c>
      <c r="HR26" s="121">
        <v>2</v>
      </c>
      <c r="HS26" s="121" t="s">
        <v>262</v>
      </c>
      <c r="HT26" s="121" t="s">
        <v>263</v>
      </c>
      <c r="HU26" s="118" t="s">
        <v>52</v>
      </c>
      <c r="HV26" s="128" t="s">
        <v>1540</v>
      </c>
      <c r="HW26" s="128">
        <v>0</v>
      </c>
      <c r="HX26" s="128" t="s">
        <v>261</v>
      </c>
      <c r="HY26" s="128" t="s">
        <v>213</v>
      </c>
      <c r="HZ26" s="128">
        <v>2</v>
      </c>
      <c r="IA26" s="128" t="s">
        <v>262</v>
      </c>
      <c r="IB26" s="128" t="s">
        <v>263</v>
      </c>
      <c r="IC26" s="129" t="s">
        <v>52</v>
      </c>
      <c r="ID26" s="127" t="s">
        <v>1541</v>
      </c>
      <c r="IE26" s="121">
        <v>1</v>
      </c>
      <c r="IF26" s="121" t="s">
        <v>261</v>
      </c>
      <c r="IG26" s="121" t="s">
        <v>213</v>
      </c>
      <c r="IH26" s="121">
        <v>2</v>
      </c>
      <c r="II26" s="121" t="s">
        <v>262</v>
      </c>
      <c r="IJ26" s="121" t="s">
        <v>263</v>
      </c>
      <c r="IK26" s="118" t="s">
        <v>52</v>
      </c>
      <c r="IL26" s="128" t="s">
        <v>1542</v>
      </c>
      <c r="IM26" s="128">
        <v>1</v>
      </c>
      <c r="IN26" s="128" t="s">
        <v>261</v>
      </c>
      <c r="IO26" s="128" t="s">
        <v>213</v>
      </c>
      <c r="IP26" s="128">
        <v>2</v>
      </c>
      <c r="IQ26" s="128" t="s">
        <v>262</v>
      </c>
      <c r="IR26" s="128" t="s">
        <v>263</v>
      </c>
      <c r="IS26" s="129" t="s">
        <v>52</v>
      </c>
    </row>
    <row r="27" spans="1:253" s="123" customFormat="1" ht="12.75" customHeight="1">
      <c r="A27" s="123" t="s">
        <v>1543</v>
      </c>
      <c r="B27" s="123" t="s">
        <v>512</v>
      </c>
      <c r="C27" s="123" t="s">
        <v>1544</v>
      </c>
      <c r="D27" s="123" t="s">
        <v>1545</v>
      </c>
      <c r="E27" s="123" t="s">
        <v>1546</v>
      </c>
      <c r="F27" s="123" t="s">
        <v>1547</v>
      </c>
      <c r="G27" s="116">
        <v>14846000</v>
      </c>
      <c r="H27" s="117" t="s">
        <v>1548</v>
      </c>
      <c r="I27" s="117" t="s">
        <v>213</v>
      </c>
      <c r="J27" s="117">
        <v>2</v>
      </c>
      <c r="K27" s="117" t="s">
        <v>1549</v>
      </c>
      <c r="L27" s="117" t="s">
        <v>1550</v>
      </c>
      <c r="M27" s="118" t="s">
        <v>52</v>
      </c>
      <c r="N27" s="127" t="s">
        <v>1551</v>
      </c>
      <c r="O27" s="119">
        <v>3449</v>
      </c>
      <c r="P27" s="119" t="s">
        <v>1552</v>
      </c>
      <c r="Q27" s="119" t="s">
        <v>213</v>
      </c>
      <c r="R27" s="119">
        <v>2</v>
      </c>
      <c r="S27" s="119" t="s">
        <v>1553</v>
      </c>
      <c r="T27" s="119" t="s">
        <v>1554</v>
      </c>
      <c r="U27" s="120" t="s">
        <v>612</v>
      </c>
      <c r="V27" s="127" t="s">
        <v>1555</v>
      </c>
      <c r="W27" s="117">
        <v>5441000</v>
      </c>
      <c r="X27" s="117" t="s">
        <v>1556</v>
      </c>
      <c r="Y27" s="117" t="s">
        <v>300</v>
      </c>
      <c r="Z27" s="117">
        <v>3</v>
      </c>
      <c r="AA27" s="117" t="s">
        <v>1557</v>
      </c>
      <c r="AB27" s="117" t="s">
        <v>1558</v>
      </c>
      <c r="AC27" s="118" t="s">
        <v>47</v>
      </c>
      <c r="AD27" s="127" t="s">
        <v>1559</v>
      </c>
      <c r="AE27" s="125">
        <v>625000</v>
      </c>
      <c r="AF27" s="125" t="s">
        <v>1560</v>
      </c>
      <c r="AG27" s="125" t="s">
        <v>300</v>
      </c>
      <c r="AH27" s="125">
        <v>3</v>
      </c>
      <c r="AI27" s="125" t="s">
        <v>1561</v>
      </c>
      <c r="AJ27" s="125" t="s">
        <v>1562</v>
      </c>
      <c r="AK27" s="126" t="s">
        <v>47</v>
      </c>
      <c r="AL27" s="127" t="s">
        <v>1563</v>
      </c>
      <c r="AM27" s="117">
        <v>416000</v>
      </c>
      <c r="AN27" s="117" t="s">
        <v>1564</v>
      </c>
      <c r="AO27" s="117" t="s">
        <v>213</v>
      </c>
      <c r="AP27" s="117">
        <v>2</v>
      </c>
      <c r="AQ27" s="117" t="s">
        <v>1565</v>
      </c>
      <c r="AR27" s="117" t="s">
        <v>1566</v>
      </c>
      <c r="AS27" s="118" t="s">
        <v>47</v>
      </c>
      <c r="AT27" s="128" t="s">
        <v>1567</v>
      </c>
      <c r="AU27" s="125" t="s">
        <v>230</v>
      </c>
      <c r="AV27" s="125" t="s">
        <v>230</v>
      </c>
      <c r="AW27" s="125" t="s">
        <v>230</v>
      </c>
      <c r="AX27" s="125" t="s">
        <v>230</v>
      </c>
      <c r="AY27" s="125" t="s">
        <v>1568</v>
      </c>
      <c r="AZ27" s="125" t="s">
        <v>230</v>
      </c>
      <c r="BA27" s="126" t="s">
        <v>1263</v>
      </c>
      <c r="BB27" s="127" t="s">
        <v>1569</v>
      </c>
      <c r="BC27" s="117" t="s">
        <v>230</v>
      </c>
      <c r="BD27" s="117" t="s">
        <v>230</v>
      </c>
      <c r="BE27" s="117" t="s">
        <v>230</v>
      </c>
      <c r="BF27" s="117" t="s">
        <v>230</v>
      </c>
      <c r="BG27" s="117" t="s">
        <v>230</v>
      </c>
      <c r="BH27" s="117" t="s">
        <v>230</v>
      </c>
      <c r="BI27" s="118" t="s">
        <v>411</v>
      </c>
      <c r="BJ27" s="128" t="s">
        <v>1570</v>
      </c>
      <c r="BK27" s="128">
        <v>1</v>
      </c>
      <c r="BL27" s="128" t="s">
        <v>1571</v>
      </c>
      <c r="BM27" s="128" t="s">
        <v>213</v>
      </c>
      <c r="BN27" s="128">
        <v>2</v>
      </c>
      <c r="BO27" s="128" t="s">
        <v>1572</v>
      </c>
      <c r="BP27" s="125" t="s">
        <v>609</v>
      </c>
      <c r="BQ27" s="129" t="s">
        <v>1210</v>
      </c>
      <c r="BR27" s="127" t="s">
        <v>1573</v>
      </c>
      <c r="BS27" s="121" t="s">
        <v>230</v>
      </c>
      <c r="BT27" s="121">
        <v>0</v>
      </c>
      <c r="BU27" s="121" t="s">
        <v>213</v>
      </c>
      <c r="BV27" s="121">
        <v>2</v>
      </c>
      <c r="BW27" s="121">
        <v>0</v>
      </c>
      <c r="BX27" s="121">
        <v>0</v>
      </c>
      <c r="BY27" s="118" t="s">
        <v>1040</v>
      </c>
      <c r="BZ27" s="128" t="s">
        <v>1574</v>
      </c>
      <c r="CA27" s="128" t="s">
        <v>230</v>
      </c>
      <c r="CB27" s="128">
        <v>0</v>
      </c>
      <c r="CC27" s="128" t="s">
        <v>230</v>
      </c>
      <c r="CD27" s="128" t="s">
        <v>230</v>
      </c>
      <c r="CE27" s="128">
        <v>0</v>
      </c>
      <c r="CF27" s="128">
        <v>0</v>
      </c>
      <c r="CG27" s="129" t="s">
        <v>1040</v>
      </c>
      <c r="CH27" s="127" t="s">
        <v>1575</v>
      </c>
      <c r="CI27" s="128" t="e">
        <v>#N/A</v>
      </c>
      <c r="CJ27" s="128" t="e">
        <v>#N/A</v>
      </c>
      <c r="CK27" s="128" t="e">
        <v>#N/A</v>
      </c>
      <c r="CL27" s="128" t="e">
        <v>#N/A</v>
      </c>
      <c r="CM27" s="128" t="e">
        <v>#N/A</v>
      </c>
      <c r="CN27" s="128" t="e">
        <v>#N/A</v>
      </c>
      <c r="CO27" s="130" t="e">
        <v>#N/A</v>
      </c>
      <c r="CP27" s="128" t="s">
        <v>1576</v>
      </c>
      <c r="CQ27" s="121" t="s">
        <v>230</v>
      </c>
      <c r="CR27" s="121" t="s">
        <v>230</v>
      </c>
      <c r="CS27" s="121" t="s">
        <v>230</v>
      </c>
      <c r="CT27" s="121" t="s">
        <v>230</v>
      </c>
      <c r="CU27" s="121" t="s">
        <v>230</v>
      </c>
      <c r="CV27" s="121" t="s">
        <v>230</v>
      </c>
      <c r="CW27" s="118" t="s">
        <v>1577</v>
      </c>
      <c r="CX27" s="128" t="s">
        <v>1578</v>
      </c>
      <c r="CY27" s="125">
        <v>416000</v>
      </c>
      <c r="CZ27" s="125" t="s">
        <v>1564</v>
      </c>
      <c r="DA27" s="125" t="s">
        <v>300</v>
      </c>
      <c r="DB27" s="125">
        <v>3</v>
      </c>
      <c r="DC27" s="125" t="s">
        <v>1565</v>
      </c>
      <c r="DD27" s="125" t="s">
        <v>1579</v>
      </c>
      <c r="DE27" s="131" t="s">
        <v>47</v>
      </c>
      <c r="DF27" s="127" t="s">
        <v>1580</v>
      </c>
      <c r="DG27" s="117">
        <v>4817000</v>
      </c>
      <c r="DH27" s="121" t="s">
        <v>1581</v>
      </c>
      <c r="DI27" s="121" t="s">
        <v>300</v>
      </c>
      <c r="DJ27" s="121">
        <v>3</v>
      </c>
      <c r="DK27" s="121" t="s">
        <v>1582</v>
      </c>
      <c r="DL27" s="121" t="s">
        <v>1583</v>
      </c>
      <c r="DM27" s="118" t="s">
        <v>47</v>
      </c>
      <c r="DN27" s="128" t="s">
        <v>1584</v>
      </c>
      <c r="DO27" s="125">
        <v>209000</v>
      </c>
      <c r="DP27" s="128" t="s">
        <v>1585</v>
      </c>
      <c r="DQ27" s="128" t="s">
        <v>300</v>
      </c>
      <c r="DR27" s="128">
        <v>3</v>
      </c>
      <c r="DS27" s="128" t="s">
        <v>1586</v>
      </c>
      <c r="DT27" s="128" t="s">
        <v>1579</v>
      </c>
      <c r="DU27" s="129" t="s">
        <v>47</v>
      </c>
      <c r="DV27" s="127" t="s">
        <v>1587</v>
      </c>
      <c r="DW27" s="117">
        <v>416000</v>
      </c>
      <c r="DX27" s="121" t="s">
        <v>1564</v>
      </c>
      <c r="DY27" s="121" t="s">
        <v>300</v>
      </c>
      <c r="DZ27" s="121">
        <v>3</v>
      </c>
      <c r="EA27" s="121" t="s">
        <v>1565</v>
      </c>
      <c r="EB27" s="121" t="s">
        <v>1579</v>
      </c>
      <c r="EC27" s="118" t="s">
        <v>47</v>
      </c>
      <c r="ED27" s="128" t="s">
        <v>1588</v>
      </c>
      <c r="EE27" s="125">
        <v>0</v>
      </c>
      <c r="EF27" s="128" t="s">
        <v>230</v>
      </c>
      <c r="EG27" s="128" t="s">
        <v>300</v>
      </c>
      <c r="EH27" s="128">
        <v>3</v>
      </c>
      <c r="EI27" s="128" t="s">
        <v>1589</v>
      </c>
      <c r="EJ27" s="128" t="s">
        <v>230</v>
      </c>
      <c r="EK27" s="129" t="s">
        <v>47</v>
      </c>
      <c r="EL27" s="127" t="s">
        <v>1590</v>
      </c>
      <c r="EM27" s="117">
        <v>0</v>
      </c>
      <c r="EN27" s="121" t="s">
        <v>230</v>
      </c>
      <c r="EO27" s="121" t="s">
        <v>300</v>
      </c>
      <c r="EP27" s="121">
        <v>3</v>
      </c>
      <c r="EQ27" s="121" t="s">
        <v>1589</v>
      </c>
      <c r="ER27" s="121" t="s">
        <v>230</v>
      </c>
      <c r="ES27" s="118" t="s">
        <v>47</v>
      </c>
      <c r="ET27" s="128" t="s">
        <v>1591</v>
      </c>
      <c r="EU27" s="128">
        <v>1</v>
      </c>
      <c r="EV27" s="128" t="s">
        <v>1571</v>
      </c>
      <c r="EW27" s="128" t="s">
        <v>213</v>
      </c>
      <c r="EX27" s="128">
        <v>2</v>
      </c>
      <c r="EY27" s="128" t="s">
        <v>1572</v>
      </c>
      <c r="EZ27" s="128" t="s">
        <v>609</v>
      </c>
      <c r="FA27" s="129" t="s">
        <v>1210</v>
      </c>
      <c r="FB27" s="127" t="s">
        <v>1592</v>
      </c>
      <c r="FC27" s="121">
        <v>2</v>
      </c>
      <c r="FD27" s="121">
        <v>0</v>
      </c>
      <c r="FE27" s="121" t="s">
        <v>213</v>
      </c>
      <c r="FF27" s="121">
        <v>2</v>
      </c>
      <c r="FG27" s="121" t="s">
        <v>1593</v>
      </c>
      <c r="FH27" s="121">
        <v>0</v>
      </c>
      <c r="FI27" s="118" t="s">
        <v>1040</v>
      </c>
      <c r="FJ27" s="127" t="s">
        <v>1594</v>
      </c>
      <c r="FK27" s="128" t="s">
        <v>230</v>
      </c>
      <c r="FL27" s="128">
        <v>0</v>
      </c>
      <c r="FM27" s="128" t="s">
        <v>213</v>
      </c>
      <c r="FN27" s="128">
        <v>2</v>
      </c>
      <c r="FO27" s="128">
        <v>0</v>
      </c>
      <c r="FP27" s="125">
        <v>0</v>
      </c>
      <c r="FQ27" s="126" t="s">
        <v>1040</v>
      </c>
      <c r="FR27" s="127" t="s">
        <v>1595</v>
      </c>
      <c r="FS27" s="121">
        <v>0</v>
      </c>
      <c r="FT27" s="121">
        <v>0</v>
      </c>
      <c r="FU27" s="121" t="s">
        <v>213</v>
      </c>
      <c r="FV27" s="121">
        <v>2</v>
      </c>
      <c r="FW27" s="121">
        <v>0</v>
      </c>
      <c r="FX27" s="121">
        <v>0</v>
      </c>
      <c r="FY27" s="118" t="s">
        <v>1577</v>
      </c>
      <c r="FZ27" s="128" t="s">
        <v>1596</v>
      </c>
      <c r="GA27" s="128">
        <v>0</v>
      </c>
      <c r="GB27" s="128" t="s">
        <v>261</v>
      </c>
      <c r="GC27" s="128" t="s">
        <v>213</v>
      </c>
      <c r="GD27" s="128">
        <v>2</v>
      </c>
      <c r="GE27" s="128" t="s">
        <v>262</v>
      </c>
      <c r="GF27" s="128" t="s">
        <v>263</v>
      </c>
      <c r="GG27" s="129" t="s">
        <v>54</v>
      </c>
      <c r="GH27" s="127" t="s">
        <v>1597</v>
      </c>
      <c r="GI27" s="121">
        <v>0</v>
      </c>
      <c r="GJ27" s="121" t="s">
        <v>261</v>
      </c>
      <c r="GK27" s="121" t="s">
        <v>213</v>
      </c>
      <c r="GL27" s="121">
        <v>2</v>
      </c>
      <c r="GM27" s="121" t="s">
        <v>262</v>
      </c>
      <c r="GN27" s="121" t="s">
        <v>263</v>
      </c>
      <c r="GO27" s="118" t="s">
        <v>54</v>
      </c>
      <c r="GP27" s="128" t="s">
        <v>1598</v>
      </c>
      <c r="GQ27" s="128">
        <v>0</v>
      </c>
      <c r="GR27" s="128" t="s">
        <v>261</v>
      </c>
      <c r="GS27" s="128" t="s">
        <v>213</v>
      </c>
      <c r="GT27" s="128">
        <v>2</v>
      </c>
      <c r="GU27" s="128" t="s">
        <v>262</v>
      </c>
      <c r="GV27" s="128" t="s">
        <v>263</v>
      </c>
      <c r="GW27" s="129" t="s">
        <v>54</v>
      </c>
      <c r="GX27" s="127" t="s">
        <v>1599</v>
      </c>
      <c r="GY27" s="121">
        <v>0</v>
      </c>
      <c r="GZ27" s="121" t="s">
        <v>261</v>
      </c>
      <c r="HA27" s="121" t="s">
        <v>213</v>
      </c>
      <c r="HB27" s="121">
        <v>2</v>
      </c>
      <c r="HC27" s="121" t="s">
        <v>262</v>
      </c>
      <c r="HD27" s="121" t="s">
        <v>263</v>
      </c>
      <c r="HE27" s="118" t="s">
        <v>54</v>
      </c>
      <c r="HF27" s="128" t="s">
        <v>1600</v>
      </c>
      <c r="HG27" s="128">
        <v>0</v>
      </c>
      <c r="HH27" s="128" t="s">
        <v>261</v>
      </c>
      <c r="HI27" s="128" t="s">
        <v>213</v>
      </c>
      <c r="HJ27" s="128">
        <v>2</v>
      </c>
      <c r="HK27" s="128" t="s">
        <v>262</v>
      </c>
      <c r="HL27" s="128" t="s">
        <v>263</v>
      </c>
      <c r="HM27" s="129" t="s">
        <v>54</v>
      </c>
      <c r="HN27" s="127" t="s">
        <v>1601</v>
      </c>
      <c r="HO27" s="121">
        <v>2</v>
      </c>
      <c r="HP27" s="121" t="s">
        <v>261</v>
      </c>
      <c r="HQ27" s="121" t="s">
        <v>213</v>
      </c>
      <c r="HR27" s="121">
        <v>2</v>
      </c>
      <c r="HS27" s="121" t="s">
        <v>262</v>
      </c>
      <c r="HT27" s="121" t="s">
        <v>263</v>
      </c>
      <c r="HU27" s="118" t="s">
        <v>54</v>
      </c>
      <c r="HV27" s="128" t="s">
        <v>1602</v>
      </c>
      <c r="HW27" s="128">
        <v>0</v>
      </c>
      <c r="HX27" s="128" t="s">
        <v>261</v>
      </c>
      <c r="HY27" s="128" t="s">
        <v>213</v>
      </c>
      <c r="HZ27" s="128">
        <v>2</v>
      </c>
      <c r="IA27" s="128" t="s">
        <v>262</v>
      </c>
      <c r="IB27" s="128" t="s">
        <v>263</v>
      </c>
      <c r="IC27" s="129" t="s">
        <v>54</v>
      </c>
      <c r="ID27" s="127" t="s">
        <v>1603</v>
      </c>
      <c r="IE27" s="121">
        <v>1</v>
      </c>
      <c r="IF27" s="121" t="s">
        <v>261</v>
      </c>
      <c r="IG27" s="121" t="s">
        <v>213</v>
      </c>
      <c r="IH27" s="121">
        <v>2</v>
      </c>
      <c r="II27" s="121" t="s">
        <v>262</v>
      </c>
      <c r="IJ27" s="121" t="s">
        <v>263</v>
      </c>
      <c r="IK27" s="118" t="s">
        <v>54</v>
      </c>
      <c r="IL27" s="128" t="s">
        <v>1604</v>
      </c>
      <c r="IM27" s="128">
        <v>0</v>
      </c>
      <c r="IN27" s="128" t="s">
        <v>261</v>
      </c>
      <c r="IO27" s="128" t="s">
        <v>213</v>
      </c>
      <c r="IP27" s="128">
        <v>2</v>
      </c>
      <c r="IQ27" s="128" t="s">
        <v>262</v>
      </c>
      <c r="IR27" s="128" t="s">
        <v>263</v>
      </c>
      <c r="IS27" s="129" t="s">
        <v>54</v>
      </c>
    </row>
    <row r="28" spans="1:253" s="123" customFormat="1" ht="12.75" customHeight="1">
      <c r="A28" s="123" t="s">
        <v>1605</v>
      </c>
      <c r="B28" s="123" t="s">
        <v>512</v>
      </c>
      <c r="C28" s="123" t="s">
        <v>1606</v>
      </c>
      <c r="D28" s="123" t="s">
        <v>1607</v>
      </c>
      <c r="E28" s="123" t="s">
        <v>1608</v>
      </c>
      <c r="F28" s="123" t="s">
        <v>1609</v>
      </c>
      <c r="G28" s="116">
        <v>100388000</v>
      </c>
      <c r="H28" s="117" t="s">
        <v>1610</v>
      </c>
      <c r="I28" s="117" t="s">
        <v>213</v>
      </c>
      <c r="J28" s="117">
        <v>2</v>
      </c>
      <c r="K28" s="117" t="s">
        <v>1611</v>
      </c>
      <c r="L28" s="117" t="s">
        <v>1612</v>
      </c>
      <c r="M28" s="118" t="s">
        <v>1030</v>
      </c>
      <c r="N28" s="127" t="s">
        <v>1613</v>
      </c>
      <c r="O28" s="119">
        <v>91071.77</v>
      </c>
      <c r="P28" s="119" t="s">
        <v>1614</v>
      </c>
      <c r="Q28" s="119" t="s">
        <v>213</v>
      </c>
      <c r="R28" s="119">
        <v>2</v>
      </c>
      <c r="S28" s="119" t="s">
        <v>1615</v>
      </c>
      <c r="T28" s="119" t="s">
        <v>1616</v>
      </c>
      <c r="U28" s="120" t="s">
        <v>1030</v>
      </c>
      <c r="V28" s="127" t="s">
        <v>1617</v>
      </c>
      <c r="W28" s="117">
        <v>23300000</v>
      </c>
      <c r="X28" s="117" t="s">
        <v>1618</v>
      </c>
      <c r="Y28" s="117" t="s">
        <v>300</v>
      </c>
      <c r="Z28" s="117">
        <v>3</v>
      </c>
      <c r="AA28" s="117" t="s">
        <v>1619</v>
      </c>
      <c r="AB28" s="117" t="s">
        <v>1620</v>
      </c>
      <c r="AC28" s="118" t="s">
        <v>1621</v>
      </c>
      <c r="AD28" s="127" t="s">
        <v>1622</v>
      </c>
      <c r="AE28" s="125">
        <v>1435000</v>
      </c>
      <c r="AF28" s="125" t="s">
        <v>1623</v>
      </c>
      <c r="AG28" s="125" t="s">
        <v>300</v>
      </c>
      <c r="AH28" s="125">
        <v>3</v>
      </c>
      <c r="AI28" s="125" t="s">
        <v>1624</v>
      </c>
      <c r="AJ28" s="125" t="s">
        <v>1625</v>
      </c>
      <c r="AK28" s="126" t="s">
        <v>53</v>
      </c>
      <c r="AL28" s="127" t="s">
        <v>1626</v>
      </c>
      <c r="AM28" s="117">
        <v>503000</v>
      </c>
      <c r="AN28" s="117" t="s">
        <v>1623</v>
      </c>
      <c r="AO28" s="117" t="s">
        <v>300</v>
      </c>
      <c r="AP28" s="117">
        <v>3</v>
      </c>
      <c r="AQ28" s="117" t="s">
        <v>1627</v>
      </c>
      <c r="AR28" s="117" t="s">
        <v>1625</v>
      </c>
      <c r="AS28" s="118" t="s">
        <v>53</v>
      </c>
      <c r="AT28" s="128" t="s">
        <v>1628</v>
      </c>
      <c r="AU28" s="125" t="s">
        <v>230</v>
      </c>
      <c r="AV28" s="125" t="s">
        <v>230</v>
      </c>
      <c r="AW28" s="125" t="s">
        <v>230</v>
      </c>
      <c r="AX28" s="125" t="s">
        <v>230</v>
      </c>
      <c r="AY28" s="125" t="s">
        <v>1629</v>
      </c>
      <c r="AZ28" s="125" t="s">
        <v>230</v>
      </c>
      <c r="BA28" s="126" t="s">
        <v>1030</v>
      </c>
      <c r="BB28" s="127" t="s">
        <v>1630</v>
      </c>
      <c r="BC28" s="117" t="s">
        <v>230</v>
      </c>
      <c r="BD28" s="117" t="s">
        <v>230</v>
      </c>
      <c r="BE28" s="117" t="s">
        <v>230</v>
      </c>
      <c r="BF28" s="117" t="s">
        <v>230</v>
      </c>
      <c r="BG28" s="117" t="s">
        <v>1629</v>
      </c>
      <c r="BH28" s="117" t="s">
        <v>230</v>
      </c>
      <c r="BI28" s="118" t="s">
        <v>1030</v>
      </c>
      <c r="BJ28" s="128" t="s">
        <v>1631</v>
      </c>
      <c r="BK28" s="128">
        <v>0</v>
      </c>
      <c r="BL28" s="128" t="s">
        <v>1632</v>
      </c>
      <c r="BM28" s="128" t="s">
        <v>213</v>
      </c>
      <c r="BN28" s="128">
        <v>2</v>
      </c>
      <c r="BO28" s="128" t="s">
        <v>1633</v>
      </c>
      <c r="BP28" s="125" t="s">
        <v>256</v>
      </c>
      <c r="BQ28" s="129" t="s">
        <v>1634</v>
      </c>
      <c r="BR28" s="127" t="s">
        <v>1635</v>
      </c>
      <c r="BS28" s="121" t="s">
        <v>230</v>
      </c>
      <c r="BT28" s="121" t="s">
        <v>230</v>
      </c>
      <c r="BU28" s="121" t="s">
        <v>230</v>
      </c>
      <c r="BV28" s="121" t="s">
        <v>230</v>
      </c>
      <c r="BW28" s="121" t="s">
        <v>1629</v>
      </c>
      <c r="BX28" s="121" t="s">
        <v>230</v>
      </c>
      <c r="BY28" s="118" t="s">
        <v>1030</v>
      </c>
      <c r="BZ28" s="128" t="s">
        <v>1636</v>
      </c>
      <c r="CA28" s="128" t="s">
        <v>230</v>
      </c>
      <c r="CB28" s="128" t="s">
        <v>230</v>
      </c>
      <c r="CC28" s="128" t="s">
        <v>230</v>
      </c>
      <c r="CD28" s="128" t="s">
        <v>230</v>
      </c>
      <c r="CE28" s="128" t="s">
        <v>1629</v>
      </c>
      <c r="CF28" s="128" t="s">
        <v>230</v>
      </c>
      <c r="CG28" s="129" t="s">
        <v>1030</v>
      </c>
      <c r="CH28" s="127" t="s">
        <v>1637</v>
      </c>
      <c r="CI28" s="128" t="e">
        <v>#N/A</v>
      </c>
      <c r="CJ28" s="128" t="e">
        <v>#N/A</v>
      </c>
      <c r="CK28" s="128" t="e">
        <v>#N/A</v>
      </c>
      <c r="CL28" s="128" t="e">
        <v>#N/A</v>
      </c>
      <c r="CM28" s="128" t="e">
        <v>#N/A</v>
      </c>
      <c r="CN28" s="128" t="e">
        <v>#N/A</v>
      </c>
      <c r="CO28" s="130" t="e">
        <v>#N/A</v>
      </c>
      <c r="CP28" s="128" t="s">
        <v>1638</v>
      </c>
      <c r="CQ28" s="121" t="s">
        <v>230</v>
      </c>
      <c r="CR28" s="121" t="s">
        <v>230</v>
      </c>
      <c r="CS28" s="121" t="s">
        <v>230</v>
      </c>
      <c r="CT28" s="121" t="s">
        <v>230</v>
      </c>
      <c r="CU28" s="121" t="s">
        <v>1629</v>
      </c>
      <c r="CV28" s="121" t="s">
        <v>230</v>
      </c>
      <c r="CW28" s="118" t="s">
        <v>1030</v>
      </c>
      <c r="CX28" s="128" t="s">
        <v>1639</v>
      </c>
      <c r="CY28" s="125">
        <v>503000</v>
      </c>
      <c r="CZ28" s="125" t="s">
        <v>1623</v>
      </c>
      <c r="DA28" s="125" t="s">
        <v>300</v>
      </c>
      <c r="DB28" s="125">
        <v>3</v>
      </c>
      <c r="DC28" s="125" t="s">
        <v>1640</v>
      </c>
      <c r="DD28" s="125" t="s">
        <v>1625</v>
      </c>
      <c r="DE28" s="131" t="s">
        <v>53</v>
      </c>
      <c r="DF28" s="127" t="s">
        <v>1641</v>
      </c>
      <c r="DG28" s="117">
        <v>21865000</v>
      </c>
      <c r="DH28" s="121" t="s">
        <v>1623</v>
      </c>
      <c r="DI28" s="121" t="s">
        <v>300</v>
      </c>
      <c r="DJ28" s="121">
        <v>3</v>
      </c>
      <c r="DK28" s="121" t="s">
        <v>1640</v>
      </c>
      <c r="DL28" s="121" t="s">
        <v>1625</v>
      </c>
      <c r="DM28" s="118" t="s">
        <v>53</v>
      </c>
      <c r="DN28" s="128" t="s">
        <v>1642</v>
      </c>
      <c r="DO28" s="125">
        <v>933000</v>
      </c>
      <c r="DP28" s="128" t="s">
        <v>1623</v>
      </c>
      <c r="DQ28" s="128" t="s">
        <v>300</v>
      </c>
      <c r="DR28" s="128">
        <v>3</v>
      </c>
      <c r="DS28" s="128" t="s">
        <v>1640</v>
      </c>
      <c r="DT28" s="128" t="s">
        <v>1625</v>
      </c>
      <c r="DU28" s="129" t="s">
        <v>53</v>
      </c>
      <c r="DV28" s="127" t="s">
        <v>1643</v>
      </c>
      <c r="DW28" s="117">
        <v>165000</v>
      </c>
      <c r="DX28" s="121" t="s">
        <v>1623</v>
      </c>
      <c r="DY28" s="121" t="s">
        <v>300</v>
      </c>
      <c r="DZ28" s="121">
        <v>3</v>
      </c>
      <c r="EA28" s="121" t="s">
        <v>1640</v>
      </c>
      <c r="EB28" s="121" t="s">
        <v>1625</v>
      </c>
      <c r="EC28" s="118" t="s">
        <v>53</v>
      </c>
      <c r="ED28" s="128" t="s">
        <v>1644</v>
      </c>
      <c r="EE28" s="125">
        <v>338000</v>
      </c>
      <c r="EF28" s="128" t="s">
        <v>1623</v>
      </c>
      <c r="EG28" s="128" t="s">
        <v>300</v>
      </c>
      <c r="EH28" s="128">
        <v>3</v>
      </c>
      <c r="EI28" s="128" t="s">
        <v>1640</v>
      </c>
      <c r="EJ28" s="128" t="s">
        <v>1625</v>
      </c>
      <c r="EK28" s="129" t="s">
        <v>53</v>
      </c>
      <c r="EL28" s="127" t="s">
        <v>1645</v>
      </c>
      <c r="EM28" s="117">
        <v>0</v>
      </c>
      <c r="EN28" s="121" t="s">
        <v>1623</v>
      </c>
      <c r="EO28" s="121" t="s">
        <v>300</v>
      </c>
      <c r="EP28" s="121">
        <v>3</v>
      </c>
      <c r="EQ28" s="121" t="s">
        <v>1640</v>
      </c>
      <c r="ER28" s="121" t="s">
        <v>1625</v>
      </c>
      <c r="ES28" s="118" t="s">
        <v>53</v>
      </c>
      <c r="ET28" s="128" t="s">
        <v>1646</v>
      </c>
      <c r="EU28" s="128">
        <v>221</v>
      </c>
      <c r="EV28" s="128" t="s">
        <v>1632</v>
      </c>
      <c r="EW28" s="128" t="s">
        <v>213</v>
      </c>
      <c r="EX28" s="128">
        <v>2</v>
      </c>
      <c r="EY28" s="128" t="s">
        <v>1647</v>
      </c>
      <c r="EZ28" s="128" t="s">
        <v>256</v>
      </c>
      <c r="FA28" s="129" t="s">
        <v>1634</v>
      </c>
      <c r="FB28" s="127" t="s">
        <v>1648</v>
      </c>
      <c r="FC28" s="121">
        <v>2</v>
      </c>
      <c r="FD28" s="121">
        <v>0</v>
      </c>
      <c r="FE28" s="121" t="s">
        <v>213</v>
      </c>
      <c r="FF28" s="121">
        <v>2</v>
      </c>
      <c r="FG28" s="121" t="s">
        <v>1649</v>
      </c>
      <c r="FH28" s="121">
        <v>0</v>
      </c>
      <c r="FI28" s="118" t="s">
        <v>1650</v>
      </c>
      <c r="FJ28" s="127" t="s">
        <v>1651</v>
      </c>
      <c r="FK28" s="128" t="s">
        <v>230</v>
      </c>
      <c r="FL28" s="128">
        <v>0</v>
      </c>
      <c r="FM28" s="128" t="s">
        <v>230</v>
      </c>
      <c r="FN28" s="128" t="s">
        <v>230</v>
      </c>
      <c r="FO28" s="128">
        <v>0</v>
      </c>
      <c r="FP28" s="125">
        <v>0</v>
      </c>
      <c r="FQ28" s="126" t="s">
        <v>1650</v>
      </c>
      <c r="FR28" s="127" t="s">
        <v>1652</v>
      </c>
      <c r="FS28" s="121" t="s">
        <v>230</v>
      </c>
      <c r="FT28" s="121">
        <v>0</v>
      </c>
      <c r="FU28" s="121" t="s">
        <v>230</v>
      </c>
      <c r="FV28" s="121" t="s">
        <v>230</v>
      </c>
      <c r="FW28" s="121">
        <v>0</v>
      </c>
      <c r="FX28" s="121">
        <v>0</v>
      </c>
      <c r="FY28" s="118" t="s">
        <v>1650</v>
      </c>
      <c r="FZ28" s="128" t="s">
        <v>1653</v>
      </c>
      <c r="GA28" s="128">
        <v>1</v>
      </c>
      <c r="GB28" s="128" t="s">
        <v>261</v>
      </c>
      <c r="GC28" s="128" t="s">
        <v>213</v>
      </c>
      <c r="GD28" s="128">
        <v>2</v>
      </c>
      <c r="GE28" s="128" t="s">
        <v>262</v>
      </c>
      <c r="GF28" s="128" t="s">
        <v>263</v>
      </c>
      <c r="GG28" s="129" t="s">
        <v>68</v>
      </c>
      <c r="GH28" s="127" t="s">
        <v>1654</v>
      </c>
      <c r="GI28" s="121">
        <v>1</v>
      </c>
      <c r="GJ28" s="121" t="s">
        <v>261</v>
      </c>
      <c r="GK28" s="121" t="s">
        <v>213</v>
      </c>
      <c r="GL28" s="121">
        <v>2</v>
      </c>
      <c r="GM28" s="121" t="s">
        <v>262</v>
      </c>
      <c r="GN28" s="121" t="s">
        <v>263</v>
      </c>
      <c r="GO28" s="118" t="s">
        <v>68</v>
      </c>
      <c r="GP28" s="128" t="s">
        <v>1655</v>
      </c>
      <c r="GQ28" s="128">
        <v>0</v>
      </c>
      <c r="GR28" s="128" t="s">
        <v>261</v>
      </c>
      <c r="GS28" s="128" t="s">
        <v>213</v>
      </c>
      <c r="GT28" s="128">
        <v>2</v>
      </c>
      <c r="GU28" s="128" t="s">
        <v>262</v>
      </c>
      <c r="GV28" s="128" t="s">
        <v>263</v>
      </c>
      <c r="GW28" s="129" t="s">
        <v>68</v>
      </c>
      <c r="GX28" s="127" t="s">
        <v>1656</v>
      </c>
      <c r="GY28" s="121">
        <v>0</v>
      </c>
      <c r="GZ28" s="121" t="s">
        <v>261</v>
      </c>
      <c r="HA28" s="121" t="s">
        <v>213</v>
      </c>
      <c r="HB28" s="121">
        <v>2</v>
      </c>
      <c r="HC28" s="121" t="s">
        <v>262</v>
      </c>
      <c r="HD28" s="121" t="s">
        <v>263</v>
      </c>
      <c r="HE28" s="118" t="s">
        <v>68</v>
      </c>
      <c r="HF28" s="128" t="s">
        <v>1657</v>
      </c>
      <c r="HG28" s="128">
        <v>0</v>
      </c>
      <c r="HH28" s="128" t="s">
        <v>261</v>
      </c>
      <c r="HI28" s="128" t="s">
        <v>213</v>
      </c>
      <c r="HJ28" s="128">
        <v>2</v>
      </c>
      <c r="HK28" s="128" t="s">
        <v>262</v>
      </c>
      <c r="HL28" s="128" t="s">
        <v>263</v>
      </c>
      <c r="HM28" s="129" t="s">
        <v>68</v>
      </c>
      <c r="HN28" s="127" t="s">
        <v>1658</v>
      </c>
      <c r="HO28" s="121">
        <v>0</v>
      </c>
      <c r="HP28" s="121" t="s">
        <v>261</v>
      </c>
      <c r="HQ28" s="121" t="s">
        <v>213</v>
      </c>
      <c r="HR28" s="121">
        <v>2</v>
      </c>
      <c r="HS28" s="121" t="s">
        <v>262</v>
      </c>
      <c r="HT28" s="121" t="s">
        <v>263</v>
      </c>
      <c r="HU28" s="118" t="s">
        <v>68</v>
      </c>
      <c r="HV28" s="128" t="s">
        <v>1659</v>
      </c>
      <c r="HW28" s="128">
        <v>1</v>
      </c>
      <c r="HX28" s="128" t="s">
        <v>261</v>
      </c>
      <c r="HY28" s="128" t="s">
        <v>213</v>
      </c>
      <c r="HZ28" s="128">
        <v>2</v>
      </c>
      <c r="IA28" s="128" t="s">
        <v>262</v>
      </c>
      <c r="IB28" s="128" t="s">
        <v>263</v>
      </c>
      <c r="IC28" s="129" t="s">
        <v>68</v>
      </c>
      <c r="ID28" s="127" t="s">
        <v>1660</v>
      </c>
      <c r="IE28" s="121">
        <v>1</v>
      </c>
      <c r="IF28" s="121" t="s">
        <v>261</v>
      </c>
      <c r="IG28" s="121" t="s">
        <v>213</v>
      </c>
      <c r="IH28" s="121">
        <v>2</v>
      </c>
      <c r="II28" s="121" t="s">
        <v>262</v>
      </c>
      <c r="IJ28" s="121" t="s">
        <v>263</v>
      </c>
      <c r="IK28" s="118" t="s">
        <v>68</v>
      </c>
      <c r="IL28" s="128" t="s">
        <v>1661</v>
      </c>
      <c r="IM28" s="128">
        <v>1</v>
      </c>
      <c r="IN28" s="128" t="s">
        <v>261</v>
      </c>
      <c r="IO28" s="128" t="s">
        <v>213</v>
      </c>
      <c r="IP28" s="128">
        <v>2</v>
      </c>
      <c r="IQ28" s="128" t="s">
        <v>262</v>
      </c>
      <c r="IR28" s="128" t="s">
        <v>263</v>
      </c>
      <c r="IS28" s="129" t="s">
        <v>68</v>
      </c>
    </row>
    <row r="29" spans="1:253" s="123" customFormat="1" ht="12.75" customHeight="1">
      <c r="A29" s="123" t="s">
        <v>1662</v>
      </c>
      <c r="B29" s="123" t="s">
        <v>207</v>
      </c>
      <c r="C29" s="123" t="s">
        <v>1663</v>
      </c>
      <c r="D29" s="123" t="s">
        <v>1664</v>
      </c>
      <c r="E29" s="123" t="s">
        <v>1665</v>
      </c>
      <c r="F29" s="123" t="s">
        <v>1666</v>
      </c>
      <c r="G29" s="116">
        <v>3227000</v>
      </c>
      <c r="H29" s="117" t="s">
        <v>1667</v>
      </c>
      <c r="I29" s="117" t="s">
        <v>213</v>
      </c>
      <c r="J29" s="117">
        <v>2</v>
      </c>
      <c r="K29" s="117" t="s">
        <v>1668</v>
      </c>
      <c r="L29" s="117" t="s">
        <v>1669</v>
      </c>
      <c r="M29" s="118" t="s">
        <v>1670</v>
      </c>
      <c r="N29" s="127" t="s">
        <v>1671</v>
      </c>
      <c r="O29" s="119">
        <v>101000</v>
      </c>
      <c r="P29" s="119" t="s">
        <v>282</v>
      </c>
      <c r="Q29" s="119" t="s">
        <v>213</v>
      </c>
      <c r="R29" s="119">
        <v>2</v>
      </c>
      <c r="S29" s="119" t="s">
        <v>1251</v>
      </c>
      <c r="T29" s="119" t="s">
        <v>1672</v>
      </c>
      <c r="U29" s="120" t="s">
        <v>1024</v>
      </c>
      <c r="V29" s="127" t="s">
        <v>1673</v>
      </c>
      <c r="W29" s="117">
        <v>3227000</v>
      </c>
      <c r="X29" s="117" t="s">
        <v>1667</v>
      </c>
      <c r="Y29" s="117" t="s">
        <v>213</v>
      </c>
      <c r="Z29" s="117">
        <v>2</v>
      </c>
      <c r="AA29" s="117" t="s">
        <v>1674</v>
      </c>
      <c r="AB29" s="117" t="s">
        <v>1669</v>
      </c>
      <c r="AC29" s="118" t="s">
        <v>1670</v>
      </c>
      <c r="AD29" s="127" t="s">
        <v>1675</v>
      </c>
      <c r="AE29" s="125">
        <v>2582000</v>
      </c>
      <c r="AF29" s="125" t="s">
        <v>1676</v>
      </c>
      <c r="AG29" s="125" t="s">
        <v>300</v>
      </c>
      <c r="AH29" s="125">
        <v>3</v>
      </c>
      <c r="AI29" s="125" t="s">
        <v>1677</v>
      </c>
      <c r="AJ29" s="125" t="s">
        <v>1678</v>
      </c>
      <c r="AK29" s="126" t="s">
        <v>47</v>
      </c>
      <c r="AL29" s="127" t="s">
        <v>1679</v>
      </c>
      <c r="AM29" s="117">
        <v>314000</v>
      </c>
      <c r="AN29" s="117" t="s">
        <v>1680</v>
      </c>
      <c r="AO29" s="117" t="s">
        <v>300</v>
      </c>
      <c r="AP29" s="117">
        <v>3</v>
      </c>
      <c r="AQ29" s="117" t="s">
        <v>1681</v>
      </c>
      <c r="AR29" s="117" t="s">
        <v>1682</v>
      </c>
      <c r="AS29" s="118" t="s">
        <v>47</v>
      </c>
      <c r="AT29" s="128" t="s">
        <v>1683</v>
      </c>
      <c r="AU29" s="125" t="s">
        <v>230</v>
      </c>
      <c r="AV29" s="125">
        <v>0</v>
      </c>
      <c r="AW29" s="125" t="s">
        <v>213</v>
      </c>
      <c r="AX29" s="125">
        <v>2</v>
      </c>
      <c r="AY29" s="125" t="s">
        <v>1684</v>
      </c>
      <c r="AZ29" s="125">
        <v>0</v>
      </c>
      <c r="BA29" s="126" t="s">
        <v>755</v>
      </c>
      <c r="BB29" s="127" t="s">
        <v>1685</v>
      </c>
      <c r="BC29" s="117" t="s">
        <v>230</v>
      </c>
      <c r="BD29" s="117">
        <v>0</v>
      </c>
      <c r="BE29" s="117" t="s">
        <v>213</v>
      </c>
      <c r="BF29" s="117">
        <v>2</v>
      </c>
      <c r="BG29" s="117" t="s">
        <v>1684</v>
      </c>
      <c r="BH29" s="117">
        <v>0</v>
      </c>
      <c r="BI29" s="118" t="s">
        <v>755</v>
      </c>
      <c r="BJ29" s="128" t="s">
        <v>1686</v>
      </c>
      <c r="BK29" s="128">
        <v>0</v>
      </c>
      <c r="BL29" s="128" t="s">
        <v>1687</v>
      </c>
      <c r="BM29" s="128" t="s">
        <v>300</v>
      </c>
      <c r="BN29" s="128">
        <v>3</v>
      </c>
      <c r="BO29" s="128" t="s">
        <v>1688</v>
      </c>
      <c r="BP29" s="125" t="s">
        <v>674</v>
      </c>
      <c r="BQ29" s="129" t="s">
        <v>47</v>
      </c>
      <c r="BR29" s="127" t="s">
        <v>1689</v>
      </c>
      <c r="BS29" s="121" t="s">
        <v>230</v>
      </c>
      <c r="BT29" s="121">
        <v>0</v>
      </c>
      <c r="BU29" s="121" t="s">
        <v>213</v>
      </c>
      <c r="BV29" s="121">
        <v>2</v>
      </c>
      <c r="BW29" s="121" t="s">
        <v>1684</v>
      </c>
      <c r="BX29" s="121">
        <v>0</v>
      </c>
      <c r="BY29" s="118" t="s">
        <v>755</v>
      </c>
      <c r="BZ29" s="128" t="s">
        <v>1690</v>
      </c>
      <c r="CA29" s="128" t="s">
        <v>230</v>
      </c>
      <c r="CB29" s="128">
        <v>0</v>
      </c>
      <c r="CC29" s="128" t="s">
        <v>230</v>
      </c>
      <c r="CD29" s="128" t="s">
        <v>230</v>
      </c>
      <c r="CE29" s="128" t="s">
        <v>1684</v>
      </c>
      <c r="CF29" s="128">
        <v>0</v>
      </c>
      <c r="CG29" s="129" t="s">
        <v>755</v>
      </c>
      <c r="CH29" s="127" t="s">
        <v>1691</v>
      </c>
      <c r="CI29" s="128" t="e">
        <v>#N/A</v>
      </c>
      <c r="CJ29" s="128" t="e">
        <v>#N/A</v>
      </c>
      <c r="CK29" s="128" t="e">
        <v>#N/A</v>
      </c>
      <c r="CL29" s="128" t="e">
        <v>#N/A</v>
      </c>
      <c r="CM29" s="128" t="e">
        <v>#N/A</v>
      </c>
      <c r="CN29" s="128" t="e">
        <v>#N/A</v>
      </c>
      <c r="CO29" s="130" t="e">
        <v>#N/A</v>
      </c>
      <c r="CP29" s="128" t="s">
        <v>1692</v>
      </c>
      <c r="CQ29" s="121" t="s">
        <v>230</v>
      </c>
      <c r="CR29" s="121" t="s">
        <v>230</v>
      </c>
      <c r="CS29" s="121" t="s">
        <v>230</v>
      </c>
      <c r="CT29" s="121" t="s">
        <v>230</v>
      </c>
      <c r="CU29" s="121" t="s">
        <v>1568</v>
      </c>
      <c r="CV29" s="121" t="s">
        <v>230</v>
      </c>
      <c r="CW29" s="118" t="s">
        <v>1670</v>
      </c>
      <c r="CX29" s="128" t="s">
        <v>1693</v>
      </c>
      <c r="CY29" s="125">
        <v>2582000</v>
      </c>
      <c r="CZ29" s="125" t="s">
        <v>1694</v>
      </c>
      <c r="DA29" s="125" t="s">
        <v>300</v>
      </c>
      <c r="DB29" s="125">
        <v>3</v>
      </c>
      <c r="DC29" s="125" t="s">
        <v>1695</v>
      </c>
      <c r="DD29" s="125" t="s">
        <v>1696</v>
      </c>
      <c r="DE29" s="131" t="s">
        <v>68</v>
      </c>
      <c r="DF29" s="127" t="s">
        <v>1697</v>
      </c>
      <c r="DG29" s="117">
        <v>645000</v>
      </c>
      <c r="DH29" s="121" t="s">
        <v>1698</v>
      </c>
      <c r="DI29" s="121" t="s">
        <v>300</v>
      </c>
      <c r="DJ29" s="121">
        <v>3</v>
      </c>
      <c r="DK29" s="121" t="s">
        <v>1699</v>
      </c>
      <c r="DL29" s="121" t="s">
        <v>1700</v>
      </c>
      <c r="DM29" s="118" t="s">
        <v>68</v>
      </c>
      <c r="DN29" s="128" t="s">
        <v>1701</v>
      </c>
      <c r="DO29" s="125">
        <v>0</v>
      </c>
      <c r="DP29" s="128" t="s">
        <v>1694</v>
      </c>
      <c r="DQ29" s="128" t="s">
        <v>300</v>
      </c>
      <c r="DR29" s="128">
        <v>3</v>
      </c>
      <c r="DS29" s="128" t="s">
        <v>1695</v>
      </c>
      <c r="DT29" s="128" t="s">
        <v>1696</v>
      </c>
      <c r="DU29" s="129" t="s">
        <v>68</v>
      </c>
      <c r="DV29" s="127" t="s">
        <v>1702</v>
      </c>
      <c r="DW29" s="117">
        <v>2582000</v>
      </c>
      <c r="DX29" s="121" t="s">
        <v>1694</v>
      </c>
      <c r="DY29" s="121" t="s">
        <v>300</v>
      </c>
      <c r="DZ29" s="121">
        <v>3</v>
      </c>
      <c r="EA29" s="121" t="s">
        <v>1695</v>
      </c>
      <c r="EB29" s="121" t="s">
        <v>1696</v>
      </c>
      <c r="EC29" s="118" t="s">
        <v>68</v>
      </c>
      <c r="ED29" s="128" t="s">
        <v>1703</v>
      </c>
      <c r="EE29" s="125">
        <v>0</v>
      </c>
      <c r="EF29" s="128" t="s">
        <v>1694</v>
      </c>
      <c r="EG29" s="128" t="s">
        <v>300</v>
      </c>
      <c r="EH29" s="128">
        <v>3</v>
      </c>
      <c r="EI29" s="128" t="s">
        <v>1695</v>
      </c>
      <c r="EJ29" s="128" t="s">
        <v>1696</v>
      </c>
      <c r="EK29" s="129" t="s">
        <v>68</v>
      </c>
      <c r="EL29" s="127" t="s">
        <v>1704</v>
      </c>
      <c r="EM29" s="117">
        <v>0</v>
      </c>
      <c r="EN29" s="121" t="s">
        <v>1694</v>
      </c>
      <c r="EO29" s="121" t="s">
        <v>300</v>
      </c>
      <c r="EP29" s="121">
        <v>3</v>
      </c>
      <c r="EQ29" s="121" t="s">
        <v>1695</v>
      </c>
      <c r="ER29" s="121" t="s">
        <v>1696</v>
      </c>
      <c r="ES29" s="118" t="s">
        <v>68</v>
      </c>
      <c r="ET29" s="128" t="s">
        <v>1705</v>
      </c>
      <c r="EU29" s="128">
        <v>0</v>
      </c>
      <c r="EV29" s="128" t="s">
        <v>1687</v>
      </c>
      <c r="EW29" s="128" t="s">
        <v>300</v>
      </c>
      <c r="EX29" s="128">
        <v>3</v>
      </c>
      <c r="EY29" s="128" t="s">
        <v>1688</v>
      </c>
      <c r="EZ29" s="128" t="s">
        <v>674</v>
      </c>
      <c r="FA29" s="129" t="s">
        <v>47</v>
      </c>
      <c r="FB29" s="127" t="s">
        <v>1706</v>
      </c>
      <c r="FC29" s="121">
        <v>5</v>
      </c>
      <c r="FD29" s="121">
        <v>0</v>
      </c>
      <c r="FE29" s="121" t="s">
        <v>213</v>
      </c>
      <c r="FF29" s="121">
        <v>2</v>
      </c>
      <c r="FG29" s="121" t="s">
        <v>1707</v>
      </c>
      <c r="FH29" s="121">
        <v>0</v>
      </c>
      <c r="FI29" s="118" t="s">
        <v>755</v>
      </c>
      <c r="FJ29" s="127" t="s">
        <v>1708</v>
      </c>
      <c r="FK29" s="128" t="s">
        <v>230</v>
      </c>
      <c r="FL29" s="128">
        <v>0</v>
      </c>
      <c r="FM29" s="128" t="s">
        <v>213</v>
      </c>
      <c r="FN29" s="128">
        <v>2</v>
      </c>
      <c r="FO29" s="128" t="s">
        <v>1684</v>
      </c>
      <c r="FP29" s="125">
        <v>0</v>
      </c>
      <c r="FQ29" s="126" t="s">
        <v>755</v>
      </c>
      <c r="FR29" s="127" t="s">
        <v>1709</v>
      </c>
      <c r="FS29" s="121" t="s">
        <v>230</v>
      </c>
      <c r="FT29" s="121">
        <v>0</v>
      </c>
      <c r="FU29" s="121" t="s">
        <v>213</v>
      </c>
      <c r="FV29" s="121">
        <v>2</v>
      </c>
      <c r="FW29" s="121" t="s">
        <v>1684</v>
      </c>
      <c r="FX29" s="121">
        <v>0</v>
      </c>
      <c r="FY29" s="118" t="s">
        <v>755</v>
      </c>
      <c r="FZ29" s="128" t="s">
        <v>1710</v>
      </c>
      <c r="GA29" s="128">
        <v>3</v>
      </c>
      <c r="GB29" s="128" t="s">
        <v>261</v>
      </c>
      <c r="GC29" s="128" t="s">
        <v>300</v>
      </c>
      <c r="GD29" s="128">
        <v>3</v>
      </c>
      <c r="GE29" s="128" t="s">
        <v>262</v>
      </c>
      <c r="GF29" s="128" t="s">
        <v>263</v>
      </c>
      <c r="GG29" s="129" t="s">
        <v>68</v>
      </c>
      <c r="GH29" s="127" t="s">
        <v>1711</v>
      </c>
      <c r="GI29" s="121">
        <v>0</v>
      </c>
      <c r="GJ29" s="121" t="s">
        <v>261</v>
      </c>
      <c r="GK29" s="121" t="s">
        <v>300</v>
      </c>
      <c r="GL29" s="121">
        <v>3</v>
      </c>
      <c r="GM29" s="121" t="s">
        <v>262</v>
      </c>
      <c r="GN29" s="121" t="s">
        <v>263</v>
      </c>
      <c r="GO29" s="118" t="s">
        <v>68</v>
      </c>
      <c r="GP29" s="128" t="s">
        <v>1712</v>
      </c>
      <c r="GQ29" s="128">
        <v>0</v>
      </c>
      <c r="GR29" s="128" t="s">
        <v>261</v>
      </c>
      <c r="GS29" s="128" t="s">
        <v>300</v>
      </c>
      <c r="GT29" s="128">
        <v>3</v>
      </c>
      <c r="GU29" s="128" t="s">
        <v>262</v>
      </c>
      <c r="GV29" s="128" t="s">
        <v>263</v>
      </c>
      <c r="GW29" s="129" t="s">
        <v>68</v>
      </c>
      <c r="GX29" s="127" t="s">
        <v>1713</v>
      </c>
      <c r="GY29" s="121">
        <v>0</v>
      </c>
      <c r="GZ29" s="121" t="s">
        <v>261</v>
      </c>
      <c r="HA29" s="121" t="s">
        <v>300</v>
      </c>
      <c r="HB29" s="121">
        <v>3</v>
      </c>
      <c r="HC29" s="121" t="s">
        <v>262</v>
      </c>
      <c r="HD29" s="121" t="s">
        <v>263</v>
      </c>
      <c r="HE29" s="118" t="s">
        <v>68</v>
      </c>
      <c r="HF29" s="128" t="s">
        <v>1714</v>
      </c>
      <c r="HG29" s="128">
        <v>2</v>
      </c>
      <c r="HH29" s="128" t="s">
        <v>261</v>
      </c>
      <c r="HI29" s="128" t="s">
        <v>300</v>
      </c>
      <c r="HJ29" s="128">
        <v>3</v>
      </c>
      <c r="HK29" s="128" t="s">
        <v>262</v>
      </c>
      <c r="HL29" s="128" t="s">
        <v>263</v>
      </c>
      <c r="HM29" s="129" t="s">
        <v>68</v>
      </c>
      <c r="HN29" s="127" t="s">
        <v>1715</v>
      </c>
      <c r="HO29" s="121">
        <v>0</v>
      </c>
      <c r="HP29" s="121" t="s">
        <v>261</v>
      </c>
      <c r="HQ29" s="121" t="s">
        <v>300</v>
      </c>
      <c r="HR29" s="121">
        <v>3</v>
      </c>
      <c r="HS29" s="121" t="s">
        <v>262</v>
      </c>
      <c r="HT29" s="121" t="s">
        <v>263</v>
      </c>
      <c r="HU29" s="118" t="s">
        <v>68</v>
      </c>
      <c r="HV29" s="128" t="s">
        <v>1716</v>
      </c>
      <c r="HW29" s="128">
        <v>0</v>
      </c>
      <c r="HX29" s="128" t="s">
        <v>261</v>
      </c>
      <c r="HY29" s="128" t="s">
        <v>300</v>
      </c>
      <c r="HZ29" s="128">
        <v>3</v>
      </c>
      <c r="IA29" s="128" t="s">
        <v>262</v>
      </c>
      <c r="IB29" s="128" t="s">
        <v>263</v>
      </c>
      <c r="IC29" s="129" t="s">
        <v>68</v>
      </c>
      <c r="ID29" s="127" t="s">
        <v>1717</v>
      </c>
      <c r="IE29" s="121">
        <v>2</v>
      </c>
      <c r="IF29" s="121" t="s">
        <v>261</v>
      </c>
      <c r="IG29" s="121" t="s">
        <v>300</v>
      </c>
      <c r="IH29" s="121">
        <v>3</v>
      </c>
      <c r="II29" s="121" t="s">
        <v>262</v>
      </c>
      <c r="IJ29" s="121" t="s">
        <v>263</v>
      </c>
      <c r="IK29" s="118" t="s">
        <v>68</v>
      </c>
      <c r="IL29" s="128" t="s">
        <v>1718</v>
      </c>
      <c r="IM29" s="128">
        <v>0</v>
      </c>
      <c r="IN29" s="128" t="s">
        <v>261</v>
      </c>
      <c r="IO29" s="128" t="s">
        <v>300</v>
      </c>
      <c r="IP29" s="128">
        <v>3</v>
      </c>
      <c r="IQ29" s="128" t="s">
        <v>262</v>
      </c>
      <c r="IR29" s="128" t="s">
        <v>263</v>
      </c>
      <c r="IS29" s="129" t="s">
        <v>68</v>
      </c>
    </row>
    <row r="30" spans="1:253" s="123" customFormat="1" ht="12.75" customHeight="1">
      <c r="A30" s="123" t="s">
        <v>1719</v>
      </c>
      <c r="B30" s="123" t="s">
        <v>512</v>
      </c>
      <c r="C30" s="123" t="s">
        <v>1720</v>
      </c>
      <c r="D30" s="123" t="s">
        <v>1721</v>
      </c>
      <c r="E30" s="123" t="s">
        <v>1722</v>
      </c>
      <c r="F30" s="123" t="s">
        <v>1723</v>
      </c>
      <c r="G30" s="116">
        <v>47077000</v>
      </c>
      <c r="H30" s="117" t="s">
        <v>709</v>
      </c>
      <c r="I30" s="117" t="s">
        <v>218</v>
      </c>
      <c r="J30" s="117">
        <v>1</v>
      </c>
      <c r="K30" s="117" t="s">
        <v>1724</v>
      </c>
      <c r="L30" s="117" t="s">
        <v>1725</v>
      </c>
      <c r="M30" s="118" t="s">
        <v>50</v>
      </c>
      <c r="N30" s="127" t="s">
        <v>1726</v>
      </c>
      <c r="O30" s="119">
        <v>92610</v>
      </c>
      <c r="P30" s="119" t="s">
        <v>1727</v>
      </c>
      <c r="Q30" s="119" t="s">
        <v>213</v>
      </c>
      <c r="R30" s="119">
        <v>2</v>
      </c>
      <c r="S30" s="119" t="s">
        <v>1728</v>
      </c>
      <c r="T30" s="119" t="s">
        <v>1729</v>
      </c>
      <c r="U30" s="120" t="s">
        <v>50</v>
      </c>
      <c r="V30" s="127" t="s">
        <v>1730</v>
      </c>
      <c r="W30" s="117">
        <v>11983000</v>
      </c>
      <c r="X30" s="117" t="s">
        <v>1727</v>
      </c>
      <c r="Y30" s="117" t="s">
        <v>213</v>
      </c>
      <c r="Z30" s="117">
        <v>2</v>
      </c>
      <c r="AA30" s="117" t="s">
        <v>1731</v>
      </c>
      <c r="AB30" s="117" t="s">
        <v>1729</v>
      </c>
      <c r="AC30" s="118" t="s">
        <v>50</v>
      </c>
      <c r="AD30" s="127" t="s">
        <v>1732</v>
      </c>
      <c r="AE30" s="125">
        <v>40000</v>
      </c>
      <c r="AF30" s="125" t="s">
        <v>1733</v>
      </c>
      <c r="AG30" s="125" t="s">
        <v>213</v>
      </c>
      <c r="AH30" s="125">
        <v>2</v>
      </c>
      <c r="AI30" s="125" t="s">
        <v>1734</v>
      </c>
      <c r="AJ30" s="125" t="s">
        <v>1735</v>
      </c>
      <c r="AK30" s="126" t="s">
        <v>50</v>
      </c>
      <c r="AL30" s="127" t="s">
        <v>1736</v>
      </c>
      <c r="AM30" s="117">
        <v>40000</v>
      </c>
      <c r="AN30" s="117" t="s">
        <v>1733</v>
      </c>
      <c r="AO30" s="117" t="s">
        <v>213</v>
      </c>
      <c r="AP30" s="117">
        <v>2</v>
      </c>
      <c r="AQ30" s="117" t="s">
        <v>1737</v>
      </c>
      <c r="AR30" s="117" t="s">
        <v>1735</v>
      </c>
      <c r="AS30" s="118" t="s">
        <v>50</v>
      </c>
      <c r="AT30" s="128" t="s">
        <v>1738</v>
      </c>
      <c r="AU30" s="125" t="s">
        <v>230</v>
      </c>
      <c r="AV30" s="125">
        <v>0</v>
      </c>
      <c r="AW30" s="125" t="s">
        <v>213</v>
      </c>
      <c r="AX30" s="125">
        <v>2</v>
      </c>
      <c r="AY30" s="125">
        <v>0</v>
      </c>
      <c r="AZ30" s="125">
        <v>0</v>
      </c>
      <c r="BA30" s="126" t="s">
        <v>1040</v>
      </c>
      <c r="BB30" s="127" t="s">
        <v>1739</v>
      </c>
      <c r="BC30" s="117" t="s">
        <v>230</v>
      </c>
      <c r="BD30" s="117">
        <v>0</v>
      </c>
      <c r="BE30" s="117" t="s">
        <v>213</v>
      </c>
      <c r="BF30" s="117">
        <v>2</v>
      </c>
      <c r="BG30" s="117">
        <v>0</v>
      </c>
      <c r="BH30" s="117">
        <v>0</v>
      </c>
      <c r="BI30" s="118" t="s">
        <v>1040</v>
      </c>
      <c r="BJ30" s="128" t="s">
        <v>1740</v>
      </c>
      <c r="BK30" s="128">
        <v>225</v>
      </c>
      <c r="BL30" s="128" t="s">
        <v>1741</v>
      </c>
      <c r="BM30" s="128" t="s">
        <v>300</v>
      </c>
      <c r="BN30" s="128">
        <v>3</v>
      </c>
      <c r="BO30" s="128" t="s">
        <v>1742</v>
      </c>
      <c r="BP30" s="125" t="s">
        <v>609</v>
      </c>
      <c r="BQ30" s="129" t="s">
        <v>50</v>
      </c>
      <c r="BR30" s="127" t="s">
        <v>1743</v>
      </c>
      <c r="BS30" s="121" t="s">
        <v>230</v>
      </c>
      <c r="BT30" s="121">
        <v>0</v>
      </c>
      <c r="BU30" s="121" t="s">
        <v>213</v>
      </c>
      <c r="BV30" s="121">
        <v>2</v>
      </c>
      <c r="BW30" s="121">
        <v>0</v>
      </c>
      <c r="BX30" s="121">
        <v>0</v>
      </c>
      <c r="BY30" s="118" t="s">
        <v>1040</v>
      </c>
      <c r="BZ30" s="128" t="s">
        <v>1744</v>
      </c>
      <c r="CA30" s="128" t="s">
        <v>230</v>
      </c>
      <c r="CB30" s="128">
        <v>0</v>
      </c>
      <c r="CC30" s="128" t="s">
        <v>230</v>
      </c>
      <c r="CD30" s="128" t="s">
        <v>230</v>
      </c>
      <c r="CE30" s="128">
        <v>0</v>
      </c>
      <c r="CF30" s="128">
        <v>0</v>
      </c>
      <c r="CG30" s="129" t="s">
        <v>1040</v>
      </c>
      <c r="CH30" s="127" t="s">
        <v>1745</v>
      </c>
      <c r="CI30" s="128" t="e">
        <v>#N/A</v>
      </c>
      <c r="CJ30" s="128" t="e">
        <v>#N/A</v>
      </c>
      <c r="CK30" s="128" t="e">
        <v>#N/A</v>
      </c>
      <c r="CL30" s="128" t="e">
        <v>#N/A</v>
      </c>
      <c r="CM30" s="128" t="e">
        <v>#N/A</v>
      </c>
      <c r="CN30" s="128" t="e">
        <v>#N/A</v>
      </c>
      <c r="CO30" s="130" t="e">
        <v>#N/A</v>
      </c>
      <c r="CP30" s="128" t="s">
        <v>1746</v>
      </c>
      <c r="CQ30" s="121" t="s">
        <v>230</v>
      </c>
      <c r="CR30" s="121">
        <v>0</v>
      </c>
      <c r="CS30" s="121" t="s">
        <v>213</v>
      </c>
      <c r="CT30" s="121">
        <v>2</v>
      </c>
      <c r="CU30" s="121">
        <v>0</v>
      </c>
      <c r="CV30" s="121">
        <v>0</v>
      </c>
      <c r="CW30" s="118" t="s">
        <v>1040</v>
      </c>
      <c r="CX30" s="128" t="s">
        <v>1747</v>
      </c>
      <c r="CY30" s="125">
        <v>40000</v>
      </c>
      <c r="CZ30" s="125" t="s">
        <v>1733</v>
      </c>
      <c r="DA30" s="125" t="s">
        <v>300</v>
      </c>
      <c r="DB30" s="125">
        <v>3</v>
      </c>
      <c r="DC30" s="125" t="s">
        <v>1748</v>
      </c>
      <c r="DD30" s="125" t="s">
        <v>1735</v>
      </c>
      <c r="DE30" s="131" t="s">
        <v>50</v>
      </c>
      <c r="DF30" s="127" t="s">
        <v>1749</v>
      </c>
      <c r="DG30" s="117">
        <v>11943000</v>
      </c>
      <c r="DH30" s="121" t="s">
        <v>1733</v>
      </c>
      <c r="DI30" s="121" t="s">
        <v>300</v>
      </c>
      <c r="DJ30" s="121">
        <v>3</v>
      </c>
      <c r="DK30" s="121" t="s">
        <v>1748</v>
      </c>
      <c r="DL30" s="121" t="s">
        <v>1735</v>
      </c>
      <c r="DM30" s="118" t="s">
        <v>50</v>
      </c>
      <c r="DN30" s="128" t="s">
        <v>1750</v>
      </c>
      <c r="DO30" s="125">
        <v>0</v>
      </c>
      <c r="DP30" s="128" t="s">
        <v>1733</v>
      </c>
      <c r="DQ30" s="128" t="s">
        <v>300</v>
      </c>
      <c r="DR30" s="128">
        <v>3</v>
      </c>
      <c r="DS30" s="128" t="s">
        <v>1748</v>
      </c>
      <c r="DT30" s="128" t="s">
        <v>1735</v>
      </c>
      <c r="DU30" s="129" t="s">
        <v>50</v>
      </c>
      <c r="DV30" s="127" t="s">
        <v>1751</v>
      </c>
      <c r="DW30" s="117">
        <v>40000</v>
      </c>
      <c r="DX30" s="121" t="s">
        <v>1733</v>
      </c>
      <c r="DY30" s="121" t="s">
        <v>300</v>
      </c>
      <c r="DZ30" s="121">
        <v>3</v>
      </c>
      <c r="EA30" s="121" t="s">
        <v>1748</v>
      </c>
      <c r="EB30" s="121" t="s">
        <v>1735</v>
      </c>
      <c r="EC30" s="118" t="s">
        <v>50</v>
      </c>
      <c r="ED30" s="128" t="s">
        <v>1752</v>
      </c>
      <c r="EE30" s="125">
        <v>0</v>
      </c>
      <c r="EF30" s="128" t="s">
        <v>1733</v>
      </c>
      <c r="EG30" s="128" t="s">
        <v>300</v>
      </c>
      <c r="EH30" s="128">
        <v>3</v>
      </c>
      <c r="EI30" s="128" t="s">
        <v>1748</v>
      </c>
      <c r="EJ30" s="128" t="s">
        <v>1735</v>
      </c>
      <c r="EK30" s="129" t="s">
        <v>50</v>
      </c>
      <c r="EL30" s="127" t="s">
        <v>1753</v>
      </c>
      <c r="EM30" s="117">
        <v>0</v>
      </c>
      <c r="EN30" s="121" t="s">
        <v>1733</v>
      </c>
      <c r="EO30" s="121" t="s">
        <v>300</v>
      </c>
      <c r="EP30" s="121">
        <v>3</v>
      </c>
      <c r="EQ30" s="121" t="s">
        <v>1748</v>
      </c>
      <c r="ER30" s="121" t="s">
        <v>1735</v>
      </c>
      <c r="ES30" s="118" t="s">
        <v>50</v>
      </c>
      <c r="ET30" s="128" t="s">
        <v>1754</v>
      </c>
      <c r="EU30" s="128">
        <v>225</v>
      </c>
      <c r="EV30" s="128" t="s">
        <v>1741</v>
      </c>
      <c r="EW30" s="128" t="s">
        <v>300</v>
      </c>
      <c r="EX30" s="128">
        <v>3</v>
      </c>
      <c r="EY30" s="128" t="s">
        <v>1742</v>
      </c>
      <c r="EZ30" s="128" t="s">
        <v>609</v>
      </c>
      <c r="FA30" s="129" t="s">
        <v>50</v>
      </c>
      <c r="FB30" s="127" t="s">
        <v>1755</v>
      </c>
      <c r="FC30" s="121">
        <v>2</v>
      </c>
      <c r="FD30" s="121">
        <v>0</v>
      </c>
      <c r="FE30" s="121" t="s">
        <v>213</v>
      </c>
      <c r="FF30" s="121">
        <v>2</v>
      </c>
      <c r="FG30" s="121" t="s">
        <v>1756</v>
      </c>
      <c r="FH30" s="121">
        <v>0</v>
      </c>
      <c r="FI30" s="118" t="s">
        <v>1040</v>
      </c>
      <c r="FJ30" s="127" t="s">
        <v>1757</v>
      </c>
      <c r="FK30" s="128" t="s">
        <v>230</v>
      </c>
      <c r="FL30" s="128">
        <v>0</v>
      </c>
      <c r="FM30" s="128" t="s">
        <v>213</v>
      </c>
      <c r="FN30" s="128">
        <v>2</v>
      </c>
      <c r="FO30" s="128">
        <v>0</v>
      </c>
      <c r="FP30" s="125">
        <v>0</v>
      </c>
      <c r="FQ30" s="126" t="s">
        <v>1040</v>
      </c>
      <c r="FR30" s="127" t="s">
        <v>1758</v>
      </c>
      <c r="FS30" s="121" t="s">
        <v>230</v>
      </c>
      <c r="FT30" s="121">
        <v>0</v>
      </c>
      <c r="FU30" s="121" t="s">
        <v>213</v>
      </c>
      <c r="FV30" s="121">
        <v>2</v>
      </c>
      <c r="FW30" s="121">
        <v>0</v>
      </c>
      <c r="FX30" s="121">
        <v>0</v>
      </c>
      <c r="FY30" s="118" t="s">
        <v>1040</v>
      </c>
      <c r="FZ30" s="128" t="s">
        <v>1759</v>
      </c>
      <c r="GA30" s="128" t="s">
        <v>230</v>
      </c>
      <c r="GB30" s="128">
        <v>0</v>
      </c>
      <c r="GC30" s="128" t="s">
        <v>213</v>
      </c>
      <c r="GD30" s="128">
        <v>2</v>
      </c>
      <c r="GE30" s="128">
        <v>0</v>
      </c>
      <c r="GF30" s="128">
        <v>0</v>
      </c>
      <c r="GG30" s="129" t="s">
        <v>1040</v>
      </c>
      <c r="GH30" s="127" t="s">
        <v>1760</v>
      </c>
      <c r="GI30" s="121" t="s">
        <v>230</v>
      </c>
      <c r="GJ30" s="121">
        <v>0</v>
      </c>
      <c r="GK30" s="121" t="s">
        <v>213</v>
      </c>
      <c r="GL30" s="121">
        <v>2</v>
      </c>
      <c r="GM30" s="121">
        <v>0</v>
      </c>
      <c r="GN30" s="121">
        <v>0</v>
      </c>
      <c r="GO30" s="118" t="s">
        <v>1040</v>
      </c>
      <c r="GP30" s="128" t="s">
        <v>1761</v>
      </c>
      <c r="GQ30" s="128" t="s">
        <v>230</v>
      </c>
      <c r="GR30" s="128">
        <v>0</v>
      </c>
      <c r="GS30" s="128" t="s">
        <v>213</v>
      </c>
      <c r="GT30" s="128">
        <v>2</v>
      </c>
      <c r="GU30" s="128">
        <v>0</v>
      </c>
      <c r="GV30" s="128">
        <v>0</v>
      </c>
      <c r="GW30" s="129" t="s">
        <v>1040</v>
      </c>
      <c r="GX30" s="127" t="s">
        <v>1762</v>
      </c>
      <c r="GY30" s="121" t="s">
        <v>230</v>
      </c>
      <c r="GZ30" s="121">
        <v>0</v>
      </c>
      <c r="HA30" s="121" t="s">
        <v>213</v>
      </c>
      <c r="HB30" s="121">
        <v>2</v>
      </c>
      <c r="HC30" s="121">
        <v>0</v>
      </c>
      <c r="HD30" s="121">
        <v>0</v>
      </c>
      <c r="HE30" s="118" t="s">
        <v>1040</v>
      </c>
      <c r="HF30" s="128" t="s">
        <v>1763</v>
      </c>
      <c r="HG30" s="128" t="s">
        <v>230</v>
      </c>
      <c r="HH30" s="128">
        <v>0</v>
      </c>
      <c r="HI30" s="128" t="s">
        <v>213</v>
      </c>
      <c r="HJ30" s="128">
        <v>2</v>
      </c>
      <c r="HK30" s="128">
        <v>0</v>
      </c>
      <c r="HL30" s="128">
        <v>0</v>
      </c>
      <c r="HM30" s="129" t="s">
        <v>1040</v>
      </c>
      <c r="HN30" s="127" t="s">
        <v>1764</v>
      </c>
      <c r="HO30" s="121" t="s">
        <v>230</v>
      </c>
      <c r="HP30" s="121">
        <v>0</v>
      </c>
      <c r="HQ30" s="121" t="s">
        <v>213</v>
      </c>
      <c r="HR30" s="121">
        <v>2</v>
      </c>
      <c r="HS30" s="121">
        <v>0</v>
      </c>
      <c r="HT30" s="121">
        <v>0</v>
      </c>
      <c r="HU30" s="118" t="s">
        <v>1040</v>
      </c>
      <c r="HV30" s="128" t="s">
        <v>1765</v>
      </c>
      <c r="HW30" s="128" t="s">
        <v>230</v>
      </c>
      <c r="HX30" s="128">
        <v>0</v>
      </c>
      <c r="HY30" s="128" t="s">
        <v>213</v>
      </c>
      <c r="HZ30" s="128">
        <v>2</v>
      </c>
      <c r="IA30" s="128">
        <v>0</v>
      </c>
      <c r="IB30" s="128">
        <v>0</v>
      </c>
      <c r="IC30" s="129" t="s">
        <v>1040</v>
      </c>
      <c r="ID30" s="127" t="s">
        <v>1766</v>
      </c>
      <c r="IE30" s="121" t="s">
        <v>230</v>
      </c>
      <c r="IF30" s="121">
        <v>0</v>
      </c>
      <c r="IG30" s="121" t="s">
        <v>213</v>
      </c>
      <c r="IH30" s="121">
        <v>2</v>
      </c>
      <c r="II30" s="121">
        <v>0</v>
      </c>
      <c r="IJ30" s="121">
        <v>0</v>
      </c>
      <c r="IK30" s="118" t="s">
        <v>1040</v>
      </c>
      <c r="IL30" s="128" t="s">
        <v>1767</v>
      </c>
      <c r="IM30" s="128" t="s">
        <v>230</v>
      </c>
      <c r="IN30" s="128">
        <v>0</v>
      </c>
      <c r="IO30" s="128" t="s">
        <v>213</v>
      </c>
      <c r="IP30" s="128">
        <v>2</v>
      </c>
      <c r="IQ30" s="128">
        <v>0</v>
      </c>
      <c r="IR30" s="128">
        <v>0</v>
      </c>
      <c r="IS30" s="129" t="s">
        <v>1040</v>
      </c>
    </row>
    <row r="31" spans="1:253" s="123" customFormat="1" ht="12.75" customHeight="1">
      <c r="A31" s="123" t="s">
        <v>1768</v>
      </c>
      <c r="B31" s="123" t="s">
        <v>207</v>
      </c>
      <c r="C31" s="123" t="s">
        <v>1769</v>
      </c>
      <c r="D31" s="123" t="s">
        <v>1770</v>
      </c>
      <c r="E31" s="123" t="s">
        <v>1771</v>
      </c>
      <c r="F31" s="123" t="s">
        <v>1772</v>
      </c>
      <c r="G31" s="116">
        <v>103700000</v>
      </c>
      <c r="H31" s="117" t="s">
        <v>1773</v>
      </c>
      <c r="I31" s="117" t="s">
        <v>213</v>
      </c>
      <c r="J31" s="117">
        <v>2</v>
      </c>
      <c r="K31" s="117" t="s">
        <v>1774</v>
      </c>
      <c r="L31" s="117" t="s">
        <v>1775</v>
      </c>
      <c r="M31" s="118" t="s">
        <v>45</v>
      </c>
      <c r="N31" s="127" t="s">
        <v>1776</v>
      </c>
      <c r="O31" s="119">
        <v>1000000</v>
      </c>
      <c r="P31" s="119" t="s">
        <v>1777</v>
      </c>
      <c r="Q31" s="119" t="s">
        <v>213</v>
      </c>
      <c r="R31" s="119">
        <v>2</v>
      </c>
      <c r="S31" s="119" t="s">
        <v>1778</v>
      </c>
      <c r="T31" s="119" t="s">
        <v>1779</v>
      </c>
      <c r="U31" s="120" t="s">
        <v>1024</v>
      </c>
      <c r="V31" s="127" t="s">
        <v>1780</v>
      </c>
      <c r="W31" s="117">
        <v>103700000</v>
      </c>
      <c r="X31" s="117" t="s">
        <v>1773</v>
      </c>
      <c r="Y31" s="117" t="s">
        <v>213</v>
      </c>
      <c r="Z31" s="117">
        <v>2</v>
      </c>
      <c r="AA31" s="117" t="s">
        <v>1781</v>
      </c>
      <c r="AB31" s="117" t="s">
        <v>1775</v>
      </c>
      <c r="AC31" s="118" t="s">
        <v>45</v>
      </c>
      <c r="AD31" s="127" t="s">
        <v>1782</v>
      </c>
      <c r="AE31" s="125">
        <v>103700000</v>
      </c>
      <c r="AF31" s="125" t="s">
        <v>1773</v>
      </c>
      <c r="AG31" s="125" t="s">
        <v>213</v>
      </c>
      <c r="AH31" s="125">
        <v>2</v>
      </c>
      <c r="AI31" s="125" t="s">
        <v>1783</v>
      </c>
      <c r="AJ31" s="125" t="s">
        <v>1775</v>
      </c>
      <c r="AK31" s="126" t="s">
        <v>45</v>
      </c>
      <c r="AL31" s="127" t="s">
        <v>1784</v>
      </c>
      <c r="AM31" s="117">
        <v>2737000</v>
      </c>
      <c r="AN31" s="117" t="s">
        <v>1785</v>
      </c>
      <c r="AO31" s="117" t="s">
        <v>300</v>
      </c>
      <c r="AP31" s="117">
        <v>3</v>
      </c>
      <c r="AQ31" s="117" t="s">
        <v>1786</v>
      </c>
      <c r="AR31" s="117" t="s">
        <v>1787</v>
      </c>
      <c r="AS31" s="118" t="s">
        <v>45</v>
      </c>
      <c r="AT31" s="128" t="s">
        <v>1788</v>
      </c>
      <c r="AU31" s="125" t="s">
        <v>230</v>
      </c>
      <c r="AV31" s="125">
        <v>0</v>
      </c>
      <c r="AW31" s="125" t="s">
        <v>213</v>
      </c>
      <c r="AX31" s="125">
        <v>2</v>
      </c>
      <c r="AY31" s="125" t="s">
        <v>1789</v>
      </c>
      <c r="AZ31" s="125">
        <v>0</v>
      </c>
      <c r="BA31" s="126" t="s">
        <v>476</v>
      </c>
      <c r="BB31" s="127" t="s">
        <v>1790</v>
      </c>
      <c r="BC31" s="117" t="s">
        <v>230</v>
      </c>
      <c r="BD31" s="117">
        <v>0</v>
      </c>
      <c r="BE31" s="117" t="s">
        <v>230</v>
      </c>
      <c r="BF31" s="117" t="s">
        <v>230</v>
      </c>
      <c r="BG31" s="117" t="s">
        <v>1791</v>
      </c>
      <c r="BH31" s="117" t="s">
        <v>230</v>
      </c>
      <c r="BI31" s="118" t="s">
        <v>637</v>
      </c>
      <c r="BJ31" s="128" t="s">
        <v>1792</v>
      </c>
      <c r="BK31" s="128">
        <v>3825</v>
      </c>
      <c r="BL31" s="128" t="s">
        <v>1785</v>
      </c>
      <c r="BM31" s="128" t="s">
        <v>300</v>
      </c>
      <c r="BN31" s="128">
        <v>3</v>
      </c>
      <c r="BO31" s="128" t="s">
        <v>1793</v>
      </c>
      <c r="BP31" s="125" t="s">
        <v>674</v>
      </c>
      <c r="BQ31" s="129" t="s">
        <v>45</v>
      </c>
      <c r="BR31" s="127" t="s">
        <v>1794</v>
      </c>
      <c r="BS31" s="121" t="s">
        <v>230</v>
      </c>
      <c r="BT31" s="121" t="s">
        <v>1795</v>
      </c>
      <c r="BU31" s="121" t="s">
        <v>213</v>
      </c>
      <c r="BV31" s="121">
        <v>2</v>
      </c>
      <c r="BW31" s="121" t="s">
        <v>1796</v>
      </c>
      <c r="BX31" s="121" t="s">
        <v>1797</v>
      </c>
      <c r="BY31" s="118" t="s">
        <v>476</v>
      </c>
      <c r="BZ31" s="128" t="s">
        <v>1798</v>
      </c>
      <c r="CA31" s="128" t="s">
        <v>230</v>
      </c>
      <c r="CB31" s="128" t="s">
        <v>1795</v>
      </c>
      <c r="CC31" s="128" t="s">
        <v>213</v>
      </c>
      <c r="CD31" s="128">
        <v>2</v>
      </c>
      <c r="CE31" s="128" t="s">
        <v>1796</v>
      </c>
      <c r="CF31" s="128" t="s">
        <v>1797</v>
      </c>
      <c r="CG31" s="129" t="s">
        <v>476</v>
      </c>
      <c r="CH31" s="127" t="s">
        <v>1799</v>
      </c>
      <c r="CI31" s="128" t="e">
        <v>#N/A</v>
      </c>
      <c r="CJ31" s="128" t="e">
        <v>#N/A</v>
      </c>
      <c r="CK31" s="128" t="e">
        <v>#N/A</v>
      </c>
      <c r="CL31" s="128" t="e">
        <v>#N/A</v>
      </c>
      <c r="CM31" s="128" t="e">
        <v>#N/A</v>
      </c>
      <c r="CN31" s="128" t="e">
        <v>#N/A</v>
      </c>
      <c r="CO31" s="130" t="e">
        <v>#N/A</v>
      </c>
      <c r="CP31" s="128" t="s">
        <v>1800</v>
      </c>
      <c r="CQ31" s="121" t="s">
        <v>230</v>
      </c>
      <c r="CR31" s="121">
        <v>0</v>
      </c>
      <c r="CS31" s="121" t="s">
        <v>213</v>
      </c>
      <c r="CT31" s="121">
        <v>2</v>
      </c>
      <c r="CU31" s="121" t="s">
        <v>1801</v>
      </c>
      <c r="CV31" s="121">
        <v>0</v>
      </c>
      <c r="CW31" s="118" t="s">
        <v>476</v>
      </c>
      <c r="CX31" s="128" t="s">
        <v>1802</v>
      </c>
      <c r="CY31" s="125">
        <v>23500000</v>
      </c>
      <c r="CZ31" s="125" t="s">
        <v>1773</v>
      </c>
      <c r="DA31" s="125" t="s">
        <v>213</v>
      </c>
      <c r="DB31" s="125">
        <v>2</v>
      </c>
      <c r="DC31" s="125" t="s">
        <v>1803</v>
      </c>
      <c r="DD31" s="125" t="s">
        <v>1775</v>
      </c>
      <c r="DE31" s="131" t="s">
        <v>45</v>
      </c>
      <c r="DF31" s="127" t="s">
        <v>1804</v>
      </c>
      <c r="DG31" s="117">
        <v>0</v>
      </c>
      <c r="DH31" s="121" t="s">
        <v>1773</v>
      </c>
      <c r="DI31" s="121" t="s">
        <v>213</v>
      </c>
      <c r="DJ31" s="121">
        <v>2</v>
      </c>
      <c r="DK31" s="121" t="s">
        <v>1803</v>
      </c>
      <c r="DL31" s="121" t="s">
        <v>1775</v>
      </c>
      <c r="DM31" s="118" t="s">
        <v>45</v>
      </c>
      <c r="DN31" s="128" t="s">
        <v>1805</v>
      </c>
      <c r="DO31" s="125">
        <v>80200000</v>
      </c>
      <c r="DP31" s="128" t="s">
        <v>1773</v>
      </c>
      <c r="DQ31" s="128" t="s">
        <v>213</v>
      </c>
      <c r="DR31" s="128">
        <v>2</v>
      </c>
      <c r="DS31" s="128" t="s">
        <v>1803</v>
      </c>
      <c r="DT31" s="128" t="s">
        <v>1775</v>
      </c>
      <c r="DU31" s="129" t="s">
        <v>45</v>
      </c>
      <c r="DV31" s="127" t="s">
        <v>1806</v>
      </c>
      <c r="DW31" s="117">
        <v>925000</v>
      </c>
      <c r="DX31" s="121" t="s">
        <v>1773</v>
      </c>
      <c r="DY31" s="121" t="s">
        <v>213</v>
      </c>
      <c r="DZ31" s="121">
        <v>2</v>
      </c>
      <c r="EA31" s="121" t="s">
        <v>1803</v>
      </c>
      <c r="EB31" s="121" t="s">
        <v>1775</v>
      </c>
      <c r="EC31" s="118" t="s">
        <v>45</v>
      </c>
      <c r="ED31" s="128" t="s">
        <v>1807</v>
      </c>
      <c r="EE31" s="125">
        <v>17150000</v>
      </c>
      <c r="EF31" s="128" t="s">
        <v>1773</v>
      </c>
      <c r="EG31" s="128" t="s">
        <v>213</v>
      </c>
      <c r="EH31" s="128">
        <v>2</v>
      </c>
      <c r="EI31" s="128" t="s">
        <v>1803</v>
      </c>
      <c r="EJ31" s="128" t="s">
        <v>1775</v>
      </c>
      <c r="EK31" s="129" t="s">
        <v>45</v>
      </c>
      <c r="EL31" s="127" t="s">
        <v>1808</v>
      </c>
      <c r="EM31" s="117">
        <v>5425000</v>
      </c>
      <c r="EN31" s="121" t="s">
        <v>1773</v>
      </c>
      <c r="EO31" s="121" t="s">
        <v>213</v>
      </c>
      <c r="EP31" s="121">
        <v>2</v>
      </c>
      <c r="EQ31" s="121" t="s">
        <v>1803</v>
      </c>
      <c r="ER31" s="121" t="s">
        <v>1775</v>
      </c>
      <c r="ES31" s="118" t="s">
        <v>45</v>
      </c>
      <c r="ET31" s="128" t="s">
        <v>1809</v>
      </c>
      <c r="EU31" s="128">
        <v>1227</v>
      </c>
      <c r="EV31" s="128" t="s">
        <v>1810</v>
      </c>
      <c r="EW31" s="128" t="s">
        <v>213</v>
      </c>
      <c r="EX31" s="128">
        <v>2</v>
      </c>
      <c r="EY31" s="128" t="s">
        <v>1811</v>
      </c>
      <c r="EZ31" s="128" t="s">
        <v>674</v>
      </c>
      <c r="FA31" s="129" t="s">
        <v>54</v>
      </c>
      <c r="FB31" s="127" t="s">
        <v>1812</v>
      </c>
      <c r="FC31" s="121">
        <v>4</v>
      </c>
      <c r="FD31" s="121">
        <v>0</v>
      </c>
      <c r="FE31" s="121" t="s">
        <v>213</v>
      </c>
      <c r="FF31" s="121">
        <v>2</v>
      </c>
      <c r="FG31" s="121" t="s">
        <v>1813</v>
      </c>
      <c r="FH31" s="121">
        <v>0</v>
      </c>
      <c r="FI31" s="118" t="s">
        <v>476</v>
      </c>
      <c r="FJ31" s="127" t="s">
        <v>1814</v>
      </c>
      <c r="FK31" s="128" t="s">
        <v>230</v>
      </c>
      <c r="FL31" s="128">
        <v>0</v>
      </c>
      <c r="FM31" s="128" t="s">
        <v>213</v>
      </c>
      <c r="FN31" s="128">
        <v>2</v>
      </c>
      <c r="FO31" s="128" t="s">
        <v>1421</v>
      </c>
      <c r="FP31" s="125">
        <v>0</v>
      </c>
      <c r="FQ31" s="126" t="s">
        <v>476</v>
      </c>
      <c r="FR31" s="127" t="s">
        <v>1815</v>
      </c>
      <c r="FS31" s="121" t="s">
        <v>230</v>
      </c>
      <c r="FT31" s="121">
        <v>0</v>
      </c>
      <c r="FU31" s="121" t="s">
        <v>213</v>
      </c>
      <c r="FV31" s="121">
        <v>2</v>
      </c>
      <c r="FW31" s="121" t="s">
        <v>1421</v>
      </c>
      <c r="FX31" s="121">
        <v>0</v>
      </c>
      <c r="FY31" s="118" t="s">
        <v>476</v>
      </c>
      <c r="FZ31" s="128" t="s">
        <v>1816</v>
      </c>
      <c r="GA31" s="128">
        <v>1</v>
      </c>
      <c r="GB31" s="128" t="s">
        <v>261</v>
      </c>
      <c r="GC31" s="128" t="s">
        <v>213</v>
      </c>
      <c r="GD31" s="128">
        <v>2</v>
      </c>
      <c r="GE31" s="128" t="s">
        <v>262</v>
      </c>
      <c r="GF31" s="128" t="s">
        <v>263</v>
      </c>
      <c r="GG31" s="129" t="s">
        <v>68</v>
      </c>
      <c r="GH31" s="127" t="s">
        <v>1817</v>
      </c>
      <c r="GI31" s="121">
        <v>2</v>
      </c>
      <c r="GJ31" s="121" t="s">
        <v>261</v>
      </c>
      <c r="GK31" s="121" t="s">
        <v>213</v>
      </c>
      <c r="GL31" s="121">
        <v>2</v>
      </c>
      <c r="GM31" s="121" t="s">
        <v>262</v>
      </c>
      <c r="GN31" s="121" t="s">
        <v>263</v>
      </c>
      <c r="GO31" s="118" t="s">
        <v>68</v>
      </c>
      <c r="GP31" s="128" t="s">
        <v>1818</v>
      </c>
      <c r="GQ31" s="128">
        <v>2</v>
      </c>
      <c r="GR31" s="128" t="s">
        <v>261</v>
      </c>
      <c r="GS31" s="128" t="s">
        <v>213</v>
      </c>
      <c r="GT31" s="128">
        <v>2</v>
      </c>
      <c r="GU31" s="128" t="s">
        <v>262</v>
      </c>
      <c r="GV31" s="128" t="s">
        <v>263</v>
      </c>
      <c r="GW31" s="129" t="s">
        <v>68</v>
      </c>
      <c r="GX31" s="127" t="s">
        <v>1819</v>
      </c>
      <c r="GY31" s="121">
        <v>0</v>
      </c>
      <c r="GZ31" s="121" t="s">
        <v>261</v>
      </c>
      <c r="HA31" s="121" t="s">
        <v>213</v>
      </c>
      <c r="HB31" s="121">
        <v>2</v>
      </c>
      <c r="HC31" s="121" t="s">
        <v>262</v>
      </c>
      <c r="HD31" s="121" t="s">
        <v>263</v>
      </c>
      <c r="HE31" s="118" t="s">
        <v>68</v>
      </c>
      <c r="HF31" s="128" t="s">
        <v>1820</v>
      </c>
      <c r="HG31" s="128">
        <v>3</v>
      </c>
      <c r="HH31" s="128" t="s">
        <v>261</v>
      </c>
      <c r="HI31" s="128" t="s">
        <v>213</v>
      </c>
      <c r="HJ31" s="128">
        <v>2</v>
      </c>
      <c r="HK31" s="128" t="s">
        <v>262</v>
      </c>
      <c r="HL31" s="128" t="s">
        <v>263</v>
      </c>
      <c r="HM31" s="129" t="s">
        <v>68</v>
      </c>
      <c r="HN31" s="127" t="s">
        <v>1821</v>
      </c>
      <c r="HO31" s="121">
        <v>2</v>
      </c>
      <c r="HP31" s="121" t="s">
        <v>261</v>
      </c>
      <c r="HQ31" s="121" t="s">
        <v>213</v>
      </c>
      <c r="HR31" s="121">
        <v>2</v>
      </c>
      <c r="HS31" s="121" t="s">
        <v>262</v>
      </c>
      <c r="HT31" s="121" t="s">
        <v>263</v>
      </c>
      <c r="HU31" s="118" t="s">
        <v>68</v>
      </c>
      <c r="HV31" s="128" t="s">
        <v>1822</v>
      </c>
      <c r="HW31" s="128">
        <v>3</v>
      </c>
      <c r="HX31" s="128" t="s">
        <v>261</v>
      </c>
      <c r="HY31" s="128" t="s">
        <v>213</v>
      </c>
      <c r="HZ31" s="128">
        <v>2</v>
      </c>
      <c r="IA31" s="128" t="s">
        <v>262</v>
      </c>
      <c r="IB31" s="128" t="s">
        <v>263</v>
      </c>
      <c r="IC31" s="129" t="s">
        <v>68</v>
      </c>
      <c r="ID31" s="127" t="s">
        <v>1823</v>
      </c>
      <c r="IE31" s="121">
        <v>3</v>
      </c>
      <c r="IF31" s="121" t="s">
        <v>261</v>
      </c>
      <c r="IG31" s="121" t="s">
        <v>213</v>
      </c>
      <c r="IH31" s="121">
        <v>2</v>
      </c>
      <c r="II31" s="121" t="s">
        <v>262</v>
      </c>
      <c r="IJ31" s="121" t="s">
        <v>263</v>
      </c>
      <c r="IK31" s="118" t="s">
        <v>68</v>
      </c>
      <c r="IL31" s="128" t="s">
        <v>1824</v>
      </c>
      <c r="IM31" s="128">
        <v>3</v>
      </c>
      <c r="IN31" s="128" t="s">
        <v>261</v>
      </c>
      <c r="IO31" s="128" t="s">
        <v>213</v>
      </c>
      <c r="IP31" s="128">
        <v>2</v>
      </c>
      <c r="IQ31" s="128" t="s">
        <v>262</v>
      </c>
      <c r="IR31" s="128" t="s">
        <v>263</v>
      </c>
      <c r="IS31" s="129" t="s">
        <v>68</v>
      </c>
    </row>
    <row r="32" spans="1:253" s="123" customFormat="1" ht="12.75" customHeight="1">
      <c r="A32" s="123" t="s">
        <v>1825</v>
      </c>
      <c r="B32" s="123" t="s">
        <v>1826</v>
      </c>
      <c r="C32" s="123" t="s">
        <v>1827</v>
      </c>
      <c r="D32" s="123" t="s">
        <v>1770</v>
      </c>
      <c r="E32" s="123" t="s">
        <v>1771</v>
      </c>
      <c r="F32" s="123" t="s">
        <v>1828</v>
      </c>
      <c r="G32" s="116">
        <v>99300000</v>
      </c>
      <c r="H32" s="117" t="s">
        <v>1829</v>
      </c>
      <c r="I32" s="117" t="s">
        <v>218</v>
      </c>
      <c r="J32" s="117">
        <v>1</v>
      </c>
      <c r="K32" s="117" t="s">
        <v>1830</v>
      </c>
      <c r="L32" s="117" t="s">
        <v>1831</v>
      </c>
      <c r="M32" s="118" t="s">
        <v>1832</v>
      </c>
      <c r="N32" s="127" t="s">
        <v>1833</v>
      </c>
      <c r="O32" s="119">
        <v>742878</v>
      </c>
      <c r="P32" s="119" t="s">
        <v>1834</v>
      </c>
      <c r="Q32" s="119" t="s">
        <v>218</v>
      </c>
      <c r="R32" s="119">
        <v>1</v>
      </c>
      <c r="S32" s="119" t="s">
        <v>1835</v>
      </c>
      <c r="T32" s="119" t="s">
        <v>1836</v>
      </c>
      <c r="U32" s="120" t="s">
        <v>1837</v>
      </c>
      <c r="V32" s="127" t="s">
        <v>1838</v>
      </c>
      <c r="W32" s="117">
        <v>61952000</v>
      </c>
      <c r="X32" s="117" t="s">
        <v>1839</v>
      </c>
      <c r="Y32" s="117" t="s">
        <v>300</v>
      </c>
      <c r="Z32" s="117">
        <v>3</v>
      </c>
      <c r="AA32" s="117" t="s">
        <v>1840</v>
      </c>
      <c r="AB32" s="117" t="s">
        <v>1841</v>
      </c>
      <c r="AC32" s="118" t="s">
        <v>70</v>
      </c>
      <c r="AD32" s="127" t="s">
        <v>1842</v>
      </c>
      <c r="AE32" s="125">
        <v>1018000</v>
      </c>
      <c r="AF32" s="125" t="s">
        <v>1843</v>
      </c>
      <c r="AG32" s="125" t="s">
        <v>218</v>
      </c>
      <c r="AH32" s="125">
        <v>1</v>
      </c>
      <c r="AI32" s="125" t="s">
        <v>1844</v>
      </c>
      <c r="AJ32" s="125" t="s">
        <v>1845</v>
      </c>
      <c r="AK32" s="126" t="s">
        <v>1024</v>
      </c>
      <c r="AL32" s="127" t="s">
        <v>1846</v>
      </c>
      <c r="AM32" s="117">
        <v>294000</v>
      </c>
      <c r="AN32" s="117" t="s">
        <v>1843</v>
      </c>
      <c r="AO32" s="117" t="s">
        <v>218</v>
      </c>
      <c r="AP32" s="117">
        <v>1</v>
      </c>
      <c r="AQ32" s="117" t="s">
        <v>1847</v>
      </c>
      <c r="AR32" s="117" t="s">
        <v>1845</v>
      </c>
      <c r="AS32" s="118" t="s">
        <v>1024</v>
      </c>
      <c r="AT32" s="128" t="s">
        <v>1848</v>
      </c>
      <c r="AU32" s="125" t="s">
        <v>230</v>
      </c>
      <c r="AV32" s="125" t="s">
        <v>230</v>
      </c>
      <c r="AW32" s="125" t="s">
        <v>230</v>
      </c>
      <c r="AX32" s="125" t="s">
        <v>230</v>
      </c>
      <c r="AY32" s="125" t="s">
        <v>230</v>
      </c>
      <c r="AZ32" s="125" t="s">
        <v>230</v>
      </c>
      <c r="BA32" s="126" t="s">
        <v>1832</v>
      </c>
      <c r="BB32" s="127" t="s">
        <v>1849</v>
      </c>
      <c r="BC32" s="117" t="s">
        <v>230</v>
      </c>
      <c r="BD32" s="117" t="s">
        <v>230</v>
      </c>
      <c r="BE32" s="117" t="s">
        <v>230</v>
      </c>
      <c r="BF32" s="117" t="s">
        <v>230</v>
      </c>
      <c r="BG32" s="117" t="s">
        <v>230</v>
      </c>
      <c r="BH32" s="117" t="s">
        <v>230</v>
      </c>
      <c r="BI32" s="118" t="s">
        <v>1832</v>
      </c>
      <c r="BJ32" s="128" t="s">
        <v>1850</v>
      </c>
      <c r="BK32" s="128">
        <v>12</v>
      </c>
      <c r="BL32" s="128" t="s">
        <v>1851</v>
      </c>
      <c r="BM32" s="128" t="s">
        <v>213</v>
      </c>
      <c r="BN32" s="128">
        <v>2</v>
      </c>
      <c r="BO32" s="128" t="s">
        <v>1852</v>
      </c>
      <c r="BP32" s="125" t="s">
        <v>1853</v>
      </c>
      <c r="BQ32" s="129" t="s">
        <v>1837</v>
      </c>
      <c r="BR32" s="127" t="s">
        <v>1854</v>
      </c>
      <c r="BS32" s="121" t="s">
        <v>230</v>
      </c>
      <c r="BT32" s="121" t="s">
        <v>230</v>
      </c>
      <c r="BU32" s="121" t="s">
        <v>230</v>
      </c>
      <c r="BV32" s="121" t="s">
        <v>230</v>
      </c>
      <c r="BW32" s="121" t="s">
        <v>230</v>
      </c>
      <c r="BX32" s="121" t="s">
        <v>230</v>
      </c>
      <c r="BY32" s="118" t="s">
        <v>1832</v>
      </c>
      <c r="BZ32" s="128" t="s">
        <v>1855</v>
      </c>
      <c r="CA32" s="128" t="s">
        <v>230</v>
      </c>
      <c r="CB32" s="128" t="s">
        <v>230</v>
      </c>
      <c r="CC32" s="128" t="s">
        <v>230</v>
      </c>
      <c r="CD32" s="128" t="s">
        <v>230</v>
      </c>
      <c r="CE32" s="128" t="s">
        <v>230</v>
      </c>
      <c r="CF32" s="128" t="s">
        <v>230</v>
      </c>
      <c r="CG32" s="129" t="s">
        <v>1832</v>
      </c>
      <c r="CH32" s="127" t="s">
        <v>1856</v>
      </c>
      <c r="CI32" s="128" t="e">
        <v>#N/A</v>
      </c>
      <c r="CJ32" s="128" t="e">
        <v>#N/A</v>
      </c>
      <c r="CK32" s="128" t="e">
        <v>#N/A</v>
      </c>
      <c r="CL32" s="128" t="e">
        <v>#N/A</v>
      </c>
      <c r="CM32" s="128" t="e">
        <v>#N/A</v>
      </c>
      <c r="CN32" s="128" t="e">
        <v>#N/A</v>
      </c>
      <c r="CO32" s="130" t="e">
        <v>#N/A</v>
      </c>
      <c r="CP32" s="128" t="s">
        <v>1857</v>
      </c>
      <c r="CQ32" s="121" t="s">
        <v>230</v>
      </c>
      <c r="CR32" s="121" t="s">
        <v>230</v>
      </c>
      <c r="CS32" s="121" t="s">
        <v>230</v>
      </c>
      <c r="CT32" s="121" t="s">
        <v>230</v>
      </c>
      <c r="CU32" s="121" t="s">
        <v>230</v>
      </c>
      <c r="CV32" s="121" t="s">
        <v>230</v>
      </c>
      <c r="CW32" s="118" t="s">
        <v>1832</v>
      </c>
      <c r="CX32" s="128" t="s">
        <v>1858</v>
      </c>
      <c r="CY32" s="125">
        <v>401000</v>
      </c>
      <c r="CZ32" s="125" t="s">
        <v>1859</v>
      </c>
      <c r="DA32" s="125" t="s">
        <v>213</v>
      </c>
      <c r="DB32" s="125">
        <v>2</v>
      </c>
      <c r="DC32" s="125" t="s">
        <v>1860</v>
      </c>
      <c r="DD32" s="125" t="s">
        <v>1861</v>
      </c>
      <c r="DE32" s="131" t="s">
        <v>65</v>
      </c>
      <c r="DF32" s="127" t="s">
        <v>1862</v>
      </c>
      <c r="DG32" s="117">
        <v>61221000</v>
      </c>
      <c r="DH32" s="121" t="s">
        <v>1859</v>
      </c>
      <c r="DI32" s="121" t="s">
        <v>213</v>
      </c>
      <c r="DJ32" s="121">
        <v>2</v>
      </c>
      <c r="DK32" s="121" t="s">
        <v>1860</v>
      </c>
      <c r="DL32" s="121" t="s">
        <v>1861</v>
      </c>
      <c r="DM32" s="118" t="s">
        <v>65</v>
      </c>
      <c r="DN32" s="128" t="s">
        <v>1863</v>
      </c>
      <c r="DO32" s="125">
        <v>221000</v>
      </c>
      <c r="DP32" s="128" t="s">
        <v>1859</v>
      </c>
      <c r="DQ32" s="128" t="s">
        <v>213</v>
      </c>
      <c r="DR32" s="128">
        <v>2</v>
      </c>
      <c r="DS32" s="128" t="s">
        <v>1860</v>
      </c>
      <c r="DT32" s="128" t="s">
        <v>1861</v>
      </c>
      <c r="DU32" s="129" t="s">
        <v>65</v>
      </c>
      <c r="DV32" s="127" t="s">
        <v>1864</v>
      </c>
      <c r="DW32" s="117">
        <v>401000</v>
      </c>
      <c r="DX32" s="121" t="s">
        <v>1859</v>
      </c>
      <c r="DY32" s="121" t="s">
        <v>213</v>
      </c>
      <c r="DZ32" s="121">
        <v>2</v>
      </c>
      <c r="EA32" s="121" t="s">
        <v>1860</v>
      </c>
      <c r="EB32" s="121" t="s">
        <v>1861</v>
      </c>
      <c r="EC32" s="118" t="s">
        <v>65</v>
      </c>
      <c r="ED32" s="128" t="s">
        <v>1865</v>
      </c>
      <c r="EE32" s="125">
        <v>0</v>
      </c>
      <c r="EF32" s="128" t="s">
        <v>1859</v>
      </c>
      <c r="EG32" s="128" t="s">
        <v>213</v>
      </c>
      <c r="EH32" s="128">
        <v>2</v>
      </c>
      <c r="EI32" s="128" t="s">
        <v>1860</v>
      </c>
      <c r="EJ32" s="128" t="s">
        <v>1861</v>
      </c>
      <c r="EK32" s="129" t="s">
        <v>65</v>
      </c>
      <c r="EL32" s="127" t="s">
        <v>1866</v>
      </c>
      <c r="EM32" s="117">
        <v>0</v>
      </c>
      <c r="EN32" s="121" t="s">
        <v>1859</v>
      </c>
      <c r="EO32" s="121" t="s">
        <v>213</v>
      </c>
      <c r="EP32" s="121">
        <v>2</v>
      </c>
      <c r="EQ32" s="121" t="s">
        <v>1860</v>
      </c>
      <c r="ER32" s="121" t="s">
        <v>1861</v>
      </c>
      <c r="ES32" s="118" t="s">
        <v>65</v>
      </c>
      <c r="ET32" s="128" t="s">
        <v>1867</v>
      </c>
      <c r="EU32" s="128">
        <v>1227</v>
      </c>
      <c r="EV32" s="128" t="s">
        <v>1810</v>
      </c>
      <c r="EW32" s="128" t="s">
        <v>213</v>
      </c>
      <c r="EX32" s="128">
        <v>2</v>
      </c>
      <c r="EY32" s="128" t="s">
        <v>1811</v>
      </c>
      <c r="EZ32" s="128" t="s">
        <v>674</v>
      </c>
      <c r="FA32" s="129" t="s">
        <v>54</v>
      </c>
      <c r="FB32" s="127" t="s">
        <v>1868</v>
      </c>
      <c r="FC32" s="121">
        <v>3</v>
      </c>
      <c r="FD32" s="121" t="s">
        <v>230</v>
      </c>
      <c r="FE32" s="121" t="s">
        <v>218</v>
      </c>
      <c r="FF32" s="121">
        <v>1</v>
      </c>
      <c r="FG32" s="121" t="s">
        <v>1869</v>
      </c>
      <c r="FH32" s="121" t="s">
        <v>230</v>
      </c>
      <c r="FI32" s="118" t="s">
        <v>1837</v>
      </c>
      <c r="FJ32" s="127" t="s">
        <v>1870</v>
      </c>
      <c r="FK32" s="128" t="s">
        <v>230</v>
      </c>
      <c r="FL32" s="128" t="s">
        <v>230</v>
      </c>
      <c r="FM32" s="128" t="s">
        <v>230</v>
      </c>
      <c r="FN32" s="128" t="s">
        <v>230</v>
      </c>
      <c r="FO32" s="128" t="s">
        <v>230</v>
      </c>
      <c r="FP32" s="125" t="s">
        <v>230</v>
      </c>
      <c r="FQ32" s="126" t="s">
        <v>1832</v>
      </c>
      <c r="FR32" s="127" t="s">
        <v>1871</v>
      </c>
      <c r="FS32" s="121" t="s">
        <v>230</v>
      </c>
      <c r="FT32" s="121" t="s">
        <v>230</v>
      </c>
      <c r="FU32" s="121" t="s">
        <v>230</v>
      </c>
      <c r="FV32" s="121" t="s">
        <v>230</v>
      </c>
      <c r="FW32" s="121" t="s">
        <v>230</v>
      </c>
      <c r="FX32" s="121" t="s">
        <v>230</v>
      </c>
      <c r="FY32" s="118" t="s">
        <v>1832</v>
      </c>
      <c r="FZ32" s="128" t="s">
        <v>1872</v>
      </c>
      <c r="GA32" s="128" t="s">
        <v>230</v>
      </c>
      <c r="GB32" s="128" t="s">
        <v>230</v>
      </c>
      <c r="GC32" s="128" t="s">
        <v>230</v>
      </c>
      <c r="GD32" s="128" t="s">
        <v>230</v>
      </c>
      <c r="GE32" s="128" t="s">
        <v>230</v>
      </c>
      <c r="GF32" s="128" t="s">
        <v>230</v>
      </c>
      <c r="GG32" s="129" t="s">
        <v>1837</v>
      </c>
      <c r="GH32" s="127" t="s">
        <v>1873</v>
      </c>
      <c r="GI32" s="121" t="s">
        <v>230</v>
      </c>
      <c r="GJ32" s="121" t="s">
        <v>230</v>
      </c>
      <c r="GK32" s="121" t="s">
        <v>230</v>
      </c>
      <c r="GL32" s="121" t="s">
        <v>230</v>
      </c>
      <c r="GM32" s="121" t="s">
        <v>230</v>
      </c>
      <c r="GN32" s="121" t="s">
        <v>230</v>
      </c>
      <c r="GO32" s="118" t="s">
        <v>1832</v>
      </c>
      <c r="GP32" s="128" t="s">
        <v>1874</v>
      </c>
      <c r="GQ32" s="128" t="s">
        <v>230</v>
      </c>
      <c r="GR32" s="128" t="s">
        <v>230</v>
      </c>
      <c r="GS32" s="128" t="s">
        <v>230</v>
      </c>
      <c r="GT32" s="128" t="s">
        <v>230</v>
      </c>
      <c r="GU32" s="128" t="s">
        <v>230</v>
      </c>
      <c r="GV32" s="128" t="s">
        <v>230</v>
      </c>
      <c r="GW32" s="129" t="s">
        <v>1837</v>
      </c>
      <c r="GX32" s="127" t="s">
        <v>1875</v>
      </c>
      <c r="GY32" s="121" t="s">
        <v>230</v>
      </c>
      <c r="GZ32" s="121" t="s">
        <v>230</v>
      </c>
      <c r="HA32" s="121" t="s">
        <v>230</v>
      </c>
      <c r="HB32" s="121" t="s">
        <v>230</v>
      </c>
      <c r="HC32" s="121" t="s">
        <v>230</v>
      </c>
      <c r="HD32" s="121" t="s">
        <v>230</v>
      </c>
      <c r="HE32" s="118" t="s">
        <v>1832</v>
      </c>
      <c r="HF32" s="128" t="s">
        <v>1876</v>
      </c>
      <c r="HG32" s="128" t="s">
        <v>230</v>
      </c>
      <c r="HH32" s="128" t="s">
        <v>230</v>
      </c>
      <c r="HI32" s="128" t="s">
        <v>230</v>
      </c>
      <c r="HJ32" s="128" t="s">
        <v>230</v>
      </c>
      <c r="HK32" s="128" t="s">
        <v>230</v>
      </c>
      <c r="HL32" s="128" t="s">
        <v>230</v>
      </c>
      <c r="HM32" s="129" t="s">
        <v>1837</v>
      </c>
      <c r="HN32" s="127" t="s">
        <v>1877</v>
      </c>
      <c r="HO32" s="121" t="s">
        <v>230</v>
      </c>
      <c r="HP32" s="121" t="s">
        <v>230</v>
      </c>
      <c r="HQ32" s="121" t="s">
        <v>230</v>
      </c>
      <c r="HR32" s="121" t="s">
        <v>230</v>
      </c>
      <c r="HS32" s="121" t="s">
        <v>230</v>
      </c>
      <c r="HT32" s="121" t="s">
        <v>230</v>
      </c>
      <c r="HU32" s="118" t="s">
        <v>1832</v>
      </c>
      <c r="HV32" s="128" t="s">
        <v>1878</v>
      </c>
      <c r="HW32" s="128" t="s">
        <v>230</v>
      </c>
      <c r="HX32" s="128" t="s">
        <v>230</v>
      </c>
      <c r="HY32" s="128" t="s">
        <v>230</v>
      </c>
      <c r="HZ32" s="128" t="s">
        <v>230</v>
      </c>
      <c r="IA32" s="128" t="s">
        <v>230</v>
      </c>
      <c r="IB32" s="128" t="s">
        <v>230</v>
      </c>
      <c r="IC32" s="129" t="s">
        <v>1837</v>
      </c>
      <c r="ID32" s="127" t="s">
        <v>1879</v>
      </c>
      <c r="IE32" s="121" t="s">
        <v>230</v>
      </c>
      <c r="IF32" s="121" t="s">
        <v>230</v>
      </c>
      <c r="IG32" s="121" t="s">
        <v>230</v>
      </c>
      <c r="IH32" s="121" t="s">
        <v>230</v>
      </c>
      <c r="II32" s="121" t="s">
        <v>230</v>
      </c>
      <c r="IJ32" s="121" t="s">
        <v>230</v>
      </c>
      <c r="IK32" s="118" t="s">
        <v>1837</v>
      </c>
      <c r="IL32" s="128" t="s">
        <v>1880</v>
      </c>
      <c r="IM32" s="128">
        <v>2</v>
      </c>
      <c r="IN32" s="128" t="s">
        <v>1881</v>
      </c>
      <c r="IO32" s="128" t="s">
        <v>218</v>
      </c>
      <c r="IP32" s="128">
        <v>1</v>
      </c>
      <c r="IQ32" s="128" t="s">
        <v>1882</v>
      </c>
      <c r="IR32" s="128" t="s">
        <v>230</v>
      </c>
      <c r="IS32" s="129" t="s">
        <v>1837</v>
      </c>
    </row>
    <row r="33" spans="1:253" s="123" customFormat="1" ht="12.75" customHeight="1">
      <c r="A33" s="123" t="s">
        <v>1883</v>
      </c>
      <c r="B33" s="123" t="s">
        <v>512</v>
      </c>
      <c r="C33" s="123" t="s">
        <v>1884</v>
      </c>
      <c r="D33" s="123" t="s">
        <v>1770</v>
      </c>
      <c r="E33" s="123" t="s">
        <v>1771</v>
      </c>
      <c r="F33" s="123" t="s">
        <v>1885</v>
      </c>
      <c r="G33" s="116">
        <v>99300000</v>
      </c>
      <c r="H33" s="117" t="s">
        <v>1829</v>
      </c>
      <c r="I33" s="117" t="s">
        <v>218</v>
      </c>
      <c r="J33" s="117">
        <v>1</v>
      </c>
      <c r="K33" s="117" t="s">
        <v>1886</v>
      </c>
      <c r="L33" s="117" t="s">
        <v>1831</v>
      </c>
      <c r="M33" s="118" t="s">
        <v>1887</v>
      </c>
      <c r="N33" s="127" t="s">
        <v>1888</v>
      </c>
      <c r="O33" s="119">
        <v>907050</v>
      </c>
      <c r="P33" s="119" t="s">
        <v>1889</v>
      </c>
      <c r="Q33" s="119" t="s">
        <v>213</v>
      </c>
      <c r="R33" s="119">
        <v>2</v>
      </c>
      <c r="S33" s="119" t="s">
        <v>1890</v>
      </c>
      <c r="T33" s="119" t="s">
        <v>1891</v>
      </c>
      <c r="U33" s="120" t="s">
        <v>1887</v>
      </c>
      <c r="V33" s="127" t="s">
        <v>1892</v>
      </c>
      <c r="W33" s="117">
        <v>72381000</v>
      </c>
      <c r="X33" s="117" t="s">
        <v>1889</v>
      </c>
      <c r="Y33" s="117" t="s">
        <v>213</v>
      </c>
      <c r="Z33" s="117">
        <v>2</v>
      </c>
      <c r="AA33" s="117" t="s">
        <v>1893</v>
      </c>
      <c r="AB33" s="117" t="s">
        <v>1891</v>
      </c>
      <c r="AC33" s="118" t="s">
        <v>1887</v>
      </c>
      <c r="AD33" s="127" t="s">
        <v>1894</v>
      </c>
      <c r="AE33" s="125">
        <v>769000</v>
      </c>
      <c r="AF33" s="125" t="s">
        <v>1895</v>
      </c>
      <c r="AG33" s="125" t="s">
        <v>213</v>
      </c>
      <c r="AH33" s="125">
        <v>2</v>
      </c>
      <c r="AI33" s="125" t="s">
        <v>1896</v>
      </c>
      <c r="AJ33" s="125" t="s">
        <v>1897</v>
      </c>
      <c r="AK33" s="126" t="s">
        <v>65</v>
      </c>
      <c r="AL33" s="127" t="s">
        <v>1898</v>
      </c>
      <c r="AM33" s="117">
        <v>769000</v>
      </c>
      <c r="AN33" s="117" t="s">
        <v>1895</v>
      </c>
      <c r="AO33" s="117" t="s">
        <v>213</v>
      </c>
      <c r="AP33" s="117">
        <v>2</v>
      </c>
      <c r="AQ33" s="117" t="s">
        <v>1899</v>
      </c>
      <c r="AR33" s="117" t="s">
        <v>1897</v>
      </c>
      <c r="AS33" s="118" t="s">
        <v>65</v>
      </c>
      <c r="AT33" s="128" t="s">
        <v>1900</v>
      </c>
      <c r="AU33" s="125" t="s">
        <v>230</v>
      </c>
      <c r="AV33" s="125" t="s">
        <v>230</v>
      </c>
      <c r="AW33" s="125" t="s">
        <v>230</v>
      </c>
      <c r="AX33" s="125" t="s">
        <v>230</v>
      </c>
      <c r="AY33" s="125" t="s">
        <v>230</v>
      </c>
      <c r="AZ33" s="125" t="s">
        <v>230</v>
      </c>
      <c r="BA33" s="126" t="s">
        <v>1901</v>
      </c>
      <c r="BB33" s="127" t="s">
        <v>1902</v>
      </c>
      <c r="BC33" s="117" t="s">
        <v>230</v>
      </c>
      <c r="BD33" s="117" t="s">
        <v>230</v>
      </c>
      <c r="BE33" s="117" t="s">
        <v>230</v>
      </c>
      <c r="BF33" s="117" t="s">
        <v>230</v>
      </c>
      <c r="BG33" s="117" t="s">
        <v>230</v>
      </c>
      <c r="BH33" s="117" t="s">
        <v>230</v>
      </c>
      <c r="BI33" s="118" t="s">
        <v>1901</v>
      </c>
      <c r="BJ33" s="128" t="s">
        <v>1903</v>
      </c>
      <c r="BK33" s="128" t="s">
        <v>230</v>
      </c>
      <c r="BL33" s="128" t="s">
        <v>230</v>
      </c>
      <c r="BM33" s="128" t="s">
        <v>230</v>
      </c>
      <c r="BN33" s="128" t="s">
        <v>230</v>
      </c>
      <c r="BO33" s="128" t="s">
        <v>1904</v>
      </c>
      <c r="BP33" s="125" t="s">
        <v>230</v>
      </c>
      <c r="BQ33" s="129" t="s">
        <v>1887</v>
      </c>
      <c r="BR33" s="127" t="s">
        <v>1905</v>
      </c>
      <c r="BS33" s="121" t="s">
        <v>230</v>
      </c>
      <c r="BT33" s="121" t="s">
        <v>230</v>
      </c>
      <c r="BU33" s="121" t="s">
        <v>230</v>
      </c>
      <c r="BV33" s="121" t="s">
        <v>230</v>
      </c>
      <c r="BW33" s="121" t="s">
        <v>1906</v>
      </c>
      <c r="BX33" s="121" t="s">
        <v>230</v>
      </c>
      <c r="BY33" s="118" t="s">
        <v>1887</v>
      </c>
      <c r="BZ33" s="128" t="s">
        <v>1907</v>
      </c>
      <c r="CA33" s="128" t="s">
        <v>230</v>
      </c>
      <c r="CB33" s="128" t="s">
        <v>230</v>
      </c>
      <c r="CC33" s="128" t="s">
        <v>230</v>
      </c>
      <c r="CD33" s="128" t="s">
        <v>230</v>
      </c>
      <c r="CE33" s="128" t="s">
        <v>1906</v>
      </c>
      <c r="CF33" s="128" t="s">
        <v>230</v>
      </c>
      <c r="CG33" s="129" t="s">
        <v>1887</v>
      </c>
      <c r="CH33" s="127" t="s">
        <v>1908</v>
      </c>
      <c r="CI33" s="128" t="e">
        <v>#N/A</v>
      </c>
      <c r="CJ33" s="128" t="e">
        <v>#N/A</v>
      </c>
      <c r="CK33" s="128" t="e">
        <v>#N/A</v>
      </c>
      <c r="CL33" s="128" t="e">
        <v>#N/A</v>
      </c>
      <c r="CM33" s="128" t="e">
        <v>#N/A</v>
      </c>
      <c r="CN33" s="128" t="e">
        <v>#N/A</v>
      </c>
      <c r="CO33" s="130" t="e">
        <v>#N/A</v>
      </c>
      <c r="CP33" s="128" t="s">
        <v>1909</v>
      </c>
      <c r="CQ33" s="121" t="s">
        <v>230</v>
      </c>
      <c r="CR33" s="121" t="s">
        <v>230</v>
      </c>
      <c r="CS33" s="121" t="s">
        <v>230</v>
      </c>
      <c r="CT33" s="121" t="s">
        <v>230</v>
      </c>
      <c r="CU33" s="121" t="s">
        <v>1910</v>
      </c>
      <c r="CV33" s="121" t="s">
        <v>230</v>
      </c>
      <c r="CW33" s="118" t="s">
        <v>1887</v>
      </c>
      <c r="CX33" s="128" t="s">
        <v>1911</v>
      </c>
      <c r="CY33" s="125">
        <v>769000</v>
      </c>
      <c r="CZ33" s="125" t="s">
        <v>1912</v>
      </c>
      <c r="DA33" s="125" t="s">
        <v>213</v>
      </c>
      <c r="DB33" s="125">
        <v>2</v>
      </c>
      <c r="DC33" s="125" t="s">
        <v>1913</v>
      </c>
      <c r="DD33" s="125" t="s">
        <v>1914</v>
      </c>
      <c r="DE33" s="131" t="s">
        <v>65</v>
      </c>
      <c r="DF33" s="127" t="s">
        <v>1915</v>
      </c>
      <c r="DG33" s="117">
        <v>71612000</v>
      </c>
      <c r="DH33" s="121" t="s">
        <v>1912</v>
      </c>
      <c r="DI33" s="121" t="s">
        <v>213</v>
      </c>
      <c r="DJ33" s="121">
        <v>2</v>
      </c>
      <c r="DK33" s="121" t="s">
        <v>1913</v>
      </c>
      <c r="DL33" s="121" t="s">
        <v>1914</v>
      </c>
      <c r="DM33" s="118" t="s">
        <v>65</v>
      </c>
      <c r="DN33" s="128" t="s">
        <v>1916</v>
      </c>
      <c r="DO33" s="125">
        <v>0</v>
      </c>
      <c r="DP33" s="128" t="s">
        <v>1912</v>
      </c>
      <c r="DQ33" s="128" t="s">
        <v>213</v>
      </c>
      <c r="DR33" s="128">
        <v>2</v>
      </c>
      <c r="DS33" s="128" t="s">
        <v>1913</v>
      </c>
      <c r="DT33" s="128" t="s">
        <v>1914</v>
      </c>
      <c r="DU33" s="129" t="s">
        <v>65</v>
      </c>
      <c r="DV33" s="127" t="s">
        <v>1917</v>
      </c>
      <c r="DW33" s="117">
        <v>769000</v>
      </c>
      <c r="DX33" s="121" t="s">
        <v>1912</v>
      </c>
      <c r="DY33" s="121" t="s">
        <v>213</v>
      </c>
      <c r="DZ33" s="121">
        <v>2</v>
      </c>
      <c r="EA33" s="121" t="s">
        <v>1913</v>
      </c>
      <c r="EB33" s="121" t="s">
        <v>1914</v>
      </c>
      <c r="EC33" s="118" t="s">
        <v>65</v>
      </c>
      <c r="ED33" s="128" t="s">
        <v>1918</v>
      </c>
      <c r="EE33" s="125">
        <v>0</v>
      </c>
      <c r="EF33" s="128" t="s">
        <v>1912</v>
      </c>
      <c r="EG33" s="128" t="s">
        <v>213</v>
      </c>
      <c r="EH33" s="128">
        <v>2</v>
      </c>
      <c r="EI33" s="128" t="s">
        <v>1913</v>
      </c>
      <c r="EJ33" s="128" t="s">
        <v>1914</v>
      </c>
      <c r="EK33" s="129" t="s">
        <v>65</v>
      </c>
      <c r="EL33" s="127" t="s">
        <v>1919</v>
      </c>
      <c r="EM33" s="117">
        <v>0</v>
      </c>
      <c r="EN33" s="121" t="s">
        <v>1912</v>
      </c>
      <c r="EO33" s="121" t="s">
        <v>213</v>
      </c>
      <c r="EP33" s="121">
        <v>2</v>
      </c>
      <c r="EQ33" s="121" t="s">
        <v>1913</v>
      </c>
      <c r="ER33" s="121" t="s">
        <v>1914</v>
      </c>
      <c r="ES33" s="118" t="s">
        <v>65</v>
      </c>
      <c r="ET33" s="128" t="s">
        <v>1920</v>
      </c>
      <c r="EU33" s="128">
        <v>1227</v>
      </c>
      <c r="EV33" s="128" t="s">
        <v>1810</v>
      </c>
      <c r="EW33" s="128" t="s">
        <v>213</v>
      </c>
      <c r="EX33" s="128">
        <v>2</v>
      </c>
      <c r="EY33" s="128" t="s">
        <v>1811</v>
      </c>
      <c r="EZ33" s="128" t="s">
        <v>674</v>
      </c>
      <c r="FA33" s="129" t="s">
        <v>54</v>
      </c>
      <c r="FB33" s="127" t="s">
        <v>1921</v>
      </c>
      <c r="FC33" s="121">
        <v>3</v>
      </c>
      <c r="FD33" s="121" t="s">
        <v>1912</v>
      </c>
      <c r="FE33" s="121" t="s">
        <v>213</v>
      </c>
      <c r="FF33" s="121">
        <v>2</v>
      </c>
      <c r="FG33" s="121" t="s">
        <v>1922</v>
      </c>
      <c r="FH33" s="121" t="s">
        <v>1914</v>
      </c>
      <c r="FI33" s="118" t="s">
        <v>65</v>
      </c>
      <c r="FJ33" s="127" t="s">
        <v>1923</v>
      </c>
      <c r="FK33" s="128" t="s">
        <v>230</v>
      </c>
      <c r="FL33" s="128" t="s">
        <v>230</v>
      </c>
      <c r="FM33" s="128" t="s">
        <v>230</v>
      </c>
      <c r="FN33" s="128" t="s">
        <v>230</v>
      </c>
      <c r="FO33" s="128" t="s">
        <v>1910</v>
      </c>
      <c r="FP33" s="125" t="s">
        <v>230</v>
      </c>
      <c r="FQ33" s="126" t="s">
        <v>1887</v>
      </c>
      <c r="FR33" s="127" t="s">
        <v>1924</v>
      </c>
      <c r="FS33" s="121" t="s">
        <v>230</v>
      </c>
      <c r="FT33" s="121" t="s">
        <v>230</v>
      </c>
      <c r="FU33" s="121" t="s">
        <v>230</v>
      </c>
      <c r="FV33" s="121" t="s">
        <v>230</v>
      </c>
      <c r="FW33" s="121" t="s">
        <v>1910</v>
      </c>
      <c r="FX33" s="121" t="s">
        <v>230</v>
      </c>
      <c r="FY33" s="118" t="s">
        <v>1887</v>
      </c>
      <c r="FZ33" s="128" t="s">
        <v>1925</v>
      </c>
      <c r="GA33" s="128">
        <v>2</v>
      </c>
      <c r="GB33" s="128" t="s">
        <v>328</v>
      </c>
      <c r="GC33" s="128" t="s">
        <v>213</v>
      </c>
      <c r="GD33" s="128">
        <v>2</v>
      </c>
      <c r="GE33" s="128" t="s">
        <v>1926</v>
      </c>
      <c r="GF33" s="128" t="s">
        <v>1927</v>
      </c>
      <c r="GG33" s="129" t="s">
        <v>1901</v>
      </c>
      <c r="GH33" s="127" t="s">
        <v>1928</v>
      </c>
      <c r="GI33" s="121">
        <v>1</v>
      </c>
      <c r="GJ33" s="121" t="s">
        <v>328</v>
      </c>
      <c r="GK33" s="121" t="s">
        <v>213</v>
      </c>
      <c r="GL33" s="121">
        <v>2</v>
      </c>
      <c r="GM33" s="121" t="s">
        <v>1926</v>
      </c>
      <c r="GN33" s="121" t="s">
        <v>1927</v>
      </c>
      <c r="GO33" s="118" t="s">
        <v>1901</v>
      </c>
      <c r="GP33" s="128" t="s">
        <v>1929</v>
      </c>
      <c r="GQ33" s="128">
        <v>2</v>
      </c>
      <c r="GR33" s="128" t="s">
        <v>328</v>
      </c>
      <c r="GS33" s="128" t="s">
        <v>213</v>
      </c>
      <c r="GT33" s="128">
        <v>2</v>
      </c>
      <c r="GU33" s="128" t="s">
        <v>1926</v>
      </c>
      <c r="GV33" s="128" t="s">
        <v>1927</v>
      </c>
      <c r="GW33" s="129" t="s">
        <v>1901</v>
      </c>
      <c r="GX33" s="127" t="s">
        <v>1930</v>
      </c>
      <c r="GY33" s="121">
        <v>0</v>
      </c>
      <c r="GZ33" s="121" t="s">
        <v>328</v>
      </c>
      <c r="HA33" s="121" t="s">
        <v>213</v>
      </c>
      <c r="HB33" s="121">
        <v>2</v>
      </c>
      <c r="HC33" s="121" t="s">
        <v>1926</v>
      </c>
      <c r="HD33" s="121" t="s">
        <v>1927</v>
      </c>
      <c r="HE33" s="118" t="s">
        <v>1901</v>
      </c>
      <c r="HF33" s="128" t="s">
        <v>1931</v>
      </c>
      <c r="HG33" s="128">
        <v>2</v>
      </c>
      <c r="HH33" s="128" t="s">
        <v>328</v>
      </c>
      <c r="HI33" s="128" t="s">
        <v>213</v>
      </c>
      <c r="HJ33" s="128">
        <v>2</v>
      </c>
      <c r="HK33" s="128" t="s">
        <v>1926</v>
      </c>
      <c r="HL33" s="128" t="s">
        <v>1927</v>
      </c>
      <c r="HM33" s="129" t="s">
        <v>1901</v>
      </c>
      <c r="HN33" s="127" t="s">
        <v>1932</v>
      </c>
      <c r="HO33" s="121">
        <v>2</v>
      </c>
      <c r="HP33" s="121" t="s">
        <v>328</v>
      </c>
      <c r="HQ33" s="121" t="s">
        <v>213</v>
      </c>
      <c r="HR33" s="121">
        <v>2</v>
      </c>
      <c r="HS33" s="121" t="s">
        <v>1926</v>
      </c>
      <c r="HT33" s="121" t="s">
        <v>1927</v>
      </c>
      <c r="HU33" s="118" t="s">
        <v>1901</v>
      </c>
      <c r="HV33" s="128" t="s">
        <v>1933</v>
      </c>
      <c r="HW33" s="128">
        <v>1</v>
      </c>
      <c r="HX33" s="128" t="s">
        <v>328</v>
      </c>
      <c r="HY33" s="128" t="s">
        <v>213</v>
      </c>
      <c r="HZ33" s="128">
        <v>2</v>
      </c>
      <c r="IA33" s="128" t="s">
        <v>1926</v>
      </c>
      <c r="IB33" s="128" t="s">
        <v>1927</v>
      </c>
      <c r="IC33" s="129" t="s">
        <v>1901</v>
      </c>
      <c r="ID33" s="127" t="s">
        <v>1934</v>
      </c>
      <c r="IE33" s="121">
        <v>3</v>
      </c>
      <c r="IF33" s="121" t="s">
        <v>328</v>
      </c>
      <c r="IG33" s="121" t="s">
        <v>213</v>
      </c>
      <c r="IH33" s="121">
        <v>2</v>
      </c>
      <c r="II33" s="121" t="s">
        <v>1926</v>
      </c>
      <c r="IJ33" s="121" t="s">
        <v>1927</v>
      </c>
      <c r="IK33" s="118" t="s">
        <v>1901</v>
      </c>
      <c r="IL33" s="128" t="s">
        <v>1935</v>
      </c>
      <c r="IM33" s="128" t="s">
        <v>230</v>
      </c>
      <c r="IN33" s="128" t="s">
        <v>230</v>
      </c>
      <c r="IO33" s="128" t="s">
        <v>230</v>
      </c>
      <c r="IP33" s="128" t="s">
        <v>230</v>
      </c>
      <c r="IQ33" s="128" t="s">
        <v>230</v>
      </c>
      <c r="IR33" s="128" t="s">
        <v>230</v>
      </c>
      <c r="IS33" s="129" t="s">
        <v>1901</v>
      </c>
    </row>
    <row r="34" spans="1:253" s="123" customFormat="1" ht="12.75" customHeight="1">
      <c r="A34" s="123" t="s">
        <v>1936</v>
      </c>
      <c r="B34" s="123" t="s">
        <v>273</v>
      </c>
      <c r="C34" s="123" t="s">
        <v>1937</v>
      </c>
      <c r="D34" s="123" t="s">
        <v>1770</v>
      </c>
      <c r="E34" s="123" t="s">
        <v>1771</v>
      </c>
      <c r="F34" s="123" t="s">
        <v>1938</v>
      </c>
      <c r="G34" s="116">
        <v>99300000</v>
      </c>
      <c r="H34" s="117" t="s">
        <v>1939</v>
      </c>
      <c r="I34" s="117" t="s">
        <v>218</v>
      </c>
      <c r="J34" s="117">
        <v>1</v>
      </c>
      <c r="K34" s="117" t="s">
        <v>1940</v>
      </c>
      <c r="L34" s="117" t="s">
        <v>1831</v>
      </c>
      <c r="M34" s="118" t="s">
        <v>54</v>
      </c>
      <c r="N34" s="127" t="s">
        <v>1941</v>
      </c>
      <c r="O34" s="119">
        <v>50079</v>
      </c>
      <c r="P34" s="119" t="s">
        <v>1942</v>
      </c>
      <c r="Q34" s="119" t="s">
        <v>218</v>
      </c>
      <c r="R34" s="119">
        <v>1</v>
      </c>
      <c r="S34" s="119" t="s">
        <v>1943</v>
      </c>
      <c r="T34" s="119" t="s">
        <v>1944</v>
      </c>
      <c r="U34" s="120" t="s">
        <v>54</v>
      </c>
      <c r="V34" s="127" t="s">
        <v>1945</v>
      </c>
      <c r="W34" s="117">
        <v>5156000</v>
      </c>
      <c r="X34" s="117" t="s">
        <v>1946</v>
      </c>
      <c r="Y34" s="117" t="s">
        <v>300</v>
      </c>
      <c r="Z34" s="117">
        <v>3</v>
      </c>
      <c r="AA34" s="117" t="s">
        <v>1947</v>
      </c>
      <c r="AB34" s="117" t="s">
        <v>1948</v>
      </c>
      <c r="AC34" s="118" t="s">
        <v>63</v>
      </c>
      <c r="AD34" s="127" t="s">
        <v>1949</v>
      </c>
      <c r="AE34" s="125">
        <v>5156000</v>
      </c>
      <c r="AF34" s="125" t="s">
        <v>1946</v>
      </c>
      <c r="AG34" s="125" t="s">
        <v>300</v>
      </c>
      <c r="AH34" s="125">
        <v>3</v>
      </c>
      <c r="AI34" s="125" t="s">
        <v>1950</v>
      </c>
      <c r="AJ34" s="125" t="s">
        <v>1948</v>
      </c>
      <c r="AK34" s="126" t="s">
        <v>63</v>
      </c>
      <c r="AL34" s="127" t="s">
        <v>1951</v>
      </c>
      <c r="AM34" s="117">
        <v>347000</v>
      </c>
      <c r="AN34" s="117" t="s">
        <v>1952</v>
      </c>
      <c r="AO34" s="117" t="s">
        <v>300</v>
      </c>
      <c r="AP34" s="117">
        <v>3</v>
      </c>
      <c r="AQ34" s="117" t="s">
        <v>1953</v>
      </c>
      <c r="AR34" s="117" t="s">
        <v>1954</v>
      </c>
      <c r="AS34" s="118" t="s">
        <v>55</v>
      </c>
      <c r="AT34" s="128" t="s">
        <v>1955</v>
      </c>
      <c r="AU34" s="125" t="s">
        <v>230</v>
      </c>
      <c r="AV34" s="125" t="s">
        <v>1956</v>
      </c>
      <c r="AW34" s="125" t="s">
        <v>300</v>
      </c>
      <c r="AX34" s="125">
        <v>3</v>
      </c>
      <c r="AY34" s="125" t="s">
        <v>1957</v>
      </c>
      <c r="AZ34" s="125" t="s">
        <v>1958</v>
      </c>
      <c r="BA34" s="126" t="s">
        <v>54</v>
      </c>
      <c r="BB34" s="127" t="s">
        <v>1959</v>
      </c>
      <c r="BC34" s="117" t="e">
        <v>#N/A</v>
      </c>
      <c r="BD34" s="117" t="e">
        <v>#N/A</v>
      </c>
      <c r="BE34" s="117" t="e">
        <v>#N/A</v>
      </c>
      <c r="BF34" s="117" t="e">
        <v>#N/A</v>
      </c>
      <c r="BG34" s="117" t="e">
        <v>#N/A</v>
      </c>
      <c r="BH34" s="117" t="e">
        <v>#N/A</v>
      </c>
      <c r="BI34" s="118" t="e">
        <v>#N/A</v>
      </c>
      <c r="BJ34" s="128" t="s">
        <v>1960</v>
      </c>
      <c r="BK34" s="128" t="s">
        <v>230</v>
      </c>
      <c r="BL34" s="128" t="s">
        <v>1956</v>
      </c>
      <c r="BM34" s="128" t="s">
        <v>300</v>
      </c>
      <c r="BN34" s="128">
        <v>3</v>
      </c>
      <c r="BO34" s="128" t="s">
        <v>1957</v>
      </c>
      <c r="BP34" s="125" t="s">
        <v>1958</v>
      </c>
      <c r="BQ34" s="129" t="s">
        <v>54</v>
      </c>
      <c r="BR34" s="127" t="s">
        <v>1961</v>
      </c>
      <c r="BS34" s="121" t="e">
        <v>#N/A</v>
      </c>
      <c r="BT34" s="121" t="e">
        <v>#N/A</v>
      </c>
      <c r="BU34" s="121" t="e">
        <v>#N/A</v>
      </c>
      <c r="BV34" s="121" t="e">
        <v>#N/A</v>
      </c>
      <c r="BW34" s="121" t="e">
        <v>#N/A</v>
      </c>
      <c r="BX34" s="121" t="e">
        <v>#N/A</v>
      </c>
      <c r="BY34" s="118" t="e">
        <v>#N/A</v>
      </c>
      <c r="BZ34" s="128" t="s">
        <v>1962</v>
      </c>
      <c r="CA34" s="128" t="e">
        <v>#N/A</v>
      </c>
      <c r="CB34" s="128" t="e">
        <v>#N/A</v>
      </c>
      <c r="CC34" s="128" t="e">
        <v>#N/A</v>
      </c>
      <c r="CD34" s="128" t="e">
        <v>#N/A</v>
      </c>
      <c r="CE34" s="128" t="e">
        <v>#N/A</v>
      </c>
      <c r="CF34" s="128" t="e">
        <v>#N/A</v>
      </c>
      <c r="CG34" s="129" t="e">
        <v>#N/A</v>
      </c>
      <c r="CH34" s="127" t="s">
        <v>1963</v>
      </c>
      <c r="CI34" s="128" t="e">
        <v>#N/A</v>
      </c>
      <c r="CJ34" s="128" t="e">
        <v>#N/A</v>
      </c>
      <c r="CK34" s="128" t="e">
        <v>#N/A</v>
      </c>
      <c r="CL34" s="128" t="e">
        <v>#N/A</v>
      </c>
      <c r="CM34" s="128" t="e">
        <v>#N/A</v>
      </c>
      <c r="CN34" s="128" t="e">
        <v>#N/A</v>
      </c>
      <c r="CO34" s="130" t="e">
        <v>#N/A</v>
      </c>
      <c r="CP34" s="128" t="s">
        <v>1964</v>
      </c>
      <c r="CQ34" s="121" t="e">
        <v>#N/A</v>
      </c>
      <c r="CR34" s="121" t="e">
        <v>#N/A</v>
      </c>
      <c r="CS34" s="121" t="e">
        <v>#N/A</v>
      </c>
      <c r="CT34" s="121" t="e">
        <v>#N/A</v>
      </c>
      <c r="CU34" s="121" t="e">
        <v>#N/A</v>
      </c>
      <c r="CV34" s="121" t="e">
        <v>#N/A</v>
      </c>
      <c r="CW34" s="118" t="e">
        <v>#N/A</v>
      </c>
      <c r="CX34" s="128" t="s">
        <v>1965</v>
      </c>
      <c r="CY34" s="125">
        <v>5156000</v>
      </c>
      <c r="CZ34" s="125" t="s">
        <v>1966</v>
      </c>
      <c r="DA34" s="125" t="s">
        <v>300</v>
      </c>
      <c r="DB34" s="125">
        <v>3</v>
      </c>
      <c r="DC34" s="125" t="s">
        <v>1967</v>
      </c>
      <c r="DD34" s="125" t="s">
        <v>1968</v>
      </c>
      <c r="DE34" s="131" t="s">
        <v>63</v>
      </c>
      <c r="DF34" s="127" t="s">
        <v>1969</v>
      </c>
      <c r="DG34" s="117">
        <v>0</v>
      </c>
      <c r="DH34" s="121" t="s">
        <v>1966</v>
      </c>
      <c r="DI34" s="121" t="s">
        <v>300</v>
      </c>
      <c r="DJ34" s="121">
        <v>3</v>
      </c>
      <c r="DK34" s="121" t="s">
        <v>1970</v>
      </c>
      <c r="DL34" s="121" t="s">
        <v>1968</v>
      </c>
      <c r="DM34" s="118" t="s">
        <v>63</v>
      </c>
      <c r="DN34" s="128" t="s">
        <v>1971</v>
      </c>
      <c r="DO34" s="125">
        <v>0</v>
      </c>
      <c r="DP34" s="128" t="s">
        <v>1966</v>
      </c>
      <c r="DQ34" s="128" t="s">
        <v>300</v>
      </c>
      <c r="DR34" s="128">
        <v>3</v>
      </c>
      <c r="DS34" s="128" t="s">
        <v>1970</v>
      </c>
      <c r="DT34" s="128" t="s">
        <v>1968</v>
      </c>
      <c r="DU34" s="129" t="s">
        <v>63</v>
      </c>
      <c r="DV34" s="127" t="s">
        <v>1972</v>
      </c>
      <c r="DW34" s="117">
        <v>5126000</v>
      </c>
      <c r="DX34" s="121" t="s">
        <v>1966</v>
      </c>
      <c r="DY34" s="121" t="s">
        <v>300</v>
      </c>
      <c r="DZ34" s="121">
        <v>3</v>
      </c>
      <c r="EA34" s="121" t="s">
        <v>1967</v>
      </c>
      <c r="EB34" s="121" t="s">
        <v>1968</v>
      </c>
      <c r="EC34" s="118" t="s">
        <v>63</v>
      </c>
      <c r="ED34" s="128" t="s">
        <v>1973</v>
      </c>
      <c r="EE34" s="125">
        <v>0</v>
      </c>
      <c r="EF34" s="128" t="s">
        <v>1966</v>
      </c>
      <c r="EG34" s="128" t="s">
        <v>300</v>
      </c>
      <c r="EH34" s="128">
        <v>3</v>
      </c>
      <c r="EI34" s="128" t="s">
        <v>1974</v>
      </c>
      <c r="EJ34" s="128" t="s">
        <v>1968</v>
      </c>
      <c r="EK34" s="129" t="s">
        <v>63</v>
      </c>
      <c r="EL34" s="127" t="s">
        <v>1975</v>
      </c>
      <c r="EM34" s="117">
        <v>30000</v>
      </c>
      <c r="EN34" s="121" t="s">
        <v>1966</v>
      </c>
      <c r="EO34" s="121" t="s">
        <v>300</v>
      </c>
      <c r="EP34" s="121">
        <v>3</v>
      </c>
      <c r="EQ34" s="121" t="s">
        <v>1976</v>
      </c>
      <c r="ER34" s="121" t="s">
        <v>1968</v>
      </c>
      <c r="ES34" s="118" t="s">
        <v>63</v>
      </c>
      <c r="ET34" s="128" t="s">
        <v>1977</v>
      </c>
      <c r="EU34" s="128">
        <v>1227</v>
      </c>
      <c r="EV34" s="128" t="s">
        <v>1810</v>
      </c>
      <c r="EW34" s="128" t="s">
        <v>213</v>
      </c>
      <c r="EX34" s="128">
        <v>2</v>
      </c>
      <c r="EY34" s="128" t="s">
        <v>1811</v>
      </c>
      <c r="EZ34" s="128" t="s">
        <v>674</v>
      </c>
      <c r="FA34" s="129" t="s">
        <v>54</v>
      </c>
      <c r="FB34" s="127" t="s">
        <v>1978</v>
      </c>
      <c r="FC34" s="121">
        <v>4</v>
      </c>
      <c r="FD34" s="121" t="s">
        <v>1946</v>
      </c>
      <c r="FE34" s="121" t="s">
        <v>218</v>
      </c>
      <c r="FF34" s="121">
        <v>1</v>
      </c>
      <c r="FG34" s="121" t="s">
        <v>1979</v>
      </c>
      <c r="FH34" s="121" t="s">
        <v>1948</v>
      </c>
      <c r="FI34" s="118" t="s">
        <v>54</v>
      </c>
      <c r="FJ34" s="127" t="s">
        <v>1980</v>
      </c>
      <c r="FK34" s="128" t="e">
        <v>#N/A</v>
      </c>
      <c r="FL34" s="128" t="e">
        <v>#N/A</v>
      </c>
      <c r="FM34" s="128" t="e">
        <v>#N/A</v>
      </c>
      <c r="FN34" s="128" t="e">
        <v>#N/A</v>
      </c>
      <c r="FO34" s="128" t="e">
        <v>#N/A</v>
      </c>
      <c r="FP34" s="125" t="e">
        <v>#N/A</v>
      </c>
      <c r="FQ34" s="126" t="e">
        <v>#N/A</v>
      </c>
      <c r="FR34" s="127" t="s">
        <v>1981</v>
      </c>
      <c r="FS34" s="121" t="e">
        <v>#N/A</v>
      </c>
      <c r="FT34" s="121" t="e">
        <v>#N/A</v>
      </c>
      <c r="FU34" s="121" t="e">
        <v>#N/A</v>
      </c>
      <c r="FV34" s="121" t="e">
        <v>#N/A</v>
      </c>
      <c r="FW34" s="121" t="e">
        <v>#N/A</v>
      </c>
      <c r="FX34" s="121" t="e">
        <v>#N/A</v>
      </c>
      <c r="FY34" s="118" t="e">
        <v>#N/A</v>
      </c>
      <c r="FZ34" s="128" t="s">
        <v>1982</v>
      </c>
      <c r="GA34" s="128">
        <v>2</v>
      </c>
      <c r="GB34" s="128" t="s">
        <v>261</v>
      </c>
      <c r="GC34" s="128" t="s">
        <v>213</v>
      </c>
      <c r="GD34" s="128">
        <v>2</v>
      </c>
      <c r="GE34" s="128" t="s">
        <v>262</v>
      </c>
      <c r="GF34" s="128" t="s">
        <v>263</v>
      </c>
      <c r="GG34" s="129" t="s">
        <v>54</v>
      </c>
      <c r="GH34" s="127" t="s">
        <v>1983</v>
      </c>
      <c r="GI34" s="121">
        <v>2</v>
      </c>
      <c r="GJ34" s="121" t="s">
        <v>1172</v>
      </c>
      <c r="GK34" s="121" t="s">
        <v>213</v>
      </c>
      <c r="GL34" s="121">
        <v>2</v>
      </c>
      <c r="GM34" s="121" t="s">
        <v>262</v>
      </c>
      <c r="GN34" s="121" t="s">
        <v>263</v>
      </c>
      <c r="GO34" s="118" t="s">
        <v>54</v>
      </c>
      <c r="GP34" s="128" t="s">
        <v>1984</v>
      </c>
      <c r="GQ34" s="128">
        <v>3</v>
      </c>
      <c r="GR34" s="128" t="s">
        <v>1172</v>
      </c>
      <c r="GS34" s="128" t="s">
        <v>213</v>
      </c>
      <c r="GT34" s="128">
        <v>2</v>
      </c>
      <c r="GU34" s="128" t="s">
        <v>262</v>
      </c>
      <c r="GV34" s="128" t="s">
        <v>263</v>
      </c>
      <c r="GW34" s="129" t="s">
        <v>54</v>
      </c>
      <c r="GX34" s="127" t="s">
        <v>1985</v>
      </c>
      <c r="GY34" s="121">
        <v>3</v>
      </c>
      <c r="GZ34" s="121" t="s">
        <v>1172</v>
      </c>
      <c r="HA34" s="121" t="s">
        <v>213</v>
      </c>
      <c r="HB34" s="121">
        <v>2</v>
      </c>
      <c r="HC34" s="121" t="s">
        <v>262</v>
      </c>
      <c r="HD34" s="121" t="s">
        <v>263</v>
      </c>
      <c r="HE34" s="118" t="s">
        <v>54</v>
      </c>
      <c r="HF34" s="128" t="s">
        <v>1986</v>
      </c>
      <c r="HG34" s="128">
        <v>2</v>
      </c>
      <c r="HH34" s="128" t="s">
        <v>1172</v>
      </c>
      <c r="HI34" s="128" t="s">
        <v>213</v>
      </c>
      <c r="HJ34" s="128">
        <v>2</v>
      </c>
      <c r="HK34" s="128" t="s">
        <v>262</v>
      </c>
      <c r="HL34" s="128" t="s">
        <v>263</v>
      </c>
      <c r="HM34" s="129" t="s">
        <v>54</v>
      </c>
      <c r="HN34" s="127" t="s">
        <v>1987</v>
      </c>
      <c r="HO34" s="121">
        <v>0</v>
      </c>
      <c r="HP34" s="121" t="s">
        <v>1172</v>
      </c>
      <c r="HQ34" s="121" t="s">
        <v>213</v>
      </c>
      <c r="HR34" s="121">
        <v>2</v>
      </c>
      <c r="HS34" s="121" t="s">
        <v>262</v>
      </c>
      <c r="HT34" s="121" t="s">
        <v>263</v>
      </c>
      <c r="HU34" s="118" t="s">
        <v>54</v>
      </c>
      <c r="HV34" s="128" t="s">
        <v>1988</v>
      </c>
      <c r="HW34" s="128">
        <v>3</v>
      </c>
      <c r="HX34" s="128" t="s">
        <v>1172</v>
      </c>
      <c r="HY34" s="128" t="s">
        <v>213</v>
      </c>
      <c r="HZ34" s="128">
        <v>2</v>
      </c>
      <c r="IA34" s="128" t="s">
        <v>262</v>
      </c>
      <c r="IB34" s="128" t="s">
        <v>263</v>
      </c>
      <c r="IC34" s="129" t="s">
        <v>54</v>
      </c>
      <c r="ID34" s="127" t="s">
        <v>1989</v>
      </c>
      <c r="IE34" s="121">
        <v>3</v>
      </c>
      <c r="IF34" s="121" t="s">
        <v>1172</v>
      </c>
      <c r="IG34" s="121" t="s">
        <v>213</v>
      </c>
      <c r="IH34" s="121">
        <v>2</v>
      </c>
      <c r="II34" s="121" t="s">
        <v>262</v>
      </c>
      <c r="IJ34" s="121" t="s">
        <v>263</v>
      </c>
      <c r="IK34" s="118" t="s">
        <v>54</v>
      </c>
      <c r="IL34" s="128" t="s">
        <v>1990</v>
      </c>
      <c r="IM34" s="128">
        <v>3</v>
      </c>
      <c r="IN34" s="128" t="s">
        <v>1172</v>
      </c>
      <c r="IO34" s="128" t="s">
        <v>213</v>
      </c>
      <c r="IP34" s="128">
        <v>2</v>
      </c>
      <c r="IQ34" s="128" t="s">
        <v>262</v>
      </c>
      <c r="IR34" s="128" t="s">
        <v>263</v>
      </c>
      <c r="IS34" s="129" t="s">
        <v>54</v>
      </c>
    </row>
    <row r="35" spans="1:253" s="123" customFormat="1" ht="12.75" customHeight="1">
      <c r="A35" s="123" t="s">
        <v>1991</v>
      </c>
      <c r="B35" s="123" t="s">
        <v>1132</v>
      </c>
      <c r="C35" s="123" t="s">
        <v>1992</v>
      </c>
      <c r="D35" s="123" t="s">
        <v>1993</v>
      </c>
      <c r="E35" s="123" t="s">
        <v>1994</v>
      </c>
      <c r="F35" s="123" t="s">
        <v>1995</v>
      </c>
      <c r="G35" s="116">
        <v>890000</v>
      </c>
      <c r="H35" s="117" t="s">
        <v>709</v>
      </c>
      <c r="I35" s="117" t="s">
        <v>213</v>
      </c>
      <c r="J35" s="117">
        <v>2</v>
      </c>
      <c r="K35" s="117" t="s">
        <v>1996</v>
      </c>
      <c r="L35" s="117" t="s">
        <v>1997</v>
      </c>
      <c r="M35" s="118" t="s">
        <v>47</v>
      </c>
      <c r="N35" s="127" t="s">
        <v>1998</v>
      </c>
      <c r="O35" s="119">
        <v>18274</v>
      </c>
      <c r="P35" s="119" t="s">
        <v>1999</v>
      </c>
      <c r="Q35" s="119" t="s">
        <v>213</v>
      </c>
      <c r="R35" s="119">
        <v>2</v>
      </c>
      <c r="S35" s="119" t="s">
        <v>2000</v>
      </c>
      <c r="T35" s="119" t="s">
        <v>2001</v>
      </c>
      <c r="U35" s="120" t="s">
        <v>47</v>
      </c>
      <c r="V35" s="127" t="s">
        <v>2002</v>
      </c>
      <c r="W35" s="117">
        <v>890000</v>
      </c>
      <c r="X35" s="117" t="s">
        <v>2003</v>
      </c>
      <c r="Y35" s="117" t="s">
        <v>213</v>
      </c>
      <c r="Z35" s="117">
        <v>2</v>
      </c>
      <c r="AA35" s="117" t="s">
        <v>2004</v>
      </c>
      <c r="AB35" s="117" t="s">
        <v>2005</v>
      </c>
      <c r="AC35" s="118" t="s">
        <v>47</v>
      </c>
      <c r="AD35" s="127" t="s">
        <v>2006</v>
      </c>
      <c r="AE35" s="125">
        <v>93000</v>
      </c>
      <c r="AF35" s="125" t="s">
        <v>2007</v>
      </c>
      <c r="AG35" s="125" t="s">
        <v>213</v>
      </c>
      <c r="AH35" s="125">
        <v>2</v>
      </c>
      <c r="AI35" s="125" t="s">
        <v>2008</v>
      </c>
      <c r="AJ35" s="125" t="s">
        <v>2009</v>
      </c>
      <c r="AK35" s="126" t="s">
        <v>47</v>
      </c>
      <c r="AL35" s="127" t="s">
        <v>2010</v>
      </c>
      <c r="AM35" s="117">
        <v>1000</v>
      </c>
      <c r="AN35" s="117" t="s">
        <v>2011</v>
      </c>
      <c r="AO35" s="117" t="s">
        <v>300</v>
      </c>
      <c r="AP35" s="117">
        <v>3</v>
      </c>
      <c r="AQ35" s="117" t="s">
        <v>2012</v>
      </c>
      <c r="AR35" s="117" t="s">
        <v>2013</v>
      </c>
      <c r="AS35" s="118" t="s">
        <v>47</v>
      </c>
      <c r="AT35" s="128" t="s">
        <v>2014</v>
      </c>
      <c r="AU35" s="125" t="s">
        <v>230</v>
      </c>
      <c r="AV35" s="125" t="s">
        <v>230</v>
      </c>
      <c r="AW35" s="125" t="s">
        <v>230</v>
      </c>
      <c r="AX35" s="125" t="s">
        <v>230</v>
      </c>
      <c r="AY35" s="125" t="s">
        <v>230</v>
      </c>
      <c r="AZ35" s="125" t="s">
        <v>230</v>
      </c>
      <c r="BA35" s="126" t="s">
        <v>47</v>
      </c>
      <c r="BB35" s="127" t="s">
        <v>2015</v>
      </c>
      <c r="BC35" s="117" t="s">
        <v>230</v>
      </c>
      <c r="BD35" s="117" t="s">
        <v>230</v>
      </c>
      <c r="BE35" s="117" t="s">
        <v>230</v>
      </c>
      <c r="BF35" s="117" t="s">
        <v>230</v>
      </c>
      <c r="BG35" s="117" t="s">
        <v>230</v>
      </c>
      <c r="BH35" s="117" t="s">
        <v>230</v>
      </c>
      <c r="BI35" s="118" t="s">
        <v>47</v>
      </c>
      <c r="BJ35" s="128" t="s">
        <v>2016</v>
      </c>
      <c r="BK35" s="128">
        <v>4</v>
      </c>
      <c r="BL35" s="128" t="s">
        <v>2017</v>
      </c>
      <c r="BM35" s="128" t="s">
        <v>218</v>
      </c>
      <c r="BN35" s="128">
        <v>1</v>
      </c>
      <c r="BO35" s="128" t="s">
        <v>2018</v>
      </c>
      <c r="BP35" s="125" t="s">
        <v>2019</v>
      </c>
      <c r="BQ35" s="129" t="s">
        <v>47</v>
      </c>
      <c r="BR35" s="127" t="s">
        <v>2020</v>
      </c>
      <c r="BS35" s="121">
        <v>3102</v>
      </c>
      <c r="BT35" s="121" t="s">
        <v>2021</v>
      </c>
      <c r="BU35" s="121" t="s">
        <v>213</v>
      </c>
      <c r="BV35" s="121">
        <v>2</v>
      </c>
      <c r="BW35" s="121" t="s">
        <v>2022</v>
      </c>
      <c r="BX35" s="121" t="s">
        <v>2023</v>
      </c>
      <c r="BY35" s="118" t="s">
        <v>47</v>
      </c>
      <c r="BZ35" s="128" t="s">
        <v>2024</v>
      </c>
      <c r="CA35" s="128">
        <v>1002</v>
      </c>
      <c r="CB35" s="128" t="s">
        <v>2021</v>
      </c>
      <c r="CC35" s="128" t="s">
        <v>213</v>
      </c>
      <c r="CD35" s="128">
        <v>2</v>
      </c>
      <c r="CE35" s="128" t="s">
        <v>2025</v>
      </c>
      <c r="CF35" s="128" t="s">
        <v>2023</v>
      </c>
      <c r="CG35" s="129" t="s">
        <v>47</v>
      </c>
      <c r="CH35" s="127" t="s">
        <v>2026</v>
      </c>
      <c r="CI35" s="128" t="e">
        <v>#N/A</v>
      </c>
      <c r="CJ35" s="128" t="e">
        <v>#N/A</v>
      </c>
      <c r="CK35" s="128" t="e">
        <v>#N/A</v>
      </c>
      <c r="CL35" s="128" t="e">
        <v>#N/A</v>
      </c>
      <c r="CM35" s="128" t="e">
        <v>#N/A</v>
      </c>
      <c r="CN35" s="128" t="e">
        <v>#N/A</v>
      </c>
      <c r="CO35" s="130" t="e">
        <v>#N/A</v>
      </c>
      <c r="CP35" s="128" t="s">
        <v>2027</v>
      </c>
      <c r="CQ35" s="121">
        <v>5300000</v>
      </c>
      <c r="CR35" s="121" t="s">
        <v>2028</v>
      </c>
      <c r="CS35" s="121" t="s">
        <v>300</v>
      </c>
      <c r="CT35" s="121">
        <v>3</v>
      </c>
      <c r="CU35" s="121" t="s">
        <v>2029</v>
      </c>
      <c r="CV35" s="121" t="s">
        <v>2030</v>
      </c>
      <c r="CW35" s="118" t="s">
        <v>47</v>
      </c>
      <c r="CX35" s="128" t="s">
        <v>2031</v>
      </c>
      <c r="CY35" s="125">
        <v>13000</v>
      </c>
      <c r="CZ35" s="125" t="s">
        <v>2032</v>
      </c>
      <c r="DA35" s="125" t="s">
        <v>300</v>
      </c>
      <c r="DB35" s="125">
        <v>3</v>
      </c>
      <c r="DC35" s="125" t="s">
        <v>2033</v>
      </c>
      <c r="DD35" s="125" t="s">
        <v>2034</v>
      </c>
      <c r="DE35" s="131" t="s">
        <v>47</v>
      </c>
      <c r="DF35" s="127" t="s">
        <v>2035</v>
      </c>
      <c r="DG35" s="117">
        <v>797000</v>
      </c>
      <c r="DH35" s="121" t="s">
        <v>2036</v>
      </c>
      <c r="DI35" s="121" t="s">
        <v>300</v>
      </c>
      <c r="DJ35" s="121">
        <v>3</v>
      </c>
      <c r="DK35" s="121" t="s">
        <v>2033</v>
      </c>
      <c r="DL35" s="121" t="s">
        <v>2037</v>
      </c>
      <c r="DM35" s="118" t="s">
        <v>47</v>
      </c>
      <c r="DN35" s="128" t="s">
        <v>2038</v>
      </c>
      <c r="DO35" s="125">
        <v>80000</v>
      </c>
      <c r="DP35" s="128" t="s">
        <v>2039</v>
      </c>
      <c r="DQ35" s="128" t="s">
        <v>300</v>
      </c>
      <c r="DR35" s="128">
        <v>3</v>
      </c>
      <c r="DS35" s="128" t="s">
        <v>2033</v>
      </c>
      <c r="DT35" s="128" t="s">
        <v>2040</v>
      </c>
      <c r="DU35" s="129" t="s">
        <v>47</v>
      </c>
      <c r="DV35" s="127" t="s">
        <v>2041</v>
      </c>
      <c r="DW35" s="117">
        <v>13000</v>
      </c>
      <c r="DX35" s="121" t="s">
        <v>2032</v>
      </c>
      <c r="DY35" s="121" t="s">
        <v>300</v>
      </c>
      <c r="DZ35" s="121">
        <v>3</v>
      </c>
      <c r="EA35" s="121" t="s">
        <v>2033</v>
      </c>
      <c r="EB35" s="121" t="s">
        <v>2034</v>
      </c>
      <c r="EC35" s="118" t="s">
        <v>47</v>
      </c>
      <c r="ED35" s="128" t="s">
        <v>2042</v>
      </c>
      <c r="EE35" s="125">
        <v>0</v>
      </c>
      <c r="EF35" s="128" t="s">
        <v>230</v>
      </c>
      <c r="EG35" s="128" t="s">
        <v>300</v>
      </c>
      <c r="EH35" s="128">
        <v>3</v>
      </c>
      <c r="EI35" s="128" t="s">
        <v>2033</v>
      </c>
      <c r="EJ35" s="128" t="s">
        <v>230</v>
      </c>
      <c r="EK35" s="129" t="s">
        <v>47</v>
      </c>
      <c r="EL35" s="127" t="s">
        <v>2043</v>
      </c>
      <c r="EM35" s="117">
        <v>0</v>
      </c>
      <c r="EN35" s="121" t="s">
        <v>230</v>
      </c>
      <c r="EO35" s="121" t="s">
        <v>300</v>
      </c>
      <c r="EP35" s="121">
        <v>3</v>
      </c>
      <c r="EQ35" s="121" t="s">
        <v>2033</v>
      </c>
      <c r="ER35" s="121" t="s">
        <v>230</v>
      </c>
      <c r="ES35" s="118" t="s">
        <v>47</v>
      </c>
      <c r="ET35" s="128" t="s">
        <v>2044</v>
      </c>
      <c r="EU35" s="128">
        <v>4</v>
      </c>
      <c r="EV35" s="128" t="s">
        <v>2017</v>
      </c>
      <c r="EW35" s="128" t="s">
        <v>218</v>
      </c>
      <c r="EX35" s="128">
        <v>1</v>
      </c>
      <c r="EY35" s="128" t="s">
        <v>2018</v>
      </c>
      <c r="EZ35" s="128" t="s">
        <v>2019</v>
      </c>
      <c r="FA35" s="129" t="s">
        <v>47</v>
      </c>
      <c r="FB35" s="127" t="s">
        <v>2045</v>
      </c>
      <c r="FC35" s="121">
        <v>2</v>
      </c>
      <c r="FD35" s="121" t="s">
        <v>230</v>
      </c>
      <c r="FE35" s="121" t="s">
        <v>218</v>
      </c>
      <c r="FF35" s="121">
        <v>1</v>
      </c>
      <c r="FG35" s="121" t="s">
        <v>2046</v>
      </c>
      <c r="FH35" s="121" t="s">
        <v>230</v>
      </c>
      <c r="FI35" s="118" t="s">
        <v>47</v>
      </c>
      <c r="FJ35" s="127" t="s">
        <v>2047</v>
      </c>
      <c r="FK35" s="128">
        <v>0</v>
      </c>
      <c r="FL35" s="128" t="s">
        <v>2048</v>
      </c>
      <c r="FM35" s="128" t="s">
        <v>213</v>
      </c>
      <c r="FN35" s="128">
        <v>2</v>
      </c>
      <c r="FO35" s="128" t="s">
        <v>2048</v>
      </c>
      <c r="FP35" s="125" t="s">
        <v>1927</v>
      </c>
      <c r="FQ35" s="126" t="s">
        <v>47</v>
      </c>
      <c r="FR35" s="127" t="s">
        <v>2049</v>
      </c>
      <c r="FS35" s="121">
        <v>0</v>
      </c>
      <c r="FT35" s="121" t="s">
        <v>2048</v>
      </c>
      <c r="FU35" s="121" t="s">
        <v>213</v>
      </c>
      <c r="FV35" s="121">
        <v>2</v>
      </c>
      <c r="FW35" s="121" t="s">
        <v>2048</v>
      </c>
      <c r="FX35" s="121" t="s">
        <v>1927</v>
      </c>
      <c r="FY35" s="118" t="s">
        <v>47</v>
      </c>
      <c r="FZ35" s="128" t="s">
        <v>2050</v>
      </c>
      <c r="GA35" s="128">
        <v>1</v>
      </c>
      <c r="GB35" s="128" t="s">
        <v>2048</v>
      </c>
      <c r="GC35" s="128" t="s">
        <v>213</v>
      </c>
      <c r="GD35" s="128">
        <v>2</v>
      </c>
      <c r="GE35" s="128" t="s">
        <v>2048</v>
      </c>
      <c r="GF35" s="128" t="s">
        <v>1927</v>
      </c>
      <c r="GG35" s="129" t="s">
        <v>47</v>
      </c>
      <c r="GH35" s="127" t="s">
        <v>2051</v>
      </c>
      <c r="GI35" s="121">
        <v>1</v>
      </c>
      <c r="GJ35" s="121" t="s">
        <v>2048</v>
      </c>
      <c r="GK35" s="121" t="s">
        <v>218</v>
      </c>
      <c r="GL35" s="121">
        <v>1</v>
      </c>
      <c r="GM35" s="121" t="s">
        <v>2048</v>
      </c>
      <c r="GN35" s="121" t="s">
        <v>1927</v>
      </c>
      <c r="GO35" s="118" t="s">
        <v>47</v>
      </c>
      <c r="GP35" s="128" t="s">
        <v>2052</v>
      </c>
      <c r="GQ35" s="128">
        <v>0</v>
      </c>
      <c r="GR35" s="128" t="s">
        <v>2048</v>
      </c>
      <c r="GS35" s="128" t="s">
        <v>213</v>
      </c>
      <c r="GT35" s="128">
        <v>2</v>
      </c>
      <c r="GU35" s="128" t="s">
        <v>2048</v>
      </c>
      <c r="GV35" s="128" t="s">
        <v>1927</v>
      </c>
      <c r="GW35" s="129" t="s">
        <v>47</v>
      </c>
      <c r="GX35" s="127" t="s">
        <v>2053</v>
      </c>
      <c r="GY35" s="121">
        <v>0</v>
      </c>
      <c r="GZ35" s="121" t="s">
        <v>2048</v>
      </c>
      <c r="HA35" s="121" t="s">
        <v>213</v>
      </c>
      <c r="HB35" s="121">
        <v>2</v>
      </c>
      <c r="HC35" s="121" t="s">
        <v>2048</v>
      </c>
      <c r="HD35" s="121" t="s">
        <v>1927</v>
      </c>
      <c r="HE35" s="118" t="s">
        <v>47</v>
      </c>
      <c r="HF35" s="128" t="s">
        <v>2054</v>
      </c>
      <c r="HG35" s="128">
        <v>0</v>
      </c>
      <c r="HH35" s="128" t="s">
        <v>2048</v>
      </c>
      <c r="HI35" s="128" t="s">
        <v>213</v>
      </c>
      <c r="HJ35" s="128">
        <v>2</v>
      </c>
      <c r="HK35" s="128" t="s">
        <v>2048</v>
      </c>
      <c r="HL35" s="128" t="s">
        <v>1927</v>
      </c>
      <c r="HM35" s="129" t="s">
        <v>47</v>
      </c>
      <c r="HN35" s="127" t="s">
        <v>2055</v>
      </c>
      <c r="HO35" s="121">
        <v>0</v>
      </c>
      <c r="HP35" s="121" t="s">
        <v>2048</v>
      </c>
      <c r="HQ35" s="121" t="s">
        <v>213</v>
      </c>
      <c r="HR35" s="121">
        <v>2</v>
      </c>
      <c r="HS35" s="121" t="s">
        <v>2048</v>
      </c>
      <c r="HT35" s="121" t="s">
        <v>1927</v>
      </c>
      <c r="HU35" s="118" t="s">
        <v>47</v>
      </c>
      <c r="HV35" s="128" t="s">
        <v>2056</v>
      </c>
      <c r="HW35" s="128">
        <v>0</v>
      </c>
      <c r="HX35" s="128" t="s">
        <v>2048</v>
      </c>
      <c r="HY35" s="128" t="s">
        <v>213</v>
      </c>
      <c r="HZ35" s="128">
        <v>2</v>
      </c>
      <c r="IA35" s="128" t="s">
        <v>2048</v>
      </c>
      <c r="IB35" s="128" t="s">
        <v>1927</v>
      </c>
      <c r="IC35" s="129" t="s">
        <v>47</v>
      </c>
      <c r="ID35" s="127" t="s">
        <v>2057</v>
      </c>
      <c r="IE35" s="121">
        <v>0</v>
      </c>
      <c r="IF35" s="121" t="s">
        <v>2048</v>
      </c>
      <c r="IG35" s="121" t="s">
        <v>213</v>
      </c>
      <c r="IH35" s="121">
        <v>2</v>
      </c>
      <c r="II35" s="121" t="s">
        <v>2048</v>
      </c>
      <c r="IJ35" s="121" t="s">
        <v>1927</v>
      </c>
      <c r="IK35" s="118" t="s">
        <v>47</v>
      </c>
      <c r="IL35" s="128" t="s">
        <v>2058</v>
      </c>
      <c r="IM35" s="128">
        <v>2</v>
      </c>
      <c r="IN35" s="128" t="s">
        <v>2048</v>
      </c>
      <c r="IO35" s="128" t="s">
        <v>218</v>
      </c>
      <c r="IP35" s="128">
        <v>1</v>
      </c>
      <c r="IQ35" s="128" t="s">
        <v>2048</v>
      </c>
      <c r="IR35" s="128" t="s">
        <v>1927</v>
      </c>
      <c r="IS35" s="129" t="s">
        <v>47</v>
      </c>
    </row>
    <row r="36" spans="1:253" s="123" customFormat="1" ht="12.75" customHeight="1">
      <c r="A36" s="123" t="s">
        <v>2059</v>
      </c>
      <c r="B36" s="123" t="s">
        <v>512</v>
      </c>
      <c r="C36" s="123" t="s">
        <v>2060</v>
      </c>
      <c r="D36" s="123" t="s">
        <v>2061</v>
      </c>
      <c r="E36" s="123" t="s">
        <v>2062</v>
      </c>
      <c r="F36" s="123" t="s">
        <v>2063</v>
      </c>
      <c r="G36" s="116">
        <v>10836000</v>
      </c>
      <c r="H36" s="117" t="s">
        <v>2064</v>
      </c>
      <c r="I36" s="117" t="s">
        <v>218</v>
      </c>
      <c r="J36" s="117">
        <v>1</v>
      </c>
      <c r="K36" s="117" t="s">
        <v>2065</v>
      </c>
      <c r="L36" s="117" t="s">
        <v>2066</v>
      </c>
      <c r="M36" s="118" t="s">
        <v>2067</v>
      </c>
      <c r="N36" s="127" t="s">
        <v>2068</v>
      </c>
      <c r="O36" s="119">
        <v>3364.07</v>
      </c>
      <c r="P36" s="119" t="s">
        <v>2069</v>
      </c>
      <c r="Q36" s="119" t="s">
        <v>213</v>
      </c>
      <c r="R36" s="119">
        <v>2</v>
      </c>
      <c r="S36" s="119" t="s">
        <v>2070</v>
      </c>
      <c r="T36" s="119" t="s">
        <v>2071</v>
      </c>
      <c r="U36" s="120" t="s">
        <v>2072</v>
      </c>
      <c r="V36" s="127" t="s">
        <v>2073</v>
      </c>
      <c r="W36" s="117">
        <v>364000</v>
      </c>
      <c r="X36" s="117" t="s">
        <v>2074</v>
      </c>
      <c r="Y36" s="117" t="s">
        <v>213</v>
      </c>
      <c r="Z36" s="117">
        <v>2</v>
      </c>
      <c r="AA36" s="117" t="s">
        <v>2075</v>
      </c>
      <c r="AB36" s="117" t="s">
        <v>2076</v>
      </c>
      <c r="AC36" s="118" t="s">
        <v>42</v>
      </c>
      <c r="AD36" s="127" t="s">
        <v>2077</v>
      </c>
      <c r="AE36" s="125">
        <v>119000</v>
      </c>
      <c r="AF36" s="125" t="s">
        <v>2078</v>
      </c>
      <c r="AG36" s="125" t="s">
        <v>213</v>
      </c>
      <c r="AH36" s="125">
        <v>2</v>
      </c>
      <c r="AI36" s="125" t="s">
        <v>1734</v>
      </c>
      <c r="AJ36" s="125" t="s">
        <v>2079</v>
      </c>
      <c r="AK36" s="126" t="s">
        <v>42</v>
      </c>
      <c r="AL36" s="127" t="s">
        <v>2080</v>
      </c>
      <c r="AM36" s="117">
        <v>119000</v>
      </c>
      <c r="AN36" s="117" t="s">
        <v>2078</v>
      </c>
      <c r="AO36" s="117" t="s">
        <v>213</v>
      </c>
      <c r="AP36" s="117">
        <v>2</v>
      </c>
      <c r="AQ36" s="117" t="s">
        <v>2081</v>
      </c>
      <c r="AR36" s="117" t="s">
        <v>2079</v>
      </c>
      <c r="AS36" s="118" t="s">
        <v>42</v>
      </c>
      <c r="AT36" s="128" t="s">
        <v>2082</v>
      </c>
      <c r="AU36" s="125">
        <v>0</v>
      </c>
      <c r="AV36" s="125" t="s">
        <v>230</v>
      </c>
      <c r="AW36" s="125" t="s">
        <v>230</v>
      </c>
      <c r="AX36" s="125" t="s">
        <v>230</v>
      </c>
      <c r="AY36" s="125" t="s">
        <v>230</v>
      </c>
      <c r="AZ36" s="125" t="s">
        <v>230</v>
      </c>
      <c r="BA36" s="126" t="s">
        <v>2072</v>
      </c>
      <c r="BB36" s="127" t="s">
        <v>2083</v>
      </c>
      <c r="BC36" s="117" t="s">
        <v>230</v>
      </c>
      <c r="BD36" s="117">
        <v>0</v>
      </c>
      <c r="BE36" s="117" t="s">
        <v>230</v>
      </c>
      <c r="BF36" s="117" t="s">
        <v>230</v>
      </c>
      <c r="BG36" s="117">
        <v>0</v>
      </c>
      <c r="BH36" s="117">
        <v>0</v>
      </c>
      <c r="BI36" s="118" t="s">
        <v>2084</v>
      </c>
      <c r="BJ36" s="128" t="s">
        <v>2085</v>
      </c>
      <c r="BK36" s="128">
        <v>16</v>
      </c>
      <c r="BL36" s="128" t="s">
        <v>2086</v>
      </c>
      <c r="BM36" s="128" t="s">
        <v>300</v>
      </c>
      <c r="BN36" s="128">
        <v>3</v>
      </c>
      <c r="BO36" s="128" t="s">
        <v>2087</v>
      </c>
      <c r="BP36" s="125" t="s">
        <v>609</v>
      </c>
      <c r="BQ36" s="129" t="s">
        <v>42</v>
      </c>
      <c r="BR36" s="127" t="s">
        <v>2088</v>
      </c>
      <c r="BS36" s="121" t="s">
        <v>230</v>
      </c>
      <c r="BT36" s="121">
        <v>0</v>
      </c>
      <c r="BU36" s="121" t="s">
        <v>230</v>
      </c>
      <c r="BV36" s="121" t="s">
        <v>230</v>
      </c>
      <c r="BW36" s="121">
        <v>0</v>
      </c>
      <c r="BX36" s="121">
        <v>0</v>
      </c>
      <c r="BY36" s="118" t="s">
        <v>2084</v>
      </c>
      <c r="BZ36" s="128" t="s">
        <v>2089</v>
      </c>
      <c r="CA36" s="128" t="s">
        <v>230</v>
      </c>
      <c r="CB36" s="128">
        <v>0</v>
      </c>
      <c r="CC36" s="128" t="s">
        <v>230</v>
      </c>
      <c r="CD36" s="128" t="s">
        <v>230</v>
      </c>
      <c r="CE36" s="128">
        <v>0</v>
      </c>
      <c r="CF36" s="128">
        <v>0</v>
      </c>
      <c r="CG36" s="129" t="s">
        <v>2084</v>
      </c>
      <c r="CH36" s="127" t="s">
        <v>2090</v>
      </c>
      <c r="CI36" s="128" t="e">
        <v>#N/A</v>
      </c>
      <c r="CJ36" s="128" t="e">
        <v>#N/A</v>
      </c>
      <c r="CK36" s="128" t="e">
        <v>#N/A</v>
      </c>
      <c r="CL36" s="128" t="e">
        <v>#N/A</v>
      </c>
      <c r="CM36" s="128" t="e">
        <v>#N/A</v>
      </c>
      <c r="CN36" s="128" t="e">
        <v>#N/A</v>
      </c>
      <c r="CO36" s="130" t="e">
        <v>#N/A</v>
      </c>
      <c r="CP36" s="128" t="s">
        <v>2091</v>
      </c>
      <c r="CQ36" s="121" t="s">
        <v>230</v>
      </c>
      <c r="CR36" s="121">
        <v>0</v>
      </c>
      <c r="CS36" s="121" t="s">
        <v>230</v>
      </c>
      <c r="CT36" s="121" t="s">
        <v>230</v>
      </c>
      <c r="CU36" s="121">
        <v>0</v>
      </c>
      <c r="CV36" s="121">
        <v>0</v>
      </c>
      <c r="CW36" s="118" t="s">
        <v>2084</v>
      </c>
      <c r="CX36" s="128" t="s">
        <v>2092</v>
      </c>
      <c r="CY36" s="125">
        <v>18000</v>
      </c>
      <c r="CZ36" s="125" t="s">
        <v>2093</v>
      </c>
      <c r="DA36" s="125" t="s">
        <v>213</v>
      </c>
      <c r="DB36" s="125">
        <v>2</v>
      </c>
      <c r="DC36" s="125" t="s">
        <v>2094</v>
      </c>
      <c r="DD36" s="125" t="s">
        <v>2095</v>
      </c>
      <c r="DE36" s="131" t="s">
        <v>42</v>
      </c>
      <c r="DF36" s="127" t="s">
        <v>2096</v>
      </c>
      <c r="DG36" s="117">
        <v>245000</v>
      </c>
      <c r="DH36" s="121" t="s">
        <v>2093</v>
      </c>
      <c r="DI36" s="121" t="s">
        <v>213</v>
      </c>
      <c r="DJ36" s="121">
        <v>2</v>
      </c>
      <c r="DK36" s="121" t="s">
        <v>2094</v>
      </c>
      <c r="DL36" s="121" t="s">
        <v>2095</v>
      </c>
      <c r="DM36" s="118" t="s">
        <v>42</v>
      </c>
      <c r="DN36" s="128" t="s">
        <v>2097</v>
      </c>
      <c r="DO36" s="125">
        <v>101000</v>
      </c>
      <c r="DP36" s="128" t="s">
        <v>2093</v>
      </c>
      <c r="DQ36" s="128" t="s">
        <v>213</v>
      </c>
      <c r="DR36" s="128">
        <v>2</v>
      </c>
      <c r="DS36" s="128" t="s">
        <v>2094</v>
      </c>
      <c r="DT36" s="128" t="s">
        <v>2095</v>
      </c>
      <c r="DU36" s="129" t="s">
        <v>42</v>
      </c>
      <c r="DV36" s="127" t="s">
        <v>2098</v>
      </c>
      <c r="DW36" s="117">
        <v>18000</v>
      </c>
      <c r="DX36" s="121" t="s">
        <v>2093</v>
      </c>
      <c r="DY36" s="121" t="s">
        <v>213</v>
      </c>
      <c r="DZ36" s="121">
        <v>2</v>
      </c>
      <c r="EA36" s="121" t="s">
        <v>2094</v>
      </c>
      <c r="EB36" s="121" t="s">
        <v>2095</v>
      </c>
      <c r="EC36" s="118" t="s">
        <v>42</v>
      </c>
      <c r="ED36" s="128" t="s">
        <v>2099</v>
      </c>
      <c r="EE36" s="125">
        <v>0</v>
      </c>
      <c r="EF36" s="128" t="s">
        <v>2093</v>
      </c>
      <c r="EG36" s="128" t="s">
        <v>213</v>
      </c>
      <c r="EH36" s="128">
        <v>2</v>
      </c>
      <c r="EI36" s="128" t="s">
        <v>2094</v>
      </c>
      <c r="EJ36" s="128" t="s">
        <v>2095</v>
      </c>
      <c r="EK36" s="129" t="s">
        <v>42</v>
      </c>
      <c r="EL36" s="127" t="s">
        <v>2100</v>
      </c>
      <c r="EM36" s="117">
        <v>0</v>
      </c>
      <c r="EN36" s="121" t="s">
        <v>2093</v>
      </c>
      <c r="EO36" s="121" t="s">
        <v>213</v>
      </c>
      <c r="EP36" s="121">
        <v>2</v>
      </c>
      <c r="EQ36" s="121" t="s">
        <v>2094</v>
      </c>
      <c r="ER36" s="121" t="s">
        <v>2095</v>
      </c>
      <c r="ES36" s="118" t="s">
        <v>42</v>
      </c>
      <c r="ET36" s="128" t="s">
        <v>2101</v>
      </c>
      <c r="EU36" s="128">
        <v>24</v>
      </c>
      <c r="EV36" s="128" t="s">
        <v>2102</v>
      </c>
      <c r="EW36" s="128" t="s">
        <v>213</v>
      </c>
      <c r="EX36" s="128">
        <v>2</v>
      </c>
      <c r="EY36" s="128" t="s">
        <v>2103</v>
      </c>
      <c r="EZ36" s="128" t="s">
        <v>609</v>
      </c>
      <c r="FA36" s="129" t="s">
        <v>654</v>
      </c>
      <c r="FB36" s="127" t="s">
        <v>2104</v>
      </c>
      <c r="FC36" s="121">
        <v>2</v>
      </c>
      <c r="FD36" s="121">
        <v>0</v>
      </c>
      <c r="FE36" s="121" t="s">
        <v>213</v>
      </c>
      <c r="FF36" s="121">
        <v>2</v>
      </c>
      <c r="FG36" s="121" t="s">
        <v>2105</v>
      </c>
      <c r="FH36" s="121">
        <v>0</v>
      </c>
      <c r="FI36" s="118" t="s">
        <v>2084</v>
      </c>
      <c r="FJ36" s="127" t="s">
        <v>2106</v>
      </c>
      <c r="FK36" s="128" t="s">
        <v>230</v>
      </c>
      <c r="FL36" s="128">
        <v>0</v>
      </c>
      <c r="FM36" s="128" t="s">
        <v>230</v>
      </c>
      <c r="FN36" s="128" t="s">
        <v>230</v>
      </c>
      <c r="FO36" s="128">
        <v>0</v>
      </c>
      <c r="FP36" s="125">
        <v>0</v>
      </c>
      <c r="FQ36" s="126" t="s">
        <v>2084</v>
      </c>
      <c r="FR36" s="127" t="s">
        <v>2107</v>
      </c>
      <c r="FS36" s="121" t="s">
        <v>230</v>
      </c>
      <c r="FT36" s="121">
        <v>0</v>
      </c>
      <c r="FU36" s="121" t="s">
        <v>230</v>
      </c>
      <c r="FV36" s="121" t="s">
        <v>230</v>
      </c>
      <c r="FW36" s="121">
        <v>0</v>
      </c>
      <c r="FX36" s="121">
        <v>0</v>
      </c>
      <c r="FY36" s="118" t="s">
        <v>2084</v>
      </c>
      <c r="FZ36" s="128" t="s">
        <v>2108</v>
      </c>
      <c r="GA36" s="128">
        <v>0</v>
      </c>
      <c r="GB36" s="128" t="s">
        <v>328</v>
      </c>
      <c r="GC36" s="128" t="s">
        <v>213</v>
      </c>
      <c r="GD36" s="128">
        <v>2</v>
      </c>
      <c r="GE36" s="128" t="s">
        <v>262</v>
      </c>
      <c r="GF36" s="128" t="s">
        <v>263</v>
      </c>
      <c r="GG36" s="129" t="s">
        <v>60</v>
      </c>
      <c r="GH36" s="127" t="s">
        <v>2109</v>
      </c>
      <c r="GI36" s="121">
        <v>0</v>
      </c>
      <c r="GJ36" s="121" t="s">
        <v>328</v>
      </c>
      <c r="GK36" s="121" t="s">
        <v>213</v>
      </c>
      <c r="GL36" s="121">
        <v>2</v>
      </c>
      <c r="GM36" s="121" t="s">
        <v>262</v>
      </c>
      <c r="GN36" s="121" t="s">
        <v>263</v>
      </c>
      <c r="GO36" s="118" t="s">
        <v>60</v>
      </c>
      <c r="GP36" s="128" t="s">
        <v>2110</v>
      </c>
      <c r="GQ36" s="128">
        <v>1</v>
      </c>
      <c r="GR36" s="128" t="s">
        <v>328</v>
      </c>
      <c r="GS36" s="128" t="s">
        <v>213</v>
      </c>
      <c r="GT36" s="128">
        <v>2</v>
      </c>
      <c r="GU36" s="128" t="s">
        <v>262</v>
      </c>
      <c r="GV36" s="128" t="s">
        <v>263</v>
      </c>
      <c r="GW36" s="129" t="s">
        <v>60</v>
      </c>
      <c r="GX36" s="127" t="s">
        <v>2111</v>
      </c>
      <c r="GY36" s="121">
        <v>0</v>
      </c>
      <c r="GZ36" s="121" t="s">
        <v>328</v>
      </c>
      <c r="HA36" s="121" t="s">
        <v>213</v>
      </c>
      <c r="HB36" s="121">
        <v>2</v>
      </c>
      <c r="HC36" s="121" t="s">
        <v>262</v>
      </c>
      <c r="HD36" s="121" t="s">
        <v>263</v>
      </c>
      <c r="HE36" s="118" t="s">
        <v>60</v>
      </c>
      <c r="HF36" s="128" t="s">
        <v>2112</v>
      </c>
      <c r="HG36" s="128">
        <v>0</v>
      </c>
      <c r="HH36" s="128" t="s">
        <v>328</v>
      </c>
      <c r="HI36" s="128" t="s">
        <v>213</v>
      </c>
      <c r="HJ36" s="128">
        <v>2</v>
      </c>
      <c r="HK36" s="128" t="s">
        <v>262</v>
      </c>
      <c r="HL36" s="128" t="s">
        <v>263</v>
      </c>
      <c r="HM36" s="129" t="s">
        <v>60</v>
      </c>
      <c r="HN36" s="127" t="s">
        <v>2113</v>
      </c>
      <c r="HO36" s="121">
        <v>2</v>
      </c>
      <c r="HP36" s="121" t="s">
        <v>328</v>
      </c>
      <c r="HQ36" s="121" t="s">
        <v>213</v>
      </c>
      <c r="HR36" s="121">
        <v>2</v>
      </c>
      <c r="HS36" s="121" t="s">
        <v>262</v>
      </c>
      <c r="HT36" s="121" t="s">
        <v>263</v>
      </c>
      <c r="HU36" s="118" t="s">
        <v>60</v>
      </c>
      <c r="HV36" s="128" t="s">
        <v>2114</v>
      </c>
      <c r="HW36" s="128">
        <v>0</v>
      </c>
      <c r="HX36" s="128" t="s">
        <v>328</v>
      </c>
      <c r="HY36" s="128" t="s">
        <v>213</v>
      </c>
      <c r="HZ36" s="128">
        <v>2</v>
      </c>
      <c r="IA36" s="128" t="s">
        <v>262</v>
      </c>
      <c r="IB36" s="128" t="s">
        <v>263</v>
      </c>
      <c r="IC36" s="129" t="s">
        <v>60</v>
      </c>
      <c r="ID36" s="127" t="s">
        <v>2115</v>
      </c>
      <c r="IE36" s="121">
        <v>0</v>
      </c>
      <c r="IF36" s="121" t="s">
        <v>328</v>
      </c>
      <c r="IG36" s="121" t="s">
        <v>213</v>
      </c>
      <c r="IH36" s="121">
        <v>2</v>
      </c>
      <c r="II36" s="121" t="s">
        <v>262</v>
      </c>
      <c r="IJ36" s="121" t="s">
        <v>263</v>
      </c>
      <c r="IK36" s="118" t="s">
        <v>60</v>
      </c>
      <c r="IL36" s="128" t="s">
        <v>2116</v>
      </c>
      <c r="IM36" s="128">
        <v>0</v>
      </c>
      <c r="IN36" s="128" t="s">
        <v>328</v>
      </c>
      <c r="IO36" s="128" t="s">
        <v>213</v>
      </c>
      <c r="IP36" s="128">
        <v>2</v>
      </c>
      <c r="IQ36" s="128" t="s">
        <v>262</v>
      </c>
      <c r="IR36" s="128" t="s">
        <v>263</v>
      </c>
      <c r="IS36" s="129" t="s">
        <v>60</v>
      </c>
    </row>
    <row r="37" spans="1:253" s="123" customFormat="1" ht="12.75" customHeight="1">
      <c r="A37" s="123" t="s">
        <v>2117</v>
      </c>
      <c r="B37" s="123" t="s">
        <v>207</v>
      </c>
      <c r="C37" s="123" t="s">
        <v>2118</v>
      </c>
      <c r="D37" s="123" t="s">
        <v>2119</v>
      </c>
      <c r="E37" s="123" t="s">
        <v>2120</v>
      </c>
      <c r="F37" s="123" t="s">
        <v>2121</v>
      </c>
      <c r="G37" s="116">
        <v>14900000</v>
      </c>
      <c r="H37" s="117" t="s">
        <v>2122</v>
      </c>
      <c r="I37" s="117" t="s">
        <v>218</v>
      </c>
      <c r="J37" s="117">
        <v>1</v>
      </c>
      <c r="K37" s="117" t="s">
        <v>2123</v>
      </c>
      <c r="L37" s="117" t="s">
        <v>2124</v>
      </c>
      <c r="M37" s="118" t="s">
        <v>400</v>
      </c>
      <c r="N37" s="127" t="s">
        <v>2125</v>
      </c>
      <c r="O37" s="119">
        <v>107160</v>
      </c>
      <c r="P37" s="119" t="s">
        <v>1021</v>
      </c>
      <c r="Q37" s="119" t="s">
        <v>218</v>
      </c>
      <c r="R37" s="119">
        <v>1</v>
      </c>
      <c r="S37" s="119" t="s">
        <v>1022</v>
      </c>
      <c r="T37" s="119" t="s">
        <v>2126</v>
      </c>
      <c r="U37" s="120" t="s">
        <v>1024</v>
      </c>
      <c r="V37" s="127" t="s">
        <v>2127</v>
      </c>
      <c r="W37" s="117">
        <v>14900000</v>
      </c>
      <c r="X37" s="117" t="s">
        <v>2122</v>
      </c>
      <c r="Y37" s="117" t="s">
        <v>218</v>
      </c>
      <c r="Z37" s="117">
        <v>1</v>
      </c>
      <c r="AA37" s="117" t="s">
        <v>2128</v>
      </c>
      <c r="AB37" s="117" t="s">
        <v>2124</v>
      </c>
      <c r="AC37" s="118" t="s">
        <v>400</v>
      </c>
      <c r="AD37" s="127" t="s">
        <v>2129</v>
      </c>
      <c r="AE37" s="125">
        <v>5500000</v>
      </c>
      <c r="AF37" s="125" t="s">
        <v>2122</v>
      </c>
      <c r="AG37" s="125" t="s">
        <v>218</v>
      </c>
      <c r="AH37" s="125">
        <v>1</v>
      </c>
      <c r="AI37" s="125" t="s">
        <v>2130</v>
      </c>
      <c r="AJ37" s="125" t="s">
        <v>2124</v>
      </c>
      <c r="AK37" s="126" t="s">
        <v>400</v>
      </c>
      <c r="AL37" s="127" t="s">
        <v>2131</v>
      </c>
      <c r="AM37" s="117">
        <v>242000</v>
      </c>
      <c r="AN37" s="117" t="s">
        <v>2132</v>
      </c>
      <c r="AO37" s="117" t="s">
        <v>213</v>
      </c>
      <c r="AP37" s="117">
        <v>2</v>
      </c>
      <c r="AQ37" s="117" t="s">
        <v>2133</v>
      </c>
      <c r="AR37" s="117" t="s">
        <v>2134</v>
      </c>
      <c r="AS37" s="118" t="s">
        <v>400</v>
      </c>
      <c r="AT37" s="128" t="s">
        <v>2135</v>
      </c>
      <c r="AU37" s="125" t="s">
        <v>230</v>
      </c>
      <c r="AV37" s="125">
        <v>0</v>
      </c>
      <c r="AW37" s="125" t="s">
        <v>213</v>
      </c>
      <c r="AX37" s="125">
        <v>2</v>
      </c>
      <c r="AY37" s="125">
        <v>0</v>
      </c>
      <c r="AZ37" s="125">
        <v>0</v>
      </c>
      <c r="BA37" s="126" t="s">
        <v>1040</v>
      </c>
      <c r="BB37" s="127" t="s">
        <v>2136</v>
      </c>
      <c r="BC37" s="117">
        <v>1678</v>
      </c>
      <c r="BD37" s="117" t="s">
        <v>2137</v>
      </c>
      <c r="BE37" s="117" t="s">
        <v>218</v>
      </c>
      <c r="BF37" s="117">
        <v>1</v>
      </c>
      <c r="BG37" s="117" t="s">
        <v>2138</v>
      </c>
      <c r="BH37" s="117" t="s">
        <v>2139</v>
      </c>
      <c r="BI37" s="118" t="s">
        <v>400</v>
      </c>
      <c r="BJ37" s="128" t="s">
        <v>2140</v>
      </c>
      <c r="BK37" s="128">
        <v>1876</v>
      </c>
      <c r="BL37" s="128" t="s">
        <v>2141</v>
      </c>
      <c r="BM37" s="128" t="s">
        <v>213</v>
      </c>
      <c r="BN37" s="128">
        <v>2</v>
      </c>
      <c r="BO37" s="128" t="s">
        <v>2142</v>
      </c>
      <c r="BP37" s="125" t="s">
        <v>2143</v>
      </c>
      <c r="BQ37" s="129" t="s">
        <v>50</v>
      </c>
      <c r="BR37" s="127" t="s">
        <v>2144</v>
      </c>
      <c r="BS37" s="121">
        <v>0</v>
      </c>
      <c r="BT37" s="121">
        <v>0</v>
      </c>
      <c r="BU37" s="121" t="s">
        <v>213</v>
      </c>
      <c r="BV37" s="121">
        <v>2</v>
      </c>
      <c r="BW37" s="121">
        <v>0</v>
      </c>
      <c r="BX37" s="121">
        <v>0</v>
      </c>
      <c r="BY37" s="118" t="s">
        <v>1040</v>
      </c>
      <c r="BZ37" s="128" t="s">
        <v>2145</v>
      </c>
      <c r="CA37" s="128">
        <v>0</v>
      </c>
      <c r="CB37" s="128">
        <v>0</v>
      </c>
      <c r="CC37" s="128" t="s">
        <v>213</v>
      </c>
      <c r="CD37" s="128">
        <v>2</v>
      </c>
      <c r="CE37" s="128">
        <v>0</v>
      </c>
      <c r="CF37" s="128">
        <v>0</v>
      </c>
      <c r="CG37" s="129" t="s">
        <v>1040</v>
      </c>
      <c r="CH37" s="127" t="s">
        <v>2146</v>
      </c>
      <c r="CI37" s="128" t="e">
        <v>#N/A</v>
      </c>
      <c r="CJ37" s="128" t="e">
        <v>#N/A</v>
      </c>
      <c r="CK37" s="128" t="e">
        <v>#N/A</v>
      </c>
      <c r="CL37" s="128" t="e">
        <v>#N/A</v>
      </c>
      <c r="CM37" s="128" t="e">
        <v>#N/A</v>
      </c>
      <c r="CN37" s="128" t="e">
        <v>#N/A</v>
      </c>
      <c r="CO37" s="130" t="e">
        <v>#N/A</v>
      </c>
      <c r="CP37" s="128" t="s">
        <v>2147</v>
      </c>
      <c r="CQ37" s="121" t="s">
        <v>230</v>
      </c>
      <c r="CR37" s="121">
        <v>0</v>
      </c>
      <c r="CS37" s="121" t="s">
        <v>213</v>
      </c>
      <c r="CT37" s="121">
        <v>2</v>
      </c>
      <c r="CU37" s="121">
        <v>0</v>
      </c>
      <c r="CV37" s="121">
        <v>0</v>
      </c>
      <c r="CW37" s="118" t="s">
        <v>1040</v>
      </c>
      <c r="CX37" s="128" t="s">
        <v>2148</v>
      </c>
      <c r="CY37" s="125">
        <v>3300000</v>
      </c>
      <c r="CZ37" s="125" t="s">
        <v>2149</v>
      </c>
      <c r="DA37" s="125" t="s">
        <v>213</v>
      </c>
      <c r="DB37" s="125">
        <v>2</v>
      </c>
      <c r="DC37" s="125" t="s">
        <v>2150</v>
      </c>
      <c r="DD37" s="125" t="s">
        <v>2151</v>
      </c>
      <c r="DE37" s="131" t="s">
        <v>50</v>
      </c>
      <c r="DF37" s="127" t="s">
        <v>2152</v>
      </c>
      <c r="DG37" s="117">
        <v>4931000</v>
      </c>
      <c r="DH37" s="121" t="s">
        <v>2149</v>
      </c>
      <c r="DI37" s="121" t="s">
        <v>213</v>
      </c>
      <c r="DJ37" s="121">
        <v>2</v>
      </c>
      <c r="DK37" s="121" t="s">
        <v>2150</v>
      </c>
      <c r="DL37" s="121" t="s">
        <v>2151</v>
      </c>
      <c r="DM37" s="118" t="s">
        <v>50</v>
      </c>
      <c r="DN37" s="128" t="s">
        <v>2153</v>
      </c>
      <c r="DO37" s="125">
        <v>6669000</v>
      </c>
      <c r="DP37" s="128" t="s">
        <v>2149</v>
      </c>
      <c r="DQ37" s="128" t="s">
        <v>213</v>
      </c>
      <c r="DR37" s="128">
        <v>2</v>
      </c>
      <c r="DS37" s="128" t="s">
        <v>2150</v>
      </c>
      <c r="DT37" s="128" t="s">
        <v>2151</v>
      </c>
      <c r="DU37" s="129" t="s">
        <v>50</v>
      </c>
      <c r="DV37" s="127" t="s">
        <v>2154</v>
      </c>
      <c r="DW37" s="117">
        <v>2872000</v>
      </c>
      <c r="DX37" s="121" t="s">
        <v>2149</v>
      </c>
      <c r="DY37" s="121" t="s">
        <v>213</v>
      </c>
      <c r="DZ37" s="121">
        <v>2</v>
      </c>
      <c r="EA37" s="121" t="s">
        <v>2150</v>
      </c>
      <c r="EB37" s="121" t="s">
        <v>2151</v>
      </c>
      <c r="EC37" s="118" t="s">
        <v>50</v>
      </c>
      <c r="ED37" s="128" t="s">
        <v>2155</v>
      </c>
      <c r="EE37" s="125">
        <v>428000</v>
      </c>
      <c r="EF37" s="128" t="s">
        <v>2149</v>
      </c>
      <c r="EG37" s="128" t="s">
        <v>213</v>
      </c>
      <c r="EH37" s="128">
        <v>2</v>
      </c>
      <c r="EI37" s="128" t="s">
        <v>2150</v>
      </c>
      <c r="EJ37" s="128" t="s">
        <v>2151</v>
      </c>
      <c r="EK37" s="129" t="s">
        <v>50</v>
      </c>
      <c r="EL37" s="127" t="s">
        <v>2156</v>
      </c>
      <c r="EM37" s="117">
        <v>0</v>
      </c>
      <c r="EN37" s="121" t="s">
        <v>2122</v>
      </c>
      <c r="EO37" s="121" t="s">
        <v>213</v>
      </c>
      <c r="EP37" s="121">
        <v>2</v>
      </c>
      <c r="EQ37" s="121" t="s">
        <v>2150</v>
      </c>
      <c r="ER37" s="121" t="s">
        <v>2124</v>
      </c>
      <c r="ES37" s="118" t="s">
        <v>400</v>
      </c>
      <c r="ET37" s="128" t="s">
        <v>2157</v>
      </c>
      <c r="EU37" s="128">
        <v>1937</v>
      </c>
      <c r="EV37" s="128" t="s">
        <v>2158</v>
      </c>
      <c r="EW37" s="128" t="s">
        <v>213</v>
      </c>
      <c r="EX37" s="128">
        <v>2</v>
      </c>
      <c r="EY37" s="128" t="s">
        <v>2159</v>
      </c>
      <c r="EZ37" s="128" t="s">
        <v>2160</v>
      </c>
      <c r="FA37" s="129" t="s">
        <v>50</v>
      </c>
      <c r="FB37" s="127" t="s">
        <v>2161</v>
      </c>
      <c r="FC37" s="121">
        <v>3</v>
      </c>
      <c r="FD37" s="121">
        <v>0</v>
      </c>
      <c r="FE37" s="121" t="s">
        <v>213</v>
      </c>
      <c r="FF37" s="121">
        <v>2</v>
      </c>
      <c r="FG37" s="121" t="s">
        <v>2162</v>
      </c>
      <c r="FH37" s="121">
        <v>0</v>
      </c>
      <c r="FI37" s="118" t="s">
        <v>1577</v>
      </c>
      <c r="FJ37" s="127" t="s">
        <v>2163</v>
      </c>
      <c r="FK37" s="128" t="s">
        <v>230</v>
      </c>
      <c r="FL37" s="128">
        <v>0</v>
      </c>
      <c r="FM37" s="128" t="s">
        <v>213</v>
      </c>
      <c r="FN37" s="128">
        <v>2</v>
      </c>
      <c r="FO37" s="128">
        <v>0</v>
      </c>
      <c r="FP37" s="125">
        <v>0</v>
      </c>
      <c r="FQ37" s="126" t="s">
        <v>1040</v>
      </c>
      <c r="FR37" s="127" t="s">
        <v>2164</v>
      </c>
      <c r="FS37" s="121" t="s">
        <v>230</v>
      </c>
      <c r="FT37" s="121">
        <v>0</v>
      </c>
      <c r="FU37" s="121" t="s">
        <v>213</v>
      </c>
      <c r="FV37" s="121">
        <v>2</v>
      </c>
      <c r="FW37" s="121">
        <v>0</v>
      </c>
      <c r="FX37" s="121">
        <v>0</v>
      </c>
      <c r="FY37" s="118" t="s">
        <v>1040</v>
      </c>
      <c r="FZ37" s="128" t="s">
        <v>2165</v>
      </c>
      <c r="GA37" s="128">
        <v>0</v>
      </c>
      <c r="GB37" s="128" t="s">
        <v>634</v>
      </c>
      <c r="GC37" s="128" t="s">
        <v>218</v>
      </c>
      <c r="GD37" s="128">
        <v>1</v>
      </c>
      <c r="GE37" s="128" t="s">
        <v>635</v>
      </c>
      <c r="GF37" s="128" t="s">
        <v>636</v>
      </c>
      <c r="GG37" s="129" t="s">
        <v>1233</v>
      </c>
      <c r="GH37" s="127" t="s">
        <v>2166</v>
      </c>
      <c r="GI37" s="121">
        <v>1</v>
      </c>
      <c r="GJ37" s="121" t="s">
        <v>634</v>
      </c>
      <c r="GK37" s="121" t="s">
        <v>218</v>
      </c>
      <c r="GL37" s="121">
        <v>1</v>
      </c>
      <c r="GM37" s="121" t="s">
        <v>635</v>
      </c>
      <c r="GN37" s="121" t="s">
        <v>636</v>
      </c>
      <c r="GO37" s="118" t="s">
        <v>1233</v>
      </c>
      <c r="GP37" s="128" t="s">
        <v>2167</v>
      </c>
      <c r="GQ37" s="128">
        <v>0</v>
      </c>
      <c r="GR37" s="128" t="s">
        <v>634</v>
      </c>
      <c r="GS37" s="128" t="s">
        <v>213</v>
      </c>
      <c r="GT37" s="128">
        <v>2</v>
      </c>
      <c r="GU37" s="128" t="s">
        <v>635</v>
      </c>
      <c r="GV37" s="128" t="s">
        <v>636</v>
      </c>
      <c r="GW37" s="129" t="s">
        <v>1233</v>
      </c>
      <c r="GX37" s="127" t="s">
        <v>2168</v>
      </c>
      <c r="GY37" s="121">
        <v>1</v>
      </c>
      <c r="GZ37" s="121" t="s">
        <v>634</v>
      </c>
      <c r="HA37" s="121" t="s">
        <v>218</v>
      </c>
      <c r="HB37" s="121">
        <v>1</v>
      </c>
      <c r="HC37" s="121" t="s">
        <v>635</v>
      </c>
      <c r="HD37" s="121" t="s">
        <v>636</v>
      </c>
      <c r="HE37" s="118" t="s">
        <v>1233</v>
      </c>
      <c r="HF37" s="128" t="s">
        <v>2169</v>
      </c>
      <c r="HG37" s="128">
        <v>0</v>
      </c>
      <c r="HH37" s="128" t="s">
        <v>634</v>
      </c>
      <c r="HI37" s="128" t="s">
        <v>218</v>
      </c>
      <c r="HJ37" s="128">
        <v>1</v>
      </c>
      <c r="HK37" s="128" t="s">
        <v>635</v>
      </c>
      <c r="HL37" s="128" t="s">
        <v>636</v>
      </c>
      <c r="HM37" s="129" t="s">
        <v>1233</v>
      </c>
      <c r="HN37" s="127" t="s">
        <v>2170</v>
      </c>
      <c r="HO37" s="121">
        <v>2</v>
      </c>
      <c r="HP37" s="121" t="s">
        <v>634</v>
      </c>
      <c r="HQ37" s="121" t="s">
        <v>218</v>
      </c>
      <c r="HR37" s="121">
        <v>1</v>
      </c>
      <c r="HS37" s="121" t="s">
        <v>635</v>
      </c>
      <c r="HT37" s="121" t="s">
        <v>636</v>
      </c>
      <c r="HU37" s="118" t="s">
        <v>1233</v>
      </c>
      <c r="HV37" s="128" t="s">
        <v>2171</v>
      </c>
      <c r="HW37" s="128">
        <v>0</v>
      </c>
      <c r="HX37" s="128" t="s">
        <v>634</v>
      </c>
      <c r="HY37" s="128" t="s">
        <v>218</v>
      </c>
      <c r="HZ37" s="128">
        <v>1</v>
      </c>
      <c r="IA37" s="128" t="s">
        <v>635</v>
      </c>
      <c r="IB37" s="128" t="s">
        <v>636</v>
      </c>
      <c r="IC37" s="129" t="s">
        <v>1233</v>
      </c>
      <c r="ID37" s="127" t="s">
        <v>2172</v>
      </c>
      <c r="IE37" s="121">
        <v>0</v>
      </c>
      <c r="IF37" s="121" t="s">
        <v>634</v>
      </c>
      <c r="IG37" s="121" t="s">
        <v>218</v>
      </c>
      <c r="IH37" s="121">
        <v>1</v>
      </c>
      <c r="II37" s="121" t="s">
        <v>635</v>
      </c>
      <c r="IJ37" s="121" t="s">
        <v>636</v>
      </c>
      <c r="IK37" s="118" t="s">
        <v>1233</v>
      </c>
      <c r="IL37" s="128" t="s">
        <v>2173</v>
      </c>
      <c r="IM37" s="128">
        <v>1</v>
      </c>
      <c r="IN37" s="128" t="s">
        <v>634</v>
      </c>
      <c r="IO37" s="128" t="s">
        <v>218</v>
      </c>
      <c r="IP37" s="128">
        <v>1</v>
      </c>
      <c r="IQ37" s="128" t="s">
        <v>635</v>
      </c>
      <c r="IR37" s="128" t="s">
        <v>636</v>
      </c>
      <c r="IS37" s="129" t="s">
        <v>1233</v>
      </c>
    </row>
    <row r="38" spans="1:253" s="123" customFormat="1" ht="12.75" customHeight="1">
      <c r="A38" s="123" t="s">
        <v>2174</v>
      </c>
      <c r="B38" s="123" t="s">
        <v>1132</v>
      </c>
      <c r="C38" s="123" t="s">
        <v>2175</v>
      </c>
      <c r="D38" s="123" t="s">
        <v>2119</v>
      </c>
      <c r="E38" s="123" t="s">
        <v>2120</v>
      </c>
      <c r="F38" s="123" t="s">
        <v>2176</v>
      </c>
      <c r="G38" s="116">
        <v>14900000</v>
      </c>
      <c r="H38" s="117" t="s">
        <v>2122</v>
      </c>
      <c r="I38" s="117" t="s">
        <v>218</v>
      </c>
      <c r="J38" s="117">
        <v>1</v>
      </c>
      <c r="K38" s="117" t="s">
        <v>2123</v>
      </c>
      <c r="L38" s="117" t="s">
        <v>2124</v>
      </c>
      <c r="M38" s="118" t="s">
        <v>54</v>
      </c>
      <c r="N38" s="127" t="s">
        <v>2177</v>
      </c>
      <c r="O38" s="119">
        <v>96841</v>
      </c>
      <c r="P38" s="119" t="s">
        <v>2178</v>
      </c>
      <c r="Q38" s="119" t="s">
        <v>213</v>
      </c>
      <c r="R38" s="119">
        <v>2</v>
      </c>
      <c r="S38" s="119" t="s">
        <v>2179</v>
      </c>
      <c r="T38" s="119" t="s">
        <v>2180</v>
      </c>
      <c r="U38" s="120" t="s">
        <v>50</v>
      </c>
      <c r="V38" s="127" t="s">
        <v>2181</v>
      </c>
      <c r="W38" s="117">
        <v>9540000</v>
      </c>
      <c r="X38" s="117" t="s">
        <v>2178</v>
      </c>
      <c r="Y38" s="117" t="s">
        <v>213</v>
      </c>
      <c r="Z38" s="117">
        <v>2</v>
      </c>
      <c r="AA38" s="117" t="s">
        <v>2182</v>
      </c>
      <c r="AB38" s="117" t="s">
        <v>2180</v>
      </c>
      <c r="AC38" s="118" t="s">
        <v>50</v>
      </c>
      <c r="AD38" s="127" t="s">
        <v>2183</v>
      </c>
      <c r="AE38" s="125">
        <v>2439000</v>
      </c>
      <c r="AF38" s="125" t="s">
        <v>2184</v>
      </c>
      <c r="AG38" s="125" t="s">
        <v>213</v>
      </c>
      <c r="AH38" s="125">
        <v>2</v>
      </c>
      <c r="AI38" s="125" t="s">
        <v>2185</v>
      </c>
      <c r="AJ38" s="125" t="s">
        <v>2186</v>
      </c>
      <c r="AK38" s="126" t="s">
        <v>50</v>
      </c>
      <c r="AL38" s="127" t="s">
        <v>2187</v>
      </c>
      <c r="AM38" s="117">
        <v>210000</v>
      </c>
      <c r="AN38" s="117" t="s">
        <v>2188</v>
      </c>
      <c r="AO38" s="117" t="s">
        <v>213</v>
      </c>
      <c r="AP38" s="117">
        <v>2</v>
      </c>
      <c r="AQ38" s="117" t="s">
        <v>2189</v>
      </c>
      <c r="AR38" s="117" t="s">
        <v>2180</v>
      </c>
      <c r="AS38" s="118" t="s">
        <v>50</v>
      </c>
      <c r="AT38" s="128" t="s">
        <v>2190</v>
      </c>
      <c r="AU38" s="125">
        <v>30</v>
      </c>
      <c r="AV38" s="125" t="s">
        <v>2191</v>
      </c>
      <c r="AW38" s="125" t="s">
        <v>213</v>
      </c>
      <c r="AX38" s="125">
        <v>2</v>
      </c>
      <c r="AY38" s="125" t="s">
        <v>2192</v>
      </c>
      <c r="AZ38" s="125" t="s">
        <v>2193</v>
      </c>
      <c r="BA38" s="126" t="s">
        <v>54</v>
      </c>
      <c r="BB38" s="127" t="s">
        <v>2194</v>
      </c>
      <c r="BC38" s="117" t="s">
        <v>230</v>
      </c>
      <c r="BD38" s="117" t="s">
        <v>230</v>
      </c>
      <c r="BE38" s="117" t="s">
        <v>230</v>
      </c>
      <c r="BF38" s="117" t="s">
        <v>230</v>
      </c>
      <c r="BG38" s="117" t="s">
        <v>230</v>
      </c>
      <c r="BH38" s="117" t="s">
        <v>230</v>
      </c>
      <c r="BI38" s="118" t="s">
        <v>54</v>
      </c>
      <c r="BJ38" s="128" t="s">
        <v>2195</v>
      </c>
      <c r="BK38" s="128">
        <v>61</v>
      </c>
      <c r="BL38" s="128" t="s">
        <v>2188</v>
      </c>
      <c r="BM38" s="128" t="s">
        <v>213</v>
      </c>
      <c r="BN38" s="128">
        <v>2</v>
      </c>
      <c r="BO38" s="128" t="s">
        <v>2196</v>
      </c>
      <c r="BP38" s="125" t="s">
        <v>2193</v>
      </c>
      <c r="BQ38" s="129" t="s">
        <v>50</v>
      </c>
      <c r="BR38" s="127" t="s">
        <v>2197</v>
      </c>
      <c r="BS38" s="121">
        <v>74237</v>
      </c>
      <c r="BT38" s="121" t="s">
        <v>2191</v>
      </c>
      <c r="BU38" s="121" t="s">
        <v>213</v>
      </c>
      <c r="BV38" s="121">
        <v>2</v>
      </c>
      <c r="BW38" s="121" t="s">
        <v>2198</v>
      </c>
      <c r="BX38" s="121" t="s">
        <v>2193</v>
      </c>
      <c r="BY38" s="118" t="s">
        <v>54</v>
      </c>
      <c r="BZ38" s="128" t="s">
        <v>2199</v>
      </c>
      <c r="CA38" s="128">
        <v>4133</v>
      </c>
      <c r="CB38" s="128" t="s">
        <v>2191</v>
      </c>
      <c r="CC38" s="128" t="s">
        <v>213</v>
      </c>
      <c r="CD38" s="128">
        <v>2</v>
      </c>
      <c r="CE38" s="128" t="s">
        <v>2200</v>
      </c>
      <c r="CF38" s="128" t="s">
        <v>2193</v>
      </c>
      <c r="CG38" s="129" t="s">
        <v>54</v>
      </c>
      <c r="CH38" s="127" t="s">
        <v>2201</v>
      </c>
      <c r="CI38" s="128" t="e">
        <v>#N/A</v>
      </c>
      <c r="CJ38" s="128" t="e">
        <v>#N/A</v>
      </c>
      <c r="CK38" s="128" t="e">
        <v>#N/A</v>
      </c>
      <c r="CL38" s="128" t="e">
        <v>#N/A</v>
      </c>
      <c r="CM38" s="128" t="e">
        <v>#N/A</v>
      </c>
      <c r="CN38" s="128" t="e">
        <v>#N/A</v>
      </c>
      <c r="CO38" s="130" t="e">
        <v>#N/A</v>
      </c>
      <c r="CP38" s="128" t="s">
        <v>2202</v>
      </c>
      <c r="CQ38" s="121" t="s">
        <v>230</v>
      </c>
      <c r="CR38" s="121" t="s">
        <v>230</v>
      </c>
      <c r="CS38" s="121" t="s">
        <v>230</v>
      </c>
      <c r="CT38" s="121" t="s">
        <v>230</v>
      </c>
      <c r="CU38" s="121" t="s">
        <v>230</v>
      </c>
      <c r="CV38" s="121" t="s">
        <v>230</v>
      </c>
      <c r="CW38" s="118" t="s">
        <v>54</v>
      </c>
      <c r="CX38" s="128" t="s">
        <v>2203</v>
      </c>
      <c r="CY38" s="125">
        <v>1800000</v>
      </c>
      <c r="CZ38" s="125" t="s">
        <v>2178</v>
      </c>
      <c r="DA38" s="125" t="s">
        <v>213</v>
      </c>
      <c r="DB38" s="125">
        <v>2</v>
      </c>
      <c r="DC38" s="125" t="s">
        <v>2204</v>
      </c>
      <c r="DD38" s="125" t="s">
        <v>2180</v>
      </c>
      <c r="DE38" s="131" t="s">
        <v>50</v>
      </c>
      <c r="DF38" s="127" t="s">
        <v>2205</v>
      </c>
      <c r="DG38" s="117">
        <v>7101000</v>
      </c>
      <c r="DH38" s="121" t="s">
        <v>2178</v>
      </c>
      <c r="DI38" s="121" t="s">
        <v>213</v>
      </c>
      <c r="DJ38" s="121">
        <v>2</v>
      </c>
      <c r="DK38" s="121" t="s">
        <v>2204</v>
      </c>
      <c r="DL38" s="121" t="s">
        <v>2180</v>
      </c>
      <c r="DM38" s="118" t="s">
        <v>50</v>
      </c>
      <c r="DN38" s="128" t="s">
        <v>2206</v>
      </c>
      <c r="DO38" s="125">
        <v>639000</v>
      </c>
      <c r="DP38" s="128" t="s">
        <v>2178</v>
      </c>
      <c r="DQ38" s="128" t="s">
        <v>213</v>
      </c>
      <c r="DR38" s="128">
        <v>2</v>
      </c>
      <c r="DS38" s="128" t="s">
        <v>2204</v>
      </c>
      <c r="DT38" s="128" t="s">
        <v>2180</v>
      </c>
      <c r="DU38" s="129" t="s">
        <v>50</v>
      </c>
      <c r="DV38" s="127" t="s">
        <v>2207</v>
      </c>
      <c r="DW38" s="117">
        <v>1800000</v>
      </c>
      <c r="DX38" s="121" t="s">
        <v>2178</v>
      </c>
      <c r="DY38" s="121" t="s">
        <v>213</v>
      </c>
      <c r="DZ38" s="121">
        <v>2</v>
      </c>
      <c r="EA38" s="121" t="s">
        <v>2204</v>
      </c>
      <c r="EB38" s="121" t="s">
        <v>2180</v>
      </c>
      <c r="EC38" s="118" t="s">
        <v>50</v>
      </c>
      <c r="ED38" s="128" t="s">
        <v>2208</v>
      </c>
      <c r="EE38" s="125">
        <v>0</v>
      </c>
      <c r="EF38" s="128" t="s">
        <v>2191</v>
      </c>
      <c r="EG38" s="128" t="s">
        <v>213</v>
      </c>
      <c r="EH38" s="128">
        <v>2</v>
      </c>
      <c r="EI38" s="128" t="s">
        <v>2209</v>
      </c>
      <c r="EJ38" s="128" t="s">
        <v>2193</v>
      </c>
      <c r="EK38" s="129" t="s">
        <v>54</v>
      </c>
      <c r="EL38" s="127" t="s">
        <v>2210</v>
      </c>
      <c r="EM38" s="117">
        <v>0</v>
      </c>
      <c r="EN38" s="121" t="s">
        <v>2191</v>
      </c>
      <c r="EO38" s="121" t="s">
        <v>213</v>
      </c>
      <c r="EP38" s="121">
        <v>2</v>
      </c>
      <c r="EQ38" s="121" t="s">
        <v>2209</v>
      </c>
      <c r="ER38" s="121" t="s">
        <v>2193</v>
      </c>
      <c r="ES38" s="118" t="s">
        <v>54</v>
      </c>
      <c r="ET38" s="128" t="s">
        <v>2211</v>
      </c>
      <c r="EU38" s="128">
        <v>1937</v>
      </c>
      <c r="EV38" s="128" t="s">
        <v>2158</v>
      </c>
      <c r="EW38" s="128" t="s">
        <v>213</v>
      </c>
      <c r="EX38" s="128">
        <v>2</v>
      </c>
      <c r="EY38" s="128" t="s">
        <v>2159</v>
      </c>
      <c r="EZ38" s="128" t="s">
        <v>2160</v>
      </c>
      <c r="FA38" s="129" t="s">
        <v>50</v>
      </c>
      <c r="FB38" s="127" t="s">
        <v>2212</v>
      </c>
      <c r="FC38" s="121">
        <v>3</v>
      </c>
      <c r="FD38" s="121">
        <v>0</v>
      </c>
      <c r="FE38" s="121" t="s">
        <v>213</v>
      </c>
      <c r="FF38" s="121">
        <v>2</v>
      </c>
      <c r="FG38" s="121" t="s">
        <v>1168</v>
      </c>
      <c r="FH38" s="121">
        <v>0</v>
      </c>
      <c r="FI38" s="118" t="s">
        <v>54</v>
      </c>
      <c r="FJ38" s="127" t="s">
        <v>2213</v>
      </c>
      <c r="FK38" s="128" t="e">
        <v>#N/A</v>
      </c>
      <c r="FL38" s="128" t="e">
        <v>#N/A</v>
      </c>
      <c r="FM38" s="128" t="e">
        <v>#N/A</v>
      </c>
      <c r="FN38" s="128" t="e">
        <v>#N/A</v>
      </c>
      <c r="FO38" s="128" t="e">
        <v>#N/A</v>
      </c>
      <c r="FP38" s="125" t="e">
        <v>#N/A</v>
      </c>
      <c r="FQ38" s="126" t="e">
        <v>#N/A</v>
      </c>
      <c r="FR38" s="127" t="s">
        <v>2214</v>
      </c>
      <c r="FS38" s="121" t="e">
        <v>#N/A</v>
      </c>
      <c r="FT38" s="121" t="e">
        <v>#N/A</v>
      </c>
      <c r="FU38" s="121" t="e">
        <v>#N/A</v>
      </c>
      <c r="FV38" s="121" t="e">
        <v>#N/A</v>
      </c>
      <c r="FW38" s="121" t="e">
        <v>#N/A</v>
      </c>
      <c r="FX38" s="121" t="e">
        <v>#N/A</v>
      </c>
      <c r="FY38" s="118" t="e">
        <v>#N/A</v>
      </c>
      <c r="FZ38" s="128" t="s">
        <v>2215</v>
      </c>
      <c r="GA38" s="128">
        <v>0</v>
      </c>
      <c r="GB38" s="128" t="s">
        <v>1172</v>
      </c>
      <c r="GC38" s="128" t="s">
        <v>213</v>
      </c>
      <c r="GD38" s="128">
        <v>2</v>
      </c>
      <c r="GE38" s="128" t="s">
        <v>328</v>
      </c>
      <c r="GF38" s="128" t="s">
        <v>1173</v>
      </c>
      <c r="GG38" s="129" t="s">
        <v>54</v>
      </c>
      <c r="GH38" s="127" t="s">
        <v>2216</v>
      </c>
      <c r="GI38" s="121">
        <v>0</v>
      </c>
      <c r="GJ38" s="121" t="s">
        <v>1172</v>
      </c>
      <c r="GK38" s="121" t="s">
        <v>213</v>
      </c>
      <c r="GL38" s="121">
        <v>2</v>
      </c>
      <c r="GM38" s="121" t="s">
        <v>328</v>
      </c>
      <c r="GN38" s="121" t="s">
        <v>1173</v>
      </c>
      <c r="GO38" s="118" t="s">
        <v>54</v>
      </c>
      <c r="GP38" s="128" t="s">
        <v>2217</v>
      </c>
      <c r="GQ38" s="128">
        <v>0</v>
      </c>
      <c r="GR38" s="128" t="s">
        <v>1172</v>
      </c>
      <c r="GS38" s="128" t="s">
        <v>213</v>
      </c>
      <c r="GT38" s="128">
        <v>2</v>
      </c>
      <c r="GU38" s="128" t="s">
        <v>328</v>
      </c>
      <c r="GV38" s="128" t="s">
        <v>1173</v>
      </c>
      <c r="GW38" s="129" t="s">
        <v>54</v>
      </c>
      <c r="GX38" s="127" t="s">
        <v>2218</v>
      </c>
      <c r="GY38" s="121">
        <v>0</v>
      </c>
      <c r="GZ38" s="121" t="s">
        <v>1172</v>
      </c>
      <c r="HA38" s="121" t="s">
        <v>213</v>
      </c>
      <c r="HB38" s="121">
        <v>2</v>
      </c>
      <c r="HC38" s="121" t="s">
        <v>328</v>
      </c>
      <c r="HD38" s="121" t="s">
        <v>1173</v>
      </c>
      <c r="HE38" s="118" t="s">
        <v>54</v>
      </c>
      <c r="HF38" s="128" t="s">
        <v>2219</v>
      </c>
      <c r="HG38" s="128">
        <v>0</v>
      </c>
      <c r="HH38" s="128" t="s">
        <v>1172</v>
      </c>
      <c r="HI38" s="128" t="s">
        <v>213</v>
      </c>
      <c r="HJ38" s="128">
        <v>2</v>
      </c>
      <c r="HK38" s="128" t="s">
        <v>328</v>
      </c>
      <c r="HL38" s="128" t="s">
        <v>1173</v>
      </c>
      <c r="HM38" s="129" t="s">
        <v>54</v>
      </c>
      <c r="HN38" s="127" t="s">
        <v>2220</v>
      </c>
      <c r="HO38" s="121">
        <v>0</v>
      </c>
      <c r="HP38" s="121" t="s">
        <v>1172</v>
      </c>
      <c r="HQ38" s="121" t="s">
        <v>213</v>
      </c>
      <c r="HR38" s="121">
        <v>2</v>
      </c>
      <c r="HS38" s="121" t="s">
        <v>328</v>
      </c>
      <c r="HT38" s="121" t="s">
        <v>1173</v>
      </c>
      <c r="HU38" s="118" t="s">
        <v>54</v>
      </c>
      <c r="HV38" s="128" t="s">
        <v>2221</v>
      </c>
      <c r="HW38" s="128">
        <v>1</v>
      </c>
      <c r="HX38" s="128" t="s">
        <v>1172</v>
      </c>
      <c r="HY38" s="128" t="s">
        <v>213</v>
      </c>
      <c r="HZ38" s="128">
        <v>2</v>
      </c>
      <c r="IA38" s="128" t="s">
        <v>328</v>
      </c>
      <c r="IB38" s="128" t="s">
        <v>1173</v>
      </c>
      <c r="IC38" s="129" t="s">
        <v>54</v>
      </c>
      <c r="ID38" s="127" t="s">
        <v>2222</v>
      </c>
      <c r="IE38" s="121">
        <v>0</v>
      </c>
      <c r="IF38" s="121" t="s">
        <v>1172</v>
      </c>
      <c r="IG38" s="121" t="s">
        <v>213</v>
      </c>
      <c r="IH38" s="121">
        <v>2</v>
      </c>
      <c r="II38" s="121" t="s">
        <v>328</v>
      </c>
      <c r="IJ38" s="121" t="s">
        <v>1173</v>
      </c>
      <c r="IK38" s="118" t="s">
        <v>54</v>
      </c>
      <c r="IL38" s="128" t="s">
        <v>2223</v>
      </c>
      <c r="IM38" s="128">
        <v>3</v>
      </c>
      <c r="IN38" s="128" t="s">
        <v>1172</v>
      </c>
      <c r="IO38" s="128" t="s">
        <v>213</v>
      </c>
      <c r="IP38" s="128">
        <v>2</v>
      </c>
      <c r="IQ38" s="128" t="s">
        <v>328</v>
      </c>
      <c r="IR38" s="128" t="s">
        <v>1173</v>
      </c>
      <c r="IS38" s="129" t="s">
        <v>54</v>
      </c>
    </row>
    <row r="39" spans="1:253" s="123" customFormat="1" ht="12.75" customHeight="1">
      <c r="A39" s="123" t="s">
        <v>2224</v>
      </c>
      <c r="B39" s="123" t="s">
        <v>207</v>
      </c>
      <c r="C39" s="123" t="s">
        <v>2225</v>
      </c>
      <c r="D39" s="123" t="s">
        <v>2226</v>
      </c>
      <c r="E39" s="123" t="s">
        <v>2227</v>
      </c>
      <c r="F39" s="123" t="s">
        <v>2228</v>
      </c>
      <c r="G39" s="116">
        <v>9158000</v>
      </c>
      <c r="H39" s="117" t="s">
        <v>2122</v>
      </c>
      <c r="I39" s="117" t="s">
        <v>218</v>
      </c>
      <c r="J39" s="117">
        <v>1</v>
      </c>
      <c r="K39" s="117" t="s">
        <v>1940</v>
      </c>
      <c r="L39" s="117" t="s">
        <v>2124</v>
      </c>
      <c r="M39" s="118" t="s">
        <v>400</v>
      </c>
      <c r="N39" s="127" t="s">
        <v>2229</v>
      </c>
      <c r="O39" s="119">
        <v>111890</v>
      </c>
      <c r="P39" s="119" t="s">
        <v>1021</v>
      </c>
      <c r="Q39" s="119" t="s">
        <v>218</v>
      </c>
      <c r="R39" s="119">
        <v>1</v>
      </c>
      <c r="S39" s="119" t="s">
        <v>1022</v>
      </c>
      <c r="T39" s="119" t="s">
        <v>2126</v>
      </c>
      <c r="U39" s="120" t="s">
        <v>1024</v>
      </c>
      <c r="V39" s="127" t="s">
        <v>2230</v>
      </c>
      <c r="W39" s="117">
        <v>9158000</v>
      </c>
      <c r="X39" s="117" t="s">
        <v>2122</v>
      </c>
      <c r="Y39" s="117" t="s">
        <v>218</v>
      </c>
      <c r="Z39" s="117">
        <v>1</v>
      </c>
      <c r="AA39" s="117" t="s">
        <v>2231</v>
      </c>
      <c r="AB39" s="117" t="s">
        <v>2124</v>
      </c>
      <c r="AC39" s="118" t="s">
        <v>400</v>
      </c>
      <c r="AD39" s="127" t="s">
        <v>2232</v>
      </c>
      <c r="AE39" s="125">
        <v>2700000</v>
      </c>
      <c r="AF39" s="125" t="s">
        <v>2122</v>
      </c>
      <c r="AG39" s="125" t="s">
        <v>218</v>
      </c>
      <c r="AH39" s="125">
        <v>1</v>
      </c>
      <c r="AI39" s="125" t="s">
        <v>2233</v>
      </c>
      <c r="AJ39" s="125" t="s">
        <v>2124</v>
      </c>
      <c r="AK39" s="126" t="s">
        <v>400</v>
      </c>
      <c r="AL39" s="127" t="s">
        <v>2234</v>
      </c>
      <c r="AM39" s="117">
        <v>247000</v>
      </c>
      <c r="AN39" s="117" t="s">
        <v>2235</v>
      </c>
      <c r="AO39" s="117" t="s">
        <v>213</v>
      </c>
      <c r="AP39" s="117">
        <v>2</v>
      </c>
      <c r="AQ39" s="117" t="s">
        <v>2236</v>
      </c>
      <c r="AR39" s="117" t="s">
        <v>2237</v>
      </c>
      <c r="AS39" s="118" t="s">
        <v>400</v>
      </c>
      <c r="AT39" s="128" t="s">
        <v>2238</v>
      </c>
      <c r="AU39" s="125">
        <v>75122</v>
      </c>
      <c r="AV39" s="125" t="s">
        <v>2239</v>
      </c>
      <c r="AW39" s="125" t="s">
        <v>213</v>
      </c>
      <c r="AX39" s="125">
        <v>2</v>
      </c>
      <c r="AY39" s="125" t="s">
        <v>2240</v>
      </c>
      <c r="AZ39" s="125" t="s">
        <v>2241</v>
      </c>
      <c r="BA39" s="126" t="s">
        <v>2242</v>
      </c>
      <c r="BB39" s="127" t="s">
        <v>2243</v>
      </c>
      <c r="BC39" s="117">
        <v>7103</v>
      </c>
      <c r="BD39" s="117" t="s">
        <v>2137</v>
      </c>
      <c r="BE39" s="117" t="s">
        <v>213</v>
      </c>
      <c r="BF39" s="117">
        <v>2</v>
      </c>
      <c r="BG39" s="117" t="s">
        <v>2244</v>
      </c>
      <c r="BH39" s="117" t="s">
        <v>2139</v>
      </c>
      <c r="BI39" s="118" t="s">
        <v>400</v>
      </c>
      <c r="BJ39" s="128" t="s">
        <v>2245</v>
      </c>
      <c r="BK39" s="128">
        <v>1882</v>
      </c>
      <c r="BL39" s="128" t="s">
        <v>2246</v>
      </c>
      <c r="BM39" s="128" t="s">
        <v>300</v>
      </c>
      <c r="BN39" s="128">
        <v>3</v>
      </c>
      <c r="BO39" s="128" t="s">
        <v>2247</v>
      </c>
      <c r="BP39" s="125" t="s">
        <v>2248</v>
      </c>
      <c r="BQ39" s="129" t="s">
        <v>50</v>
      </c>
      <c r="BR39" s="127" t="s">
        <v>2249</v>
      </c>
      <c r="BS39" s="121" t="s">
        <v>230</v>
      </c>
      <c r="BT39" s="121">
        <v>0</v>
      </c>
      <c r="BU39" s="121" t="s">
        <v>213</v>
      </c>
      <c r="BV39" s="121">
        <v>2</v>
      </c>
      <c r="BW39" s="121">
        <v>0</v>
      </c>
      <c r="BX39" s="121">
        <v>0</v>
      </c>
      <c r="BY39" s="118" t="s">
        <v>755</v>
      </c>
      <c r="BZ39" s="128" t="s">
        <v>2250</v>
      </c>
      <c r="CA39" s="128" t="s">
        <v>230</v>
      </c>
      <c r="CB39" s="128">
        <v>0</v>
      </c>
      <c r="CC39" s="128" t="s">
        <v>230</v>
      </c>
      <c r="CD39" s="128" t="s">
        <v>230</v>
      </c>
      <c r="CE39" s="128">
        <v>0</v>
      </c>
      <c r="CF39" s="128">
        <v>0</v>
      </c>
      <c r="CG39" s="129" t="s">
        <v>755</v>
      </c>
      <c r="CH39" s="127" t="s">
        <v>2251</v>
      </c>
      <c r="CI39" s="128" t="e">
        <v>#N/A</v>
      </c>
      <c r="CJ39" s="128" t="e">
        <v>#N/A</v>
      </c>
      <c r="CK39" s="128" t="e">
        <v>#N/A</v>
      </c>
      <c r="CL39" s="128" t="e">
        <v>#N/A</v>
      </c>
      <c r="CM39" s="128" t="e">
        <v>#N/A</v>
      </c>
      <c r="CN39" s="128" t="e">
        <v>#N/A</v>
      </c>
      <c r="CO39" s="130" t="e">
        <v>#N/A</v>
      </c>
      <c r="CP39" s="128" t="s">
        <v>2252</v>
      </c>
      <c r="CQ39" s="121">
        <v>12965</v>
      </c>
      <c r="CR39" s="121" t="s">
        <v>2253</v>
      </c>
      <c r="CS39" s="121" t="s">
        <v>213</v>
      </c>
      <c r="CT39" s="121">
        <v>2</v>
      </c>
      <c r="CU39" s="121" t="s">
        <v>2254</v>
      </c>
      <c r="CV39" s="121" t="s">
        <v>2255</v>
      </c>
      <c r="CW39" s="118" t="s">
        <v>755</v>
      </c>
      <c r="CX39" s="128" t="s">
        <v>2256</v>
      </c>
      <c r="CY39" s="125">
        <v>1300000</v>
      </c>
      <c r="CZ39" s="125" t="s">
        <v>2122</v>
      </c>
      <c r="DA39" s="125" t="s">
        <v>213</v>
      </c>
      <c r="DB39" s="125">
        <v>2</v>
      </c>
      <c r="DC39" s="125" t="s">
        <v>2257</v>
      </c>
      <c r="DD39" s="125" t="s">
        <v>2258</v>
      </c>
      <c r="DE39" s="131" t="s">
        <v>1019</v>
      </c>
      <c r="DF39" s="127" t="s">
        <v>2259</v>
      </c>
      <c r="DG39" s="117">
        <v>6458000</v>
      </c>
      <c r="DH39" s="121" t="s">
        <v>2122</v>
      </c>
      <c r="DI39" s="121" t="s">
        <v>213</v>
      </c>
      <c r="DJ39" s="121">
        <v>2</v>
      </c>
      <c r="DK39" s="121" t="s">
        <v>2257</v>
      </c>
      <c r="DL39" s="121" t="s">
        <v>2258</v>
      </c>
      <c r="DM39" s="118" t="s">
        <v>1019</v>
      </c>
      <c r="DN39" s="128" t="s">
        <v>2260</v>
      </c>
      <c r="DO39" s="125">
        <v>1400000</v>
      </c>
      <c r="DP39" s="128" t="s">
        <v>2122</v>
      </c>
      <c r="DQ39" s="128" t="s">
        <v>213</v>
      </c>
      <c r="DR39" s="128">
        <v>2</v>
      </c>
      <c r="DS39" s="128" t="s">
        <v>2257</v>
      </c>
      <c r="DT39" s="128" t="s">
        <v>2258</v>
      </c>
      <c r="DU39" s="129" t="s">
        <v>1019</v>
      </c>
      <c r="DV39" s="127" t="s">
        <v>2261</v>
      </c>
      <c r="DW39" s="117">
        <v>950000</v>
      </c>
      <c r="DX39" s="121" t="s">
        <v>2122</v>
      </c>
      <c r="DY39" s="121" t="s">
        <v>213</v>
      </c>
      <c r="DZ39" s="121">
        <v>2</v>
      </c>
      <c r="EA39" s="121" t="s">
        <v>2257</v>
      </c>
      <c r="EB39" s="121" t="s">
        <v>2258</v>
      </c>
      <c r="EC39" s="118" t="s">
        <v>1019</v>
      </c>
      <c r="ED39" s="128" t="s">
        <v>2262</v>
      </c>
      <c r="EE39" s="125">
        <v>350000</v>
      </c>
      <c r="EF39" s="128" t="s">
        <v>2122</v>
      </c>
      <c r="EG39" s="128" t="s">
        <v>213</v>
      </c>
      <c r="EH39" s="128">
        <v>2</v>
      </c>
      <c r="EI39" s="128" t="s">
        <v>2257</v>
      </c>
      <c r="EJ39" s="128" t="s">
        <v>2258</v>
      </c>
      <c r="EK39" s="129" t="s">
        <v>1019</v>
      </c>
      <c r="EL39" s="127" t="s">
        <v>2263</v>
      </c>
      <c r="EM39" s="117">
        <v>0</v>
      </c>
      <c r="EN39" s="121" t="s">
        <v>2122</v>
      </c>
      <c r="EO39" s="121" t="s">
        <v>213</v>
      </c>
      <c r="EP39" s="121">
        <v>2</v>
      </c>
      <c r="EQ39" s="121" t="s">
        <v>2257</v>
      </c>
      <c r="ER39" s="121" t="s">
        <v>2124</v>
      </c>
      <c r="ES39" s="118" t="s">
        <v>400</v>
      </c>
      <c r="ET39" s="128" t="s">
        <v>2264</v>
      </c>
      <c r="EU39" s="128">
        <v>1980</v>
      </c>
      <c r="EV39" s="128" t="s">
        <v>2265</v>
      </c>
      <c r="EW39" s="128" t="s">
        <v>300</v>
      </c>
      <c r="EX39" s="128">
        <v>3</v>
      </c>
      <c r="EY39" s="128" t="s">
        <v>2266</v>
      </c>
      <c r="EZ39" s="128" t="s">
        <v>2267</v>
      </c>
      <c r="FA39" s="129" t="s">
        <v>50</v>
      </c>
      <c r="FB39" s="127" t="s">
        <v>2268</v>
      </c>
      <c r="FC39" s="121">
        <v>3</v>
      </c>
      <c r="FD39" s="121">
        <v>0</v>
      </c>
      <c r="FE39" s="121" t="s">
        <v>213</v>
      </c>
      <c r="FF39" s="121">
        <v>2</v>
      </c>
      <c r="FG39" s="121" t="s">
        <v>2269</v>
      </c>
      <c r="FH39" s="121">
        <v>0</v>
      </c>
      <c r="FI39" s="118" t="s">
        <v>755</v>
      </c>
      <c r="FJ39" s="127" t="s">
        <v>2270</v>
      </c>
      <c r="FK39" s="128" t="s">
        <v>230</v>
      </c>
      <c r="FL39" s="128">
        <v>0</v>
      </c>
      <c r="FM39" s="128" t="s">
        <v>213</v>
      </c>
      <c r="FN39" s="128">
        <v>2</v>
      </c>
      <c r="FO39" s="128">
        <v>0</v>
      </c>
      <c r="FP39" s="125">
        <v>0</v>
      </c>
      <c r="FQ39" s="126" t="s">
        <v>755</v>
      </c>
      <c r="FR39" s="127" t="s">
        <v>2271</v>
      </c>
      <c r="FS39" s="121" t="s">
        <v>230</v>
      </c>
      <c r="FT39" s="121">
        <v>0</v>
      </c>
      <c r="FU39" s="121" t="s">
        <v>213</v>
      </c>
      <c r="FV39" s="121">
        <v>2</v>
      </c>
      <c r="FW39" s="121">
        <v>0</v>
      </c>
      <c r="FX39" s="121">
        <v>0</v>
      </c>
      <c r="FY39" s="118" t="s">
        <v>755</v>
      </c>
      <c r="FZ39" s="128" t="s">
        <v>2272</v>
      </c>
      <c r="GA39" s="128">
        <v>0</v>
      </c>
      <c r="GB39" s="128" t="s">
        <v>634</v>
      </c>
      <c r="GC39" s="128" t="s">
        <v>218</v>
      </c>
      <c r="GD39" s="128">
        <v>1</v>
      </c>
      <c r="GE39" s="128" t="s">
        <v>635</v>
      </c>
      <c r="GF39" s="128" t="s">
        <v>636</v>
      </c>
      <c r="GG39" s="129" t="s">
        <v>1233</v>
      </c>
      <c r="GH39" s="127" t="s">
        <v>2273</v>
      </c>
      <c r="GI39" s="121">
        <v>2</v>
      </c>
      <c r="GJ39" s="121" t="s">
        <v>634</v>
      </c>
      <c r="GK39" s="121" t="s">
        <v>218</v>
      </c>
      <c r="GL39" s="121">
        <v>1</v>
      </c>
      <c r="GM39" s="121" t="s">
        <v>635</v>
      </c>
      <c r="GN39" s="121" t="s">
        <v>636</v>
      </c>
      <c r="GO39" s="118" t="s">
        <v>1233</v>
      </c>
      <c r="GP39" s="128" t="s">
        <v>2274</v>
      </c>
      <c r="GQ39" s="128">
        <v>1</v>
      </c>
      <c r="GR39" s="128" t="s">
        <v>634</v>
      </c>
      <c r="GS39" s="128" t="s">
        <v>218</v>
      </c>
      <c r="GT39" s="128">
        <v>1</v>
      </c>
      <c r="GU39" s="128" t="s">
        <v>635</v>
      </c>
      <c r="GV39" s="128" t="s">
        <v>636</v>
      </c>
      <c r="GW39" s="129" t="s">
        <v>1233</v>
      </c>
      <c r="GX39" s="127" t="s">
        <v>2275</v>
      </c>
      <c r="GY39" s="121">
        <v>1</v>
      </c>
      <c r="GZ39" s="121" t="s">
        <v>634</v>
      </c>
      <c r="HA39" s="121" t="s">
        <v>218</v>
      </c>
      <c r="HB39" s="121">
        <v>1</v>
      </c>
      <c r="HC39" s="121" t="s">
        <v>635</v>
      </c>
      <c r="HD39" s="121" t="s">
        <v>636</v>
      </c>
      <c r="HE39" s="118" t="s">
        <v>1233</v>
      </c>
      <c r="HF39" s="128" t="s">
        <v>2276</v>
      </c>
      <c r="HG39" s="128">
        <v>0</v>
      </c>
      <c r="HH39" s="128" t="s">
        <v>634</v>
      </c>
      <c r="HI39" s="128" t="s">
        <v>218</v>
      </c>
      <c r="HJ39" s="128">
        <v>1</v>
      </c>
      <c r="HK39" s="128" t="s">
        <v>635</v>
      </c>
      <c r="HL39" s="128" t="s">
        <v>636</v>
      </c>
      <c r="HM39" s="129" t="s">
        <v>1233</v>
      </c>
      <c r="HN39" s="127" t="s">
        <v>2277</v>
      </c>
      <c r="HO39" s="121">
        <v>2</v>
      </c>
      <c r="HP39" s="121" t="s">
        <v>634</v>
      </c>
      <c r="HQ39" s="121" t="s">
        <v>218</v>
      </c>
      <c r="HR39" s="121">
        <v>1</v>
      </c>
      <c r="HS39" s="121" t="s">
        <v>635</v>
      </c>
      <c r="HT39" s="121" t="s">
        <v>636</v>
      </c>
      <c r="HU39" s="118" t="s">
        <v>1233</v>
      </c>
      <c r="HV39" s="128" t="s">
        <v>2278</v>
      </c>
      <c r="HW39" s="128">
        <v>1</v>
      </c>
      <c r="HX39" s="128" t="s">
        <v>634</v>
      </c>
      <c r="HY39" s="128" t="s">
        <v>218</v>
      </c>
      <c r="HZ39" s="128">
        <v>1</v>
      </c>
      <c r="IA39" s="128" t="s">
        <v>635</v>
      </c>
      <c r="IB39" s="128" t="s">
        <v>636</v>
      </c>
      <c r="IC39" s="129" t="s">
        <v>1233</v>
      </c>
      <c r="ID39" s="127" t="s">
        <v>2279</v>
      </c>
      <c r="IE39" s="121">
        <v>0</v>
      </c>
      <c r="IF39" s="121" t="s">
        <v>634</v>
      </c>
      <c r="IG39" s="121" t="s">
        <v>218</v>
      </c>
      <c r="IH39" s="121">
        <v>1</v>
      </c>
      <c r="II39" s="121" t="s">
        <v>635</v>
      </c>
      <c r="IJ39" s="121" t="s">
        <v>636</v>
      </c>
      <c r="IK39" s="118" t="s">
        <v>1233</v>
      </c>
      <c r="IL39" s="128" t="s">
        <v>2280</v>
      </c>
      <c r="IM39" s="128">
        <v>0</v>
      </c>
      <c r="IN39" s="128" t="s">
        <v>634</v>
      </c>
      <c r="IO39" s="128" t="s">
        <v>218</v>
      </c>
      <c r="IP39" s="128">
        <v>1</v>
      </c>
      <c r="IQ39" s="128" t="s">
        <v>635</v>
      </c>
      <c r="IR39" s="128" t="s">
        <v>636</v>
      </c>
      <c r="IS39" s="129" t="s">
        <v>1233</v>
      </c>
    </row>
    <row r="40" spans="1:253" s="123" customFormat="1" ht="12.75" customHeight="1">
      <c r="A40" s="123" t="s">
        <v>2281</v>
      </c>
      <c r="B40" s="123" t="s">
        <v>1132</v>
      </c>
      <c r="C40" s="123" t="s">
        <v>2282</v>
      </c>
      <c r="D40" s="123" t="s">
        <v>2226</v>
      </c>
      <c r="E40" s="123" t="s">
        <v>2227</v>
      </c>
      <c r="F40" s="123" t="s">
        <v>2283</v>
      </c>
      <c r="G40" s="116">
        <v>9158000</v>
      </c>
      <c r="H40" s="117" t="s">
        <v>2122</v>
      </c>
      <c r="I40" s="117" t="s">
        <v>213</v>
      </c>
      <c r="J40" s="117">
        <v>2</v>
      </c>
      <c r="K40" s="117" t="s">
        <v>1940</v>
      </c>
      <c r="L40" s="117" t="s">
        <v>2124</v>
      </c>
      <c r="M40" s="118" t="s">
        <v>54</v>
      </c>
      <c r="N40" s="127" t="s">
        <v>2284</v>
      </c>
      <c r="O40" s="119">
        <v>112490</v>
      </c>
      <c r="P40" s="119" t="s">
        <v>2285</v>
      </c>
      <c r="Q40" s="119" t="s">
        <v>213</v>
      </c>
      <c r="R40" s="119">
        <v>2</v>
      </c>
      <c r="S40" s="119" t="s">
        <v>2286</v>
      </c>
      <c r="T40" s="119" t="s">
        <v>2287</v>
      </c>
      <c r="U40" s="120" t="s">
        <v>54</v>
      </c>
      <c r="V40" s="127" t="s">
        <v>2288</v>
      </c>
      <c r="W40" s="117">
        <v>7490000</v>
      </c>
      <c r="X40" s="117" t="s">
        <v>2289</v>
      </c>
      <c r="Y40" s="117" t="s">
        <v>213</v>
      </c>
      <c r="Z40" s="117">
        <v>2</v>
      </c>
      <c r="AA40" s="117" t="s">
        <v>2290</v>
      </c>
      <c r="AB40" s="117" t="s">
        <v>2291</v>
      </c>
      <c r="AC40" s="118" t="s">
        <v>50</v>
      </c>
      <c r="AD40" s="127" t="s">
        <v>2292</v>
      </c>
      <c r="AE40" s="125">
        <v>4700000</v>
      </c>
      <c r="AF40" s="125" t="s">
        <v>2293</v>
      </c>
      <c r="AG40" s="125" t="s">
        <v>213</v>
      </c>
      <c r="AH40" s="125">
        <v>2</v>
      </c>
      <c r="AI40" s="125" t="s">
        <v>2294</v>
      </c>
      <c r="AJ40" s="125" t="s">
        <v>2295</v>
      </c>
      <c r="AK40" s="126" t="s">
        <v>50</v>
      </c>
      <c r="AL40" s="127" t="s">
        <v>2296</v>
      </c>
      <c r="AM40" s="117">
        <v>96000</v>
      </c>
      <c r="AN40" s="117" t="s">
        <v>2289</v>
      </c>
      <c r="AO40" s="117" t="s">
        <v>300</v>
      </c>
      <c r="AP40" s="117">
        <v>3</v>
      </c>
      <c r="AQ40" s="117" t="s">
        <v>2297</v>
      </c>
      <c r="AR40" s="117" t="s">
        <v>2291</v>
      </c>
      <c r="AS40" s="118" t="s">
        <v>50</v>
      </c>
      <c r="AT40" s="128" t="s">
        <v>2298</v>
      </c>
      <c r="AU40" s="125" t="s">
        <v>230</v>
      </c>
      <c r="AV40" s="125" t="s">
        <v>230</v>
      </c>
      <c r="AW40" s="125" t="s">
        <v>230</v>
      </c>
      <c r="AX40" s="125" t="s">
        <v>230</v>
      </c>
      <c r="AY40" s="125" t="s">
        <v>230</v>
      </c>
      <c r="AZ40" s="125" t="s">
        <v>230</v>
      </c>
      <c r="BA40" s="126" t="s">
        <v>54</v>
      </c>
      <c r="BB40" s="127" t="s">
        <v>2299</v>
      </c>
      <c r="BC40" s="117" t="s">
        <v>230</v>
      </c>
      <c r="BD40" s="117" t="s">
        <v>230</v>
      </c>
      <c r="BE40" s="117" t="s">
        <v>230</v>
      </c>
      <c r="BF40" s="117" t="s">
        <v>230</v>
      </c>
      <c r="BG40" s="117" t="s">
        <v>230</v>
      </c>
      <c r="BH40" s="117" t="s">
        <v>230</v>
      </c>
      <c r="BI40" s="118" t="s">
        <v>54</v>
      </c>
      <c r="BJ40" s="128" t="s">
        <v>2300</v>
      </c>
      <c r="BK40" s="128">
        <v>98</v>
      </c>
      <c r="BL40" s="128" t="s">
        <v>2301</v>
      </c>
      <c r="BM40" s="128" t="s">
        <v>213</v>
      </c>
      <c r="BN40" s="128">
        <v>2</v>
      </c>
      <c r="BO40" s="128" t="s">
        <v>2302</v>
      </c>
      <c r="BP40" s="125" t="s">
        <v>2303</v>
      </c>
      <c r="BQ40" s="129" t="s">
        <v>54</v>
      </c>
      <c r="BR40" s="127" t="s">
        <v>2304</v>
      </c>
      <c r="BS40" s="121">
        <v>28000</v>
      </c>
      <c r="BT40" s="121" t="s">
        <v>2305</v>
      </c>
      <c r="BU40" s="121" t="s">
        <v>213</v>
      </c>
      <c r="BV40" s="121">
        <v>2</v>
      </c>
      <c r="BW40" s="121" t="s">
        <v>2306</v>
      </c>
      <c r="BX40" s="121" t="s">
        <v>2307</v>
      </c>
      <c r="BY40" s="118" t="s">
        <v>54</v>
      </c>
      <c r="BZ40" s="128" t="s">
        <v>2308</v>
      </c>
      <c r="CA40" s="128" t="s">
        <v>230</v>
      </c>
      <c r="CB40" s="128" t="s">
        <v>230</v>
      </c>
      <c r="CC40" s="128" t="s">
        <v>230</v>
      </c>
      <c r="CD40" s="128" t="s">
        <v>230</v>
      </c>
      <c r="CE40" s="128" t="s">
        <v>230</v>
      </c>
      <c r="CF40" s="128" t="s">
        <v>230</v>
      </c>
      <c r="CG40" s="129" t="s">
        <v>54</v>
      </c>
      <c r="CH40" s="127" t="s">
        <v>2309</v>
      </c>
      <c r="CI40" s="128" t="e">
        <v>#N/A</v>
      </c>
      <c r="CJ40" s="128" t="e">
        <v>#N/A</v>
      </c>
      <c r="CK40" s="128" t="e">
        <v>#N/A</v>
      </c>
      <c r="CL40" s="128" t="e">
        <v>#N/A</v>
      </c>
      <c r="CM40" s="128" t="e">
        <v>#N/A</v>
      </c>
      <c r="CN40" s="128" t="e">
        <v>#N/A</v>
      </c>
      <c r="CO40" s="130" t="e">
        <v>#N/A</v>
      </c>
      <c r="CP40" s="128" t="s">
        <v>2310</v>
      </c>
      <c r="CQ40" s="121" t="s">
        <v>230</v>
      </c>
      <c r="CR40" s="121" t="s">
        <v>230</v>
      </c>
      <c r="CS40" s="121" t="s">
        <v>230</v>
      </c>
      <c r="CT40" s="121" t="s">
        <v>230</v>
      </c>
      <c r="CU40" s="121" t="s">
        <v>230</v>
      </c>
      <c r="CV40" s="121" t="s">
        <v>230</v>
      </c>
      <c r="CW40" s="118" t="s">
        <v>54</v>
      </c>
      <c r="CX40" s="128" t="s">
        <v>2311</v>
      </c>
      <c r="CY40" s="125">
        <v>2800000</v>
      </c>
      <c r="CZ40" s="125" t="s">
        <v>2289</v>
      </c>
      <c r="DA40" s="125" t="s">
        <v>213</v>
      </c>
      <c r="DB40" s="125">
        <v>2</v>
      </c>
      <c r="DC40" s="125" t="s">
        <v>2312</v>
      </c>
      <c r="DD40" s="125" t="s">
        <v>2291</v>
      </c>
      <c r="DE40" s="131" t="s">
        <v>50</v>
      </c>
      <c r="DF40" s="127" t="s">
        <v>2313</v>
      </c>
      <c r="DG40" s="117">
        <v>2790000</v>
      </c>
      <c r="DH40" s="121" t="s">
        <v>2289</v>
      </c>
      <c r="DI40" s="121" t="s">
        <v>213</v>
      </c>
      <c r="DJ40" s="121">
        <v>2</v>
      </c>
      <c r="DK40" s="121" t="s">
        <v>2312</v>
      </c>
      <c r="DL40" s="121" t="s">
        <v>2291</v>
      </c>
      <c r="DM40" s="118" t="s">
        <v>50</v>
      </c>
      <c r="DN40" s="128" t="s">
        <v>2314</v>
      </c>
      <c r="DO40" s="125">
        <v>1900000</v>
      </c>
      <c r="DP40" s="128" t="s">
        <v>2289</v>
      </c>
      <c r="DQ40" s="128" t="s">
        <v>213</v>
      </c>
      <c r="DR40" s="128">
        <v>2</v>
      </c>
      <c r="DS40" s="128" t="s">
        <v>2312</v>
      </c>
      <c r="DT40" s="128" t="s">
        <v>2291</v>
      </c>
      <c r="DU40" s="129" t="s">
        <v>50</v>
      </c>
      <c r="DV40" s="127" t="s">
        <v>2315</v>
      </c>
      <c r="DW40" s="117">
        <v>2800000</v>
      </c>
      <c r="DX40" s="121" t="s">
        <v>2289</v>
      </c>
      <c r="DY40" s="121" t="s">
        <v>213</v>
      </c>
      <c r="DZ40" s="121">
        <v>2</v>
      </c>
      <c r="EA40" s="121" t="s">
        <v>2312</v>
      </c>
      <c r="EB40" s="121" t="s">
        <v>2291</v>
      </c>
      <c r="EC40" s="118" t="s">
        <v>50</v>
      </c>
      <c r="ED40" s="128" t="s">
        <v>2316</v>
      </c>
      <c r="EE40" s="125">
        <v>0</v>
      </c>
      <c r="EF40" s="128" t="s">
        <v>2317</v>
      </c>
      <c r="EG40" s="128" t="s">
        <v>213</v>
      </c>
      <c r="EH40" s="128">
        <v>2</v>
      </c>
      <c r="EI40" s="128" t="s">
        <v>2318</v>
      </c>
      <c r="EJ40" s="128" t="s">
        <v>2319</v>
      </c>
      <c r="EK40" s="129" t="s">
        <v>54</v>
      </c>
      <c r="EL40" s="127" t="s">
        <v>2320</v>
      </c>
      <c r="EM40" s="117">
        <v>0</v>
      </c>
      <c r="EN40" s="121" t="s">
        <v>2317</v>
      </c>
      <c r="EO40" s="121" t="s">
        <v>213</v>
      </c>
      <c r="EP40" s="121">
        <v>2</v>
      </c>
      <c r="EQ40" s="121" t="s">
        <v>2318</v>
      </c>
      <c r="ER40" s="121" t="s">
        <v>2319</v>
      </c>
      <c r="ES40" s="118" t="s">
        <v>54</v>
      </c>
      <c r="ET40" s="128" t="s">
        <v>2321</v>
      </c>
      <c r="EU40" s="128">
        <v>1980</v>
      </c>
      <c r="EV40" s="128" t="s">
        <v>2265</v>
      </c>
      <c r="EW40" s="128" t="s">
        <v>300</v>
      </c>
      <c r="EX40" s="128">
        <v>3</v>
      </c>
      <c r="EY40" s="128" t="s">
        <v>2266</v>
      </c>
      <c r="EZ40" s="128" t="s">
        <v>2267</v>
      </c>
      <c r="FA40" s="129" t="s">
        <v>50</v>
      </c>
      <c r="FB40" s="127" t="s">
        <v>2322</v>
      </c>
      <c r="FC40" s="121">
        <v>3</v>
      </c>
      <c r="FD40" s="121">
        <v>0</v>
      </c>
      <c r="FE40" s="121" t="s">
        <v>213</v>
      </c>
      <c r="FF40" s="121">
        <v>2</v>
      </c>
      <c r="FG40" s="121" t="s">
        <v>2323</v>
      </c>
      <c r="FH40" s="121">
        <v>0</v>
      </c>
      <c r="FI40" s="118" t="s">
        <v>54</v>
      </c>
      <c r="FJ40" s="127" t="s">
        <v>2324</v>
      </c>
      <c r="FK40" s="128" t="e">
        <v>#N/A</v>
      </c>
      <c r="FL40" s="128" t="e">
        <v>#N/A</v>
      </c>
      <c r="FM40" s="128" t="e">
        <v>#N/A</v>
      </c>
      <c r="FN40" s="128" t="e">
        <v>#N/A</v>
      </c>
      <c r="FO40" s="128" t="e">
        <v>#N/A</v>
      </c>
      <c r="FP40" s="125" t="e">
        <v>#N/A</v>
      </c>
      <c r="FQ40" s="126" t="e">
        <v>#N/A</v>
      </c>
      <c r="FR40" s="127" t="s">
        <v>2325</v>
      </c>
      <c r="FS40" s="121" t="e">
        <v>#N/A</v>
      </c>
      <c r="FT40" s="121" t="e">
        <v>#N/A</v>
      </c>
      <c r="FU40" s="121" t="e">
        <v>#N/A</v>
      </c>
      <c r="FV40" s="121" t="e">
        <v>#N/A</v>
      </c>
      <c r="FW40" s="121" t="e">
        <v>#N/A</v>
      </c>
      <c r="FX40" s="121" t="e">
        <v>#N/A</v>
      </c>
      <c r="FY40" s="118" t="e">
        <v>#N/A</v>
      </c>
      <c r="FZ40" s="128" t="s">
        <v>2326</v>
      </c>
      <c r="GA40" s="128">
        <v>0</v>
      </c>
      <c r="GB40" s="128" t="s">
        <v>1172</v>
      </c>
      <c r="GC40" s="128" t="s">
        <v>213</v>
      </c>
      <c r="GD40" s="128">
        <v>2</v>
      </c>
      <c r="GE40" s="128" t="s">
        <v>328</v>
      </c>
      <c r="GF40" s="128" t="s">
        <v>1173</v>
      </c>
      <c r="GG40" s="129" t="s">
        <v>54</v>
      </c>
      <c r="GH40" s="127" t="s">
        <v>2327</v>
      </c>
      <c r="GI40" s="121">
        <v>2</v>
      </c>
      <c r="GJ40" s="121" t="s">
        <v>1172</v>
      </c>
      <c r="GK40" s="121" t="s">
        <v>213</v>
      </c>
      <c r="GL40" s="121">
        <v>2</v>
      </c>
      <c r="GM40" s="121" t="s">
        <v>328</v>
      </c>
      <c r="GN40" s="121" t="s">
        <v>1173</v>
      </c>
      <c r="GO40" s="118" t="s">
        <v>54</v>
      </c>
      <c r="GP40" s="128" t="s">
        <v>2328</v>
      </c>
      <c r="GQ40" s="128">
        <v>0</v>
      </c>
      <c r="GR40" s="128" t="s">
        <v>1172</v>
      </c>
      <c r="GS40" s="128" t="s">
        <v>213</v>
      </c>
      <c r="GT40" s="128">
        <v>2</v>
      </c>
      <c r="GU40" s="128" t="s">
        <v>328</v>
      </c>
      <c r="GV40" s="128" t="s">
        <v>1173</v>
      </c>
      <c r="GW40" s="129" t="s">
        <v>54</v>
      </c>
      <c r="GX40" s="127" t="s">
        <v>2329</v>
      </c>
      <c r="GY40" s="121">
        <v>1</v>
      </c>
      <c r="GZ40" s="121" t="s">
        <v>1172</v>
      </c>
      <c r="HA40" s="121" t="s">
        <v>213</v>
      </c>
      <c r="HB40" s="121">
        <v>2</v>
      </c>
      <c r="HC40" s="121" t="s">
        <v>328</v>
      </c>
      <c r="HD40" s="121" t="s">
        <v>1173</v>
      </c>
      <c r="HE40" s="118" t="s">
        <v>54</v>
      </c>
      <c r="HF40" s="128" t="s">
        <v>2330</v>
      </c>
      <c r="HG40" s="128">
        <v>2</v>
      </c>
      <c r="HH40" s="128" t="s">
        <v>1172</v>
      </c>
      <c r="HI40" s="128" t="s">
        <v>213</v>
      </c>
      <c r="HJ40" s="128">
        <v>2</v>
      </c>
      <c r="HK40" s="128" t="s">
        <v>328</v>
      </c>
      <c r="HL40" s="128" t="s">
        <v>1173</v>
      </c>
      <c r="HM40" s="129" t="s">
        <v>54</v>
      </c>
      <c r="HN40" s="127" t="s">
        <v>2331</v>
      </c>
      <c r="HO40" s="121">
        <v>0</v>
      </c>
      <c r="HP40" s="121" t="s">
        <v>1172</v>
      </c>
      <c r="HQ40" s="121" t="s">
        <v>213</v>
      </c>
      <c r="HR40" s="121">
        <v>2</v>
      </c>
      <c r="HS40" s="121" t="s">
        <v>328</v>
      </c>
      <c r="HT40" s="121" t="s">
        <v>1173</v>
      </c>
      <c r="HU40" s="118" t="s">
        <v>54</v>
      </c>
      <c r="HV40" s="128" t="s">
        <v>2332</v>
      </c>
      <c r="HW40" s="128">
        <v>3</v>
      </c>
      <c r="HX40" s="128" t="s">
        <v>1172</v>
      </c>
      <c r="HY40" s="128" t="s">
        <v>213</v>
      </c>
      <c r="HZ40" s="128">
        <v>2</v>
      </c>
      <c r="IA40" s="128" t="s">
        <v>328</v>
      </c>
      <c r="IB40" s="128" t="s">
        <v>1173</v>
      </c>
      <c r="IC40" s="129" t="s">
        <v>54</v>
      </c>
      <c r="ID40" s="127" t="s">
        <v>2333</v>
      </c>
      <c r="IE40" s="121">
        <v>0</v>
      </c>
      <c r="IF40" s="121" t="s">
        <v>1172</v>
      </c>
      <c r="IG40" s="121" t="s">
        <v>213</v>
      </c>
      <c r="IH40" s="121">
        <v>2</v>
      </c>
      <c r="II40" s="121" t="s">
        <v>328</v>
      </c>
      <c r="IJ40" s="121" t="s">
        <v>1173</v>
      </c>
      <c r="IK40" s="118" t="s">
        <v>54</v>
      </c>
      <c r="IL40" s="128" t="s">
        <v>2334</v>
      </c>
      <c r="IM40" s="128">
        <v>2</v>
      </c>
      <c r="IN40" s="128" t="s">
        <v>1172</v>
      </c>
      <c r="IO40" s="128" t="s">
        <v>213</v>
      </c>
      <c r="IP40" s="128">
        <v>2</v>
      </c>
      <c r="IQ40" s="128" t="s">
        <v>328</v>
      </c>
      <c r="IR40" s="128" t="s">
        <v>1173</v>
      </c>
      <c r="IS40" s="129" t="s">
        <v>54</v>
      </c>
    </row>
    <row r="41" spans="1:253" s="123" customFormat="1" ht="12.75" customHeight="1">
      <c r="A41" s="123" t="s">
        <v>2335</v>
      </c>
      <c r="B41" s="123" t="s">
        <v>207</v>
      </c>
      <c r="C41" s="123" t="s">
        <v>2336</v>
      </c>
      <c r="D41" s="123" t="s">
        <v>2337</v>
      </c>
      <c r="E41" s="123" t="s">
        <v>2338</v>
      </c>
      <c r="F41" s="123" t="s">
        <v>2339</v>
      </c>
      <c r="G41" s="116">
        <v>11400000</v>
      </c>
      <c r="H41" s="117" t="s">
        <v>2340</v>
      </c>
      <c r="I41" s="117" t="s">
        <v>213</v>
      </c>
      <c r="J41" s="117">
        <v>2</v>
      </c>
      <c r="K41" s="117" t="s">
        <v>2341</v>
      </c>
      <c r="L41" s="117" t="s">
        <v>2342</v>
      </c>
      <c r="M41" s="118" t="s">
        <v>50</v>
      </c>
      <c r="N41" s="127" t="s">
        <v>2343</v>
      </c>
      <c r="O41" s="119">
        <v>27166</v>
      </c>
      <c r="P41" s="119" t="s">
        <v>2344</v>
      </c>
      <c r="Q41" s="119" t="s">
        <v>218</v>
      </c>
      <c r="R41" s="119">
        <v>1</v>
      </c>
      <c r="S41" s="119" t="s">
        <v>2345</v>
      </c>
      <c r="T41" s="119" t="s">
        <v>2346</v>
      </c>
      <c r="U41" s="120" t="s">
        <v>2347</v>
      </c>
      <c r="V41" s="127" t="s">
        <v>2348</v>
      </c>
      <c r="W41" s="117">
        <v>11400000</v>
      </c>
      <c r="X41" s="117" t="s">
        <v>2349</v>
      </c>
      <c r="Y41" s="117" t="s">
        <v>213</v>
      </c>
      <c r="Z41" s="117">
        <v>2</v>
      </c>
      <c r="AA41" s="117" t="s">
        <v>2350</v>
      </c>
      <c r="AB41" s="117" t="s">
        <v>2342</v>
      </c>
      <c r="AC41" s="118" t="s">
        <v>2351</v>
      </c>
      <c r="AD41" s="127" t="s">
        <v>2352</v>
      </c>
      <c r="AE41" s="125">
        <v>6300000</v>
      </c>
      <c r="AF41" s="125" t="s">
        <v>2340</v>
      </c>
      <c r="AG41" s="125" t="s">
        <v>213</v>
      </c>
      <c r="AH41" s="125">
        <v>2</v>
      </c>
      <c r="AI41" s="125" t="s">
        <v>2353</v>
      </c>
      <c r="AJ41" s="125" t="s">
        <v>2342</v>
      </c>
      <c r="AK41" s="126" t="s">
        <v>50</v>
      </c>
      <c r="AL41" s="127" t="s">
        <v>2354</v>
      </c>
      <c r="AM41" s="117">
        <v>53000</v>
      </c>
      <c r="AN41" s="117" t="s">
        <v>2355</v>
      </c>
      <c r="AO41" s="117" t="s">
        <v>300</v>
      </c>
      <c r="AP41" s="117">
        <v>3</v>
      </c>
      <c r="AQ41" s="117" t="s">
        <v>2356</v>
      </c>
      <c r="AR41" s="117" t="s">
        <v>2357</v>
      </c>
      <c r="AS41" s="118" t="s">
        <v>400</v>
      </c>
      <c r="AT41" s="128" t="s">
        <v>2358</v>
      </c>
      <c r="AU41" s="125" t="s">
        <v>230</v>
      </c>
      <c r="AV41" s="125" t="s">
        <v>230</v>
      </c>
      <c r="AW41" s="125" t="s">
        <v>230</v>
      </c>
      <c r="AX41" s="125" t="s">
        <v>230</v>
      </c>
      <c r="AY41" s="125" t="s">
        <v>410</v>
      </c>
      <c r="AZ41" s="125" t="s">
        <v>230</v>
      </c>
      <c r="BA41" s="126" t="s">
        <v>1577</v>
      </c>
      <c r="BB41" s="127" t="s">
        <v>2359</v>
      </c>
      <c r="BC41" s="117" t="s">
        <v>230</v>
      </c>
      <c r="BD41" s="117" t="s">
        <v>230</v>
      </c>
      <c r="BE41" s="117" t="s">
        <v>230</v>
      </c>
      <c r="BF41" s="117" t="s">
        <v>230</v>
      </c>
      <c r="BG41" s="117" t="s">
        <v>230</v>
      </c>
      <c r="BH41" s="117" t="s">
        <v>230</v>
      </c>
      <c r="BI41" s="118" t="s">
        <v>2360</v>
      </c>
      <c r="BJ41" s="128" t="s">
        <v>2361</v>
      </c>
      <c r="BK41" s="128">
        <v>225</v>
      </c>
      <c r="BL41" s="128" t="s">
        <v>2362</v>
      </c>
      <c r="BM41" s="128" t="s">
        <v>213</v>
      </c>
      <c r="BN41" s="128">
        <v>2</v>
      </c>
      <c r="BO41" s="128" t="s">
        <v>2363</v>
      </c>
      <c r="BP41" s="125" t="s">
        <v>256</v>
      </c>
      <c r="BQ41" s="129" t="s">
        <v>50</v>
      </c>
      <c r="BR41" s="127" t="s">
        <v>2364</v>
      </c>
      <c r="BS41" s="121" t="s">
        <v>230</v>
      </c>
      <c r="BT41" s="121">
        <v>0</v>
      </c>
      <c r="BU41" s="121" t="s">
        <v>230</v>
      </c>
      <c r="BV41" s="121" t="s">
        <v>230</v>
      </c>
      <c r="BW41" s="121">
        <v>0</v>
      </c>
      <c r="BX41" s="121">
        <v>0</v>
      </c>
      <c r="BY41" s="118" t="s">
        <v>2347</v>
      </c>
      <c r="BZ41" s="128" t="s">
        <v>2365</v>
      </c>
      <c r="CA41" s="128" t="s">
        <v>230</v>
      </c>
      <c r="CB41" s="128">
        <v>0</v>
      </c>
      <c r="CC41" s="128" t="s">
        <v>230</v>
      </c>
      <c r="CD41" s="128" t="s">
        <v>230</v>
      </c>
      <c r="CE41" s="128">
        <v>0</v>
      </c>
      <c r="CF41" s="128">
        <v>0</v>
      </c>
      <c r="CG41" s="129" t="s">
        <v>2347</v>
      </c>
      <c r="CH41" s="127" t="s">
        <v>2366</v>
      </c>
      <c r="CI41" s="128" t="e">
        <v>#N/A</v>
      </c>
      <c r="CJ41" s="128" t="e">
        <v>#N/A</v>
      </c>
      <c r="CK41" s="128" t="e">
        <v>#N/A</v>
      </c>
      <c r="CL41" s="128" t="e">
        <v>#N/A</v>
      </c>
      <c r="CM41" s="128" t="e">
        <v>#N/A</v>
      </c>
      <c r="CN41" s="128" t="e">
        <v>#N/A</v>
      </c>
      <c r="CO41" s="130" t="e">
        <v>#N/A</v>
      </c>
      <c r="CP41" s="128" t="s">
        <v>2367</v>
      </c>
      <c r="CQ41" s="121" t="s">
        <v>230</v>
      </c>
      <c r="CR41" s="121">
        <v>0</v>
      </c>
      <c r="CS41" s="121" t="s">
        <v>230</v>
      </c>
      <c r="CT41" s="121" t="s">
        <v>230</v>
      </c>
      <c r="CU41" s="121">
        <v>0</v>
      </c>
      <c r="CV41" s="121">
        <v>0</v>
      </c>
      <c r="CW41" s="118" t="s">
        <v>2347</v>
      </c>
      <c r="CX41" s="128" t="s">
        <v>2368</v>
      </c>
      <c r="CY41" s="125">
        <v>4400000</v>
      </c>
      <c r="CZ41" s="125" t="s">
        <v>2369</v>
      </c>
      <c r="DA41" s="125" t="s">
        <v>213</v>
      </c>
      <c r="DB41" s="125">
        <v>2</v>
      </c>
      <c r="DC41" s="125" t="s">
        <v>2370</v>
      </c>
      <c r="DD41" s="125" t="s">
        <v>2371</v>
      </c>
      <c r="DE41" s="131" t="s">
        <v>2351</v>
      </c>
      <c r="DF41" s="127" t="s">
        <v>2372</v>
      </c>
      <c r="DG41" s="117">
        <v>5100000</v>
      </c>
      <c r="DH41" s="121" t="s">
        <v>2373</v>
      </c>
      <c r="DI41" s="121" t="s">
        <v>213</v>
      </c>
      <c r="DJ41" s="121">
        <v>2</v>
      </c>
      <c r="DK41" s="121" t="s">
        <v>2374</v>
      </c>
      <c r="DL41" s="121" t="s">
        <v>2375</v>
      </c>
      <c r="DM41" s="118" t="s">
        <v>56</v>
      </c>
      <c r="DN41" s="128" t="s">
        <v>2376</v>
      </c>
      <c r="DO41" s="125">
        <v>1900000</v>
      </c>
      <c r="DP41" s="128" t="s">
        <v>2373</v>
      </c>
      <c r="DQ41" s="128" t="s">
        <v>213</v>
      </c>
      <c r="DR41" s="128">
        <v>2</v>
      </c>
      <c r="DS41" s="128" t="s">
        <v>2377</v>
      </c>
      <c r="DT41" s="128" t="s">
        <v>2375</v>
      </c>
      <c r="DU41" s="129" t="s">
        <v>56</v>
      </c>
      <c r="DV41" s="127" t="s">
        <v>2378</v>
      </c>
      <c r="DW41" s="117">
        <v>1900000</v>
      </c>
      <c r="DX41" s="121" t="s">
        <v>2369</v>
      </c>
      <c r="DY41" s="121" t="s">
        <v>213</v>
      </c>
      <c r="DZ41" s="121">
        <v>2</v>
      </c>
      <c r="EA41" s="121" t="s">
        <v>2370</v>
      </c>
      <c r="EB41" s="121" t="s">
        <v>2371</v>
      </c>
      <c r="EC41" s="118" t="s">
        <v>2351</v>
      </c>
      <c r="ED41" s="128" t="s">
        <v>2379</v>
      </c>
      <c r="EE41" s="125">
        <v>1500000</v>
      </c>
      <c r="EF41" s="128" t="s">
        <v>2369</v>
      </c>
      <c r="EG41" s="128" t="s">
        <v>213</v>
      </c>
      <c r="EH41" s="128">
        <v>2</v>
      </c>
      <c r="EI41" s="128" t="s">
        <v>2380</v>
      </c>
      <c r="EJ41" s="128" t="s">
        <v>2371</v>
      </c>
      <c r="EK41" s="129" t="s">
        <v>2351</v>
      </c>
      <c r="EL41" s="127" t="s">
        <v>2381</v>
      </c>
      <c r="EM41" s="117">
        <v>1000000</v>
      </c>
      <c r="EN41" s="121" t="s">
        <v>2369</v>
      </c>
      <c r="EO41" s="121" t="s">
        <v>213</v>
      </c>
      <c r="EP41" s="121">
        <v>2</v>
      </c>
      <c r="EQ41" s="121" t="s">
        <v>2382</v>
      </c>
      <c r="ER41" s="121" t="s">
        <v>2371</v>
      </c>
      <c r="ES41" s="118" t="s">
        <v>2351</v>
      </c>
      <c r="ET41" s="128" t="s">
        <v>2383</v>
      </c>
      <c r="EU41" s="128">
        <v>225</v>
      </c>
      <c r="EV41" s="128" t="s">
        <v>2362</v>
      </c>
      <c r="EW41" s="128" t="s">
        <v>213</v>
      </c>
      <c r="EX41" s="128">
        <v>2</v>
      </c>
      <c r="EY41" s="128" t="s">
        <v>2363</v>
      </c>
      <c r="EZ41" s="128" t="s">
        <v>256</v>
      </c>
      <c r="FA41" s="129" t="s">
        <v>50</v>
      </c>
      <c r="FB41" s="127" t="s">
        <v>2384</v>
      </c>
      <c r="FC41" s="121">
        <v>2</v>
      </c>
      <c r="FD41" s="121">
        <v>0</v>
      </c>
      <c r="FE41" s="121" t="s">
        <v>218</v>
      </c>
      <c r="FF41" s="121">
        <v>1</v>
      </c>
      <c r="FG41" s="121" t="s">
        <v>2385</v>
      </c>
      <c r="FH41" s="121">
        <v>0</v>
      </c>
      <c r="FI41" s="118" t="s">
        <v>2347</v>
      </c>
      <c r="FJ41" s="127" t="s">
        <v>2386</v>
      </c>
      <c r="FK41" s="128" t="s">
        <v>230</v>
      </c>
      <c r="FL41" s="128" t="s">
        <v>2387</v>
      </c>
      <c r="FM41" s="128" t="s">
        <v>230</v>
      </c>
      <c r="FN41" s="128" t="s">
        <v>230</v>
      </c>
      <c r="FO41" s="128" t="s">
        <v>230</v>
      </c>
      <c r="FP41" s="125" t="s">
        <v>1927</v>
      </c>
      <c r="FQ41" s="126" t="s">
        <v>2388</v>
      </c>
      <c r="FR41" s="127" t="s">
        <v>2389</v>
      </c>
      <c r="FS41" s="121" t="s">
        <v>230</v>
      </c>
      <c r="FT41" s="121" t="s">
        <v>2387</v>
      </c>
      <c r="FU41" s="121" t="s">
        <v>230</v>
      </c>
      <c r="FV41" s="121" t="s">
        <v>230</v>
      </c>
      <c r="FW41" s="121" t="s">
        <v>230</v>
      </c>
      <c r="FX41" s="121" t="s">
        <v>1927</v>
      </c>
      <c r="FY41" s="118" t="s">
        <v>2388</v>
      </c>
      <c r="FZ41" s="128" t="s">
        <v>2390</v>
      </c>
      <c r="GA41" s="128">
        <v>0</v>
      </c>
      <c r="GB41" s="128" t="s">
        <v>328</v>
      </c>
      <c r="GC41" s="128" t="s">
        <v>213</v>
      </c>
      <c r="GD41" s="128">
        <v>2</v>
      </c>
      <c r="GE41" s="128" t="s">
        <v>262</v>
      </c>
      <c r="GF41" s="128" t="s">
        <v>263</v>
      </c>
      <c r="GG41" s="129" t="s">
        <v>2391</v>
      </c>
      <c r="GH41" s="127" t="s">
        <v>2392</v>
      </c>
      <c r="GI41" s="121">
        <v>1</v>
      </c>
      <c r="GJ41" s="121" t="s">
        <v>328</v>
      </c>
      <c r="GK41" s="121" t="s">
        <v>213</v>
      </c>
      <c r="GL41" s="121">
        <v>2</v>
      </c>
      <c r="GM41" s="121" t="s">
        <v>262</v>
      </c>
      <c r="GN41" s="121" t="s">
        <v>263</v>
      </c>
      <c r="GO41" s="118" t="s">
        <v>2391</v>
      </c>
      <c r="GP41" s="128" t="s">
        <v>2393</v>
      </c>
      <c r="GQ41" s="128">
        <v>0</v>
      </c>
      <c r="GR41" s="128" t="s">
        <v>328</v>
      </c>
      <c r="GS41" s="128" t="s">
        <v>213</v>
      </c>
      <c r="GT41" s="128">
        <v>2</v>
      </c>
      <c r="GU41" s="128" t="s">
        <v>262</v>
      </c>
      <c r="GV41" s="128" t="s">
        <v>263</v>
      </c>
      <c r="GW41" s="129" t="s">
        <v>2391</v>
      </c>
      <c r="GX41" s="127" t="s">
        <v>2394</v>
      </c>
      <c r="GY41" s="121">
        <v>0</v>
      </c>
      <c r="GZ41" s="121" t="s">
        <v>328</v>
      </c>
      <c r="HA41" s="121" t="s">
        <v>213</v>
      </c>
      <c r="HB41" s="121">
        <v>2</v>
      </c>
      <c r="HC41" s="121" t="s">
        <v>262</v>
      </c>
      <c r="HD41" s="121" t="s">
        <v>263</v>
      </c>
      <c r="HE41" s="118" t="s">
        <v>2391</v>
      </c>
      <c r="HF41" s="128" t="s">
        <v>2395</v>
      </c>
      <c r="HG41" s="128">
        <v>0</v>
      </c>
      <c r="HH41" s="128" t="s">
        <v>328</v>
      </c>
      <c r="HI41" s="128" t="s">
        <v>213</v>
      </c>
      <c r="HJ41" s="128">
        <v>2</v>
      </c>
      <c r="HK41" s="128" t="s">
        <v>262</v>
      </c>
      <c r="HL41" s="128" t="s">
        <v>263</v>
      </c>
      <c r="HM41" s="129" t="s">
        <v>2391</v>
      </c>
      <c r="HN41" s="127" t="s">
        <v>2396</v>
      </c>
      <c r="HO41" s="121">
        <v>0</v>
      </c>
      <c r="HP41" s="121" t="s">
        <v>328</v>
      </c>
      <c r="HQ41" s="121" t="s">
        <v>213</v>
      </c>
      <c r="HR41" s="121">
        <v>2</v>
      </c>
      <c r="HS41" s="121" t="s">
        <v>262</v>
      </c>
      <c r="HT41" s="121" t="s">
        <v>263</v>
      </c>
      <c r="HU41" s="118" t="s">
        <v>2391</v>
      </c>
      <c r="HV41" s="128" t="s">
        <v>2397</v>
      </c>
      <c r="HW41" s="128">
        <v>2</v>
      </c>
      <c r="HX41" s="128" t="s">
        <v>328</v>
      </c>
      <c r="HY41" s="128" t="s">
        <v>213</v>
      </c>
      <c r="HZ41" s="128">
        <v>2</v>
      </c>
      <c r="IA41" s="128" t="s">
        <v>262</v>
      </c>
      <c r="IB41" s="128" t="s">
        <v>263</v>
      </c>
      <c r="IC41" s="129" t="s">
        <v>2391</v>
      </c>
      <c r="ID41" s="127" t="s">
        <v>2398</v>
      </c>
      <c r="IE41" s="121">
        <v>0</v>
      </c>
      <c r="IF41" s="121" t="s">
        <v>328</v>
      </c>
      <c r="IG41" s="121" t="s">
        <v>213</v>
      </c>
      <c r="IH41" s="121">
        <v>2</v>
      </c>
      <c r="II41" s="121" t="s">
        <v>262</v>
      </c>
      <c r="IJ41" s="121" t="s">
        <v>263</v>
      </c>
      <c r="IK41" s="118" t="s">
        <v>2391</v>
      </c>
      <c r="IL41" s="128" t="s">
        <v>2399</v>
      </c>
      <c r="IM41" s="128">
        <v>3</v>
      </c>
      <c r="IN41" s="128" t="s">
        <v>328</v>
      </c>
      <c r="IO41" s="128" t="s">
        <v>213</v>
      </c>
      <c r="IP41" s="128">
        <v>2</v>
      </c>
      <c r="IQ41" s="128" t="s">
        <v>262</v>
      </c>
      <c r="IR41" s="128" t="s">
        <v>263</v>
      </c>
      <c r="IS41" s="129" t="s">
        <v>2391</v>
      </c>
    </row>
    <row r="42" spans="1:253" s="123" customFormat="1" ht="12.75" customHeight="1">
      <c r="A42" s="123" t="s">
        <v>2400</v>
      </c>
      <c r="B42" s="123" t="s">
        <v>273</v>
      </c>
      <c r="C42" s="123" t="s">
        <v>2401</v>
      </c>
      <c r="D42" s="123" t="s">
        <v>2402</v>
      </c>
      <c r="E42" s="123" t="s">
        <v>2403</v>
      </c>
      <c r="F42" s="123" t="s">
        <v>2404</v>
      </c>
      <c r="G42" s="116">
        <v>237655000</v>
      </c>
      <c r="H42" s="117" t="s">
        <v>2405</v>
      </c>
      <c r="I42" s="117" t="s">
        <v>300</v>
      </c>
      <c r="J42" s="117">
        <v>3</v>
      </c>
      <c r="K42" s="117" t="s">
        <v>2406</v>
      </c>
      <c r="L42" s="117" t="s">
        <v>2407</v>
      </c>
      <c r="M42" s="118" t="s">
        <v>2408</v>
      </c>
      <c r="N42" s="127" t="s">
        <v>2409</v>
      </c>
      <c r="O42" s="119">
        <v>416060</v>
      </c>
      <c r="P42" s="119" t="s">
        <v>2410</v>
      </c>
      <c r="Q42" s="119" t="s">
        <v>300</v>
      </c>
      <c r="R42" s="119">
        <v>3</v>
      </c>
      <c r="S42" s="119" t="s">
        <v>2411</v>
      </c>
      <c r="T42" s="119" t="s">
        <v>2412</v>
      </c>
      <c r="U42" s="120" t="s">
        <v>2408</v>
      </c>
      <c r="V42" s="127" t="s">
        <v>2413</v>
      </c>
      <c r="W42" s="117">
        <v>3594000</v>
      </c>
      <c r="X42" s="117" t="s">
        <v>2414</v>
      </c>
      <c r="Y42" s="117" t="s">
        <v>300</v>
      </c>
      <c r="Z42" s="117">
        <v>3</v>
      </c>
      <c r="AA42" s="117" t="s">
        <v>2415</v>
      </c>
      <c r="AB42" s="117" t="s">
        <v>2416</v>
      </c>
      <c r="AC42" s="118" t="s">
        <v>2408</v>
      </c>
      <c r="AD42" s="127" t="s">
        <v>2417</v>
      </c>
      <c r="AE42" s="125">
        <v>3594000</v>
      </c>
      <c r="AF42" s="125" t="s">
        <v>2414</v>
      </c>
      <c r="AG42" s="125" t="s">
        <v>300</v>
      </c>
      <c r="AH42" s="125">
        <v>3</v>
      </c>
      <c r="AI42" s="125" t="s">
        <v>2418</v>
      </c>
      <c r="AJ42" s="125" t="s">
        <v>2416</v>
      </c>
      <c r="AK42" s="126" t="s">
        <v>2408</v>
      </c>
      <c r="AL42" s="127" t="s">
        <v>2419</v>
      </c>
      <c r="AM42" s="117" t="s">
        <v>230</v>
      </c>
      <c r="AN42" s="117" t="s">
        <v>230</v>
      </c>
      <c r="AO42" s="117" t="s">
        <v>230</v>
      </c>
      <c r="AP42" s="117" t="s">
        <v>230</v>
      </c>
      <c r="AQ42" s="117" t="s">
        <v>2420</v>
      </c>
      <c r="AR42" s="117" t="s">
        <v>230</v>
      </c>
      <c r="AS42" s="118" t="s">
        <v>2408</v>
      </c>
      <c r="AT42" s="128" t="s">
        <v>2421</v>
      </c>
      <c r="AU42" s="125" t="s">
        <v>230</v>
      </c>
      <c r="AV42" s="125" t="s">
        <v>230</v>
      </c>
      <c r="AW42" s="125" t="s">
        <v>230</v>
      </c>
      <c r="AX42" s="125" t="s">
        <v>230</v>
      </c>
      <c r="AY42" s="125" t="s">
        <v>2422</v>
      </c>
      <c r="AZ42" s="125" t="s">
        <v>230</v>
      </c>
      <c r="BA42" s="126" t="s">
        <v>411</v>
      </c>
      <c r="BB42" s="127" t="s">
        <v>2423</v>
      </c>
      <c r="BC42" s="117" t="s">
        <v>230</v>
      </c>
      <c r="BD42" s="117" t="s">
        <v>230</v>
      </c>
      <c r="BE42" s="117" t="s">
        <v>230</v>
      </c>
      <c r="BF42" s="117" t="s">
        <v>230</v>
      </c>
      <c r="BG42" s="117" t="s">
        <v>2422</v>
      </c>
      <c r="BH42" s="117" t="s">
        <v>230</v>
      </c>
      <c r="BI42" s="118" t="s">
        <v>411</v>
      </c>
      <c r="BJ42" s="128" t="s">
        <v>2424</v>
      </c>
      <c r="BK42" s="128">
        <v>26</v>
      </c>
      <c r="BL42" s="128" t="s">
        <v>2425</v>
      </c>
      <c r="BM42" s="128" t="s">
        <v>213</v>
      </c>
      <c r="BN42" s="128">
        <v>2</v>
      </c>
      <c r="BO42" s="128" t="s">
        <v>2426</v>
      </c>
      <c r="BP42" s="125" t="s">
        <v>674</v>
      </c>
      <c r="BQ42" s="129" t="s">
        <v>46</v>
      </c>
      <c r="BR42" s="127" t="s">
        <v>2427</v>
      </c>
      <c r="BS42" s="121" t="s">
        <v>230</v>
      </c>
      <c r="BT42" s="121" t="s">
        <v>230</v>
      </c>
      <c r="BU42" s="121" t="s">
        <v>230</v>
      </c>
      <c r="BV42" s="121" t="s">
        <v>230</v>
      </c>
      <c r="BW42" s="121" t="s">
        <v>2422</v>
      </c>
      <c r="BX42" s="121" t="s">
        <v>230</v>
      </c>
      <c r="BY42" s="118" t="s">
        <v>411</v>
      </c>
      <c r="BZ42" s="128" t="s">
        <v>2428</v>
      </c>
      <c r="CA42" s="128" t="s">
        <v>230</v>
      </c>
      <c r="CB42" s="128" t="s">
        <v>230</v>
      </c>
      <c r="CC42" s="128" t="s">
        <v>230</v>
      </c>
      <c r="CD42" s="128" t="s">
        <v>230</v>
      </c>
      <c r="CE42" s="128" t="s">
        <v>2422</v>
      </c>
      <c r="CF42" s="128" t="s">
        <v>230</v>
      </c>
      <c r="CG42" s="129" t="s">
        <v>411</v>
      </c>
      <c r="CH42" s="127" t="s">
        <v>2429</v>
      </c>
      <c r="CI42" s="128" t="e">
        <v>#N/A</v>
      </c>
      <c r="CJ42" s="128" t="e">
        <v>#N/A</v>
      </c>
      <c r="CK42" s="128" t="e">
        <v>#N/A</v>
      </c>
      <c r="CL42" s="128" t="e">
        <v>#N/A</v>
      </c>
      <c r="CM42" s="128" t="e">
        <v>#N/A</v>
      </c>
      <c r="CN42" s="128" t="e">
        <v>#N/A</v>
      </c>
      <c r="CO42" s="130" t="e">
        <v>#N/A</v>
      </c>
      <c r="CP42" s="128" t="s">
        <v>2430</v>
      </c>
      <c r="CQ42" s="121" t="s">
        <v>230</v>
      </c>
      <c r="CR42" s="121" t="s">
        <v>230</v>
      </c>
      <c r="CS42" s="121" t="s">
        <v>230</v>
      </c>
      <c r="CT42" s="121" t="s">
        <v>230</v>
      </c>
      <c r="CU42" s="121" t="s">
        <v>2422</v>
      </c>
      <c r="CV42" s="121" t="s">
        <v>230</v>
      </c>
      <c r="CW42" s="118" t="s">
        <v>411</v>
      </c>
      <c r="CX42" s="128" t="s">
        <v>2431</v>
      </c>
      <c r="CY42" s="125" t="s">
        <v>230</v>
      </c>
      <c r="CZ42" s="125" t="s">
        <v>230</v>
      </c>
      <c r="DA42" s="125" t="s">
        <v>230</v>
      </c>
      <c r="DB42" s="125" t="s">
        <v>230</v>
      </c>
      <c r="DC42" s="125" t="s">
        <v>2432</v>
      </c>
      <c r="DD42" s="125" t="s">
        <v>230</v>
      </c>
      <c r="DE42" s="131" t="s">
        <v>2408</v>
      </c>
      <c r="DF42" s="127" t="s">
        <v>2433</v>
      </c>
      <c r="DG42" s="117" t="s">
        <v>230</v>
      </c>
      <c r="DH42" s="121" t="s">
        <v>230</v>
      </c>
      <c r="DI42" s="121" t="s">
        <v>230</v>
      </c>
      <c r="DJ42" s="121" t="s">
        <v>230</v>
      </c>
      <c r="DK42" s="121" t="s">
        <v>2432</v>
      </c>
      <c r="DL42" s="121" t="s">
        <v>230</v>
      </c>
      <c r="DM42" s="118" t="s">
        <v>2408</v>
      </c>
      <c r="DN42" s="128" t="s">
        <v>2434</v>
      </c>
      <c r="DO42" s="125" t="s">
        <v>230</v>
      </c>
      <c r="DP42" s="128" t="s">
        <v>230</v>
      </c>
      <c r="DQ42" s="128" t="s">
        <v>230</v>
      </c>
      <c r="DR42" s="128" t="s">
        <v>230</v>
      </c>
      <c r="DS42" s="128" t="s">
        <v>2432</v>
      </c>
      <c r="DT42" s="128" t="s">
        <v>230</v>
      </c>
      <c r="DU42" s="129" t="s">
        <v>2408</v>
      </c>
      <c r="DV42" s="127" t="s">
        <v>2435</v>
      </c>
      <c r="DW42" s="117" t="s">
        <v>230</v>
      </c>
      <c r="DX42" s="121" t="s">
        <v>230</v>
      </c>
      <c r="DY42" s="121" t="s">
        <v>230</v>
      </c>
      <c r="DZ42" s="121" t="s">
        <v>230</v>
      </c>
      <c r="EA42" s="121" t="s">
        <v>2432</v>
      </c>
      <c r="EB42" s="121" t="s">
        <v>230</v>
      </c>
      <c r="EC42" s="118" t="s">
        <v>2408</v>
      </c>
      <c r="ED42" s="128" t="s">
        <v>2436</v>
      </c>
      <c r="EE42" s="125" t="s">
        <v>230</v>
      </c>
      <c r="EF42" s="128" t="s">
        <v>230</v>
      </c>
      <c r="EG42" s="128" t="s">
        <v>230</v>
      </c>
      <c r="EH42" s="128" t="s">
        <v>230</v>
      </c>
      <c r="EI42" s="128" t="s">
        <v>2432</v>
      </c>
      <c r="EJ42" s="128" t="s">
        <v>230</v>
      </c>
      <c r="EK42" s="129" t="s">
        <v>2408</v>
      </c>
      <c r="EL42" s="127" t="s">
        <v>2437</v>
      </c>
      <c r="EM42" s="117" t="s">
        <v>230</v>
      </c>
      <c r="EN42" s="121" t="s">
        <v>230</v>
      </c>
      <c r="EO42" s="121" t="s">
        <v>230</v>
      </c>
      <c r="EP42" s="121" t="s">
        <v>230</v>
      </c>
      <c r="EQ42" s="121" t="s">
        <v>2432</v>
      </c>
      <c r="ER42" s="121" t="s">
        <v>230</v>
      </c>
      <c r="ES42" s="118" t="s">
        <v>2408</v>
      </c>
      <c r="ET42" s="128" t="s">
        <v>2438</v>
      </c>
      <c r="EU42" s="128">
        <v>131</v>
      </c>
      <c r="EV42" s="128" t="s">
        <v>2439</v>
      </c>
      <c r="EW42" s="128" t="s">
        <v>213</v>
      </c>
      <c r="EX42" s="128">
        <v>2</v>
      </c>
      <c r="EY42" s="128" t="s">
        <v>2440</v>
      </c>
      <c r="EZ42" s="128" t="s">
        <v>2441</v>
      </c>
      <c r="FA42" s="129" t="s">
        <v>46</v>
      </c>
      <c r="FB42" s="127" t="s">
        <v>2442</v>
      </c>
      <c r="FC42" s="121">
        <v>4</v>
      </c>
      <c r="FD42" s="121" t="s">
        <v>230</v>
      </c>
      <c r="FE42" s="121" t="s">
        <v>218</v>
      </c>
      <c r="FF42" s="121">
        <v>1</v>
      </c>
      <c r="FG42" s="121" t="s">
        <v>2443</v>
      </c>
      <c r="FH42" s="121" t="s">
        <v>230</v>
      </c>
      <c r="FI42" s="118" t="s">
        <v>411</v>
      </c>
      <c r="FJ42" s="127" t="s">
        <v>2444</v>
      </c>
      <c r="FK42" s="128" t="s">
        <v>230</v>
      </c>
      <c r="FL42" s="128" t="s">
        <v>230</v>
      </c>
      <c r="FM42" s="128" t="s">
        <v>230</v>
      </c>
      <c r="FN42" s="128" t="s">
        <v>230</v>
      </c>
      <c r="FO42" s="128" t="s">
        <v>2422</v>
      </c>
      <c r="FP42" s="125" t="s">
        <v>230</v>
      </c>
      <c r="FQ42" s="126" t="s">
        <v>411</v>
      </c>
      <c r="FR42" s="127" t="s">
        <v>2445</v>
      </c>
      <c r="FS42" s="121" t="s">
        <v>230</v>
      </c>
      <c r="FT42" s="121" t="s">
        <v>230</v>
      </c>
      <c r="FU42" s="121" t="s">
        <v>230</v>
      </c>
      <c r="FV42" s="121" t="s">
        <v>230</v>
      </c>
      <c r="FW42" s="121" t="s">
        <v>2422</v>
      </c>
      <c r="FX42" s="121" t="s">
        <v>230</v>
      </c>
      <c r="FY42" s="118" t="s">
        <v>411</v>
      </c>
      <c r="FZ42" s="128" t="s">
        <v>2446</v>
      </c>
      <c r="GA42" s="128">
        <v>0</v>
      </c>
      <c r="GB42" s="128" t="s">
        <v>261</v>
      </c>
      <c r="GC42" s="128" t="s">
        <v>213</v>
      </c>
      <c r="GD42" s="128">
        <v>2</v>
      </c>
      <c r="GE42" s="128" t="s">
        <v>262</v>
      </c>
      <c r="GF42" s="128" t="s">
        <v>263</v>
      </c>
      <c r="GG42" s="129" t="s">
        <v>52</v>
      </c>
      <c r="GH42" s="127" t="s">
        <v>2447</v>
      </c>
      <c r="GI42" s="121">
        <v>2</v>
      </c>
      <c r="GJ42" s="121" t="s">
        <v>261</v>
      </c>
      <c r="GK42" s="121" t="s">
        <v>213</v>
      </c>
      <c r="GL42" s="121">
        <v>2</v>
      </c>
      <c r="GM42" s="121" t="s">
        <v>262</v>
      </c>
      <c r="GN42" s="121" t="s">
        <v>263</v>
      </c>
      <c r="GO42" s="118" t="s">
        <v>52</v>
      </c>
      <c r="GP42" s="128" t="s">
        <v>2448</v>
      </c>
      <c r="GQ42" s="128">
        <v>2</v>
      </c>
      <c r="GR42" s="128" t="s">
        <v>261</v>
      </c>
      <c r="GS42" s="128" t="s">
        <v>213</v>
      </c>
      <c r="GT42" s="128">
        <v>2</v>
      </c>
      <c r="GU42" s="128" t="s">
        <v>262</v>
      </c>
      <c r="GV42" s="128" t="s">
        <v>263</v>
      </c>
      <c r="GW42" s="129" t="s">
        <v>52</v>
      </c>
      <c r="GX42" s="127" t="s">
        <v>2449</v>
      </c>
      <c r="GY42" s="121">
        <v>0</v>
      </c>
      <c r="GZ42" s="121" t="s">
        <v>261</v>
      </c>
      <c r="HA42" s="121" t="s">
        <v>213</v>
      </c>
      <c r="HB42" s="121">
        <v>2</v>
      </c>
      <c r="HC42" s="121" t="s">
        <v>262</v>
      </c>
      <c r="HD42" s="121" t="s">
        <v>263</v>
      </c>
      <c r="HE42" s="118" t="s">
        <v>52</v>
      </c>
      <c r="HF42" s="128" t="s">
        <v>2450</v>
      </c>
      <c r="HG42" s="128">
        <v>0</v>
      </c>
      <c r="HH42" s="128" t="s">
        <v>261</v>
      </c>
      <c r="HI42" s="128" t="s">
        <v>213</v>
      </c>
      <c r="HJ42" s="128">
        <v>2</v>
      </c>
      <c r="HK42" s="128" t="s">
        <v>262</v>
      </c>
      <c r="HL42" s="128" t="s">
        <v>263</v>
      </c>
      <c r="HM42" s="129" t="s">
        <v>52</v>
      </c>
      <c r="HN42" s="127" t="s">
        <v>2451</v>
      </c>
      <c r="HO42" s="121">
        <v>1</v>
      </c>
      <c r="HP42" s="121" t="s">
        <v>261</v>
      </c>
      <c r="HQ42" s="121" t="s">
        <v>213</v>
      </c>
      <c r="HR42" s="121">
        <v>2</v>
      </c>
      <c r="HS42" s="121" t="s">
        <v>262</v>
      </c>
      <c r="HT42" s="121" t="s">
        <v>263</v>
      </c>
      <c r="HU42" s="118" t="s">
        <v>52</v>
      </c>
      <c r="HV42" s="128" t="s">
        <v>2452</v>
      </c>
      <c r="HW42" s="128">
        <v>2</v>
      </c>
      <c r="HX42" s="128" t="s">
        <v>261</v>
      </c>
      <c r="HY42" s="128" t="s">
        <v>213</v>
      </c>
      <c r="HZ42" s="128">
        <v>2</v>
      </c>
      <c r="IA42" s="128" t="s">
        <v>262</v>
      </c>
      <c r="IB42" s="128" t="s">
        <v>263</v>
      </c>
      <c r="IC42" s="129" t="s">
        <v>52</v>
      </c>
      <c r="ID42" s="127" t="s">
        <v>2453</v>
      </c>
      <c r="IE42" s="121">
        <v>0</v>
      </c>
      <c r="IF42" s="121" t="s">
        <v>261</v>
      </c>
      <c r="IG42" s="121" t="s">
        <v>213</v>
      </c>
      <c r="IH42" s="121">
        <v>2</v>
      </c>
      <c r="II42" s="121" t="s">
        <v>262</v>
      </c>
      <c r="IJ42" s="121" t="s">
        <v>263</v>
      </c>
      <c r="IK42" s="118" t="s">
        <v>52</v>
      </c>
      <c r="IL42" s="128" t="s">
        <v>2454</v>
      </c>
      <c r="IM42" s="128">
        <v>2</v>
      </c>
      <c r="IN42" s="128" t="s">
        <v>261</v>
      </c>
      <c r="IO42" s="128" t="s">
        <v>213</v>
      </c>
      <c r="IP42" s="128">
        <v>2</v>
      </c>
      <c r="IQ42" s="128" t="s">
        <v>262</v>
      </c>
      <c r="IR42" s="128" t="s">
        <v>263</v>
      </c>
      <c r="IS42" s="129" t="s">
        <v>52</v>
      </c>
    </row>
    <row r="43" spans="1:253" s="123" customFormat="1" ht="12.75" customHeight="1">
      <c r="A43" s="123" t="s">
        <v>2455</v>
      </c>
      <c r="B43" s="123" t="s">
        <v>2456</v>
      </c>
      <c r="C43" s="123" t="s">
        <v>2457</v>
      </c>
      <c r="D43" s="123" t="s">
        <v>2402</v>
      </c>
      <c r="E43" s="123" t="s">
        <v>2403</v>
      </c>
      <c r="F43" s="123" t="s">
        <v>2458</v>
      </c>
      <c r="G43" s="116">
        <v>237655000</v>
      </c>
      <c r="H43" s="117" t="s">
        <v>2459</v>
      </c>
      <c r="I43" s="117" t="s">
        <v>213</v>
      </c>
      <c r="J43" s="117">
        <v>2</v>
      </c>
      <c r="K43" s="117" t="s">
        <v>2406</v>
      </c>
      <c r="L43" s="117" t="s">
        <v>2460</v>
      </c>
      <c r="M43" s="118" t="s">
        <v>63</v>
      </c>
      <c r="N43" s="127" t="s">
        <v>2461</v>
      </c>
      <c r="O43" s="119">
        <v>10738</v>
      </c>
      <c r="P43" s="119" t="s">
        <v>2462</v>
      </c>
      <c r="Q43" s="119" t="s">
        <v>213</v>
      </c>
      <c r="R43" s="119">
        <v>2</v>
      </c>
      <c r="S43" s="119" t="s">
        <v>2463</v>
      </c>
      <c r="T43" s="119" t="s">
        <v>2464</v>
      </c>
      <c r="U43" s="120" t="s">
        <v>63</v>
      </c>
      <c r="V43" s="127" t="s">
        <v>2465</v>
      </c>
      <c r="W43" s="117">
        <v>884000</v>
      </c>
      <c r="X43" s="117" t="s">
        <v>2462</v>
      </c>
      <c r="Y43" s="117" t="s">
        <v>213</v>
      </c>
      <c r="Z43" s="117">
        <v>2</v>
      </c>
      <c r="AA43" s="117" t="s">
        <v>2466</v>
      </c>
      <c r="AB43" s="117" t="s">
        <v>2464</v>
      </c>
      <c r="AC43" s="118" t="s">
        <v>63</v>
      </c>
      <c r="AD43" s="127" t="s">
        <v>2467</v>
      </c>
      <c r="AE43" s="125">
        <v>95000</v>
      </c>
      <c r="AF43" s="125" t="s">
        <v>2468</v>
      </c>
      <c r="AG43" s="125" t="s">
        <v>213</v>
      </c>
      <c r="AH43" s="125">
        <v>2</v>
      </c>
      <c r="AI43" s="125" t="s">
        <v>2469</v>
      </c>
      <c r="AJ43" s="125" t="s">
        <v>2470</v>
      </c>
      <c r="AK43" s="126" t="s">
        <v>63</v>
      </c>
      <c r="AL43" s="127" t="s">
        <v>2471</v>
      </c>
      <c r="AM43" s="117">
        <v>95000</v>
      </c>
      <c r="AN43" s="117" t="s">
        <v>2472</v>
      </c>
      <c r="AO43" s="117" t="s">
        <v>213</v>
      </c>
      <c r="AP43" s="117">
        <v>2</v>
      </c>
      <c r="AQ43" s="117" t="s">
        <v>2473</v>
      </c>
      <c r="AR43" s="117" t="s">
        <v>2470</v>
      </c>
      <c r="AS43" s="118" t="s">
        <v>63</v>
      </c>
      <c r="AT43" s="128" t="s">
        <v>2474</v>
      </c>
      <c r="AU43" s="125" t="e">
        <v>#N/A</v>
      </c>
      <c r="AV43" s="125" t="e">
        <v>#N/A</v>
      </c>
      <c r="AW43" s="125" t="e">
        <v>#N/A</v>
      </c>
      <c r="AX43" s="125" t="e">
        <v>#N/A</v>
      </c>
      <c r="AY43" s="125" t="e">
        <v>#N/A</v>
      </c>
      <c r="AZ43" s="125" t="e">
        <v>#N/A</v>
      </c>
      <c r="BA43" s="126" t="e">
        <v>#N/A</v>
      </c>
      <c r="BB43" s="127" t="s">
        <v>2475</v>
      </c>
      <c r="BC43" s="117" t="e">
        <v>#N/A</v>
      </c>
      <c r="BD43" s="117" t="e">
        <v>#N/A</v>
      </c>
      <c r="BE43" s="117" t="e">
        <v>#N/A</v>
      </c>
      <c r="BF43" s="117" t="e">
        <v>#N/A</v>
      </c>
      <c r="BG43" s="117" t="e">
        <v>#N/A</v>
      </c>
      <c r="BH43" s="117" t="e">
        <v>#N/A</v>
      </c>
      <c r="BI43" s="118" t="e">
        <v>#N/A</v>
      </c>
      <c r="BJ43" s="128" t="s">
        <v>2476</v>
      </c>
      <c r="BK43" s="128">
        <v>105</v>
      </c>
      <c r="BL43" s="128" t="s">
        <v>2472</v>
      </c>
      <c r="BM43" s="128" t="s">
        <v>213</v>
      </c>
      <c r="BN43" s="128">
        <v>2</v>
      </c>
      <c r="BO43" s="128" t="s">
        <v>2477</v>
      </c>
      <c r="BP43" s="125" t="s">
        <v>2470</v>
      </c>
      <c r="BQ43" s="129" t="s">
        <v>63</v>
      </c>
      <c r="BR43" s="127" t="s">
        <v>2478</v>
      </c>
      <c r="BS43" s="121" t="e">
        <v>#N/A</v>
      </c>
      <c r="BT43" s="121" t="e">
        <v>#N/A</v>
      </c>
      <c r="BU43" s="121" t="e">
        <v>#N/A</v>
      </c>
      <c r="BV43" s="121" t="e">
        <v>#N/A</v>
      </c>
      <c r="BW43" s="121" t="e">
        <v>#N/A</v>
      </c>
      <c r="BX43" s="121" t="e">
        <v>#N/A</v>
      </c>
      <c r="BY43" s="118" t="e">
        <v>#N/A</v>
      </c>
      <c r="BZ43" s="128" t="s">
        <v>2479</v>
      </c>
      <c r="CA43" s="128" t="e">
        <v>#N/A</v>
      </c>
      <c r="CB43" s="128" t="e">
        <v>#N/A</v>
      </c>
      <c r="CC43" s="128" t="e">
        <v>#N/A</v>
      </c>
      <c r="CD43" s="128" t="e">
        <v>#N/A</v>
      </c>
      <c r="CE43" s="128" t="e">
        <v>#N/A</v>
      </c>
      <c r="CF43" s="128" t="e">
        <v>#N/A</v>
      </c>
      <c r="CG43" s="129" t="e">
        <v>#N/A</v>
      </c>
      <c r="CH43" s="127" t="s">
        <v>2480</v>
      </c>
      <c r="CI43" s="128" t="e">
        <v>#N/A</v>
      </c>
      <c r="CJ43" s="128" t="e">
        <v>#N/A</v>
      </c>
      <c r="CK43" s="128" t="e">
        <v>#N/A</v>
      </c>
      <c r="CL43" s="128" t="e">
        <v>#N/A</v>
      </c>
      <c r="CM43" s="128" t="e">
        <v>#N/A</v>
      </c>
      <c r="CN43" s="128" t="e">
        <v>#N/A</v>
      </c>
      <c r="CO43" s="130" t="e">
        <v>#N/A</v>
      </c>
      <c r="CP43" s="128" t="s">
        <v>2481</v>
      </c>
      <c r="CQ43" s="121" t="e">
        <v>#N/A</v>
      </c>
      <c r="CR43" s="121" t="e">
        <v>#N/A</v>
      </c>
      <c r="CS43" s="121" t="e">
        <v>#N/A</v>
      </c>
      <c r="CT43" s="121" t="e">
        <v>#N/A</v>
      </c>
      <c r="CU43" s="121" t="e">
        <v>#N/A</v>
      </c>
      <c r="CV43" s="121" t="e">
        <v>#N/A</v>
      </c>
      <c r="CW43" s="118" t="e">
        <v>#N/A</v>
      </c>
      <c r="CX43" s="128" t="s">
        <v>2482</v>
      </c>
      <c r="CY43" s="125">
        <v>95000</v>
      </c>
      <c r="CZ43" s="125" t="s">
        <v>2462</v>
      </c>
      <c r="DA43" s="125" t="s">
        <v>213</v>
      </c>
      <c r="DB43" s="125">
        <v>2</v>
      </c>
      <c r="DC43" s="125" t="s">
        <v>2483</v>
      </c>
      <c r="DD43" s="125" t="s">
        <v>2462</v>
      </c>
      <c r="DE43" s="131" t="s">
        <v>63</v>
      </c>
      <c r="DF43" s="127" t="s">
        <v>2484</v>
      </c>
      <c r="DG43" s="117">
        <v>790000</v>
      </c>
      <c r="DH43" s="121" t="s">
        <v>2462</v>
      </c>
      <c r="DI43" s="121" t="s">
        <v>213</v>
      </c>
      <c r="DJ43" s="121">
        <v>2</v>
      </c>
      <c r="DK43" s="121" t="s">
        <v>2483</v>
      </c>
      <c r="DL43" s="121" t="s">
        <v>2462</v>
      </c>
      <c r="DM43" s="118" t="s">
        <v>63</v>
      </c>
      <c r="DN43" s="128" t="s">
        <v>2485</v>
      </c>
      <c r="DO43" s="125">
        <v>0</v>
      </c>
      <c r="DP43" s="128" t="s">
        <v>2462</v>
      </c>
      <c r="DQ43" s="128" t="s">
        <v>213</v>
      </c>
      <c r="DR43" s="128">
        <v>2</v>
      </c>
      <c r="DS43" s="128" t="s">
        <v>2483</v>
      </c>
      <c r="DT43" s="128" t="s">
        <v>2462</v>
      </c>
      <c r="DU43" s="129" t="s">
        <v>63</v>
      </c>
      <c r="DV43" s="127" t="s">
        <v>2486</v>
      </c>
      <c r="DW43" s="117">
        <v>95000</v>
      </c>
      <c r="DX43" s="121" t="s">
        <v>2462</v>
      </c>
      <c r="DY43" s="121" t="s">
        <v>213</v>
      </c>
      <c r="DZ43" s="121">
        <v>2</v>
      </c>
      <c r="EA43" s="121" t="s">
        <v>2483</v>
      </c>
      <c r="EB43" s="121" t="s">
        <v>2462</v>
      </c>
      <c r="EC43" s="118" t="s">
        <v>63</v>
      </c>
      <c r="ED43" s="128" t="s">
        <v>2487</v>
      </c>
      <c r="EE43" s="125">
        <v>0</v>
      </c>
      <c r="EF43" s="128" t="s">
        <v>2462</v>
      </c>
      <c r="EG43" s="128" t="s">
        <v>213</v>
      </c>
      <c r="EH43" s="128">
        <v>2</v>
      </c>
      <c r="EI43" s="128" t="s">
        <v>2483</v>
      </c>
      <c r="EJ43" s="128" t="s">
        <v>2462</v>
      </c>
      <c r="EK43" s="129" t="s">
        <v>63</v>
      </c>
      <c r="EL43" s="127" t="s">
        <v>2488</v>
      </c>
      <c r="EM43" s="117">
        <v>0</v>
      </c>
      <c r="EN43" s="121" t="s">
        <v>2462</v>
      </c>
      <c r="EO43" s="121" t="s">
        <v>213</v>
      </c>
      <c r="EP43" s="121">
        <v>2</v>
      </c>
      <c r="EQ43" s="121" t="s">
        <v>2483</v>
      </c>
      <c r="ER43" s="121" t="s">
        <v>2462</v>
      </c>
      <c r="ES43" s="118" t="s">
        <v>63</v>
      </c>
      <c r="ET43" s="128" t="s">
        <v>2489</v>
      </c>
      <c r="EU43" s="128">
        <v>131</v>
      </c>
      <c r="EV43" s="128" t="s">
        <v>2439</v>
      </c>
      <c r="EW43" s="128" t="s">
        <v>213</v>
      </c>
      <c r="EX43" s="128">
        <v>2</v>
      </c>
      <c r="EY43" s="128" t="s">
        <v>2440</v>
      </c>
      <c r="EZ43" s="128" t="s">
        <v>2441</v>
      </c>
      <c r="FA43" s="129" t="s">
        <v>46</v>
      </c>
      <c r="FB43" s="127" t="s">
        <v>2490</v>
      </c>
      <c r="FC43" s="121">
        <v>0</v>
      </c>
      <c r="FD43" s="121" t="s">
        <v>2462</v>
      </c>
      <c r="FE43" s="121" t="s">
        <v>213</v>
      </c>
      <c r="FF43" s="121">
        <v>2</v>
      </c>
      <c r="FG43" s="121" t="s">
        <v>2491</v>
      </c>
      <c r="FH43" s="121" t="s">
        <v>2462</v>
      </c>
      <c r="FI43" s="118" t="s">
        <v>63</v>
      </c>
      <c r="FJ43" s="127" t="s">
        <v>2492</v>
      </c>
      <c r="FK43" s="128" t="s">
        <v>230</v>
      </c>
      <c r="FL43" s="128" t="s">
        <v>2493</v>
      </c>
      <c r="FM43" s="128" t="s">
        <v>230</v>
      </c>
      <c r="FN43" s="128" t="s">
        <v>230</v>
      </c>
      <c r="FO43" s="128" t="s">
        <v>230</v>
      </c>
      <c r="FP43" s="125" t="s">
        <v>230</v>
      </c>
      <c r="FQ43" s="126" t="s">
        <v>2494</v>
      </c>
      <c r="FR43" s="127" t="s">
        <v>2495</v>
      </c>
      <c r="FS43" s="121" t="s">
        <v>230</v>
      </c>
      <c r="FT43" s="121" t="s">
        <v>2493</v>
      </c>
      <c r="FU43" s="121" t="s">
        <v>230</v>
      </c>
      <c r="FV43" s="121" t="s">
        <v>230</v>
      </c>
      <c r="FW43" s="121" t="s">
        <v>230</v>
      </c>
      <c r="FX43" s="121" t="s">
        <v>230</v>
      </c>
      <c r="FY43" s="118" t="s">
        <v>2494</v>
      </c>
      <c r="FZ43" s="128" t="s">
        <v>2496</v>
      </c>
      <c r="GA43" s="128">
        <v>0</v>
      </c>
      <c r="GB43" s="128" t="s">
        <v>2497</v>
      </c>
      <c r="GC43" s="128" t="s">
        <v>213</v>
      </c>
      <c r="GD43" s="128">
        <v>2</v>
      </c>
      <c r="GE43" s="128" t="s">
        <v>262</v>
      </c>
      <c r="GF43" s="128" t="s">
        <v>263</v>
      </c>
      <c r="GG43" s="129" t="s">
        <v>2494</v>
      </c>
      <c r="GH43" s="127" t="s">
        <v>2498</v>
      </c>
      <c r="GI43" s="121">
        <v>0</v>
      </c>
      <c r="GJ43" s="121" t="s">
        <v>2497</v>
      </c>
      <c r="GK43" s="121" t="s">
        <v>213</v>
      </c>
      <c r="GL43" s="121">
        <v>2</v>
      </c>
      <c r="GM43" s="121" t="s">
        <v>262</v>
      </c>
      <c r="GN43" s="121" t="s">
        <v>263</v>
      </c>
      <c r="GO43" s="118" t="s">
        <v>2494</v>
      </c>
      <c r="GP43" s="128" t="s">
        <v>2499</v>
      </c>
      <c r="GQ43" s="128">
        <v>0</v>
      </c>
      <c r="GR43" s="128" t="s">
        <v>2497</v>
      </c>
      <c r="GS43" s="128" t="s">
        <v>213</v>
      </c>
      <c r="GT43" s="128">
        <v>2</v>
      </c>
      <c r="GU43" s="128" t="s">
        <v>262</v>
      </c>
      <c r="GV43" s="128" t="s">
        <v>263</v>
      </c>
      <c r="GW43" s="129" t="s">
        <v>2494</v>
      </c>
      <c r="GX43" s="127" t="s">
        <v>2500</v>
      </c>
      <c r="GY43" s="121">
        <v>0</v>
      </c>
      <c r="GZ43" s="121" t="s">
        <v>2497</v>
      </c>
      <c r="HA43" s="121" t="s">
        <v>213</v>
      </c>
      <c r="HB43" s="121">
        <v>2</v>
      </c>
      <c r="HC43" s="121" t="s">
        <v>262</v>
      </c>
      <c r="HD43" s="121" t="s">
        <v>263</v>
      </c>
      <c r="HE43" s="118" t="s">
        <v>2494</v>
      </c>
      <c r="HF43" s="128" t="s">
        <v>2501</v>
      </c>
      <c r="HG43" s="128">
        <v>0</v>
      </c>
      <c r="HH43" s="128" t="s">
        <v>2497</v>
      </c>
      <c r="HI43" s="128" t="s">
        <v>213</v>
      </c>
      <c r="HJ43" s="128">
        <v>2</v>
      </c>
      <c r="HK43" s="128" t="s">
        <v>262</v>
      </c>
      <c r="HL43" s="128" t="s">
        <v>263</v>
      </c>
      <c r="HM43" s="129" t="s">
        <v>2494</v>
      </c>
      <c r="HN43" s="127" t="s">
        <v>2502</v>
      </c>
      <c r="HO43" s="121">
        <v>0</v>
      </c>
      <c r="HP43" s="121" t="s">
        <v>2497</v>
      </c>
      <c r="HQ43" s="121" t="s">
        <v>213</v>
      </c>
      <c r="HR43" s="121">
        <v>2</v>
      </c>
      <c r="HS43" s="121" t="s">
        <v>262</v>
      </c>
      <c r="HT43" s="121" t="s">
        <v>263</v>
      </c>
      <c r="HU43" s="118" t="s">
        <v>2494</v>
      </c>
      <c r="HV43" s="128" t="s">
        <v>2503</v>
      </c>
      <c r="HW43" s="128">
        <v>0</v>
      </c>
      <c r="HX43" s="128" t="s">
        <v>2497</v>
      </c>
      <c r="HY43" s="128" t="s">
        <v>213</v>
      </c>
      <c r="HZ43" s="128">
        <v>2</v>
      </c>
      <c r="IA43" s="128" t="s">
        <v>262</v>
      </c>
      <c r="IB43" s="128" t="s">
        <v>263</v>
      </c>
      <c r="IC43" s="129" t="s">
        <v>2494</v>
      </c>
      <c r="ID43" s="127" t="s">
        <v>2504</v>
      </c>
      <c r="IE43" s="121">
        <v>0</v>
      </c>
      <c r="IF43" s="121" t="s">
        <v>2497</v>
      </c>
      <c r="IG43" s="121" t="s">
        <v>213</v>
      </c>
      <c r="IH43" s="121">
        <v>2</v>
      </c>
      <c r="II43" s="121" t="s">
        <v>262</v>
      </c>
      <c r="IJ43" s="121" t="s">
        <v>263</v>
      </c>
      <c r="IK43" s="118" t="s">
        <v>2494</v>
      </c>
      <c r="IL43" s="128" t="s">
        <v>2505</v>
      </c>
      <c r="IM43" s="128">
        <v>3</v>
      </c>
      <c r="IN43" s="128" t="s">
        <v>2497</v>
      </c>
      <c r="IO43" s="128" t="s">
        <v>213</v>
      </c>
      <c r="IP43" s="128">
        <v>2</v>
      </c>
      <c r="IQ43" s="128" t="s">
        <v>262</v>
      </c>
      <c r="IR43" s="128" t="s">
        <v>263</v>
      </c>
      <c r="IS43" s="129" t="s">
        <v>50</v>
      </c>
    </row>
    <row r="44" spans="1:253" s="123" customFormat="1" ht="12.75" customHeight="1">
      <c r="A44" s="123" t="s">
        <v>2506</v>
      </c>
      <c r="B44" s="123" t="s">
        <v>704</v>
      </c>
      <c r="C44" s="123" t="s">
        <v>2507</v>
      </c>
      <c r="D44" s="123" t="s">
        <v>2402</v>
      </c>
      <c r="E44" s="123" t="s">
        <v>2403</v>
      </c>
      <c r="F44" s="123" t="s">
        <v>2508</v>
      </c>
      <c r="G44" s="116">
        <v>237655000</v>
      </c>
      <c r="H44" s="117" t="s">
        <v>2459</v>
      </c>
      <c r="I44" s="117" t="s">
        <v>213</v>
      </c>
      <c r="J44" s="117">
        <v>2</v>
      </c>
      <c r="K44" s="117" t="s">
        <v>2406</v>
      </c>
      <c r="L44" s="117" t="s">
        <v>2460</v>
      </c>
      <c r="M44" s="118" t="s">
        <v>63</v>
      </c>
      <c r="N44" s="127" t="s">
        <v>2509</v>
      </c>
      <c r="O44" s="119">
        <v>426798</v>
      </c>
      <c r="P44" s="119" t="s">
        <v>2510</v>
      </c>
      <c r="Q44" s="119" t="s">
        <v>213</v>
      </c>
      <c r="R44" s="119">
        <v>2</v>
      </c>
      <c r="S44" s="119" t="s">
        <v>2511</v>
      </c>
      <c r="T44" s="119" t="s">
        <v>2512</v>
      </c>
      <c r="U44" s="120" t="s">
        <v>63</v>
      </c>
      <c r="V44" s="127" t="s">
        <v>2513</v>
      </c>
      <c r="W44" s="117">
        <v>4478000</v>
      </c>
      <c r="X44" s="117" t="s">
        <v>2514</v>
      </c>
      <c r="Y44" s="117" t="s">
        <v>213</v>
      </c>
      <c r="Z44" s="117">
        <v>2</v>
      </c>
      <c r="AA44" s="117" t="s">
        <v>2515</v>
      </c>
      <c r="AB44" s="117" t="s">
        <v>2516</v>
      </c>
      <c r="AC44" s="118" t="s">
        <v>63</v>
      </c>
      <c r="AD44" s="127" t="s">
        <v>2517</v>
      </c>
      <c r="AE44" s="125">
        <v>3688000</v>
      </c>
      <c r="AF44" s="125" t="s">
        <v>2518</v>
      </c>
      <c r="AG44" s="125" t="s">
        <v>300</v>
      </c>
      <c r="AH44" s="125">
        <v>3</v>
      </c>
      <c r="AI44" s="125" t="s">
        <v>2519</v>
      </c>
      <c r="AJ44" s="125" t="s">
        <v>2520</v>
      </c>
      <c r="AK44" s="126" t="s">
        <v>63</v>
      </c>
      <c r="AL44" s="127" t="s">
        <v>2521</v>
      </c>
      <c r="AM44" s="117">
        <v>95000</v>
      </c>
      <c r="AN44" s="117" t="s">
        <v>2518</v>
      </c>
      <c r="AO44" s="117" t="s">
        <v>300</v>
      </c>
      <c r="AP44" s="117">
        <v>3</v>
      </c>
      <c r="AQ44" s="117" t="s">
        <v>2522</v>
      </c>
      <c r="AR44" s="117" t="s">
        <v>2520</v>
      </c>
      <c r="AS44" s="118" t="s">
        <v>63</v>
      </c>
      <c r="AT44" s="128" t="s">
        <v>2523</v>
      </c>
      <c r="AU44" s="125" t="e">
        <v>#N/A</v>
      </c>
      <c r="AV44" s="125" t="e">
        <v>#N/A</v>
      </c>
      <c r="AW44" s="125" t="e">
        <v>#N/A</v>
      </c>
      <c r="AX44" s="125" t="e">
        <v>#N/A</v>
      </c>
      <c r="AY44" s="125" t="e">
        <v>#N/A</v>
      </c>
      <c r="AZ44" s="125" t="e">
        <v>#N/A</v>
      </c>
      <c r="BA44" s="126" t="e">
        <v>#N/A</v>
      </c>
      <c r="BB44" s="127" t="s">
        <v>2524</v>
      </c>
      <c r="BC44" s="117" t="e">
        <v>#N/A</v>
      </c>
      <c r="BD44" s="117" t="e">
        <v>#N/A</v>
      </c>
      <c r="BE44" s="117" t="e">
        <v>#N/A</v>
      </c>
      <c r="BF44" s="117" t="e">
        <v>#N/A</v>
      </c>
      <c r="BG44" s="117" t="e">
        <v>#N/A</v>
      </c>
      <c r="BH44" s="117" t="e">
        <v>#N/A</v>
      </c>
      <c r="BI44" s="118" t="e">
        <v>#N/A</v>
      </c>
      <c r="BJ44" s="128" t="s">
        <v>2525</v>
      </c>
      <c r="BK44" s="128">
        <v>131</v>
      </c>
      <c r="BL44" s="128" t="s">
        <v>2439</v>
      </c>
      <c r="BM44" s="128" t="s">
        <v>213</v>
      </c>
      <c r="BN44" s="128">
        <v>2</v>
      </c>
      <c r="BO44" s="128" t="s">
        <v>2440</v>
      </c>
      <c r="BP44" s="125" t="s">
        <v>2441</v>
      </c>
      <c r="BQ44" s="129" t="s">
        <v>46</v>
      </c>
      <c r="BR44" s="127" t="s">
        <v>2526</v>
      </c>
      <c r="BS44" s="121" t="e">
        <v>#N/A</v>
      </c>
      <c r="BT44" s="121" t="e">
        <v>#N/A</v>
      </c>
      <c r="BU44" s="121" t="e">
        <v>#N/A</v>
      </c>
      <c r="BV44" s="121" t="e">
        <v>#N/A</v>
      </c>
      <c r="BW44" s="121" t="e">
        <v>#N/A</v>
      </c>
      <c r="BX44" s="121" t="e">
        <v>#N/A</v>
      </c>
      <c r="BY44" s="118" t="e">
        <v>#N/A</v>
      </c>
      <c r="BZ44" s="128" t="s">
        <v>2527</v>
      </c>
      <c r="CA44" s="128" t="e">
        <v>#N/A</v>
      </c>
      <c r="CB44" s="128" t="e">
        <v>#N/A</v>
      </c>
      <c r="CC44" s="128" t="e">
        <v>#N/A</v>
      </c>
      <c r="CD44" s="128" t="e">
        <v>#N/A</v>
      </c>
      <c r="CE44" s="128" t="e">
        <v>#N/A</v>
      </c>
      <c r="CF44" s="128" t="e">
        <v>#N/A</v>
      </c>
      <c r="CG44" s="129" t="e">
        <v>#N/A</v>
      </c>
      <c r="CH44" s="127" t="s">
        <v>2528</v>
      </c>
      <c r="CI44" s="128" t="e">
        <v>#N/A</v>
      </c>
      <c r="CJ44" s="128" t="e">
        <v>#N/A</v>
      </c>
      <c r="CK44" s="128" t="e">
        <v>#N/A</v>
      </c>
      <c r="CL44" s="128" t="e">
        <v>#N/A</v>
      </c>
      <c r="CM44" s="128" t="e">
        <v>#N/A</v>
      </c>
      <c r="CN44" s="128" t="e">
        <v>#N/A</v>
      </c>
      <c r="CO44" s="130" t="e">
        <v>#N/A</v>
      </c>
      <c r="CP44" s="128" t="s">
        <v>2529</v>
      </c>
      <c r="CQ44" s="121" t="e">
        <v>#N/A</v>
      </c>
      <c r="CR44" s="121" t="e">
        <v>#N/A</v>
      </c>
      <c r="CS44" s="121" t="e">
        <v>#N/A</v>
      </c>
      <c r="CT44" s="121" t="e">
        <v>#N/A</v>
      </c>
      <c r="CU44" s="121" t="e">
        <v>#N/A</v>
      </c>
      <c r="CV44" s="121" t="e">
        <v>#N/A</v>
      </c>
      <c r="CW44" s="118" t="e">
        <v>#N/A</v>
      </c>
      <c r="CX44" s="128" t="s">
        <v>2530</v>
      </c>
      <c r="CY44" s="125">
        <v>95000</v>
      </c>
      <c r="CZ44" s="125" t="s">
        <v>2531</v>
      </c>
      <c r="DA44" s="125" t="s">
        <v>300</v>
      </c>
      <c r="DB44" s="125">
        <v>3</v>
      </c>
      <c r="DC44" s="125" t="s">
        <v>2532</v>
      </c>
      <c r="DD44" s="125" t="s">
        <v>2533</v>
      </c>
      <c r="DE44" s="131" t="s">
        <v>63</v>
      </c>
      <c r="DF44" s="127" t="s">
        <v>2534</v>
      </c>
      <c r="DG44" s="117">
        <v>790000</v>
      </c>
      <c r="DH44" s="121" t="s">
        <v>2531</v>
      </c>
      <c r="DI44" s="121" t="s">
        <v>300</v>
      </c>
      <c r="DJ44" s="121">
        <v>3</v>
      </c>
      <c r="DK44" s="121" t="s">
        <v>2532</v>
      </c>
      <c r="DL44" s="121" t="s">
        <v>2533</v>
      </c>
      <c r="DM44" s="118" t="s">
        <v>63</v>
      </c>
      <c r="DN44" s="128" t="s">
        <v>2535</v>
      </c>
      <c r="DO44" s="125">
        <v>3594000</v>
      </c>
      <c r="DP44" s="128" t="s">
        <v>2531</v>
      </c>
      <c r="DQ44" s="128" t="s">
        <v>300</v>
      </c>
      <c r="DR44" s="128">
        <v>3</v>
      </c>
      <c r="DS44" s="128" t="s">
        <v>2532</v>
      </c>
      <c r="DT44" s="128" t="s">
        <v>2533</v>
      </c>
      <c r="DU44" s="129" t="s">
        <v>63</v>
      </c>
      <c r="DV44" s="127" t="s">
        <v>2536</v>
      </c>
      <c r="DW44" s="117">
        <v>95000</v>
      </c>
      <c r="DX44" s="121" t="s">
        <v>2531</v>
      </c>
      <c r="DY44" s="121" t="s">
        <v>300</v>
      </c>
      <c r="DZ44" s="121">
        <v>3</v>
      </c>
      <c r="EA44" s="121" t="s">
        <v>2532</v>
      </c>
      <c r="EB44" s="121" t="s">
        <v>2533</v>
      </c>
      <c r="EC44" s="118" t="s">
        <v>63</v>
      </c>
      <c r="ED44" s="128" t="s">
        <v>2537</v>
      </c>
      <c r="EE44" s="125">
        <v>0</v>
      </c>
      <c r="EF44" s="128" t="s">
        <v>2531</v>
      </c>
      <c r="EG44" s="128" t="s">
        <v>300</v>
      </c>
      <c r="EH44" s="128">
        <v>3</v>
      </c>
      <c r="EI44" s="128" t="s">
        <v>2532</v>
      </c>
      <c r="EJ44" s="128" t="s">
        <v>2533</v>
      </c>
      <c r="EK44" s="129" t="s">
        <v>63</v>
      </c>
      <c r="EL44" s="127" t="s">
        <v>2538</v>
      </c>
      <c r="EM44" s="117">
        <v>0</v>
      </c>
      <c r="EN44" s="121" t="s">
        <v>2531</v>
      </c>
      <c r="EO44" s="121" t="s">
        <v>300</v>
      </c>
      <c r="EP44" s="121">
        <v>3</v>
      </c>
      <c r="EQ44" s="121" t="s">
        <v>2532</v>
      </c>
      <c r="ER44" s="121" t="s">
        <v>2533</v>
      </c>
      <c r="ES44" s="118" t="s">
        <v>63</v>
      </c>
      <c r="ET44" s="128" t="s">
        <v>2539</v>
      </c>
      <c r="EU44" s="128">
        <v>131</v>
      </c>
      <c r="EV44" s="128" t="s">
        <v>2439</v>
      </c>
      <c r="EW44" s="128" t="s">
        <v>213</v>
      </c>
      <c r="EX44" s="128">
        <v>2</v>
      </c>
      <c r="EY44" s="128" t="s">
        <v>2440</v>
      </c>
      <c r="EZ44" s="128" t="s">
        <v>2441</v>
      </c>
      <c r="FA44" s="129" t="s">
        <v>46</v>
      </c>
      <c r="FB44" s="127" t="s">
        <v>2540</v>
      </c>
      <c r="FC44" s="121">
        <v>0</v>
      </c>
      <c r="FD44" s="121" t="s">
        <v>2531</v>
      </c>
      <c r="FE44" s="121" t="s">
        <v>213</v>
      </c>
      <c r="FF44" s="121">
        <v>2</v>
      </c>
      <c r="FG44" s="121" t="s">
        <v>2541</v>
      </c>
      <c r="FH44" s="121" t="s">
        <v>2533</v>
      </c>
      <c r="FI44" s="118" t="s">
        <v>63</v>
      </c>
      <c r="FJ44" s="127" t="s">
        <v>2542</v>
      </c>
      <c r="FK44" s="128" t="s">
        <v>230</v>
      </c>
      <c r="FL44" s="128" t="s">
        <v>2493</v>
      </c>
      <c r="FM44" s="128" t="s">
        <v>230</v>
      </c>
      <c r="FN44" s="128" t="s">
        <v>230</v>
      </c>
      <c r="FO44" s="128" t="s">
        <v>230</v>
      </c>
      <c r="FP44" s="125" t="s">
        <v>230</v>
      </c>
      <c r="FQ44" s="126" t="s">
        <v>2494</v>
      </c>
      <c r="FR44" s="127" t="s">
        <v>2543</v>
      </c>
      <c r="FS44" s="121" t="s">
        <v>230</v>
      </c>
      <c r="FT44" s="121" t="s">
        <v>2493</v>
      </c>
      <c r="FU44" s="121" t="s">
        <v>230</v>
      </c>
      <c r="FV44" s="121" t="s">
        <v>230</v>
      </c>
      <c r="FW44" s="121" t="s">
        <v>230</v>
      </c>
      <c r="FX44" s="121" t="s">
        <v>230</v>
      </c>
      <c r="FY44" s="118" t="s">
        <v>2494</v>
      </c>
      <c r="FZ44" s="128" t="s">
        <v>2544</v>
      </c>
      <c r="GA44" s="128">
        <v>0</v>
      </c>
      <c r="GB44" s="128" t="s">
        <v>2497</v>
      </c>
      <c r="GC44" s="128" t="s">
        <v>213</v>
      </c>
      <c r="GD44" s="128">
        <v>2</v>
      </c>
      <c r="GE44" s="128" t="s">
        <v>262</v>
      </c>
      <c r="GF44" s="128" t="s">
        <v>263</v>
      </c>
      <c r="GG44" s="129" t="s">
        <v>50</v>
      </c>
      <c r="GH44" s="127" t="s">
        <v>2545</v>
      </c>
      <c r="GI44" s="121">
        <v>2</v>
      </c>
      <c r="GJ44" s="121" t="s">
        <v>2497</v>
      </c>
      <c r="GK44" s="121" t="s">
        <v>213</v>
      </c>
      <c r="GL44" s="121">
        <v>2</v>
      </c>
      <c r="GM44" s="121" t="s">
        <v>262</v>
      </c>
      <c r="GN44" s="121" t="s">
        <v>263</v>
      </c>
      <c r="GO44" s="118" t="s">
        <v>50</v>
      </c>
      <c r="GP44" s="128" t="s">
        <v>2546</v>
      </c>
      <c r="GQ44" s="128">
        <v>2</v>
      </c>
      <c r="GR44" s="128" t="s">
        <v>2497</v>
      </c>
      <c r="GS44" s="128" t="s">
        <v>213</v>
      </c>
      <c r="GT44" s="128">
        <v>2</v>
      </c>
      <c r="GU44" s="128" t="s">
        <v>262</v>
      </c>
      <c r="GV44" s="128" t="s">
        <v>263</v>
      </c>
      <c r="GW44" s="129" t="s">
        <v>50</v>
      </c>
      <c r="GX44" s="127" t="s">
        <v>2547</v>
      </c>
      <c r="GY44" s="121">
        <v>0</v>
      </c>
      <c r="GZ44" s="121" t="s">
        <v>2497</v>
      </c>
      <c r="HA44" s="121" t="s">
        <v>213</v>
      </c>
      <c r="HB44" s="121">
        <v>2</v>
      </c>
      <c r="HC44" s="121" t="s">
        <v>262</v>
      </c>
      <c r="HD44" s="121" t="s">
        <v>263</v>
      </c>
      <c r="HE44" s="118" t="s">
        <v>50</v>
      </c>
      <c r="HF44" s="128" t="s">
        <v>2548</v>
      </c>
      <c r="HG44" s="128">
        <v>0</v>
      </c>
      <c r="HH44" s="128" t="s">
        <v>2497</v>
      </c>
      <c r="HI44" s="128" t="s">
        <v>213</v>
      </c>
      <c r="HJ44" s="128">
        <v>2</v>
      </c>
      <c r="HK44" s="128" t="s">
        <v>262</v>
      </c>
      <c r="HL44" s="128" t="s">
        <v>263</v>
      </c>
      <c r="HM44" s="129" t="s">
        <v>50</v>
      </c>
      <c r="HN44" s="127" t="s">
        <v>2549</v>
      </c>
      <c r="HO44" s="121">
        <v>1</v>
      </c>
      <c r="HP44" s="121" t="s">
        <v>2497</v>
      </c>
      <c r="HQ44" s="121" t="s">
        <v>213</v>
      </c>
      <c r="HR44" s="121">
        <v>2</v>
      </c>
      <c r="HS44" s="121" t="s">
        <v>262</v>
      </c>
      <c r="HT44" s="121" t="s">
        <v>263</v>
      </c>
      <c r="HU44" s="118" t="s">
        <v>50</v>
      </c>
      <c r="HV44" s="128" t="s">
        <v>2550</v>
      </c>
      <c r="HW44" s="128">
        <v>2</v>
      </c>
      <c r="HX44" s="128" t="s">
        <v>2497</v>
      </c>
      <c r="HY44" s="128" t="s">
        <v>213</v>
      </c>
      <c r="HZ44" s="128">
        <v>2</v>
      </c>
      <c r="IA44" s="128" t="s">
        <v>262</v>
      </c>
      <c r="IB44" s="128" t="s">
        <v>263</v>
      </c>
      <c r="IC44" s="129" t="s">
        <v>50</v>
      </c>
      <c r="ID44" s="127" t="s">
        <v>2551</v>
      </c>
      <c r="IE44" s="121">
        <v>0</v>
      </c>
      <c r="IF44" s="121" t="s">
        <v>2497</v>
      </c>
      <c r="IG44" s="121" t="s">
        <v>213</v>
      </c>
      <c r="IH44" s="121">
        <v>2</v>
      </c>
      <c r="II44" s="121" t="s">
        <v>262</v>
      </c>
      <c r="IJ44" s="121" t="s">
        <v>263</v>
      </c>
      <c r="IK44" s="118" t="s">
        <v>50</v>
      </c>
      <c r="IL44" s="128" t="s">
        <v>2552</v>
      </c>
      <c r="IM44" s="128">
        <v>3</v>
      </c>
      <c r="IN44" s="128" t="s">
        <v>2497</v>
      </c>
      <c r="IO44" s="128" t="s">
        <v>213</v>
      </c>
      <c r="IP44" s="128">
        <v>2</v>
      </c>
      <c r="IQ44" s="128" t="s">
        <v>262</v>
      </c>
      <c r="IR44" s="128" t="s">
        <v>263</v>
      </c>
      <c r="IS44" s="129" t="s">
        <v>50</v>
      </c>
    </row>
    <row r="45" spans="1:253" s="123" customFormat="1" ht="12.75" customHeight="1">
      <c r="A45" s="123" t="s">
        <v>2553</v>
      </c>
      <c r="B45" s="123" t="s">
        <v>273</v>
      </c>
      <c r="C45" s="123" t="s">
        <v>2554</v>
      </c>
      <c r="D45" s="123" t="s">
        <v>2555</v>
      </c>
      <c r="E45" s="123" t="s">
        <v>2556</v>
      </c>
      <c r="F45" s="123" t="s">
        <v>2557</v>
      </c>
      <c r="G45" s="116">
        <v>1353520000</v>
      </c>
      <c r="H45" s="117" t="s">
        <v>2558</v>
      </c>
      <c r="I45" s="117" t="s">
        <v>213</v>
      </c>
      <c r="J45" s="117">
        <v>2</v>
      </c>
      <c r="K45" s="117" t="s">
        <v>2559</v>
      </c>
      <c r="L45" s="117" t="s">
        <v>2560</v>
      </c>
      <c r="M45" s="118" t="s">
        <v>63</v>
      </c>
      <c r="N45" s="127" t="s">
        <v>2561</v>
      </c>
      <c r="O45" s="119">
        <v>222236</v>
      </c>
      <c r="P45" s="119" t="s">
        <v>2562</v>
      </c>
      <c r="Q45" s="119" t="s">
        <v>213</v>
      </c>
      <c r="R45" s="119">
        <v>2</v>
      </c>
      <c r="S45" s="119" t="s">
        <v>2563</v>
      </c>
      <c r="T45" s="119" t="s">
        <v>2564</v>
      </c>
      <c r="U45" s="120" t="s">
        <v>63</v>
      </c>
      <c r="V45" s="127" t="s">
        <v>2565</v>
      </c>
      <c r="W45" s="117">
        <v>12541000</v>
      </c>
      <c r="X45" s="117" t="s">
        <v>2562</v>
      </c>
      <c r="Y45" s="117" t="s">
        <v>213</v>
      </c>
      <c r="Z45" s="117">
        <v>2</v>
      </c>
      <c r="AA45" s="117" t="s">
        <v>2566</v>
      </c>
      <c r="AB45" s="117" t="s">
        <v>2564</v>
      </c>
      <c r="AC45" s="118" t="s">
        <v>63</v>
      </c>
      <c r="AD45" s="127" t="s">
        <v>2567</v>
      </c>
      <c r="AE45" s="125" t="s">
        <v>230</v>
      </c>
      <c r="AF45" s="125" t="s">
        <v>230</v>
      </c>
      <c r="AG45" s="125" t="s">
        <v>230</v>
      </c>
      <c r="AH45" s="125" t="s">
        <v>230</v>
      </c>
      <c r="AI45" s="125" t="s">
        <v>2568</v>
      </c>
      <c r="AJ45" s="125" t="s">
        <v>230</v>
      </c>
      <c r="AK45" s="126" t="s">
        <v>63</v>
      </c>
      <c r="AL45" s="127" t="s">
        <v>2569</v>
      </c>
      <c r="AM45" s="117" t="s">
        <v>230</v>
      </c>
      <c r="AN45" s="117" t="s">
        <v>230</v>
      </c>
      <c r="AO45" s="117" t="s">
        <v>230</v>
      </c>
      <c r="AP45" s="117" t="s">
        <v>230</v>
      </c>
      <c r="AQ45" s="117" t="s">
        <v>2570</v>
      </c>
      <c r="AR45" s="117" t="s">
        <v>230</v>
      </c>
      <c r="AS45" s="118" t="s">
        <v>63</v>
      </c>
      <c r="AT45" s="128" t="s">
        <v>2571</v>
      </c>
      <c r="AU45" s="125" t="s">
        <v>230</v>
      </c>
      <c r="AV45" s="125" t="s">
        <v>230</v>
      </c>
      <c r="AW45" s="125" t="s">
        <v>230</v>
      </c>
      <c r="AX45" s="125" t="s">
        <v>230</v>
      </c>
      <c r="AY45" s="125" t="s">
        <v>230</v>
      </c>
      <c r="AZ45" s="125" t="s">
        <v>230</v>
      </c>
      <c r="BA45" s="126" t="s">
        <v>2572</v>
      </c>
      <c r="BB45" s="127" t="s">
        <v>2573</v>
      </c>
      <c r="BC45" s="117" t="s">
        <v>230</v>
      </c>
      <c r="BD45" s="117">
        <v>0</v>
      </c>
      <c r="BE45" s="117" t="s">
        <v>230</v>
      </c>
      <c r="BF45" s="117" t="s">
        <v>230</v>
      </c>
      <c r="BG45" s="117" t="s">
        <v>2574</v>
      </c>
      <c r="BH45" s="117" t="s">
        <v>230</v>
      </c>
      <c r="BI45" s="118" t="s">
        <v>2572</v>
      </c>
      <c r="BJ45" s="128" t="s">
        <v>2575</v>
      </c>
      <c r="BK45" s="128">
        <v>109</v>
      </c>
      <c r="BL45" s="128" t="s">
        <v>542</v>
      </c>
      <c r="BM45" s="128" t="s">
        <v>300</v>
      </c>
      <c r="BN45" s="128">
        <v>3</v>
      </c>
      <c r="BO45" s="128" t="s">
        <v>2576</v>
      </c>
      <c r="BP45" s="125" t="s">
        <v>256</v>
      </c>
      <c r="BQ45" s="129" t="s">
        <v>46</v>
      </c>
      <c r="BR45" s="127" t="s">
        <v>2577</v>
      </c>
      <c r="BS45" s="121" t="s">
        <v>230</v>
      </c>
      <c r="BT45" s="121">
        <v>0</v>
      </c>
      <c r="BU45" s="121" t="s">
        <v>230</v>
      </c>
      <c r="BV45" s="121" t="s">
        <v>230</v>
      </c>
      <c r="BW45" s="121">
        <v>0</v>
      </c>
      <c r="BX45" s="121">
        <v>0</v>
      </c>
      <c r="BY45" s="118" t="s">
        <v>2572</v>
      </c>
      <c r="BZ45" s="128" t="s">
        <v>2578</v>
      </c>
      <c r="CA45" s="128" t="s">
        <v>230</v>
      </c>
      <c r="CB45" s="128" t="s">
        <v>230</v>
      </c>
      <c r="CC45" s="128" t="s">
        <v>230</v>
      </c>
      <c r="CD45" s="128" t="s">
        <v>230</v>
      </c>
      <c r="CE45" s="128" t="s">
        <v>230</v>
      </c>
      <c r="CF45" s="128" t="s">
        <v>230</v>
      </c>
      <c r="CG45" s="129" t="s">
        <v>2572</v>
      </c>
      <c r="CH45" s="127" t="s">
        <v>2579</v>
      </c>
      <c r="CI45" s="128" t="e">
        <v>#N/A</v>
      </c>
      <c r="CJ45" s="128" t="e">
        <v>#N/A</v>
      </c>
      <c r="CK45" s="128" t="e">
        <v>#N/A</v>
      </c>
      <c r="CL45" s="128" t="e">
        <v>#N/A</v>
      </c>
      <c r="CM45" s="128" t="e">
        <v>#N/A</v>
      </c>
      <c r="CN45" s="128" t="e">
        <v>#N/A</v>
      </c>
      <c r="CO45" s="130" t="e">
        <v>#N/A</v>
      </c>
      <c r="CP45" s="128" t="s">
        <v>2580</v>
      </c>
      <c r="CQ45" s="121" t="s">
        <v>230</v>
      </c>
      <c r="CR45" s="121">
        <v>0</v>
      </c>
      <c r="CS45" s="121" t="s">
        <v>230</v>
      </c>
      <c r="CT45" s="121" t="s">
        <v>230</v>
      </c>
      <c r="CU45" s="121">
        <v>0</v>
      </c>
      <c r="CV45" s="121">
        <v>0</v>
      </c>
      <c r="CW45" s="118" t="s">
        <v>2572</v>
      </c>
      <c r="CX45" s="128" t="s">
        <v>2581</v>
      </c>
      <c r="CY45" s="125" t="s">
        <v>230</v>
      </c>
      <c r="CZ45" s="125" t="s">
        <v>230</v>
      </c>
      <c r="DA45" s="125" t="s">
        <v>230</v>
      </c>
      <c r="DB45" s="125" t="s">
        <v>230</v>
      </c>
      <c r="DC45" s="125" t="s">
        <v>2582</v>
      </c>
      <c r="DD45" s="125" t="s">
        <v>230</v>
      </c>
      <c r="DE45" s="131" t="s">
        <v>63</v>
      </c>
      <c r="DF45" s="127" t="s">
        <v>2583</v>
      </c>
      <c r="DG45" s="117">
        <v>12541000</v>
      </c>
      <c r="DH45" s="121" t="s">
        <v>2562</v>
      </c>
      <c r="DI45" s="121" t="s">
        <v>213</v>
      </c>
      <c r="DJ45" s="121">
        <v>2</v>
      </c>
      <c r="DK45" s="121" t="s">
        <v>2582</v>
      </c>
      <c r="DL45" s="121" t="s">
        <v>2564</v>
      </c>
      <c r="DM45" s="118" t="s">
        <v>63</v>
      </c>
      <c r="DN45" s="128" t="s">
        <v>2584</v>
      </c>
      <c r="DO45" s="125" t="s">
        <v>230</v>
      </c>
      <c r="DP45" s="128" t="s">
        <v>230</v>
      </c>
      <c r="DQ45" s="128" t="s">
        <v>230</v>
      </c>
      <c r="DR45" s="128" t="s">
        <v>230</v>
      </c>
      <c r="DS45" s="128" t="s">
        <v>2582</v>
      </c>
      <c r="DT45" s="128" t="s">
        <v>230</v>
      </c>
      <c r="DU45" s="129" t="s">
        <v>63</v>
      </c>
      <c r="DV45" s="127" t="s">
        <v>2585</v>
      </c>
      <c r="DW45" s="117" t="s">
        <v>230</v>
      </c>
      <c r="DX45" s="121" t="s">
        <v>230</v>
      </c>
      <c r="DY45" s="121" t="s">
        <v>230</v>
      </c>
      <c r="DZ45" s="121" t="s">
        <v>230</v>
      </c>
      <c r="EA45" s="121" t="s">
        <v>2582</v>
      </c>
      <c r="EB45" s="121" t="s">
        <v>230</v>
      </c>
      <c r="EC45" s="118" t="s">
        <v>63</v>
      </c>
      <c r="ED45" s="128" t="s">
        <v>2586</v>
      </c>
      <c r="EE45" s="125" t="s">
        <v>230</v>
      </c>
      <c r="EF45" s="128" t="s">
        <v>2493</v>
      </c>
      <c r="EG45" s="128" t="s">
        <v>230</v>
      </c>
      <c r="EH45" s="128" t="s">
        <v>230</v>
      </c>
      <c r="EI45" s="128" t="s">
        <v>2582</v>
      </c>
      <c r="EJ45" s="128" t="s">
        <v>230</v>
      </c>
      <c r="EK45" s="129" t="s">
        <v>63</v>
      </c>
      <c r="EL45" s="127" t="s">
        <v>2587</v>
      </c>
      <c r="EM45" s="117" t="s">
        <v>230</v>
      </c>
      <c r="EN45" s="121" t="s">
        <v>230</v>
      </c>
      <c r="EO45" s="121" t="s">
        <v>230</v>
      </c>
      <c r="EP45" s="121" t="s">
        <v>230</v>
      </c>
      <c r="EQ45" s="121" t="s">
        <v>2582</v>
      </c>
      <c r="ER45" s="121" t="s">
        <v>230</v>
      </c>
      <c r="ES45" s="118" t="s">
        <v>63</v>
      </c>
      <c r="ET45" s="128" t="s">
        <v>2588</v>
      </c>
      <c r="EU45" s="128">
        <v>109</v>
      </c>
      <c r="EV45" s="128" t="s">
        <v>542</v>
      </c>
      <c r="EW45" s="128" t="s">
        <v>300</v>
      </c>
      <c r="EX45" s="128">
        <v>3</v>
      </c>
      <c r="EY45" s="128" t="s">
        <v>2576</v>
      </c>
      <c r="EZ45" s="128" t="s">
        <v>256</v>
      </c>
      <c r="FA45" s="129" t="s">
        <v>46</v>
      </c>
      <c r="FB45" s="127" t="s">
        <v>2589</v>
      </c>
      <c r="FC45" s="121" t="s">
        <v>230</v>
      </c>
      <c r="FD45" s="121" t="s">
        <v>230</v>
      </c>
      <c r="FE45" s="121" t="s">
        <v>230</v>
      </c>
      <c r="FF45" s="121" t="s">
        <v>230</v>
      </c>
      <c r="FG45" s="121" t="s">
        <v>2590</v>
      </c>
      <c r="FH45" s="121" t="s">
        <v>230</v>
      </c>
      <c r="FI45" s="118" t="s">
        <v>2591</v>
      </c>
      <c r="FJ45" s="127" t="s">
        <v>2592</v>
      </c>
      <c r="FK45" s="128" t="s">
        <v>230</v>
      </c>
      <c r="FL45" s="128">
        <v>0</v>
      </c>
      <c r="FM45" s="128" t="s">
        <v>213</v>
      </c>
      <c r="FN45" s="128">
        <v>2</v>
      </c>
      <c r="FO45" s="128">
        <v>0</v>
      </c>
      <c r="FP45" s="125">
        <v>0</v>
      </c>
      <c r="FQ45" s="126" t="s">
        <v>2572</v>
      </c>
      <c r="FR45" s="127" t="s">
        <v>2593</v>
      </c>
      <c r="FS45" s="121" t="s">
        <v>230</v>
      </c>
      <c r="FT45" s="121">
        <v>0</v>
      </c>
      <c r="FU45" s="121" t="s">
        <v>213</v>
      </c>
      <c r="FV45" s="121">
        <v>2</v>
      </c>
      <c r="FW45" s="121">
        <v>0</v>
      </c>
      <c r="FX45" s="121">
        <v>0</v>
      </c>
      <c r="FY45" s="118" t="s">
        <v>2572</v>
      </c>
      <c r="FZ45" s="128" t="s">
        <v>2594</v>
      </c>
      <c r="GA45" s="128">
        <v>1</v>
      </c>
      <c r="GB45" s="128" t="s">
        <v>261</v>
      </c>
      <c r="GC45" s="128" t="s">
        <v>213</v>
      </c>
      <c r="GD45" s="128">
        <v>2</v>
      </c>
      <c r="GE45" s="128" t="s">
        <v>262</v>
      </c>
      <c r="GF45" s="128" t="s">
        <v>263</v>
      </c>
      <c r="GG45" s="129" t="s">
        <v>52</v>
      </c>
      <c r="GH45" s="127" t="s">
        <v>2595</v>
      </c>
      <c r="GI45" s="121">
        <v>1</v>
      </c>
      <c r="GJ45" s="121" t="s">
        <v>261</v>
      </c>
      <c r="GK45" s="121" t="s">
        <v>213</v>
      </c>
      <c r="GL45" s="121">
        <v>2</v>
      </c>
      <c r="GM45" s="121" t="s">
        <v>262</v>
      </c>
      <c r="GN45" s="121" t="s">
        <v>263</v>
      </c>
      <c r="GO45" s="118" t="s">
        <v>52</v>
      </c>
      <c r="GP45" s="128" t="s">
        <v>2596</v>
      </c>
      <c r="GQ45" s="128">
        <v>1</v>
      </c>
      <c r="GR45" s="128" t="s">
        <v>261</v>
      </c>
      <c r="GS45" s="128" t="s">
        <v>213</v>
      </c>
      <c r="GT45" s="128">
        <v>2</v>
      </c>
      <c r="GU45" s="128" t="s">
        <v>262</v>
      </c>
      <c r="GV45" s="128" t="s">
        <v>263</v>
      </c>
      <c r="GW45" s="129" t="s">
        <v>52</v>
      </c>
      <c r="GX45" s="127" t="s">
        <v>2597</v>
      </c>
      <c r="GY45" s="121">
        <v>0</v>
      </c>
      <c r="GZ45" s="121" t="s">
        <v>261</v>
      </c>
      <c r="HA45" s="121" t="s">
        <v>213</v>
      </c>
      <c r="HB45" s="121">
        <v>2</v>
      </c>
      <c r="HC45" s="121" t="s">
        <v>262</v>
      </c>
      <c r="HD45" s="121" t="s">
        <v>263</v>
      </c>
      <c r="HE45" s="118" t="s">
        <v>52</v>
      </c>
      <c r="HF45" s="128" t="s">
        <v>2598</v>
      </c>
      <c r="HG45" s="128">
        <v>1</v>
      </c>
      <c r="HH45" s="128" t="s">
        <v>261</v>
      </c>
      <c r="HI45" s="128" t="s">
        <v>213</v>
      </c>
      <c r="HJ45" s="128">
        <v>2</v>
      </c>
      <c r="HK45" s="128" t="s">
        <v>262</v>
      </c>
      <c r="HL45" s="128" t="s">
        <v>263</v>
      </c>
      <c r="HM45" s="129" t="s">
        <v>52</v>
      </c>
      <c r="HN45" s="127" t="s">
        <v>2599</v>
      </c>
      <c r="HO45" s="121">
        <v>2</v>
      </c>
      <c r="HP45" s="121" t="s">
        <v>261</v>
      </c>
      <c r="HQ45" s="121" t="s">
        <v>213</v>
      </c>
      <c r="HR45" s="121">
        <v>2</v>
      </c>
      <c r="HS45" s="121" t="s">
        <v>262</v>
      </c>
      <c r="HT45" s="121" t="s">
        <v>263</v>
      </c>
      <c r="HU45" s="118" t="s">
        <v>52</v>
      </c>
      <c r="HV45" s="128" t="s">
        <v>2600</v>
      </c>
      <c r="HW45" s="128">
        <v>1</v>
      </c>
      <c r="HX45" s="128" t="s">
        <v>261</v>
      </c>
      <c r="HY45" s="128" t="s">
        <v>213</v>
      </c>
      <c r="HZ45" s="128">
        <v>2</v>
      </c>
      <c r="IA45" s="128" t="s">
        <v>262</v>
      </c>
      <c r="IB45" s="128" t="s">
        <v>263</v>
      </c>
      <c r="IC45" s="129" t="s">
        <v>52</v>
      </c>
      <c r="ID45" s="127" t="s">
        <v>2601</v>
      </c>
      <c r="IE45" s="121">
        <v>1</v>
      </c>
      <c r="IF45" s="121" t="s">
        <v>261</v>
      </c>
      <c r="IG45" s="121" t="s">
        <v>213</v>
      </c>
      <c r="IH45" s="121">
        <v>2</v>
      </c>
      <c r="II45" s="121" t="s">
        <v>262</v>
      </c>
      <c r="IJ45" s="121" t="s">
        <v>263</v>
      </c>
      <c r="IK45" s="118" t="s">
        <v>52</v>
      </c>
      <c r="IL45" s="128" t="s">
        <v>2602</v>
      </c>
      <c r="IM45" s="128">
        <v>2</v>
      </c>
      <c r="IN45" s="128" t="s">
        <v>261</v>
      </c>
      <c r="IO45" s="128" t="s">
        <v>213</v>
      </c>
      <c r="IP45" s="128">
        <v>2</v>
      </c>
      <c r="IQ45" s="128" t="s">
        <v>262</v>
      </c>
      <c r="IR45" s="128" t="s">
        <v>263</v>
      </c>
      <c r="IS45" s="129" t="s">
        <v>52</v>
      </c>
    </row>
    <row r="46" spans="1:253" s="123" customFormat="1" ht="12.75" customHeight="1">
      <c r="A46" s="123" t="s">
        <v>2603</v>
      </c>
      <c r="B46" s="123" t="s">
        <v>512</v>
      </c>
      <c r="C46" s="123" t="s">
        <v>2604</v>
      </c>
      <c r="D46" s="123" t="s">
        <v>2605</v>
      </c>
      <c r="E46" s="123" t="s">
        <v>2606</v>
      </c>
      <c r="F46" s="123" t="s">
        <v>2607</v>
      </c>
      <c r="G46" s="116">
        <v>82926000</v>
      </c>
      <c r="H46" s="117" t="s">
        <v>2608</v>
      </c>
      <c r="I46" s="117" t="s">
        <v>213</v>
      </c>
      <c r="J46" s="117">
        <v>2</v>
      </c>
      <c r="K46" s="117" t="s">
        <v>2609</v>
      </c>
      <c r="L46" s="117" t="s">
        <v>2610</v>
      </c>
      <c r="M46" s="118" t="s">
        <v>57</v>
      </c>
      <c r="N46" s="127" t="s">
        <v>2611</v>
      </c>
      <c r="O46" s="119">
        <v>239561</v>
      </c>
      <c r="P46" s="119" t="s">
        <v>2612</v>
      </c>
      <c r="Q46" s="119" t="s">
        <v>300</v>
      </c>
      <c r="R46" s="119">
        <v>3</v>
      </c>
      <c r="S46" s="119" t="s">
        <v>2613</v>
      </c>
      <c r="T46" s="119" t="s">
        <v>2614</v>
      </c>
      <c r="U46" s="120" t="s">
        <v>57</v>
      </c>
      <c r="V46" s="127" t="s">
        <v>2615</v>
      </c>
      <c r="W46" s="117">
        <v>24823000</v>
      </c>
      <c r="X46" s="117" t="s">
        <v>2612</v>
      </c>
      <c r="Y46" s="117" t="s">
        <v>300</v>
      </c>
      <c r="Z46" s="117">
        <v>3</v>
      </c>
      <c r="AA46" s="117" t="s">
        <v>2616</v>
      </c>
      <c r="AB46" s="117" t="s">
        <v>2614</v>
      </c>
      <c r="AC46" s="118" t="s">
        <v>57</v>
      </c>
      <c r="AD46" s="127" t="s">
        <v>2617</v>
      </c>
      <c r="AE46" s="125">
        <v>2780000</v>
      </c>
      <c r="AF46" s="125" t="s">
        <v>2618</v>
      </c>
      <c r="AG46" s="125" t="s">
        <v>300</v>
      </c>
      <c r="AH46" s="125">
        <v>3</v>
      </c>
      <c r="AI46" s="125" t="s">
        <v>2619</v>
      </c>
      <c r="AJ46" s="125" t="s">
        <v>2620</v>
      </c>
      <c r="AK46" s="126" t="s">
        <v>57</v>
      </c>
      <c r="AL46" s="127" t="s">
        <v>2621</v>
      </c>
      <c r="AM46" s="117">
        <v>2780000</v>
      </c>
      <c r="AN46" s="117" t="s">
        <v>2618</v>
      </c>
      <c r="AO46" s="117" t="s">
        <v>300</v>
      </c>
      <c r="AP46" s="117">
        <v>3</v>
      </c>
      <c r="AQ46" s="117" t="s">
        <v>2622</v>
      </c>
      <c r="AR46" s="117" t="s">
        <v>2620</v>
      </c>
      <c r="AS46" s="118" t="s">
        <v>57</v>
      </c>
      <c r="AT46" s="128" t="s">
        <v>2623</v>
      </c>
      <c r="AU46" s="125" t="s">
        <v>230</v>
      </c>
      <c r="AV46" s="125" t="s">
        <v>230</v>
      </c>
      <c r="AW46" s="125" t="s">
        <v>230</v>
      </c>
      <c r="AX46" s="125" t="s">
        <v>230</v>
      </c>
      <c r="AY46" s="125" t="s">
        <v>230</v>
      </c>
      <c r="AZ46" s="125" t="s">
        <v>230</v>
      </c>
      <c r="BA46" s="126" t="s">
        <v>563</v>
      </c>
      <c r="BB46" s="127" t="s">
        <v>2624</v>
      </c>
      <c r="BC46" s="117" t="s">
        <v>230</v>
      </c>
      <c r="BD46" s="117" t="s">
        <v>230</v>
      </c>
      <c r="BE46" s="117" t="s">
        <v>230</v>
      </c>
      <c r="BF46" s="117" t="s">
        <v>230</v>
      </c>
      <c r="BG46" s="117" t="s">
        <v>230</v>
      </c>
      <c r="BH46" s="117" t="s">
        <v>230</v>
      </c>
      <c r="BI46" s="118" t="s">
        <v>563</v>
      </c>
      <c r="BJ46" s="128" t="s">
        <v>2625</v>
      </c>
      <c r="BK46" s="128">
        <v>0</v>
      </c>
      <c r="BL46" s="128" t="s">
        <v>230</v>
      </c>
      <c r="BM46" s="128" t="s">
        <v>300</v>
      </c>
      <c r="BN46" s="128">
        <v>3</v>
      </c>
      <c r="BO46" s="128" t="s">
        <v>2626</v>
      </c>
      <c r="BP46" s="125" t="s">
        <v>230</v>
      </c>
      <c r="BQ46" s="129" t="s">
        <v>563</v>
      </c>
      <c r="BR46" s="127" t="s">
        <v>2627</v>
      </c>
      <c r="BS46" s="121" t="s">
        <v>230</v>
      </c>
      <c r="BT46" s="121" t="s">
        <v>230</v>
      </c>
      <c r="BU46" s="121" t="s">
        <v>230</v>
      </c>
      <c r="BV46" s="121" t="s">
        <v>230</v>
      </c>
      <c r="BW46" s="121" t="s">
        <v>230</v>
      </c>
      <c r="BX46" s="121" t="s">
        <v>230</v>
      </c>
      <c r="BY46" s="118" t="s">
        <v>563</v>
      </c>
      <c r="BZ46" s="128" t="s">
        <v>2628</v>
      </c>
      <c r="CA46" s="128" t="s">
        <v>230</v>
      </c>
      <c r="CB46" s="128" t="s">
        <v>230</v>
      </c>
      <c r="CC46" s="128" t="s">
        <v>230</v>
      </c>
      <c r="CD46" s="128" t="s">
        <v>230</v>
      </c>
      <c r="CE46" s="128" t="s">
        <v>230</v>
      </c>
      <c r="CF46" s="128" t="s">
        <v>230</v>
      </c>
      <c r="CG46" s="129" t="s">
        <v>563</v>
      </c>
      <c r="CH46" s="127" t="s">
        <v>2629</v>
      </c>
      <c r="CI46" s="128" t="e">
        <v>#N/A</v>
      </c>
      <c r="CJ46" s="128" t="e">
        <v>#N/A</v>
      </c>
      <c r="CK46" s="128" t="e">
        <v>#N/A</v>
      </c>
      <c r="CL46" s="128" t="e">
        <v>#N/A</v>
      </c>
      <c r="CM46" s="128" t="e">
        <v>#N/A</v>
      </c>
      <c r="CN46" s="128" t="e">
        <v>#N/A</v>
      </c>
      <c r="CO46" s="130" t="e">
        <v>#N/A</v>
      </c>
      <c r="CP46" s="128" t="s">
        <v>2630</v>
      </c>
      <c r="CQ46" s="121" t="s">
        <v>230</v>
      </c>
      <c r="CR46" s="121" t="s">
        <v>230</v>
      </c>
      <c r="CS46" s="121" t="s">
        <v>230</v>
      </c>
      <c r="CT46" s="121" t="s">
        <v>230</v>
      </c>
      <c r="CU46" s="121" t="s">
        <v>230</v>
      </c>
      <c r="CV46" s="121" t="s">
        <v>230</v>
      </c>
      <c r="CW46" s="118" t="s">
        <v>563</v>
      </c>
      <c r="CX46" s="128" t="s">
        <v>2631</v>
      </c>
      <c r="CY46" s="125">
        <v>2780000</v>
      </c>
      <c r="CZ46" s="125" t="s">
        <v>2632</v>
      </c>
      <c r="DA46" s="125" t="s">
        <v>300</v>
      </c>
      <c r="DB46" s="125">
        <v>3</v>
      </c>
      <c r="DC46" s="125" t="s">
        <v>2633</v>
      </c>
      <c r="DD46" s="125" t="s">
        <v>2634</v>
      </c>
      <c r="DE46" s="131" t="s">
        <v>57</v>
      </c>
      <c r="DF46" s="127" t="s">
        <v>2635</v>
      </c>
      <c r="DG46" s="117">
        <v>22043000</v>
      </c>
      <c r="DH46" s="121" t="s">
        <v>2632</v>
      </c>
      <c r="DI46" s="121" t="s">
        <v>300</v>
      </c>
      <c r="DJ46" s="121">
        <v>3</v>
      </c>
      <c r="DK46" s="121" t="s">
        <v>2633</v>
      </c>
      <c r="DL46" s="121" t="s">
        <v>2634</v>
      </c>
      <c r="DM46" s="118" t="s">
        <v>57</v>
      </c>
      <c r="DN46" s="128" t="s">
        <v>2636</v>
      </c>
      <c r="DO46" s="122">
        <v>0</v>
      </c>
      <c r="DP46" s="128" t="s">
        <v>2632</v>
      </c>
      <c r="DQ46" s="128" t="s">
        <v>300</v>
      </c>
      <c r="DR46" s="128">
        <v>3</v>
      </c>
      <c r="DS46" s="128" t="s">
        <v>2633</v>
      </c>
      <c r="DT46" s="128" t="s">
        <v>2634</v>
      </c>
      <c r="DU46" s="129" t="s">
        <v>57</v>
      </c>
      <c r="DV46" s="127" t="s">
        <v>2637</v>
      </c>
      <c r="DW46" s="117">
        <v>780000</v>
      </c>
      <c r="DX46" s="121" t="s">
        <v>2632</v>
      </c>
      <c r="DY46" s="121" t="s">
        <v>300</v>
      </c>
      <c r="DZ46" s="121">
        <v>3</v>
      </c>
      <c r="EA46" s="121" t="s">
        <v>2633</v>
      </c>
      <c r="EB46" s="121" t="s">
        <v>2634</v>
      </c>
      <c r="EC46" s="118" t="s">
        <v>57</v>
      </c>
      <c r="ED46" s="128" t="s">
        <v>2638</v>
      </c>
      <c r="EE46" s="125">
        <v>2000000</v>
      </c>
      <c r="EF46" s="128" t="s">
        <v>2632</v>
      </c>
      <c r="EG46" s="128" t="s">
        <v>300</v>
      </c>
      <c r="EH46" s="128">
        <v>3</v>
      </c>
      <c r="EI46" s="128" t="s">
        <v>2633</v>
      </c>
      <c r="EJ46" s="128" t="s">
        <v>2634</v>
      </c>
      <c r="EK46" s="129" t="s">
        <v>57</v>
      </c>
      <c r="EL46" s="127" t="s">
        <v>2639</v>
      </c>
      <c r="EM46" s="117">
        <v>0</v>
      </c>
      <c r="EN46" s="121" t="s">
        <v>2632</v>
      </c>
      <c r="EO46" s="121" t="s">
        <v>300</v>
      </c>
      <c r="EP46" s="121">
        <v>3</v>
      </c>
      <c r="EQ46" s="121" t="s">
        <v>2633</v>
      </c>
      <c r="ER46" s="121" t="s">
        <v>2634</v>
      </c>
      <c r="ES46" s="118" t="s">
        <v>57</v>
      </c>
      <c r="ET46" s="128" t="s">
        <v>2640</v>
      </c>
      <c r="EU46" s="128">
        <v>0</v>
      </c>
      <c r="EV46" s="128" t="s">
        <v>230</v>
      </c>
      <c r="EW46" s="128" t="s">
        <v>300</v>
      </c>
      <c r="EX46" s="128">
        <v>3</v>
      </c>
      <c r="EY46" s="128" t="s">
        <v>2626</v>
      </c>
      <c r="EZ46" s="128" t="s">
        <v>230</v>
      </c>
      <c r="FA46" s="129" t="s">
        <v>563</v>
      </c>
      <c r="FB46" s="127" t="s">
        <v>2641</v>
      </c>
      <c r="FC46" s="121">
        <v>2</v>
      </c>
      <c r="FD46" s="121" t="s">
        <v>2632</v>
      </c>
      <c r="FE46" s="121" t="s">
        <v>300</v>
      </c>
      <c r="FF46" s="121">
        <v>3</v>
      </c>
      <c r="FG46" s="121" t="s">
        <v>2642</v>
      </c>
      <c r="FH46" s="121" t="s">
        <v>2634</v>
      </c>
      <c r="FI46" s="118" t="s">
        <v>57</v>
      </c>
      <c r="FJ46" s="127" t="s">
        <v>2643</v>
      </c>
      <c r="FK46" s="128" t="s">
        <v>230</v>
      </c>
      <c r="FL46" s="128" t="s">
        <v>230</v>
      </c>
      <c r="FM46" s="128" t="s">
        <v>230</v>
      </c>
      <c r="FN46" s="128" t="s">
        <v>230</v>
      </c>
      <c r="FO46" s="128" t="s">
        <v>230</v>
      </c>
      <c r="FP46" s="125" t="s">
        <v>230</v>
      </c>
      <c r="FQ46" s="126" t="s">
        <v>563</v>
      </c>
      <c r="FR46" s="127" t="s">
        <v>2644</v>
      </c>
      <c r="FS46" s="121" t="s">
        <v>230</v>
      </c>
      <c r="FT46" s="121" t="s">
        <v>230</v>
      </c>
      <c r="FU46" s="121" t="s">
        <v>230</v>
      </c>
      <c r="FV46" s="121" t="s">
        <v>230</v>
      </c>
      <c r="FW46" s="121" t="s">
        <v>230</v>
      </c>
      <c r="FX46" s="121" t="s">
        <v>230</v>
      </c>
      <c r="FY46" s="118" t="s">
        <v>563</v>
      </c>
      <c r="FZ46" s="128" t="s">
        <v>2645</v>
      </c>
      <c r="GA46" s="128">
        <v>2</v>
      </c>
      <c r="GB46" s="128" t="s">
        <v>261</v>
      </c>
      <c r="GC46" s="128" t="s">
        <v>213</v>
      </c>
      <c r="GD46" s="128">
        <v>2</v>
      </c>
      <c r="GE46" s="128" t="s">
        <v>262</v>
      </c>
      <c r="GF46" s="128" t="s">
        <v>263</v>
      </c>
      <c r="GG46" s="129" t="s">
        <v>54</v>
      </c>
      <c r="GH46" s="127" t="s">
        <v>2646</v>
      </c>
      <c r="GI46" s="121">
        <v>2</v>
      </c>
      <c r="GJ46" s="121" t="s">
        <v>261</v>
      </c>
      <c r="GK46" s="121" t="s">
        <v>213</v>
      </c>
      <c r="GL46" s="121">
        <v>2</v>
      </c>
      <c r="GM46" s="121" t="s">
        <v>262</v>
      </c>
      <c r="GN46" s="121" t="s">
        <v>263</v>
      </c>
      <c r="GO46" s="118" t="s">
        <v>54</v>
      </c>
      <c r="GP46" s="128" t="s">
        <v>2647</v>
      </c>
      <c r="GQ46" s="128">
        <v>2</v>
      </c>
      <c r="GR46" s="128" t="s">
        <v>261</v>
      </c>
      <c r="GS46" s="128" t="s">
        <v>213</v>
      </c>
      <c r="GT46" s="128">
        <v>2</v>
      </c>
      <c r="GU46" s="128" t="s">
        <v>262</v>
      </c>
      <c r="GV46" s="128" t="s">
        <v>263</v>
      </c>
      <c r="GW46" s="129" t="s">
        <v>54</v>
      </c>
      <c r="GX46" s="127" t="s">
        <v>2648</v>
      </c>
      <c r="GY46" s="121">
        <v>0</v>
      </c>
      <c r="GZ46" s="121" t="s">
        <v>261</v>
      </c>
      <c r="HA46" s="121" t="s">
        <v>213</v>
      </c>
      <c r="HB46" s="121">
        <v>2</v>
      </c>
      <c r="HC46" s="121" t="s">
        <v>262</v>
      </c>
      <c r="HD46" s="121" t="s">
        <v>263</v>
      </c>
      <c r="HE46" s="118" t="s">
        <v>54</v>
      </c>
      <c r="HF46" s="128" t="s">
        <v>2649</v>
      </c>
      <c r="HG46" s="128">
        <v>2</v>
      </c>
      <c r="HH46" s="128" t="s">
        <v>261</v>
      </c>
      <c r="HI46" s="128" t="s">
        <v>213</v>
      </c>
      <c r="HJ46" s="128">
        <v>2</v>
      </c>
      <c r="HK46" s="128" t="s">
        <v>262</v>
      </c>
      <c r="HL46" s="128" t="s">
        <v>263</v>
      </c>
      <c r="HM46" s="129" t="s">
        <v>54</v>
      </c>
      <c r="HN46" s="127" t="s">
        <v>2650</v>
      </c>
      <c r="HO46" s="121">
        <v>2</v>
      </c>
      <c r="HP46" s="121" t="s">
        <v>261</v>
      </c>
      <c r="HQ46" s="121" t="s">
        <v>213</v>
      </c>
      <c r="HR46" s="121">
        <v>2</v>
      </c>
      <c r="HS46" s="121" t="s">
        <v>262</v>
      </c>
      <c r="HT46" s="121" t="s">
        <v>263</v>
      </c>
      <c r="HU46" s="118" t="s">
        <v>54</v>
      </c>
      <c r="HV46" s="128" t="s">
        <v>2651</v>
      </c>
      <c r="HW46" s="128">
        <v>1</v>
      </c>
      <c r="HX46" s="128" t="s">
        <v>261</v>
      </c>
      <c r="HY46" s="128" t="s">
        <v>213</v>
      </c>
      <c r="HZ46" s="128">
        <v>2</v>
      </c>
      <c r="IA46" s="128" t="s">
        <v>262</v>
      </c>
      <c r="IB46" s="128" t="s">
        <v>263</v>
      </c>
      <c r="IC46" s="129" t="s">
        <v>54</v>
      </c>
      <c r="ID46" s="127" t="s">
        <v>2652</v>
      </c>
      <c r="IE46" s="121">
        <v>1</v>
      </c>
      <c r="IF46" s="121" t="s">
        <v>261</v>
      </c>
      <c r="IG46" s="121" t="s">
        <v>213</v>
      </c>
      <c r="IH46" s="121">
        <v>2</v>
      </c>
      <c r="II46" s="121" t="s">
        <v>262</v>
      </c>
      <c r="IJ46" s="121" t="s">
        <v>263</v>
      </c>
      <c r="IK46" s="118" t="s">
        <v>54</v>
      </c>
      <c r="IL46" s="128" t="s">
        <v>2653</v>
      </c>
      <c r="IM46" s="128">
        <v>2</v>
      </c>
      <c r="IN46" s="128" t="s">
        <v>261</v>
      </c>
      <c r="IO46" s="128" t="s">
        <v>213</v>
      </c>
      <c r="IP46" s="128">
        <v>2</v>
      </c>
      <c r="IQ46" s="128" t="s">
        <v>262</v>
      </c>
      <c r="IR46" s="128" t="s">
        <v>263</v>
      </c>
      <c r="IS46" s="129" t="s">
        <v>54</v>
      </c>
    </row>
    <row r="47" spans="1:253" s="123" customFormat="1" ht="12.75" customHeight="1">
      <c r="A47" s="123" t="s">
        <v>2654</v>
      </c>
      <c r="B47" s="123" t="s">
        <v>704</v>
      </c>
      <c r="C47" s="123" t="s">
        <v>2655</v>
      </c>
      <c r="D47" s="123" t="s">
        <v>2656</v>
      </c>
      <c r="E47" s="123" t="s">
        <v>2657</v>
      </c>
      <c r="F47" s="123" t="s">
        <v>2658</v>
      </c>
      <c r="G47" s="116">
        <v>39310000</v>
      </c>
      <c r="H47" s="117" t="s">
        <v>709</v>
      </c>
      <c r="I47" s="117" t="s">
        <v>213</v>
      </c>
      <c r="J47" s="117">
        <v>2</v>
      </c>
      <c r="K47" s="117" t="s">
        <v>2659</v>
      </c>
      <c r="L47" s="117" t="s">
        <v>2660</v>
      </c>
      <c r="M47" s="118" t="s">
        <v>50</v>
      </c>
      <c r="N47" s="127" t="s">
        <v>2661</v>
      </c>
      <c r="O47" s="119">
        <v>435051.99200000003</v>
      </c>
      <c r="P47" s="119" t="s">
        <v>709</v>
      </c>
      <c r="Q47" s="119" t="s">
        <v>218</v>
      </c>
      <c r="R47" s="119">
        <v>1</v>
      </c>
      <c r="S47" s="119" t="s">
        <v>2662</v>
      </c>
      <c r="T47" s="119" t="s">
        <v>2663</v>
      </c>
      <c r="U47" s="120" t="s">
        <v>50</v>
      </c>
      <c r="V47" s="127" t="s">
        <v>2664</v>
      </c>
      <c r="W47" s="117">
        <v>39310000</v>
      </c>
      <c r="X47" s="117" t="s">
        <v>709</v>
      </c>
      <c r="Y47" s="117" t="s">
        <v>213</v>
      </c>
      <c r="Z47" s="117">
        <v>2</v>
      </c>
      <c r="AA47" s="117" t="s">
        <v>2665</v>
      </c>
      <c r="AB47" s="117" t="s">
        <v>2660</v>
      </c>
      <c r="AC47" s="118" t="s">
        <v>50</v>
      </c>
      <c r="AD47" s="127" t="s">
        <v>2666</v>
      </c>
      <c r="AE47" s="125">
        <v>6130000</v>
      </c>
      <c r="AF47" s="125" t="s">
        <v>2667</v>
      </c>
      <c r="AG47" s="125" t="s">
        <v>213</v>
      </c>
      <c r="AH47" s="125">
        <v>2</v>
      </c>
      <c r="AI47" s="125" t="s">
        <v>2668</v>
      </c>
      <c r="AJ47" s="125" t="s">
        <v>2669</v>
      </c>
      <c r="AK47" s="126" t="s">
        <v>50</v>
      </c>
      <c r="AL47" s="127" t="s">
        <v>2670</v>
      </c>
      <c r="AM47" s="117">
        <v>8402000</v>
      </c>
      <c r="AN47" s="117" t="s">
        <v>2671</v>
      </c>
      <c r="AO47" s="117" t="s">
        <v>300</v>
      </c>
      <c r="AP47" s="117">
        <v>3</v>
      </c>
      <c r="AQ47" s="117" t="s">
        <v>2672</v>
      </c>
      <c r="AR47" s="117" t="s">
        <v>2673</v>
      </c>
      <c r="AS47" s="118" t="s">
        <v>42</v>
      </c>
      <c r="AT47" s="128" t="s">
        <v>2674</v>
      </c>
      <c r="AU47" s="125" t="s">
        <v>230</v>
      </c>
      <c r="AV47" s="125" t="s">
        <v>230</v>
      </c>
      <c r="AW47" s="125" t="s">
        <v>230</v>
      </c>
      <c r="AX47" s="125" t="s">
        <v>230</v>
      </c>
      <c r="AY47" s="125" t="s">
        <v>2675</v>
      </c>
      <c r="AZ47" s="125" t="s">
        <v>230</v>
      </c>
      <c r="BA47" s="126" t="s">
        <v>1030</v>
      </c>
      <c r="BB47" s="127" t="s">
        <v>2676</v>
      </c>
      <c r="BC47" s="117" t="s">
        <v>230</v>
      </c>
      <c r="BD47" s="117" t="s">
        <v>230</v>
      </c>
      <c r="BE47" s="117" t="s">
        <v>230</v>
      </c>
      <c r="BF47" s="117" t="s">
        <v>230</v>
      </c>
      <c r="BG47" s="117" t="s">
        <v>230</v>
      </c>
      <c r="BH47" s="117" t="s">
        <v>230</v>
      </c>
      <c r="BI47" s="118" t="s">
        <v>1030</v>
      </c>
      <c r="BJ47" s="128" t="s">
        <v>2677</v>
      </c>
      <c r="BK47" s="128">
        <v>1185</v>
      </c>
      <c r="BL47" s="128" t="s">
        <v>2678</v>
      </c>
      <c r="BM47" s="128" t="s">
        <v>300</v>
      </c>
      <c r="BN47" s="128">
        <v>3</v>
      </c>
      <c r="BO47" s="128" t="s">
        <v>2679</v>
      </c>
      <c r="BP47" s="125" t="s">
        <v>674</v>
      </c>
      <c r="BQ47" s="129" t="s">
        <v>42</v>
      </c>
      <c r="BR47" s="127" t="s">
        <v>2680</v>
      </c>
      <c r="BS47" s="121" t="s">
        <v>230</v>
      </c>
      <c r="BT47" s="121" t="s">
        <v>230</v>
      </c>
      <c r="BU47" s="121" t="s">
        <v>230</v>
      </c>
      <c r="BV47" s="121" t="s">
        <v>230</v>
      </c>
      <c r="BW47" s="121" t="s">
        <v>2681</v>
      </c>
      <c r="BX47" s="121" t="s">
        <v>230</v>
      </c>
      <c r="BY47" s="118" t="s">
        <v>1030</v>
      </c>
      <c r="BZ47" s="128" t="s">
        <v>2682</v>
      </c>
      <c r="CA47" s="128" t="s">
        <v>230</v>
      </c>
      <c r="CB47" s="128" t="s">
        <v>230</v>
      </c>
      <c r="CC47" s="128" t="s">
        <v>230</v>
      </c>
      <c r="CD47" s="128" t="s">
        <v>230</v>
      </c>
      <c r="CE47" s="128" t="s">
        <v>2681</v>
      </c>
      <c r="CF47" s="128" t="s">
        <v>230</v>
      </c>
      <c r="CG47" s="129" t="s">
        <v>1030</v>
      </c>
      <c r="CH47" s="127" t="s">
        <v>2683</v>
      </c>
      <c r="CI47" s="128" t="e">
        <v>#N/A</v>
      </c>
      <c r="CJ47" s="128" t="e">
        <v>#N/A</v>
      </c>
      <c r="CK47" s="128" t="e">
        <v>#N/A</v>
      </c>
      <c r="CL47" s="128" t="e">
        <v>#N/A</v>
      </c>
      <c r="CM47" s="128" t="e">
        <v>#N/A</v>
      </c>
      <c r="CN47" s="128" t="e">
        <v>#N/A</v>
      </c>
      <c r="CO47" s="130" t="e">
        <v>#N/A</v>
      </c>
      <c r="CP47" s="128" t="s">
        <v>2684</v>
      </c>
      <c r="CQ47" s="121">
        <v>133900</v>
      </c>
      <c r="CR47" s="121" t="s">
        <v>2685</v>
      </c>
      <c r="CS47" s="121" t="s">
        <v>300</v>
      </c>
      <c r="CT47" s="121">
        <v>3</v>
      </c>
      <c r="CU47" s="121" t="s">
        <v>2686</v>
      </c>
      <c r="CV47" s="121" t="s">
        <v>2687</v>
      </c>
      <c r="CW47" s="118" t="s">
        <v>1030</v>
      </c>
      <c r="CX47" s="128" t="s">
        <v>2688</v>
      </c>
      <c r="CY47" s="125">
        <v>4345000</v>
      </c>
      <c r="CZ47" s="125" t="s">
        <v>2689</v>
      </c>
      <c r="DA47" s="125" t="s">
        <v>213</v>
      </c>
      <c r="DB47" s="125">
        <v>2</v>
      </c>
      <c r="DC47" s="125" t="s">
        <v>2690</v>
      </c>
      <c r="DD47" s="125" t="s">
        <v>2691</v>
      </c>
      <c r="DE47" s="131" t="s">
        <v>42</v>
      </c>
      <c r="DF47" s="127" t="s">
        <v>2692</v>
      </c>
      <c r="DG47" s="117">
        <v>33180000</v>
      </c>
      <c r="DH47" s="121" t="s">
        <v>2689</v>
      </c>
      <c r="DI47" s="121" t="s">
        <v>213</v>
      </c>
      <c r="DJ47" s="121">
        <v>2</v>
      </c>
      <c r="DK47" s="121" t="s">
        <v>2693</v>
      </c>
      <c r="DL47" s="121" t="s">
        <v>2691</v>
      </c>
      <c r="DM47" s="118" t="s">
        <v>42</v>
      </c>
      <c r="DN47" s="128" t="s">
        <v>2694</v>
      </c>
      <c r="DO47" s="125">
        <v>1785000</v>
      </c>
      <c r="DP47" s="128" t="s">
        <v>2689</v>
      </c>
      <c r="DQ47" s="128" t="s">
        <v>213</v>
      </c>
      <c r="DR47" s="128">
        <v>2</v>
      </c>
      <c r="DS47" s="128" t="s">
        <v>2695</v>
      </c>
      <c r="DT47" s="128" t="s">
        <v>2691</v>
      </c>
      <c r="DU47" s="129" t="s">
        <v>42</v>
      </c>
      <c r="DV47" s="127" t="s">
        <v>2696</v>
      </c>
      <c r="DW47" s="117">
        <v>242000</v>
      </c>
      <c r="DX47" s="121" t="s">
        <v>2689</v>
      </c>
      <c r="DY47" s="121" t="s">
        <v>213</v>
      </c>
      <c r="DZ47" s="121">
        <v>2</v>
      </c>
      <c r="EA47" s="121" t="s">
        <v>2690</v>
      </c>
      <c r="EB47" s="121" t="s">
        <v>2691</v>
      </c>
      <c r="EC47" s="118" t="s">
        <v>42</v>
      </c>
      <c r="ED47" s="128" t="s">
        <v>2697</v>
      </c>
      <c r="EE47" s="125">
        <v>2648000</v>
      </c>
      <c r="EF47" s="128" t="s">
        <v>2689</v>
      </c>
      <c r="EG47" s="128" t="s">
        <v>213</v>
      </c>
      <c r="EH47" s="128">
        <v>2</v>
      </c>
      <c r="EI47" s="128" t="s">
        <v>2690</v>
      </c>
      <c r="EJ47" s="128" t="s">
        <v>2691</v>
      </c>
      <c r="EK47" s="129" t="s">
        <v>42</v>
      </c>
      <c r="EL47" s="127" t="s">
        <v>2698</v>
      </c>
      <c r="EM47" s="117">
        <v>1455000</v>
      </c>
      <c r="EN47" s="121" t="s">
        <v>2689</v>
      </c>
      <c r="EO47" s="121" t="s">
        <v>213</v>
      </c>
      <c r="EP47" s="121">
        <v>2</v>
      </c>
      <c r="EQ47" s="121" t="s">
        <v>2690</v>
      </c>
      <c r="ER47" s="121" t="s">
        <v>2691</v>
      </c>
      <c r="ES47" s="118" t="s">
        <v>42</v>
      </c>
      <c r="ET47" s="128" t="s">
        <v>2699</v>
      </c>
      <c r="EU47" s="128">
        <v>1418</v>
      </c>
      <c r="EV47" s="128" t="s">
        <v>2700</v>
      </c>
      <c r="EW47" s="128" t="s">
        <v>300</v>
      </c>
      <c r="EX47" s="128">
        <v>3</v>
      </c>
      <c r="EY47" s="128" t="s">
        <v>2701</v>
      </c>
      <c r="EZ47" s="128" t="s">
        <v>674</v>
      </c>
      <c r="FA47" s="129" t="s">
        <v>60</v>
      </c>
      <c r="FB47" s="127" t="s">
        <v>2702</v>
      </c>
      <c r="FC47" s="121">
        <v>5</v>
      </c>
      <c r="FD47" s="121" t="s">
        <v>2703</v>
      </c>
      <c r="FE47" s="121" t="s">
        <v>218</v>
      </c>
      <c r="FF47" s="121">
        <v>1</v>
      </c>
      <c r="FG47" s="121" t="s">
        <v>2704</v>
      </c>
      <c r="FH47" s="121" t="s">
        <v>2705</v>
      </c>
      <c r="FI47" s="118" t="s">
        <v>1030</v>
      </c>
      <c r="FJ47" s="127" t="s">
        <v>2706</v>
      </c>
      <c r="FK47" s="128">
        <v>1500000</v>
      </c>
      <c r="FL47" s="128" t="s">
        <v>2707</v>
      </c>
      <c r="FM47" s="128" t="s">
        <v>300</v>
      </c>
      <c r="FN47" s="128">
        <v>3</v>
      </c>
      <c r="FO47" s="128" t="s">
        <v>2708</v>
      </c>
      <c r="FP47" s="125" t="s">
        <v>2709</v>
      </c>
      <c r="FQ47" s="126" t="s">
        <v>2710</v>
      </c>
      <c r="FR47" s="127" t="s">
        <v>2711</v>
      </c>
      <c r="FS47" s="121">
        <v>300000</v>
      </c>
      <c r="FT47" s="121" t="s">
        <v>2707</v>
      </c>
      <c r="FU47" s="121" t="s">
        <v>300</v>
      </c>
      <c r="FV47" s="121">
        <v>3</v>
      </c>
      <c r="FW47" s="121" t="s">
        <v>2712</v>
      </c>
      <c r="FX47" s="121" t="s">
        <v>2709</v>
      </c>
      <c r="FY47" s="118" t="s">
        <v>2710</v>
      </c>
      <c r="FZ47" s="128" t="s">
        <v>2713</v>
      </c>
      <c r="GA47" s="128">
        <v>1</v>
      </c>
      <c r="GB47" s="128" t="s">
        <v>261</v>
      </c>
      <c r="GC47" s="128" t="s">
        <v>213</v>
      </c>
      <c r="GD47" s="128">
        <v>2</v>
      </c>
      <c r="GE47" s="128" t="s">
        <v>262</v>
      </c>
      <c r="GF47" s="128" t="s">
        <v>263</v>
      </c>
      <c r="GG47" s="129" t="s">
        <v>52</v>
      </c>
      <c r="GH47" s="127" t="s">
        <v>2714</v>
      </c>
      <c r="GI47" s="121">
        <v>2</v>
      </c>
      <c r="GJ47" s="121" t="s">
        <v>261</v>
      </c>
      <c r="GK47" s="121" t="s">
        <v>213</v>
      </c>
      <c r="GL47" s="121">
        <v>2</v>
      </c>
      <c r="GM47" s="121" t="s">
        <v>262</v>
      </c>
      <c r="GN47" s="121" t="s">
        <v>263</v>
      </c>
      <c r="GO47" s="118" t="s">
        <v>52</v>
      </c>
      <c r="GP47" s="128" t="s">
        <v>2715</v>
      </c>
      <c r="GQ47" s="128">
        <v>2</v>
      </c>
      <c r="GR47" s="128" t="s">
        <v>261</v>
      </c>
      <c r="GS47" s="128" t="s">
        <v>213</v>
      </c>
      <c r="GT47" s="128">
        <v>2</v>
      </c>
      <c r="GU47" s="128" t="s">
        <v>262</v>
      </c>
      <c r="GV47" s="128" t="s">
        <v>263</v>
      </c>
      <c r="GW47" s="129" t="s">
        <v>52</v>
      </c>
      <c r="GX47" s="127" t="s">
        <v>2716</v>
      </c>
      <c r="GY47" s="121">
        <v>0</v>
      </c>
      <c r="GZ47" s="121" t="s">
        <v>261</v>
      </c>
      <c r="HA47" s="121" t="s">
        <v>213</v>
      </c>
      <c r="HB47" s="121">
        <v>2</v>
      </c>
      <c r="HC47" s="121" t="s">
        <v>262</v>
      </c>
      <c r="HD47" s="121" t="s">
        <v>263</v>
      </c>
      <c r="HE47" s="118" t="s">
        <v>52</v>
      </c>
      <c r="HF47" s="128" t="s">
        <v>2717</v>
      </c>
      <c r="HG47" s="128">
        <v>2</v>
      </c>
      <c r="HH47" s="128" t="s">
        <v>261</v>
      </c>
      <c r="HI47" s="128" t="s">
        <v>213</v>
      </c>
      <c r="HJ47" s="128">
        <v>2</v>
      </c>
      <c r="HK47" s="128" t="s">
        <v>262</v>
      </c>
      <c r="HL47" s="128" t="s">
        <v>263</v>
      </c>
      <c r="HM47" s="129" t="s">
        <v>52</v>
      </c>
      <c r="HN47" s="127" t="s">
        <v>2718</v>
      </c>
      <c r="HO47" s="121">
        <v>3</v>
      </c>
      <c r="HP47" s="121" t="s">
        <v>261</v>
      </c>
      <c r="HQ47" s="121" t="s">
        <v>213</v>
      </c>
      <c r="HR47" s="121">
        <v>2</v>
      </c>
      <c r="HS47" s="121" t="s">
        <v>262</v>
      </c>
      <c r="HT47" s="121" t="s">
        <v>263</v>
      </c>
      <c r="HU47" s="118" t="s">
        <v>52</v>
      </c>
      <c r="HV47" s="128" t="s">
        <v>2719</v>
      </c>
      <c r="HW47" s="128">
        <v>0</v>
      </c>
      <c r="HX47" s="128" t="s">
        <v>261</v>
      </c>
      <c r="HY47" s="128" t="s">
        <v>213</v>
      </c>
      <c r="HZ47" s="128">
        <v>2</v>
      </c>
      <c r="IA47" s="128" t="s">
        <v>262</v>
      </c>
      <c r="IB47" s="128" t="s">
        <v>263</v>
      </c>
      <c r="IC47" s="129" t="s">
        <v>52</v>
      </c>
      <c r="ID47" s="127" t="s">
        <v>2720</v>
      </c>
      <c r="IE47" s="121">
        <v>3</v>
      </c>
      <c r="IF47" s="121" t="s">
        <v>261</v>
      </c>
      <c r="IG47" s="121" t="s">
        <v>213</v>
      </c>
      <c r="IH47" s="121">
        <v>2</v>
      </c>
      <c r="II47" s="121" t="s">
        <v>262</v>
      </c>
      <c r="IJ47" s="121" t="s">
        <v>263</v>
      </c>
      <c r="IK47" s="118" t="s">
        <v>52</v>
      </c>
      <c r="IL47" s="128" t="s">
        <v>2721</v>
      </c>
      <c r="IM47" s="128">
        <v>2</v>
      </c>
      <c r="IN47" s="128" t="s">
        <v>261</v>
      </c>
      <c r="IO47" s="128" t="s">
        <v>213</v>
      </c>
      <c r="IP47" s="128">
        <v>2</v>
      </c>
      <c r="IQ47" s="128" t="s">
        <v>262</v>
      </c>
      <c r="IR47" s="128" t="s">
        <v>263</v>
      </c>
      <c r="IS47" s="129" t="s">
        <v>52</v>
      </c>
    </row>
    <row r="48" spans="1:253" s="123" customFormat="1" ht="12.75" customHeight="1">
      <c r="A48" s="123" t="s">
        <v>2722</v>
      </c>
      <c r="B48" s="123" t="s">
        <v>273</v>
      </c>
      <c r="C48" s="123" t="s">
        <v>2723</v>
      </c>
      <c r="D48" s="123" t="s">
        <v>2656</v>
      </c>
      <c r="E48" s="123" t="s">
        <v>2657</v>
      </c>
      <c r="F48" s="123" t="s">
        <v>2724</v>
      </c>
      <c r="G48" s="116">
        <v>39310000</v>
      </c>
      <c r="H48" s="117" t="s">
        <v>709</v>
      </c>
      <c r="I48" s="117" t="s">
        <v>213</v>
      </c>
      <c r="J48" s="117">
        <v>2</v>
      </c>
      <c r="K48" s="117" t="s">
        <v>2659</v>
      </c>
      <c r="L48" s="117" t="s">
        <v>2660</v>
      </c>
      <c r="M48" s="118" t="s">
        <v>50</v>
      </c>
      <c r="N48" s="127" t="s">
        <v>2725</v>
      </c>
      <c r="O48" s="119">
        <v>435052</v>
      </c>
      <c r="P48" s="119" t="s">
        <v>709</v>
      </c>
      <c r="Q48" s="119" t="s">
        <v>213</v>
      </c>
      <c r="R48" s="119">
        <v>2</v>
      </c>
      <c r="S48" s="119" t="s">
        <v>2662</v>
      </c>
      <c r="T48" s="119" t="s">
        <v>2663</v>
      </c>
      <c r="U48" s="120" t="s">
        <v>50</v>
      </c>
      <c r="V48" s="127" t="s">
        <v>2726</v>
      </c>
      <c r="W48" s="117">
        <v>6130000</v>
      </c>
      <c r="X48" s="117" t="s">
        <v>2727</v>
      </c>
      <c r="Y48" s="117" t="s">
        <v>300</v>
      </c>
      <c r="Z48" s="117">
        <v>3</v>
      </c>
      <c r="AA48" s="117" t="s">
        <v>2728</v>
      </c>
      <c r="AB48" s="117" t="s">
        <v>2669</v>
      </c>
      <c r="AC48" s="118" t="s">
        <v>2067</v>
      </c>
      <c r="AD48" s="127" t="s">
        <v>2729</v>
      </c>
      <c r="AE48" s="125">
        <v>5825000</v>
      </c>
      <c r="AF48" s="125" t="s">
        <v>2730</v>
      </c>
      <c r="AG48" s="125" t="s">
        <v>213</v>
      </c>
      <c r="AH48" s="125">
        <v>2</v>
      </c>
      <c r="AI48" s="125" t="s">
        <v>2731</v>
      </c>
      <c r="AJ48" s="125" t="s">
        <v>2732</v>
      </c>
      <c r="AK48" s="126" t="s">
        <v>56</v>
      </c>
      <c r="AL48" s="127" t="s">
        <v>2733</v>
      </c>
      <c r="AM48" s="117">
        <v>8158000</v>
      </c>
      <c r="AN48" s="117" t="s">
        <v>2734</v>
      </c>
      <c r="AO48" s="117" t="s">
        <v>300</v>
      </c>
      <c r="AP48" s="117">
        <v>3</v>
      </c>
      <c r="AQ48" s="117" t="s">
        <v>2735</v>
      </c>
      <c r="AR48" s="117" t="s">
        <v>2736</v>
      </c>
      <c r="AS48" s="118" t="s">
        <v>56</v>
      </c>
      <c r="AT48" s="128" t="s">
        <v>2737</v>
      </c>
      <c r="AU48" s="125" t="s">
        <v>230</v>
      </c>
      <c r="AV48" s="125" t="s">
        <v>230</v>
      </c>
      <c r="AW48" s="125" t="s">
        <v>213</v>
      </c>
      <c r="AX48" s="125">
        <v>2</v>
      </c>
      <c r="AY48" s="125" t="s">
        <v>2738</v>
      </c>
      <c r="AZ48" s="125" t="s">
        <v>230</v>
      </c>
      <c r="BA48" s="126" t="s">
        <v>2739</v>
      </c>
      <c r="BB48" s="127" t="s">
        <v>2740</v>
      </c>
      <c r="BC48" s="117" t="s">
        <v>230</v>
      </c>
      <c r="BD48" s="117">
        <v>0</v>
      </c>
      <c r="BE48" s="117" t="s">
        <v>213</v>
      </c>
      <c r="BF48" s="117">
        <v>2</v>
      </c>
      <c r="BG48" s="117">
        <v>0</v>
      </c>
      <c r="BH48" s="117">
        <v>0</v>
      </c>
      <c r="BI48" s="118" t="s">
        <v>476</v>
      </c>
      <c r="BJ48" s="128" t="s">
        <v>2741</v>
      </c>
      <c r="BK48" s="128">
        <v>1185</v>
      </c>
      <c r="BL48" s="128" t="s">
        <v>2678</v>
      </c>
      <c r="BM48" s="128" t="s">
        <v>300</v>
      </c>
      <c r="BN48" s="128">
        <v>3</v>
      </c>
      <c r="BO48" s="128" t="s">
        <v>2742</v>
      </c>
      <c r="BP48" s="125" t="s">
        <v>674</v>
      </c>
      <c r="BQ48" s="129" t="s">
        <v>42</v>
      </c>
      <c r="BR48" s="127" t="s">
        <v>2743</v>
      </c>
      <c r="BS48" s="121" t="s">
        <v>230</v>
      </c>
      <c r="BT48" s="121">
        <v>0</v>
      </c>
      <c r="BU48" s="121" t="s">
        <v>213</v>
      </c>
      <c r="BV48" s="121">
        <v>2</v>
      </c>
      <c r="BW48" s="121">
        <v>0</v>
      </c>
      <c r="BX48" s="121">
        <v>0</v>
      </c>
      <c r="BY48" s="118" t="s">
        <v>476</v>
      </c>
      <c r="BZ48" s="128" t="s">
        <v>2744</v>
      </c>
      <c r="CA48" s="128" t="s">
        <v>230</v>
      </c>
      <c r="CB48" s="128" t="s">
        <v>230</v>
      </c>
      <c r="CC48" s="128" t="s">
        <v>230</v>
      </c>
      <c r="CD48" s="128" t="s">
        <v>230</v>
      </c>
      <c r="CE48" s="128" t="s">
        <v>230</v>
      </c>
      <c r="CF48" s="128" t="s">
        <v>230</v>
      </c>
      <c r="CG48" s="129" t="s">
        <v>476</v>
      </c>
      <c r="CH48" s="127" t="s">
        <v>2745</v>
      </c>
      <c r="CI48" s="128" t="e">
        <v>#N/A</v>
      </c>
      <c r="CJ48" s="128" t="e">
        <v>#N/A</v>
      </c>
      <c r="CK48" s="128" t="e">
        <v>#N/A</v>
      </c>
      <c r="CL48" s="128" t="e">
        <v>#N/A</v>
      </c>
      <c r="CM48" s="128" t="e">
        <v>#N/A</v>
      </c>
      <c r="CN48" s="128" t="e">
        <v>#N/A</v>
      </c>
      <c r="CO48" s="130" t="e">
        <v>#N/A</v>
      </c>
      <c r="CP48" s="128" t="s">
        <v>2746</v>
      </c>
      <c r="CQ48" s="121">
        <v>133900</v>
      </c>
      <c r="CR48" s="121" t="s">
        <v>2747</v>
      </c>
      <c r="CS48" s="121" t="s">
        <v>300</v>
      </c>
      <c r="CT48" s="121">
        <v>3</v>
      </c>
      <c r="CU48" s="121" t="s">
        <v>2686</v>
      </c>
      <c r="CV48" s="121" t="s">
        <v>2748</v>
      </c>
      <c r="CW48" s="118" t="s">
        <v>1030</v>
      </c>
      <c r="CX48" s="128" t="s">
        <v>2749</v>
      </c>
      <c r="CY48" s="125">
        <v>4100000</v>
      </c>
      <c r="CZ48" s="125" t="s">
        <v>2730</v>
      </c>
      <c r="DA48" s="125" t="s">
        <v>218</v>
      </c>
      <c r="DB48" s="125">
        <v>1</v>
      </c>
      <c r="DC48" s="125" t="s">
        <v>2750</v>
      </c>
      <c r="DD48" s="125" t="s">
        <v>2732</v>
      </c>
      <c r="DE48" s="131" t="s">
        <v>56</v>
      </c>
      <c r="DF48" s="127" t="s">
        <v>2751</v>
      </c>
      <c r="DG48" s="117">
        <v>305000</v>
      </c>
      <c r="DH48" s="121" t="s">
        <v>2730</v>
      </c>
      <c r="DI48" s="121" t="s">
        <v>218</v>
      </c>
      <c r="DJ48" s="121">
        <v>1</v>
      </c>
      <c r="DK48" s="121" t="s">
        <v>2752</v>
      </c>
      <c r="DL48" s="121" t="s">
        <v>2732</v>
      </c>
      <c r="DM48" s="118" t="s">
        <v>56</v>
      </c>
      <c r="DN48" s="128" t="s">
        <v>2753</v>
      </c>
      <c r="DO48" s="125">
        <v>1725000</v>
      </c>
      <c r="DP48" s="128" t="s">
        <v>2730</v>
      </c>
      <c r="DQ48" s="128" t="s">
        <v>218</v>
      </c>
      <c r="DR48" s="128">
        <v>1</v>
      </c>
      <c r="DS48" s="128" t="s">
        <v>2754</v>
      </c>
      <c r="DT48" s="128" t="s">
        <v>2732</v>
      </c>
      <c r="DU48" s="129" t="s">
        <v>56</v>
      </c>
      <c r="DV48" s="127" t="s">
        <v>2755</v>
      </c>
      <c r="DW48" s="117">
        <v>164000</v>
      </c>
      <c r="DX48" s="121" t="s">
        <v>2730</v>
      </c>
      <c r="DY48" s="121" t="s">
        <v>218</v>
      </c>
      <c r="DZ48" s="121">
        <v>1</v>
      </c>
      <c r="EA48" s="121" t="s">
        <v>2750</v>
      </c>
      <c r="EB48" s="121" t="s">
        <v>2732</v>
      </c>
      <c r="EC48" s="118" t="s">
        <v>56</v>
      </c>
      <c r="ED48" s="128" t="s">
        <v>2756</v>
      </c>
      <c r="EE48" s="125">
        <v>2501000</v>
      </c>
      <c r="EF48" s="128" t="s">
        <v>2730</v>
      </c>
      <c r="EG48" s="128" t="s">
        <v>218</v>
      </c>
      <c r="EH48" s="128">
        <v>1</v>
      </c>
      <c r="EI48" s="128" t="s">
        <v>2750</v>
      </c>
      <c r="EJ48" s="128" t="s">
        <v>2732</v>
      </c>
      <c r="EK48" s="129" t="s">
        <v>56</v>
      </c>
      <c r="EL48" s="127" t="s">
        <v>2757</v>
      </c>
      <c r="EM48" s="117">
        <v>1435000</v>
      </c>
      <c r="EN48" s="121" t="s">
        <v>2730</v>
      </c>
      <c r="EO48" s="121" t="s">
        <v>218</v>
      </c>
      <c r="EP48" s="121">
        <v>1</v>
      </c>
      <c r="EQ48" s="121" t="s">
        <v>2750</v>
      </c>
      <c r="ER48" s="121" t="s">
        <v>2732</v>
      </c>
      <c r="ES48" s="118" t="s">
        <v>56</v>
      </c>
      <c r="ET48" s="128" t="s">
        <v>2758</v>
      </c>
      <c r="EU48" s="128">
        <v>1418</v>
      </c>
      <c r="EV48" s="128" t="s">
        <v>2700</v>
      </c>
      <c r="EW48" s="128" t="s">
        <v>300</v>
      </c>
      <c r="EX48" s="128">
        <v>3</v>
      </c>
      <c r="EY48" s="128" t="s">
        <v>2701</v>
      </c>
      <c r="EZ48" s="128" t="s">
        <v>674</v>
      </c>
      <c r="FA48" s="129" t="s">
        <v>60</v>
      </c>
      <c r="FB48" s="127" t="s">
        <v>2759</v>
      </c>
      <c r="FC48" s="121">
        <v>5</v>
      </c>
      <c r="FD48" s="121" t="s">
        <v>2703</v>
      </c>
      <c r="FE48" s="121" t="s">
        <v>218</v>
      </c>
      <c r="FF48" s="121">
        <v>1</v>
      </c>
      <c r="FG48" s="121" t="s">
        <v>2760</v>
      </c>
      <c r="FH48" s="121" t="s">
        <v>2705</v>
      </c>
      <c r="FI48" s="118" t="s">
        <v>612</v>
      </c>
      <c r="FJ48" s="127" t="s">
        <v>2761</v>
      </c>
      <c r="FK48" s="128">
        <v>1500000</v>
      </c>
      <c r="FL48" s="128" t="s">
        <v>2707</v>
      </c>
      <c r="FM48" s="128" t="s">
        <v>300</v>
      </c>
      <c r="FN48" s="128">
        <v>3</v>
      </c>
      <c r="FO48" s="128" t="s">
        <v>2762</v>
      </c>
      <c r="FP48" s="125" t="s">
        <v>2709</v>
      </c>
      <c r="FQ48" s="126" t="s">
        <v>2710</v>
      </c>
      <c r="FR48" s="127" t="s">
        <v>2763</v>
      </c>
      <c r="FS48" s="121">
        <v>300000</v>
      </c>
      <c r="FT48" s="121" t="s">
        <v>2707</v>
      </c>
      <c r="FU48" s="121" t="s">
        <v>300</v>
      </c>
      <c r="FV48" s="121">
        <v>3</v>
      </c>
      <c r="FW48" s="121" t="s">
        <v>2764</v>
      </c>
      <c r="FX48" s="121" t="s">
        <v>2709</v>
      </c>
      <c r="FY48" s="118" t="s">
        <v>2710</v>
      </c>
      <c r="FZ48" s="128" t="s">
        <v>2765</v>
      </c>
      <c r="GA48" s="128">
        <v>1</v>
      </c>
      <c r="GB48" s="128" t="s">
        <v>261</v>
      </c>
      <c r="GC48" s="128" t="s">
        <v>213</v>
      </c>
      <c r="GD48" s="128">
        <v>2</v>
      </c>
      <c r="GE48" s="128" t="s">
        <v>262</v>
      </c>
      <c r="GF48" s="128" t="s">
        <v>263</v>
      </c>
      <c r="GG48" s="129" t="s">
        <v>52</v>
      </c>
      <c r="GH48" s="127" t="s">
        <v>2766</v>
      </c>
      <c r="GI48" s="121">
        <v>2</v>
      </c>
      <c r="GJ48" s="121" t="s">
        <v>261</v>
      </c>
      <c r="GK48" s="121" t="s">
        <v>213</v>
      </c>
      <c r="GL48" s="121">
        <v>2</v>
      </c>
      <c r="GM48" s="121" t="s">
        <v>262</v>
      </c>
      <c r="GN48" s="121" t="s">
        <v>263</v>
      </c>
      <c r="GO48" s="118" t="s">
        <v>52</v>
      </c>
      <c r="GP48" s="128" t="s">
        <v>2767</v>
      </c>
      <c r="GQ48" s="128">
        <v>2</v>
      </c>
      <c r="GR48" s="128" t="s">
        <v>261</v>
      </c>
      <c r="GS48" s="128" t="s">
        <v>213</v>
      </c>
      <c r="GT48" s="128">
        <v>2</v>
      </c>
      <c r="GU48" s="128" t="s">
        <v>262</v>
      </c>
      <c r="GV48" s="128" t="s">
        <v>263</v>
      </c>
      <c r="GW48" s="129" t="s">
        <v>52</v>
      </c>
      <c r="GX48" s="127" t="s">
        <v>2768</v>
      </c>
      <c r="GY48" s="121">
        <v>0</v>
      </c>
      <c r="GZ48" s="121" t="s">
        <v>261</v>
      </c>
      <c r="HA48" s="121" t="s">
        <v>213</v>
      </c>
      <c r="HB48" s="121">
        <v>2</v>
      </c>
      <c r="HC48" s="121" t="s">
        <v>262</v>
      </c>
      <c r="HD48" s="121" t="s">
        <v>263</v>
      </c>
      <c r="HE48" s="118" t="s">
        <v>52</v>
      </c>
      <c r="HF48" s="128" t="s">
        <v>2769</v>
      </c>
      <c r="HG48" s="128">
        <v>2</v>
      </c>
      <c r="HH48" s="128" t="s">
        <v>261</v>
      </c>
      <c r="HI48" s="128" t="s">
        <v>213</v>
      </c>
      <c r="HJ48" s="128">
        <v>2</v>
      </c>
      <c r="HK48" s="128" t="s">
        <v>262</v>
      </c>
      <c r="HL48" s="128" t="s">
        <v>263</v>
      </c>
      <c r="HM48" s="129" t="s">
        <v>52</v>
      </c>
      <c r="HN48" s="127" t="s">
        <v>2770</v>
      </c>
      <c r="HO48" s="121">
        <v>3</v>
      </c>
      <c r="HP48" s="121" t="s">
        <v>261</v>
      </c>
      <c r="HQ48" s="121" t="s">
        <v>213</v>
      </c>
      <c r="HR48" s="121">
        <v>2</v>
      </c>
      <c r="HS48" s="121" t="s">
        <v>262</v>
      </c>
      <c r="HT48" s="121" t="s">
        <v>263</v>
      </c>
      <c r="HU48" s="118" t="s">
        <v>52</v>
      </c>
      <c r="HV48" s="128" t="s">
        <v>2771</v>
      </c>
      <c r="HW48" s="128">
        <v>0</v>
      </c>
      <c r="HX48" s="128" t="s">
        <v>261</v>
      </c>
      <c r="HY48" s="128" t="s">
        <v>213</v>
      </c>
      <c r="HZ48" s="128">
        <v>2</v>
      </c>
      <c r="IA48" s="128" t="s">
        <v>262</v>
      </c>
      <c r="IB48" s="128" t="s">
        <v>263</v>
      </c>
      <c r="IC48" s="129" t="s">
        <v>52</v>
      </c>
      <c r="ID48" s="127" t="s">
        <v>2772</v>
      </c>
      <c r="IE48" s="121">
        <v>3</v>
      </c>
      <c r="IF48" s="121" t="s">
        <v>261</v>
      </c>
      <c r="IG48" s="121" t="s">
        <v>213</v>
      </c>
      <c r="IH48" s="121">
        <v>2</v>
      </c>
      <c r="II48" s="121" t="s">
        <v>262</v>
      </c>
      <c r="IJ48" s="121" t="s">
        <v>263</v>
      </c>
      <c r="IK48" s="118" t="s">
        <v>52</v>
      </c>
      <c r="IL48" s="128" t="s">
        <v>2773</v>
      </c>
      <c r="IM48" s="128">
        <v>2</v>
      </c>
      <c r="IN48" s="128" t="s">
        <v>261</v>
      </c>
      <c r="IO48" s="128" t="s">
        <v>213</v>
      </c>
      <c r="IP48" s="128">
        <v>2</v>
      </c>
      <c r="IQ48" s="128" t="s">
        <v>262</v>
      </c>
      <c r="IR48" s="128" t="s">
        <v>263</v>
      </c>
      <c r="IS48" s="129" t="s">
        <v>52</v>
      </c>
    </row>
    <row r="49" spans="1:253" s="123" customFormat="1" ht="12.75" customHeight="1">
      <c r="A49" s="123" t="s">
        <v>2774</v>
      </c>
      <c r="B49" s="123" t="s">
        <v>512</v>
      </c>
      <c r="C49" s="123" t="s">
        <v>2775</v>
      </c>
      <c r="D49" s="123" t="s">
        <v>2656</v>
      </c>
      <c r="E49" s="123" t="s">
        <v>2657</v>
      </c>
      <c r="F49" s="123" t="s">
        <v>2776</v>
      </c>
      <c r="G49" s="116">
        <v>39310000</v>
      </c>
      <c r="H49" s="117" t="s">
        <v>709</v>
      </c>
      <c r="I49" s="117" t="s">
        <v>213</v>
      </c>
      <c r="J49" s="117">
        <v>2</v>
      </c>
      <c r="K49" s="117" t="s">
        <v>2659</v>
      </c>
      <c r="L49" s="117" t="s">
        <v>2660</v>
      </c>
      <c r="M49" s="118" t="s">
        <v>50</v>
      </c>
      <c r="N49" s="127" t="s">
        <v>2777</v>
      </c>
      <c r="O49" s="119">
        <v>40643</v>
      </c>
      <c r="P49" s="119" t="s">
        <v>2778</v>
      </c>
      <c r="Q49" s="119" t="s">
        <v>213</v>
      </c>
      <c r="R49" s="119">
        <v>2</v>
      </c>
      <c r="S49" s="119" t="s">
        <v>2779</v>
      </c>
      <c r="T49" s="119" t="s">
        <v>2780</v>
      </c>
      <c r="U49" s="120" t="s">
        <v>50</v>
      </c>
      <c r="V49" s="127" t="s">
        <v>2781</v>
      </c>
      <c r="W49" s="117">
        <v>5138000</v>
      </c>
      <c r="X49" s="117" t="s">
        <v>2782</v>
      </c>
      <c r="Y49" s="117" t="s">
        <v>300</v>
      </c>
      <c r="Z49" s="117">
        <v>3</v>
      </c>
      <c r="AA49" s="117" t="s">
        <v>2783</v>
      </c>
      <c r="AB49" s="117" t="s">
        <v>2784</v>
      </c>
      <c r="AC49" s="118" t="s">
        <v>42</v>
      </c>
      <c r="AD49" s="127" t="s">
        <v>2785</v>
      </c>
      <c r="AE49" s="125">
        <v>477000</v>
      </c>
      <c r="AF49" s="125" t="s">
        <v>2786</v>
      </c>
      <c r="AG49" s="125" t="s">
        <v>213</v>
      </c>
      <c r="AH49" s="125">
        <v>2</v>
      </c>
      <c r="AI49" s="125" t="s">
        <v>2787</v>
      </c>
      <c r="AJ49" s="125" t="s">
        <v>2788</v>
      </c>
      <c r="AK49" s="126" t="s">
        <v>42</v>
      </c>
      <c r="AL49" s="127" t="s">
        <v>2789</v>
      </c>
      <c r="AM49" s="117">
        <v>245000</v>
      </c>
      <c r="AN49" s="117" t="s">
        <v>2790</v>
      </c>
      <c r="AO49" s="117" t="s">
        <v>213</v>
      </c>
      <c r="AP49" s="117">
        <v>2</v>
      </c>
      <c r="AQ49" s="117" t="s">
        <v>2791</v>
      </c>
      <c r="AR49" s="117" t="s">
        <v>2792</v>
      </c>
      <c r="AS49" s="118" t="s">
        <v>42</v>
      </c>
      <c r="AT49" s="128" t="s">
        <v>2793</v>
      </c>
      <c r="AU49" s="125" t="s">
        <v>230</v>
      </c>
      <c r="AV49" s="125">
        <v>0</v>
      </c>
      <c r="AW49" s="125" t="s">
        <v>213</v>
      </c>
      <c r="AX49" s="125">
        <v>2</v>
      </c>
      <c r="AY49" s="125">
        <v>0</v>
      </c>
      <c r="AZ49" s="125">
        <v>0</v>
      </c>
      <c r="BA49" s="126" t="s">
        <v>476</v>
      </c>
      <c r="BB49" s="127" t="s">
        <v>2794</v>
      </c>
      <c r="BC49" s="117" t="s">
        <v>230</v>
      </c>
      <c r="BD49" s="117">
        <v>0</v>
      </c>
      <c r="BE49" s="117" t="s">
        <v>213</v>
      </c>
      <c r="BF49" s="117">
        <v>2</v>
      </c>
      <c r="BG49" s="117">
        <v>0</v>
      </c>
      <c r="BH49" s="117">
        <v>0</v>
      </c>
      <c r="BI49" s="118" t="s">
        <v>476</v>
      </c>
      <c r="BJ49" s="128" t="s">
        <v>2795</v>
      </c>
      <c r="BK49" s="128">
        <v>0</v>
      </c>
      <c r="BL49" s="128" t="s">
        <v>2700</v>
      </c>
      <c r="BM49" s="128" t="s">
        <v>300</v>
      </c>
      <c r="BN49" s="128">
        <v>3</v>
      </c>
      <c r="BO49" s="128" t="s">
        <v>2796</v>
      </c>
      <c r="BP49" s="125" t="s">
        <v>674</v>
      </c>
      <c r="BQ49" s="129" t="s">
        <v>60</v>
      </c>
      <c r="BR49" s="127" t="s">
        <v>2797</v>
      </c>
      <c r="BS49" s="121" t="s">
        <v>230</v>
      </c>
      <c r="BT49" s="121">
        <v>0</v>
      </c>
      <c r="BU49" s="121" t="s">
        <v>213</v>
      </c>
      <c r="BV49" s="121">
        <v>2</v>
      </c>
      <c r="BW49" s="121" t="s">
        <v>2798</v>
      </c>
      <c r="BX49" s="121">
        <v>0</v>
      </c>
      <c r="BY49" s="118" t="s">
        <v>476</v>
      </c>
      <c r="BZ49" s="128" t="s">
        <v>2799</v>
      </c>
      <c r="CA49" s="128">
        <v>0</v>
      </c>
      <c r="CB49" s="128" t="s">
        <v>230</v>
      </c>
      <c r="CC49" s="128" t="s">
        <v>213</v>
      </c>
      <c r="CD49" s="128">
        <v>2</v>
      </c>
      <c r="CE49" s="128" t="s">
        <v>230</v>
      </c>
      <c r="CF49" s="128" t="s">
        <v>230</v>
      </c>
      <c r="CG49" s="129" t="s">
        <v>476</v>
      </c>
      <c r="CH49" s="127" t="s">
        <v>2800</v>
      </c>
      <c r="CI49" s="128" t="e">
        <v>#N/A</v>
      </c>
      <c r="CJ49" s="128" t="e">
        <v>#N/A</v>
      </c>
      <c r="CK49" s="128" t="e">
        <v>#N/A</v>
      </c>
      <c r="CL49" s="128" t="e">
        <v>#N/A</v>
      </c>
      <c r="CM49" s="128" t="e">
        <v>#N/A</v>
      </c>
      <c r="CN49" s="128" t="e">
        <v>#N/A</v>
      </c>
      <c r="CO49" s="130" t="e">
        <v>#N/A</v>
      </c>
      <c r="CP49" s="128" t="s">
        <v>2801</v>
      </c>
      <c r="CQ49" s="121" t="s">
        <v>230</v>
      </c>
      <c r="CR49" s="121">
        <v>0</v>
      </c>
      <c r="CS49" s="121" t="s">
        <v>213</v>
      </c>
      <c r="CT49" s="121">
        <v>2</v>
      </c>
      <c r="CU49" s="121" t="s">
        <v>2798</v>
      </c>
      <c r="CV49" s="121">
        <v>0</v>
      </c>
      <c r="CW49" s="118" t="s">
        <v>476</v>
      </c>
      <c r="CX49" s="128" t="s">
        <v>2802</v>
      </c>
      <c r="CY49" s="125">
        <v>477000</v>
      </c>
      <c r="CZ49" s="125" t="s">
        <v>2803</v>
      </c>
      <c r="DA49" s="125" t="s">
        <v>213</v>
      </c>
      <c r="DB49" s="125">
        <v>2</v>
      </c>
      <c r="DC49" s="125" t="s">
        <v>2804</v>
      </c>
      <c r="DD49" s="125" t="s">
        <v>2805</v>
      </c>
      <c r="DE49" s="131" t="s">
        <v>42</v>
      </c>
      <c r="DF49" s="127" t="s">
        <v>2806</v>
      </c>
      <c r="DG49" s="117">
        <v>4661000</v>
      </c>
      <c r="DH49" s="121" t="s">
        <v>2807</v>
      </c>
      <c r="DI49" s="121" t="s">
        <v>213</v>
      </c>
      <c r="DJ49" s="121">
        <v>2</v>
      </c>
      <c r="DK49" s="121" t="s">
        <v>2808</v>
      </c>
      <c r="DL49" s="121" t="s">
        <v>2809</v>
      </c>
      <c r="DM49" s="118" t="s">
        <v>42</v>
      </c>
      <c r="DN49" s="128" t="s">
        <v>2810</v>
      </c>
      <c r="DO49" s="125">
        <v>0</v>
      </c>
      <c r="DP49" s="128" t="s">
        <v>2811</v>
      </c>
      <c r="DQ49" s="128" t="s">
        <v>213</v>
      </c>
      <c r="DR49" s="128">
        <v>2</v>
      </c>
      <c r="DS49" s="128" t="s">
        <v>2812</v>
      </c>
      <c r="DT49" s="128" t="s">
        <v>2813</v>
      </c>
      <c r="DU49" s="129" t="s">
        <v>42</v>
      </c>
      <c r="DV49" s="127" t="s">
        <v>2814</v>
      </c>
      <c r="DW49" s="117">
        <v>310000</v>
      </c>
      <c r="DX49" s="121" t="s">
        <v>2803</v>
      </c>
      <c r="DY49" s="121" t="s">
        <v>213</v>
      </c>
      <c r="DZ49" s="121">
        <v>2</v>
      </c>
      <c r="EA49" s="121" t="s">
        <v>2804</v>
      </c>
      <c r="EB49" s="121" t="s">
        <v>2805</v>
      </c>
      <c r="EC49" s="118" t="s">
        <v>42</v>
      </c>
      <c r="ED49" s="128" t="s">
        <v>2815</v>
      </c>
      <c r="EE49" s="125">
        <v>147000</v>
      </c>
      <c r="EF49" s="128" t="s">
        <v>2803</v>
      </c>
      <c r="EG49" s="128" t="s">
        <v>213</v>
      </c>
      <c r="EH49" s="128">
        <v>2</v>
      </c>
      <c r="EI49" s="128" t="s">
        <v>2804</v>
      </c>
      <c r="EJ49" s="128" t="s">
        <v>2805</v>
      </c>
      <c r="EK49" s="129" t="s">
        <v>42</v>
      </c>
      <c r="EL49" s="127" t="s">
        <v>2816</v>
      </c>
      <c r="EM49" s="117">
        <v>20000</v>
      </c>
      <c r="EN49" s="121" t="s">
        <v>2803</v>
      </c>
      <c r="EO49" s="121" t="s">
        <v>213</v>
      </c>
      <c r="EP49" s="121">
        <v>2</v>
      </c>
      <c r="EQ49" s="121" t="s">
        <v>2804</v>
      </c>
      <c r="ER49" s="121" t="s">
        <v>2805</v>
      </c>
      <c r="ES49" s="118" t="s">
        <v>42</v>
      </c>
      <c r="ET49" s="128" t="s">
        <v>2817</v>
      </c>
      <c r="EU49" s="128">
        <v>1418</v>
      </c>
      <c r="EV49" s="128" t="s">
        <v>2700</v>
      </c>
      <c r="EW49" s="128" t="s">
        <v>300</v>
      </c>
      <c r="EX49" s="128">
        <v>3</v>
      </c>
      <c r="EY49" s="128" t="s">
        <v>2701</v>
      </c>
      <c r="EZ49" s="128" t="s">
        <v>674</v>
      </c>
      <c r="FA49" s="129" t="s">
        <v>60</v>
      </c>
      <c r="FB49" s="127" t="s">
        <v>2818</v>
      </c>
      <c r="FC49" s="121">
        <v>5</v>
      </c>
      <c r="FD49" s="121" t="s">
        <v>2819</v>
      </c>
      <c r="FE49" s="121" t="s">
        <v>213</v>
      </c>
      <c r="FF49" s="121">
        <v>2</v>
      </c>
      <c r="FG49" s="121" t="s">
        <v>2820</v>
      </c>
      <c r="FH49" s="121" t="s">
        <v>2821</v>
      </c>
      <c r="FI49" s="118" t="s">
        <v>476</v>
      </c>
      <c r="FJ49" s="127" t="s">
        <v>2822</v>
      </c>
      <c r="FK49" s="128" t="s">
        <v>230</v>
      </c>
      <c r="FL49" s="128" t="s">
        <v>2823</v>
      </c>
      <c r="FM49" s="128" t="s">
        <v>230</v>
      </c>
      <c r="FN49" s="128" t="s">
        <v>230</v>
      </c>
      <c r="FO49" s="128" t="s">
        <v>2824</v>
      </c>
      <c r="FP49" s="125" t="s">
        <v>2825</v>
      </c>
      <c r="FQ49" s="126" t="s">
        <v>2710</v>
      </c>
      <c r="FR49" s="127" t="s">
        <v>2826</v>
      </c>
      <c r="FS49" s="121">
        <v>0</v>
      </c>
      <c r="FT49" s="121" t="s">
        <v>2823</v>
      </c>
      <c r="FU49" s="121" t="s">
        <v>213</v>
      </c>
      <c r="FV49" s="121">
        <v>2</v>
      </c>
      <c r="FW49" s="121" t="s">
        <v>2827</v>
      </c>
      <c r="FX49" s="121" t="s">
        <v>2825</v>
      </c>
      <c r="FY49" s="118" t="s">
        <v>2710</v>
      </c>
      <c r="FZ49" s="128" t="s">
        <v>2828</v>
      </c>
      <c r="GA49" s="128">
        <v>1</v>
      </c>
      <c r="GB49" s="128" t="s">
        <v>261</v>
      </c>
      <c r="GC49" s="128" t="s">
        <v>213</v>
      </c>
      <c r="GD49" s="128">
        <v>2</v>
      </c>
      <c r="GE49" s="128" t="s">
        <v>262</v>
      </c>
      <c r="GF49" s="128" t="s">
        <v>263</v>
      </c>
      <c r="GG49" s="129" t="s">
        <v>52</v>
      </c>
      <c r="GH49" s="127" t="s">
        <v>2829</v>
      </c>
      <c r="GI49" s="121">
        <v>1</v>
      </c>
      <c r="GJ49" s="121" t="s">
        <v>261</v>
      </c>
      <c r="GK49" s="121" t="s">
        <v>213</v>
      </c>
      <c r="GL49" s="121">
        <v>2</v>
      </c>
      <c r="GM49" s="121" t="s">
        <v>262</v>
      </c>
      <c r="GN49" s="121" t="s">
        <v>263</v>
      </c>
      <c r="GO49" s="118" t="s">
        <v>52</v>
      </c>
      <c r="GP49" s="128" t="s">
        <v>2830</v>
      </c>
      <c r="GQ49" s="128">
        <v>0</v>
      </c>
      <c r="GR49" s="128" t="s">
        <v>261</v>
      </c>
      <c r="GS49" s="128" t="s">
        <v>213</v>
      </c>
      <c r="GT49" s="128">
        <v>2</v>
      </c>
      <c r="GU49" s="128" t="s">
        <v>262</v>
      </c>
      <c r="GV49" s="128" t="s">
        <v>263</v>
      </c>
      <c r="GW49" s="129" t="s">
        <v>52</v>
      </c>
      <c r="GX49" s="127" t="s">
        <v>2831</v>
      </c>
      <c r="GY49" s="121">
        <v>0</v>
      </c>
      <c r="GZ49" s="121" t="s">
        <v>261</v>
      </c>
      <c r="HA49" s="121" t="s">
        <v>213</v>
      </c>
      <c r="HB49" s="121">
        <v>2</v>
      </c>
      <c r="HC49" s="121" t="s">
        <v>262</v>
      </c>
      <c r="HD49" s="121" t="s">
        <v>263</v>
      </c>
      <c r="HE49" s="118" t="s">
        <v>52</v>
      </c>
      <c r="HF49" s="128" t="s">
        <v>2832</v>
      </c>
      <c r="HG49" s="128">
        <v>0</v>
      </c>
      <c r="HH49" s="128" t="s">
        <v>261</v>
      </c>
      <c r="HI49" s="128" t="s">
        <v>213</v>
      </c>
      <c r="HJ49" s="128">
        <v>2</v>
      </c>
      <c r="HK49" s="128" t="s">
        <v>262</v>
      </c>
      <c r="HL49" s="128" t="s">
        <v>263</v>
      </c>
      <c r="HM49" s="129" t="s">
        <v>52</v>
      </c>
      <c r="HN49" s="127" t="s">
        <v>2833</v>
      </c>
      <c r="HO49" s="121">
        <v>2</v>
      </c>
      <c r="HP49" s="121" t="s">
        <v>261</v>
      </c>
      <c r="HQ49" s="121" t="s">
        <v>213</v>
      </c>
      <c r="HR49" s="121">
        <v>2</v>
      </c>
      <c r="HS49" s="121" t="s">
        <v>262</v>
      </c>
      <c r="HT49" s="121" t="s">
        <v>263</v>
      </c>
      <c r="HU49" s="118" t="s">
        <v>52</v>
      </c>
      <c r="HV49" s="128" t="s">
        <v>2834</v>
      </c>
      <c r="HW49" s="128">
        <v>0</v>
      </c>
      <c r="HX49" s="128" t="s">
        <v>261</v>
      </c>
      <c r="HY49" s="128" t="s">
        <v>213</v>
      </c>
      <c r="HZ49" s="128">
        <v>2</v>
      </c>
      <c r="IA49" s="128" t="s">
        <v>262</v>
      </c>
      <c r="IB49" s="128" t="s">
        <v>263</v>
      </c>
      <c r="IC49" s="129" t="s">
        <v>52</v>
      </c>
      <c r="ID49" s="127" t="s">
        <v>2835</v>
      </c>
      <c r="IE49" s="121">
        <v>3</v>
      </c>
      <c r="IF49" s="121" t="s">
        <v>261</v>
      </c>
      <c r="IG49" s="121" t="s">
        <v>213</v>
      </c>
      <c r="IH49" s="121">
        <v>2</v>
      </c>
      <c r="II49" s="121" t="s">
        <v>262</v>
      </c>
      <c r="IJ49" s="121" t="s">
        <v>263</v>
      </c>
      <c r="IK49" s="118" t="s">
        <v>52</v>
      </c>
      <c r="IL49" s="128" t="s">
        <v>2836</v>
      </c>
      <c r="IM49" s="128">
        <v>1</v>
      </c>
      <c r="IN49" s="128" t="s">
        <v>261</v>
      </c>
      <c r="IO49" s="128" t="s">
        <v>213</v>
      </c>
      <c r="IP49" s="128">
        <v>2</v>
      </c>
      <c r="IQ49" s="128" t="s">
        <v>262</v>
      </c>
      <c r="IR49" s="128" t="s">
        <v>263</v>
      </c>
      <c r="IS49" s="129" t="s">
        <v>52</v>
      </c>
    </row>
    <row r="50" spans="1:253" s="123" customFormat="1" ht="12.75" customHeight="1">
      <c r="A50" s="123" t="s">
        <v>2837</v>
      </c>
      <c r="B50" s="123" t="s">
        <v>512</v>
      </c>
      <c r="C50" s="123" t="s">
        <v>2838</v>
      </c>
      <c r="D50" s="123" t="s">
        <v>2839</v>
      </c>
      <c r="E50" s="123" t="s">
        <v>2840</v>
      </c>
      <c r="F50" s="123" t="s">
        <v>2841</v>
      </c>
      <c r="G50" s="116">
        <v>60620000</v>
      </c>
      <c r="H50" s="117" t="s">
        <v>2842</v>
      </c>
      <c r="I50" s="117" t="s">
        <v>213</v>
      </c>
      <c r="J50" s="117">
        <v>2</v>
      </c>
      <c r="K50" s="117" t="s">
        <v>2843</v>
      </c>
      <c r="L50" s="117" t="s">
        <v>2844</v>
      </c>
      <c r="M50" s="118" t="s">
        <v>2845</v>
      </c>
      <c r="N50" s="127" t="s">
        <v>2846</v>
      </c>
      <c r="O50" s="119">
        <v>41054</v>
      </c>
      <c r="P50" s="119">
        <v>0</v>
      </c>
      <c r="Q50" s="119" t="s">
        <v>213</v>
      </c>
      <c r="R50" s="119">
        <v>2</v>
      </c>
      <c r="S50" s="119" t="s">
        <v>2847</v>
      </c>
      <c r="T50" s="119" t="s">
        <v>2848</v>
      </c>
      <c r="U50" s="120" t="s">
        <v>476</v>
      </c>
      <c r="V50" s="127" t="s">
        <v>2849</v>
      </c>
      <c r="W50" s="117">
        <v>7120000</v>
      </c>
      <c r="X50" s="117" t="s">
        <v>2850</v>
      </c>
      <c r="Y50" s="117" t="s">
        <v>213</v>
      </c>
      <c r="Z50" s="117">
        <v>2</v>
      </c>
      <c r="AA50" s="117" t="s">
        <v>2851</v>
      </c>
      <c r="AB50" s="117" t="s">
        <v>2852</v>
      </c>
      <c r="AC50" s="118" t="s">
        <v>58</v>
      </c>
      <c r="AD50" s="127" t="s">
        <v>2853</v>
      </c>
      <c r="AE50" s="125" t="s">
        <v>230</v>
      </c>
      <c r="AF50" s="125" t="s">
        <v>2854</v>
      </c>
      <c r="AG50" s="125" t="s">
        <v>230</v>
      </c>
      <c r="AH50" s="125" t="s">
        <v>230</v>
      </c>
      <c r="AI50" s="125">
        <v>0</v>
      </c>
      <c r="AJ50" s="125" t="s">
        <v>2855</v>
      </c>
      <c r="AK50" s="126" t="s">
        <v>58</v>
      </c>
      <c r="AL50" s="127" t="s">
        <v>2856</v>
      </c>
      <c r="AM50" s="117" t="s">
        <v>230</v>
      </c>
      <c r="AN50" s="117" t="s">
        <v>2854</v>
      </c>
      <c r="AO50" s="117" t="s">
        <v>230</v>
      </c>
      <c r="AP50" s="117" t="s">
        <v>230</v>
      </c>
      <c r="AQ50" s="117">
        <v>0</v>
      </c>
      <c r="AR50" s="117" t="s">
        <v>2855</v>
      </c>
      <c r="AS50" s="118" t="s">
        <v>58</v>
      </c>
      <c r="AT50" s="128" t="s">
        <v>2857</v>
      </c>
      <c r="AU50" s="125" t="s">
        <v>230</v>
      </c>
      <c r="AV50" s="125">
        <v>0</v>
      </c>
      <c r="AW50" s="125" t="s">
        <v>213</v>
      </c>
      <c r="AX50" s="125">
        <v>2</v>
      </c>
      <c r="AY50" s="125" t="s">
        <v>1421</v>
      </c>
      <c r="AZ50" s="125">
        <v>0</v>
      </c>
      <c r="BA50" s="126" t="s">
        <v>476</v>
      </c>
      <c r="BB50" s="127" t="s">
        <v>2858</v>
      </c>
      <c r="BC50" s="117" t="s">
        <v>230</v>
      </c>
      <c r="BD50" s="117">
        <v>0</v>
      </c>
      <c r="BE50" s="117" t="s">
        <v>213</v>
      </c>
      <c r="BF50" s="117">
        <v>2</v>
      </c>
      <c r="BG50" s="117" t="s">
        <v>1421</v>
      </c>
      <c r="BH50" s="117">
        <v>0</v>
      </c>
      <c r="BI50" s="118" t="s">
        <v>476</v>
      </c>
      <c r="BJ50" s="128" t="s">
        <v>2859</v>
      </c>
      <c r="BK50" s="128">
        <v>238</v>
      </c>
      <c r="BL50" s="128" t="s">
        <v>2860</v>
      </c>
      <c r="BM50" s="128" t="s">
        <v>213</v>
      </c>
      <c r="BN50" s="128">
        <v>2</v>
      </c>
      <c r="BO50" s="128" t="s">
        <v>2861</v>
      </c>
      <c r="BP50" s="125" t="s">
        <v>2862</v>
      </c>
      <c r="BQ50" s="129" t="s">
        <v>2845</v>
      </c>
      <c r="BR50" s="127" t="s">
        <v>2863</v>
      </c>
      <c r="BS50" s="121" t="s">
        <v>230</v>
      </c>
      <c r="BT50" s="121">
        <v>0</v>
      </c>
      <c r="BU50" s="121" t="s">
        <v>213</v>
      </c>
      <c r="BV50" s="121">
        <v>2</v>
      </c>
      <c r="BW50" s="121" t="s">
        <v>1421</v>
      </c>
      <c r="BX50" s="121">
        <v>0</v>
      </c>
      <c r="BY50" s="118" t="s">
        <v>476</v>
      </c>
      <c r="BZ50" s="128" t="s">
        <v>2864</v>
      </c>
      <c r="CA50" s="128">
        <v>0</v>
      </c>
      <c r="CB50" s="128" t="s">
        <v>230</v>
      </c>
      <c r="CC50" s="128" t="s">
        <v>213</v>
      </c>
      <c r="CD50" s="128">
        <v>2</v>
      </c>
      <c r="CE50" s="128" t="s">
        <v>2865</v>
      </c>
      <c r="CF50" s="128" t="s">
        <v>230</v>
      </c>
      <c r="CG50" s="129" t="s">
        <v>476</v>
      </c>
      <c r="CH50" s="127" t="s">
        <v>2866</v>
      </c>
      <c r="CI50" s="128" t="e">
        <v>#N/A</v>
      </c>
      <c r="CJ50" s="128" t="e">
        <v>#N/A</v>
      </c>
      <c r="CK50" s="128" t="e">
        <v>#N/A</v>
      </c>
      <c r="CL50" s="128" t="e">
        <v>#N/A</v>
      </c>
      <c r="CM50" s="128" t="e">
        <v>#N/A</v>
      </c>
      <c r="CN50" s="128" t="e">
        <v>#N/A</v>
      </c>
      <c r="CO50" s="130" t="e">
        <v>#N/A</v>
      </c>
      <c r="CP50" s="128" t="s">
        <v>2867</v>
      </c>
      <c r="CQ50" s="121" t="s">
        <v>230</v>
      </c>
      <c r="CR50" s="121">
        <v>0</v>
      </c>
      <c r="CS50" s="121" t="s">
        <v>213</v>
      </c>
      <c r="CT50" s="121">
        <v>2</v>
      </c>
      <c r="CU50" s="121" t="s">
        <v>1421</v>
      </c>
      <c r="CV50" s="121">
        <v>0</v>
      </c>
      <c r="CW50" s="118" t="s">
        <v>476</v>
      </c>
      <c r="CX50" s="128" t="s">
        <v>2868</v>
      </c>
      <c r="CY50" s="125" t="s">
        <v>230</v>
      </c>
      <c r="CZ50" s="125" t="s">
        <v>230</v>
      </c>
      <c r="DA50" s="125" t="s">
        <v>230</v>
      </c>
      <c r="DB50" s="125" t="s">
        <v>230</v>
      </c>
      <c r="DC50" s="125">
        <v>0</v>
      </c>
      <c r="DD50" s="125">
        <v>0</v>
      </c>
      <c r="DE50" s="131" t="s">
        <v>58</v>
      </c>
      <c r="DF50" s="127" t="s">
        <v>2869</v>
      </c>
      <c r="DG50" s="117">
        <v>7120000</v>
      </c>
      <c r="DH50" s="121" t="s">
        <v>2850</v>
      </c>
      <c r="DI50" s="121" t="s">
        <v>213</v>
      </c>
      <c r="DJ50" s="121">
        <v>2</v>
      </c>
      <c r="DK50" s="121" t="s">
        <v>2851</v>
      </c>
      <c r="DL50" s="121" t="s">
        <v>2852</v>
      </c>
      <c r="DM50" s="118" t="s">
        <v>58</v>
      </c>
      <c r="DN50" s="128" t="s">
        <v>2870</v>
      </c>
      <c r="DO50" s="125" t="s">
        <v>230</v>
      </c>
      <c r="DP50" s="128" t="s">
        <v>2854</v>
      </c>
      <c r="DQ50" s="128" t="s">
        <v>230</v>
      </c>
      <c r="DR50" s="128" t="s">
        <v>230</v>
      </c>
      <c r="DS50" s="128" t="s">
        <v>2871</v>
      </c>
      <c r="DT50" s="128" t="s">
        <v>2855</v>
      </c>
      <c r="DU50" s="129" t="s">
        <v>58</v>
      </c>
      <c r="DV50" s="127" t="s">
        <v>2872</v>
      </c>
      <c r="DW50" s="117" t="s">
        <v>230</v>
      </c>
      <c r="DX50" s="121" t="s">
        <v>230</v>
      </c>
      <c r="DY50" s="121" t="s">
        <v>230</v>
      </c>
      <c r="DZ50" s="121" t="s">
        <v>230</v>
      </c>
      <c r="EA50" s="121">
        <v>0</v>
      </c>
      <c r="EB50" s="121">
        <v>0</v>
      </c>
      <c r="EC50" s="118" t="s">
        <v>58</v>
      </c>
      <c r="ED50" s="128" t="s">
        <v>2873</v>
      </c>
      <c r="EE50" s="125" t="s">
        <v>230</v>
      </c>
      <c r="EF50" s="128" t="s">
        <v>230</v>
      </c>
      <c r="EG50" s="128" t="s">
        <v>230</v>
      </c>
      <c r="EH50" s="128" t="s">
        <v>230</v>
      </c>
      <c r="EI50" s="128">
        <v>0</v>
      </c>
      <c r="EJ50" s="128">
        <v>0</v>
      </c>
      <c r="EK50" s="129" t="s">
        <v>58</v>
      </c>
      <c r="EL50" s="127" t="s">
        <v>2874</v>
      </c>
      <c r="EM50" s="117" t="s">
        <v>230</v>
      </c>
      <c r="EN50" s="121" t="s">
        <v>230</v>
      </c>
      <c r="EO50" s="121" t="s">
        <v>230</v>
      </c>
      <c r="EP50" s="121" t="s">
        <v>230</v>
      </c>
      <c r="EQ50" s="121">
        <v>0</v>
      </c>
      <c r="ER50" s="121">
        <v>0</v>
      </c>
      <c r="ES50" s="118" t="s">
        <v>58</v>
      </c>
      <c r="ET50" s="128" t="s">
        <v>2875</v>
      </c>
      <c r="EU50" s="128">
        <v>238</v>
      </c>
      <c r="EV50" s="128" t="s">
        <v>2860</v>
      </c>
      <c r="EW50" s="128" t="s">
        <v>213</v>
      </c>
      <c r="EX50" s="128">
        <v>2</v>
      </c>
      <c r="EY50" s="128" t="s">
        <v>2861</v>
      </c>
      <c r="EZ50" s="128" t="s">
        <v>2862</v>
      </c>
      <c r="FA50" s="129" t="s">
        <v>2845</v>
      </c>
      <c r="FB50" s="127" t="s">
        <v>2876</v>
      </c>
      <c r="FC50" s="121">
        <v>2</v>
      </c>
      <c r="FD50" s="121">
        <v>0</v>
      </c>
      <c r="FE50" s="121" t="s">
        <v>213</v>
      </c>
      <c r="FF50" s="121">
        <v>2</v>
      </c>
      <c r="FG50" s="121" t="s">
        <v>2877</v>
      </c>
      <c r="FH50" s="121">
        <v>0</v>
      </c>
      <c r="FI50" s="118" t="s">
        <v>476</v>
      </c>
      <c r="FJ50" s="127" t="s">
        <v>2878</v>
      </c>
      <c r="FK50" s="128" t="s">
        <v>230</v>
      </c>
      <c r="FL50" s="128">
        <v>0</v>
      </c>
      <c r="FM50" s="128" t="s">
        <v>213</v>
      </c>
      <c r="FN50" s="128">
        <v>2</v>
      </c>
      <c r="FO50" s="128" t="s">
        <v>2798</v>
      </c>
      <c r="FP50" s="125">
        <v>0</v>
      </c>
      <c r="FQ50" s="126" t="s">
        <v>476</v>
      </c>
      <c r="FR50" s="127" t="s">
        <v>2879</v>
      </c>
      <c r="FS50" s="121" t="s">
        <v>230</v>
      </c>
      <c r="FT50" s="121">
        <v>0</v>
      </c>
      <c r="FU50" s="121" t="s">
        <v>213</v>
      </c>
      <c r="FV50" s="121">
        <v>2</v>
      </c>
      <c r="FW50" s="121" t="s">
        <v>2798</v>
      </c>
      <c r="FX50" s="121">
        <v>0</v>
      </c>
      <c r="FY50" s="118" t="s">
        <v>476</v>
      </c>
      <c r="FZ50" s="128" t="s">
        <v>2880</v>
      </c>
      <c r="GA50" s="128">
        <v>1</v>
      </c>
      <c r="GB50" s="128" t="s">
        <v>1230</v>
      </c>
      <c r="GC50" s="128" t="s">
        <v>213</v>
      </c>
      <c r="GD50" s="128">
        <v>2</v>
      </c>
      <c r="GE50" s="128">
        <v>0</v>
      </c>
      <c r="GF50" s="128">
        <v>0</v>
      </c>
      <c r="GG50" s="129" t="s">
        <v>58</v>
      </c>
      <c r="GH50" s="127" t="s">
        <v>2881</v>
      </c>
      <c r="GI50" s="121">
        <v>1</v>
      </c>
      <c r="GJ50" s="121" t="s">
        <v>1230</v>
      </c>
      <c r="GK50" s="121" t="s">
        <v>213</v>
      </c>
      <c r="GL50" s="121">
        <v>2</v>
      </c>
      <c r="GM50" s="121">
        <v>0</v>
      </c>
      <c r="GN50" s="121">
        <v>0</v>
      </c>
      <c r="GO50" s="118" t="s">
        <v>58</v>
      </c>
      <c r="GP50" s="128" t="s">
        <v>2882</v>
      </c>
      <c r="GQ50" s="128">
        <v>1</v>
      </c>
      <c r="GR50" s="128" t="s">
        <v>1230</v>
      </c>
      <c r="GS50" s="128" t="s">
        <v>213</v>
      </c>
      <c r="GT50" s="128">
        <v>2</v>
      </c>
      <c r="GU50" s="128">
        <v>0</v>
      </c>
      <c r="GV50" s="128">
        <v>0</v>
      </c>
      <c r="GW50" s="129" t="s">
        <v>58</v>
      </c>
      <c r="GX50" s="127" t="s">
        <v>2883</v>
      </c>
      <c r="GY50" s="121">
        <v>0</v>
      </c>
      <c r="GZ50" s="121" t="s">
        <v>1230</v>
      </c>
      <c r="HA50" s="121" t="s">
        <v>213</v>
      </c>
      <c r="HB50" s="121">
        <v>2</v>
      </c>
      <c r="HC50" s="121">
        <v>0</v>
      </c>
      <c r="HD50" s="121">
        <v>0</v>
      </c>
      <c r="HE50" s="118" t="s">
        <v>58</v>
      </c>
      <c r="HF50" s="128" t="s">
        <v>2884</v>
      </c>
      <c r="HG50" s="128">
        <v>1</v>
      </c>
      <c r="HH50" s="128" t="s">
        <v>1230</v>
      </c>
      <c r="HI50" s="128" t="s">
        <v>213</v>
      </c>
      <c r="HJ50" s="128">
        <v>2</v>
      </c>
      <c r="HK50" s="128">
        <v>0</v>
      </c>
      <c r="HL50" s="128">
        <v>0</v>
      </c>
      <c r="HM50" s="129" t="s">
        <v>58</v>
      </c>
      <c r="HN50" s="127" t="s">
        <v>2885</v>
      </c>
      <c r="HO50" s="121">
        <v>1</v>
      </c>
      <c r="HP50" s="121" t="s">
        <v>1230</v>
      </c>
      <c r="HQ50" s="121" t="s">
        <v>213</v>
      </c>
      <c r="HR50" s="121">
        <v>2</v>
      </c>
      <c r="HS50" s="121">
        <v>0</v>
      </c>
      <c r="HT50" s="121">
        <v>0</v>
      </c>
      <c r="HU50" s="118" t="s">
        <v>58</v>
      </c>
      <c r="HV50" s="128" t="s">
        <v>2886</v>
      </c>
      <c r="HW50" s="128">
        <v>0</v>
      </c>
      <c r="HX50" s="128" t="s">
        <v>1230</v>
      </c>
      <c r="HY50" s="128" t="s">
        <v>213</v>
      </c>
      <c r="HZ50" s="128">
        <v>2</v>
      </c>
      <c r="IA50" s="128">
        <v>0</v>
      </c>
      <c r="IB50" s="128">
        <v>0</v>
      </c>
      <c r="IC50" s="129" t="s">
        <v>58</v>
      </c>
      <c r="ID50" s="127" t="s">
        <v>2887</v>
      </c>
      <c r="IE50" s="121">
        <v>0</v>
      </c>
      <c r="IF50" s="121" t="s">
        <v>1230</v>
      </c>
      <c r="IG50" s="121" t="s">
        <v>213</v>
      </c>
      <c r="IH50" s="121">
        <v>2</v>
      </c>
      <c r="II50" s="121">
        <v>0</v>
      </c>
      <c r="IJ50" s="121">
        <v>0</v>
      </c>
      <c r="IK50" s="118" t="s">
        <v>58</v>
      </c>
      <c r="IL50" s="128" t="s">
        <v>2888</v>
      </c>
      <c r="IM50" s="128">
        <v>0</v>
      </c>
      <c r="IN50" s="128" t="s">
        <v>1230</v>
      </c>
      <c r="IO50" s="128" t="s">
        <v>213</v>
      </c>
      <c r="IP50" s="128">
        <v>2</v>
      </c>
      <c r="IQ50" s="128">
        <v>0</v>
      </c>
      <c r="IR50" s="128">
        <v>0</v>
      </c>
      <c r="IS50" s="129" t="s">
        <v>58</v>
      </c>
    </row>
    <row r="51" spans="1:253" s="123" customFormat="1" ht="12.75" customHeight="1">
      <c r="A51" s="123" t="s">
        <v>2889</v>
      </c>
      <c r="B51" s="123" t="s">
        <v>512</v>
      </c>
      <c r="C51" s="123" t="s">
        <v>2890</v>
      </c>
      <c r="D51" s="123" t="s">
        <v>2891</v>
      </c>
      <c r="E51" s="123" t="s">
        <v>2892</v>
      </c>
      <c r="F51" s="123" t="s">
        <v>2893</v>
      </c>
      <c r="G51" s="116">
        <v>10806000</v>
      </c>
      <c r="H51" s="117" t="s">
        <v>2894</v>
      </c>
      <c r="I51" s="117" t="s">
        <v>218</v>
      </c>
      <c r="J51" s="117">
        <v>1</v>
      </c>
      <c r="K51" s="117" t="s">
        <v>2895</v>
      </c>
      <c r="L51" s="117" t="s">
        <v>2896</v>
      </c>
      <c r="M51" s="118" t="s">
        <v>2494</v>
      </c>
      <c r="N51" s="127" t="s">
        <v>2897</v>
      </c>
      <c r="O51" s="119">
        <v>40463</v>
      </c>
      <c r="P51" s="119" t="s">
        <v>2898</v>
      </c>
      <c r="Q51" s="119" t="s">
        <v>213</v>
      </c>
      <c r="R51" s="119">
        <v>2</v>
      </c>
      <c r="S51" s="119" t="s">
        <v>2899</v>
      </c>
      <c r="T51" s="119" t="s">
        <v>2900</v>
      </c>
      <c r="U51" s="120" t="s">
        <v>54</v>
      </c>
      <c r="V51" s="127" t="s">
        <v>2901</v>
      </c>
      <c r="W51" s="117">
        <v>8708000</v>
      </c>
      <c r="X51" s="117" t="s">
        <v>2902</v>
      </c>
      <c r="Y51" s="117" t="s">
        <v>213</v>
      </c>
      <c r="Z51" s="117">
        <v>2</v>
      </c>
      <c r="AA51" s="117" t="s">
        <v>2903</v>
      </c>
      <c r="AB51" s="117" t="s">
        <v>2904</v>
      </c>
      <c r="AC51" s="118" t="s">
        <v>2494</v>
      </c>
      <c r="AD51" s="127" t="s">
        <v>2905</v>
      </c>
      <c r="AE51" s="125">
        <v>1917000</v>
      </c>
      <c r="AF51" s="125" t="s">
        <v>2906</v>
      </c>
      <c r="AG51" s="125" t="s">
        <v>300</v>
      </c>
      <c r="AH51" s="125">
        <v>3</v>
      </c>
      <c r="AI51" s="125" t="s">
        <v>2907</v>
      </c>
      <c r="AJ51" s="125" t="s">
        <v>2908</v>
      </c>
      <c r="AK51" s="126" t="s">
        <v>42</v>
      </c>
      <c r="AL51" s="127" t="s">
        <v>2909</v>
      </c>
      <c r="AM51" s="117">
        <v>1397000</v>
      </c>
      <c r="AN51" s="117" t="s">
        <v>2906</v>
      </c>
      <c r="AO51" s="117" t="s">
        <v>300</v>
      </c>
      <c r="AP51" s="117">
        <v>3</v>
      </c>
      <c r="AQ51" s="117" t="s">
        <v>2910</v>
      </c>
      <c r="AR51" s="117" t="s">
        <v>2908</v>
      </c>
      <c r="AS51" s="118" t="s">
        <v>42</v>
      </c>
      <c r="AT51" s="128" t="s">
        <v>2911</v>
      </c>
      <c r="AU51" s="125" t="s">
        <v>230</v>
      </c>
      <c r="AV51" s="125" t="s">
        <v>2912</v>
      </c>
      <c r="AW51" s="125" t="s">
        <v>230</v>
      </c>
      <c r="AX51" s="125" t="s">
        <v>230</v>
      </c>
      <c r="AY51" s="125" t="s">
        <v>2913</v>
      </c>
      <c r="AZ51" s="125" t="s">
        <v>256</v>
      </c>
      <c r="BA51" s="126" t="s">
        <v>2914</v>
      </c>
      <c r="BB51" s="127" t="s">
        <v>2915</v>
      </c>
      <c r="BC51" s="117" t="s">
        <v>230</v>
      </c>
      <c r="BD51" s="117" t="s">
        <v>230</v>
      </c>
      <c r="BE51" s="117" t="s">
        <v>230</v>
      </c>
      <c r="BF51" s="117" t="s">
        <v>230</v>
      </c>
      <c r="BG51" s="117" t="s">
        <v>1629</v>
      </c>
      <c r="BH51" s="117" t="s">
        <v>230</v>
      </c>
      <c r="BI51" s="118" t="s">
        <v>1030</v>
      </c>
      <c r="BJ51" s="128" t="s">
        <v>2916</v>
      </c>
      <c r="BK51" s="128">
        <v>0</v>
      </c>
      <c r="BL51" s="128" t="s">
        <v>2917</v>
      </c>
      <c r="BM51" s="128" t="s">
        <v>300</v>
      </c>
      <c r="BN51" s="128">
        <v>3</v>
      </c>
      <c r="BO51" s="128" t="s">
        <v>2918</v>
      </c>
      <c r="BP51" s="125" t="s">
        <v>256</v>
      </c>
      <c r="BQ51" s="129" t="s">
        <v>54</v>
      </c>
      <c r="BR51" s="127" t="s">
        <v>2919</v>
      </c>
      <c r="BS51" s="121" t="s">
        <v>230</v>
      </c>
      <c r="BT51" s="121" t="s">
        <v>230</v>
      </c>
      <c r="BU51" s="121" t="s">
        <v>230</v>
      </c>
      <c r="BV51" s="121" t="s">
        <v>230</v>
      </c>
      <c r="BW51" s="121" t="s">
        <v>2920</v>
      </c>
      <c r="BX51" s="121" t="s">
        <v>230</v>
      </c>
      <c r="BY51" s="118" t="s">
        <v>1030</v>
      </c>
      <c r="BZ51" s="128" t="s">
        <v>2921</v>
      </c>
      <c r="CA51" s="128" t="s">
        <v>230</v>
      </c>
      <c r="CB51" s="128" t="s">
        <v>230</v>
      </c>
      <c r="CC51" s="128" t="s">
        <v>230</v>
      </c>
      <c r="CD51" s="128" t="s">
        <v>230</v>
      </c>
      <c r="CE51" s="128" t="s">
        <v>2922</v>
      </c>
      <c r="CF51" s="128" t="s">
        <v>230</v>
      </c>
      <c r="CG51" s="129" t="s">
        <v>1030</v>
      </c>
      <c r="CH51" s="127" t="s">
        <v>2923</v>
      </c>
      <c r="CI51" s="128" t="e">
        <v>#N/A</v>
      </c>
      <c r="CJ51" s="128" t="e">
        <v>#N/A</v>
      </c>
      <c r="CK51" s="128" t="e">
        <v>#N/A</v>
      </c>
      <c r="CL51" s="128" t="e">
        <v>#N/A</v>
      </c>
      <c r="CM51" s="128" t="e">
        <v>#N/A</v>
      </c>
      <c r="CN51" s="128" t="e">
        <v>#N/A</v>
      </c>
      <c r="CO51" s="130" t="e">
        <v>#N/A</v>
      </c>
      <c r="CP51" s="128" t="s">
        <v>2924</v>
      </c>
      <c r="CQ51" s="121" t="s">
        <v>230</v>
      </c>
      <c r="CR51" s="121" t="s">
        <v>2925</v>
      </c>
      <c r="CS51" s="121" t="s">
        <v>230</v>
      </c>
      <c r="CT51" s="121" t="s">
        <v>230</v>
      </c>
      <c r="CU51" s="121" t="s">
        <v>2926</v>
      </c>
      <c r="CV51" s="121" t="s">
        <v>2927</v>
      </c>
      <c r="CW51" s="118" t="s">
        <v>2710</v>
      </c>
      <c r="CX51" s="128" t="s">
        <v>2928</v>
      </c>
      <c r="CY51" s="125">
        <v>1308000</v>
      </c>
      <c r="CZ51" s="125" t="s">
        <v>2929</v>
      </c>
      <c r="DA51" s="125" t="s">
        <v>213</v>
      </c>
      <c r="DB51" s="125">
        <v>2</v>
      </c>
      <c r="DC51" s="125" t="s">
        <v>2930</v>
      </c>
      <c r="DD51" s="125" t="s">
        <v>2931</v>
      </c>
      <c r="DE51" s="131" t="s">
        <v>42</v>
      </c>
      <c r="DF51" s="127" t="s">
        <v>2932</v>
      </c>
      <c r="DG51" s="117">
        <v>6790000</v>
      </c>
      <c r="DH51" s="121" t="s">
        <v>2929</v>
      </c>
      <c r="DI51" s="121" t="s">
        <v>213</v>
      </c>
      <c r="DJ51" s="121">
        <v>2</v>
      </c>
      <c r="DK51" s="121" t="s">
        <v>2933</v>
      </c>
      <c r="DL51" s="121" t="s">
        <v>2931</v>
      </c>
      <c r="DM51" s="118" t="s">
        <v>42</v>
      </c>
      <c r="DN51" s="128" t="s">
        <v>2934</v>
      </c>
      <c r="DO51" s="125">
        <v>609000</v>
      </c>
      <c r="DP51" s="128" t="s">
        <v>2929</v>
      </c>
      <c r="DQ51" s="128" t="s">
        <v>213</v>
      </c>
      <c r="DR51" s="128">
        <v>2</v>
      </c>
      <c r="DS51" s="128" t="s">
        <v>2935</v>
      </c>
      <c r="DT51" s="128" t="s">
        <v>2931</v>
      </c>
      <c r="DU51" s="129" t="s">
        <v>42</v>
      </c>
      <c r="DV51" s="127" t="s">
        <v>2936</v>
      </c>
      <c r="DW51" s="117">
        <v>785000</v>
      </c>
      <c r="DX51" s="121" t="s">
        <v>2929</v>
      </c>
      <c r="DY51" s="121" t="s">
        <v>213</v>
      </c>
      <c r="DZ51" s="121">
        <v>2</v>
      </c>
      <c r="EA51" s="121" t="s">
        <v>2930</v>
      </c>
      <c r="EB51" s="121" t="s">
        <v>2931</v>
      </c>
      <c r="EC51" s="118" t="s">
        <v>42</v>
      </c>
      <c r="ED51" s="128" t="s">
        <v>2937</v>
      </c>
      <c r="EE51" s="125">
        <v>523000</v>
      </c>
      <c r="EF51" s="128" t="s">
        <v>2929</v>
      </c>
      <c r="EG51" s="128" t="s">
        <v>213</v>
      </c>
      <c r="EH51" s="128">
        <v>2</v>
      </c>
      <c r="EI51" s="128" t="s">
        <v>2930</v>
      </c>
      <c r="EJ51" s="128" t="s">
        <v>2931</v>
      </c>
      <c r="EK51" s="129" t="s">
        <v>42</v>
      </c>
      <c r="EL51" s="127" t="s">
        <v>2938</v>
      </c>
      <c r="EM51" s="117">
        <v>0</v>
      </c>
      <c r="EN51" s="121" t="s">
        <v>2929</v>
      </c>
      <c r="EO51" s="121" t="s">
        <v>213</v>
      </c>
      <c r="EP51" s="121">
        <v>2</v>
      </c>
      <c r="EQ51" s="121" t="s">
        <v>2930</v>
      </c>
      <c r="ER51" s="121" t="s">
        <v>2931</v>
      </c>
      <c r="ES51" s="118" t="s">
        <v>42</v>
      </c>
      <c r="ET51" s="128" t="s">
        <v>2939</v>
      </c>
      <c r="EU51" s="128">
        <v>0</v>
      </c>
      <c r="EV51" s="128" t="s">
        <v>2917</v>
      </c>
      <c r="EW51" s="128" t="s">
        <v>300</v>
      </c>
      <c r="EX51" s="128">
        <v>3</v>
      </c>
      <c r="EY51" s="128" t="s">
        <v>2918</v>
      </c>
      <c r="EZ51" s="128" t="s">
        <v>256</v>
      </c>
      <c r="FA51" s="129" t="s">
        <v>54</v>
      </c>
      <c r="FB51" s="127" t="s">
        <v>2940</v>
      </c>
      <c r="FC51" s="121">
        <v>2</v>
      </c>
      <c r="FD51" s="121" t="s">
        <v>2941</v>
      </c>
      <c r="FE51" s="121" t="s">
        <v>213</v>
      </c>
      <c r="FF51" s="121">
        <v>2</v>
      </c>
      <c r="FG51" s="121" t="s">
        <v>1649</v>
      </c>
      <c r="FH51" s="121" t="s">
        <v>2942</v>
      </c>
      <c r="FI51" s="118" t="s">
        <v>2710</v>
      </c>
      <c r="FJ51" s="127" t="s">
        <v>2943</v>
      </c>
      <c r="FK51" s="128" t="s">
        <v>230</v>
      </c>
      <c r="FL51" s="128">
        <v>0</v>
      </c>
      <c r="FM51" s="128" t="s">
        <v>230</v>
      </c>
      <c r="FN51" s="128" t="s">
        <v>230</v>
      </c>
      <c r="FO51" s="128" t="s">
        <v>1629</v>
      </c>
      <c r="FP51" s="125">
        <v>0</v>
      </c>
      <c r="FQ51" s="126" t="s">
        <v>566</v>
      </c>
      <c r="FR51" s="127" t="s">
        <v>2944</v>
      </c>
      <c r="FS51" s="121" t="s">
        <v>230</v>
      </c>
      <c r="FT51" s="121">
        <v>0</v>
      </c>
      <c r="FU51" s="121" t="s">
        <v>230</v>
      </c>
      <c r="FV51" s="121" t="s">
        <v>230</v>
      </c>
      <c r="FW51" s="121" t="s">
        <v>1629</v>
      </c>
      <c r="FX51" s="121">
        <v>0</v>
      </c>
      <c r="FY51" s="118" t="s">
        <v>566</v>
      </c>
      <c r="FZ51" s="128" t="s">
        <v>2945</v>
      </c>
      <c r="GA51" s="128">
        <v>1</v>
      </c>
      <c r="GB51" s="128" t="s">
        <v>261</v>
      </c>
      <c r="GC51" s="128" t="s">
        <v>213</v>
      </c>
      <c r="GD51" s="128">
        <v>2</v>
      </c>
      <c r="GE51" s="128" t="s">
        <v>262</v>
      </c>
      <c r="GF51" s="128" t="s">
        <v>263</v>
      </c>
      <c r="GG51" s="129" t="s">
        <v>52</v>
      </c>
      <c r="GH51" s="127" t="s">
        <v>2946</v>
      </c>
      <c r="GI51" s="121">
        <v>1</v>
      </c>
      <c r="GJ51" s="121" t="s">
        <v>261</v>
      </c>
      <c r="GK51" s="121" t="s">
        <v>213</v>
      </c>
      <c r="GL51" s="121">
        <v>2</v>
      </c>
      <c r="GM51" s="121" t="s">
        <v>262</v>
      </c>
      <c r="GN51" s="121" t="s">
        <v>263</v>
      </c>
      <c r="GO51" s="118" t="s">
        <v>52</v>
      </c>
      <c r="GP51" s="128" t="s">
        <v>2947</v>
      </c>
      <c r="GQ51" s="128">
        <v>0</v>
      </c>
      <c r="GR51" s="128" t="s">
        <v>261</v>
      </c>
      <c r="GS51" s="128" t="s">
        <v>213</v>
      </c>
      <c r="GT51" s="128">
        <v>2</v>
      </c>
      <c r="GU51" s="128" t="s">
        <v>262</v>
      </c>
      <c r="GV51" s="128" t="s">
        <v>263</v>
      </c>
      <c r="GW51" s="129" t="s">
        <v>52</v>
      </c>
      <c r="GX51" s="127" t="s">
        <v>2948</v>
      </c>
      <c r="GY51" s="121">
        <v>0</v>
      </c>
      <c r="GZ51" s="121" t="s">
        <v>261</v>
      </c>
      <c r="HA51" s="121" t="s">
        <v>213</v>
      </c>
      <c r="HB51" s="121">
        <v>2</v>
      </c>
      <c r="HC51" s="121" t="s">
        <v>262</v>
      </c>
      <c r="HD51" s="121" t="s">
        <v>263</v>
      </c>
      <c r="HE51" s="118" t="s">
        <v>52</v>
      </c>
      <c r="HF51" s="128" t="s">
        <v>2949</v>
      </c>
      <c r="HG51" s="128">
        <v>2</v>
      </c>
      <c r="HH51" s="128" t="s">
        <v>261</v>
      </c>
      <c r="HI51" s="128" t="s">
        <v>213</v>
      </c>
      <c r="HJ51" s="128">
        <v>2</v>
      </c>
      <c r="HK51" s="128" t="s">
        <v>262</v>
      </c>
      <c r="HL51" s="128" t="s">
        <v>263</v>
      </c>
      <c r="HM51" s="129" t="s">
        <v>52</v>
      </c>
      <c r="HN51" s="127" t="s">
        <v>2950</v>
      </c>
      <c r="HO51" s="121">
        <v>1</v>
      </c>
      <c r="HP51" s="121" t="s">
        <v>261</v>
      </c>
      <c r="HQ51" s="121" t="s">
        <v>213</v>
      </c>
      <c r="HR51" s="121">
        <v>2</v>
      </c>
      <c r="HS51" s="121" t="s">
        <v>262</v>
      </c>
      <c r="HT51" s="121" t="s">
        <v>263</v>
      </c>
      <c r="HU51" s="118" t="s">
        <v>52</v>
      </c>
      <c r="HV51" s="128" t="s">
        <v>2951</v>
      </c>
      <c r="HW51" s="128">
        <v>2</v>
      </c>
      <c r="HX51" s="128" t="s">
        <v>261</v>
      </c>
      <c r="HY51" s="128" t="s">
        <v>213</v>
      </c>
      <c r="HZ51" s="128">
        <v>2</v>
      </c>
      <c r="IA51" s="128" t="s">
        <v>262</v>
      </c>
      <c r="IB51" s="128" t="s">
        <v>263</v>
      </c>
      <c r="IC51" s="129" t="s">
        <v>52</v>
      </c>
      <c r="ID51" s="127" t="s">
        <v>2952</v>
      </c>
      <c r="IE51" s="121">
        <v>0</v>
      </c>
      <c r="IF51" s="121" t="s">
        <v>261</v>
      </c>
      <c r="IG51" s="121" t="s">
        <v>213</v>
      </c>
      <c r="IH51" s="121">
        <v>2</v>
      </c>
      <c r="II51" s="121" t="s">
        <v>262</v>
      </c>
      <c r="IJ51" s="121" t="s">
        <v>263</v>
      </c>
      <c r="IK51" s="118" t="s">
        <v>52</v>
      </c>
      <c r="IL51" s="128" t="s">
        <v>2953</v>
      </c>
      <c r="IM51" s="128">
        <v>2</v>
      </c>
      <c r="IN51" s="128" t="s">
        <v>261</v>
      </c>
      <c r="IO51" s="128" t="s">
        <v>213</v>
      </c>
      <c r="IP51" s="128">
        <v>2</v>
      </c>
      <c r="IQ51" s="128" t="s">
        <v>262</v>
      </c>
      <c r="IR51" s="128" t="s">
        <v>263</v>
      </c>
      <c r="IS51" s="129" t="s">
        <v>52</v>
      </c>
    </row>
    <row r="52" spans="1:253" s="123" customFormat="1" ht="12.75" customHeight="1">
      <c r="A52" s="123" t="s">
        <v>2954</v>
      </c>
      <c r="B52" s="123" t="s">
        <v>512</v>
      </c>
      <c r="C52" s="123" t="s">
        <v>2955</v>
      </c>
      <c r="D52" s="123" t="s">
        <v>2956</v>
      </c>
      <c r="E52" s="123" t="s">
        <v>2957</v>
      </c>
      <c r="F52" s="123" t="s">
        <v>2958</v>
      </c>
      <c r="G52" s="116">
        <v>51393000</v>
      </c>
      <c r="H52" s="117" t="s">
        <v>2959</v>
      </c>
      <c r="I52" s="117" t="s">
        <v>218</v>
      </c>
      <c r="J52" s="117">
        <v>1</v>
      </c>
      <c r="K52" s="117" t="s">
        <v>2960</v>
      </c>
      <c r="L52" s="117" t="s">
        <v>2961</v>
      </c>
      <c r="M52" s="118" t="s">
        <v>69</v>
      </c>
      <c r="N52" s="127" t="s">
        <v>2962</v>
      </c>
      <c r="O52" s="119">
        <v>113673</v>
      </c>
      <c r="P52" s="119" t="s">
        <v>2963</v>
      </c>
      <c r="Q52" s="119" t="s">
        <v>218</v>
      </c>
      <c r="R52" s="119">
        <v>1</v>
      </c>
      <c r="S52" s="119" t="s">
        <v>2964</v>
      </c>
      <c r="T52" s="119" t="s">
        <v>2965</v>
      </c>
      <c r="U52" s="120" t="s">
        <v>59</v>
      </c>
      <c r="V52" s="127" t="s">
        <v>2966</v>
      </c>
      <c r="W52" s="117">
        <v>6684000</v>
      </c>
      <c r="X52" s="117" t="s">
        <v>2967</v>
      </c>
      <c r="Y52" s="117" t="s">
        <v>213</v>
      </c>
      <c r="Z52" s="117">
        <v>2</v>
      </c>
      <c r="AA52" s="117" t="s">
        <v>2968</v>
      </c>
      <c r="AB52" s="117" t="s">
        <v>2969</v>
      </c>
      <c r="AC52" s="118" t="s">
        <v>59</v>
      </c>
      <c r="AD52" s="127" t="s">
        <v>2970</v>
      </c>
      <c r="AE52" s="125">
        <v>519000</v>
      </c>
      <c r="AF52" s="125" t="s">
        <v>2971</v>
      </c>
      <c r="AG52" s="125" t="s">
        <v>300</v>
      </c>
      <c r="AH52" s="125">
        <v>3</v>
      </c>
      <c r="AI52" s="125" t="s">
        <v>2972</v>
      </c>
      <c r="AJ52" s="125" t="s">
        <v>2973</v>
      </c>
      <c r="AK52" s="126" t="s">
        <v>59</v>
      </c>
      <c r="AL52" s="127" t="s">
        <v>2974</v>
      </c>
      <c r="AM52" s="117">
        <v>519000</v>
      </c>
      <c r="AN52" s="117" t="s">
        <v>2971</v>
      </c>
      <c r="AO52" s="117" t="s">
        <v>213</v>
      </c>
      <c r="AP52" s="117">
        <v>2</v>
      </c>
      <c r="AQ52" s="117" t="s">
        <v>2975</v>
      </c>
      <c r="AR52" s="117" t="s">
        <v>2973</v>
      </c>
      <c r="AS52" s="118" t="s">
        <v>59</v>
      </c>
      <c r="AT52" s="128" t="s">
        <v>2976</v>
      </c>
      <c r="AU52" s="125">
        <v>0</v>
      </c>
      <c r="AV52" s="125" t="s">
        <v>230</v>
      </c>
      <c r="AW52" s="125" t="s">
        <v>213</v>
      </c>
      <c r="AX52" s="125">
        <v>2</v>
      </c>
      <c r="AY52" s="125" t="s">
        <v>2977</v>
      </c>
      <c r="AZ52" s="125" t="s">
        <v>230</v>
      </c>
      <c r="BA52" s="126" t="s">
        <v>2978</v>
      </c>
      <c r="BB52" s="127" t="s">
        <v>2979</v>
      </c>
      <c r="BC52" s="117" t="s">
        <v>230</v>
      </c>
      <c r="BD52" s="117">
        <v>0</v>
      </c>
      <c r="BE52" s="117" t="s">
        <v>230</v>
      </c>
      <c r="BF52" s="117" t="s">
        <v>230</v>
      </c>
      <c r="BG52" s="117" t="s">
        <v>1421</v>
      </c>
      <c r="BH52" s="117">
        <v>0</v>
      </c>
      <c r="BI52" s="118" t="s">
        <v>476</v>
      </c>
      <c r="BJ52" s="128" t="s">
        <v>2980</v>
      </c>
      <c r="BK52" s="128" t="s">
        <v>230</v>
      </c>
      <c r="BL52" s="128">
        <v>0</v>
      </c>
      <c r="BM52" s="128" t="s">
        <v>230</v>
      </c>
      <c r="BN52" s="128" t="s">
        <v>230</v>
      </c>
      <c r="BO52" s="128" t="s">
        <v>1421</v>
      </c>
      <c r="BP52" s="125">
        <v>0</v>
      </c>
      <c r="BQ52" s="129" t="s">
        <v>476</v>
      </c>
      <c r="BR52" s="127" t="s">
        <v>2981</v>
      </c>
      <c r="BS52" s="121">
        <v>0</v>
      </c>
      <c r="BT52" s="121" t="s">
        <v>230</v>
      </c>
      <c r="BU52" s="121" t="s">
        <v>213</v>
      </c>
      <c r="BV52" s="121">
        <v>2</v>
      </c>
      <c r="BW52" s="121" t="s">
        <v>2982</v>
      </c>
      <c r="BX52" s="121" t="s">
        <v>230</v>
      </c>
      <c r="BY52" s="118" t="s">
        <v>2978</v>
      </c>
      <c r="BZ52" s="128" t="s">
        <v>2983</v>
      </c>
      <c r="CA52" s="128">
        <v>0</v>
      </c>
      <c r="CB52" s="128" t="s">
        <v>230</v>
      </c>
      <c r="CC52" s="128" t="s">
        <v>213</v>
      </c>
      <c r="CD52" s="128">
        <v>2</v>
      </c>
      <c r="CE52" s="128" t="s">
        <v>2982</v>
      </c>
      <c r="CF52" s="128" t="s">
        <v>230</v>
      </c>
      <c r="CG52" s="129" t="s">
        <v>2978</v>
      </c>
      <c r="CH52" s="127" t="s">
        <v>2984</v>
      </c>
      <c r="CI52" s="128" t="e">
        <v>#N/A</v>
      </c>
      <c r="CJ52" s="128" t="e">
        <v>#N/A</v>
      </c>
      <c r="CK52" s="128" t="e">
        <v>#N/A</v>
      </c>
      <c r="CL52" s="128" t="e">
        <v>#N/A</v>
      </c>
      <c r="CM52" s="128" t="e">
        <v>#N/A</v>
      </c>
      <c r="CN52" s="128" t="e">
        <v>#N/A</v>
      </c>
      <c r="CO52" s="130" t="e">
        <v>#N/A</v>
      </c>
      <c r="CP52" s="128" t="s">
        <v>2985</v>
      </c>
      <c r="CQ52" s="121" t="s">
        <v>230</v>
      </c>
      <c r="CR52" s="121">
        <v>0</v>
      </c>
      <c r="CS52" s="121" t="s">
        <v>230</v>
      </c>
      <c r="CT52" s="121" t="s">
        <v>230</v>
      </c>
      <c r="CU52" s="121" t="s">
        <v>1421</v>
      </c>
      <c r="CV52" s="121">
        <v>0</v>
      </c>
      <c r="CW52" s="118" t="s">
        <v>476</v>
      </c>
      <c r="CX52" s="128" t="s">
        <v>2986</v>
      </c>
      <c r="CY52" s="125">
        <v>519000</v>
      </c>
      <c r="CZ52" s="125" t="s">
        <v>2987</v>
      </c>
      <c r="DA52" s="125" t="s">
        <v>213</v>
      </c>
      <c r="DB52" s="125">
        <v>2</v>
      </c>
      <c r="DC52" s="125" t="s">
        <v>2988</v>
      </c>
      <c r="DD52" s="125" t="s">
        <v>2989</v>
      </c>
      <c r="DE52" s="131" t="s">
        <v>59</v>
      </c>
      <c r="DF52" s="127" t="s">
        <v>2990</v>
      </c>
      <c r="DG52" s="117">
        <v>6165000</v>
      </c>
      <c r="DH52" s="121" t="s">
        <v>2987</v>
      </c>
      <c r="DI52" s="121" t="s">
        <v>213</v>
      </c>
      <c r="DJ52" s="121">
        <v>2</v>
      </c>
      <c r="DK52" s="121" t="s">
        <v>2988</v>
      </c>
      <c r="DL52" s="121" t="s">
        <v>2989</v>
      </c>
      <c r="DM52" s="118" t="s">
        <v>59</v>
      </c>
      <c r="DN52" s="128" t="s">
        <v>2991</v>
      </c>
      <c r="DO52" s="125">
        <v>0</v>
      </c>
      <c r="DP52" s="128" t="s">
        <v>2992</v>
      </c>
      <c r="DQ52" s="128" t="s">
        <v>213</v>
      </c>
      <c r="DR52" s="128">
        <v>2</v>
      </c>
      <c r="DS52" s="128" t="s">
        <v>2993</v>
      </c>
      <c r="DT52" s="128" t="s">
        <v>2994</v>
      </c>
      <c r="DU52" s="129" t="s">
        <v>563</v>
      </c>
      <c r="DV52" s="127" t="s">
        <v>2995</v>
      </c>
      <c r="DW52" s="117">
        <v>519000</v>
      </c>
      <c r="DX52" s="121" t="s">
        <v>2987</v>
      </c>
      <c r="DY52" s="121" t="s">
        <v>213</v>
      </c>
      <c r="DZ52" s="121">
        <v>2</v>
      </c>
      <c r="EA52" s="121" t="s">
        <v>2988</v>
      </c>
      <c r="EB52" s="121" t="s">
        <v>2989</v>
      </c>
      <c r="EC52" s="118" t="s">
        <v>59</v>
      </c>
      <c r="ED52" s="128" t="s">
        <v>2996</v>
      </c>
      <c r="EE52" s="125">
        <v>0</v>
      </c>
      <c r="EF52" s="128" t="s">
        <v>2992</v>
      </c>
      <c r="EG52" s="128" t="s">
        <v>213</v>
      </c>
      <c r="EH52" s="128">
        <v>2</v>
      </c>
      <c r="EI52" s="128" t="s">
        <v>2993</v>
      </c>
      <c r="EJ52" s="128" t="s">
        <v>2994</v>
      </c>
      <c r="EK52" s="129" t="s">
        <v>563</v>
      </c>
      <c r="EL52" s="127" t="s">
        <v>2997</v>
      </c>
      <c r="EM52" s="117">
        <v>0</v>
      </c>
      <c r="EN52" s="121" t="s">
        <v>2992</v>
      </c>
      <c r="EO52" s="121" t="s">
        <v>213</v>
      </c>
      <c r="EP52" s="121">
        <v>2</v>
      </c>
      <c r="EQ52" s="121" t="s">
        <v>2993</v>
      </c>
      <c r="ER52" s="121" t="s">
        <v>2994</v>
      </c>
      <c r="ES52" s="118" t="s">
        <v>563</v>
      </c>
      <c r="ET52" s="128" t="s">
        <v>2998</v>
      </c>
      <c r="EU52" s="128">
        <v>100</v>
      </c>
      <c r="EV52" s="128" t="s">
        <v>2999</v>
      </c>
      <c r="EW52" s="128" t="s">
        <v>213</v>
      </c>
      <c r="EX52" s="128">
        <v>2</v>
      </c>
      <c r="EY52" s="128" t="s">
        <v>3000</v>
      </c>
      <c r="EZ52" s="128" t="s">
        <v>256</v>
      </c>
      <c r="FA52" s="129" t="s">
        <v>59</v>
      </c>
      <c r="FB52" s="127" t="s">
        <v>3001</v>
      </c>
      <c r="FC52" s="121">
        <v>2</v>
      </c>
      <c r="FD52" s="121" t="s">
        <v>3002</v>
      </c>
      <c r="FE52" s="121" t="s">
        <v>213</v>
      </c>
      <c r="FF52" s="121">
        <v>2</v>
      </c>
      <c r="FG52" s="121" t="s">
        <v>3003</v>
      </c>
      <c r="FH52" s="121" t="s">
        <v>3004</v>
      </c>
      <c r="FI52" s="118" t="s">
        <v>476</v>
      </c>
      <c r="FJ52" s="127" t="s">
        <v>3005</v>
      </c>
      <c r="FK52" s="128" t="s">
        <v>230</v>
      </c>
      <c r="FL52" s="128">
        <v>0</v>
      </c>
      <c r="FM52" s="128" t="s">
        <v>230</v>
      </c>
      <c r="FN52" s="128" t="s">
        <v>230</v>
      </c>
      <c r="FO52" s="128" t="s">
        <v>1421</v>
      </c>
      <c r="FP52" s="125">
        <v>0</v>
      </c>
      <c r="FQ52" s="126" t="s">
        <v>476</v>
      </c>
      <c r="FR52" s="127" t="s">
        <v>3006</v>
      </c>
      <c r="FS52" s="121" t="s">
        <v>230</v>
      </c>
      <c r="FT52" s="121">
        <v>0</v>
      </c>
      <c r="FU52" s="121" t="s">
        <v>230</v>
      </c>
      <c r="FV52" s="121" t="s">
        <v>230</v>
      </c>
      <c r="FW52" s="121" t="s">
        <v>1421</v>
      </c>
      <c r="FX52" s="121">
        <v>0</v>
      </c>
      <c r="FY52" s="118" t="s">
        <v>476</v>
      </c>
      <c r="FZ52" s="128" t="s">
        <v>3007</v>
      </c>
      <c r="GA52" s="128">
        <v>0</v>
      </c>
      <c r="GB52" s="128" t="s">
        <v>634</v>
      </c>
      <c r="GC52" s="128" t="s">
        <v>218</v>
      </c>
      <c r="GD52" s="128">
        <v>1</v>
      </c>
      <c r="GE52" s="128" t="s">
        <v>635</v>
      </c>
      <c r="GF52" s="128" t="s">
        <v>636</v>
      </c>
      <c r="GG52" s="129" t="s">
        <v>538</v>
      </c>
      <c r="GH52" s="127" t="s">
        <v>3008</v>
      </c>
      <c r="GI52" s="121">
        <v>0</v>
      </c>
      <c r="GJ52" s="121" t="s">
        <v>634</v>
      </c>
      <c r="GK52" s="121" t="s">
        <v>218</v>
      </c>
      <c r="GL52" s="121">
        <v>1</v>
      </c>
      <c r="GM52" s="121" t="s">
        <v>635</v>
      </c>
      <c r="GN52" s="121" t="s">
        <v>636</v>
      </c>
      <c r="GO52" s="118" t="s">
        <v>538</v>
      </c>
      <c r="GP52" s="128" t="s">
        <v>3009</v>
      </c>
      <c r="GQ52" s="128">
        <v>0</v>
      </c>
      <c r="GR52" s="128" t="s">
        <v>634</v>
      </c>
      <c r="GS52" s="128" t="s">
        <v>218</v>
      </c>
      <c r="GT52" s="128">
        <v>1</v>
      </c>
      <c r="GU52" s="128" t="s">
        <v>635</v>
      </c>
      <c r="GV52" s="128" t="s">
        <v>636</v>
      </c>
      <c r="GW52" s="129" t="s">
        <v>538</v>
      </c>
      <c r="GX52" s="127" t="s">
        <v>3010</v>
      </c>
      <c r="GY52" s="121">
        <v>0</v>
      </c>
      <c r="GZ52" s="121" t="s">
        <v>634</v>
      </c>
      <c r="HA52" s="121" t="s">
        <v>218</v>
      </c>
      <c r="HB52" s="121">
        <v>1</v>
      </c>
      <c r="HC52" s="121" t="s">
        <v>635</v>
      </c>
      <c r="HD52" s="121" t="s">
        <v>636</v>
      </c>
      <c r="HE52" s="118" t="s">
        <v>538</v>
      </c>
      <c r="HF52" s="128" t="s">
        <v>3011</v>
      </c>
      <c r="HG52" s="128">
        <v>0</v>
      </c>
      <c r="HH52" s="128" t="s">
        <v>634</v>
      </c>
      <c r="HI52" s="128" t="s">
        <v>218</v>
      </c>
      <c r="HJ52" s="128">
        <v>1</v>
      </c>
      <c r="HK52" s="128" t="s">
        <v>635</v>
      </c>
      <c r="HL52" s="128" t="s">
        <v>636</v>
      </c>
      <c r="HM52" s="129" t="s">
        <v>538</v>
      </c>
      <c r="HN52" s="127" t="s">
        <v>3012</v>
      </c>
      <c r="HO52" s="121">
        <v>0</v>
      </c>
      <c r="HP52" s="121" t="s">
        <v>634</v>
      </c>
      <c r="HQ52" s="121" t="s">
        <v>218</v>
      </c>
      <c r="HR52" s="121">
        <v>1</v>
      </c>
      <c r="HS52" s="121" t="s">
        <v>635</v>
      </c>
      <c r="HT52" s="121" t="s">
        <v>636</v>
      </c>
      <c r="HU52" s="118" t="s">
        <v>538</v>
      </c>
      <c r="HV52" s="128" t="s">
        <v>3013</v>
      </c>
      <c r="HW52" s="128">
        <v>0</v>
      </c>
      <c r="HX52" s="128" t="s">
        <v>634</v>
      </c>
      <c r="HY52" s="128" t="s">
        <v>218</v>
      </c>
      <c r="HZ52" s="128">
        <v>1</v>
      </c>
      <c r="IA52" s="128" t="s">
        <v>635</v>
      </c>
      <c r="IB52" s="128" t="s">
        <v>636</v>
      </c>
      <c r="IC52" s="129" t="s">
        <v>538</v>
      </c>
      <c r="ID52" s="127" t="s">
        <v>3014</v>
      </c>
      <c r="IE52" s="121">
        <v>1</v>
      </c>
      <c r="IF52" s="121" t="s">
        <v>634</v>
      </c>
      <c r="IG52" s="121" t="s">
        <v>218</v>
      </c>
      <c r="IH52" s="121">
        <v>1</v>
      </c>
      <c r="II52" s="121" t="s">
        <v>635</v>
      </c>
      <c r="IJ52" s="121" t="s">
        <v>636</v>
      </c>
      <c r="IK52" s="118" t="s">
        <v>538</v>
      </c>
      <c r="IL52" s="128" t="s">
        <v>3015</v>
      </c>
      <c r="IM52" s="128">
        <v>0</v>
      </c>
      <c r="IN52" s="128" t="s">
        <v>634</v>
      </c>
      <c r="IO52" s="128" t="s">
        <v>218</v>
      </c>
      <c r="IP52" s="128">
        <v>1</v>
      </c>
      <c r="IQ52" s="128" t="s">
        <v>635</v>
      </c>
      <c r="IR52" s="128" t="s">
        <v>636</v>
      </c>
      <c r="IS52" s="129" t="s">
        <v>538</v>
      </c>
    </row>
    <row r="53" spans="1:253" s="123" customFormat="1" ht="12.75" customHeight="1">
      <c r="A53" s="123" t="s">
        <v>3016</v>
      </c>
      <c r="B53" s="123" t="s">
        <v>512</v>
      </c>
      <c r="C53" s="123" t="s">
        <v>3017</v>
      </c>
      <c r="D53" s="123" t="s">
        <v>3018</v>
      </c>
      <c r="E53" s="123" t="s">
        <v>3019</v>
      </c>
      <c r="F53" s="123" t="s">
        <v>3020</v>
      </c>
      <c r="G53" s="116">
        <v>6856000</v>
      </c>
      <c r="H53" s="117" t="s">
        <v>709</v>
      </c>
      <c r="I53" s="117" t="s">
        <v>213</v>
      </c>
      <c r="J53" s="117">
        <v>2</v>
      </c>
      <c r="K53" s="117" t="s">
        <v>3021</v>
      </c>
      <c r="L53" s="117" t="s">
        <v>3022</v>
      </c>
      <c r="M53" s="118" t="s">
        <v>2494</v>
      </c>
      <c r="N53" s="127" t="s">
        <v>3023</v>
      </c>
      <c r="O53" s="119">
        <v>10201.200000000001</v>
      </c>
      <c r="P53" s="119" t="s">
        <v>3024</v>
      </c>
      <c r="Q53" s="119" t="s">
        <v>218</v>
      </c>
      <c r="R53" s="119">
        <v>1</v>
      </c>
      <c r="S53" s="119" t="s">
        <v>3025</v>
      </c>
      <c r="T53" s="119" t="s">
        <v>3026</v>
      </c>
      <c r="U53" s="120" t="s">
        <v>1837</v>
      </c>
      <c r="V53" s="127" t="s">
        <v>3027</v>
      </c>
      <c r="W53" s="117">
        <v>6856000</v>
      </c>
      <c r="X53" s="117" t="s">
        <v>709</v>
      </c>
      <c r="Y53" s="117" t="s">
        <v>213</v>
      </c>
      <c r="Z53" s="117">
        <v>2</v>
      </c>
      <c r="AA53" s="117" t="s">
        <v>3028</v>
      </c>
      <c r="AB53" s="117" t="s">
        <v>3029</v>
      </c>
      <c r="AC53" s="118" t="s">
        <v>2494</v>
      </c>
      <c r="AD53" s="127" t="s">
        <v>3030</v>
      </c>
      <c r="AE53" s="125">
        <v>3503000</v>
      </c>
      <c r="AF53" s="125" t="s">
        <v>3031</v>
      </c>
      <c r="AG53" s="125" t="s">
        <v>300</v>
      </c>
      <c r="AH53" s="125">
        <v>3</v>
      </c>
      <c r="AI53" s="125" t="s">
        <v>3032</v>
      </c>
      <c r="AJ53" s="125" t="s">
        <v>3033</v>
      </c>
      <c r="AK53" s="126" t="s">
        <v>56</v>
      </c>
      <c r="AL53" s="127" t="s">
        <v>3034</v>
      </c>
      <c r="AM53" s="117">
        <v>3503000</v>
      </c>
      <c r="AN53" s="117" t="s">
        <v>3035</v>
      </c>
      <c r="AO53" s="117" t="s">
        <v>300</v>
      </c>
      <c r="AP53" s="117">
        <v>3</v>
      </c>
      <c r="AQ53" s="117" t="s">
        <v>3032</v>
      </c>
      <c r="AR53" s="117" t="s">
        <v>3036</v>
      </c>
      <c r="AS53" s="118" t="s">
        <v>42</v>
      </c>
      <c r="AT53" s="128" t="s">
        <v>3037</v>
      </c>
      <c r="AU53" s="125" t="s">
        <v>230</v>
      </c>
      <c r="AV53" s="125" t="s">
        <v>230</v>
      </c>
      <c r="AW53" s="125" t="s">
        <v>230</v>
      </c>
      <c r="AX53" s="125" t="s">
        <v>230</v>
      </c>
      <c r="AY53" s="125" t="s">
        <v>1421</v>
      </c>
      <c r="AZ53" s="125" t="s">
        <v>230</v>
      </c>
      <c r="BA53" s="126" t="s">
        <v>1837</v>
      </c>
      <c r="BB53" s="127" t="s">
        <v>3038</v>
      </c>
      <c r="BC53" s="117">
        <v>0</v>
      </c>
      <c r="BD53" s="117" t="s">
        <v>3039</v>
      </c>
      <c r="BE53" s="117" t="s">
        <v>300</v>
      </c>
      <c r="BF53" s="117">
        <v>3</v>
      </c>
      <c r="BG53" s="117" t="s">
        <v>3040</v>
      </c>
      <c r="BH53" s="117" t="s">
        <v>674</v>
      </c>
      <c r="BI53" s="118" t="s">
        <v>1837</v>
      </c>
      <c r="BJ53" s="128" t="s">
        <v>3041</v>
      </c>
      <c r="BK53" s="128">
        <v>0</v>
      </c>
      <c r="BL53" s="128" t="s">
        <v>3042</v>
      </c>
      <c r="BM53" s="128" t="s">
        <v>300</v>
      </c>
      <c r="BN53" s="128">
        <v>3</v>
      </c>
      <c r="BO53" s="128" t="s">
        <v>3043</v>
      </c>
      <c r="BP53" s="125" t="s">
        <v>674</v>
      </c>
      <c r="BQ53" s="129" t="s">
        <v>3044</v>
      </c>
      <c r="BR53" s="127" t="s">
        <v>3045</v>
      </c>
      <c r="BS53" s="121" t="s">
        <v>230</v>
      </c>
      <c r="BT53" s="121" t="s">
        <v>3039</v>
      </c>
      <c r="BU53" s="121" t="s">
        <v>230</v>
      </c>
      <c r="BV53" s="121" t="s">
        <v>230</v>
      </c>
      <c r="BW53" s="121" t="s">
        <v>3046</v>
      </c>
      <c r="BX53" s="121" t="s">
        <v>674</v>
      </c>
      <c r="BY53" s="118" t="s">
        <v>1837</v>
      </c>
      <c r="BZ53" s="128" t="s">
        <v>3047</v>
      </c>
      <c r="CA53" s="128" t="s">
        <v>230</v>
      </c>
      <c r="CB53" s="128" t="s">
        <v>3039</v>
      </c>
      <c r="CC53" s="128" t="s">
        <v>230</v>
      </c>
      <c r="CD53" s="128" t="s">
        <v>230</v>
      </c>
      <c r="CE53" s="128" t="s">
        <v>3046</v>
      </c>
      <c r="CF53" s="128" t="s">
        <v>674</v>
      </c>
      <c r="CG53" s="129" t="s">
        <v>1837</v>
      </c>
      <c r="CH53" s="127" t="s">
        <v>3048</v>
      </c>
      <c r="CI53" s="128" t="e">
        <v>#N/A</v>
      </c>
      <c r="CJ53" s="128" t="e">
        <v>#N/A</v>
      </c>
      <c r="CK53" s="128" t="e">
        <v>#N/A</v>
      </c>
      <c r="CL53" s="128" t="e">
        <v>#N/A</v>
      </c>
      <c r="CM53" s="128" t="e">
        <v>#N/A</v>
      </c>
      <c r="CN53" s="128" t="e">
        <v>#N/A</v>
      </c>
      <c r="CO53" s="130" t="e">
        <v>#N/A</v>
      </c>
      <c r="CP53" s="128" t="s">
        <v>3049</v>
      </c>
      <c r="CQ53" s="121" t="s">
        <v>230</v>
      </c>
      <c r="CR53" s="121" t="s">
        <v>3050</v>
      </c>
      <c r="CS53" s="121" t="s">
        <v>230</v>
      </c>
      <c r="CT53" s="121" t="s">
        <v>230</v>
      </c>
      <c r="CU53" s="121" t="s">
        <v>3051</v>
      </c>
      <c r="CV53" s="121" t="s">
        <v>3052</v>
      </c>
      <c r="CW53" s="118" t="s">
        <v>1837</v>
      </c>
      <c r="CX53" s="128" t="s">
        <v>3053</v>
      </c>
      <c r="CY53" s="125">
        <v>3208000</v>
      </c>
      <c r="CZ53" s="125" t="s">
        <v>3054</v>
      </c>
      <c r="DA53" s="125" t="s">
        <v>213</v>
      </c>
      <c r="DB53" s="125">
        <v>2</v>
      </c>
      <c r="DC53" s="125" t="s">
        <v>3055</v>
      </c>
      <c r="DD53" s="125" t="s">
        <v>3056</v>
      </c>
      <c r="DE53" s="131" t="s">
        <v>56</v>
      </c>
      <c r="DF53" s="127" t="s">
        <v>3057</v>
      </c>
      <c r="DG53" s="117">
        <v>3353000</v>
      </c>
      <c r="DH53" s="121" t="s">
        <v>3058</v>
      </c>
      <c r="DI53" s="121" t="s">
        <v>213</v>
      </c>
      <c r="DJ53" s="121">
        <v>2</v>
      </c>
      <c r="DK53" s="121" t="s">
        <v>3059</v>
      </c>
      <c r="DL53" s="121" t="s">
        <v>3060</v>
      </c>
      <c r="DM53" s="118" t="s">
        <v>56</v>
      </c>
      <c r="DN53" s="128" t="s">
        <v>3061</v>
      </c>
      <c r="DO53" s="125">
        <v>295000</v>
      </c>
      <c r="DP53" s="128" t="s">
        <v>3058</v>
      </c>
      <c r="DQ53" s="128" t="s">
        <v>213</v>
      </c>
      <c r="DR53" s="128">
        <v>2</v>
      </c>
      <c r="DS53" s="128" t="s">
        <v>3062</v>
      </c>
      <c r="DT53" s="128" t="s">
        <v>3060</v>
      </c>
      <c r="DU53" s="129" t="s">
        <v>56</v>
      </c>
      <c r="DV53" s="127" t="s">
        <v>3063</v>
      </c>
      <c r="DW53" s="117">
        <v>1575000</v>
      </c>
      <c r="DX53" s="121" t="s">
        <v>3054</v>
      </c>
      <c r="DY53" s="121" t="s">
        <v>213</v>
      </c>
      <c r="DZ53" s="121">
        <v>2</v>
      </c>
      <c r="EA53" s="121" t="s">
        <v>3055</v>
      </c>
      <c r="EB53" s="121" t="s">
        <v>3056</v>
      </c>
      <c r="EC53" s="118" t="s">
        <v>56</v>
      </c>
      <c r="ED53" s="128" t="s">
        <v>3064</v>
      </c>
      <c r="EE53" s="125">
        <v>1573000</v>
      </c>
      <c r="EF53" s="128" t="s">
        <v>3054</v>
      </c>
      <c r="EG53" s="128" t="s">
        <v>213</v>
      </c>
      <c r="EH53" s="128">
        <v>2</v>
      </c>
      <c r="EI53" s="128" t="s">
        <v>3055</v>
      </c>
      <c r="EJ53" s="128" t="s">
        <v>3056</v>
      </c>
      <c r="EK53" s="129" t="s">
        <v>56</v>
      </c>
      <c r="EL53" s="127" t="s">
        <v>3065</v>
      </c>
      <c r="EM53" s="117">
        <v>60000</v>
      </c>
      <c r="EN53" s="121" t="s">
        <v>3054</v>
      </c>
      <c r="EO53" s="121" t="s">
        <v>213</v>
      </c>
      <c r="EP53" s="121">
        <v>2</v>
      </c>
      <c r="EQ53" s="121" t="s">
        <v>3055</v>
      </c>
      <c r="ER53" s="121" t="s">
        <v>3056</v>
      </c>
      <c r="ES53" s="118" t="s">
        <v>56</v>
      </c>
      <c r="ET53" s="128" t="s">
        <v>3066</v>
      </c>
      <c r="EU53" s="128">
        <v>191</v>
      </c>
      <c r="EV53" s="128" t="s">
        <v>3067</v>
      </c>
      <c r="EW53" s="128" t="s">
        <v>300</v>
      </c>
      <c r="EX53" s="128">
        <v>3</v>
      </c>
      <c r="EY53" s="128" t="s">
        <v>3068</v>
      </c>
      <c r="EZ53" s="128" t="s">
        <v>3069</v>
      </c>
      <c r="FA53" s="129" t="s">
        <v>3044</v>
      </c>
      <c r="FB53" s="127" t="s">
        <v>3070</v>
      </c>
      <c r="FC53" s="121">
        <v>2</v>
      </c>
      <c r="FD53" s="121" t="s">
        <v>3071</v>
      </c>
      <c r="FE53" s="121" t="s">
        <v>218</v>
      </c>
      <c r="FF53" s="121">
        <v>1</v>
      </c>
      <c r="FG53" s="121" t="s">
        <v>3072</v>
      </c>
      <c r="FH53" s="121" t="s">
        <v>3073</v>
      </c>
      <c r="FI53" s="118" t="s">
        <v>1837</v>
      </c>
      <c r="FJ53" s="127" t="s">
        <v>3074</v>
      </c>
      <c r="FK53" s="128" t="s">
        <v>230</v>
      </c>
      <c r="FL53" s="128" t="s">
        <v>230</v>
      </c>
      <c r="FM53" s="128" t="s">
        <v>230</v>
      </c>
      <c r="FN53" s="128" t="s">
        <v>230</v>
      </c>
      <c r="FO53" s="128" t="s">
        <v>3075</v>
      </c>
      <c r="FP53" s="125" t="s">
        <v>230</v>
      </c>
      <c r="FQ53" s="126" t="s">
        <v>1837</v>
      </c>
      <c r="FR53" s="127" t="s">
        <v>3076</v>
      </c>
      <c r="FS53" s="121" t="s">
        <v>230</v>
      </c>
      <c r="FT53" s="121" t="s">
        <v>230</v>
      </c>
      <c r="FU53" s="121" t="s">
        <v>230</v>
      </c>
      <c r="FV53" s="121" t="s">
        <v>230</v>
      </c>
      <c r="FW53" s="121" t="s">
        <v>3075</v>
      </c>
      <c r="FX53" s="121" t="s">
        <v>230</v>
      </c>
      <c r="FY53" s="118" t="s">
        <v>1837</v>
      </c>
      <c r="FZ53" s="128" t="s">
        <v>3077</v>
      </c>
      <c r="GA53" s="128">
        <v>1</v>
      </c>
      <c r="GB53" s="128" t="s">
        <v>261</v>
      </c>
      <c r="GC53" s="128" t="s">
        <v>213</v>
      </c>
      <c r="GD53" s="128">
        <v>2</v>
      </c>
      <c r="GE53" s="128" t="s">
        <v>262</v>
      </c>
      <c r="GF53" s="128" t="s">
        <v>263</v>
      </c>
      <c r="GG53" s="129" t="s">
        <v>52</v>
      </c>
      <c r="GH53" s="127" t="s">
        <v>3078</v>
      </c>
      <c r="GI53" s="121">
        <v>2</v>
      </c>
      <c r="GJ53" s="121" t="s">
        <v>261</v>
      </c>
      <c r="GK53" s="121" t="s">
        <v>213</v>
      </c>
      <c r="GL53" s="121">
        <v>2</v>
      </c>
      <c r="GM53" s="121" t="s">
        <v>262</v>
      </c>
      <c r="GN53" s="121" t="s">
        <v>263</v>
      </c>
      <c r="GO53" s="118" t="s">
        <v>52</v>
      </c>
      <c r="GP53" s="128" t="s">
        <v>3079</v>
      </c>
      <c r="GQ53" s="128">
        <v>2</v>
      </c>
      <c r="GR53" s="128" t="s">
        <v>261</v>
      </c>
      <c r="GS53" s="128" t="s">
        <v>213</v>
      </c>
      <c r="GT53" s="128">
        <v>2</v>
      </c>
      <c r="GU53" s="128" t="s">
        <v>262</v>
      </c>
      <c r="GV53" s="128" t="s">
        <v>263</v>
      </c>
      <c r="GW53" s="129" t="s">
        <v>52</v>
      </c>
      <c r="GX53" s="127" t="s">
        <v>3080</v>
      </c>
      <c r="GY53" s="121">
        <v>0</v>
      </c>
      <c r="GZ53" s="121" t="s">
        <v>261</v>
      </c>
      <c r="HA53" s="121" t="s">
        <v>213</v>
      </c>
      <c r="HB53" s="121">
        <v>2</v>
      </c>
      <c r="HC53" s="121" t="s">
        <v>262</v>
      </c>
      <c r="HD53" s="121" t="s">
        <v>263</v>
      </c>
      <c r="HE53" s="118" t="s">
        <v>52</v>
      </c>
      <c r="HF53" s="128" t="s">
        <v>3081</v>
      </c>
      <c r="HG53" s="128">
        <v>2</v>
      </c>
      <c r="HH53" s="128" t="s">
        <v>261</v>
      </c>
      <c r="HI53" s="128" t="s">
        <v>213</v>
      </c>
      <c r="HJ53" s="128">
        <v>2</v>
      </c>
      <c r="HK53" s="128" t="s">
        <v>262</v>
      </c>
      <c r="HL53" s="128" t="s">
        <v>263</v>
      </c>
      <c r="HM53" s="129" t="s">
        <v>52</v>
      </c>
      <c r="HN53" s="127" t="s">
        <v>3082</v>
      </c>
      <c r="HO53" s="121">
        <v>2</v>
      </c>
      <c r="HP53" s="121" t="s">
        <v>261</v>
      </c>
      <c r="HQ53" s="121" t="s">
        <v>213</v>
      </c>
      <c r="HR53" s="121">
        <v>2</v>
      </c>
      <c r="HS53" s="121" t="s">
        <v>262</v>
      </c>
      <c r="HT53" s="121" t="s">
        <v>263</v>
      </c>
      <c r="HU53" s="118" t="s">
        <v>52</v>
      </c>
      <c r="HV53" s="128" t="s">
        <v>3083</v>
      </c>
      <c r="HW53" s="128">
        <v>0</v>
      </c>
      <c r="HX53" s="128" t="s">
        <v>261</v>
      </c>
      <c r="HY53" s="128" t="s">
        <v>213</v>
      </c>
      <c r="HZ53" s="128">
        <v>2</v>
      </c>
      <c r="IA53" s="128" t="s">
        <v>262</v>
      </c>
      <c r="IB53" s="128" t="s">
        <v>263</v>
      </c>
      <c r="IC53" s="129" t="s">
        <v>52</v>
      </c>
      <c r="ID53" s="127" t="s">
        <v>3084</v>
      </c>
      <c r="IE53" s="121">
        <v>3</v>
      </c>
      <c r="IF53" s="121" t="s">
        <v>261</v>
      </c>
      <c r="IG53" s="121" t="s">
        <v>213</v>
      </c>
      <c r="IH53" s="121">
        <v>2</v>
      </c>
      <c r="II53" s="121" t="s">
        <v>262</v>
      </c>
      <c r="IJ53" s="121" t="s">
        <v>263</v>
      </c>
      <c r="IK53" s="118" t="s">
        <v>52</v>
      </c>
      <c r="IL53" s="128" t="s">
        <v>3085</v>
      </c>
      <c r="IM53" s="128">
        <v>1</v>
      </c>
      <c r="IN53" s="128" t="s">
        <v>261</v>
      </c>
      <c r="IO53" s="128" t="s">
        <v>213</v>
      </c>
      <c r="IP53" s="128">
        <v>2</v>
      </c>
      <c r="IQ53" s="128" t="s">
        <v>262</v>
      </c>
      <c r="IR53" s="128" t="s">
        <v>263</v>
      </c>
      <c r="IS53" s="129" t="s">
        <v>52</v>
      </c>
    </row>
    <row r="54" spans="1:253" s="123" customFormat="1" ht="12.75" customHeight="1">
      <c r="A54" s="123" t="s">
        <v>3086</v>
      </c>
      <c r="B54" s="123" t="s">
        <v>3087</v>
      </c>
      <c r="C54" s="123" t="s">
        <v>3088</v>
      </c>
      <c r="D54" s="123" t="s">
        <v>3018</v>
      </c>
      <c r="E54" s="123" t="s">
        <v>3019</v>
      </c>
      <c r="F54" s="123" t="s">
        <v>3089</v>
      </c>
      <c r="G54" s="116">
        <v>6856000</v>
      </c>
      <c r="H54" s="117" t="s">
        <v>709</v>
      </c>
      <c r="I54" s="117" t="s">
        <v>213</v>
      </c>
      <c r="J54" s="117">
        <v>2</v>
      </c>
      <c r="K54" s="117" t="s">
        <v>3090</v>
      </c>
      <c r="L54" s="117" t="s">
        <v>3091</v>
      </c>
      <c r="M54" s="118" t="s">
        <v>2494</v>
      </c>
      <c r="N54" s="127" t="s">
        <v>3092</v>
      </c>
      <c r="O54" s="119">
        <v>10201.200000000001</v>
      </c>
      <c r="P54" s="119" t="s">
        <v>3024</v>
      </c>
      <c r="Q54" s="119" t="s">
        <v>218</v>
      </c>
      <c r="R54" s="119">
        <v>1</v>
      </c>
      <c r="S54" s="119" t="s">
        <v>3093</v>
      </c>
      <c r="T54" s="119" t="s">
        <v>3026</v>
      </c>
      <c r="U54" s="120" t="s">
        <v>1030</v>
      </c>
      <c r="V54" s="127" t="s">
        <v>3094</v>
      </c>
      <c r="W54" s="117">
        <v>6856000</v>
      </c>
      <c r="X54" s="117" t="s">
        <v>709</v>
      </c>
      <c r="Y54" s="117" t="s">
        <v>213</v>
      </c>
      <c r="Z54" s="117">
        <v>2</v>
      </c>
      <c r="AA54" s="117" t="s">
        <v>3095</v>
      </c>
      <c r="AB54" s="117" t="s">
        <v>3091</v>
      </c>
      <c r="AC54" s="118" t="s">
        <v>2494</v>
      </c>
      <c r="AD54" s="127" t="s">
        <v>3096</v>
      </c>
      <c r="AE54" s="125">
        <v>6856000</v>
      </c>
      <c r="AF54" s="125" t="s">
        <v>709</v>
      </c>
      <c r="AG54" s="125" t="s">
        <v>213</v>
      </c>
      <c r="AH54" s="125">
        <v>2</v>
      </c>
      <c r="AI54" s="125" t="s">
        <v>3097</v>
      </c>
      <c r="AJ54" s="125" t="s">
        <v>3091</v>
      </c>
      <c r="AK54" s="126" t="s">
        <v>56</v>
      </c>
      <c r="AL54" s="127" t="s">
        <v>3098</v>
      </c>
      <c r="AM54" s="117" t="s">
        <v>230</v>
      </c>
      <c r="AN54" s="117" t="s">
        <v>784</v>
      </c>
      <c r="AO54" s="117" t="s">
        <v>230</v>
      </c>
      <c r="AP54" s="117" t="s">
        <v>230</v>
      </c>
      <c r="AQ54" s="117" t="s">
        <v>3099</v>
      </c>
      <c r="AR54" s="117" t="s">
        <v>784</v>
      </c>
      <c r="AS54" s="118" t="s">
        <v>2067</v>
      </c>
      <c r="AT54" s="128" t="s">
        <v>3100</v>
      </c>
      <c r="AU54" s="125" t="s">
        <v>230</v>
      </c>
      <c r="AV54" s="125" t="s">
        <v>3101</v>
      </c>
      <c r="AW54" s="125" t="s">
        <v>230</v>
      </c>
      <c r="AX54" s="125" t="s">
        <v>230</v>
      </c>
      <c r="AY54" s="125" t="s">
        <v>3102</v>
      </c>
      <c r="AZ54" s="125" t="s">
        <v>674</v>
      </c>
      <c r="BA54" s="126" t="s">
        <v>3103</v>
      </c>
      <c r="BB54" s="127" t="s">
        <v>3104</v>
      </c>
      <c r="BC54" s="117" t="s">
        <v>230</v>
      </c>
      <c r="BD54" s="117" t="s">
        <v>230</v>
      </c>
      <c r="BE54" s="117" t="s">
        <v>230</v>
      </c>
      <c r="BF54" s="117" t="s">
        <v>230</v>
      </c>
      <c r="BG54" s="117" t="s">
        <v>3105</v>
      </c>
      <c r="BH54" s="117" t="s">
        <v>3105</v>
      </c>
      <c r="BI54" s="118" t="s">
        <v>1030</v>
      </c>
      <c r="BJ54" s="128" t="s">
        <v>3106</v>
      </c>
      <c r="BK54" s="128">
        <v>14</v>
      </c>
      <c r="BL54" s="128" t="s">
        <v>3107</v>
      </c>
      <c r="BM54" s="128" t="s">
        <v>213</v>
      </c>
      <c r="BN54" s="128">
        <v>2</v>
      </c>
      <c r="BO54" s="128" t="s">
        <v>3108</v>
      </c>
      <c r="BP54" s="125" t="s">
        <v>674</v>
      </c>
      <c r="BQ54" s="129" t="s">
        <v>42</v>
      </c>
      <c r="BR54" s="127" t="s">
        <v>3109</v>
      </c>
      <c r="BS54" s="121" t="s">
        <v>230</v>
      </c>
      <c r="BT54" s="121" t="s">
        <v>3110</v>
      </c>
      <c r="BU54" s="121" t="s">
        <v>230</v>
      </c>
      <c r="BV54" s="121" t="s">
        <v>230</v>
      </c>
      <c r="BW54" s="121" t="s">
        <v>3111</v>
      </c>
      <c r="BX54" s="121" t="s">
        <v>3112</v>
      </c>
      <c r="BY54" s="118" t="s">
        <v>2710</v>
      </c>
      <c r="BZ54" s="128" t="s">
        <v>3113</v>
      </c>
      <c r="CA54" s="128" t="s">
        <v>230</v>
      </c>
      <c r="CB54" s="128" t="s">
        <v>3110</v>
      </c>
      <c r="CC54" s="128" t="s">
        <v>230</v>
      </c>
      <c r="CD54" s="128" t="s">
        <v>230</v>
      </c>
      <c r="CE54" s="128" t="s">
        <v>3114</v>
      </c>
      <c r="CF54" s="128" t="s">
        <v>3112</v>
      </c>
      <c r="CG54" s="129" t="s">
        <v>2710</v>
      </c>
      <c r="CH54" s="127" t="s">
        <v>3115</v>
      </c>
      <c r="CI54" s="128" t="e">
        <v>#N/A</v>
      </c>
      <c r="CJ54" s="128" t="e">
        <v>#N/A</v>
      </c>
      <c r="CK54" s="128" t="e">
        <v>#N/A</v>
      </c>
      <c r="CL54" s="128" t="e">
        <v>#N/A</v>
      </c>
      <c r="CM54" s="128" t="e">
        <v>#N/A</v>
      </c>
      <c r="CN54" s="128" t="e">
        <v>#N/A</v>
      </c>
      <c r="CO54" s="130" t="e">
        <v>#N/A</v>
      </c>
      <c r="CP54" s="128" t="s">
        <v>3116</v>
      </c>
      <c r="CQ54" s="121" t="s">
        <v>230</v>
      </c>
      <c r="CR54" s="121" t="s">
        <v>230</v>
      </c>
      <c r="CS54" s="121" t="s">
        <v>230</v>
      </c>
      <c r="CT54" s="121" t="s">
        <v>230</v>
      </c>
      <c r="CU54" s="121" t="s">
        <v>3117</v>
      </c>
      <c r="CV54" s="121" t="s">
        <v>3118</v>
      </c>
      <c r="CW54" s="118" t="s">
        <v>1030</v>
      </c>
      <c r="CX54" s="128" t="s">
        <v>3119</v>
      </c>
      <c r="CY54" s="125">
        <v>4682000</v>
      </c>
      <c r="CZ54" s="125" t="s">
        <v>3120</v>
      </c>
      <c r="DA54" s="125" t="s">
        <v>213</v>
      </c>
      <c r="DB54" s="125">
        <v>2</v>
      </c>
      <c r="DC54" s="125" t="s">
        <v>3121</v>
      </c>
      <c r="DD54" s="125" t="s">
        <v>3122</v>
      </c>
      <c r="DE54" s="131" t="s">
        <v>56</v>
      </c>
      <c r="DF54" s="127" t="s">
        <v>3123</v>
      </c>
      <c r="DG54" s="117">
        <v>0</v>
      </c>
      <c r="DH54" s="121" t="s">
        <v>3120</v>
      </c>
      <c r="DI54" s="121" t="s">
        <v>213</v>
      </c>
      <c r="DJ54" s="121">
        <v>2</v>
      </c>
      <c r="DK54" s="121" t="s">
        <v>3121</v>
      </c>
      <c r="DL54" s="121" t="s">
        <v>3122</v>
      </c>
      <c r="DM54" s="118" t="s">
        <v>56</v>
      </c>
      <c r="DN54" s="128" t="s">
        <v>3124</v>
      </c>
      <c r="DO54" s="125">
        <v>2174000</v>
      </c>
      <c r="DP54" s="128" t="s">
        <v>3120</v>
      </c>
      <c r="DQ54" s="128" t="s">
        <v>213</v>
      </c>
      <c r="DR54" s="128">
        <v>2</v>
      </c>
      <c r="DS54" s="128" t="s">
        <v>3121</v>
      </c>
      <c r="DT54" s="128" t="s">
        <v>3122</v>
      </c>
      <c r="DU54" s="129" t="s">
        <v>56</v>
      </c>
      <c r="DV54" s="127" t="s">
        <v>3125</v>
      </c>
      <c r="DW54" s="117">
        <v>1658000</v>
      </c>
      <c r="DX54" s="121" t="s">
        <v>3120</v>
      </c>
      <c r="DY54" s="121" t="s">
        <v>213</v>
      </c>
      <c r="DZ54" s="121">
        <v>2</v>
      </c>
      <c r="EA54" s="121" t="s">
        <v>3121</v>
      </c>
      <c r="EB54" s="121" t="s">
        <v>3122</v>
      </c>
      <c r="EC54" s="118" t="s">
        <v>56</v>
      </c>
      <c r="ED54" s="128" t="s">
        <v>3126</v>
      </c>
      <c r="EE54" s="125">
        <v>2964000</v>
      </c>
      <c r="EF54" s="128" t="s">
        <v>3120</v>
      </c>
      <c r="EG54" s="128" t="s">
        <v>213</v>
      </c>
      <c r="EH54" s="128">
        <v>2</v>
      </c>
      <c r="EI54" s="128" t="s">
        <v>3121</v>
      </c>
      <c r="EJ54" s="128" t="s">
        <v>3122</v>
      </c>
      <c r="EK54" s="129" t="s">
        <v>56</v>
      </c>
      <c r="EL54" s="127" t="s">
        <v>3127</v>
      </c>
      <c r="EM54" s="117">
        <v>60000</v>
      </c>
      <c r="EN54" s="121" t="s">
        <v>3120</v>
      </c>
      <c r="EO54" s="121" t="s">
        <v>213</v>
      </c>
      <c r="EP54" s="121">
        <v>2</v>
      </c>
      <c r="EQ54" s="121" t="s">
        <v>3121</v>
      </c>
      <c r="ER54" s="121" t="s">
        <v>3122</v>
      </c>
      <c r="ES54" s="118" t="s">
        <v>56</v>
      </c>
      <c r="ET54" s="128" t="s">
        <v>3128</v>
      </c>
      <c r="EU54" s="128">
        <v>191</v>
      </c>
      <c r="EV54" s="128" t="s">
        <v>3067</v>
      </c>
      <c r="EW54" s="128" t="s">
        <v>300</v>
      </c>
      <c r="EX54" s="128">
        <v>3</v>
      </c>
      <c r="EY54" s="128" t="s">
        <v>3068</v>
      </c>
      <c r="EZ54" s="128" t="s">
        <v>3069</v>
      </c>
      <c r="FA54" s="129" t="s">
        <v>3044</v>
      </c>
      <c r="FB54" s="127" t="s">
        <v>3129</v>
      </c>
      <c r="FC54" s="121">
        <v>3</v>
      </c>
      <c r="FD54" s="121" t="s">
        <v>3130</v>
      </c>
      <c r="FE54" s="121" t="s">
        <v>218</v>
      </c>
      <c r="FF54" s="121">
        <v>1</v>
      </c>
      <c r="FG54" s="121" t="s">
        <v>3131</v>
      </c>
      <c r="FH54" s="121" t="s">
        <v>3132</v>
      </c>
      <c r="FI54" s="118" t="s">
        <v>1030</v>
      </c>
      <c r="FJ54" s="127" t="s">
        <v>3133</v>
      </c>
      <c r="FK54" s="128" t="s">
        <v>230</v>
      </c>
      <c r="FL54" s="128" t="s">
        <v>230</v>
      </c>
      <c r="FM54" s="128" t="s">
        <v>230</v>
      </c>
      <c r="FN54" s="128" t="s">
        <v>230</v>
      </c>
      <c r="FO54" s="128" t="s">
        <v>3075</v>
      </c>
      <c r="FP54" s="125" t="s">
        <v>3105</v>
      </c>
      <c r="FQ54" s="126" t="s">
        <v>1030</v>
      </c>
      <c r="FR54" s="127" t="s">
        <v>3134</v>
      </c>
      <c r="FS54" s="121" t="s">
        <v>230</v>
      </c>
      <c r="FT54" s="121" t="s">
        <v>230</v>
      </c>
      <c r="FU54" s="121" t="s">
        <v>230</v>
      </c>
      <c r="FV54" s="121" t="s">
        <v>230</v>
      </c>
      <c r="FW54" s="121" t="s">
        <v>3075</v>
      </c>
      <c r="FX54" s="121" t="s">
        <v>3105</v>
      </c>
      <c r="FY54" s="118" t="s">
        <v>1030</v>
      </c>
      <c r="FZ54" s="128" t="s">
        <v>3135</v>
      </c>
      <c r="GA54" s="128">
        <v>1</v>
      </c>
      <c r="GB54" s="128" t="s">
        <v>261</v>
      </c>
      <c r="GC54" s="128" t="s">
        <v>213</v>
      </c>
      <c r="GD54" s="128">
        <v>2</v>
      </c>
      <c r="GE54" s="128" t="s">
        <v>262</v>
      </c>
      <c r="GF54" s="128" t="s">
        <v>263</v>
      </c>
      <c r="GG54" s="129" t="s">
        <v>52</v>
      </c>
      <c r="GH54" s="127" t="s">
        <v>3136</v>
      </c>
      <c r="GI54" s="121">
        <v>2</v>
      </c>
      <c r="GJ54" s="121" t="s">
        <v>261</v>
      </c>
      <c r="GK54" s="121" t="s">
        <v>213</v>
      </c>
      <c r="GL54" s="121">
        <v>2</v>
      </c>
      <c r="GM54" s="121" t="s">
        <v>262</v>
      </c>
      <c r="GN54" s="121" t="s">
        <v>263</v>
      </c>
      <c r="GO54" s="118" t="s">
        <v>52</v>
      </c>
      <c r="GP54" s="128" t="s">
        <v>3137</v>
      </c>
      <c r="GQ54" s="128">
        <v>2</v>
      </c>
      <c r="GR54" s="128" t="s">
        <v>261</v>
      </c>
      <c r="GS54" s="128" t="s">
        <v>213</v>
      </c>
      <c r="GT54" s="128">
        <v>2</v>
      </c>
      <c r="GU54" s="128" t="s">
        <v>262</v>
      </c>
      <c r="GV54" s="128" t="s">
        <v>263</v>
      </c>
      <c r="GW54" s="129" t="s">
        <v>52</v>
      </c>
      <c r="GX54" s="127" t="s">
        <v>3138</v>
      </c>
      <c r="GY54" s="121">
        <v>0</v>
      </c>
      <c r="GZ54" s="121" t="s">
        <v>261</v>
      </c>
      <c r="HA54" s="121" t="s">
        <v>213</v>
      </c>
      <c r="HB54" s="121">
        <v>2</v>
      </c>
      <c r="HC54" s="121" t="s">
        <v>262</v>
      </c>
      <c r="HD54" s="121" t="s">
        <v>263</v>
      </c>
      <c r="HE54" s="118" t="s">
        <v>52</v>
      </c>
      <c r="HF54" s="128" t="s">
        <v>3139</v>
      </c>
      <c r="HG54" s="128">
        <v>2</v>
      </c>
      <c r="HH54" s="128" t="s">
        <v>261</v>
      </c>
      <c r="HI54" s="128" t="s">
        <v>213</v>
      </c>
      <c r="HJ54" s="128">
        <v>2</v>
      </c>
      <c r="HK54" s="128" t="s">
        <v>262</v>
      </c>
      <c r="HL54" s="128" t="s">
        <v>263</v>
      </c>
      <c r="HM54" s="129" t="s">
        <v>52</v>
      </c>
      <c r="HN54" s="127" t="s">
        <v>3140</v>
      </c>
      <c r="HO54" s="121">
        <v>2</v>
      </c>
      <c r="HP54" s="121" t="s">
        <v>261</v>
      </c>
      <c r="HQ54" s="121" t="s">
        <v>213</v>
      </c>
      <c r="HR54" s="121">
        <v>2</v>
      </c>
      <c r="HS54" s="121" t="s">
        <v>262</v>
      </c>
      <c r="HT54" s="121" t="s">
        <v>263</v>
      </c>
      <c r="HU54" s="118" t="s">
        <v>52</v>
      </c>
      <c r="HV54" s="128" t="s">
        <v>3141</v>
      </c>
      <c r="HW54" s="128">
        <v>0</v>
      </c>
      <c r="HX54" s="128" t="s">
        <v>261</v>
      </c>
      <c r="HY54" s="128" t="s">
        <v>213</v>
      </c>
      <c r="HZ54" s="128">
        <v>2</v>
      </c>
      <c r="IA54" s="128" t="s">
        <v>262</v>
      </c>
      <c r="IB54" s="128" t="s">
        <v>263</v>
      </c>
      <c r="IC54" s="129" t="s">
        <v>52</v>
      </c>
      <c r="ID54" s="127" t="s">
        <v>3142</v>
      </c>
      <c r="IE54" s="121">
        <v>3</v>
      </c>
      <c r="IF54" s="121" t="s">
        <v>261</v>
      </c>
      <c r="IG54" s="121" t="s">
        <v>213</v>
      </c>
      <c r="IH54" s="121">
        <v>2</v>
      </c>
      <c r="II54" s="121" t="s">
        <v>262</v>
      </c>
      <c r="IJ54" s="121" t="s">
        <v>263</v>
      </c>
      <c r="IK54" s="118" t="s">
        <v>52</v>
      </c>
      <c r="IL54" s="128" t="s">
        <v>3143</v>
      </c>
      <c r="IM54" s="128">
        <v>1</v>
      </c>
      <c r="IN54" s="128" t="s">
        <v>261</v>
      </c>
      <c r="IO54" s="128" t="s">
        <v>213</v>
      </c>
      <c r="IP54" s="128">
        <v>2</v>
      </c>
      <c r="IQ54" s="128" t="s">
        <v>262</v>
      </c>
      <c r="IR54" s="128" t="s">
        <v>263</v>
      </c>
      <c r="IS54" s="129" t="s">
        <v>52</v>
      </c>
    </row>
    <row r="55" spans="1:253" s="123" customFormat="1" ht="12.75" customHeight="1">
      <c r="A55" s="123" t="s">
        <v>3144</v>
      </c>
      <c r="B55" s="123" t="s">
        <v>704</v>
      </c>
      <c r="C55" s="123" t="s">
        <v>3145</v>
      </c>
      <c r="D55" s="123" t="s">
        <v>3146</v>
      </c>
      <c r="E55" s="123" t="s">
        <v>3147</v>
      </c>
      <c r="F55" s="123" t="s">
        <v>3148</v>
      </c>
      <c r="G55" s="116">
        <v>7400000</v>
      </c>
      <c r="H55" s="117" t="s">
        <v>3149</v>
      </c>
      <c r="I55" s="117" t="s">
        <v>213</v>
      </c>
      <c r="J55" s="117">
        <v>2</v>
      </c>
      <c r="K55" s="117" t="s">
        <v>3150</v>
      </c>
      <c r="L55" s="117" t="s">
        <v>3151</v>
      </c>
      <c r="M55" s="118" t="s">
        <v>1621</v>
      </c>
      <c r="N55" s="127" t="s">
        <v>3152</v>
      </c>
      <c r="O55" s="119">
        <v>1759540</v>
      </c>
      <c r="P55" s="119" t="s">
        <v>3153</v>
      </c>
      <c r="Q55" s="119" t="s">
        <v>218</v>
      </c>
      <c r="R55" s="119">
        <v>1</v>
      </c>
      <c r="S55" s="119" t="s">
        <v>3154</v>
      </c>
      <c r="T55" s="119" t="s">
        <v>3155</v>
      </c>
      <c r="U55" s="120" t="s">
        <v>1030</v>
      </c>
      <c r="V55" s="127" t="s">
        <v>3156</v>
      </c>
      <c r="W55" s="117">
        <v>7400000</v>
      </c>
      <c r="X55" s="117" t="s">
        <v>3149</v>
      </c>
      <c r="Y55" s="117" t="s">
        <v>213</v>
      </c>
      <c r="Z55" s="117">
        <v>2</v>
      </c>
      <c r="AA55" s="117" t="s">
        <v>3157</v>
      </c>
      <c r="AB55" s="117" t="s">
        <v>3151</v>
      </c>
      <c r="AC55" s="118" t="s">
        <v>1621</v>
      </c>
      <c r="AD55" s="127" t="s">
        <v>3158</v>
      </c>
      <c r="AE55" s="125">
        <v>1800000</v>
      </c>
      <c r="AF55" s="125" t="s">
        <v>1027</v>
      </c>
      <c r="AG55" s="125" t="s">
        <v>213</v>
      </c>
      <c r="AH55" s="125">
        <v>2</v>
      </c>
      <c r="AI55" s="125" t="s">
        <v>3159</v>
      </c>
      <c r="AJ55" s="125" t="s">
        <v>3160</v>
      </c>
      <c r="AK55" s="126" t="s">
        <v>1030</v>
      </c>
      <c r="AL55" s="127" t="s">
        <v>3161</v>
      </c>
      <c r="AM55" s="117">
        <v>1467000</v>
      </c>
      <c r="AN55" s="117" t="s">
        <v>3162</v>
      </c>
      <c r="AO55" s="117" t="s">
        <v>213</v>
      </c>
      <c r="AP55" s="117">
        <v>2</v>
      </c>
      <c r="AQ55" s="117" t="s">
        <v>3163</v>
      </c>
      <c r="AR55" s="117" t="s">
        <v>3164</v>
      </c>
      <c r="AS55" s="118" t="s">
        <v>43</v>
      </c>
      <c r="AT55" s="128" t="s">
        <v>3165</v>
      </c>
      <c r="AU55" s="125" t="s">
        <v>230</v>
      </c>
      <c r="AV55" s="125" t="s">
        <v>230</v>
      </c>
      <c r="AW55" s="125" t="s">
        <v>230</v>
      </c>
      <c r="AX55" s="125" t="s">
        <v>230</v>
      </c>
      <c r="AY55" s="125" t="s">
        <v>3166</v>
      </c>
      <c r="AZ55" s="125" t="s">
        <v>230</v>
      </c>
      <c r="BA55" s="126" t="s">
        <v>538</v>
      </c>
      <c r="BB55" s="127" t="s">
        <v>3167</v>
      </c>
      <c r="BC55" s="117" t="s">
        <v>230</v>
      </c>
      <c r="BD55" s="117">
        <v>0</v>
      </c>
      <c r="BE55" s="117" t="s">
        <v>230</v>
      </c>
      <c r="BF55" s="117" t="s">
        <v>230</v>
      </c>
      <c r="BG55" s="117" t="s">
        <v>1421</v>
      </c>
      <c r="BH55" s="117">
        <v>0</v>
      </c>
      <c r="BI55" s="118" t="s">
        <v>566</v>
      </c>
      <c r="BJ55" s="128" t="s">
        <v>3168</v>
      </c>
      <c r="BK55" s="128">
        <v>630</v>
      </c>
      <c r="BL55" s="128" t="s">
        <v>3169</v>
      </c>
      <c r="BM55" s="128" t="s">
        <v>213</v>
      </c>
      <c r="BN55" s="128">
        <v>2</v>
      </c>
      <c r="BO55" s="128" t="s">
        <v>3170</v>
      </c>
      <c r="BP55" s="125" t="s">
        <v>3171</v>
      </c>
      <c r="BQ55" s="129" t="s">
        <v>61</v>
      </c>
      <c r="BR55" s="127" t="s">
        <v>3172</v>
      </c>
      <c r="BS55" s="121" t="s">
        <v>230</v>
      </c>
      <c r="BT55" s="121">
        <v>0</v>
      </c>
      <c r="BU55" s="121" t="s">
        <v>230</v>
      </c>
      <c r="BV55" s="121" t="s">
        <v>230</v>
      </c>
      <c r="BW55" s="121" t="s">
        <v>1421</v>
      </c>
      <c r="BX55" s="121">
        <v>0</v>
      </c>
      <c r="BY55" s="118" t="s">
        <v>566</v>
      </c>
      <c r="BZ55" s="128" t="s">
        <v>3173</v>
      </c>
      <c r="CA55" s="128" t="s">
        <v>230</v>
      </c>
      <c r="CB55" s="128">
        <v>0</v>
      </c>
      <c r="CC55" s="128" t="s">
        <v>230</v>
      </c>
      <c r="CD55" s="128" t="s">
        <v>230</v>
      </c>
      <c r="CE55" s="128" t="s">
        <v>1421</v>
      </c>
      <c r="CF55" s="128">
        <v>0</v>
      </c>
      <c r="CG55" s="129" t="s">
        <v>566</v>
      </c>
      <c r="CH55" s="127" t="s">
        <v>3174</v>
      </c>
      <c r="CI55" s="128" t="e">
        <v>#N/A</v>
      </c>
      <c r="CJ55" s="128" t="e">
        <v>#N/A</v>
      </c>
      <c r="CK55" s="128" t="e">
        <v>#N/A</v>
      </c>
      <c r="CL55" s="128" t="e">
        <v>#N/A</v>
      </c>
      <c r="CM55" s="128" t="e">
        <v>#N/A</v>
      </c>
      <c r="CN55" s="128" t="e">
        <v>#N/A</v>
      </c>
      <c r="CO55" s="130" t="e">
        <v>#N/A</v>
      </c>
      <c r="CP55" s="128" t="s">
        <v>3175</v>
      </c>
      <c r="CQ55" s="121" t="s">
        <v>230</v>
      </c>
      <c r="CR55" s="121">
        <v>0</v>
      </c>
      <c r="CS55" s="121" t="s">
        <v>230</v>
      </c>
      <c r="CT55" s="121" t="s">
        <v>230</v>
      </c>
      <c r="CU55" s="121" t="s">
        <v>1421</v>
      </c>
      <c r="CV55" s="121">
        <v>0</v>
      </c>
      <c r="CW55" s="118" t="s">
        <v>566</v>
      </c>
      <c r="CX55" s="128" t="s">
        <v>3176</v>
      </c>
      <c r="CY55" s="125">
        <v>1300000</v>
      </c>
      <c r="CZ55" s="125" t="s">
        <v>3149</v>
      </c>
      <c r="DA55" s="125" t="s">
        <v>213</v>
      </c>
      <c r="DB55" s="125">
        <v>2</v>
      </c>
      <c r="DC55" s="125" t="s">
        <v>3177</v>
      </c>
      <c r="DD55" s="125" t="s">
        <v>3151</v>
      </c>
      <c r="DE55" s="131" t="s">
        <v>61</v>
      </c>
      <c r="DF55" s="127" t="s">
        <v>3178</v>
      </c>
      <c r="DG55" s="117">
        <v>4900000</v>
      </c>
      <c r="DH55" s="121" t="s">
        <v>3149</v>
      </c>
      <c r="DI55" s="121" t="s">
        <v>213</v>
      </c>
      <c r="DJ55" s="121">
        <v>2</v>
      </c>
      <c r="DK55" s="121" t="s">
        <v>3177</v>
      </c>
      <c r="DL55" s="121" t="s">
        <v>3151</v>
      </c>
      <c r="DM55" s="118" t="s">
        <v>61</v>
      </c>
      <c r="DN55" s="128" t="s">
        <v>3179</v>
      </c>
      <c r="DO55" s="125">
        <v>1200000</v>
      </c>
      <c r="DP55" s="128" t="s">
        <v>3149</v>
      </c>
      <c r="DQ55" s="128" t="s">
        <v>213</v>
      </c>
      <c r="DR55" s="128">
        <v>2</v>
      </c>
      <c r="DS55" s="128" t="s">
        <v>3177</v>
      </c>
      <c r="DT55" s="128" t="s">
        <v>3151</v>
      </c>
      <c r="DU55" s="129" t="s">
        <v>61</v>
      </c>
      <c r="DV55" s="127" t="s">
        <v>3180</v>
      </c>
      <c r="DW55" s="117">
        <v>871000</v>
      </c>
      <c r="DX55" s="121" t="s">
        <v>3149</v>
      </c>
      <c r="DY55" s="121" t="s">
        <v>213</v>
      </c>
      <c r="DZ55" s="121">
        <v>2</v>
      </c>
      <c r="EA55" s="121" t="s">
        <v>3177</v>
      </c>
      <c r="EB55" s="121" t="s">
        <v>3151</v>
      </c>
      <c r="EC55" s="118" t="s">
        <v>61</v>
      </c>
      <c r="ED55" s="128" t="s">
        <v>3181</v>
      </c>
      <c r="EE55" s="125">
        <v>273000</v>
      </c>
      <c r="EF55" s="128" t="s">
        <v>3149</v>
      </c>
      <c r="EG55" s="128" t="s">
        <v>213</v>
      </c>
      <c r="EH55" s="128">
        <v>2</v>
      </c>
      <c r="EI55" s="128" t="s">
        <v>3177</v>
      </c>
      <c r="EJ55" s="128" t="s">
        <v>3151</v>
      </c>
      <c r="EK55" s="129" t="s">
        <v>61</v>
      </c>
      <c r="EL55" s="127" t="s">
        <v>3182</v>
      </c>
      <c r="EM55" s="117">
        <v>156000</v>
      </c>
      <c r="EN55" s="121" t="s">
        <v>3149</v>
      </c>
      <c r="EO55" s="121" t="s">
        <v>213</v>
      </c>
      <c r="EP55" s="121">
        <v>2</v>
      </c>
      <c r="EQ55" s="121" t="s">
        <v>3177</v>
      </c>
      <c r="ER55" s="121" t="s">
        <v>3151</v>
      </c>
      <c r="ES55" s="118" t="s">
        <v>61</v>
      </c>
      <c r="ET55" s="128" t="s">
        <v>3183</v>
      </c>
      <c r="EU55" s="128">
        <v>630</v>
      </c>
      <c r="EV55" s="128" t="s">
        <v>3169</v>
      </c>
      <c r="EW55" s="128" t="s">
        <v>213</v>
      </c>
      <c r="EX55" s="128">
        <v>2</v>
      </c>
      <c r="EY55" s="128" t="s">
        <v>3170</v>
      </c>
      <c r="EZ55" s="128" t="s">
        <v>3171</v>
      </c>
      <c r="FA55" s="129" t="s">
        <v>61</v>
      </c>
      <c r="FB55" s="127" t="s">
        <v>3184</v>
      </c>
      <c r="FC55" s="121">
        <v>5</v>
      </c>
      <c r="FD55" s="121" t="s">
        <v>3185</v>
      </c>
      <c r="FE55" s="121" t="s">
        <v>218</v>
      </c>
      <c r="FF55" s="121">
        <v>1</v>
      </c>
      <c r="FG55" s="121" t="s">
        <v>3186</v>
      </c>
      <c r="FH55" s="121" t="s">
        <v>3160</v>
      </c>
      <c r="FI55" s="118" t="s">
        <v>1030</v>
      </c>
      <c r="FJ55" s="127" t="s">
        <v>3187</v>
      </c>
      <c r="FK55" s="128">
        <v>198000</v>
      </c>
      <c r="FL55" s="128" t="s">
        <v>3188</v>
      </c>
      <c r="FM55" s="128" t="s">
        <v>300</v>
      </c>
      <c r="FN55" s="128">
        <v>3</v>
      </c>
      <c r="FO55" s="128" t="s">
        <v>3189</v>
      </c>
      <c r="FP55" s="125" t="s">
        <v>3190</v>
      </c>
      <c r="FQ55" s="126" t="s">
        <v>2710</v>
      </c>
      <c r="FR55" s="127" t="s">
        <v>3191</v>
      </c>
      <c r="FS55" s="121">
        <v>633000</v>
      </c>
      <c r="FT55" s="121" t="s">
        <v>3188</v>
      </c>
      <c r="FU55" s="121" t="s">
        <v>300</v>
      </c>
      <c r="FV55" s="121">
        <v>3</v>
      </c>
      <c r="FW55" s="121" t="s">
        <v>3189</v>
      </c>
      <c r="FX55" s="121" t="s">
        <v>3190</v>
      </c>
      <c r="FY55" s="118" t="s">
        <v>2710</v>
      </c>
      <c r="FZ55" s="128" t="s">
        <v>3192</v>
      </c>
      <c r="GA55" s="128">
        <v>1</v>
      </c>
      <c r="GB55" s="128" t="s">
        <v>261</v>
      </c>
      <c r="GC55" s="128" t="s">
        <v>213</v>
      </c>
      <c r="GD55" s="128">
        <v>2</v>
      </c>
      <c r="GE55" s="128" t="s">
        <v>262</v>
      </c>
      <c r="GF55" s="128" t="s">
        <v>263</v>
      </c>
      <c r="GG55" s="129" t="s">
        <v>52</v>
      </c>
      <c r="GH55" s="127" t="s">
        <v>3193</v>
      </c>
      <c r="GI55" s="121">
        <v>3</v>
      </c>
      <c r="GJ55" s="121" t="s">
        <v>261</v>
      </c>
      <c r="GK55" s="121" t="s">
        <v>213</v>
      </c>
      <c r="GL55" s="121">
        <v>2</v>
      </c>
      <c r="GM55" s="121" t="s">
        <v>262</v>
      </c>
      <c r="GN55" s="121" t="s">
        <v>263</v>
      </c>
      <c r="GO55" s="118" t="s">
        <v>52</v>
      </c>
      <c r="GP55" s="128" t="s">
        <v>3194</v>
      </c>
      <c r="GQ55" s="128">
        <v>3</v>
      </c>
      <c r="GR55" s="128" t="s">
        <v>261</v>
      </c>
      <c r="GS55" s="128" t="s">
        <v>213</v>
      </c>
      <c r="GT55" s="128">
        <v>2</v>
      </c>
      <c r="GU55" s="128" t="s">
        <v>262</v>
      </c>
      <c r="GV55" s="128" t="s">
        <v>263</v>
      </c>
      <c r="GW55" s="129" t="s">
        <v>52</v>
      </c>
      <c r="GX55" s="127" t="s">
        <v>3195</v>
      </c>
      <c r="GY55" s="121">
        <v>3</v>
      </c>
      <c r="GZ55" s="121" t="s">
        <v>261</v>
      </c>
      <c r="HA55" s="121" t="s">
        <v>213</v>
      </c>
      <c r="HB55" s="121">
        <v>2</v>
      </c>
      <c r="HC55" s="121" t="s">
        <v>262</v>
      </c>
      <c r="HD55" s="121" t="s">
        <v>263</v>
      </c>
      <c r="HE55" s="118" t="s">
        <v>52</v>
      </c>
      <c r="HF55" s="128" t="s">
        <v>3196</v>
      </c>
      <c r="HG55" s="128">
        <v>2</v>
      </c>
      <c r="HH55" s="128" t="s">
        <v>261</v>
      </c>
      <c r="HI55" s="128" t="s">
        <v>213</v>
      </c>
      <c r="HJ55" s="128">
        <v>2</v>
      </c>
      <c r="HK55" s="128" t="s">
        <v>262</v>
      </c>
      <c r="HL55" s="128" t="s">
        <v>263</v>
      </c>
      <c r="HM55" s="129" t="s">
        <v>52</v>
      </c>
      <c r="HN55" s="127" t="s">
        <v>3197</v>
      </c>
      <c r="HO55" s="121">
        <v>3</v>
      </c>
      <c r="HP55" s="121" t="s">
        <v>261</v>
      </c>
      <c r="HQ55" s="121" t="s">
        <v>213</v>
      </c>
      <c r="HR55" s="121">
        <v>2</v>
      </c>
      <c r="HS55" s="121" t="s">
        <v>262</v>
      </c>
      <c r="HT55" s="121" t="s">
        <v>263</v>
      </c>
      <c r="HU55" s="118" t="s">
        <v>52</v>
      </c>
      <c r="HV55" s="128" t="s">
        <v>3198</v>
      </c>
      <c r="HW55" s="128">
        <v>3</v>
      </c>
      <c r="HX55" s="128" t="s">
        <v>261</v>
      </c>
      <c r="HY55" s="128" t="s">
        <v>213</v>
      </c>
      <c r="HZ55" s="128">
        <v>2</v>
      </c>
      <c r="IA55" s="128" t="s">
        <v>262</v>
      </c>
      <c r="IB55" s="128" t="s">
        <v>263</v>
      </c>
      <c r="IC55" s="129" t="s">
        <v>52</v>
      </c>
      <c r="ID55" s="127" t="s">
        <v>3199</v>
      </c>
      <c r="IE55" s="121">
        <v>1</v>
      </c>
      <c r="IF55" s="121" t="s">
        <v>261</v>
      </c>
      <c r="IG55" s="121" t="s">
        <v>213</v>
      </c>
      <c r="IH55" s="121">
        <v>2</v>
      </c>
      <c r="II55" s="121" t="s">
        <v>262</v>
      </c>
      <c r="IJ55" s="121" t="s">
        <v>263</v>
      </c>
      <c r="IK55" s="118" t="s">
        <v>52</v>
      </c>
      <c r="IL55" s="128" t="s">
        <v>3200</v>
      </c>
      <c r="IM55" s="128">
        <v>3</v>
      </c>
      <c r="IN55" s="128" t="s">
        <v>261</v>
      </c>
      <c r="IO55" s="128" t="s">
        <v>213</v>
      </c>
      <c r="IP55" s="128">
        <v>2</v>
      </c>
      <c r="IQ55" s="128" t="s">
        <v>262</v>
      </c>
      <c r="IR55" s="128" t="s">
        <v>263</v>
      </c>
      <c r="IS55" s="129" t="s">
        <v>52</v>
      </c>
    </row>
    <row r="56" spans="1:253" s="123" customFormat="1" ht="12.75" customHeight="1">
      <c r="A56" s="123" t="s">
        <v>3201</v>
      </c>
      <c r="B56" s="123" t="s">
        <v>512</v>
      </c>
      <c r="C56" s="123" t="s">
        <v>3202</v>
      </c>
      <c r="D56" s="123" t="s">
        <v>3146</v>
      </c>
      <c r="E56" s="123" t="s">
        <v>3147</v>
      </c>
      <c r="F56" s="123" t="s">
        <v>3203</v>
      </c>
      <c r="G56" s="116">
        <v>7400000</v>
      </c>
      <c r="H56" s="117" t="s">
        <v>3149</v>
      </c>
      <c r="I56" s="117" t="s">
        <v>213</v>
      </c>
      <c r="J56" s="117">
        <v>2</v>
      </c>
      <c r="K56" s="117" t="s">
        <v>3150</v>
      </c>
      <c r="L56" s="117" t="s">
        <v>3151</v>
      </c>
      <c r="M56" s="118" t="s">
        <v>1621</v>
      </c>
      <c r="N56" s="127" t="s">
        <v>3204</v>
      </c>
      <c r="O56" s="119">
        <v>1759540</v>
      </c>
      <c r="P56" s="119" t="s">
        <v>3205</v>
      </c>
      <c r="Q56" s="119" t="s">
        <v>218</v>
      </c>
      <c r="R56" s="119">
        <v>1</v>
      </c>
      <c r="S56" s="119" t="s">
        <v>3206</v>
      </c>
      <c r="T56" s="119" t="s">
        <v>3207</v>
      </c>
      <c r="U56" s="120" t="s">
        <v>2914</v>
      </c>
      <c r="V56" s="127" t="s">
        <v>3208</v>
      </c>
      <c r="W56" s="117">
        <v>7400000</v>
      </c>
      <c r="X56" s="117" t="s">
        <v>3149</v>
      </c>
      <c r="Y56" s="117" t="s">
        <v>213</v>
      </c>
      <c r="Z56" s="117">
        <v>2</v>
      </c>
      <c r="AA56" s="117" t="s">
        <v>3157</v>
      </c>
      <c r="AB56" s="117" t="s">
        <v>3151</v>
      </c>
      <c r="AC56" s="118" t="s">
        <v>1621</v>
      </c>
      <c r="AD56" s="127" t="s">
        <v>3209</v>
      </c>
      <c r="AE56" s="125">
        <v>576000</v>
      </c>
      <c r="AF56" s="125" t="s">
        <v>3210</v>
      </c>
      <c r="AG56" s="125" t="s">
        <v>213</v>
      </c>
      <c r="AH56" s="125">
        <v>2</v>
      </c>
      <c r="AI56" s="125" t="s">
        <v>3211</v>
      </c>
      <c r="AJ56" s="125" t="s">
        <v>3212</v>
      </c>
      <c r="AK56" s="126" t="s">
        <v>42</v>
      </c>
      <c r="AL56" s="127" t="s">
        <v>3213</v>
      </c>
      <c r="AM56" s="117">
        <v>576000</v>
      </c>
      <c r="AN56" s="117" t="s">
        <v>3210</v>
      </c>
      <c r="AO56" s="117" t="s">
        <v>213</v>
      </c>
      <c r="AP56" s="117">
        <v>2</v>
      </c>
      <c r="AQ56" s="117" t="s">
        <v>3214</v>
      </c>
      <c r="AR56" s="117" t="s">
        <v>3212</v>
      </c>
      <c r="AS56" s="118" t="s">
        <v>42</v>
      </c>
      <c r="AT56" s="128" t="s">
        <v>3215</v>
      </c>
      <c r="AU56" s="125" t="s">
        <v>230</v>
      </c>
      <c r="AV56" s="125">
        <v>0</v>
      </c>
      <c r="AW56" s="125" t="s">
        <v>230</v>
      </c>
      <c r="AX56" s="125" t="s">
        <v>230</v>
      </c>
      <c r="AY56" s="125" t="s">
        <v>1421</v>
      </c>
      <c r="AZ56" s="125">
        <v>0</v>
      </c>
      <c r="BA56" s="126" t="s">
        <v>566</v>
      </c>
      <c r="BB56" s="127" t="s">
        <v>3216</v>
      </c>
      <c r="BC56" s="117" t="s">
        <v>230</v>
      </c>
      <c r="BD56" s="117">
        <v>0</v>
      </c>
      <c r="BE56" s="117" t="s">
        <v>230</v>
      </c>
      <c r="BF56" s="117" t="s">
        <v>230</v>
      </c>
      <c r="BG56" s="117" t="s">
        <v>1421</v>
      </c>
      <c r="BH56" s="117">
        <v>0</v>
      </c>
      <c r="BI56" s="118" t="s">
        <v>566</v>
      </c>
      <c r="BJ56" s="128" t="s">
        <v>3217</v>
      </c>
      <c r="BK56" s="128">
        <v>604</v>
      </c>
      <c r="BL56" s="128" t="s">
        <v>3218</v>
      </c>
      <c r="BM56" s="128" t="s">
        <v>300</v>
      </c>
      <c r="BN56" s="128">
        <v>3</v>
      </c>
      <c r="BO56" s="128" t="s">
        <v>3219</v>
      </c>
      <c r="BP56" s="125" t="s">
        <v>3220</v>
      </c>
      <c r="BQ56" s="129" t="s">
        <v>1621</v>
      </c>
      <c r="BR56" s="127" t="s">
        <v>3221</v>
      </c>
      <c r="BS56" s="121" t="s">
        <v>230</v>
      </c>
      <c r="BT56" s="121">
        <v>0</v>
      </c>
      <c r="BU56" s="121" t="s">
        <v>230</v>
      </c>
      <c r="BV56" s="121" t="s">
        <v>230</v>
      </c>
      <c r="BW56" s="121" t="s">
        <v>1421</v>
      </c>
      <c r="BX56" s="121">
        <v>0</v>
      </c>
      <c r="BY56" s="118" t="s">
        <v>566</v>
      </c>
      <c r="BZ56" s="128" t="s">
        <v>3222</v>
      </c>
      <c r="CA56" s="128" t="s">
        <v>230</v>
      </c>
      <c r="CB56" s="128">
        <v>0</v>
      </c>
      <c r="CC56" s="128" t="s">
        <v>230</v>
      </c>
      <c r="CD56" s="128" t="s">
        <v>230</v>
      </c>
      <c r="CE56" s="128" t="s">
        <v>1421</v>
      </c>
      <c r="CF56" s="128">
        <v>0</v>
      </c>
      <c r="CG56" s="129" t="s">
        <v>566</v>
      </c>
      <c r="CH56" s="127" t="s">
        <v>3223</v>
      </c>
      <c r="CI56" s="128" t="e">
        <v>#N/A</v>
      </c>
      <c r="CJ56" s="128" t="e">
        <v>#N/A</v>
      </c>
      <c r="CK56" s="128" t="e">
        <v>#N/A</v>
      </c>
      <c r="CL56" s="128" t="e">
        <v>#N/A</v>
      </c>
      <c r="CM56" s="128" t="e">
        <v>#N/A</v>
      </c>
      <c r="CN56" s="128" t="e">
        <v>#N/A</v>
      </c>
      <c r="CO56" s="130" t="e">
        <v>#N/A</v>
      </c>
      <c r="CP56" s="128" t="s">
        <v>3224</v>
      </c>
      <c r="CQ56" s="121" t="s">
        <v>230</v>
      </c>
      <c r="CR56" s="121">
        <v>0</v>
      </c>
      <c r="CS56" s="121" t="s">
        <v>230</v>
      </c>
      <c r="CT56" s="121" t="s">
        <v>230</v>
      </c>
      <c r="CU56" s="121" t="s">
        <v>1421</v>
      </c>
      <c r="CV56" s="121">
        <v>0</v>
      </c>
      <c r="CW56" s="118" t="s">
        <v>566</v>
      </c>
      <c r="CX56" s="128" t="s">
        <v>3225</v>
      </c>
      <c r="CY56" s="125">
        <v>72000</v>
      </c>
      <c r="CZ56" s="125" t="s">
        <v>3226</v>
      </c>
      <c r="DA56" s="125" t="s">
        <v>213</v>
      </c>
      <c r="DB56" s="125">
        <v>2</v>
      </c>
      <c r="DC56" s="125" t="s">
        <v>3227</v>
      </c>
      <c r="DD56" s="125" t="s">
        <v>3228</v>
      </c>
      <c r="DE56" s="131" t="s">
        <v>61</v>
      </c>
      <c r="DF56" s="127" t="s">
        <v>3229</v>
      </c>
      <c r="DG56" s="117">
        <v>6824000</v>
      </c>
      <c r="DH56" s="121" t="s">
        <v>3230</v>
      </c>
      <c r="DI56" s="121" t="s">
        <v>213</v>
      </c>
      <c r="DJ56" s="121">
        <v>2</v>
      </c>
      <c r="DK56" s="121" t="s">
        <v>3231</v>
      </c>
      <c r="DL56" s="121" t="s">
        <v>3232</v>
      </c>
      <c r="DM56" s="118" t="s">
        <v>42</v>
      </c>
      <c r="DN56" s="128" t="s">
        <v>3233</v>
      </c>
      <c r="DO56" s="125">
        <v>228000</v>
      </c>
      <c r="DP56" s="128" t="s">
        <v>3230</v>
      </c>
      <c r="DQ56" s="128" t="s">
        <v>213</v>
      </c>
      <c r="DR56" s="128">
        <v>2</v>
      </c>
      <c r="DS56" s="128" t="s">
        <v>3231</v>
      </c>
      <c r="DT56" s="128" t="s">
        <v>3232</v>
      </c>
      <c r="DU56" s="129" t="s">
        <v>42</v>
      </c>
      <c r="DV56" s="127" t="s">
        <v>3234</v>
      </c>
      <c r="DW56" s="117">
        <v>65000</v>
      </c>
      <c r="DX56" s="121" t="s">
        <v>3226</v>
      </c>
      <c r="DY56" s="121" t="s">
        <v>213</v>
      </c>
      <c r="DZ56" s="121">
        <v>2</v>
      </c>
      <c r="EA56" s="121" t="s">
        <v>3227</v>
      </c>
      <c r="EB56" s="121" t="s">
        <v>3228</v>
      </c>
      <c r="EC56" s="118" t="s">
        <v>61</v>
      </c>
      <c r="ED56" s="128" t="s">
        <v>3235</v>
      </c>
      <c r="EE56" s="125">
        <v>4000</v>
      </c>
      <c r="EF56" s="128" t="s">
        <v>3226</v>
      </c>
      <c r="EG56" s="128" t="s">
        <v>213</v>
      </c>
      <c r="EH56" s="128">
        <v>2</v>
      </c>
      <c r="EI56" s="128" t="s">
        <v>3227</v>
      </c>
      <c r="EJ56" s="128" t="s">
        <v>3228</v>
      </c>
      <c r="EK56" s="129" t="s">
        <v>61</v>
      </c>
      <c r="EL56" s="127" t="s">
        <v>3236</v>
      </c>
      <c r="EM56" s="117">
        <v>3000</v>
      </c>
      <c r="EN56" s="121" t="s">
        <v>3237</v>
      </c>
      <c r="EO56" s="121" t="s">
        <v>213</v>
      </c>
      <c r="EP56" s="121">
        <v>2</v>
      </c>
      <c r="EQ56" s="121" t="s">
        <v>3238</v>
      </c>
      <c r="ER56" s="121" t="s">
        <v>3239</v>
      </c>
      <c r="ES56" s="118" t="s">
        <v>2914</v>
      </c>
      <c r="ET56" s="128" t="s">
        <v>3240</v>
      </c>
      <c r="EU56" s="128">
        <v>630</v>
      </c>
      <c r="EV56" s="128" t="s">
        <v>3169</v>
      </c>
      <c r="EW56" s="128" t="s">
        <v>213</v>
      </c>
      <c r="EX56" s="128">
        <v>2</v>
      </c>
      <c r="EY56" s="128" t="s">
        <v>3170</v>
      </c>
      <c r="EZ56" s="128" t="s">
        <v>3171</v>
      </c>
      <c r="FA56" s="129" t="s">
        <v>61</v>
      </c>
      <c r="FB56" s="127" t="s">
        <v>3241</v>
      </c>
      <c r="FC56" s="121">
        <v>2</v>
      </c>
      <c r="FD56" s="121" t="s">
        <v>3185</v>
      </c>
      <c r="FE56" s="121" t="s">
        <v>218</v>
      </c>
      <c r="FF56" s="121">
        <v>1</v>
      </c>
      <c r="FG56" s="121" t="s">
        <v>3242</v>
      </c>
      <c r="FH56" s="121" t="s">
        <v>3243</v>
      </c>
      <c r="FI56" s="118" t="s">
        <v>1030</v>
      </c>
      <c r="FJ56" s="127" t="s">
        <v>3244</v>
      </c>
      <c r="FK56" s="128">
        <v>79000</v>
      </c>
      <c r="FL56" s="128" t="s">
        <v>3188</v>
      </c>
      <c r="FM56" s="128" t="s">
        <v>300</v>
      </c>
      <c r="FN56" s="128">
        <v>3</v>
      </c>
      <c r="FO56" s="128" t="s">
        <v>3245</v>
      </c>
      <c r="FP56" s="125" t="s">
        <v>3190</v>
      </c>
      <c r="FQ56" s="126" t="s">
        <v>2710</v>
      </c>
      <c r="FR56" s="127" t="s">
        <v>3246</v>
      </c>
      <c r="FS56" s="121">
        <v>229000</v>
      </c>
      <c r="FT56" s="121" t="s">
        <v>3188</v>
      </c>
      <c r="FU56" s="121" t="s">
        <v>300</v>
      </c>
      <c r="FV56" s="121">
        <v>3</v>
      </c>
      <c r="FW56" s="121" t="s">
        <v>3245</v>
      </c>
      <c r="FX56" s="121" t="s">
        <v>3190</v>
      </c>
      <c r="FY56" s="118" t="s">
        <v>2710</v>
      </c>
      <c r="FZ56" s="128" t="s">
        <v>3247</v>
      </c>
      <c r="GA56" s="128">
        <v>1</v>
      </c>
      <c r="GB56" s="128" t="s">
        <v>261</v>
      </c>
      <c r="GC56" s="128" t="s">
        <v>213</v>
      </c>
      <c r="GD56" s="128">
        <v>2</v>
      </c>
      <c r="GE56" s="128" t="s">
        <v>262</v>
      </c>
      <c r="GF56" s="128" t="s">
        <v>263</v>
      </c>
      <c r="GG56" s="129" t="s">
        <v>52</v>
      </c>
      <c r="GH56" s="127" t="s">
        <v>3248</v>
      </c>
      <c r="GI56" s="121">
        <v>3</v>
      </c>
      <c r="GJ56" s="121" t="s">
        <v>261</v>
      </c>
      <c r="GK56" s="121" t="s">
        <v>213</v>
      </c>
      <c r="GL56" s="121">
        <v>2</v>
      </c>
      <c r="GM56" s="121" t="s">
        <v>262</v>
      </c>
      <c r="GN56" s="121" t="s">
        <v>263</v>
      </c>
      <c r="GO56" s="118" t="s">
        <v>52</v>
      </c>
      <c r="GP56" s="128" t="s">
        <v>3249</v>
      </c>
      <c r="GQ56" s="128">
        <v>3</v>
      </c>
      <c r="GR56" s="128" t="s">
        <v>261</v>
      </c>
      <c r="GS56" s="128" t="s">
        <v>213</v>
      </c>
      <c r="GT56" s="128">
        <v>2</v>
      </c>
      <c r="GU56" s="128" t="s">
        <v>262</v>
      </c>
      <c r="GV56" s="128" t="s">
        <v>263</v>
      </c>
      <c r="GW56" s="129" t="s">
        <v>52</v>
      </c>
      <c r="GX56" s="127" t="s">
        <v>3250</v>
      </c>
      <c r="GY56" s="121">
        <v>0</v>
      </c>
      <c r="GZ56" s="121" t="s">
        <v>261</v>
      </c>
      <c r="HA56" s="121" t="s">
        <v>213</v>
      </c>
      <c r="HB56" s="121">
        <v>2</v>
      </c>
      <c r="HC56" s="121" t="s">
        <v>262</v>
      </c>
      <c r="HD56" s="121" t="s">
        <v>263</v>
      </c>
      <c r="HE56" s="118" t="s">
        <v>52</v>
      </c>
      <c r="HF56" s="128" t="s">
        <v>3251</v>
      </c>
      <c r="HG56" s="128">
        <v>2</v>
      </c>
      <c r="HH56" s="128" t="s">
        <v>261</v>
      </c>
      <c r="HI56" s="128" t="s">
        <v>213</v>
      </c>
      <c r="HJ56" s="128">
        <v>2</v>
      </c>
      <c r="HK56" s="128" t="s">
        <v>262</v>
      </c>
      <c r="HL56" s="128" t="s">
        <v>263</v>
      </c>
      <c r="HM56" s="129" t="s">
        <v>52</v>
      </c>
      <c r="HN56" s="127" t="s">
        <v>3252</v>
      </c>
      <c r="HO56" s="121">
        <v>3</v>
      </c>
      <c r="HP56" s="121" t="s">
        <v>261</v>
      </c>
      <c r="HQ56" s="121" t="s">
        <v>213</v>
      </c>
      <c r="HR56" s="121">
        <v>2</v>
      </c>
      <c r="HS56" s="121" t="s">
        <v>262</v>
      </c>
      <c r="HT56" s="121" t="s">
        <v>263</v>
      </c>
      <c r="HU56" s="118" t="s">
        <v>52</v>
      </c>
      <c r="HV56" s="128" t="s">
        <v>3253</v>
      </c>
      <c r="HW56" s="128">
        <v>3</v>
      </c>
      <c r="HX56" s="128" t="s">
        <v>261</v>
      </c>
      <c r="HY56" s="128" t="s">
        <v>213</v>
      </c>
      <c r="HZ56" s="128">
        <v>2</v>
      </c>
      <c r="IA56" s="128" t="s">
        <v>262</v>
      </c>
      <c r="IB56" s="128" t="s">
        <v>263</v>
      </c>
      <c r="IC56" s="129" t="s">
        <v>52</v>
      </c>
      <c r="ID56" s="127" t="s">
        <v>3254</v>
      </c>
      <c r="IE56" s="121">
        <v>1</v>
      </c>
      <c r="IF56" s="121" t="s">
        <v>261</v>
      </c>
      <c r="IG56" s="121" t="s">
        <v>213</v>
      </c>
      <c r="IH56" s="121">
        <v>2</v>
      </c>
      <c r="II56" s="121" t="s">
        <v>262</v>
      </c>
      <c r="IJ56" s="121" t="s">
        <v>263</v>
      </c>
      <c r="IK56" s="118" t="s">
        <v>52</v>
      </c>
      <c r="IL56" s="128" t="s">
        <v>3255</v>
      </c>
      <c r="IM56" s="128">
        <v>3</v>
      </c>
      <c r="IN56" s="128" t="s">
        <v>261</v>
      </c>
      <c r="IO56" s="128" t="s">
        <v>213</v>
      </c>
      <c r="IP56" s="128">
        <v>2</v>
      </c>
      <c r="IQ56" s="128" t="s">
        <v>262</v>
      </c>
      <c r="IR56" s="128" t="s">
        <v>263</v>
      </c>
      <c r="IS56" s="129" t="s">
        <v>52</v>
      </c>
    </row>
    <row r="57" spans="1:253" s="123" customFormat="1" ht="12.75" customHeight="1">
      <c r="A57" s="123" t="s">
        <v>3256</v>
      </c>
      <c r="B57" s="123" t="s">
        <v>1347</v>
      </c>
      <c r="C57" s="123" t="s">
        <v>3257</v>
      </c>
      <c r="D57" s="123" t="s">
        <v>3258</v>
      </c>
      <c r="E57" s="123" t="s">
        <v>3259</v>
      </c>
      <c r="F57" s="123" t="s">
        <v>3260</v>
      </c>
      <c r="G57" s="116">
        <v>2009000</v>
      </c>
      <c r="H57" s="117" t="s">
        <v>3261</v>
      </c>
      <c r="I57" s="117" t="s">
        <v>213</v>
      </c>
      <c r="J57" s="117">
        <v>2</v>
      </c>
      <c r="K57" s="117" t="s">
        <v>3262</v>
      </c>
      <c r="L57" s="117" t="s">
        <v>3263</v>
      </c>
      <c r="M57" s="118" t="s">
        <v>60</v>
      </c>
      <c r="N57" s="127" t="s">
        <v>3264</v>
      </c>
      <c r="O57" s="119">
        <v>30400</v>
      </c>
      <c r="P57" s="119" t="s">
        <v>3265</v>
      </c>
      <c r="Q57" s="119" t="s">
        <v>213</v>
      </c>
      <c r="R57" s="119">
        <v>2</v>
      </c>
      <c r="S57" s="119" t="s">
        <v>3266</v>
      </c>
      <c r="T57" s="119" t="s">
        <v>3267</v>
      </c>
      <c r="U57" s="120" t="s">
        <v>411</v>
      </c>
      <c r="V57" s="127" t="s">
        <v>3268</v>
      </c>
      <c r="W57" s="117">
        <v>1467000</v>
      </c>
      <c r="X57" s="117" t="s">
        <v>3269</v>
      </c>
      <c r="Y57" s="117" t="s">
        <v>213</v>
      </c>
      <c r="Z57" s="117">
        <v>2</v>
      </c>
      <c r="AA57" s="117" t="s">
        <v>3270</v>
      </c>
      <c r="AB57" s="117" t="s">
        <v>3271</v>
      </c>
      <c r="AC57" s="118" t="s">
        <v>3272</v>
      </c>
      <c r="AD57" s="127" t="s">
        <v>3273</v>
      </c>
      <c r="AE57" s="125">
        <v>1062000</v>
      </c>
      <c r="AF57" s="125" t="s">
        <v>3269</v>
      </c>
      <c r="AG57" s="125" t="s">
        <v>213</v>
      </c>
      <c r="AH57" s="125">
        <v>2</v>
      </c>
      <c r="AI57" s="125" t="s">
        <v>3274</v>
      </c>
      <c r="AJ57" s="125" t="s">
        <v>3271</v>
      </c>
      <c r="AK57" s="126" t="s">
        <v>3272</v>
      </c>
      <c r="AL57" s="127" t="s">
        <v>3275</v>
      </c>
      <c r="AM57" s="117" t="s">
        <v>230</v>
      </c>
      <c r="AN57" s="117" t="s">
        <v>1629</v>
      </c>
      <c r="AO57" s="117" t="s">
        <v>300</v>
      </c>
      <c r="AP57" s="117">
        <v>3</v>
      </c>
      <c r="AQ57" s="117" t="s">
        <v>1629</v>
      </c>
      <c r="AR57" s="117" t="s">
        <v>1629</v>
      </c>
      <c r="AS57" s="118" t="s">
        <v>3276</v>
      </c>
      <c r="AT57" s="128" t="s">
        <v>3277</v>
      </c>
      <c r="AU57" s="125">
        <v>0</v>
      </c>
      <c r="AV57" s="125">
        <v>0</v>
      </c>
      <c r="AW57" s="125" t="s">
        <v>213</v>
      </c>
      <c r="AX57" s="125">
        <v>2</v>
      </c>
      <c r="AY57" s="125" t="s">
        <v>3278</v>
      </c>
      <c r="AZ57" s="125">
        <v>0</v>
      </c>
      <c r="BA57" s="126" t="s">
        <v>221</v>
      </c>
      <c r="BB57" s="127" t="s">
        <v>3279</v>
      </c>
      <c r="BC57" s="117">
        <v>0</v>
      </c>
      <c r="BD57" s="117">
        <v>0</v>
      </c>
      <c r="BE57" s="117" t="s">
        <v>213</v>
      </c>
      <c r="BF57" s="117">
        <v>2</v>
      </c>
      <c r="BG57" s="117" t="s">
        <v>3280</v>
      </c>
      <c r="BH57" s="117">
        <v>0</v>
      </c>
      <c r="BI57" s="118" t="s">
        <v>221</v>
      </c>
      <c r="BJ57" s="128" t="s">
        <v>3281</v>
      </c>
      <c r="BK57" s="128">
        <v>0</v>
      </c>
      <c r="BL57" s="128">
        <v>0</v>
      </c>
      <c r="BM57" s="128" t="s">
        <v>213</v>
      </c>
      <c r="BN57" s="128">
        <v>2</v>
      </c>
      <c r="BO57" s="128" t="s">
        <v>3282</v>
      </c>
      <c r="BP57" s="125">
        <v>0</v>
      </c>
      <c r="BQ57" s="129" t="s">
        <v>221</v>
      </c>
      <c r="BR57" s="127" t="s">
        <v>3283</v>
      </c>
      <c r="BS57" s="121">
        <v>0</v>
      </c>
      <c r="BT57" s="121">
        <v>0</v>
      </c>
      <c r="BU57" s="121" t="s">
        <v>213</v>
      </c>
      <c r="BV57" s="121">
        <v>2</v>
      </c>
      <c r="BW57" s="121" t="s">
        <v>3284</v>
      </c>
      <c r="BX57" s="121">
        <v>0</v>
      </c>
      <c r="BY57" s="118" t="s">
        <v>221</v>
      </c>
      <c r="BZ57" s="128" t="s">
        <v>3285</v>
      </c>
      <c r="CA57" s="128">
        <v>0</v>
      </c>
      <c r="CB57" s="128">
        <v>0</v>
      </c>
      <c r="CC57" s="128" t="s">
        <v>213</v>
      </c>
      <c r="CD57" s="128">
        <v>2</v>
      </c>
      <c r="CE57" s="128" t="s">
        <v>3284</v>
      </c>
      <c r="CF57" s="128">
        <v>0</v>
      </c>
      <c r="CG57" s="129" t="s">
        <v>221</v>
      </c>
      <c r="CH57" s="127" t="s">
        <v>3286</v>
      </c>
      <c r="CI57" s="128" t="e">
        <v>#N/A</v>
      </c>
      <c r="CJ57" s="128" t="e">
        <v>#N/A</v>
      </c>
      <c r="CK57" s="128" t="e">
        <v>#N/A</v>
      </c>
      <c r="CL57" s="128" t="e">
        <v>#N/A</v>
      </c>
      <c r="CM57" s="128" t="e">
        <v>#N/A</v>
      </c>
      <c r="CN57" s="128" t="e">
        <v>#N/A</v>
      </c>
      <c r="CO57" s="130" t="e">
        <v>#N/A</v>
      </c>
      <c r="CP57" s="128" t="s">
        <v>3287</v>
      </c>
      <c r="CQ57" s="121" t="s">
        <v>230</v>
      </c>
      <c r="CR57" s="121">
        <v>0</v>
      </c>
      <c r="CS57" s="121" t="s">
        <v>213</v>
      </c>
      <c r="CT57" s="121">
        <v>2</v>
      </c>
      <c r="CU57" s="121" t="s">
        <v>1421</v>
      </c>
      <c r="CV57" s="121">
        <v>0</v>
      </c>
      <c r="CW57" s="118" t="s">
        <v>221</v>
      </c>
      <c r="CX57" s="128" t="s">
        <v>3288</v>
      </c>
      <c r="CY57" s="125">
        <v>582000</v>
      </c>
      <c r="CZ57" s="125" t="s">
        <v>3269</v>
      </c>
      <c r="DA57" s="125" t="s">
        <v>213</v>
      </c>
      <c r="DB57" s="125">
        <v>2</v>
      </c>
      <c r="DC57" s="125" t="s">
        <v>3289</v>
      </c>
      <c r="DD57" s="125" t="s">
        <v>3271</v>
      </c>
      <c r="DE57" s="131" t="s">
        <v>3272</v>
      </c>
      <c r="DF57" s="127" t="s">
        <v>3290</v>
      </c>
      <c r="DG57" s="117">
        <v>405000</v>
      </c>
      <c r="DH57" s="121" t="s">
        <v>3269</v>
      </c>
      <c r="DI57" s="121" t="s">
        <v>213</v>
      </c>
      <c r="DJ57" s="121">
        <v>2</v>
      </c>
      <c r="DK57" s="121" t="s">
        <v>3289</v>
      </c>
      <c r="DL57" s="121" t="s">
        <v>3271</v>
      </c>
      <c r="DM57" s="118" t="s">
        <v>3272</v>
      </c>
      <c r="DN57" s="128" t="s">
        <v>3291</v>
      </c>
      <c r="DO57" s="125">
        <v>480000</v>
      </c>
      <c r="DP57" s="128" t="s">
        <v>3269</v>
      </c>
      <c r="DQ57" s="128" t="s">
        <v>213</v>
      </c>
      <c r="DR57" s="128">
        <v>2</v>
      </c>
      <c r="DS57" s="128" t="s">
        <v>3289</v>
      </c>
      <c r="DT57" s="128" t="s">
        <v>3271</v>
      </c>
      <c r="DU57" s="129" t="s">
        <v>3272</v>
      </c>
      <c r="DV57" s="127" t="s">
        <v>3292</v>
      </c>
      <c r="DW57" s="117">
        <v>482000</v>
      </c>
      <c r="DX57" s="121" t="s">
        <v>3269</v>
      </c>
      <c r="DY57" s="121" t="s">
        <v>213</v>
      </c>
      <c r="DZ57" s="121">
        <v>2</v>
      </c>
      <c r="EA57" s="121" t="s">
        <v>3289</v>
      </c>
      <c r="EB57" s="121" t="s">
        <v>3271</v>
      </c>
      <c r="EC57" s="118" t="s">
        <v>3272</v>
      </c>
      <c r="ED57" s="128" t="s">
        <v>3293</v>
      </c>
      <c r="EE57" s="125">
        <v>100000</v>
      </c>
      <c r="EF57" s="128" t="s">
        <v>3269</v>
      </c>
      <c r="EG57" s="128" t="s">
        <v>213</v>
      </c>
      <c r="EH57" s="128">
        <v>2</v>
      </c>
      <c r="EI57" s="128" t="s">
        <v>3289</v>
      </c>
      <c r="EJ57" s="128" t="s">
        <v>3271</v>
      </c>
      <c r="EK57" s="129" t="s">
        <v>3272</v>
      </c>
      <c r="EL57" s="127" t="s">
        <v>3294</v>
      </c>
      <c r="EM57" s="117">
        <v>0</v>
      </c>
      <c r="EN57" s="121" t="s">
        <v>3269</v>
      </c>
      <c r="EO57" s="121" t="s">
        <v>213</v>
      </c>
      <c r="EP57" s="121">
        <v>2</v>
      </c>
      <c r="EQ57" s="121" t="s">
        <v>3289</v>
      </c>
      <c r="ER57" s="121" t="s">
        <v>3271</v>
      </c>
      <c r="ES57" s="118" t="s">
        <v>3272</v>
      </c>
      <c r="ET57" s="128" t="s">
        <v>3295</v>
      </c>
      <c r="EU57" s="128">
        <v>0</v>
      </c>
      <c r="EV57" s="128">
        <v>0</v>
      </c>
      <c r="EW57" s="128" t="s">
        <v>213</v>
      </c>
      <c r="EX57" s="128">
        <v>2</v>
      </c>
      <c r="EY57" s="128" t="s">
        <v>3282</v>
      </c>
      <c r="EZ57" s="128">
        <v>0</v>
      </c>
      <c r="FA57" s="129" t="s">
        <v>221</v>
      </c>
      <c r="FB57" s="127" t="s">
        <v>3296</v>
      </c>
      <c r="FC57" s="121">
        <v>1</v>
      </c>
      <c r="FD57" s="121">
        <v>0</v>
      </c>
      <c r="FE57" s="121" t="s">
        <v>213</v>
      </c>
      <c r="FF57" s="121">
        <v>2</v>
      </c>
      <c r="FG57" s="121" t="s">
        <v>3297</v>
      </c>
      <c r="FH57" s="121">
        <v>0</v>
      </c>
      <c r="FI57" s="118" t="s">
        <v>221</v>
      </c>
      <c r="FJ57" s="127" t="s">
        <v>3298</v>
      </c>
      <c r="FK57" s="128">
        <v>0</v>
      </c>
      <c r="FL57" s="128">
        <v>0</v>
      </c>
      <c r="FM57" s="128" t="s">
        <v>213</v>
      </c>
      <c r="FN57" s="128">
        <v>2</v>
      </c>
      <c r="FO57" s="128" t="s">
        <v>3299</v>
      </c>
      <c r="FP57" s="125">
        <v>0</v>
      </c>
      <c r="FQ57" s="126" t="s">
        <v>221</v>
      </c>
      <c r="FR57" s="127" t="s">
        <v>3300</v>
      </c>
      <c r="FS57" s="121">
        <v>0</v>
      </c>
      <c r="FT57" s="121">
        <v>0</v>
      </c>
      <c r="FU57" s="121" t="s">
        <v>213</v>
      </c>
      <c r="FV57" s="121">
        <v>2</v>
      </c>
      <c r="FW57" s="121" t="s">
        <v>3299</v>
      </c>
      <c r="FX57" s="121">
        <v>0</v>
      </c>
      <c r="FY57" s="118" t="s">
        <v>221</v>
      </c>
      <c r="FZ57" s="128" t="s">
        <v>3301</v>
      </c>
      <c r="GA57" s="128">
        <v>0</v>
      </c>
      <c r="GB57" s="128" t="s">
        <v>261</v>
      </c>
      <c r="GC57" s="128" t="s">
        <v>213</v>
      </c>
      <c r="GD57" s="128">
        <v>2</v>
      </c>
      <c r="GE57" s="128" t="s">
        <v>262</v>
      </c>
      <c r="GF57" s="128" t="s">
        <v>263</v>
      </c>
      <c r="GG57" s="129" t="s">
        <v>60</v>
      </c>
      <c r="GH57" s="127" t="s">
        <v>3302</v>
      </c>
      <c r="GI57" s="121">
        <v>0</v>
      </c>
      <c r="GJ57" s="121" t="s">
        <v>261</v>
      </c>
      <c r="GK57" s="121" t="s">
        <v>213</v>
      </c>
      <c r="GL57" s="121">
        <v>2</v>
      </c>
      <c r="GM57" s="121" t="s">
        <v>262</v>
      </c>
      <c r="GN57" s="121" t="s">
        <v>263</v>
      </c>
      <c r="GO57" s="118" t="s">
        <v>60</v>
      </c>
      <c r="GP57" s="128" t="s">
        <v>3303</v>
      </c>
      <c r="GQ57" s="128">
        <v>0</v>
      </c>
      <c r="GR57" s="128" t="s">
        <v>261</v>
      </c>
      <c r="GS57" s="128" t="s">
        <v>213</v>
      </c>
      <c r="GT57" s="128">
        <v>2</v>
      </c>
      <c r="GU57" s="128" t="s">
        <v>262</v>
      </c>
      <c r="GV57" s="128" t="s">
        <v>263</v>
      </c>
      <c r="GW57" s="129" t="s">
        <v>60</v>
      </c>
      <c r="GX57" s="127" t="s">
        <v>3304</v>
      </c>
      <c r="GY57" s="121">
        <v>0</v>
      </c>
      <c r="GZ57" s="121" t="s">
        <v>261</v>
      </c>
      <c r="HA57" s="121" t="s">
        <v>213</v>
      </c>
      <c r="HB57" s="121">
        <v>2</v>
      </c>
      <c r="HC57" s="121" t="s">
        <v>262</v>
      </c>
      <c r="HD57" s="121" t="s">
        <v>263</v>
      </c>
      <c r="HE57" s="118" t="s">
        <v>60</v>
      </c>
      <c r="HF57" s="128" t="s">
        <v>3305</v>
      </c>
      <c r="HG57" s="128">
        <v>0</v>
      </c>
      <c r="HH57" s="128" t="s">
        <v>261</v>
      </c>
      <c r="HI57" s="128" t="s">
        <v>213</v>
      </c>
      <c r="HJ57" s="128">
        <v>2</v>
      </c>
      <c r="HK57" s="128" t="s">
        <v>262</v>
      </c>
      <c r="HL57" s="128" t="s">
        <v>263</v>
      </c>
      <c r="HM57" s="129" t="s">
        <v>60</v>
      </c>
      <c r="HN57" s="127" t="s">
        <v>3306</v>
      </c>
      <c r="HO57" s="121">
        <v>2</v>
      </c>
      <c r="HP57" s="121" t="s">
        <v>261</v>
      </c>
      <c r="HQ57" s="121" t="s">
        <v>213</v>
      </c>
      <c r="HR57" s="121">
        <v>2</v>
      </c>
      <c r="HS57" s="121" t="s">
        <v>262</v>
      </c>
      <c r="HT57" s="121" t="s">
        <v>263</v>
      </c>
      <c r="HU57" s="118" t="s">
        <v>60</v>
      </c>
      <c r="HV57" s="128" t="s">
        <v>3307</v>
      </c>
      <c r="HW57" s="128">
        <v>0</v>
      </c>
      <c r="HX57" s="128" t="s">
        <v>261</v>
      </c>
      <c r="HY57" s="128" t="s">
        <v>213</v>
      </c>
      <c r="HZ57" s="128">
        <v>2</v>
      </c>
      <c r="IA57" s="128" t="s">
        <v>262</v>
      </c>
      <c r="IB57" s="128" t="s">
        <v>263</v>
      </c>
      <c r="IC57" s="129" t="s">
        <v>60</v>
      </c>
      <c r="ID57" s="127" t="s">
        <v>3308</v>
      </c>
      <c r="IE57" s="121">
        <v>0</v>
      </c>
      <c r="IF57" s="121" t="s">
        <v>261</v>
      </c>
      <c r="IG57" s="121" t="s">
        <v>213</v>
      </c>
      <c r="IH57" s="121">
        <v>2</v>
      </c>
      <c r="II57" s="121" t="s">
        <v>262</v>
      </c>
      <c r="IJ57" s="121" t="s">
        <v>263</v>
      </c>
      <c r="IK57" s="118" t="s">
        <v>60</v>
      </c>
      <c r="IL57" s="128" t="s">
        <v>3309</v>
      </c>
      <c r="IM57" s="128">
        <v>1</v>
      </c>
      <c r="IN57" s="128" t="s">
        <v>261</v>
      </c>
      <c r="IO57" s="128" t="s">
        <v>213</v>
      </c>
      <c r="IP57" s="128">
        <v>2</v>
      </c>
      <c r="IQ57" s="128" t="s">
        <v>262</v>
      </c>
      <c r="IR57" s="128" t="s">
        <v>263</v>
      </c>
      <c r="IS57" s="129" t="s">
        <v>60</v>
      </c>
    </row>
    <row r="58" spans="1:253" s="123" customFormat="1" ht="12.75" customHeight="1">
      <c r="A58" s="123" t="s">
        <v>3310</v>
      </c>
      <c r="B58" s="123" t="s">
        <v>512</v>
      </c>
      <c r="C58" s="123" t="s">
        <v>3311</v>
      </c>
      <c r="D58" s="123" t="s">
        <v>3312</v>
      </c>
      <c r="E58" s="123" t="s">
        <v>3313</v>
      </c>
      <c r="F58" s="123" t="s">
        <v>3314</v>
      </c>
      <c r="G58" s="116">
        <v>36472000</v>
      </c>
      <c r="H58" s="117" t="s">
        <v>3315</v>
      </c>
      <c r="I58" s="117" t="s">
        <v>213</v>
      </c>
      <c r="J58" s="117">
        <v>2</v>
      </c>
      <c r="K58" s="117" t="s">
        <v>3316</v>
      </c>
      <c r="L58" s="117" t="s">
        <v>3317</v>
      </c>
      <c r="M58" s="118" t="s">
        <v>3318</v>
      </c>
      <c r="N58" s="127" t="s">
        <v>3319</v>
      </c>
      <c r="O58" s="119">
        <v>446300</v>
      </c>
      <c r="P58" s="119" t="s">
        <v>3153</v>
      </c>
      <c r="Q58" s="119" t="s">
        <v>218</v>
      </c>
      <c r="R58" s="119">
        <v>1</v>
      </c>
      <c r="S58" s="119" t="s">
        <v>3320</v>
      </c>
      <c r="T58" s="119" t="s">
        <v>3321</v>
      </c>
      <c r="U58" s="120" t="s">
        <v>3322</v>
      </c>
      <c r="V58" s="127" t="s">
        <v>3323</v>
      </c>
      <c r="W58" s="117">
        <v>35587000</v>
      </c>
      <c r="X58" s="117" t="s">
        <v>3324</v>
      </c>
      <c r="Y58" s="117" t="s">
        <v>300</v>
      </c>
      <c r="Z58" s="117">
        <v>3</v>
      </c>
      <c r="AA58" s="117" t="s">
        <v>3325</v>
      </c>
      <c r="AB58" s="117" t="s">
        <v>3326</v>
      </c>
      <c r="AC58" s="118" t="s">
        <v>1408</v>
      </c>
      <c r="AD58" s="127" t="s">
        <v>3327</v>
      </c>
      <c r="AE58" s="125" t="s">
        <v>230</v>
      </c>
      <c r="AF58" s="125" t="s">
        <v>3328</v>
      </c>
      <c r="AG58" s="125" t="s">
        <v>230</v>
      </c>
      <c r="AH58" s="125" t="s">
        <v>230</v>
      </c>
      <c r="AI58" s="125" t="s">
        <v>3329</v>
      </c>
      <c r="AJ58" s="125" t="s">
        <v>3330</v>
      </c>
      <c r="AK58" s="126" t="s">
        <v>1408</v>
      </c>
      <c r="AL58" s="127" t="s">
        <v>3331</v>
      </c>
      <c r="AM58" s="117" t="s">
        <v>230</v>
      </c>
      <c r="AN58" s="117" t="s">
        <v>3332</v>
      </c>
      <c r="AO58" s="117" t="s">
        <v>230</v>
      </c>
      <c r="AP58" s="117" t="s">
        <v>230</v>
      </c>
      <c r="AQ58" s="117" t="s">
        <v>3333</v>
      </c>
      <c r="AR58" s="117" t="s">
        <v>3330</v>
      </c>
      <c r="AS58" s="118" t="s">
        <v>1408</v>
      </c>
      <c r="AT58" s="128" t="s">
        <v>3334</v>
      </c>
      <c r="AU58" s="125" t="s">
        <v>230</v>
      </c>
      <c r="AV58" s="125" t="s">
        <v>230</v>
      </c>
      <c r="AW58" s="125" t="s">
        <v>230</v>
      </c>
      <c r="AX58" s="125" t="s">
        <v>230</v>
      </c>
      <c r="AY58" s="125" t="s">
        <v>230</v>
      </c>
      <c r="AZ58" s="125" t="s">
        <v>230</v>
      </c>
      <c r="BA58" s="126" t="s">
        <v>586</v>
      </c>
      <c r="BB58" s="127" t="s">
        <v>3335</v>
      </c>
      <c r="BC58" s="117" t="s">
        <v>230</v>
      </c>
      <c r="BD58" s="117" t="s">
        <v>230</v>
      </c>
      <c r="BE58" s="117" t="s">
        <v>230</v>
      </c>
      <c r="BF58" s="117" t="s">
        <v>230</v>
      </c>
      <c r="BG58" s="117" t="s">
        <v>230</v>
      </c>
      <c r="BH58" s="117" t="s">
        <v>230</v>
      </c>
      <c r="BI58" s="118" t="s">
        <v>586</v>
      </c>
      <c r="BJ58" s="128" t="s">
        <v>3336</v>
      </c>
      <c r="BK58" s="128">
        <v>161</v>
      </c>
      <c r="BL58" s="128" t="s">
        <v>3337</v>
      </c>
      <c r="BM58" s="128" t="s">
        <v>213</v>
      </c>
      <c r="BN58" s="128">
        <v>2</v>
      </c>
      <c r="BO58" s="128" t="s">
        <v>3338</v>
      </c>
      <c r="BP58" s="125" t="s">
        <v>3339</v>
      </c>
      <c r="BQ58" s="129" t="s">
        <v>61</v>
      </c>
      <c r="BR58" s="127" t="s">
        <v>3340</v>
      </c>
      <c r="BS58" s="121">
        <v>0</v>
      </c>
      <c r="BT58" s="121">
        <v>0</v>
      </c>
      <c r="BU58" s="121" t="s">
        <v>213</v>
      </c>
      <c r="BV58" s="121">
        <v>2</v>
      </c>
      <c r="BW58" s="121" t="s">
        <v>3341</v>
      </c>
      <c r="BX58" s="121">
        <v>0</v>
      </c>
      <c r="BY58" s="118" t="s">
        <v>476</v>
      </c>
      <c r="BZ58" s="128" t="s">
        <v>3342</v>
      </c>
      <c r="CA58" s="128">
        <v>0</v>
      </c>
      <c r="CB58" s="128">
        <v>0</v>
      </c>
      <c r="CC58" s="128" t="s">
        <v>213</v>
      </c>
      <c r="CD58" s="128">
        <v>2</v>
      </c>
      <c r="CE58" s="128" t="s">
        <v>3341</v>
      </c>
      <c r="CF58" s="128">
        <v>0</v>
      </c>
      <c r="CG58" s="129" t="s">
        <v>476</v>
      </c>
      <c r="CH58" s="127" t="s">
        <v>3343</v>
      </c>
      <c r="CI58" s="128" t="e">
        <v>#N/A</v>
      </c>
      <c r="CJ58" s="128" t="e">
        <v>#N/A</v>
      </c>
      <c r="CK58" s="128" t="e">
        <v>#N/A</v>
      </c>
      <c r="CL58" s="128" t="e">
        <v>#N/A</v>
      </c>
      <c r="CM58" s="128" t="e">
        <v>#N/A</v>
      </c>
      <c r="CN58" s="128" t="e">
        <v>#N/A</v>
      </c>
      <c r="CO58" s="130" t="e">
        <v>#N/A</v>
      </c>
      <c r="CP58" s="128" t="s">
        <v>3344</v>
      </c>
      <c r="CQ58" s="121">
        <v>0</v>
      </c>
      <c r="CR58" s="121">
        <v>0</v>
      </c>
      <c r="CS58" s="121" t="s">
        <v>213</v>
      </c>
      <c r="CT58" s="121">
        <v>2</v>
      </c>
      <c r="CU58" s="121" t="s">
        <v>3345</v>
      </c>
      <c r="CV58" s="121">
        <v>0</v>
      </c>
      <c r="CW58" s="118" t="s">
        <v>476</v>
      </c>
      <c r="CX58" s="128" t="s">
        <v>3346</v>
      </c>
      <c r="CY58" s="125" t="s">
        <v>230</v>
      </c>
      <c r="CZ58" s="125" t="s">
        <v>230</v>
      </c>
      <c r="DA58" s="125" t="s">
        <v>230</v>
      </c>
      <c r="DB58" s="125" t="s">
        <v>230</v>
      </c>
      <c r="DC58" s="125" t="s">
        <v>230</v>
      </c>
      <c r="DD58" s="125" t="s">
        <v>230</v>
      </c>
      <c r="DE58" s="131" t="s">
        <v>586</v>
      </c>
      <c r="DF58" s="127" t="s">
        <v>3347</v>
      </c>
      <c r="DG58" s="117" t="s">
        <v>230</v>
      </c>
      <c r="DH58" s="121" t="s">
        <v>230</v>
      </c>
      <c r="DI58" s="121" t="s">
        <v>230</v>
      </c>
      <c r="DJ58" s="121" t="s">
        <v>230</v>
      </c>
      <c r="DK58" s="121" t="s">
        <v>230</v>
      </c>
      <c r="DL58" s="121" t="s">
        <v>230</v>
      </c>
      <c r="DM58" s="118" t="s">
        <v>586</v>
      </c>
      <c r="DN58" s="128" t="s">
        <v>3348</v>
      </c>
      <c r="DO58" s="125" t="s">
        <v>230</v>
      </c>
      <c r="DP58" s="128" t="s">
        <v>230</v>
      </c>
      <c r="DQ58" s="128" t="s">
        <v>230</v>
      </c>
      <c r="DR58" s="128" t="s">
        <v>230</v>
      </c>
      <c r="DS58" s="128" t="s">
        <v>230</v>
      </c>
      <c r="DT58" s="128" t="s">
        <v>230</v>
      </c>
      <c r="DU58" s="129" t="s">
        <v>586</v>
      </c>
      <c r="DV58" s="127" t="s">
        <v>3349</v>
      </c>
      <c r="DW58" s="117" t="s">
        <v>230</v>
      </c>
      <c r="DX58" s="121" t="s">
        <v>230</v>
      </c>
      <c r="DY58" s="121" t="s">
        <v>230</v>
      </c>
      <c r="DZ58" s="121" t="s">
        <v>230</v>
      </c>
      <c r="EA58" s="121" t="s">
        <v>230</v>
      </c>
      <c r="EB58" s="121" t="s">
        <v>230</v>
      </c>
      <c r="EC58" s="118" t="s">
        <v>586</v>
      </c>
      <c r="ED58" s="128" t="s">
        <v>3350</v>
      </c>
      <c r="EE58" s="125" t="s">
        <v>230</v>
      </c>
      <c r="EF58" s="128" t="s">
        <v>230</v>
      </c>
      <c r="EG58" s="128" t="s">
        <v>230</v>
      </c>
      <c r="EH58" s="128" t="s">
        <v>230</v>
      </c>
      <c r="EI58" s="128" t="s">
        <v>230</v>
      </c>
      <c r="EJ58" s="128" t="s">
        <v>230</v>
      </c>
      <c r="EK58" s="129" t="s">
        <v>586</v>
      </c>
      <c r="EL58" s="127" t="s">
        <v>3351</v>
      </c>
      <c r="EM58" s="117" t="s">
        <v>230</v>
      </c>
      <c r="EN58" s="121" t="s">
        <v>230</v>
      </c>
      <c r="EO58" s="121" t="s">
        <v>230</v>
      </c>
      <c r="EP58" s="121" t="s">
        <v>230</v>
      </c>
      <c r="EQ58" s="121" t="s">
        <v>230</v>
      </c>
      <c r="ER58" s="121" t="s">
        <v>230</v>
      </c>
      <c r="ES58" s="118" t="s">
        <v>586</v>
      </c>
      <c r="ET58" s="128" t="s">
        <v>3352</v>
      </c>
      <c r="EU58" s="128">
        <v>168</v>
      </c>
      <c r="EV58" s="128" t="s">
        <v>3353</v>
      </c>
      <c r="EW58" s="128" t="s">
        <v>213</v>
      </c>
      <c r="EX58" s="128">
        <v>2</v>
      </c>
      <c r="EY58" s="128" t="s">
        <v>3354</v>
      </c>
      <c r="EZ58" s="128" t="s">
        <v>3355</v>
      </c>
      <c r="FA58" s="129" t="s">
        <v>61</v>
      </c>
      <c r="FB58" s="127" t="s">
        <v>3356</v>
      </c>
      <c r="FC58" s="121">
        <v>1</v>
      </c>
      <c r="FD58" s="121">
        <v>0</v>
      </c>
      <c r="FE58" s="121" t="s">
        <v>213</v>
      </c>
      <c r="FF58" s="121">
        <v>2</v>
      </c>
      <c r="FG58" s="121">
        <v>0</v>
      </c>
      <c r="FH58" s="121">
        <v>0</v>
      </c>
      <c r="FI58" s="118" t="s">
        <v>476</v>
      </c>
      <c r="FJ58" s="127" t="s">
        <v>3357</v>
      </c>
      <c r="FK58" s="128">
        <v>0</v>
      </c>
      <c r="FL58" s="128">
        <v>0</v>
      </c>
      <c r="FM58" s="128" t="s">
        <v>213</v>
      </c>
      <c r="FN58" s="128">
        <v>2</v>
      </c>
      <c r="FO58" s="128" t="s">
        <v>3358</v>
      </c>
      <c r="FP58" s="125">
        <v>0</v>
      </c>
      <c r="FQ58" s="126" t="s">
        <v>476</v>
      </c>
      <c r="FR58" s="127" t="s">
        <v>3359</v>
      </c>
      <c r="FS58" s="121">
        <v>0</v>
      </c>
      <c r="FT58" s="121">
        <v>0</v>
      </c>
      <c r="FU58" s="121" t="s">
        <v>213</v>
      </c>
      <c r="FV58" s="121">
        <v>2</v>
      </c>
      <c r="FW58" s="121" t="s">
        <v>3358</v>
      </c>
      <c r="FX58" s="121">
        <v>0</v>
      </c>
      <c r="FY58" s="118" t="s">
        <v>476</v>
      </c>
      <c r="FZ58" s="128" t="s">
        <v>3360</v>
      </c>
      <c r="GA58" s="128">
        <v>0</v>
      </c>
      <c r="GB58" s="128" t="s">
        <v>261</v>
      </c>
      <c r="GC58" s="128" t="s">
        <v>213</v>
      </c>
      <c r="GD58" s="128">
        <v>2</v>
      </c>
      <c r="GE58" s="128" t="s">
        <v>262</v>
      </c>
      <c r="GF58" s="128" t="s">
        <v>263</v>
      </c>
      <c r="GG58" s="129" t="s">
        <v>52</v>
      </c>
      <c r="GH58" s="127" t="s">
        <v>3361</v>
      </c>
      <c r="GI58" s="121">
        <v>0</v>
      </c>
      <c r="GJ58" s="121" t="s">
        <v>261</v>
      </c>
      <c r="GK58" s="121" t="s">
        <v>213</v>
      </c>
      <c r="GL58" s="121">
        <v>2</v>
      </c>
      <c r="GM58" s="121" t="s">
        <v>262</v>
      </c>
      <c r="GN58" s="121" t="s">
        <v>263</v>
      </c>
      <c r="GO58" s="118" t="s">
        <v>52</v>
      </c>
      <c r="GP58" s="128" t="s">
        <v>3362</v>
      </c>
      <c r="GQ58" s="128">
        <v>1</v>
      </c>
      <c r="GR58" s="128" t="s">
        <v>261</v>
      </c>
      <c r="GS58" s="128" t="s">
        <v>213</v>
      </c>
      <c r="GT58" s="128">
        <v>2</v>
      </c>
      <c r="GU58" s="128" t="s">
        <v>262</v>
      </c>
      <c r="GV58" s="128" t="s">
        <v>263</v>
      </c>
      <c r="GW58" s="129" t="s">
        <v>52</v>
      </c>
      <c r="GX58" s="127" t="s">
        <v>3363</v>
      </c>
      <c r="GY58" s="121">
        <v>0</v>
      </c>
      <c r="GZ58" s="121" t="s">
        <v>261</v>
      </c>
      <c r="HA58" s="121" t="s">
        <v>213</v>
      </c>
      <c r="HB58" s="121">
        <v>2</v>
      </c>
      <c r="HC58" s="121" t="s">
        <v>262</v>
      </c>
      <c r="HD58" s="121" t="s">
        <v>263</v>
      </c>
      <c r="HE58" s="118" t="s">
        <v>52</v>
      </c>
      <c r="HF58" s="128" t="s">
        <v>3364</v>
      </c>
      <c r="HG58" s="128">
        <v>0</v>
      </c>
      <c r="HH58" s="128" t="s">
        <v>261</v>
      </c>
      <c r="HI58" s="128" t="s">
        <v>213</v>
      </c>
      <c r="HJ58" s="128">
        <v>2</v>
      </c>
      <c r="HK58" s="128" t="s">
        <v>262</v>
      </c>
      <c r="HL58" s="128" t="s">
        <v>263</v>
      </c>
      <c r="HM58" s="129" t="s">
        <v>52</v>
      </c>
      <c r="HN58" s="127" t="s">
        <v>3365</v>
      </c>
      <c r="HO58" s="121">
        <v>1</v>
      </c>
      <c r="HP58" s="121" t="s">
        <v>261</v>
      </c>
      <c r="HQ58" s="121" t="s">
        <v>213</v>
      </c>
      <c r="HR58" s="121">
        <v>2</v>
      </c>
      <c r="HS58" s="121" t="s">
        <v>262</v>
      </c>
      <c r="HT58" s="121" t="s">
        <v>263</v>
      </c>
      <c r="HU58" s="118" t="s">
        <v>52</v>
      </c>
      <c r="HV58" s="128" t="s">
        <v>3366</v>
      </c>
      <c r="HW58" s="128">
        <v>0</v>
      </c>
      <c r="HX58" s="128" t="s">
        <v>261</v>
      </c>
      <c r="HY58" s="128" t="s">
        <v>213</v>
      </c>
      <c r="HZ58" s="128">
        <v>2</v>
      </c>
      <c r="IA58" s="128" t="s">
        <v>262</v>
      </c>
      <c r="IB58" s="128" t="s">
        <v>263</v>
      </c>
      <c r="IC58" s="129" t="s">
        <v>52</v>
      </c>
      <c r="ID58" s="127" t="s">
        <v>3367</v>
      </c>
      <c r="IE58" s="121">
        <v>1</v>
      </c>
      <c r="IF58" s="121" t="s">
        <v>261</v>
      </c>
      <c r="IG58" s="121" t="s">
        <v>213</v>
      </c>
      <c r="IH58" s="121">
        <v>2</v>
      </c>
      <c r="II58" s="121" t="s">
        <v>262</v>
      </c>
      <c r="IJ58" s="121" t="s">
        <v>263</v>
      </c>
      <c r="IK58" s="118" t="s">
        <v>52</v>
      </c>
      <c r="IL58" s="128" t="s">
        <v>3368</v>
      </c>
      <c r="IM58" s="128">
        <v>0</v>
      </c>
      <c r="IN58" s="128" t="s">
        <v>261</v>
      </c>
      <c r="IO58" s="128" t="s">
        <v>213</v>
      </c>
      <c r="IP58" s="128">
        <v>2</v>
      </c>
      <c r="IQ58" s="128" t="s">
        <v>262</v>
      </c>
      <c r="IR58" s="128" t="s">
        <v>263</v>
      </c>
      <c r="IS58" s="129" t="s">
        <v>52</v>
      </c>
    </row>
    <row r="59" spans="1:253" s="123" customFormat="1" ht="12.75" customHeight="1">
      <c r="A59" s="123" t="s">
        <v>3369</v>
      </c>
      <c r="B59" s="123" t="s">
        <v>1347</v>
      </c>
      <c r="C59" s="123" t="s">
        <v>3370</v>
      </c>
      <c r="D59" s="123" t="s">
        <v>3371</v>
      </c>
      <c r="E59" s="123" t="s">
        <v>3372</v>
      </c>
      <c r="F59" s="123" t="s">
        <v>3373</v>
      </c>
      <c r="G59" s="116">
        <v>25680000</v>
      </c>
      <c r="H59" s="117" t="s">
        <v>3374</v>
      </c>
      <c r="I59" s="117" t="s">
        <v>218</v>
      </c>
      <c r="J59" s="117">
        <v>1</v>
      </c>
      <c r="K59" s="117" t="s">
        <v>3375</v>
      </c>
      <c r="L59" s="117" t="s">
        <v>3263</v>
      </c>
      <c r="M59" s="118" t="s">
        <v>47</v>
      </c>
      <c r="N59" s="127" t="s">
        <v>3376</v>
      </c>
      <c r="O59" s="119">
        <v>81967</v>
      </c>
      <c r="P59" s="119" t="s">
        <v>3377</v>
      </c>
      <c r="Q59" s="119" t="s">
        <v>218</v>
      </c>
      <c r="R59" s="119">
        <v>1</v>
      </c>
      <c r="S59" s="119" t="s">
        <v>3378</v>
      </c>
      <c r="T59" s="119" t="s">
        <v>3379</v>
      </c>
      <c r="U59" s="120" t="s">
        <v>47</v>
      </c>
      <c r="V59" s="127" t="s">
        <v>3380</v>
      </c>
      <c r="W59" s="117">
        <v>3909000</v>
      </c>
      <c r="X59" s="117" t="s">
        <v>3381</v>
      </c>
      <c r="Y59" s="117" t="s">
        <v>213</v>
      </c>
      <c r="Z59" s="117">
        <v>2</v>
      </c>
      <c r="AA59" s="117" t="s">
        <v>3382</v>
      </c>
      <c r="AB59" s="117" t="s">
        <v>3383</v>
      </c>
      <c r="AC59" s="118" t="s">
        <v>47</v>
      </c>
      <c r="AD59" s="127" t="s">
        <v>3384</v>
      </c>
      <c r="AE59" s="125">
        <v>2967000</v>
      </c>
      <c r="AF59" s="125" t="s">
        <v>3381</v>
      </c>
      <c r="AG59" s="125" t="s">
        <v>213</v>
      </c>
      <c r="AH59" s="125">
        <v>2</v>
      </c>
      <c r="AI59" s="125" t="s">
        <v>3385</v>
      </c>
      <c r="AJ59" s="125" t="s">
        <v>3383</v>
      </c>
      <c r="AK59" s="126" t="s">
        <v>47</v>
      </c>
      <c r="AL59" s="127" t="s">
        <v>3386</v>
      </c>
      <c r="AM59" s="117" t="s">
        <v>230</v>
      </c>
      <c r="AN59" s="117" t="s">
        <v>1629</v>
      </c>
      <c r="AO59" s="117" t="s">
        <v>300</v>
      </c>
      <c r="AP59" s="117">
        <v>3</v>
      </c>
      <c r="AQ59" s="117" t="s">
        <v>1629</v>
      </c>
      <c r="AR59" s="117" t="s">
        <v>1629</v>
      </c>
      <c r="AS59" s="118" t="s">
        <v>3276</v>
      </c>
      <c r="AT59" s="128" t="s">
        <v>3387</v>
      </c>
      <c r="AU59" s="125">
        <v>0</v>
      </c>
      <c r="AV59" s="125" t="s">
        <v>230</v>
      </c>
      <c r="AW59" s="125" t="s">
        <v>218</v>
      </c>
      <c r="AX59" s="125">
        <v>1</v>
      </c>
      <c r="AY59" s="125" t="s">
        <v>3388</v>
      </c>
      <c r="AZ59" s="125" t="s">
        <v>230</v>
      </c>
      <c r="BA59" s="126" t="s">
        <v>3389</v>
      </c>
      <c r="BB59" s="127" t="s">
        <v>3390</v>
      </c>
      <c r="BC59" s="117" t="s">
        <v>230</v>
      </c>
      <c r="BD59" s="117" t="s">
        <v>230</v>
      </c>
      <c r="BE59" s="117" t="s">
        <v>230</v>
      </c>
      <c r="BF59" s="117" t="s">
        <v>230</v>
      </c>
      <c r="BG59" s="117" t="s">
        <v>3388</v>
      </c>
      <c r="BH59" s="117" t="s">
        <v>230</v>
      </c>
      <c r="BI59" s="118" t="s">
        <v>3389</v>
      </c>
      <c r="BJ59" s="128" t="s">
        <v>3391</v>
      </c>
      <c r="BK59" s="128" t="s">
        <v>230</v>
      </c>
      <c r="BL59" s="128" t="s">
        <v>230</v>
      </c>
      <c r="BM59" s="128" t="s">
        <v>230</v>
      </c>
      <c r="BN59" s="128" t="s">
        <v>230</v>
      </c>
      <c r="BO59" s="128" t="s">
        <v>3392</v>
      </c>
      <c r="BP59" s="125" t="s">
        <v>230</v>
      </c>
      <c r="BQ59" s="129" t="s">
        <v>3272</v>
      </c>
      <c r="BR59" s="127" t="s">
        <v>3393</v>
      </c>
      <c r="BS59" s="121" t="s">
        <v>230</v>
      </c>
      <c r="BT59" s="121" t="s">
        <v>230</v>
      </c>
      <c r="BU59" s="121" t="s">
        <v>230</v>
      </c>
      <c r="BV59" s="121" t="s">
        <v>230</v>
      </c>
      <c r="BW59" s="121" t="s">
        <v>3388</v>
      </c>
      <c r="BX59" s="121" t="s">
        <v>230</v>
      </c>
      <c r="BY59" s="118" t="s">
        <v>3389</v>
      </c>
      <c r="BZ59" s="128" t="s">
        <v>3394</v>
      </c>
      <c r="CA59" s="128" t="s">
        <v>230</v>
      </c>
      <c r="CB59" s="128" t="s">
        <v>230</v>
      </c>
      <c r="CC59" s="128" t="s">
        <v>230</v>
      </c>
      <c r="CD59" s="128" t="s">
        <v>230</v>
      </c>
      <c r="CE59" s="128" t="s">
        <v>3388</v>
      </c>
      <c r="CF59" s="128" t="s">
        <v>230</v>
      </c>
      <c r="CG59" s="129" t="s">
        <v>3389</v>
      </c>
      <c r="CH59" s="127" t="s">
        <v>3395</v>
      </c>
      <c r="CI59" s="128" t="e">
        <v>#N/A</v>
      </c>
      <c r="CJ59" s="128" t="e">
        <v>#N/A</v>
      </c>
      <c r="CK59" s="128" t="e">
        <v>#N/A</v>
      </c>
      <c r="CL59" s="128" t="e">
        <v>#N/A</v>
      </c>
      <c r="CM59" s="128" t="e">
        <v>#N/A</v>
      </c>
      <c r="CN59" s="128" t="e">
        <v>#N/A</v>
      </c>
      <c r="CO59" s="130" t="e">
        <v>#N/A</v>
      </c>
      <c r="CP59" s="128" t="s">
        <v>3396</v>
      </c>
      <c r="CQ59" s="121" t="s">
        <v>230</v>
      </c>
      <c r="CR59" s="121" t="s">
        <v>230</v>
      </c>
      <c r="CS59" s="121" t="s">
        <v>230</v>
      </c>
      <c r="CT59" s="121" t="s">
        <v>230</v>
      </c>
      <c r="CU59" s="121" t="s">
        <v>3388</v>
      </c>
      <c r="CV59" s="121" t="s">
        <v>230</v>
      </c>
      <c r="CW59" s="118" t="s">
        <v>3389</v>
      </c>
      <c r="CX59" s="128" t="s">
        <v>3397</v>
      </c>
      <c r="CY59" s="125">
        <v>1349000</v>
      </c>
      <c r="CZ59" s="125" t="s">
        <v>3381</v>
      </c>
      <c r="DA59" s="125" t="s">
        <v>213</v>
      </c>
      <c r="DB59" s="125">
        <v>2</v>
      </c>
      <c r="DC59" s="125" t="s">
        <v>3398</v>
      </c>
      <c r="DD59" s="125" t="s">
        <v>3383</v>
      </c>
      <c r="DE59" s="131" t="s">
        <v>47</v>
      </c>
      <c r="DF59" s="127" t="s">
        <v>3399</v>
      </c>
      <c r="DG59" s="117">
        <v>942000</v>
      </c>
      <c r="DH59" s="121" t="s">
        <v>3381</v>
      </c>
      <c r="DI59" s="121" t="s">
        <v>213</v>
      </c>
      <c r="DJ59" s="121">
        <v>2</v>
      </c>
      <c r="DK59" s="121" t="s">
        <v>3398</v>
      </c>
      <c r="DL59" s="121" t="s">
        <v>3383</v>
      </c>
      <c r="DM59" s="118" t="s">
        <v>47</v>
      </c>
      <c r="DN59" s="128" t="s">
        <v>3400</v>
      </c>
      <c r="DO59" s="125">
        <v>1618000</v>
      </c>
      <c r="DP59" s="128" t="s">
        <v>3381</v>
      </c>
      <c r="DQ59" s="128" t="s">
        <v>213</v>
      </c>
      <c r="DR59" s="128">
        <v>2</v>
      </c>
      <c r="DS59" s="128" t="s">
        <v>3398</v>
      </c>
      <c r="DT59" s="128" t="s">
        <v>3383</v>
      </c>
      <c r="DU59" s="129" t="s">
        <v>47</v>
      </c>
      <c r="DV59" s="127" t="s">
        <v>3401</v>
      </c>
      <c r="DW59" s="117">
        <v>1067000</v>
      </c>
      <c r="DX59" s="121" t="s">
        <v>3381</v>
      </c>
      <c r="DY59" s="121" t="s">
        <v>213</v>
      </c>
      <c r="DZ59" s="121">
        <v>2</v>
      </c>
      <c r="EA59" s="121" t="s">
        <v>3398</v>
      </c>
      <c r="EB59" s="121" t="s">
        <v>3383</v>
      </c>
      <c r="EC59" s="118" t="s">
        <v>47</v>
      </c>
      <c r="ED59" s="128" t="s">
        <v>3402</v>
      </c>
      <c r="EE59" s="125">
        <v>282000</v>
      </c>
      <c r="EF59" s="128" t="s">
        <v>3381</v>
      </c>
      <c r="EG59" s="128" t="s">
        <v>213</v>
      </c>
      <c r="EH59" s="128">
        <v>2</v>
      </c>
      <c r="EI59" s="128" t="s">
        <v>3398</v>
      </c>
      <c r="EJ59" s="128" t="s">
        <v>3383</v>
      </c>
      <c r="EK59" s="129" t="s">
        <v>47</v>
      </c>
      <c r="EL59" s="127" t="s">
        <v>3403</v>
      </c>
      <c r="EM59" s="117">
        <v>0</v>
      </c>
      <c r="EN59" s="121" t="s">
        <v>3381</v>
      </c>
      <c r="EO59" s="121" t="s">
        <v>213</v>
      </c>
      <c r="EP59" s="121">
        <v>2</v>
      </c>
      <c r="EQ59" s="121" t="s">
        <v>3398</v>
      </c>
      <c r="ER59" s="121" t="s">
        <v>3383</v>
      </c>
      <c r="ES59" s="118" t="s">
        <v>47</v>
      </c>
      <c r="ET59" s="128" t="s">
        <v>3404</v>
      </c>
      <c r="EU59" s="128">
        <v>183</v>
      </c>
      <c r="EV59" s="128" t="s">
        <v>3405</v>
      </c>
      <c r="EW59" s="128" t="s">
        <v>213</v>
      </c>
      <c r="EX59" s="128">
        <v>2</v>
      </c>
      <c r="EY59" s="128" t="s">
        <v>3406</v>
      </c>
      <c r="EZ59" s="128" t="s">
        <v>256</v>
      </c>
      <c r="FA59" s="129" t="s">
        <v>60</v>
      </c>
      <c r="FB59" s="127" t="s">
        <v>3407</v>
      </c>
      <c r="FC59" s="121">
        <v>1</v>
      </c>
      <c r="FD59" s="121" t="s">
        <v>230</v>
      </c>
      <c r="FE59" s="121" t="s">
        <v>218</v>
      </c>
      <c r="FF59" s="121">
        <v>1</v>
      </c>
      <c r="FG59" s="121" t="s">
        <v>3408</v>
      </c>
      <c r="FH59" s="121" t="s">
        <v>230</v>
      </c>
      <c r="FI59" s="118" t="s">
        <v>3389</v>
      </c>
      <c r="FJ59" s="127" t="s">
        <v>3409</v>
      </c>
      <c r="FK59" s="128" t="s">
        <v>230</v>
      </c>
      <c r="FL59" s="128" t="s">
        <v>230</v>
      </c>
      <c r="FM59" s="128" t="s">
        <v>230</v>
      </c>
      <c r="FN59" s="128" t="s">
        <v>230</v>
      </c>
      <c r="FO59" s="128" t="s">
        <v>3388</v>
      </c>
      <c r="FP59" s="125" t="s">
        <v>230</v>
      </c>
      <c r="FQ59" s="126" t="s">
        <v>3389</v>
      </c>
      <c r="FR59" s="127" t="s">
        <v>3410</v>
      </c>
      <c r="FS59" s="121" t="s">
        <v>230</v>
      </c>
      <c r="FT59" s="121" t="s">
        <v>230</v>
      </c>
      <c r="FU59" s="121" t="s">
        <v>230</v>
      </c>
      <c r="FV59" s="121" t="s">
        <v>230</v>
      </c>
      <c r="FW59" s="121" t="s">
        <v>3388</v>
      </c>
      <c r="FX59" s="121" t="s">
        <v>230</v>
      </c>
      <c r="FY59" s="118" t="s">
        <v>3389</v>
      </c>
      <c r="FZ59" s="128" t="s">
        <v>3411</v>
      </c>
      <c r="GA59" s="128">
        <v>0</v>
      </c>
      <c r="GB59" s="128" t="s">
        <v>261</v>
      </c>
      <c r="GC59" s="128" t="s">
        <v>213</v>
      </c>
      <c r="GD59" s="128">
        <v>2</v>
      </c>
      <c r="GE59" s="128" t="s">
        <v>262</v>
      </c>
      <c r="GF59" s="128" t="s">
        <v>263</v>
      </c>
      <c r="GG59" s="129" t="s">
        <v>60</v>
      </c>
      <c r="GH59" s="127" t="s">
        <v>3412</v>
      </c>
      <c r="GI59" s="121">
        <v>0</v>
      </c>
      <c r="GJ59" s="121" t="s">
        <v>261</v>
      </c>
      <c r="GK59" s="121" t="s">
        <v>213</v>
      </c>
      <c r="GL59" s="121">
        <v>2</v>
      </c>
      <c r="GM59" s="121" t="s">
        <v>262</v>
      </c>
      <c r="GN59" s="121" t="s">
        <v>263</v>
      </c>
      <c r="GO59" s="118" t="s">
        <v>60</v>
      </c>
      <c r="GP59" s="128" t="s">
        <v>3413</v>
      </c>
      <c r="GQ59" s="128">
        <v>0</v>
      </c>
      <c r="GR59" s="128" t="s">
        <v>261</v>
      </c>
      <c r="GS59" s="128" t="s">
        <v>213</v>
      </c>
      <c r="GT59" s="128">
        <v>2</v>
      </c>
      <c r="GU59" s="128" t="s">
        <v>262</v>
      </c>
      <c r="GV59" s="128" t="s">
        <v>263</v>
      </c>
      <c r="GW59" s="129" t="s">
        <v>60</v>
      </c>
      <c r="GX59" s="127" t="s">
        <v>3414</v>
      </c>
      <c r="GY59" s="121">
        <v>0</v>
      </c>
      <c r="GZ59" s="121" t="s">
        <v>261</v>
      </c>
      <c r="HA59" s="121" t="s">
        <v>213</v>
      </c>
      <c r="HB59" s="121">
        <v>2</v>
      </c>
      <c r="HC59" s="121" t="s">
        <v>262</v>
      </c>
      <c r="HD59" s="121" t="s">
        <v>263</v>
      </c>
      <c r="HE59" s="118" t="s">
        <v>60</v>
      </c>
      <c r="HF59" s="128" t="s">
        <v>3415</v>
      </c>
      <c r="HG59" s="128">
        <v>0</v>
      </c>
      <c r="HH59" s="128" t="s">
        <v>261</v>
      </c>
      <c r="HI59" s="128" t="s">
        <v>213</v>
      </c>
      <c r="HJ59" s="128">
        <v>2</v>
      </c>
      <c r="HK59" s="128" t="s">
        <v>262</v>
      </c>
      <c r="HL59" s="128" t="s">
        <v>263</v>
      </c>
      <c r="HM59" s="129" t="s">
        <v>60</v>
      </c>
      <c r="HN59" s="127" t="s">
        <v>3416</v>
      </c>
      <c r="HO59" s="121">
        <v>2</v>
      </c>
      <c r="HP59" s="121" t="s">
        <v>261</v>
      </c>
      <c r="HQ59" s="121" t="s">
        <v>213</v>
      </c>
      <c r="HR59" s="121">
        <v>2</v>
      </c>
      <c r="HS59" s="121" t="s">
        <v>262</v>
      </c>
      <c r="HT59" s="121" t="s">
        <v>263</v>
      </c>
      <c r="HU59" s="118" t="s">
        <v>60</v>
      </c>
      <c r="HV59" s="128" t="s">
        <v>3417</v>
      </c>
      <c r="HW59" s="128">
        <v>0</v>
      </c>
      <c r="HX59" s="128" t="s">
        <v>261</v>
      </c>
      <c r="HY59" s="128" t="s">
        <v>213</v>
      </c>
      <c r="HZ59" s="128">
        <v>2</v>
      </c>
      <c r="IA59" s="128" t="s">
        <v>262</v>
      </c>
      <c r="IB59" s="128" t="s">
        <v>263</v>
      </c>
      <c r="IC59" s="129" t="s">
        <v>60</v>
      </c>
      <c r="ID59" s="127" t="s">
        <v>3418</v>
      </c>
      <c r="IE59" s="121">
        <v>0</v>
      </c>
      <c r="IF59" s="121" t="s">
        <v>261</v>
      </c>
      <c r="IG59" s="121" t="s">
        <v>213</v>
      </c>
      <c r="IH59" s="121">
        <v>2</v>
      </c>
      <c r="II59" s="121" t="s">
        <v>262</v>
      </c>
      <c r="IJ59" s="121" t="s">
        <v>263</v>
      </c>
      <c r="IK59" s="118" t="s">
        <v>60</v>
      </c>
      <c r="IL59" s="128" t="s">
        <v>3419</v>
      </c>
      <c r="IM59" s="128">
        <v>0</v>
      </c>
      <c r="IN59" s="128" t="s">
        <v>261</v>
      </c>
      <c r="IO59" s="128" t="s">
        <v>213</v>
      </c>
      <c r="IP59" s="128">
        <v>2</v>
      </c>
      <c r="IQ59" s="128" t="s">
        <v>262</v>
      </c>
      <c r="IR59" s="128" t="s">
        <v>263</v>
      </c>
      <c r="IS59" s="129" t="s">
        <v>60</v>
      </c>
    </row>
    <row r="60" spans="1:253" s="123" customFormat="1" ht="12.75" customHeight="1">
      <c r="A60" s="123" t="s">
        <v>3420</v>
      </c>
      <c r="B60" s="123" t="s">
        <v>704</v>
      </c>
      <c r="C60" s="123" t="s">
        <v>3421</v>
      </c>
      <c r="D60" s="123" t="s">
        <v>3422</v>
      </c>
      <c r="E60" s="123" t="s">
        <v>3423</v>
      </c>
      <c r="F60" s="123" t="s">
        <v>3424</v>
      </c>
      <c r="G60" s="116">
        <v>114329000</v>
      </c>
      <c r="H60" s="117" t="s">
        <v>3425</v>
      </c>
      <c r="I60" s="117" t="s">
        <v>213</v>
      </c>
      <c r="J60" s="117">
        <v>2</v>
      </c>
      <c r="K60" s="117" t="s">
        <v>3426</v>
      </c>
      <c r="L60" s="117" t="s">
        <v>3427</v>
      </c>
      <c r="M60" s="118" t="s">
        <v>586</v>
      </c>
      <c r="N60" s="127" t="s">
        <v>3428</v>
      </c>
      <c r="O60" s="119">
        <v>1635481</v>
      </c>
      <c r="P60" s="119" t="s">
        <v>3429</v>
      </c>
      <c r="Q60" s="119" t="s">
        <v>213</v>
      </c>
      <c r="R60" s="119">
        <v>2</v>
      </c>
      <c r="S60" s="119" t="s">
        <v>3430</v>
      </c>
      <c r="T60" s="119" t="s">
        <v>3431</v>
      </c>
      <c r="U60" s="120" t="s">
        <v>586</v>
      </c>
      <c r="V60" s="127" t="s">
        <v>3432</v>
      </c>
      <c r="W60" s="117">
        <v>92033000</v>
      </c>
      <c r="X60" s="117" t="s">
        <v>3433</v>
      </c>
      <c r="Y60" s="117" t="s">
        <v>213</v>
      </c>
      <c r="Z60" s="117">
        <v>2</v>
      </c>
      <c r="AA60" s="117" t="s">
        <v>3434</v>
      </c>
      <c r="AB60" s="117" t="s">
        <v>3435</v>
      </c>
      <c r="AC60" s="118" t="s">
        <v>3436</v>
      </c>
      <c r="AD60" s="127" t="s">
        <v>3437</v>
      </c>
      <c r="AE60" s="125" t="s">
        <v>230</v>
      </c>
      <c r="AF60" s="125" t="s">
        <v>230</v>
      </c>
      <c r="AG60" s="125" t="s">
        <v>230</v>
      </c>
      <c r="AH60" s="125" t="s">
        <v>230</v>
      </c>
      <c r="AI60" s="125" t="s">
        <v>3438</v>
      </c>
      <c r="AJ60" s="125" t="s">
        <v>230</v>
      </c>
      <c r="AK60" s="126" t="s">
        <v>586</v>
      </c>
      <c r="AL60" s="127" t="s">
        <v>3439</v>
      </c>
      <c r="AM60" s="117">
        <v>584000</v>
      </c>
      <c r="AN60" s="117" t="s">
        <v>3440</v>
      </c>
      <c r="AO60" s="117" t="s">
        <v>300</v>
      </c>
      <c r="AP60" s="117">
        <v>3</v>
      </c>
      <c r="AQ60" s="117" t="s">
        <v>3441</v>
      </c>
      <c r="AR60" s="117" t="s">
        <v>3442</v>
      </c>
      <c r="AS60" s="118" t="s">
        <v>1210</v>
      </c>
      <c r="AT60" s="128" t="s">
        <v>3443</v>
      </c>
      <c r="AU60" s="125" t="s">
        <v>230</v>
      </c>
      <c r="AV60" s="125" t="s">
        <v>230</v>
      </c>
      <c r="AW60" s="125" t="s">
        <v>230</v>
      </c>
      <c r="AX60" s="125" t="s">
        <v>230</v>
      </c>
      <c r="AY60" s="125" t="s">
        <v>3444</v>
      </c>
      <c r="AZ60" s="125" t="s">
        <v>230</v>
      </c>
      <c r="BA60" s="126" t="s">
        <v>586</v>
      </c>
      <c r="BB60" s="127" t="s">
        <v>3445</v>
      </c>
      <c r="BC60" s="117">
        <v>45472</v>
      </c>
      <c r="BD60" s="117" t="s">
        <v>3446</v>
      </c>
      <c r="BE60" s="117" t="s">
        <v>218</v>
      </c>
      <c r="BF60" s="117">
        <v>1</v>
      </c>
      <c r="BG60" s="117" t="s">
        <v>3447</v>
      </c>
      <c r="BH60" s="117" t="s">
        <v>2139</v>
      </c>
      <c r="BI60" s="118" t="s">
        <v>400</v>
      </c>
      <c r="BJ60" s="128" t="s">
        <v>3448</v>
      </c>
      <c r="BK60" s="128">
        <v>3714</v>
      </c>
      <c r="BL60" s="128" t="s">
        <v>3449</v>
      </c>
      <c r="BM60" s="128" t="s">
        <v>300</v>
      </c>
      <c r="BN60" s="128">
        <v>3</v>
      </c>
      <c r="BO60" s="128" t="s">
        <v>3450</v>
      </c>
      <c r="BP60" s="125" t="s">
        <v>3451</v>
      </c>
      <c r="BQ60" s="129" t="s">
        <v>50</v>
      </c>
      <c r="BR60" s="127" t="s">
        <v>3452</v>
      </c>
      <c r="BS60" s="121" t="s">
        <v>230</v>
      </c>
      <c r="BT60" s="121" t="s">
        <v>784</v>
      </c>
      <c r="BU60" s="121" t="s">
        <v>230</v>
      </c>
      <c r="BV60" s="121" t="s">
        <v>230</v>
      </c>
      <c r="BW60" s="121" t="s">
        <v>3444</v>
      </c>
      <c r="BX60" s="121" t="s">
        <v>784</v>
      </c>
      <c r="BY60" s="118" t="s">
        <v>586</v>
      </c>
      <c r="BZ60" s="128" t="s">
        <v>3453</v>
      </c>
      <c r="CA60" s="128" t="s">
        <v>230</v>
      </c>
      <c r="CB60" s="128" t="s">
        <v>784</v>
      </c>
      <c r="CC60" s="128" t="s">
        <v>230</v>
      </c>
      <c r="CD60" s="128" t="s">
        <v>230</v>
      </c>
      <c r="CE60" s="128" t="s">
        <v>3444</v>
      </c>
      <c r="CF60" s="128" t="s">
        <v>784</v>
      </c>
      <c r="CG60" s="129" t="s">
        <v>586</v>
      </c>
      <c r="CH60" s="127" t="s">
        <v>3454</v>
      </c>
      <c r="CI60" s="128" t="e">
        <v>#N/A</v>
      </c>
      <c r="CJ60" s="128" t="e">
        <v>#N/A</v>
      </c>
      <c r="CK60" s="128" t="e">
        <v>#N/A</v>
      </c>
      <c r="CL60" s="128" t="e">
        <v>#N/A</v>
      </c>
      <c r="CM60" s="128" t="e">
        <v>#N/A</v>
      </c>
      <c r="CN60" s="128" t="e">
        <v>#N/A</v>
      </c>
      <c r="CO60" s="130" t="e">
        <v>#N/A</v>
      </c>
      <c r="CP60" s="128" t="s">
        <v>3455</v>
      </c>
      <c r="CQ60" s="121" t="s">
        <v>230</v>
      </c>
      <c r="CR60" s="121" t="s">
        <v>230</v>
      </c>
      <c r="CS60" s="121" t="s">
        <v>230</v>
      </c>
      <c r="CT60" s="121" t="s">
        <v>230</v>
      </c>
      <c r="CU60" s="121" t="s">
        <v>3456</v>
      </c>
      <c r="CV60" s="121" t="s">
        <v>230</v>
      </c>
      <c r="CW60" s="118" t="s">
        <v>586</v>
      </c>
      <c r="CX60" s="128" t="s">
        <v>3457</v>
      </c>
      <c r="CY60" s="125" t="s">
        <v>230</v>
      </c>
      <c r="CZ60" s="125" t="s">
        <v>230</v>
      </c>
      <c r="DA60" s="125" t="s">
        <v>230</v>
      </c>
      <c r="DB60" s="125" t="s">
        <v>230</v>
      </c>
      <c r="DC60" s="125" t="s">
        <v>3458</v>
      </c>
      <c r="DD60" s="125" t="s">
        <v>230</v>
      </c>
      <c r="DE60" s="131" t="s">
        <v>3436</v>
      </c>
      <c r="DF60" s="127" t="s">
        <v>3459</v>
      </c>
      <c r="DG60" s="117" t="s">
        <v>230</v>
      </c>
      <c r="DH60" s="121" t="s">
        <v>230</v>
      </c>
      <c r="DI60" s="121" t="s">
        <v>230</v>
      </c>
      <c r="DJ60" s="121" t="s">
        <v>230</v>
      </c>
      <c r="DK60" s="121" t="s">
        <v>3458</v>
      </c>
      <c r="DL60" s="121" t="s">
        <v>230</v>
      </c>
      <c r="DM60" s="118" t="s">
        <v>3436</v>
      </c>
      <c r="DN60" s="128" t="s">
        <v>3460</v>
      </c>
      <c r="DO60" s="125" t="s">
        <v>230</v>
      </c>
      <c r="DP60" s="128" t="s">
        <v>230</v>
      </c>
      <c r="DQ60" s="128" t="s">
        <v>230</v>
      </c>
      <c r="DR60" s="128" t="s">
        <v>230</v>
      </c>
      <c r="DS60" s="128" t="s">
        <v>3461</v>
      </c>
      <c r="DT60" s="128" t="s">
        <v>230</v>
      </c>
      <c r="DU60" s="129" t="s">
        <v>586</v>
      </c>
      <c r="DV60" s="127" t="s">
        <v>3462</v>
      </c>
      <c r="DW60" s="117" t="s">
        <v>230</v>
      </c>
      <c r="DX60" s="121" t="s">
        <v>230</v>
      </c>
      <c r="DY60" s="121" t="s">
        <v>230</v>
      </c>
      <c r="DZ60" s="121" t="s">
        <v>230</v>
      </c>
      <c r="EA60" s="121" t="s">
        <v>3458</v>
      </c>
      <c r="EB60" s="121" t="s">
        <v>230</v>
      </c>
      <c r="EC60" s="118" t="s">
        <v>3436</v>
      </c>
      <c r="ED60" s="128" t="s">
        <v>3463</v>
      </c>
      <c r="EE60" s="125" t="s">
        <v>230</v>
      </c>
      <c r="EF60" s="128" t="s">
        <v>230</v>
      </c>
      <c r="EG60" s="128" t="s">
        <v>230</v>
      </c>
      <c r="EH60" s="128" t="s">
        <v>230</v>
      </c>
      <c r="EI60" s="128" t="s">
        <v>3461</v>
      </c>
      <c r="EJ60" s="128" t="s">
        <v>230</v>
      </c>
      <c r="EK60" s="129" t="s">
        <v>586</v>
      </c>
      <c r="EL60" s="127" t="s">
        <v>3464</v>
      </c>
      <c r="EM60" s="117" t="s">
        <v>230</v>
      </c>
      <c r="EN60" s="121" t="s">
        <v>230</v>
      </c>
      <c r="EO60" s="121" t="s">
        <v>230</v>
      </c>
      <c r="EP60" s="121" t="s">
        <v>230</v>
      </c>
      <c r="EQ60" s="121" t="s">
        <v>3461</v>
      </c>
      <c r="ER60" s="121" t="s">
        <v>230</v>
      </c>
      <c r="ES60" s="118" t="s">
        <v>586</v>
      </c>
      <c r="ET60" s="128" t="s">
        <v>3465</v>
      </c>
      <c r="EU60" s="128">
        <v>3714</v>
      </c>
      <c r="EV60" s="128" t="s">
        <v>3449</v>
      </c>
      <c r="EW60" s="128" t="s">
        <v>300</v>
      </c>
      <c r="EX60" s="128">
        <v>3</v>
      </c>
      <c r="EY60" s="128" t="s">
        <v>3450</v>
      </c>
      <c r="EZ60" s="128" t="s">
        <v>3451</v>
      </c>
      <c r="FA60" s="129" t="s">
        <v>50</v>
      </c>
      <c r="FB60" s="127" t="s">
        <v>3466</v>
      </c>
      <c r="FC60" s="121">
        <v>5</v>
      </c>
      <c r="FD60" s="121" t="s">
        <v>3467</v>
      </c>
      <c r="FE60" s="121" t="s">
        <v>213</v>
      </c>
      <c r="FF60" s="121">
        <v>2</v>
      </c>
      <c r="FG60" s="121" t="s">
        <v>3468</v>
      </c>
      <c r="FH60" s="121" t="s">
        <v>3469</v>
      </c>
      <c r="FI60" s="118" t="s">
        <v>586</v>
      </c>
      <c r="FJ60" s="127" t="s">
        <v>3470</v>
      </c>
      <c r="FK60" s="128" t="s">
        <v>230</v>
      </c>
      <c r="FL60" s="128" t="s">
        <v>230</v>
      </c>
      <c r="FM60" s="128" t="s">
        <v>230</v>
      </c>
      <c r="FN60" s="128" t="s">
        <v>230</v>
      </c>
      <c r="FO60" s="128" t="s">
        <v>3444</v>
      </c>
      <c r="FP60" s="125" t="s">
        <v>230</v>
      </c>
      <c r="FQ60" s="126" t="s">
        <v>586</v>
      </c>
      <c r="FR60" s="127" t="s">
        <v>3471</v>
      </c>
      <c r="FS60" s="121" t="s">
        <v>230</v>
      </c>
      <c r="FT60" s="121" t="s">
        <v>230</v>
      </c>
      <c r="FU60" s="121" t="s">
        <v>230</v>
      </c>
      <c r="FV60" s="121" t="s">
        <v>230</v>
      </c>
      <c r="FW60" s="121" t="s">
        <v>3444</v>
      </c>
      <c r="FX60" s="121" t="s">
        <v>230</v>
      </c>
      <c r="FY60" s="118" t="s">
        <v>586</v>
      </c>
      <c r="FZ60" s="128" t="s">
        <v>3472</v>
      </c>
      <c r="GA60" s="128" t="s">
        <v>230</v>
      </c>
      <c r="GB60" s="128" t="s">
        <v>784</v>
      </c>
      <c r="GC60" s="128" t="s">
        <v>230</v>
      </c>
      <c r="GD60" s="128" t="s">
        <v>230</v>
      </c>
      <c r="GE60" s="128" t="s">
        <v>635</v>
      </c>
      <c r="GF60" s="128" t="s">
        <v>784</v>
      </c>
      <c r="GG60" s="129" t="s">
        <v>586</v>
      </c>
      <c r="GH60" s="127" t="s">
        <v>3473</v>
      </c>
      <c r="GI60" s="121">
        <v>1</v>
      </c>
      <c r="GJ60" s="121" t="s">
        <v>3474</v>
      </c>
      <c r="GK60" s="121" t="s">
        <v>300</v>
      </c>
      <c r="GL60" s="121">
        <v>3</v>
      </c>
      <c r="GM60" s="121" t="s">
        <v>635</v>
      </c>
      <c r="GN60" s="121" t="s">
        <v>3475</v>
      </c>
      <c r="GO60" s="118" t="s">
        <v>586</v>
      </c>
      <c r="GP60" s="128" t="s">
        <v>3476</v>
      </c>
      <c r="GQ60" s="128">
        <v>1</v>
      </c>
      <c r="GR60" s="128" t="s">
        <v>3477</v>
      </c>
      <c r="GS60" s="128" t="s">
        <v>213</v>
      </c>
      <c r="GT60" s="128">
        <v>2</v>
      </c>
      <c r="GU60" s="128" t="s">
        <v>635</v>
      </c>
      <c r="GV60" s="128" t="s">
        <v>3478</v>
      </c>
      <c r="GW60" s="129" t="s">
        <v>586</v>
      </c>
      <c r="GX60" s="127" t="s">
        <v>3479</v>
      </c>
      <c r="GY60" s="121">
        <v>0</v>
      </c>
      <c r="GZ60" s="121" t="s">
        <v>3480</v>
      </c>
      <c r="HA60" s="121" t="s">
        <v>300</v>
      </c>
      <c r="HB60" s="121">
        <v>3</v>
      </c>
      <c r="HC60" s="121" t="s">
        <v>635</v>
      </c>
      <c r="HD60" s="121" t="s">
        <v>3481</v>
      </c>
      <c r="HE60" s="118" t="s">
        <v>586</v>
      </c>
      <c r="HF60" s="128" t="s">
        <v>3482</v>
      </c>
      <c r="HG60" s="128">
        <v>0</v>
      </c>
      <c r="HH60" s="128" t="s">
        <v>3483</v>
      </c>
      <c r="HI60" s="128" t="s">
        <v>213</v>
      </c>
      <c r="HJ60" s="128">
        <v>2</v>
      </c>
      <c r="HK60" s="128" t="s">
        <v>635</v>
      </c>
      <c r="HL60" s="128" t="s">
        <v>3484</v>
      </c>
      <c r="HM60" s="129" t="s">
        <v>586</v>
      </c>
      <c r="HN60" s="127" t="s">
        <v>3485</v>
      </c>
      <c r="HO60" s="121">
        <v>1</v>
      </c>
      <c r="HP60" s="121" t="s">
        <v>3474</v>
      </c>
      <c r="HQ60" s="121" t="s">
        <v>300</v>
      </c>
      <c r="HR60" s="121">
        <v>3</v>
      </c>
      <c r="HS60" s="121" t="s">
        <v>635</v>
      </c>
      <c r="HT60" s="121" t="s">
        <v>3475</v>
      </c>
      <c r="HU60" s="118" t="s">
        <v>586</v>
      </c>
      <c r="HV60" s="128" t="s">
        <v>3486</v>
      </c>
      <c r="HW60" s="128">
        <v>1</v>
      </c>
      <c r="HX60" s="128" t="s">
        <v>3487</v>
      </c>
      <c r="HY60" s="128" t="s">
        <v>213</v>
      </c>
      <c r="HZ60" s="128">
        <v>2</v>
      </c>
      <c r="IA60" s="128" t="s">
        <v>635</v>
      </c>
      <c r="IB60" s="128" t="s">
        <v>3488</v>
      </c>
      <c r="IC60" s="129" t="s">
        <v>586</v>
      </c>
      <c r="ID60" s="127" t="s">
        <v>3489</v>
      </c>
      <c r="IE60" s="121" t="s">
        <v>230</v>
      </c>
      <c r="IF60" s="121" t="s">
        <v>230</v>
      </c>
      <c r="IG60" s="121" t="s">
        <v>230</v>
      </c>
      <c r="IH60" s="121" t="s">
        <v>230</v>
      </c>
      <c r="II60" s="121" t="s">
        <v>635</v>
      </c>
      <c r="IJ60" s="121" t="s">
        <v>230</v>
      </c>
      <c r="IK60" s="118" t="s">
        <v>586</v>
      </c>
      <c r="IL60" s="128" t="s">
        <v>3490</v>
      </c>
      <c r="IM60" s="128" t="s">
        <v>230</v>
      </c>
      <c r="IN60" s="128" t="s">
        <v>230</v>
      </c>
      <c r="IO60" s="128" t="s">
        <v>230</v>
      </c>
      <c r="IP60" s="128" t="s">
        <v>230</v>
      </c>
      <c r="IQ60" s="128" t="s">
        <v>635</v>
      </c>
      <c r="IR60" s="128" t="s">
        <v>230</v>
      </c>
      <c r="IS60" s="129" t="s">
        <v>586</v>
      </c>
    </row>
    <row r="61" spans="1:253" s="123" customFormat="1" ht="12.75" customHeight="1">
      <c r="A61" s="123" t="s">
        <v>3491</v>
      </c>
      <c r="B61" s="123" t="s">
        <v>3492</v>
      </c>
      <c r="C61" s="123" t="s">
        <v>3493</v>
      </c>
      <c r="D61" s="123" t="s">
        <v>3422</v>
      </c>
      <c r="E61" s="123" t="s">
        <v>3423</v>
      </c>
      <c r="F61" s="123" t="s">
        <v>3494</v>
      </c>
      <c r="G61" s="116">
        <v>114329000</v>
      </c>
      <c r="H61" s="117" t="s">
        <v>3425</v>
      </c>
      <c r="I61" s="117" t="s">
        <v>213</v>
      </c>
      <c r="J61" s="117">
        <v>2</v>
      </c>
      <c r="K61" s="117" t="s">
        <v>3495</v>
      </c>
      <c r="L61" s="117" t="s">
        <v>3427</v>
      </c>
      <c r="M61" s="118" t="s">
        <v>586</v>
      </c>
      <c r="N61" s="127" t="s">
        <v>3496</v>
      </c>
      <c r="O61" s="119">
        <v>1078234</v>
      </c>
      <c r="P61" s="119" t="s">
        <v>3497</v>
      </c>
      <c r="Q61" s="119" t="s">
        <v>213</v>
      </c>
      <c r="R61" s="119">
        <v>2</v>
      </c>
      <c r="S61" s="119" t="s">
        <v>3498</v>
      </c>
      <c r="T61" s="119" t="s">
        <v>3431</v>
      </c>
      <c r="U61" s="120" t="s">
        <v>586</v>
      </c>
      <c r="V61" s="127" t="s">
        <v>3499</v>
      </c>
      <c r="W61" s="117">
        <v>70024000</v>
      </c>
      <c r="X61" s="117" t="s">
        <v>3500</v>
      </c>
      <c r="Y61" s="117" t="s">
        <v>300</v>
      </c>
      <c r="Z61" s="117">
        <v>3</v>
      </c>
      <c r="AA61" s="117" t="s">
        <v>3501</v>
      </c>
      <c r="AB61" s="117" t="s">
        <v>3435</v>
      </c>
      <c r="AC61" s="118" t="s">
        <v>3436</v>
      </c>
      <c r="AD61" s="127" t="s">
        <v>3502</v>
      </c>
      <c r="AE61" s="125" t="s">
        <v>230</v>
      </c>
      <c r="AF61" s="125" t="s">
        <v>230</v>
      </c>
      <c r="AG61" s="125" t="s">
        <v>300</v>
      </c>
      <c r="AH61" s="125">
        <v>3</v>
      </c>
      <c r="AI61" s="125" t="s">
        <v>3503</v>
      </c>
      <c r="AJ61" s="125" t="s">
        <v>230</v>
      </c>
      <c r="AK61" s="126" t="s">
        <v>3436</v>
      </c>
      <c r="AL61" s="127" t="s">
        <v>3504</v>
      </c>
      <c r="AM61" s="117">
        <v>351000</v>
      </c>
      <c r="AN61" s="117" t="s">
        <v>3505</v>
      </c>
      <c r="AO61" s="117" t="s">
        <v>213</v>
      </c>
      <c r="AP61" s="117">
        <v>2</v>
      </c>
      <c r="AQ61" s="117" t="s">
        <v>3506</v>
      </c>
      <c r="AR61" s="117" t="s">
        <v>3507</v>
      </c>
      <c r="AS61" s="118" t="s">
        <v>586</v>
      </c>
      <c r="AT61" s="128" t="s">
        <v>3508</v>
      </c>
      <c r="AU61" s="125" t="s">
        <v>230</v>
      </c>
      <c r="AV61" s="125" t="s">
        <v>230</v>
      </c>
      <c r="AW61" s="125" t="s">
        <v>230</v>
      </c>
      <c r="AX61" s="125" t="s">
        <v>230</v>
      </c>
      <c r="AY61" s="125" t="s">
        <v>3509</v>
      </c>
      <c r="AZ61" s="125" t="s">
        <v>230</v>
      </c>
      <c r="BA61" s="126" t="s">
        <v>586</v>
      </c>
      <c r="BB61" s="127" t="s">
        <v>3510</v>
      </c>
      <c r="BC61" s="117" t="s">
        <v>230</v>
      </c>
      <c r="BD61" s="117" t="s">
        <v>230</v>
      </c>
      <c r="BE61" s="117" t="s">
        <v>230</v>
      </c>
      <c r="BF61" s="117" t="s">
        <v>230</v>
      </c>
      <c r="BG61" s="117" t="s">
        <v>230</v>
      </c>
      <c r="BH61" s="117" t="s">
        <v>230</v>
      </c>
      <c r="BI61" s="118" t="s">
        <v>586</v>
      </c>
      <c r="BJ61" s="128" t="s">
        <v>3511</v>
      </c>
      <c r="BK61" s="128">
        <v>3454</v>
      </c>
      <c r="BL61" s="128" t="s">
        <v>3512</v>
      </c>
      <c r="BM61" s="128" t="s">
        <v>300</v>
      </c>
      <c r="BN61" s="128">
        <v>3</v>
      </c>
      <c r="BO61" s="128" t="s">
        <v>3513</v>
      </c>
      <c r="BP61" s="125" t="s">
        <v>3514</v>
      </c>
      <c r="BQ61" s="129" t="s">
        <v>50</v>
      </c>
      <c r="BR61" s="127" t="s">
        <v>3515</v>
      </c>
      <c r="BS61" s="121" t="s">
        <v>230</v>
      </c>
      <c r="BT61" s="121" t="s">
        <v>230</v>
      </c>
      <c r="BU61" s="121" t="s">
        <v>230</v>
      </c>
      <c r="BV61" s="121" t="s">
        <v>230</v>
      </c>
      <c r="BW61" s="121" t="s">
        <v>3516</v>
      </c>
      <c r="BX61" s="121" t="s">
        <v>230</v>
      </c>
      <c r="BY61" s="118" t="s">
        <v>586</v>
      </c>
      <c r="BZ61" s="128" t="s">
        <v>3517</v>
      </c>
      <c r="CA61" s="128" t="s">
        <v>230</v>
      </c>
      <c r="CB61" s="128" t="s">
        <v>230</v>
      </c>
      <c r="CC61" s="128" t="s">
        <v>230</v>
      </c>
      <c r="CD61" s="128" t="s">
        <v>230</v>
      </c>
      <c r="CE61" s="128" t="s">
        <v>3516</v>
      </c>
      <c r="CF61" s="128" t="s">
        <v>230</v>
      </c>
      <c r="CG61" s="129" t="s">
        <v>586</v>
      </c>
      <c r="CH61" s="127" t="s">
        <v>3518</v>
      </c>
      <c r="CI61" s="128" t="e">
        <v>#N/A</v>
      </c>
      <c r="CJ61" s="128" t="e">
        <v>#N/A</v>
      </c>
      <c r="CK61" s="128" t="e">
        <v>#N/A</v>
      </c>
      <c r="CL61" s="128" t="e">
        <v>#N/A</v>
      </c>
      <c r="CM61" s="128" t="e">
        <v>#N/A</v>
      </c>
      <c r="CN61" s="128" t="e">
        <v>#N/A</v>
      </c>
      <c r="CO61" s="130" t="e">
        <v>#N/A</v>
      </c>
      <c r="CP61" s="128" t="s">
        <v>3519</v>
      </c>
      <c r="CQ61" s="121" t="s">
        <v>230</v>
      </c>
      <c r="CR61" s="121" t="s">
        <v>230</v>
      </c>
      <c r="CS61" s="121" t="s">
        <v>230</v>
      </c>
      <c r="CT61" s="121" t="s">
        <v>230</v>
      </c>
      <c r="CU61" s="121" t="s">
        <v>3516</v>
      </c>
      <c r="CV61" s="121" t="s">
        <v>230</v>
      </c>
      <c r="CW61" s="118" t="s">
        <v>586</v>
      </c>
      <c r="CX61" s="128" t="s">
        <v>3520</v>
      </c>
      <c r="CY61" s="125" t="s">
        <v>230</v>
      </c>
      <c r="CZ61" s="125" t="s">
        <v>230</v>
      </c>
      <c r="DA61" s="125" t="s">
        <v>230</v>
      </c>
      <c r="DB61" s="125" t="s">
        <v>230</v>
      </c>
      <c r="DC61" s="125" t="s">
        <v>3458</v>
      </c>
      <c r="DD61" s="125" t="s">
        <v>230</v>
      </c>
      <c r="DE61" s="131" t="s">
        <v>3436</v>
      </c>
      <c r="DF61" s="127" t="s">
        <v>3521</v>
      </c>
      <c r="DG61" s="117" t="s">
        <v>230</v>
      </c>
      <c r="DH61" s="121" t="s">
        <v>230</v>
      </c>
      <c r="DI61" s="121" t="s">
        <v>230</v>
      </c>
      <c r="DJ61" s="121" t="s">
        <v>230</v>
      </c>
      <c r="DK61" s="121" t="s">
        <v>3458</v>
      </c>
      <c r="DL61" s="121" t="s">
        <v>230</v>
      </c>
      <c r="DM61" s="118" t="s">
        <v>3436</v>
      </c>
      <c r="DN61" s="128" t="s">
        <v>3522</v>
      </c>
      <c r="DO61" s="125" t="s">
        <v>230</v>
      </c>
      <c r="DP61" s="128" t="s">
        <v>230</v>
      </c>
      <c r="DQ61" s="128" t="s">
        <v>230</v>
      </c>
      <c r="DR61" s="128" t="s">
        <v>230</v>
      </c>
      <c r="DS61" s="128" t="s">
        <v>3458</v>
      </c>
      <c r="DT61" s="128" t="s">
        <v>230</v>
      </c>
      <c r="DU61" s="129" t="s">
        <v>586</v>
      </c>
      <c r="DV61" s="127" t="s">
        <v>3523</v>
      </c>
      <c r="DW61" s="117" t="s">
        <v>230</v>
      </c>
      <c r="DX61" s="121" t="s">
        <v>230</v>
      </c>
      <c r="DY61" s="121" t="s">
        <v>230</v>
      </c>
      <c r="DZ61" s="121" t="s">
        <v>230</v>
      </c>
      <c r="EA61" s="121" t="s">
        <v>3458</v>
      </c>
      <c r="EB61" s="121" t="s">
        <v>230</v>
      </c>
      <c r="EC61" s="118" t="s">
        <v>3436</v>
      </c>
      <c r="ED61" s="128" t="s">
        <v>3524</v>
      </c>
      <c r="EE61" s="125" t="s">
        <v>230</v>
      </c>
      <c r="EF61" s="128" t="s">
        <v>230</v>
      </c>
      <c r="EG61" s="128" t="s">
        <v>230</v>
      </c>
      <c r="EH61" s="128" t="s">
        <v>230</v>
      </c>
      <c r="EI61" s="128" t="s">
        <v>3458</v>
      </c>
      <c r="EJ61" s="128" t="s">
        <v>230</v>
      </c>
      <c r="EK61" s="129" t="s">
        <v>586</v>
      </c>
      <c r="EL61" s="127" t="s">
        <v>3525</v>
      </c>
      <c r="EM61" s="117" t="s">
        <v>230</v>
      </c>
      <c r="EN61" s="121" t="s">
        <v>230</v>
      </c>
      <c r="EO61" s="121" t="s">
        <v>230</v>
      </c>
      <c r="EP61" s="121" t="s">
        <v>230</v>
      </c>
      <c r="EQ61" s="121" t="s">
        <v>3458</v>
      </c>
      <c r="ER61" s="121" t="s">
        <v>230</v>
      </c>
      <c r="ES61" s="118" t="s">
        <v>586</v>
      </c>
      <c r="ET61" s="128" t="s">
        <v>3526</v>
      </c>
      <c r="EU61" s="128">
        <v>3714</v>
      </c>
      <c r="EV61" s="128" t="s">
        <v>3449</v>
      </c>
      <c r="EW61" s="128" t="s">
        <v>300</v>
      </c>
      <c r="EX61" s="128">
        <v>3</v>
      </c>
      <c r="EY61" s="128" t="s">
        <v>3450</v>
      </c>
      <c r="EZ61" s="128" t="s">
        <v>3451</v>
      </c>
      <c r="FA61" s="129" t="s">
        <v>50</v>
      </c>
      <c r="FB61" s="127" t="s">
        <v>3527</v>
      </c>
      <c r="FC61" s="121">
        <v>4</v>
      </c>
      <c r="FD61" s="121" t="s">
        <v>230</v>
      </c>
      <c r="FE61" s="121" t="s">
        <v>230</v>
      </c>
      <c r="FF61" s="121" t="s">
        <v>230</v>
      </c>
      <c r="FG61" s="121" t="s">
        <v>3468</v>
      </c>
      <c r="FH61" s="121" t="s">
        <v>230</v>
      </c>
      <c r="FI61" s="118" t="s">
        <v>586</v>
      </c>
      <c r="FJ61" s="127" t="s">
        <v>3528</v>
      </c>
      <c r="FK61" s="128" t="s">
        <v>230</v>
      </c>
      <c r="FL61" s="128" t="s">
        <v>230</v>
      </c>
      <c r="FM61" s="128" t="s">
        <v>230</v>
      </c>
      <c r="FN61" s="128" t="s">
        <v>230</v>
      </c>
      <c r="FO61" s="128" t="s">
        <v>230</v>
      </c>
      <c r="FP61" s="125" t="s">
        <v>230</v>
      </c>
      <c r="FQ61" s="126" t="s">
        <v>586</v>
      </c>
      <c r="FR61" s="127" t="s">
        <v>3529</v>
      </c>
      <c r="FS61" s="121" t="s">
        <v>230</v>
      </c>
      <c r="FT61" s="121" t="s">
        <v>230</v>
      </c>
      <c r="FU61" s="121" t="s">
        <v>230</v>
      </c>
      <c r="FV61" s="121" t="s">
        <v>230</v>
      </c>
      <c r="FW61" s="121" t="s">
        <v>230</v>
      </c>
      <c r="FX61" s="121" t="s">
        <v>230</v>
      </c>
      <c r="FY61" s="118" t="s">
        <v>586</v>
      </c>
      <c r="FZ61" s="128" t="s">
        <v>3530</v>
      </c>
      <c r="GA61" s="128" t="s">
        <v>230</v>
      </c>
      <c r="GB61" s="128" t="s">
        <v>230</v>
      </c>
      <c r="GC61" s="128" t="s">
        <v>230</v>
      </c>
      <c r="GD61" s="128" t="s">
        <v>230</v>
      </c>
      <c r="GE61" s="128" t="s">
        <v>230</v>
      </c>
      <c r="GF61" s="128" t="s">
        <v>230</v>
      </c>
      <c r="GG61" s="129" t="s">
        <v>586</v>
      </c>
      <c r="GH61" s="127" t="s">
        <v>3531</v>
      </c>
      <c r="GI61" s="121">
        <v>1</v>
      </c>
      <c r="GJ61" s="121" t="s">
        <v>3532</v>
      </c>
      <c r="GK61" s="121" t="s">
        <v>300</v>
      </c>
      <c r="GL61" s="121">
        <v>3</v>
      </c>
      <c r="GM61" s="121" t="s">
        <v>3533</v>
      </c>
      <c r="GN61" s="121" t="s">
        <v>3475</v>
      </c>
      <c r="GO61" s="118" t="s">
        <v>586</v>
      </c>
      <c r="GP61" s="128" t="s">
        <v>3534</v>
      </c>
      <c r="GQ61" s="128">
        <v>1</v>
      </c>
      <c r="GR61" s="128" t="s">
        <v>3477</v>
      </c>
      <c r="GS61" s="128" t="s">
        <v>213</v>
      </c>
      <c r="GT61" s="128">
        <v>2</v>
      </c>
      <c r="GU61" s="128" t="s">
        <v>3535</v>
      </c>
      <c r="GV61" s="128" t="s">
        <v>3478</v>
      </c>
      <c r="GW61" s="129" t="s">
        <v>586</v>
      </c>
      <c r="GX61" s="127" t="s">
        <v>3536</v>
      </c>
      <c r="GY61" s="121">
        <v>0</v>
      </c>
      <c r="GZ61" s="121" t="s">
        <v>3480</v>
      </c>
      <c r="HA61" s="121" t="s">
        <v>300</v>
      </c>
      <c r="HB61" s="121">
        <v>3</v>
      </c>
      <c r="HC61" s="121" t="s">
        <v>3537</v>
      </c>
      <c r="HD61" s="121" t="s">
        <v>3481</v>
      </c>
      <c r="HE61" s="118" t="s">
        <v>586</v>
      </c>
      <c r="HF61" s="128" t="s">
        <v>3538</v>
      </c>
      <c r="HG61" s="128" t="s">
        <v>230</v>
      </c>
      <c r="HH61" s="128" t="s">
        <v>230</v>
      </c>
      <c r="HI61" s="128" t="s">
        <v>230</v>
      </c>
      <c r="HJ61" s="128" t="s">
        <v>230</v>
      </c>
      <c r="HK61" s="128" t="s">
        <v>230</v>
      </c>
      <c r="HL61" s="128" t="s">
        <v>230</v>
      </c>
      <c r="HM61" s="129" t="s">
        <v>586</v>
      </c>
      <c r="HN61" s="127" t="s">
        <v>3539</v>
      </c>
      <c r="HO61" s="121">
        <v>1</v>
      </c>
      <c r="HP61" s="121" t="s">
        <v>3532</v>
      </c>
      <c r="HQ61" s="121" t="s">
        <v>300</v>
      </c>
      <c r="HR61" s="121">
        <v>3</v>
      </c>
      <c r="HS61" s="121" t="s">
        <v>3540</v>
      </c>
      <c r="HT61" s="121" t="s">
        <v>3475</v>
      </c>
      <c r="HU61" s="118" t="s">
        <v>586</v>
      </c>
      <c r="HV61" s="128" t="s">
        <v>3541</v>
      </c>
      <c r="HW61" s="128" t="s">
        <v>230</v>
      </c>
      <c r="HX61" s="128" t="s">
        <v>230</v>
      </c>
      <c r="HY61" s="128" t="s">
        <v>230</v>
      </c>
      <c r="HZ61" s="128" t="s">
        <v>230</v>
      </c>
      <c r="IA61" s="128" t="s">
        <v>230</v>
      </c>
      <c r="IB61" s="128" t="s">
        <v>230</v>
      </c>
      <c r="IC61" s="129" t="s">
        <v>586</v>
      </c>
      <c r="ID61" s="127" t="s">
        <v>3542</v>
      </c>
      <c r="IE61" s="121" t="s">
        <v>230</v>
      </c>
      <c r="IF61" s="121" t="s">
        <v>230</v>
      </c>
      <c r="IG61" s="121" t="s">
        <v>230</v>
      </c>
      <c r="IH61" s="121" t="s">
        <v>230</v>
      </c>
      <c r="II61" s="121" t="s">
        <v>230</v>
      </c>
      <c r="IJ61" s="121" t="s">
        <v>230</v>
      </c>
      <c r="IK61" s="118" t="s">
        <v>586</v>
      </c>
      <c r="IL61" s="128" t="s">
        <v>3543</v>
      </c>
      <c r="IM61" s="128" t="s">
        <v>230</v>
      </c>
      <c r="IN61" s="128" t="s">
        <v>230</v>
      </c>
      <c r="IO61" s="128" t="s">
        <v>230</v>
      </c>
      <c r="IP61" s="128" t="s">
        <v>230</v>
      </c>
      <c r="IQ61" s="128" t="s">
        <v>230</v>
      </c>
      <c r="IR61" s="128" t="s">
        <v>230</v>
      </c>
      <c r="IS61" s="129" t="s">
        <v>586</v>
      </c>
    </row>
    <row r="62" spans="1:253" s="123" customFormat="1" ht="12.75" customHeight="1">
      <c r="A62" s="123" t="s">
        <v>3544</v>
      </c>
      <c r="B62" s="123" t="s">
        <v>512</v>
      </c>
      <c r="C62" s="123" t="s">
        <v>3545</v>
      </c>
      <c r="D62" s="123" t="s">
        <v>3422</v>
      </c>
      <c r="E62" s="123" t="s">
        <v>3423</v>
      </c>
      <c r="F62" s="123" t="s">
        <v>3546</v>
      </c>
      <c r="G62" s="116">
        <v>114329000</v>
      </c>
      <c r="H62" s="117" t="s">
        <v>3547</v>
      </c>
      <c r="I62" s="117" t="s">
        <v>213</v>
      </c>
      <c r="J62" s="117">
        <v>2</v>
      </c>
      <c r="K62" s="117" t="s">
        <v>3548</v>
      </c>
      <c r="L62" s="117" t="s">
        <v>3427</v>
      </c>
      <c r="M62" s="118" t="s">
        <v>586</v>
      </c>
      <c r="N62" s="127" t="s">
        <v>3549</v>
      </c>
      <c r="O62" s="119">
        <v>1437306</v>
      </c>
      <c r="P62" s="119" t="s">
        <v>3153</v>
      </c>
      <c r="Q62" s="119" t="s">
        <v>213</v>
      </c>
      <c r="R62" s="119">
        <v>2</v>
      </c>
      <c r="S62" s="119" t="s">
        <v>3550</v>
      </c>
      <c r="T62" s="119" t="s">
        <v>3551</v>
      </c>
      <c r="U62" s="120" t="s">
        <v>586</v>
      </c>
      <c r="V62" s="127" t="s">
        <v>3552</v>
      </c>
      <c r="W62" s="117">
        <v>70840000</v>
      </c>
      <c r="X62" s="117" t="s">
        <v>3553</v>
      </c>
      <c r="Y62" s="117" t="s">
        <v>300</v>
      </c>
      <c r="Z62" s="117">
        <v>3</v>
      </c>
      <c r="AA62" s="117" t="s">
        <v>3554</v>
      </c>
      <c r="AB62" s="117" t="s">
        <v>3555</v>
      </c>
      <c r="AC62" s="118" t="s">
        <v>3436</v>
      </c>
      <c r="AD62" s="127" t="s">
        <v>3556</v>
      </c>
      <c r="AE62" s="125">
        <v>275000</v>
      </c>
      <c r="AF62" s="125" t="s">
        <v>3002</v>
      </c>
      <c r="AG62" s="125" t="s">
        <v>300</v>
      </c>
      <c r="AH62" s="125">
        <v>3</v>
      </c>
      <c r="AI62" s="125" t="s">
        <v>3557</v>
      </c>
      <c r="AJ62" s="125" t="s">
        <v>3558</v>
      </c>
      <c r="AK62" s="126" t="s">
        <v>3436</v>
      </c>
      <c r="AL62" s="127" t="s">
        <v>3559</v>
      </c>
      <c r="AM62" s="117">
        <v>275000</v>
      </c>
      <c r="AN62" s="117" t="s">
        <v>3002</v>
      </c>
      <c r="AO62" s="117" t="s">
        <v>300</v>
      </c>
      <c r="AP62" s="117">
        <v>3</v>
      </c>
      <c r="AQ62" s="117" t="s">
        <v>3557</v>
      </c>
      <c r="AR62" s="117" t="s">
        <v>3558</v>
      </c>
      <c r="AS62" s="118" t="s">
        <v>3436</v>
      </c>
      <c r="AT62" s="128" t="s">
        <v>3560</v>
      </c>
      <c r="AU62" s="125" t="s">
        <v>230</v>
      </c>
      <c r="AV62" s="125" t="s">
        <v>230</v>
      </c>
      <c r="AW62" s="125" t="s">
        <v>230</v>
      </c>
      <c r="AX62" s="125" t="s">
        <v>230</v>
      </c>
      <c r="AY62" s="125" t="s">
        <v>3561</v>
      </c>
      <c r="AZ62" s="125" t="s">
        <v>3562</v>
      </c>
      <c r="BA62" s="126" t="s">
        <v>586</v>
      </c>
      <c r="BB62" s="127" t="s">
        <v>3563</v>
      </c>
      <c r="BC62" s="117" t="s">
        <v>230</v>
      </c>
      <c r="BD62" s="117" t="s">
        <v>230</v>
      </c>
      <c r="BE62" s="117" t="s">
        <v>230</v>
      </c>
      <c r="BF62" s="117" t="s">
        <v>230</v>
      </c>
      <c r="BG62" s="117" t="s">
        <v>3561</v>
      </c>
      <c r="BH62" s="117" t="s">
        <v>3562</v>
      </c>
      <c r="BI62" s="118" t="s">
        <v>586</v>
      </c>
      <c r="BJ62" s="128" t="s">
        <v>3564</v>
      </c>
      <c r="BK62" s="128">
        <v>233</v>
      </c>
      <c r="BL62" s="128" t="s">
        <v>3565</v>
      </c>
      <c r="BM62" s="128" t="s">
        <v>300</v>
      </c>
      <c r="BN62" s="128">
        <v>3</v>
      </c>
      <c r="BO62" s="128" t="s">
        <v>3566</v>
      </c>
      <c r="BP62" s="125" t="s">
        <v>609</v>
      </c>
      <c r="BQ62" s="129" t="s">
        <v>50</v>
      </c>
      <c r="BR62" s="127" t="s">
        <v>3567</v>
      </c>
      <c r="BS62" s="121" t="s">
        <v>230</v>
      </c>
      <c r="BT62" s="121" t="s">
        <v>230</v>
      </c>
      <c r="BU62" s="121" t="s">
        <v>230</v>
      </c>
      <c r="BV62" s="121" t="s">
        <v>230</v>
      </c>
      <c r="BW62" s="121" t="s">
        <v>230</v>
      </c>
      <c r="BX62" s="121" t="s">
        <v>230</v>
      </c>
      <c r="BY62" s="118" t="s">
        <v>586</v>
      </c>
      <c r="BZ62" s="128" t="s">
        <v>3568</v>
      </c>
      <c r="CA62" s="128" t="s">
        <v>230</v>
      </c>
      <c r="CB62" s="128" t="s">
        <v>230</v>
      </c>
      <c r="CC62" s="128" t="s">
        <v>230</v>
      </c>
      <c r="CD62" s="128" t="s">
        <v>230</v>
      </c>
      <c r="CE62" s="128" t="s">
        <v>230</v>
      </c>
      <c r="CF62" s="128" t="s">
        <v>230</v>
      </c>
      <c r="CG62" s="129" t="s">
        <v>586</v>
      </c>
      <c r="CH62" s="127" t="s">
        <v>3569</v>
      </c>
      <c r="CI62" s="128" t="e">
        <v>#N/A</v>
      </c>
      <c r="CJ62" s="128" t="e">
        <v>#N/A</v>
      </c>
      <c r="CK62" s="128" t="e">
        <v>#N/A</v>
      </c>
      <c r="CL62" s="128" t="e">
        <v>#N/A</v>
      </c>
      <c r="CM62" s="128" t="e">
        <v>#N/A</v>
      </c>
      <c r="CN62" s="128" t="e">
        <v>#N/A</v>
      </c>
      <c r="CO62" s="130" t="e">
        <v>#N/A</v>
      </c>
      <c r="CP62" s="128" t="s">
        <v>3570</v>
      </c>
      <c r="CQ62" s="121" t="s">
        <v>230</v>
      </c>
      <c r="CR62" s="121" t="s">
        <v>230</v>
      </c>
      <c r="CS62" s="121" t="s">
        <v>230</v>
      </c>
      <c r="CT62" s="121" t="s">
        <v>230</v>
      </c>
      <c r="CU62" s="121" t="s">
        <v>230</v>
      </c>
      <c r="CV62" s="121" t="s">
        <v>230</v>
      </c>
      <c r="CW62" s="118" t="s">
        <v>586</v>
      </c>
      <c r="CX62" s="128" t="s">
        <v>3571</v>
      </c>
      <c r="CY62" s="125" t="s">
        <v>230</v>
      </c>
      <c r="CZ62" s="125" t="s">
        <v>784</v>
      </c>
      <c r="DA62" s="125" t="s">
        <v>230</v>
      </c>
      <c r="DB62" s="125" t="s">
        <v>230</v>
      </c>
      <c r="DC62" s="125" t="s">
        <v>3572</v>
      </c>
      <c r="DD62" s="125" t="s">
        <v>784</v>
      </c>
      <c r="DE62" s="131" t="s">
        <v>3436</v>
      </c>
      <c r="DF62" s="127" t="s">
        <v>3573</v>
      </c>
      <c r="DG62" s="117" t="s">
        <v>230</v>
      </c>
      <c r="DH62" s="121" t="s">
        <v>784</v>
      </c>
      <c r="DI62" s="121" t="s">
        <v>230</v>
      </c>
      <c r="DJ62" s="121" t="s">
        <v>230</v>
      </c>
      <c r="DK62" s="121" t="s">
        <v>3572</v>
      </c>
      <c r="DL62" s="121" t="s">
        <v>784</v>
      </c>
      <c r="DM62" s="118" t="s">
        <v>3436</v>
      </c>
      <c r="DN62" s="128" t="s">
        <v>3574</v>
      </c>
      <c r="DO62" s="125" t="s">
        <v>230</v>
      </c>
      <c r="DP62" s="128" t="s">
        <v>784</v>
      </c>
      <c r="DQ62" s="128" t="s">
        <v>230</v>
      </c>
      <c r="DR62" s="128" t="s">
        <v>230</v>
      </c>
      <c r="DS62" s="128" t="s">
        <v>3572</v>
      </c>
      <c r="DT62" s="128" t="s">
        <v>784</v>
      </c>
      <c r="DU62" s="129" t="s">
        <v>3436</v>
      </c>
      <c r="DV62" s="127" t="s">
        <v>3575</v>
      </c>
      <c r="DW62" s="117" t="s">
        <v>230</v>
      </c>
      <c r="DX62" s="121" t="s">
        <v>784</v>
      </c>
      <c r="DY62" s="121" t="s">
        <v>230</v>
      </c>
      <c r="DZ62" s="121" t="s">
        <v>230</v>
      </c>
      <c r="EA62" s="121" t="s">
        <v>3572</v>
      </c>
      <c r="EB62" s="121" t="s">
        <v>784</v>
      </c>
      <c r="EC62" s="118" t="s">
        <v>3436</v>
      </c>
      <c r="ED62" s="128" t="s">
        <v>3576</v>
      </c>
      <c r="EE62" s="125" t="s">
        <v>230</v>
      </c>
      <c r="EF62" s="128" t="s">
        <v>230</v>
      </c>
      <c r="EG62" s="128" t="s">
        <v>230</v>
      </c>
      <c r="EH62" s="128" t="s">
        <v>230</v>
      </c>
      <c r="EI62" s="128" t="s">
        <v>3577</v>
      </c>
      <c r="EJ62" s="128" t="s">
        <v>230</v>
      </c>
      <c r="EK62" s="129" t="s">
        <v>586</v>
      </c>
      <c r="EL62" s="127" t="s">
        <v>3578</v>
      </c>
      <c r="EM62" s="117" t="s">
        <v>230</v>
      </c>
      <c r="EN62" s="121" t="s">
        <v>230</v>
      </c>
      <c r="EO62" s="121" t="s">
        <v>230</v>
      </c>
      <c r="EP62" s="121" t="s">
        <v>230</v>
      </c>
      <c r="EQ62" s="121" t="s">
        <v>3577</v>
      </c>
      <c r="ER62" s="121" t="s">
        <v>230</v>
      </c>
      <c r="ES62" s="118" t="s">
        <v>586</v>
      </c>
      <c r="ET62" s="128" t="s">
        <v>3579</v>
      </c>
      <c r="EU62" s="128">
        <v>3714</v>
      </c>
      <c r="EV62" s="128" t="s">
        <v>3449</v>
      </c>
      <c r="EW62" s="128" t="s">
        <v>300</v>
      </c>
      <c r="EX62" s="128">
        <v>3</v>
      </c>
      <c r="EY62" s="128" t="s">
        <v>3450</v>
      </c>
      <c r="EZ62" s="128" t="s">
        <v>3451</v>
      </c>
      <c r="FA62" s="129" t="s">
        <v>50</v>
      </c>
      <c r="FB62" s="127" t="s">
        <v>3580</v>
      </c>
      <c r="FC62" s="121">
        <v>3</v>
      </c>
      <c r="FD62" s="121" t="s">
        <v>3581</v>
      </c>
      <c r="FE62" s="121" t="s">
        <v>218</v>
      </c>
      <c r="FF62" s="121">
        <v>1</v>
      </c>
      <c r="FG62" s="121" t="s">
        <v>3582</v>
      </c>
      <c r="FH62" s="121" t="s">
        <v>3583</v>
      </c>
      <c r="FI62" s="118" t="s">
        <v>586</v>
      </c>
      <c r="FJ62" s="127" t="s">
        <v>3584</v>
      </c>
      <c r="FK62" s="128" t="s">
        <v>230</v>
      </c>
      <c r="FL62" s="128" t="s">
        <v>230</v>
      </c>
      <c r="FM62" s="128" t="s">
        <v>230</v>
      </c>
      <c r="FN62" s="128" t="s">
        <v>230</v>
      </c>
      <c r="FO62" s="128" t="s">
        <v>230</v>
      </c>
      <c r="FP62" s="125" t="s">
        <v>230</v>
      </c>
      <c r="FQ62" s="126" t="s">
        <v>586</v>
      </c>
      <c r="FR62" s="127" t="s">
        <v>3585</v>
      </c>
      <c r="FS62" s="121" t="s">
        <v>230</v>
      </c>
      <c r="FT62" s="121" t="s">
        <v>230</v>
      </c>
      <c r="FU62" s="121" t="s">
        <v>230</v>
      </c>
      <c r="FV62" s="121" t="s">
        <v>230</v>
      </c>
      <c r="FW62" s="121" t="s">
        <v>230</v>
      </c>
      <c r="FX62" s="121" t="s">
        <v>230</v>
      </c>
      <c r="FY62" s="118" t="s">
        <v>586</v>
      </c>
      <c r="FZ62" s="128" t="s">
        <v>3586</v>
      </c>
      <c r="GA62" s="128" t="s">
        <v>230</v>
      </c>
      <c r="GB62" s="128" t="s">
        <v>230</v>
      </c>
      <c r="GC62" s="128" t="s">
        <v>230</v>
      </c>
      <c r="GD62" s="128" t="s">
        <v>230</v>
      </c>
      <c r="GE62" s="128" t="s">
        <v>230</v>
      </c>
      <c r="GF62" s="128" t="s">
        <v>230</v>
      </c>
      <c r="GG62" s="129" t="s">
        <v>586</v>
      </c>
      <c r="GH62" s="127" t="s">
        <v>3587</v>
      </c>
      <c r="GI62" s="121">
        <v>1</v>
      </c>
      <c r="GJ62" s="121" t="s">
        <v>3532</v>
      </c>
      <c r="GK62" s="121" t="s">
        <v>300</v>
      </c>
      <c r="GL62" s="121">
        <v>3</v>
      </c>
      <c r="GM62" s="121" t="s">
        <v>3533</v>
      </c>
      <c r="GN62" s="121" t="s">
        <v>3475</v>
      </c>
      <c r="GO62" s="118" t="s">
        <v>586</v>
      </c>
      <c r="GP62" s="128" t="s">
        <v>3588</v>
      </c>
      <c r="GQ62" s="128">
        <v>1</v>
      </c>
      <c r="GR62" s="128" t="s">
        <v>3477</v>
      </c>
      <c r="GS62" s="128" t="s">
        <v>213</v>
      </c>
      <c r="GT62" s="128">
        <v>2</v>
      </c>
      <c r="GU62" s="128" t="s">
        <v>3535</v>
      </c>
      <c r="GV62" s="128" t="s">
        <v>3478</v>
      </c>
      <c r="GW62" s="129" t="s">
        <v>586</v>
      </c>
      <c r="GX62" s="127" t="s">
        <v>3589</v>
      </c>
      <c r="GY62" s="121">
        <v>0</v>
      </c>
      <c r="GZ62" s="121" t="s">
        <v>3480</v>
      </c>
      <c r="HA62" s="121" t="s">
        <v>300</v>
      </c>
      <c r="HB62" s="121">
        <v>3</v>
      </c>
      <c r="HC62" s="121" t="s">
        <v>3537</v>
      </c>
      <c r="HD62" s="121" t="s">
        <v>3481</v>
      </c>
      <c r="HE62" s="118" t="s">
        <v>586</v>
      </c>
      <c r="HF62" s="128" t="s">
        <v>3590</v>
      </c>
      <c r="HG62" s="128">
        <v>1</v>
      </c>
      <c r="HH62" s="128" t="s">
        <v>3483</v>
      </c>
      <c r="HI62" s="128" t="s">
        <v>213</v>
      </c>
      <c r="HJ62" s="128">
        <v>2</v>
      </c>
      <c r="HK62" s="128" t="s">
        <v>3591</v>
      </c>
      <c r="HL62" s="128" t="s">
        <v>3484</v>
      </c>
      <c r="HM62" s="129" t="s">
        <v>586</v>
      </c>
      <c r="HN62" s="127" t="s">
        <v>3592</v>
      </c>
      <c r="HO62" s="121">
        <v>1</v>
      </c>
      <c r="HP62" s="121" t="s">
        <v>3593</v>
      </c>
      <c r="HQ62" s="121" t="s">
        <v>218</v>
      </c>
      <c r="HR62" s="121">
        <v>1</v>
      </c>
      <c r="HS62" s="121" t="s">
        <v>3594</v>
      </c>
      <c r="HT62" s="121" t="s">
        <v>3595</v>
      </c>
      <c r="HU62" s="118" t="s">
        <v>586</v>
      </c>
      <c r="HV62" s="128" t="s">
        <v>3596</v>
      </c>
      <c r="HW62" s="128">
        <v>1</v>
      </c>
      <c r="HX62" s="128" t="s">
        <v>3487</v>
      </c>
      <c r="HY62" s="128" t="s">
        <v>213</v>
      </c>
      <c r="HZ62" s="128">
        <v>2</v>
      </c>
      <c r="IA62" s="128" t="s">
        <v>3597</v>
      </c>
      <c r="IB62" s="128" t="s">
        <v>3488</v>
      </c>
      <c r="IC62" s="129" t="s">
        <v>586</v>
      </c>
      <c r="ID62" s="127" t="s">
        <v>3598</v>
      </c>
      <c r="IE62" s="121" t="s">
        <v>230</v>
      </c>
      <c r="IF62" s="121" t="s">
        <v>230</v>
      </c>
      <c r="IG62" s="121" t="s">
        <v>230</v>
      </c>
      <c r="IH62" s="121" t="s">
        <v>230</v>
      </c>
      <c r="II62" s="121" t="s">
        <v>230</v>
      </c>
      <c r="IJ62" s="121" t="s">
        <v>230</v>
      </c>
      <c r="IK62" s="118" t="s">
        <v>586</v>
      </c>
      <c r="IL62" s="128" t="s">
        <v>3599</v>
      </c>
      <c r="IM62" s="128" t="s">
        <v>230</v>
      </c>
      <c r="IN62" s="128" t="s">
        <v>230</v>
      </c>
      <c r="IO62" s="128" t="s">
        <v>230</v>
      </c>
      <c r="IP62" s="128" t="s">
        <v>230</v>
      </c>
      <c r="IQ62" s="128" t="s">
        <v>230</v>
      </c>
      <c r="IR62" s="128" t="s">
        <v>230</v>
      </c>
      <c r="IS62" s="129" t="s">
        <v>586</v>
      </c>
    </row>
    <row r="63" spans="1:253" s="123" customFormat="1" ht="12.75" customHeight="1">
      <c r="A63" s="123" t="s">
        <v>3600</v>
      </c>
      <c r="B63" s="123" t="s">
        <v>207</v>
      </c>
      <c r="C63" s="123" t="s">
        <v>3601</v>
      </c>
      <c r="D63" s="123" t="s">
        <v>3602</v>
      </c>
      <c r="E63" s="123" t="s">
        <v>3603</v>
      </c>
      <c r="F63" s="123" t="s">
        <v>3604</v>
      </c>
      <c r="G63" s="116">
        <v>20402000</v>
      </c>
      <c r="H63" s="117" t="s">
        <v>3605</v>
      </c>
      <c r="I63" s="117" t="s">
        <v>213</v>
      </c>
      <c r="J63" s="117">
        <v>2</v>
      </c>
      <c r="K63" s="117" t="s">
        <v>3606</v>
      </c>
      <c r="L63" s="117" t="s">
        <v>3607</v>
      </c>
      <c r="M63" s="118" t="s">
        <v>3608</v>
      </c>
      <c r="N63" s="127" t="s">
        <v>3609</v>
      </c>
      <c r="O63" s="119">
        <v>1220190</v>
      </c>
      <c r="P63" s="119" t="s">
        <v>282</v>
      </c>
      <c r="Q63" s="119" t="s">
        <v>218</v>
      </c>
      <c r="R63" s="119">
        <v>1</v>
      </c>
      <c r="S63" s="119" t="s">
        <v>3610</v>
      </c>
      <c r="T63" s="119" t="s">
        <v>3611</v>
      </c>
      <c r="U63" s="120" t="s">
        <v>916</v>
      </c>
      <c r="V63" s="127" t="s">
        <v>3612</v>
      </c>
      <c r="W63" s="117">
        <v>20402000</v>
      </c>
      <c r="X63" s="117" t="s">
        <v>3605</v>
      </c>
      <c r="Y63" s="117" t="s">
        <v>213</v>
      </c>
      <c r="Z63" s="117">
        <v>2</v>
      </c>
      <c r="AA63" s="117" t="s">
        <v>3613</v>
      </c>
      <c r="AB63" s="117" t="s">
        <v>3607</v>
      </c>
      <c r="AC63" s="118" t="s">
        <v>3608</v>
      </c>
      <c r="AD63" s="127" t="s">
        <v>3614</v>
      </c>
      <c r="AE63" s="125">
        <v>11712000</v>
      </c>
      <c r="AF63" s="125" t="s">
        <v>3615</v>
      </c>
      <c r="AG63" s="125" t="s">
        <v>213</v>
      </c>
      <c r="AH63" s="125">
        <v>2</v>
      </c>
      <c r="AI63" s="125" t="s">
        <v>3616</v>
      </c>
      <c r="AJ63" s="125" t="s">
        <v>3617</v>
      </c>
      <c r="AK63" s="126" t="s">
        <v>3608</v>
      </c>
      <c r="AL63" s="127" t="s">
        <v>3618</v>
      </c>
      <c r="AM63" s="117">
        <v>469000</v>
      </c>
      <c r="AN63" s="117" t="s">
        <v>3619</v>
      </c>
      <c r="AO63" s="117" t="s">
        <v>213</v>
      </c>
      <c r="AP63" s="117">
        <v>2</v>
      </c>
      <c r="AQ63" s="117" t="s">
        <v>3620</v>
      </c>
      <c r="AR63" s="117" t="s">
        <v>3621</v>
      </c>
      <c r="AS63" s="118" t="s">
        <v>3608</v>
      </c>
      <c r="AT63" s="128" t="s">
        <v>3622</v>
      </c>
      <c r="AU63" s="125" t="s">
        <v>230</v>
      </c>
      <c r="AV63" s="125" t="s">
        <v>230</v>
      </c>
      <c r="AW63" s="125" t="s">
        <v>230</v>
      </c>
      <c r="AX63" s="125" t="s">
        <v>230</v>
      </c>
      <c r="AY63" s="125" t="s">
        <v>3623</v>
      </c>
      <c r="AZ63" s="125" t="s">
        <v>230</v>
      </c>
      <c r="BA63" s="126" t="s">
        <v>3624</v>
      </c>
      <c r="BB63" s="127" t="s">
        <v>3625</v>
      </c>
      <c r="BC63" s="117">
        <v>44056</v>
      </c>
      <c r="BD63" s="117" t="s">
        <v>3626</v>
      </c>
      <c r="BE63" s="117" t="s">
        <v>300</v>
      </c>
      <c r="BF63" s="117">
        <v>3</v>
      </c>
      <c r="BG63" s="117">
        <v>0</v>
      </c>
      <c r="BH63" s="117" t="s">
        <v>3627</v>
      </c>
      <c r="BI63" s="118" t="s">
        <v>736</v>
      </c>
      <c r="BJ63" s="128" t="s">
        <v>3628</v>
      </c>
      <c r="BK63" s="128">
        <v>974</v>
      </c>
      <c r="BL63" s="128" t="s">
        <v>3629</v>
      </c>
      <c r="BM63" s="128" t="s">
        <v>213</v>
      </c>
      <c r="BN63" s="128">
        <v>2</v>
      </c>
      <c r="BO63" s="128" t="s">
        <v>3630</v>
      </c>
      <c r="BP63" s="125" t="s">
        <v>674</v>
      </c>
      <c r="BQ63" s="129" t="s">
        <v>48</v>
      </c>
      <c r="BR63" s="127" t="s">
        <v>3631</v>
      </c>
      <c r="BS63" s="121" t="s">
        <v>230</v>
      </c>
      <c r="BT63" s="121">
        <v>0</v>
      </c>
      <c r="BU63" s="121" t="s">
        <v>230</v>
      </c>
      <c r="BV63" s="121" t="s">
        <v>230</v>
      </c>
      <c r="BW63" s="121" t="s">
        <v>1421</v>
      </c>
      <c r="BX63" s="121">
        <v>0</v>
      </c>
      <c r="BY63" s="118" t="s">
        <v>3632</v>
      </c>
      <c r="BZ63" s="128" t="s">
        <v>3633</v>
      </c>
      <c r="CA63" s="128" t="s">
        <v>230</v>
      </c>
      <c r="CB63" s="128">
        <v>0</v>
      </c>
      <c r="CC63" s="128" t="s">
        <v>230</v>
      </c>
      <c r="CD63" s="128" t="s">
        <v>230</v>
      </c>
      <c r="CE63" s="128" t="s">
        <v>1421</v>
      </c>
      <c r="CF63" s="128">
        <v>0</v>
      </c>
      <c r="CG63" s="129" t="s">
        <v>3632</v>
      </c>
      <c r="CH63" s="127" t="s">
        <v>3634</v>
      </c>
      <c r="CI63" s="128" t="e">
        <v>#N/A</v>
      </c>
      <c r="CJ63" s="128" t="e">
        <v>#N/A</v>
      </c>
      <c r="CK63" s="128" t="e">
        <v>#N/A</v>
      </c>
      <c r="CL63" s="128" t="e">
        <v>#N/A</v>
      </c>
      <c r="CM63" s="128" t="e">
        <v>#N/A</v>
      </c>
      <c r="CN63" s="128" t="e">
        <v>#N/A</v>
      </c>
      <c r="CO63" s="130" t="e">
        <v>#N/A</v>
      </c>
      <c r="CP63" s="128" t="s">
        <v>3635</v>
      </c>
      <c r="CQ63" s="121" t="s">
        <v>230</v>
      </c>
      <c r="CR63" s="121">
        <v>0</v>
      </c>
      <c r="CS63" s="121" t="s">
        <v>230</v>
      </c>
      <c r="CT63" s="121" t="s">
        <v>230</v>
      </c>
      <c r="CU63" s="121" t="s">
        <v>1421</v>
      </c>
      <c r="CV63" s="121">
        <v>0</v>
      </c>
      <c r="CW63" s="118" t="s">
        <v>3632</v>
      </c>
      <c r="CX63" s="128" t="s">
        <v>3636</v>
      </c>
      <c r="CY63" s="125">
        <v>5900000</v>
      </c>
      <c r="CZ63" s="125" t="s">
        <v>3615</v>
      </c>
      <c r="DA63" s="125" t="s">
        <v>213</v>
      </c>
      <c r="DB63" s="125">
        <v>2</v>
      </c>
      <c r="DC63" s="125" t="s">
        <v>3637</v>
      </c>
      <c r="DD63" s="125" t="s">
        <v>3617</v>
      </c>
      <c r="DE63" s="131" t="s">
        <v>3608</v>
      </c>
      <c r="DF63" s="127" t="s">
        <v>3638</v>
      </c>
      <c r="DG63" s="117">
        <v>8691000</v>
      </c>
      <c r="DH63" s="121" t="s">
        <v>3615</v>
      </c>
      <c r="DI63" s="121" t="s">
        <v>213</v>
      </c>
      <c r="DJ63" s="121">
        <v>2</v>
      </c>
      <c r="DK63" s="121" t="s">
        <v>3637</v>
      </c>
      <c r="DL63" s="121" t="s">
        <v>3617</v>
      </c>
      <c r="DM63" s="118" t="s">
        <v>3608</v>
      </c>
      <c r="DN63" s="128" t="s">
        <v>3639</v>
      </c>
      <c r="DO63" s="125">
        <v>5812000</v>
      </c>
      <c r="DP63" s="128" t="s">
        <v>3615</v>
      </c>
      <c r="DQ63" s="128" t="s">
        <v>213</v>
      </c>
      <c r="DR63" s="128">
        <v>2</v>
      </c>
      <c r="DS63" s="128" t="s">
        <v>3637</v>
      </c>
      <c r="DT63" s="128" t="s">
        <v>3617</v>
      </c>
      <c r="DU63" s="129" t="s">
        <v>3608</v>
      </c>
      <c r="DV63" s="127" t="s">
        <v>3640</v>
      </c>
      <c r="DW63" s="117">
        <v>3700000</v>
      </c>
      <c r="DX63" s="121" t="s">
        <v>3615</v>
      </c>
      <c r="DY63" s="121" t="s">
        <v>213</v>
      </c>
      <c r="DZ63" s="121">
        <v>2</v>
      </c>
      <c r="EA63" s="121" t="s">
        <v>3637</v>
      </c>
      <c r="EB63" s="121" t="s">
        <v>3617</v>
      </c>
      <c r="EC63" s="118" t="s">
        <v>3608</v>
      </c>
      <c r="ED63" s="128" t="s">
        <v>3641</v>
      </c>
      <c r="EE63" s="125">
        <v>2200000</v>
      </c>
      <c r="EF63" s="128" t="s">
        <v>3615</v>
      </c>
      <c r="EG63" s="128" t="s">
        <v>213</v>
      </c>
      <c r="EH63" s="128">
        <v>2</v>
      </c>
      <c r="EI63" s="128" t="s">
        <v>3637</v>
      </c>
      <c r="EJ63" s="128" t="s">
        <v>3617</v>
      </c>
      <c r="EK63" s="129" t="s">
        <v>3608</v>
      </c>
      <c r="EL63" s="127" t="s">
        <v>3642</v>
      </c>
      <c r="EM63" s="117">
        <v>0</v>
      </c>
      <c r="EN63" s="121" t="s">
        <v>3615</v>
      </c>
      <c r="EO63" s="121" t="s">
        <v>213</v>
      </c>
      <c r="EP63" s="121">
        <v>2</v>
      </c>
      <c r="EQ63" s="121" t="s">
        <v>3637</v>
      </c>
      <c r="ER63" s="121" t="s">
        <v>3617</v>
      </c>
      <c r="ES63" s="118" t="s">
        <v>3608</v>
      </c>
      <c r="ET63" s="128" t="s">
        <v>3643</v>
      </c>
      <c r="EU63" s="128">
        <v>974</v>
      </c>
      <c r="EV63" s="128" t="s">
        <v>3629</v>
      </c>
      <c r="EW63" s="128" t="s">
        <v>213</v>
      </c>
      <c r="EX63" s="128">
        <v>2</v>
      </c>
      <c r="EY63" s="128" t="s">
        <v>3630</v>
      </c>
      <c r="EZ63" s="128" t="s">
        <v>674</v>
      </c>
      <c r="FA63" s="129" t="s">
        <v>48</v>
      </c>
      <c r="FB63" s="127" t="s">
        <v>3644</v>
      </c>
      <c r="FC63" s="121">
        <v>5</v>
      </c>
      <c r="FD63" s="121">
        <v>0</v>
      </c>
      <c r="FE63" s="121" t="s">
        <v>213</v>
      </c>
      <c r="FF63" s="121">
        <v>2</v>
      </c>
      <c r="FG63" s="121" t="s">
        <v>3645</v>
      </c>
      <c r="FH63" s="121">
        <v>0</v>
      </c>
      <c r="FI63" s="118" t="s">
        <v>3632</v>
      </c>
      <c r="FJ63" s="127" t="s">
        <v>3646</v>
      </c>
      <c r="FK63" s="128" t="s">
        <v>230</v>
      </c>
      <c r="FL63" s="128">
        <v>0</v>
      </c>
      <c r="FM63" s="128" t="s">
        <v>230</v>
      </c>
      <c r="FN63" s="128" t="s">
        <v>230</v>
      </c>
      <c r="FO63" s="128" t="s">
        <v>1421</v>
      </c>
      <c r="FP63" s="125">
        <v>0</v>
      </c>
      <c r="FQ63" s="126" t="s">
        <v>3632</v>
      </c>
      <c r="FR63" s="127" t="s">
        <v>3647</v>
      </c>
      <c r="FS63" s="121" t="s">
        <v>230</v>
      </c>
      <c r="FT63" s="121">
        <v>0</v>
      </c>
      <c r="FU63" s="121" t="s">
        <v>230</v>
      </c>
      <c r="FV63" s="121" t="s">
        <v>230</v>
      </c>
      <c r="FW63" s="121" t="s">
        <v>1421</v>
      </c>
      <c r="FX63" s="121">
        <v>0</v>
      </c>
      <c r="FY63" s="118" t="s">
        <v>3632</v>
      </c>
      <c r="FZ63" s="128" t="s">
        <v>3648</v>
      </c>
      <c r="GA63" s="128">
        <v>0</v>
      </c>
      <c r="GB63" s="128" t="s">
        <v>261</v>
      </c>
      <c r="GC63" s="128" t="s">
        <v>213</v>
      </c>
      <c r="GD63" s="128">
        <v>2</v>
      </c>
      <c r="GE63" s="128" t="s">
        <v>262</v>
      </c>
      <c r="GF63" s="128" t="s">
        <v>263</v>
      </c>
      <c r="GG63" s="129" t="s">
        <v>54</v>
      </c>
      <c r="GH63" s="127" t="s">
        <v>3649</v>
      </c>
      <c r="GI63" s="121">
        <v>2</v>
      </c>
      <c r="GJ63" s="121" t="s">
        <v>261</v>
      </c>
      <c r="GK63" s="121" t="s">
        <v>213</v>
      </c>
      <c r="GL63" s="121">
        <v>2</v>
      </c>
      <c r="GM63" s="121" t="s">
        <v>262</v>
      </c>
      <c r="GN63" s="121" t="s">
        <v>263</v>
      </c>
      <c r="GO63" s="118" t="s">
        <v>54</v>
      </c>
      <c r="GP63" s="128" t="s">
        <v>3650</v>
      </c>
      <c r="GQ63" s="128">
        <v>2</v>
      </c>
      <c r="GR63" s="128" t="s">
        <v>261</v>
      </c>
      <c r="GS63" s="128" t="s">
        <v>213</v>
      </c>
      <c r="GT63" s="128">
        <v>2</v>
      </c>
      <c r="GU63" s="128" t="s">
        <v>262</v>
      </c>
      <c r="GV63" s="128" t="s">
        <v>263</v>
      </c>
      <c r="GW63" s="129" t="s">
        <v>54</v>
      </c>
      <c r="GX63" s="127" t="s">
        <v>3651</v>
      </c>
      <c r="GY63" s="121">
        <v>3</v>
      </c>
      <c r="GZ63" s="121" t="s">
        <v>261</v>
      </c>
      <c r="HA63" s="121" t="s">
        <v>213</v>
      </c>
      <c r="HB63" s="121">
        <v>2</v>
      </c>
      <c r="HC63" s="121" t="s">
        <v>262</v>
      </c>
      <c r="HD63" s="121" t="s">
        <v>263</v>
      </c>
      <c r="HE63" s="118" t="s">
        <v>54</v>
      </c>
      <c r="HF63" s="128" t="s">
        <v>3652</v>
      </c>
      <c r="HG63" s="128">
        <v>2</v>
      </c>
      <c r="HH63" s="128" t="s">
        <v>261</v>
      </c>
      <c r="HI63" s="128" t="s">
        <v>213</v>
      </c>
      <c r="HJ63" s="128">
        <v>2</v>
      </c>
      <c r="HK63" s="128" t="s">
        <v>262</v>
      </c>
      <c r="HL63" s="128" t="s">
        <v>263</v>
      </c>
      <c r="HM63" s="129" t="s">
        <v>54</v>
      </c>
      <c r="HN63" s="127" t="s">
        <v>3653</v>
      </c>
      <c r="HO63" s="121">
        <v>2</v>
      </c>
      <c r="HP63" s="121" t="s">
        <v>261</v>
      </c>
      <c r="HQ63" s="121" t="s">
        <v>213</v>
      </c>
      <c r="HR63" s="121">
        <v>2</v>
      </c>
      <c r="HS63" s="121" t="s">
        <v>262</v>
      </c>
      <c r="HT63" s="121" t="s">
        <v>263</v>
      </c>
      <c r="HU63" s="118" t="s">
        <v>54</v>
      </c>
      <c r="HV63" s="128" t="s">
        <v>3654</v>
      </c>
      <c r="HW63" s="128">
        <v>3</v>
      </c>
      <c r="HX63" s="128" t="s">
        <v>261</v>
      </c>
      <c r="HY63" s="128" t="s">
        <v>213</v>
      </c>
      <c r="HZ63" s="128">
        <v>2</v>
      </c>
      <c r="IA63" s="128" t="s">
        <v>262</v>
      </c>
      <c r="IB63" s="128" t="s">
        <v>263</v>
      </c>
      <c r="IC63" s="129" t="s">
        <v>54</v>
      </c>
      <c r="ID63" s="127" t="s">
        <v>3655</v>
      </c>
      <c r="IE63" s="121">
        <v>1</v>
      </c>
      <c r="IF63" s="121" t="s">
        <v>261</v>
      </c>
      <c r="IG63" s="121" t="s">
        <v>213</v>
      </c>
      <c r="IH63" s="121">
        <v>2</v>
      </c>
      <c r="II63" s="121" t="s">
        <v>262</v>
      </c>
      <c r="IJ63" s="121" t="s">
        <v>263</v>
      </c>
      <c r="IK63" s="118" t="s">
        <v>54</v>
      </c>
      <c r="IL63" s="128" t="s">
        <v>3656</v>
      </c>
      <c r="IM63" s="128">
        <v>3</v>
      </c>
      <c r="IN63" s="128" t="s">
        <v>261</v>
      </c>
      <c r="IO63" s="128" t="s">
        <v>213</v>
      </c>
      <c r="IP63" s="128">
        <v>2</v>
      </c>
      <c r="IQ63" s="128" t="s">
        <v>262</v>
      </c>
      <c r="IR63" s="128" t="s">
        <v>263</v>
      </c>
      <c r="IS63" s="129" t="s">
        <v>54</v>
      </c>
    </row>
    <row r="64" spans="1:253" s="123" customFormat="1" ht="12.75" customHeight="1">
      <c r="A64" s="123" t="s">
        <v>3657</v>
      </c>
      <c r="B64" s="123" t="s">
        <v>704</v>
      </c>
      <c r="C64" s="123" t="s">
        <v>3658</v>
      </c>
      <c r="D64" s="123" t="s">
        <v>3659</v>
      </c>
      <c r="E64" s="123" t="s">
        <v>3660</v>
      </c>
      <c r="F64" s="123" t="s">
        <v>3661</v>
      </c>
      <c r="G64" s="124">
        <v>52247000</v>
      </c>
      <c r="H64" s="125" t="s">
        <v>3662</v>
      </c>
      <c r="I64" s="125" t="s">
        <v>213</v>
      </c>
      <c r="J64" s="125">
        <v>2</v>
      </c>
      <c r="K64" s="125" t="s">
        <v>3663</v>
      </c>
      <c r="L64" s="125" t="s">
        <v>3664</v>
      </c>
      <c r="M64" s="126" t="s">
        <v>57</v>
      </c>
      <c r="N64" s="127" t="s">
        <v>3665</v>
      </c>
      <c r="O64" s="125">
        <v>289700</v>
      </c>
      <c r="P64" s="125" t="s">
        <v>3666</v>
      </c>
      <c r="Q64" s="125" t="s">
        <v>213</v>
      </c>
      <c r="R64" s="125">
        <v>2</v>
      </c>
      <c r="S64" s="125" t="s">
        <v>3667</v>
      </c>
      <c r="T64" s="125" t="s">
        <v>3668</v>
      </c>
      <c r="U64" s="126" t="s">
        <v>3669</v>
      </c>
      <c r="V64" s="127" t="s">
        <v>3670</v>
      </c>
      <c r="W64" s="125">
        <v>10395000</v>
      </c>
      <c r="X64" s="125" t="s">
        <v>3671</v>
      </c>
      <c r="Y64" s="125" t="s">
        <v>213</v>
      </c>
      <c r="Z64" s="125">
        <v>2</v>
      </c>
      <c r="AA64" s="125" t="s">
        <v>3672</v>
      </c>
      <c r="AB64" s="125" t="s">
        <v>3673</v>
      </c>
      <c r="AC64" s="126" t="s">
        <v>3669</v>
      </c>
      <c r="AD64" s="127" t="s">
        <v>3674</v>
      </c>
      <c r="AE64" s="125">
        <v>5124000</v>
      </c>
      <c r="AF64" s="125" t="s">
        <v>3671</v>
      </c>
      <c r="AG64" s="125" t="s">
        <v>213</v>
      </c>
      <c r="AH64" s="125">
        <v>2</v>
      </c>
      <c r="AI64" s="125" t="s">
        <v>3675</v>
      </c>
      <c r="AJ64" s="125" t="s">
        <v>3673</v>
      </c>
      <c r="AK64" s="126" t="s">
        <v>3669</v>
      </c>
      <c r="AL64" s="127" t="s">
        <v>3676</v>
      </c>
      <c r="AM64" s="125">
        <v>1470000</v>
      </c>
      <c r="AN64" s="125" t="s">
        <v>3677</v>
      </c>
      <c r="AO64" s="125" t="s">
        <v>213</v>
      </c>
      <c r="AP64" s="125">
        <v>2</v>
      </c>
      <c r="AQ64" s="125" t="s">
        <v>3678</v>
      </c>
      <c r="AR64" s="125" t="s">
        <v>3679</v>
      </c>
      <c r="AS64" s="126" t="s">
        <v>57</v>
      </c>
      <c r="AT64" s="128" t="s">
        <v>3680</v>
      </c>
      <c r="AU64" s="125" t="s">
        <v>230</v>
      </c>
      <c r="AV64" s="125" t="s">
        <v>230</v>
      </c>
      <c r="AW64" s="125" t="s">
        <v>230</v>
      </c>
      <c r="AX64" s="125" t="s">
        <v>230</v>
      </c>
      <c r="AY64" s="125" t="s">
        <v>230</v>
      </c>
      <c r="AZ64" s="125" t="s">
        <v>230</v>
      </c>
      <c r="BA64" s="126" t="s">
        <v>563</v>
      </c>
      <c r="BB64" s="127" t="s">
        <v>3681</v>
      </c>
      <c r="BC64" s="125" t="s">
        <v>230</v>
      </c>
      <c r="BD64" s="125" t="s">
        <v>230</v>
      </c>
      <c r="BE64" s="125" t="s">
        <v>230</v>
      </c>
      <c r="BF64" s="125" t="s">
        <v>230</v>
      </c>
      <c r="BG64" s="125" t="s">
        <v>230</v>
      </c>
      <c r="BH64" s="125" t="s">
        <v>230</v>
      </c>
      <c r="BI64" s="126" t="s">
        <v>563</v>
      </c>
      <c r="BJ64" s="128" t="s">
        <v>3682</v>
      </c>
      <c r="BK64" s="128">
        <v>196</v>
      </c>
      <c r="BL64" s="128" t="s">
        <v>2425</v>
      </c>
      <c r="BM64" s="128" t="s">
        <v>300</v>
      </c>
      <c r="BN64" s="128">
        <v>3</v>
      </c>
      <c r="BO64" s="128" t="s">
        <v>3683</v>
      </c>
      <c r="BP64" s="125" t="s">
        <v>674</v>
      </c>
      <c r="BQ64" s="129" t="s">
        <v>46</v>
      </c>
      <c r="BR64" s="127" t="s">
        <v>3684</v>
      </c>
      <c r="BS64" s="128" t="s">
        <v>230</v>
      </c>
      <c r="BT64" s="128" t="s">
        <v>230</v>
      </c>
      <c r="BU64" s="128" t="s">
        <v>230</v>
      </c>
      <c r="BV64" s="128" t="s">
        <v>230</v>
      </c>
      <c r="BW64" s="128" t="s">
        <v>230</v>
      </c>
      <c r="BX64" s="128" t="s">
        <v>230</v>
      </c>
      <c r="BY64" s="126" t="s">
        <v>563</v>
      </c>
      <c r="BZ64" s="128" t="s">
        <v>3685</v>
      </c>
      <c r="CA64" s="128" t="s">
        <v>230</v>
      </c>
      <c r="CB64" s="128" t="s">
        <v>230</v>
      </c>
      <c r="CC64" s="128" t="s">
        <v>230</v>
      </c>
      <c r="CD64" s="128" t="s">
        <v>230</v>
      </c>
      <c r="CE64" s="128" t="s">
        <v>230</v>
      </c>
      <c r="CF64" s="128" t="s">
        <v>230</v>
      </c>
      <c r="CG64" s="129" t="s">
        <v>563</v>
      </c>
      <c r="CH64" s="127" t="s">
        <v>3686</v>
      </c>
      <c r="CI64" s="128" t="e">
        <v>#N/A</v>
      </c>
      <c r="CJ64" s="128" t="e">
        <v>#N/A</v>
      </c>
      <c r="CK64" s="128" t="e">
        <v>#N/A</v>
      </c>
      <c r="CL64" s="128" t="e">
        <v>#N/A</v>
      </c>
      <c r="CM64" s="128" t="e">
        <v>#N/A</v>
      </c>
      <c r="CN64" s="128" t="e">
        <v>#N/A</v>
      </c>
      <c r="CO64" s="130" t="e">
        <v>#N/A</v>
      </c>
      <c r="CP64" s="128" t="s">
        <v>3687</v>
      </c>
      <c r="CQ64" s="128" t="s">
        <v>230</v>
      </c>
      <c r="CR64" s="128" t="s">
        <v>230</v>
      </c>
      <c r="CS64" s="128" t="s">
        <v>230</v>
      </c>
      <c r="CT64" s="128" t="s">
        <v>230</v>
      </c>
      <c r="CU64" s="128" t="s">
        <v>230</v>
      </c>
      <c r="CV64" s="128" t="s">
        <v>230</v>
      </c>
      <c r="CW64" s="126" t="s">
        <v>563</v>
      </c>
      <c r="CX64" s="128" t="s">
        <v>3688</v>
      </c>
      <c r="CY64" s="125">
        <v>1695000</v>
      </c>
      <c r="CZ64" s="125" t="s">
        <v>3671</v>
      </c>
      <c r="DA64" s="125" t="s">
        <v>213</v>
      </c>
      <c r="DB64" s="125">
        <v>2</v>
      </c>
      <c r="DC64" s="125" t="s">
        <v>3689</v>
      </c>
      <c r="DD64" s="125" t="s">
        <v>3673</v>
      </c>
      <c r="DE64" s="131" t="s">
        <v>3669</v>
      </c>
      <c r="DF64" s="127" t="s">
        <v>3690</v>
      </c>
      <c r="DG64" s="125">
        <v>5271000</v>
      </c>
      <c r="DH64" s="128" t="s">
        <v>3671</v>
      </c>
      <c r="DI64" s="128" t="s">
        <v>213</v>
      </c>
      <c r="DJ64" s="128">
        <v>2</v>
      </c>
      <c r="DK64" s="128" t="s">
        <v>3689</v>
      </c>
      <c r="DL64" s="128" t="s">
        <v>3673</v>
      </c>
      <c r="DM64" s="126" t="s">
        <v>3669</v>
      </c>
      <c r="DN64" s="128" t="s">
        <v>3691</v>
      </c>
      <c r="DO64" s="125">
        <v>3429000</v>
      </c>
      <c r="DP64" s="128" t="s">
        <v>3671</v>
      </c>
      <c r="DQ64" s="128" t="s">
        <v>213</v>
      </c>
      <c r="DR64" s="128">
        <v>2</v>
      </c>
      <c r="DS64" s="128" t="s">
        <v>3689</v>
      </c>
      <c r="DT64" s="128" t="s">
        <v>3673</v>
      </c>
      <c r="DU64" s="129" t="s">
        <v>3669</v>
      </c>
      <c r="DV64" s="127" t="s">
        <v>3692</v>
      </c>
      <c r="DW64" s="125">
        <v>1047000</v>
      </c>
      <c r="DX64" s="128" t="s">
        <v>3671</v>
      </c>
      <c r="DY64" s="128" t="s">
        <v>213</v>
      </c>
      <c r="DZ64" s="128">
        <v>2</v>
      </c>
      <c r="EA64" s="128" t="s">
        <v>3689</v>
      </c>
      <c r="EB64" s="128" t="s">
        <v>3673</v>
      </c>
      <c r="EC64" s="126" t="s">
        <v>3669</v>
      </c>
      <c r="ED64" s="128" t="s">
        <v>3693</v>
      </c>
      <c r="EE64" s="125">
        <v>498000</v>
      </c>
      <c r="EF64" s="128" t="s">
        <v>3671</v>
      </c>
      <c r="EG64" s="128" t="s">
        <v>213</v>
      </c>
      <c r="EH64" s="128">
        <v>2</v>
      </c>
      <c r="EI64" s="128" t="s">
        <v>3689</v>
      </c>
      <c r="EJ64" s="128" t="s">
        <v>3673</v>
      </c>
      <c r="EK64" s="129" t="s">
        <v>3669</v>
      </c>
      <c r="EL64" s="127" t="s">
        <v>3694</v>
      </c>
      <c r="EM64" s="125">
        <v>150000</v>
      </c>
      <c r="EN64" s="128" t="s">
        <v>3671</v>
      </c>
      <c r="EO64" s="128" t="s">
        <v>213</v>
      </c>
      <c r="EP64" s="128">
        <v>2</v>
      </c>
      <c r="EQ64" s="128" t="s">
        <v>3689</v>
      </c>
      <c r="ER64" s="128" t="s">
        <v>3673</v>
      </c>
      <c r="ES64" s="126" t="s">
        <v>3669</v>
      </c>
      <c r="ET64" s="128" t="s">
        <v>3695</v>
      </c>
      <c r="EU64" s="128">
        <v>196</v>
      </c>
      <c r="EV64" s="128" t="s">
        <v>2425</v>
      </c>
      <c r="EW64" s="128" t="s">
        <v>300</v>
      </c>
      <c r="EX64" s="128">
        <v>3</v>
      </c>
      <c r="EY64" s="128" t="s">
        <v>3683</v>
      </c>
      <c r="EZ64" s="128" t="s">
        <v>674</v>
      </c>
      <c r="FA64" s="129" t="s">
        <v>46</v>
      </c>
      <c r="FB64" s="127" t="s">
        <v>3696</v>
      </c>
      <c r="FC64" s="128">
        <v>4</v>
      </c>
      <c r="FD64" s="128" t="s">
        <v>3671</v>
      </c>
      <c r="FE64" s="128" t="s">
        <v>213</v>
      </c>
      <c r="FF64" s="128">
        <v>2</v>
      </c>
      <c r="FG64" s="128" t="s">
        <v>3697</v>
      </c>
      <c r="FH64" s="128" t="s">
        <v>3673</v>
      </c>
      <c r="FI64" s="126" t="s">
        <v>3669</v>
      </c>
      <c r="FJ64" s="127" t="s">
        <v>3698</v>
      </c>
      <c r="FK64" s="128" t="s">
        <v>230</v>
      </c>
      <c r="FL64" s="128" t="s">
        <v>230</v>
      </c>
      <c r="FM64" s="128" t="s">
        <v>230</v>
      </c>
      <c r="FN64" s="128" t="s">
        <v>230</v>
      </c>
      <c r="FO64" s="128" t="s">
        <v>230</v>
      </c>
      <c r="FP64" s="125" t="s">
        <v>230</v>
      </c>
      <c r="FQ64" s="126" t="s">
        <v>563</v>
      </c>
      <c r="FR64" s="127" t="s">
        <v>3699</v>
      </c>
      <c r="FS64" s="128" t="s">
        <v>230</v>
      </c>
      <c r="FT64" s="128" t="s">
        <v>230</v>
      </c>
      <c r="FU64" s="128" t="s">
        <v>230</v>
      </c>
      <c r="FV64" s="128" t="s">
        <v>230</v>
      </c>
      <c r="FW64" s="128" t="s">
        <v>230</v>
      </c>
      <c r="FX64" s="128" t="s">
        <v>230</v>
      </c>
      <c r="FY64" s="126" t="s">
        <v>563</v>
      </c>
      <c r="FZ64" s="128" t="s">
        <v>3700</v>
      </c>
      <c r="GA64" s="128">
        <v>2</v>
      </c>
      <c r="GB64" s="128" t="s">
        <v>261</v>
      </c>
      <c r="GC64" s="128" t="s">
        <v>213</v>
      </c>
      <c r="GD64" s="128">
        <v>2</v>
      </c>
      <c r="GE64" s="128" t="s">
        <v>262</v>
      </c>
      <c r="GF64" s="128" t="s">
        <v>263</v>
      </c>
      <c r="GG64" s="129" t="s">
        <v>54</v>
      </c>
      <c r="GH64" s="127" t="s">
        <v>3701</v>
      </c>
      <c r="GI64" s="128">
        <v>3</v>
      </c>
      <c r="GJ64" s="128" t="s">
        <v>261</v>
      </c>
      <c r="GK64" s="128" t="s">
        <v>213</v>
      </c>
      <c r="GL64" s="128">
        <v>2</v>
      </c>
      <c r="GM64" s="128" t="s">
        <v>262</v>
      </c>
      <c r="GN64" s="128" t="s">
        <v>263</v>
      </c>
      <c r="GO64" s="126" t="s">
        <v>54</v>
      </c>
      <c r="GP64" s="128" t="s">
        <v>3702</v>
      </c>
      <c r="GQ64" s="128">
        <v>2</v>
      </c>
      <c r="GR64" s="128" t="s">
        <v>261</v>
      </c>
      <c r="GS64" s="128" t="s">
        <v>213</v>
      </c>
      <c r="GT64" s="128">
        <v>2</v>
      </c>
      <c r="GU64" s="128" t="s">
        <v>262</v>
      </c>
      <c r="GV64" s="128" t="s">
        <v>263</v>
      </c>
      <c r="GW64" s="129" t="s">
        <v>54</v>
      </c>
      <c r="GX64" s="127" t="s">
        <v>3703</v>
      </c>
      <c r="GY64" s="128">
        <v>0</v>
      </c>
      <c r="GZ64" s="128" t="s">
        <v>261</v>
      </c>
      <c r="HA64" s="128" t="s">
        <v>213</v>
      </c>
      <c r="HB64" s="128">
        <v>2</v>
      </c>
      <c r="HC64" s="128" t="s">
        <v>262</v>
      </c>
      <c r="HD64" s="128" t="s">
        <v>263</v>
      </c>
      <c r="HE64" s="126" t="s">
        <v>54</v>
      </c>
      <c r="HF64" s="128" t="s">
        <v>3704</v>
      </c>
      <c r="HG64" s="128">
        <v>3</v>
      </c>
      <c r="HH64" s="128" t="s">
        <v>261</v>
      </c>
      <c r="HI64" s="128" t="s">
        <v>213</v>
      </c>
      <c r="HJ64" s="128">
        <v>2</v>
      </c>
      <c r="HK64" s="128" t="s">
        <v>262</v>
      </c>
      <c r="HL64" s="128" t="s">
        <v>263</v>
      </c>
      <c r="HM64" s="129" t="s">
        <v>54</v>
      </c>
      <c r="HN64" s="127" t="s">
        <v>3705</v>
      </c>
      <c r="HO64" s="128">
        <v>3</v>
      </c>
      <c r="HP64" s="128" t="s">
        <v>261</v>
      </c>
      <c r="HQ64" s="128" t="s">
        <v>213</v>
      </c>
      <c r="HR64" s="128">
        <v>2</v>
      </c>
      <c r="HS64" s="128" t="s">
        <v>262</v>
      </c>
      <c r="HT64" s="128" t="s">
        <v>263</v>
      </c>
      <c r="HU64" s="126" t="s">
        <v>54</v>
      </c>
      <c r="HV64" s="128" t="s">
        <v>3706</v>
      </c>
      <c r="HW64" s="128">
        <v>2</v>
      </c>
      <c r="HX64" s="128" t="s">
        <v>261</v>
      </c>
      <c r="HY64" s="128" t="s">
        <v>213</v>
      </c>
      <c r="HZ64" s="128">
        <v>2</v>
      </c>
      <c r="IA64" s="128" t="s">
        <v>262</v>
      </c>
      <c r="IB64" s="128" t="s">
        <v>263</v>
      </c>
      <c r="IC64" s="129" t="s">
        <v>54</v>
      </c>
      <c r="ID64" s="127" t="s">
        <v>3707</v>
      </c>
      <c r="IE64" s="128">
        <v>1</v>
      </c>
      <c r="IF64" s="128" t="s">
        <v>261</v>
      </c>
      <c r="IG64" s="128" t="s">
        <v>213</v>
      </c>
      <c r="IH64" s="128">
        <v>2</v>
      </c>
      <c r="II64" s="128" t="s">
        <v>262</v>
      </c>
      <c r="IJ64" s="128" t="s">
        <v>263</v>
      </c>
      <c r="IK64" s="126" t="s">
        <v>54</v>
      </c>
      <c r="IL64" s="128" t="s">
        <v>3708</v>
      </c>
      <c r="IM64" s="128">
        <v>3</v>
      </c>
      <c r="IN64" s="128" t="s">
        <v>261</v>
      </c>
      <c r="IO64" s="128" t="s">
        <v>213</v>
      </c>
      <c r="IP64" s="128">
        <v>2</v>
      </c>
      <c r="IQ64" s="128" t="s">
        <v>262</v>
      </c>
      <c r="IR64" s="128" t="s">
        <v>263</v>
      </c>
      <c r="IS64" s="129" t="s">
        <v>54</v>
      </c>
    </row>
    <row r="65" spans="1:253" s="123" customFormat="1" ht="12.75" customHeight="1">
      <c r="A65" s="123" t="s">
        <v>3709</v>
      </c>
      <c r="B65" s="123" t="s">
        <v>273</v>
      </c>
      <c r="C65" s="123" t="s">
        <v>3710</v>
      </c>
      <c r="D65" s="123" t="s">
        <v>3659</v>
      </c>
      <c r="E65" s="123" t="s">
        <v>3660</v>
      </c>
      <c r="F65" s="123" t="s">
        <v>3711</v>
      </c>
      <c r="G65" s="116">
        <v>52247000</v>
      </c>
      <c r="H65" s="117" t="s">
        <v>3662</v>
      </c>
      <c r="I65" s="117" t="s">
        <v>213</v>
      </c>
      <c r="J65" s="117">
        <v>2</v>
      </c>
      <c r="K65" s="117" t="s">
        <v>3663</v>
      </c>
      <c r="L65" s="117" t="s">
        <v>3664</v>
      </c>
      <c r="M65" s="118" t="s">
        <v>57</v>
      </c>
      <c r="N65" s="127" t="s">
        <v>3712</v>
      </c>
      <c r="O65" s="119">
        <v>44857</v>
      </c>
      <c r="P65" s="119" t="s">
        <v>3666</v>
      </c>
      <c r="Q65" s="119" t="s">
        <v>213</v>
      </c>
      <c r="R65" s="119">
        <v>2</v>
      </c>
      <c r="S65" s="119" t="s">
        <v>3713</v>
      </c>
      <c r="T65" s="119" t="s">
        <v>3668</v>
      </c>
      <c r="U65" s="120" t="s">
        <v>3669</v>
      </c>
      <c r="V65" s="127" t="s">
        <v>3714</v>
      </c>
      <c r="W65" s="117">
        <v>3882000</v>
      </c>
      <c r="X65" s="117" t="s">
        <v>3671</v>
      </c>
      <c r="Y65" s="117" t="s">
        <v>213</v>
      </c>
      <c r="Z65" s="117">
        <v>2</v>
      </c>
      <c r="AA65" s="117" t="s">
        <v>3715</v>
      </c>
      <c r="AB65" s="117" t="s">
        <v>3673</v>
      </c>
      <c r="AC65" s="118" t="s">
        <v>3669</v>
      </c>
      <c r="AD65" s="127" t="s">
        <v>3716</v>
      </c>
      <c r="AE65" s="125">
        <v>1563000</v>
      </c>
      <c r="AF65" s="125" t="s">
        <v>3671</v>
      </c>
      <c r="AG65" s="125" t="s">
        <v>213</v>
      </c>
      <c r="AH65" s="125">
        <v>2</v>
      </c>
      <c r="AI65" s="125" t="s">
        <v>3717</v>
      </c>
      <c r="AJ65" s="125" t="s">
        <v>3673</v>
      </c>
      <c r="AK65" s="126" t="s">
        <v>3669</v>
      </c>
      <c r="AL65" s="127" t="s">
        <v>3718</v>
      </c>
      <c r="AM65" s="117">
        <v>1360000</v>
      </c>
      <c r="AN65" s="117" t="s">
        <v>3719</v>
      </c>
      <c r="AO65" s="117" t="s">
        <v>213</v>
      </c>
      <c r="AP65" s="117">
        <v>2</v>
      </c>
      <c r="AQ65" s="117" t="s">
        <v>3720</v>
      </c>
      <c r="AR65" s="117" t="s">
        <v>3721</v>
      </c>
      <c r="AS65" s="118" t="s">
        <v>57</v>
      </c>
      <c r="AT65" s="128" t="s">
        <v>3722</v>
      </c>
      <c r="AU65" s="125" t="s">
        <v>230</v>
      </c>
      <c r="AV65" s="125" t="s">
        <v>230</v>
      </c>
      <c r="AW65" s="125" t="s">
        <v>230</v>
      </c>
      <c r="AX65" s="125" t="s">
        <v>230</v>
      </c>
      <c r="AY65" s="125" t="s">
        <v>230</v>
      </c>
      <c r="AZ65" s="125" t="s">
        <v>230</v>
      </c>
      <c r="BA65" s="126" t="s">
        <v>545</v>
      </c>
      <c r="BB65" s="127" t="s">
        <v>3723</v>
      </c>
      <c r="BC65" s="117" t="s">
        <v>230</v>
      </c>
      <c r="BD65" s="117" t="s">
        <v>230</v>
      </c>
      <c r="BE65" s="117" t="s">
        <v>230</v>
      </c>
      <c r="BF65" s="117" t="s">
        <v>230</v>
      </c>
      <c r="BG65" s="117" t="s">
        <v>230</v>
      </c>
      <c r="BH65" s="117" t="s">
        <v>230</v>
      </c>
      <c r="BI65" s="118" t="s">
        <v>545</v>
      </c>
      <c r="BJ65" s="128" t="s">
        <v>3724</v>
      </c>
      <c r="BK65" s="128">
        <v>112</v>
      </c>
      <c r="BL65" s="128" t="s">
        <v>2425</v>
      </c>
      <c r="BM65" s="128" t="s">
        <v>300</v>
      </c>
      <c r="BN65" s="128">
        <v>3</v>
      </c>
      <c r="BO65" s="128" t="s">
        <v>3725</v>
      </c>
      <c r="BP65" s="125" t="s">
        <v>674</v>
      </c>
      <c r="BQ65" s="129" t="s">
        <v>46</v>
      </c>
      <c r="BR65" s="127" t="s">
        <v>3726</v>
      </c>
      <c r="BS65" s="121" t="s">
        <v>230</v>
      </c>
      <c r="BT65" s="121">
        <v>0</v>
      </c>
      <c r="BU65" s="121" t="s">
        <v>230</v>
      </c>
      <c r="BV65" s="121" t="s">
        <v>230</v>
      </c>
      <c r="BW65" s="121" t="s">
        <v>1421</v>
      </c>
      <c r="BX65" s="121">
        <v>0</v>
      </c>
      <c r="BY65" s="118" t="s">
        <v>1040</v>
      </c>
      <c r="BZ65" s="128" t="s">
        <v>3727</v>
      </c>
      <c r="CA65" s="128" t="s">
        <v>230</v>
      </c>
      <c r="CB65" s="128">
        <v>0</v>
      </c>
      <c r="CC65" s="128" t="s">
        <v>230</v>
      </c>
      <c r="CD65" s="128" t="s">
        <v>230</v>
      </c>
      <c r="CE65" s="128" t="s">
        <v>1421</v>
      </c>
      <c r="CF65" s="128">
        <v>0</v>
      </c>
      <c r="CG65" s="129" t="s">
        <v>1040</v>
      </c>
      <c r="CH65" s="127" t="s">
        <v>3728</v>
      </c>
      <c r="CI65" s="128" t="e">
        <v>#N/A</v>
      </c>
      <c r="CJ65" s="128" t="e">
        <v>#N/A</v>
      </c>
      <c r="CK65" s="128" t="e">
        <v>#N/A</v>
      </c>
      <c r="CL65" s="128" t="e">
        <v>#N/A</v>
      </c>
      <c r="CM65" s="128" t="e">
        <v>#N/A</v>
      </c>
      <c r="CN65" s="128" t="e">
        <v>#N/A</v>
      </c>
      <c r="CO65" s="130" t="e">
        <v>#N/A</v>
      </c>
      <c r="CP65" s="128" t="s">
        <v>3729</v>
      </c>
      <c r="CQ65" s="121" t="s">
        <v>230</v>
      </c>
      <c r="CR65" s="121">
        <v>0</v>
      </c>
      <c r="CS65" s="121" t="s">
        <v>230</v>
      </c>
      <c r="CT65" s="121" t="s">
        <v>230</v>
      </c>
      <c r="CU65" s="121" t="s">
        <v>1421</v>
      </c>
      <c r="CV65" s="121">
        <v>0</v>
      </c>
      <c r="CW65" s="118" t="s">
        <v>1040</v>
      </c>
      <c r="CX65" s="128" t="s">
        <v>3730</v>
      </c>
      <c r="CY65" s="125">
        <v>834000</v>
      </c>
      <c r="CZ65" s="125" t="s">
        <v>3671</v>
      </c>
      <c r="DA65" s="125" t="s">
        <v>213</v>
      </c>
      <c r="DB65" s="125">
        <v>2</v>
      </c>
      <c r="DC65" s="125" t="s">
        <v>3731</v>
      </c>
      <c r="DD65" s="125" t="s">
        <v>3673</v>
      </c>
      <c r="DE65" s="131" t="s">
        <v>3669</v>
      </c>
      <c r="DF65" s="127" t="s">
        <v>3732</v>
      </c>
      <c r="DG65" s="117">
        <v>2318000</v>
      </c>
      <c r="DH65" s="121" t="s">
        <v>3671</v>
      </c>
      <c r="DI65" s="121" t="s">
        <v>213</v>
      </c>
      <c r="DJ65" s="121">
        <v>2</v>
      </c>
      <c r="DK65" s="121" t="s">
        <v>3731</v>
      </c>
      <c r="DL65" s="121" t="s">
        <v>3673</v>
      </c>
      <c r="DM65" s="118" t="s">
        <v>3669</v>
      </c>
      <c r="DN65" s="128" t="s">
        <v>3733</v>
      </c>
      <c r="DO65" s="125">
        <v>729000</v>
      </c>
      <c r="DP65" s="128" t="s">
        <v>3671</v>
      </c>
      <c r="DQ65" s="128" t="s">
        <v>213</v>
      </c>
      <c r="DR65" s="128">
        <v>2</v>
      </c>
      <c r="DS65" s="128" t="s">
        <v>3731</v>
      </c>
      <c r="DT65" s="128" t="s">
        <v>3673</v>
      </c>
      <c r="DU65" s="129" t="s">
        <v>3669</v>
      </c>
      <c r="DV65" s="127" t="s">
        <v>3734</v>
      </c>
      <c r="DW65" s="117">
        <v>247000</v>
      </c>
      <c r="DX65" s="121" t="s">
        <v>3671</v>
      </c>
      <c r="DY65" s="121" t="s">
        <v>213</v>
      </c>
      <c r="DZ65" s="121">
        <v>2</v>
      </c>
      <c r="EA65" s="121" t="s">
        <v>3731</v>
      </c>
      <c r="EB65" s="121" t="s">
        <v>3673</v>
      </c>
      <c r="EC65" s="118" t="s">
        <v>3669</v>
      </c>
      <c r="ED65" s="128" t="s">
        <v>3735</v>
      </c>
      <c r="EE65" s="125">
        <v>437000</v>
      </c>
      <c r="EF65" s="128" t="s">
        <v>3671</v>
      </c>
      <c r="EG65" s="128" t="s">
        <v>213</v>
      </c>
      <c r="EH65" s="128">
        <v>2</v>
      </c>
      <c r="EI65" s="128" t="s">
        <v>3731</v>
      </c>
      <c r="EJ65" s="128" t="s">
        <v>3673</v>
      </c>
      <c r="EK65" s="129" t="s">
        <v>3669</v>
      </c>
      <c r="EL65" s="127" t="s">
        <v>3736</v>
      </c>
      <c r="EM65" s="117">
        <v>150000</v>
      </c>
      <c r="EN65" s="121" t="s">
        <v>3671</v>
      </c>
      <c r="EO65" s="121" t="s">
        <v>213</v>
      </c>
      <c r="EP65" s="121">
        <v>2</v>
      </c>
      <c r="EQ65" s="121" t="s">
        <v>3731</v>
      </c>
      <c r="ER65" s="121" t="s">
        <v>3673</v>
      </c>
      <c r="ES65" s="118" t="s">
        <v>3669</v>
      </c>
      <c r="ET65" s="128" t="s">
        <v>3737</v>
      </c>
      <c r="EU65" s="128">
        <v>196</v>
      </c>
      <c r="EV65" s="128" t="s">
        <v>2425</v>
      </c>
      <c r="EW65" s="128" t="s">
        <v>300</v>
      </c>
      <c r="EX65" s="128">
        <v>3</v>
      </c>
      <c r="EY65" s="128" t="s">
        <v>3683</v>
      </c>
      <c r="EZ65" s="128" t="s">
        <v>674</v>
      </c>
      <c r="FA65" s="129" t="s">
        <v>46</v>
      </c>
      <c r="FB65" s="127" t="s">
        <v>3738</v>
      </c>
      <c r="FC65" s="121">
        <v>4</v>
      </c>
      <c r="FD65" s="121" t="s">
        <v>3671</v>
      </c>
      <c r="FE65" s="121" t="s">
        <v>213</v>
      </c>
      <c r="FF65" s="121">
        <v>2</v>
      </c>
      <c r="FG65" s="121" t="s">
        <v>3697</v>
      </c>
      <c r="FH65" s="121" t="s">
        <v>3673</v>
      </c>
      <c r="FI65" s="118" t="s">
        <v>3669</v>
      </c>
      <c r="FJ65" s="127" t="s">
        <v>3739</v>
      </c>
      <c r="FK65" s="128" t="s">
        <v>230</v>
      </c>
      <c r="FL65" s="128">
        <v>0</v>
      </c>
      <c r="FM65" s="128" t="s">
        <v>213</v>
      </c>
      <c r="FN65" s="128">
        <v>2</v>
      </c>
      <c r="FO65" s="128" t="s">
        <v>1421</v>
      </c>
      <c r="FP65" s="125">
        <v>0</v>
      </c>
      <c r="FQ65" s="126" t="s">
        <v>1040</v>
      </c>
      <c r="FR65" s="127" t="s">
        <v>3740</v>
      </c>
      <c r="FS65" s="121" t="s">
        <v>230</v>
      </c>
      <c r="FT65" s="121">
        <v>0</v>
      </c>
      <c r="FU65" s="121" t="s">
        <v>213</v>
      </c>
      <c r="FV65" s="121">
        <v>2</v>
      </c>
      <c r="FW65" s="121" t="s">
        <v>1421</v>
      </c>
      <c r="FX65" s="121">
        <v>0</v>
      </c>
      <c r="FY65" s="118" t="s">
        <v>1040</v>
      </c>
      <c r="FZ65" s="128" t="s">
        <v>3741</v>
      </c>
      <c r="GA65" s="128">
        <v>2</v>
      </c>
      <c r="GB65" s="128" t="s">
        <v>261</v>
      </c>
      <c r="GC65" s="128" t="s">
        <v>213</v>
      </c>
      <c r="GD65" s="128">
        <v>2</v>
      </c>
      <c r="GE65" s="128" t="s">
        <v>262</v>
      </c>
      <c r="GF65" s="128" t="s">
        <v>263</v>
      </c>
      <c r="GG65" s="129" t="s">
        <v>54</v>
      </c>
      <c r="GH65" s="127" t="s">
        <v>3742</v>
      </c>
      <c r="GI65" s="121">
        <v>3</v>
      </c>
      <c r="GJ65" s="121" t="s">
        <v>261</v>
      </c>
      <c r="GK65" s="121" t="s">
        <v>213</v>
      </c>
      <c r="GL65" s="121">
        <v>2</v>
      </c>
      <c r="GM65" s="121" t="s">
        <v>262</v>
      </c>
      <c r="GN65" s="121" t="s">
        <v>263</v>
      </c>
      <c r="GO65" s="118" t="s">
        <v>54</v>
      </c>
      <c r="GP65" s="128" t="s">
        <v>3743</v>
      </c>
      <c r="GQ65" s="128">
        <v>2</v>
      </c>
      <c r="GR65" s="128" t="s">
        <v>261</v>
      </c>
      <c r="GS65" s="128" t="s">
        <v>213</v>
      </c>
      <c r="GT65" s="128">
        <v>2</v>
      </c>
      <c r="GU65" s="128" t="s">
        <v>262</v>
      </c>
      <c r="GV65" s="128" t="s">
        <v>263</v>
      </c>
      <c r="GW65" s="129" t="s">
        <v>54</v>
      </c>
      <c r="GX65" s="127" t="s">
        <v>3744</v>
      </c>
      <c r="GY65" s="121">
        <v>0</v>
      </c>
      <c r="GZ65" s="121" t="s">
        <v>261</v>
      </c>
      <c r="HA65" s="121" t="s">
        <v>213</v>
      </c>
      <c r="HB65" s="121">
        <v>2</v>
      </c>
      <c r="HC65" s="121" t="s">
        <v>262</v>
      </c>
      <c r="HD65" s="121" t="s">
        <v>263</v>
      </c>
      <c r="HE65" s="118" t="s">
        <v>54</v>
      </c>
      <c r="HF65" s="128" t="s">
        <v>3745</v>
      </c>
      <c r="HG65" s="128">
        <v>3</v>
      </c>
      <c r="HH65" s="128" t="s">
        <v>261</v>
      </c>
      <c r="HI65" s="128" t="s">
        <v>213</v>
      </c>
      <c r="HJ65" s="128">
        <v>2</v>
      </c>
      <c r="HK65" s="128" t="s">
        <v>262</v>
      </c>
      <c r="HL65" s="128" t="s">
        <v>263</v>
      </c>
      <c r="HM65" s="129" t="s">
        <v>54</v>
      </c>
      <c r="HN65" s="127" t="s">
        <v>3746</v>
      </c>
      <c r="HO65" s="121">
        <v>3</v>
      </c>
      <c r="HP65" s="121" t="s">
        <v>261</v>
      </c>
      <c r="HQ65" s="121" t="s">
        <v>213</v>
      </c>
      <c r="HR65" s="121">
        <v>2</v>
      </c>
      <c r="HS65" s="121" t="s">
        <v>262</v>
      </c>
      <c r="HT65" s="121" t="s">
        <v>263</v>
      </c>
      <c r="HU65" s="118" t="s">
        <v>54</v>
      </c>
      <c r="HV65" s="128" t="s">
        <v>3747</v>
      </c>
      <c r="HW65" s="128">
        <v>2</v>
      </c>
      <c r="HX65" s="128" t="s">
        <v>261</v>
      </c>
      <c r="HY65" s="128" t="s">
        <v>213</v>
      </c>
      <c r="HZ65" s="128">
        <v>2</v>
      </c>
      <c r="IA65" s="128" t="s">
        <v>262</v>
      </c>
      <c r="IB65" s="128" t="s">
        <v>263</v>
      </c>
      <c r="IC65" s="129" t="s">
        <v>54</v>
      </c>
      <c r="ID65" s="127" t="s">
        <v>3748</v>
      </c>
      <c r="IE65" s="121">
        <v>1</v>
      </c>
      <c r="IF65" s="121" t="s">
        <v>261</v>
      </c>
      <c r="IG65" s="121" t="s">
        <v>213</v>
      </c>
      <c r="IH65" s="121">
        <v>2</v>
      </c>
      <c r="II65" s="121" t="s">
        <v>262</v>
      </c>
      <c r="IJ65" s="121" t="s">
        <v>263</v>
      </c>
      <c r="IK65" s="118" t="s">
        <v>54</v>
      </c>
      <c r="IL65" s="128" t="s">
        <v>3749</v>
      </c>
      <c r="IM65" s="128">
        <v>3</v>
      </c>
      <c r="IN65" s="128" t="s">
        <v>261</v>
      </c>
      <c r="IO65" s="128" t="s">
        <v>213</v>
      </c>
      <c r="IP65" s="128">
        <v>2</v>
      </c>
      <c r="IQ65" s="128" t="s">
        <v>262</v>
      </c>
      <c r="IR65" s="128" t="s">
        <v>263</v>
      </c>
      <c r="IS65" s="129" t="s">
        <v>54</v>
      </c>
    </row>
    <row r="66" spans="1:253" s="123" customFormat="1" ht="12.75" customHeight="1">
      <c r="A66" s="123" t="s">
        <v>3750</v>
      </c>
      <c r="B66" s="123" t="s">
        <v>273</v>
      </c>
      <c r="C66" s="123" t="s">
        <v>3751</v>
      </c>
      <c r="D66" s="123" t="s">
        <v>3659</v>
      </c>
      <c r="E66" s="123" t="s">
        <v>3660</v>
      </c>
      <c r="F66" s="123" t="s">
        <v>3752</v>
      </c>
      <c r="G66" s="116">
        <v>52247000</v>
      </c>
      <c r="H66" s="117" t="s">
        <v>3662</v>
      </c>
      <c r="I66" s="117" t="s">
        <v>213</v>
      </c>
      <c r="J66" s="117">
        <v>2</v>
      </c>
      <c r="K66" s="117" t="s">
        <v>3663</v>
      </c>
      <c r="L66" s="117" t="s">
        <v>3664</v>
      </c>
      <c r="M66" s="118" t="s">
        <v>57</v>
      </c>
      <c r="N66" s="127" t="s">
        <v>3753</v>
      </c>
      <c r="O66" s="119">
        <v>244843</v>
      </c>
      <c r="P66" s="119" t="s">
        <v>3754</v>
      </c>
      <c r="Q66" s="119" t="s">
        <v>213</v>
      </c>
      <c r="R66" s="119">
        <v>2</v>
      </c>
      <c r="S66" s="119" t="s">
        <v>3755</v>
      </c>
      <c r="T66" s="119" t="s">
        <v>3668</v>
      </c>
      <c r="U66" s="120" t="s">
        <v>3669</v>
      </c>
      <c r="V66" s="127" t="s">
        <v>3756</v>
      </c>
      <c r="W66" s="117">
        <v>6513000</v>
      </c>
      <c r="X66" s="117" t="s">
        <v>3671</v>
      </c>
      <c r="Y66" s="117" t="s">
        <v>213</v>
      </c>
      <c r="Z66" s="117">
        <v>2</v>
      </c>
      <c r="AA66" s="117" t="s">
        <v>3757</v>
      </c>
      <c r="AB66" s="117" t="s">
        <v>3673</v>
      </c>
      <c r="AC66" s="118" t="s">
        <v>3669</v>
      </c>
      <c r="AD66" s="127" t="s">
        <v>3758</v>
      </c>
      <c r="AE66" s="125">
        <v>3560000</v>
      </c>
      <c r="AF66" s="125" t="s">
        <v>3671</v>
      </c>
      <c r="AG66" s="125" t="s">
        <v>213</v>
      </c>
      <c r="AH66" s="125">
        <v>2</v>
      </c>
      <c r="AI66" s="125" t="s">
        <v>3759</v>
      </c>
      <c r="AJ66" s="125" t="s">
        <v>3673</v>
      </c>
      <c r="AK66" s="126" t="s">
        <v>3669</v>
      </c>
      <c r="AL66" s="127" t="s">
        <v>3760</v>
      </c>
      <c r="AM66" s="117">
        <v>111000</v>
      </c>
      <c r="AN66" s="117" t="s">
        <v>3761</v>
      </c>
      <c r="AO66" s="117" t="s">
        <v>300</v>
      </c>
      <c r="AP66" s="117">
        <v>3</v>
      </c>
      <c r="AQ66" s="117" t="s">
        <v>3762</v>
      </c>
      <c r="AR66" s="117" t="s">
        <v>3763</v>
      </c>
      <c r="AS66" s="118" t="s">
        <v>3764</v>
      </c>
      <c r="AT66" s="128" t="s">
        <v>3765</v>
      </c>
      <c r="AU66" s="125" t="s">
        <v>230</v>
      </c>
      <c r="AV66" s="125">
        <v>0</v>
      </c>
      <c r="AW66" s="125" t="s">
        <v>213</v>
      </c>
      <c r="AX66" s="125">
        <v>2</v>
      </c>
      <c r="AY66" s="125" t="s">
        <v>1421</v>
      </c>
      <c r="AZ66" s="125">
        <v>0</v>
      </c>
      <c r="BA66" s="126" t="s">
        <v>1040</v>
      </c>
      <c r="BB66" s="127" t="s">
        <v>3766</v>
      </c>
      <c r="BC66" s="117" t="s">
        <v>230</v>
      </c>
      <c r="BD66" s="117">
        <v>0</v>
      </c>
      <c r="BE66" s="117" t="s">
        <v>213</v>
      </c>
      <c r="BF66" s="117">
        <v>2</v>
      </c>
      <c r="BG66" s="117" t="s">
        <v>1421</v>
      </c>
      <c r="BH66" s="117">
        <v>0</v>
      </c>
      <c r="BI66" s="118" t="s">
        <v>1040</v>
      </c>
      <c r="BJ66" s="128" t="s">
        <v>3767</v>
      </c>
      <c r="BK66" s="128">
        <v>84</v>
      </c>
      <c r="BL66" s="128" t="s">
        <v>2425</v>
      </c>
      <c r="BM66" s="128" t="s">
        <v>300</v>
      </c>
      <c r="BN66" s="128">
        <v>3</v>
      </c>
      <c r="BO66" s="128" t="s">
        <v>3768</v>
      </c>
      <c r="BP66" s="125" t="s">
        <v>674</v>
      </c>
      <c r="BQ66" s="129" t="s">
        <v>46</v>
      </c>
      <c r="BR66" s="127" t="s">
        <v>3769</v>
      </c>
      <c r="BS66" s="121" t="s">
        <v>230</v>
      </c>
      <c r="BT66" s="121">
        <v>0</v>
      </c>
      <c r="BU66" s="121" t="s">
        <v>213</v>
      </c>
      <c r="BV66" s="121">
        <v>2</v>
      </c>
      <c r="BW66" s="121" t="s">
        <v>1421</v>
      </c>
      <c r="BX66" s="121">
        <v>0</v>
      </c>
      <c r="BY66" s="118" t="s">
        <v>1040</v>
      </c>
      <c r="BZ66" s="128" t="s">
        <v>3770</v>
      </c>
      <c r="CA66" s="128" t="s">
        <v>230</v>
      </c>
      <c r="CB66" s="128">
        <v>0</v>
      </c>
      <c r="CC66" s="128" t="s">
        <v>230</v>
      </c>
      <c r="CD66" s="128" t="s">
        <v>230</v>
      </c>
      <c r="CE66" s="128" t="s">
        <v>1421</v>
      </c>
      <c r="CF66" s="128">
        <v>0</v>
      </c>
      <c r="CG66" s="129" t="s">
        <v>1040</v>
      </c>
      <c r="CH66" s="127" t="s">
        <v>3771</v>
      </c>
      <c r="CI66" s="128" t="e">
        <v>#N/A</v>
      </c>
      <c r="CJ66" s="128" t="e">
        <v>#N/A</v>
      </c>
      <c r="CK66" s="128" t="e">
        <v>#N/A</v>
      </c>
      <c r="CL66" s="128" t="e">
        <v>#N/A</v>
      </c>
      <c r="CM66" s="128" t="e">
        <v>#N/A</v>
      </c>
      <c r="CN66" s="128" t="e">
        <v>#N/A</v>
      </c>
      <c r="CO66" s="130" t="e">
        <v>#N/A</v>
      </c>
      <c r="CP66" s="128" t="s">
        <v>3772</v>
      </c>
      <c r="CQ66" s="121" t="s">
        <v>230</v>
      </c>
      <c r="CR66" s="121">
        <v>0</v>
      </c>
      <c r="CS66" s="121" t="s">
        <v>213</v>
      </c>
      <c r="CT66" s="121">
        <v>2</v>
      </c>
      <c r="CU66" s="121" t="s">
        <v>1421</v>
      </c>
      <c r="CV66" s="121">
        <v>0</v>
      </c>
      <c r="CW66" s="118" t="s">
        <v>1040</v>
      </c>
      <c r="CX66" s="128" t="s">
        <v>3773</v>
      </c>
      <c r="CY66" s="125">
        <v>861000</v>
      </c>
      <c r="CZ66" s="125" t="s">
        <v>3671</v>
      </c>
      <c r="DA66" s="125" t="s">
        <v>213</v>
      </c>
      <c r="DB66" s="125">
        <v>2</v>
      </c>
      <c r="DC66" s="125" t="s">
        <v>3774</v>
      </c>
      <c r="DD66" s="125" t="s">
        <v>3673</v>
      </c>
      <c r="DE66" s="131" t="s">
        <v>3669</v>
      </c>
      <c r="DF66" s="127" t="s">
        <v>3775</v>
      </c>
      <c r="DG66" s="117">
        <v>2953000</v>
      </c>
      <c r="DH66" s="121" t="s">
        <v>3671</v>
      </c>
      <c r="DI66" s="121" t="s">
        <v>213</v>
      </c>
      <c r="DJ66" s="121">
        <v>2</v>
      </c>
      <c r="DK66" s="121" t="s">
        <v>3774</v>
      </c>
      <c r="DL66" s="121" t="s">
        <v>3673</v>
      </c>
      <c r="DM66" s="118" t="s">
        <v>3669</v>
      </c>
      <c r="DN66" s="128" t="s">
        <v>3776</v>
      </c>
      <c r="DO66" s="125">
        <v>2699000</v>
      </c>
      <c r="DP66" s="128" t="s">
        <v>3671</v>
      </c>
      <c r="DQ66" s="128" t="s">
        <v>213</v>
      </c>
      <c r="DR66" s="128">
        <v>2</v>
      </c>
      <c r="DS66" s="128" t="s">
        <v>3774</v>
      </c>
      <c r="DT66" s="128" t="s">
        <v>3673</v>
      </c>
      <c r="DU66" s="129" t="s">
        <v>3669</v>
      </c>
      <c r="DV66" s="127" t="s">
        <v>3777</v>
      </c>
      <c r="DW66" s="117">
        <v>800000</v>
      </c>
      <c r="DX66" s="121" t="s">
        <v>3671</v>
      </c>
      <c r="DY66" s="121" t="s">
        <v>213</v>
      </c>
      <c r="DZ66" s="121">
        <v>2</v>
      </c>
      <c r="EA66" s="121" t="s">
        <v>3774</v>
      </c>
      <c r="EB66" s="121" t="s">
        <v>3673</v>
      </c>
      <c r="EC66" s="118" t="s">
        <v>3669</v>
      </c>
      <c r="ED66" s="128" t="s">
        <v>3778</v>
      </c>
      <c r="EE66" s="125">
        <v>61000</v>
      </c>
      <c r="EF66" s="128" t="s">
        <v>3671</v>
      </c>
      <c r="EG66" s="128" t="s">
        <v>213</v>
      </c>
      <c r="EH66" s="128">
        <v>2</v>
      </c>
      <c r="EI66" s="128" t="s">
        <v>3774</v>
      </c>
      <c r="EJ66" s="128" t="s">
        <v>3673</v>
      </c>
      <c r="EK66" s="129" t="s">
        <v>3669</v>
      </c>
      <c r="EL66" s="127" t="s">
        <v>3779</v>
      </c>
      <c r="EM66" s="117">
        <v>0</v>
      </c>
      <c r="EN66" s="121" t="s">
        <v>3671</v>
      </c>
      <c r="EO66" s="121" t="s">
        <v>213</v>
      </c>
      <c r="EP66" s="121">
        <v>2</v>
      </c>
      <c r="EQ66" s="121" t="s">
        <v>3774</v>
      </c>
      <c r="ER66" s="121" t="s">
        <v>3673</v>
      </c>
      <c r="ES66" s="118" t="s">
        <v>3669</v>
      </c>
      <c r="ET66" s="128" t="s">
        <v>3780</v>
      </c>
      <c r="EU66" s="128">
        <v>196</v>
      </c>
      <c r="EV66" s="128" t="s">
        <v>2425</v>
      </c>
      <c r="EW66" s="128" t="s">
        <v>300</v>
      </c>
      <c r="EX66" s="128">
        <v>3</v>
      </c>
      <c r="EY66" s="128" t="s">
        <v>3683</v>
      </c>
      <c r="EZ66" s="128" t="s">
        <v>674</v>
      </c>
      <c r="FA66" s="129" t="s">
        <v>46</v>
      </c>
      <c r="FB66" s="127" t="s">
        <v>3781</v>
      </c>
      <c r="FC66" s="121">
        <v>3</v>
      </c>
      <c r="FD66" s="121" t="s">
        <v>3782</v>
      </c>
      <c r="FE66" s="121" t="s">
        <v>213</v>
      </c>
      <c r="FF66" s="121">
        <v>2</v>
      </c>
      <c r="FG66" s="121" t="s">
        <v>3783</v>
      </c>
      <c r="FH66" s="121" t="s">
        <v>3784</v>
      </c>
      <c r="FI66" s="118" t="s">
        <v>3669</v>
      </c>
      <c r="FJ66" s="127" t="s">
        <v>3785</v>
      </c>
      <c r="FK66" s="128" t="s">
        <v>230</v>
      </c>
      <c r="FL66" s="128">
        <v>0</v>
      </c>
      <c r="FM66" s="128" t="s">
        <v>213</v>
      </c>
      <c r="FN66" s="128">
        <v>2</v>
      </c>
      <c r="FO66" s="128" t="s">
        <v>1421</v>
      </c>
      <c r="FP66" s="125">
        <v>0</v>
      </c>
      <c r="FQ66" s="126" t="s">
        <v>1040</v>
      </c>
      <c r="FR66" s="127" t="s">
        <v>3786</v>
      </c>
      <c r="FS66" s="121" t="s">
        <v>230</v>
      </c>
      <c r="FT66" s="121">
        <v>0</v>
      </c>
      <c r="FU66" s="121" t="s">
        <v>213</v>
      </c>
      <c r="FV66" s="121">
        <v>2</v>
      </c>
      <c r="FW66" s="121" t="s">
        <v>1421</v>
      </c>
      <c r="FX66" s="121">
        <v>0</v>
      </c>
      <c r="FY66" s="118" t="s">
        <v>1040</v>
      </c>
      <c r="FZ66" s="128" t="s">
        <v>3787</v>
      </c>
      <c r="GA66" s="128">
        <v>2</v>
      </c>
      <c r="GB66" s="128" t="s">
        <v>261</v>
      </c>
      <c r="GC66" s="128" t="s">
        <v>213</v>
      </c>
      <c r="GD66" s="128">
        <v>2</v>
      </c>
      <c r="GE66" s="128" t="s">
        <v>262</v>
      </c>
      <c r="GF66" s="128" t="s">
        <v>263</v>
      </c>
      <c r="GG66" s="129" t="s">
        <v>54</v>
      </c>
      <c r="GH66" s="127" t="s">
        <v>3788</v>
      </c>
      <c r="GI66" s="121">
        <v>2</v>
      </c>
      <c r="GJ66" s="121" t="s">
        <v>261</v>
      </c>
      <c r="GK66" s="121" t="s">
        <v>213</v>
      </c>
      <c r="GL66" s="121">
        <v>2</v>
      </c>
      <c r="GM66" s="121" t="s">
        <v>262</v>
      </c>
      <c r="GN66" s="121" t="s">
        <v>263</v>
      </c>
      <c r="GO66" s="118" t="s">
        <v>54</v>
      </c>
      <c r="GP66" s="128" t="s">
        <v>3789</v>
      </c>
      <c r="GQ66" s="128">
        <v>2</v>
      </c>
      <c r="GR66" s="128" t="s">
        <v>261</v>
      </c>
      <c r="GS66" s="128" t="s">
        <v>213</v>
      </c>
      <c r="GT66" s="128">
        <v>2</v>
      </c>
      <c r="GU66" s="128" t="s">
        <v>262</v>
      </c>
      <c r="GV66" s="128" t="s">
        <v>263</v>
      </c>
      <c r="GW66" s="129" t="s">
        <v>54</v>
      </c>
      <c r="GX66" s="127" t="s">
        <v>3790</v>
      </c>
      <c r="GY66" s="121">
        <v>0</v>
      </c>
      <c r="GZ66" s="121" t="s">
        <v>261</v>
      </c>
      <c r="HA66" s="121" t="s">
        <v>213</v>
      </c>
      <c r="HB66" s="121">
        <v>2</v>
      </c>
      <c r="HC66" s="121" t="s">
        <v>262</v>
      </c>
      <c r="HD66" s="121" t="s">
        <v>263</v>
      </c>
      <c r="HE66" s="118" t="s">
        <v>54</v>
      </c>
      <c r="HF66" s="128" t="s">
        <v>3791</v>
      </c>
      <c r="HG66" s="128">
        <v>2</v>
      </c>
      <c r="HH66" s="128" t="s">
        <v>261</v>
      </c>
      <c r="HI66" s="128" t="s">
        <v>213</v>
      </c>
      <c r="HJ66" s="128">
        <v>2</v>
      </c>
      <c r="HK66" s="128" t="s">
        <v>262</v>
      </c>
      <c r="HL66" s="128" t="s">
        <v>263</v>
      </c>
      <c r="HM66" s="129" t="s">
        <v>54</v>
      </c>
      <c r="HN66" s="127" t="s">
        <v>3792</v>
      </c>
      <c r="HO66" s="121">
        <v>3</v>
      </c>
      <c r="HP66" s="121" t="s">
        <v>261</v>
      </c>
      <c r="HQ66" s="121" t="s">
        <v>213</v>
      </c>
      <c r="HR66" s="121">
        <v>2</v>
      </c>
      <c r="HS66" s="121" t="s">
        <v>262</v>
      </c>
      <c r="HT66" s="121" t="s">
        <v>263</v>
      </c>
      <c r="HU66" s="118" t="s">
        <v>54</v>
      </c>
      <c r="HV66" s="128" t="s">
        <v>3793</v>
      </c>
      <c r="HW66" s="128">
        <v>1</v>
      </c>
      <c r="HX66" s="128" t="s">
        <v>261</v>
      </c>
      <c r="HY66" s="128" t="s">
        <v>213</v>
      </c>
      <c r="HZ66" s="128">
        <v>2</v>
      </c>
      <c r="IA66" s="128" t="s">
        <v>262</v>
      </c>
      <c r="IB66" s="128" t="s">
        <v>263</v>
      </c>
      <c r="IC66" s="129" t="s">
        <v>54</v>
      </c>
      <c r="ID66" s="127" t="s">
        <v>3794</v>
      </c>
      <c r="IE66" s="121">
        <v>1</v>
      </c>
      <c r="IF66" s="121" t="s">
        <v>261</v>
      </c>
      <c r="IG66" s="121" t="s">
        <v>213</v>
      </c>
      <c r="IH66" s="121">
        <v>2</v>
      </c>
      <c r="II66" s="121" t="s">
        <v>262</v>
      </c>
      <c r="IJ66" s="121" t="s">
        <v>263</v>
      </c>
      <c r="IK66" s="118" t="s">
        <v>54</v>
      </c>
      <c r="IL66" s="128" t="s">
        <v>3795</v>
      </c>
      <c r="IM66" s="128">
        <v>2</v>
      </c>
      <c r="IN66" s="128" t="s">
        <v>261</v>
      </c>
      <c r="IO66" s="128" t="s">
        <v>213</v>
      </c>
      <c r="IP66" s="128">
        <v>2</v>
      </c>
      <c r="IQ66" s="128" t="s">
        <v>262</v>
      </c>
      <c r="IR66" s="128" t="s">
        <v>263</v>
      </c>
      <c r="IS66" s="129" t="s">
        <v>54</v>
      </c>
    </row>
    <row r="67" spans="1:253" s="123" customFormat="1" ht="12.75" customHeight="1">
      <c r="A67" s="123" t="s">
        <v>3796</v>
      </c>
      <c r="B67" s="123" t="s">
        <v>207</v>
      </c>
      <c r="C67" s="123" t="s">
        <v>3797</v>
      </c>
      <c r="D67" s="123" t="s">
        <v>3798</v>
      </c>
      <c r="E67" s="123" t="s">
        <v>3799</v>
      </c>
      <c r="F67" s="123" t="s">
        <v>3800</v>
      </c>
      <c r="G67" s="116">
        <v>28862000</v>
      </c>
      <c r="H67" s="117" t="s">
        <v>3801</v>
      </c>
      <c r="I67" s="117" t="s">
        <v>218</v>
      </c>
      <c r="J67" s="117">
        <v>1</v>
      </c>
      <c r="K67" s="117" t="s">
        <v>3802</v>
      </c>
      <c r="L67" s="117" t="s">
        <v>3803</v>
      </c>
      <c r="M67" s="118" t="s">
        <v>2072</v>
      </c>
      <c r="N67" s="127" t="s">
        <v>3804</v>
      </c>
      <c r="O67" s="119">
        <v>781990</v>
      </c>
      <c r="P67" s="119" t="s">
        <v>3805</v>
      </c>
      <c r="Q67" s="119" t="s">
        <v>213</v>
      </c>
      <c r="R67" s="119">
        <v>2</v>
      </c>
      <c r="S67" s="119" t="s">
        <v>3806</v>
      </c>
      <c r="T67" s="119" t="s">
        <v>3807</v>
      </c>
      <c r="U67" s="120" t="s">
        <v>59</v>
      </c>
      <c r="V67" s="127" t="s">
        <v>3808</v>
      </c>
      <c r="W67" s="117">
        <v>21456000</v>
      </c>
      <c r="X67" s="117" t="s">
        <v>3809</v>
      </c>
      <c r="Y67" s="117" t="s">
        <v>300</v>
      </c>
      <c r="Z67" s="117">
        <v>3</v>
      </c>
      <c r="AA67" s="117" t="s">
        <v>3810</v>
      </c>
      <c r="AB67" s="117" t="s">
        <v>3811</v>
      </c>
      <c r="AC67" s="118" t="s">
        <v>59</v>
      </c>
      <c r="AD67" s="127" t="s">
        <v>3812</v>
      </c>
      <c r="AE67" s="125">
        <v>6117000</v>
      </c>
      <c r="AF67" s="125" t="s">
        <v>3813</v>
      </c>
      <c r="AG67" s="125" t="s">
        <v>213</v>
      </c>
      <c r="AH67" s="125">
        <v>2</v>
      </c>
      <c r="AI67" s="125" t="s">
        <v>3814</v>
      </c>
      <c r="AJ67" s="125" t="s">
        <v>3815</v>
      </c>
      <c r="AK67" s="126" t="s">
        <v>59</v>
      </c>
      <c r="AL67" s="127" t="s">
        <v>3816</v>
      </c>
      <c r="AM67" s="117">
        <v>807000</v>
      </c>
      <c r="AN67" s="117" t="s">
        <v>3817</v>
      </c>
      <c r="AO67" s="117" t="s">
        <v>213</v>
      </c>
      <c r="AP67" s="117">
        <v>2</v>
      </c>
      <c r="AQ67" s="117" t="s">
        <v>3818</v>
      </c>
      <c r="AR67" s="117" t="s">
        <v>3819</v>
      </c>
      <c r="AS67" s="118" t="s">
        <v>59</v>
      </c>
      <c r="AT67" s="128" t="s">
        <v>3820</v>
      </c>
      <c r="AU67" s="125">
        <v>26</v>
      </c>
      <c r="AV67" s="125" t="s">
        <v>3821</v>
      </c>
      <c r="AW67" s="125" t="s">
        <v>300</v>
      </c>
      <c r="AX67" s="125">
        <v>3</v>
      </c>
      <c r="AY67" s="125" t="s">
        <v>3822</v>
      </c>
      <c r="AZ67" s="125" t="s">
        <v>674</v>
      </c>
      <c r="BA67" s="126" t="s">
        <v>538</v>
      </c>
      <c r="BB67" s="127" t="s">
        <v>3823</v>
      </c>
      <c r="BC67" s="117">
        <v>277460</v>
      </c>
      <c r="BD67" s="117" t="s">
        <v>3824</v>
      </c>
      <c r="BE67" s="117" t="s">
        <v>213</v>
      </c>
      <c r="BF67" s="117">
        <v>2</v>
      </c>
      <c r="BG67" s="117" t="s">
        <v>3825</v>
      </c>
      <c r="BH67" s="117" t="s">
        <v>3826</v>
      </c>
      <c r="BI67" s="118" t="s">
        <v>3827</v>
      </c>
      <c r="BJ67" s="128" t="s">
        <v>3828</v>
      </c>
      <c r="BK67" s="128">
        <v>663</v>
      </c>
      <c r="BL67" s="128" t="s">
        <v>3829</v>
      </c>
      <c r="BM67" s="128" t="s">
        <v>213</v>
      </c>
      <c r="BN67" s="128">
        <v>2</v>
      </c>
      <c r="BO67" s="128" t="s">
        <v>3830</v>
      </c>
      <c r="BP67" s="125" t="s">
        <v>3831</v>
      </c>
      <c r="BQ67" s="129" t="s">
        <v>59</v>
      </c>
      <c r="BR67" s="127" t="s">
        <v>3832</v>
      </c>
      <c r="BS67" s="121">
        <v>147000</v>
      </c>
      <c r="BT67" s="121" t="s">
        <v>3833</v>
      </c>
      <c r="BU67" s="121" t="s">
        <v>213</v>
      </c>
      <c r="BV67" s="121">
        <v>2</v>
      </c>
      <c r="BW67" s="121" t="s">
        <v>3834</v>
      </c>
      <c r="BX67" s="121" t="s">
        <v>3835</v>
      </c>
      <c r="BY67" s="118" t="s">
        <v>411</v>
      </c>
      <c r="BZ67" s="128" t="s">
        <v>3836</v>
      </c>
      <c r="CA67" s="128">
        <v>143000</v>
      </c>
      <c r="CB67" s="128" t="s">
        <v>3837</v>
      </c>
      <c r="CC67" s="128" t="s">
        <v>213</v>
      </c>
      <c r="CD67" s="128">
        <v>2</v>
      </c>
      <c r="CE67" s="128" t="s">
        <v>3838</v>
      </c>
      <c r="CF67" s="128" t="s">
        <v>3835</v>
      </c>
      <c r="CG67" s="129" t="s">
        <v>411</v>
      </c>
      <c r="CH67" s="127" t="s">
        <v>3839</v>
      </c>
      <c r="CI67" s="128" t="e">
        <v>#N/A</v>
      </c>
      <c r="CJ67" s="128" t="e">
        <v>#N/A</v>
      </c>
      <c r="CK67" s="128" t="e">
        <v>#N/A</v>
      </c>
      <c r="CL67" s="128" t="e">
        <v>#N/A</v>
      </c>
      <c r="CM67" s="128" t="e">
        <v>#N/A</v>
      </c>
      <c r="CN67" s="128" t="e">
        <v>#N/A</v>
      </c>
      <c r="CO67" s="130" t="e">
        <v>#N/A</v>
      </c>
      <c r="CP67" s="128" t="s">
        <v>3840</v>
      </c>
      <c r="CQ67" s="121">
        <v>773</v>
      </c>
      <c r="CR67" s="121" t="s">
        <v>3841</v>
      </c>
      <c r="CS67" s="121" t="s">
        <v>213</v>
      </c>
      <c r="CT67" s="121">
        <v>2</v>
      </c>
      <c r="CU67" s="121" t="s">
        <v>3842</v>
      </c>
      <c r="CV67" s="121" t="s">
        <v>3843</v>
      </c>
      <c r="CW67" s="118" t="s">
        <v>411</v>
      </c>
      <c r="CX67" s="128" t="s">
        <v>3844</v>
      </c>
      <c r="CY67" s="125">
        <v>2561000</v>
      </c>
      <c r="CZ67" s="125" t="s">
        <v>3845</v>
      </c>
      <c r="DA67" s="125" t="s">
        <v>300</v>
      </c>
      <c r="DB67" s="125">
        <v>3</v>
      </c>
      <c r="DC67" s="125" t="s">
        <v>3846</v>
      </c>
      <c r="DD67" s="125" t="s">
        <v>3847</v>
      </c>
      <c r="DE67" s="131" t="s">
        <v>59</v>
      </c>
      <c r="DF67" s="127" t="s">
        <v>3848</v>
      </c>
      <c r="DG67" s="117">
        <v>15339000</v>
      </c>
      <c r="DH67" s="121" t="s">
        <v>3845</v>
      </c>
      <c r="DI67" s="121" t="s">
        <v>300</v>
      </c>
      <c r="DJ67" s="121">
        <v>3</v>
      </c>
      <c r="DK67" s="121" t="s">
        <v>3846</v>
      </c>
      <c r="DL67" s="121" t="s">
        <v>3847</v>
      </c>
      <c r="DM67" s="118" t="s">
        <v>59</v>
      </c>
      <c r="DN67" s="128" t="s">
        <v>3849</v>
      </c>
      <c r="DO67" s="125">
        <v>3556000</v>
      </c>
      <c r="DP67" s="128" t="s">
        <v>3845</v>
      </c>
      <c r="DQ67" s="128" t="s">
        <v>300</v>
      </c>
      <c r="DR67" s="128">
        <v>3</v>
      </c>
      <c r="DS67" s="128" t="s">
        <v>3846</v>
      </c>
      <c r="DT67" s="128" t="s">
        <v>3847</v>
      </c>
      <c r="DU67" s="129" t="s">
        <v>59</v>
      </c>
      <c r="DV67" s="127" t="s">
        <v>3850</v>
      </c>
      <c r="DW67" s="117">
        <v>2377000</v>
      </c>
      <c r="DX67" s="121" t="s">
        <v>3845</v>
      </c>
      <c r="DY67" s="121" t="s">
        <v>300</v>
      </c>
      <c r="DZ67" s="121">
        <v>3</v>
      </c>
      <c r="EA67" s="121" t="s">
        <v>3846</v>
      </c>
      <c r="EB67" s="121" t="s">
        <v>3847</v>
      </c>
      <c r="EC67" s="118" t="s">
        <v>59</v>
      </c>
      <c r="ED67" s="128" t="s">
        <v>3851</v>
      </c>
      <c r="EE67" s="125">
        <v>184000</v>
      </c>
      <c r="EF67" s="128" t="s">
        <v>3845</v>
      </c>
      <c r="EG67" s="128" t="s">
        <v>300</v>
      </c>
      <c r="EH67" s="128">
        <v>3</v>
      </c>
      <c r="EI67" s="128" t="s">
        <v>3846</v>
      </c>
      <c r="EJ67" s="128" t="s">
        <v>3847</v>
      </c>
      <c r="EK67" s="129" t="s">
        <v>59</v>
      </c>
      <c r="EL67" s="127" t="s">
        <v>3852</v>
      </c>
      <c r="EM67" s="117">
        <v>0</v>
      </c>
      <c r="EN67" s="121" t="s">
        <v>3853</v>
      </c>
      <c r="EO67" s="121" t="s">
        <v>213</v>
      </c>
      <c r="EP67" s="121">
        <v>2</v>
      </c>
      <c r="EQ67" s="121" t="s">
        <v>3854</v>
      </c>
      <c r="ER67" s="121" t="s">
        <v>3855</v>
      </c>
      <c r="ES67" s="118" t="s">
        <v>50</v>
      </c>
      <c r="ET67" s="128" t="s">
        <v>3856</v>
      </c>
      <c r="EU67" s="128">
        <v>663</v>
      </c>
      <c r="EV67" s="128" t="s">
        <v>3829</v>
      </c>
      <c r="EW67" s="128" t="s">
        <v>213</v>
      </c>
      <c r="EX67" s="128">
        <v>2</v>
      </c>
      <c r="EY67" s="128" t="s">
        <v>3830</v>
      </c>
      <c r="EZ67" s="128" t="s">
        <v>3831</v>
      </c>
      <c r="FA67" s="129" t="s">
        <v>59</v>
      </c>
      <c r="FB67" s="127" t="s">
        <v>3857</v>
      </c>
      <c r="FC67" s="121">
        <v>3</v>
      </c>
      <c r="FD67" s="121" t="s">
        <v>230</v>
      </c>
      <c r="FE67" s="121" t="s">
        <v>218</v>
      </c>
      <c r="FF67" s="121">
        <v>1</v>
      </c>
      <c r="FG67" s="121" t="s">
        <v>3858</v>
      </c>
      <c r="FH67" s="121" t="s">
        <v>230</v>
      </c>
      <c r="FI67" s="118" t="s">
        <v>411</v>
      </c>
      <c r="FJ67" s="127" t="s">
        <v>3859</v>
      </c>
      <c r="FK67" s="128" t="s">
        <v>230</v>
      </c>
      <c r="FL67" s="128" t="s">
        <v>230</v>
      </c>
      <c r="FM67" s="128" t="s">
        <v>230</v>
      </c>
      <c r="FN67" s="128" t="s">
        <v>230</v>
      </c>
      <c r="FO67" s="128" t="s">
        <v>230</v>
      </c>
      <c r="FP67" s="125" t="s">
        <v>230</v>
      </c>
      <c r="FQ67" s="126" t="s">
        <v>411</v>
      </c>
      <c r="FR67" s="127" t="s">
        <v>3860</v>
      </c>
      <c r="FS67" s="121" t="s">
        <v>230</v>
      </c>
      <c r="FT67" s="121" t="s">
        <v>230</v>
      </c>
      <c r="FU67" s="121" t="s">
        <v>230</v>
      </c>
      <c r="FV67" s="121" t="s">
        <v>230</v>
      </c>
      <c r="FW67" s="121" t="s">
        <v>230</v>
      </c>
      <c r="FX67" s="121" t="s">
        <v>230</v>
      </c>
      <c r="FY67" s="118" t="s">
        <v>411</v>
      </c>
      <c r="FZ67" s="128" t="s">
        <v>3861</v>
      </c>
      <c r="GA67" s="128">
        <v>1</v>
      </c>
      <c r="GB67" s="128" t="s">
        <v>261</v>
      </c>
      <c r="GC67" s="128" t="s">
        <v>213</v>
      </c>
      <c r="GD67" s="128">
        <v>2</v>
      </c>
      <c r="GE67" s="128" t="s">
        <v>262</v>
      </c>
      <c r="GF67" s="128" t="s">
        <v>263</v>
      </c>
      <c r="GG67" s="129" t="s">
        <v>68</v>
      </c>
      <c r="GH67" s="127" t="s">
        <v>3862</v>
      </c>
      <c r="GI67" s="121">
        <v>2</v>
      </c>
      <c r="GJ67" s="121" t="s">
        <v>261</v>
      </c>
      <c r="GK67" s="121" t="s">
        <v>213</v>
      </c>
      <c r="GL67" s="121">
        <v>2</v>
      </c>
      <c r="GM67" s="121" t="s">
        <v>262</v>
      </c>
      <c r="GN67" s="121" t="s">
        <v>263</v>
      </c>
      <c r="GO67" s="118" t="s">
        <v>68</v>
      </c>
      <c r="GP67" s="128" t="s">
        <v>3863</v>
      </c>
      <c r="GQ67" s="128">
        <v>2</v>
      </c>
      <c r="GR67" s="128" t="s">
        <v>261</v>
      </c>
      <c r="GS67" s="128" t="s">
        <v>213</v>
      </c>
      <c r="GT67" s="128">
        <v>2</v>
      </c>
      <c r="GU67" s="128" t="s">
        <v>262</v>
      </c>
      <c r="GV67" s="128" t="s">
        <v>263</v>
      </c>
      <c r="GW67" s="129" t="s">
        <v>68</v>
      </c>
      <c r="GX67" s="127" t="s">
        <v>3864</v>
      </c>
      <c r="GY67" s="121">
        <v>0</v>
      </c>
      <c r="GZ67" s="121" t="s">
        <v>261</v>
      </c>
      <c r="HA67" s="121" t="s">
        <v>213</v>
      </c>
      <c r="HB67" s="121">
        <v>2</v>
      </c>
      <c r="HC67" s="121" t="s">
        <v>262</v>
      </c>
      <c r="HD67" s="121" t="s">
        <v>263</v>
      </c>
      <c r="HE67" s="118" t="s">
        <v>68</v>
      </c>
      <c r="HF67" s="128" t="s">
        <v>3865</v>
      </c>
      <c r="HG67" s="128">
        <v>1</v>
      </c>
      <c r="HH67" s="128" t="s">
        <v>261</v>
      </c>
      <c r="HI67" s="128" t="s">
        <v>213</v>
      </c>
      <c r="HJ67" s="128">
        <v>2</v>
      </c>
      <c r="HK67" s="128" t="s">
        <v>262</v>
      </c>
      <c r="HL67" s="128" t="s">
        <v>263</v>
      </c>
      <c r="HM67" s="129" t="s">
        <v>68</v>
      </c>
      <c r="HN67" s="127" t="s">
        <v>3866</v>
      </c>
      <c r="HO67" s="121">
        <v>2</v>
      </c>
      <c r="HP67" s="121" t="s">
        <v>261</v>
      </c>
      <c r="HQ67" s="121" t="s">
        <v>213</v>
      </c>
      <c r="HR67" s="121">
        <v>2</v>
      </c>
      <c r="HS67" s="121" t="s">
        <v>262</v>
      </c>
      <c r="HT67" s="121" t="s">
        <v>263</v>
      </c>
      <c r="HU67" s="118" t="s">
        <v>68</v>
      </c>
      <c r="HV67" s="128" t="s">
        <v>3867</v>
      </c>
      <c r="HW67" s="128">
        <v>3</v>
      </c>
      <c r="HX67" s="128" t="s">
        <v>261</v>
      </c>
      <c r="HY67" s="128" t="s">
        <v>213</v>
      </c>
      <c r="HZ67" s="128">
        <v>2</v>
      </c>
      <c r="IA67" s="128" t="s">
        <v>262</v>
      </c>
      <c r="IB67" s="128" t="s">
        <v>263</v>
      </c>
      <c r="IC67" s="129" t="s">
        <v>68</v>
      </c>
      <c r="ID67" s="127" t="s">
        <v>3868</v>
      </c>
      <c r="IE67" s="121">
        <v>1</v>
      </c>
      <c r="IF67" s="121" t="s">
        <v>261</v>
      </c>
      <c r="IG67" s="121" t="s">
        <v>213</v>
      </c>
      <c r="IH67" s="121">
        <v>2</v>
      </c>
      <c r="II67" s="121" t="s">
        <v>262</v>
      </c>
      <c r="IJ67" s="121" t="s">
        <v>263</v>
      </c>
      <c r="IK67" s="118" t="s">
        <v>68</v>
      </c>
      <c r="IL67" s="128" t="s">
        <v>3869</v>
      </c>
      <c r="IM67" s="128">
        <v>1</v>
      </c>
      <c r="IN67" s="128" t="s">
        <v>261</v>
      </c>
      <c r="IO67" s="128" t="s">
        <v>213</v>
      </c>
      <c r="IP67" s="128">
        <v>2</v>
      </c>
      <c r="IQ67" s="128" t="s">
        <v>262</v>
      </c>
      <c r="IR67" s="128" t="s">
        <v>263</v>
      </c>
      <c r="IS67" s="129" t="s">
        <v>68</v>
      </c>
    </row>
    <row r="68" spans="1:253" s="123" customFormat="1" ht="12.75" customHeight="1">
      <c r="A68" s="123" t="s">
        <v>3870</v>
      </c>
      <c r="B68" s="123" t="s">
        <v>3492</v>
      </c>
      <c r="C68" s="123" t="s">
        <v>3871</v>
      </c>
      <c r="D68" s="123" t="s">
        <v>3798</v>
      </c>
      <c r="E68" s="123" t="s">
        <v>3799</v>
      </c>
      <c r="F68" s="123" t="s">
        <v>3872</v>
      </c>
      <c r="G68" s="116">
        <v>28860000</v>
      </c>
      <c r="H68" s="117" t="s">
        <v>3801</v>
      </c>
      <c r="I68" s="117" t="s">
        <v>218</v>
      </c>
      <c r="J68" s="117">
        <v>1</v>
      </c>
      <c r="K68" s="117" t="s">
        <v>3873</v>
      </c>
      <c r="L68" s="117" t="s">
        <v>3803</v>
      </c>
      <c r="M68" s="118" t="s">
        <v>1358</v>
      </c>
      <c r="N68" s="127" t="s">
        <v>3874</v>
      </c>
      <c r="O68" s="119">
        <v>280615</v>
      </c>
      <c r="P68" s="119" t="s">
        <v>3875</v>
      </c>
      <c r="Q68" s="119" t="s">
        <v>300</v>
      </c>
      <c r="R68" s="119">
        <v>3</v>
      </c>
      <c r="S68" s="119" t="s">
        <v>3876</v>
      </c>
      <c r="T68" s="119" t="s">
        <v>3877</v>
      </c>
      <c r="U68" s="120" t="s">
        <v>59</v>
      </c>
      <c r="V68" s="127" t="s">
        <v>3878</v>
      </c>
      <c r="W68" s="117">
        <v>4941000</v>
      </c>
      <c r="X68" s="117" t="s">
        <v>3879</v>
      </c>
      <c r="Y68" s="117" t="s">
        <v>300</v>
      </c>
      <c r="Z68" s="117">
        <v>3</v>
      </c>
      <c r="AA68" s="117" t="s">
        <v>3880</v>
      </c>
      <c r="AB68" s="117" t="s">
        <v>3881</v>
      </c>
      <c r="AC68" s="118" t="s">
        <v>59</v>
      </c>
      <c r="AD68" s="127" t="s">
        <v>3882</v>
      </c>
      <c r="AE68" s="125">
        <v>3057000</v>
      </c>
      <c r="AF68" s="125" t="s">
        <v>3883</v>
      </c>
      <c r="AG68" s="125" t="s">
        <v>300</v>
      </c>
      <c r="AH68" s="125">
        <v>3</v>
      </c>
      <c r="AI68" s="125" t="s">
        <v>3884</v>
      </c>
      <c r="AJ68" s="125" t="s">
        <v>3885</v>
      </c>
      <c r="AK68" s="126" t="s">
        <v>59</v>
      </c>
      <c r="AL68" s="127" t="s">
        <v>3886</v>
      </c>
      <c r="AM68" s="117">
        <v>670000</v>
      </c>
      <c r="AN68" s="117" t="s">
        <v>3887</v>
      </c>
      <c r="AO68" s="117" t="s">
        <v>213</v>
      </c>
      <c r="AP68" s="117">
        <v>2</v>
      </c>
      <c r="AQ68" s="117" t="s">
        <v>3888</v>
      </c>
      <c r="AR68" s="117" t="s">
        <v>3889</v>
      </c>
      <c r="AS68" s="118" t="s">
        <v>59</v>
      </c>
      <c r="AT68" s="128" t="s">
        <v>3890</v>
      </c>
      <c r="AU68" s="125" t="s">
        <v>230</v>
      </c>
      <c r="AV68" s="125" t="s">
        <v>230</v>
      </c>
      <c r="AW68" s="125" t="s">
        <v>230</v>
      </c>
      <c r="AX68" s="125" t="s">
        <v>230</v>
      </c>
      <c r="AY68" s="125" t="s">
        <v>230</v>
      </c>
      <c r="AZ68" s="125" t="s">
        <v>230</v>
      </c>
      <c r="BA68" s="126" t="s">
        <v>3891</v>
      </c>
      <c r="BB68" s="127" t="s">
        <v>3892</v>
      </c>
      <c r="BC68" s="117">
        <v>0</v>
      </c>
      <c r="BD68" s="117" t="s">
        <v>230</v>
      </c>
      <c r="BE68" s="117" t="s">
        <v>230</v>
      </c>
      <c r="BF68" s="117" t="s">
        <v>230</v>
      </c>
      <c r="BG68" s="117" t="s">
        <v>3893</v>
      </c>
      <c r="BH68" s="117" t="s">
        <v>230</v>
      </c>
      <c r="BI68" s="118" t="s">
        <v>3827</v>
      </c>
      <c r="BJ68" s="128" t="s">
        <v>3894</v>
      </c>
      <c r="BK68" s="128">
        <v>620</v>
      </c>
      <c r="BL68" s="128" t="s">
        <v>2999</v>
      </c>
      <c r="BM68" s="128" t="s">
        <v>213</v>
      </c>
      <c r="BN68" s="128">
        <v>2</v>
      </c>
      <c r="BO68" s="128" t="s">
        <v>3895</v>
      </c>
      <c r="BP68" s="125" t="s">
        <v>674</v>
      </c>
      <c r="BQ68" s="129" t="s">
        <v>59</v>
      </c>
      <c r="BR68" s="127" t="s">
        <v>3896</v>
      </c>
      <c r="BS68" s="121" t="s">
        <v>230</v>
      </c>
      <c r="BT68" s="121" t="s">
        <v>230</v>
      </c>
      <c r="BU68" s="121" t="s">
        <v>230</v>
      </c>
      <c r="BV68" s="121" t="s">
        <v>230</v>
      </c>
      <c r="BW68" s="121" t="s">
        <v>230</v>
      </c>
      <c r="BX68" s="121" t="s">
        <v>230</v>
      </c>
      <c r="BY68" s="118" t="s">
        <v>1358</v>
      </c>
      <c r="BZ68" s="128" t="s">
        <v>3897</v>
      </c>
      <c r="CA68" s="128" t="s">
        <v>230</v>
      </c>
      <c r="CB68" s="128" t="s">
        <v>230</v>
      </c>
      <c r="CC68" s="128" t="s">
        <v>230</v>
      </c>
      <c r="CD68" s="128" t="s">
        <v>230</v>
      </c>
      <c r="CE68" s="128" t="s">
        <v>230</v>
      </c>
      <c r="CF68" s="128" t="s">
        <v>230</v>
      </c>
      <c r="CG68" s="129" t="s">
        <v>1358</v>
      </c>
      <c r="CH68" s="127" t="s">
        <v>3898</v>
      </c>
      <c r="CI68" s="128" t="e">
        <v>#N/A</v>
      </c>
      <c r="CJ68" s="128" t="e">
        <v>#N/A</v>
      </c>
      <c r="CK68" s="128" t="e">
        <v>#N/A</v>
      </c>
      <c r="CL68" s="128" t="e">
        <v>#N/A</v>
      </c>
      <c r="CM68" s="128" t="e">
        <v>#N/A</v>
      </c>
      <c r="CN68" s="128" t="e">
        <v>#N/A</v>
      </c>
      <c r="CO68" s="130" t="e">
        <v>#N/A</v>
      </c>
      <c r="CP68" s="128" t="s">
        <v>3899</v>
      </c>
      <c r="CQ68" s="121" t="s">
        <v>230</v>
      </c>
      <c r="CR68" s="121">
        <v>0</v>
      </c>
      <c r="CS68" s="121" t="s">
        <v>213</v>
      </c>
      <c r="CT68" s="121">
        <v>2</v>
      </c>
      <c r="CU68" s="121">
        <v>0</v>
      </c>
      <c r="CV68" s="121">
        <v>0</v>
      </c>
      <c r="CW68" s="118" t="s">
        <v>1358</v>
      </c>
      <c r="CX68" s="128" t="s">
        <v>3900</v>
      </c>
      <c r="CY68" s="125">
        <v>1577000</v>
      </c>
      <c r="CZ68" s="125" t="s">
        <v>3901</v>
      </c>
      <c r="DA68" s="125" t="s">
        <v>300</v>
      </c>
      <c r="DB68" s="125">
        <v>3</v>
      </c>
      <c r="DC68" s="125" t="s">
        <v>3902</v>
      </c>
      <c r="DD68" s="125" t="s">
        <v>3903</v>
      </c>
      <c r="DE68" s="131" t="s">
        <v>59</v>
      </c>
      <c r="DF68" s="127" t="s">
        <v>3904</v>
      </c>
      <c r="DG68" s="117">
        <v>1885000</v>
      </c>
      <c r="DH68" s="121" t="s">
        <v>3901</v>
      </c>
      <c r="DI68" s="121" t="s">
        <v>300</v>
      </c>
      <c r="DJ68" s="121">
        <v>3</v>
      </c>
      <c r="DK68" s="121" t="s">
        <v>3902</v>
      </c>
      <c r="DL68" s="121" t="s">
        <v>3903</v>
      </c>
      <c r="DM68" s="118" t="s">
        <v>59</v>
      </c>
      <c r="DN68" s="128" t="s">
        <v>3905</v>
      </c>
      <c r="DO68" s="125">
        <v>1480000</v>
      </c>
      <c r="DP68" s="128" t="s">
        <v>3901</v>
      </c>
      <c r="DQ68" s="128" t="s">
        <v>300</v>
      </c>
      <c r="DR68" s="128">
        <v>3</v>
      </c>
      <c r="DS68" s="128" t="s">
        <v>3902</v>
      </c>
      <c r="DT68" s="128" t="s">
        <v>3903</v>
      </c>
      <c r="DU68" s="129" t="s">
        <v>59</v>
      </c>
      <c r="DV68" s="127" t="s">
        <v>3906</v>
      </c>
      <c r="DW68" s="117">
        <v>1436000</v>
      </c>
      <c r="DX68" s="121" t="s">
        <v>3901</v>
      </c>
      <c r="DY68" s="121" t="s">
        <v>300</v>
      </c>
      <c r="DZ68" s="121">
        <v>3</v>
      </c>
      <c r="EA68" s="121" t="s">
        <v>3902</v>
      </c>
      <c r="EB68" s="121" t="s">
        <v>3903</v>
      </c>
      <c r="EC68" s="118" t="s">
        <v>59</v>
      </c>
      <c r="ED68" s="128" t="s">
        <v>3907</v>
      </c>
      <c r="EE68" s="125">
        <v>141000</v>
      </c>
      <c r="EF68" s="128" t="s">
        <v>3901</v>
      </c>
      <c r="EG68" s="128" t="s">
        <v>300</v>
      </c>
      <c r="EH68" s="128">
        <v>3</v>
      </c>
      <c r="EI68" s="128" t="s">
        <v>3902</v>
      </c>
      <c r="EJ68" s="128" t="s">
        <v>3903</v>
      </c>
      <c r="EK68" s="129" t="s">
        <v>59</v>
      </c>
      <c r="EL68" s="127" t="s">
        <v>3908</v>
      </c>
      <c r="EM68" s="117">
        <v>0</v>
      </c>
      <c r="EN68" s="121" t="s">
        <v>3901</v>
      </c>
      <c r="EO68" s="121" t="s">
        <v>300</v>
      </c>
      <c r="EP68" s="121">
        <v>3</v>
      </c>
      <c r="EQ68" s="121" t="s">
        <v>3902</v>
      </c>
      <c r="ER68" s="121" t="s">
        <v>3903</v>
      </c>
      <c r="ES68" s="118" t="s">
        <v>59</v>
      </c>
      <c r="ET68" s="128" t="s">
        <v>3909</v>
      </c>
      <c r="EU68" s="128">
        <v>663</v>
      </c>
      <c r="EV68" s="128" t="s">
        <v>3829</v>
      </c>
      <c r="EW68" s="128" t="s">
        <v>213</v>
      </c>
      <c r="EX68" s="128">
        <v>2</v>
      </c>
      <c r="EY68" s="128" t="s">
        <v>3830</v>
      </c>
      <c r="EZ68" s="128" t="s">
        <v>3831</v>
      </c>
      <c r="FA68" s="129" t="s">
        <v>59</v>
      </c>
      <c r="FB68" s="127" t="s">
        <v>3910</v>
      </c>
      <c r="FC68" s="121">
        <v>63423</v>
      </c>
      <c r="FD68" s="121" t="s">
        <v>3911</v>
      </c>
      <c r="FE68" s="121" t="s">
        <v>213</v>
      </c>
      <c r="FF68" s="121">
        <v>2</v>
      </c>
      <c r="FG68" s="121" t="s">
        <v>3912</v>
      </c>
      <c r="FH68" s="121" t="s">
        <v>3913</v>
      </c>
      <c r="FI68" s="118" t="s">
        <v>68</v>
      </c>
      <c r="FJ68" s="127" t="s">
        <v>3914</v>
      </c>
      <c r="FK68" s="128" t="s">
        <v>230</v>
      </c>
      <c r="FL68" s="128">
        <v>0</v>
      </c>
      <c r="FM68" s="128" t="s">
        <v>213</v>
      </c>
      <c r="FN68" s="128">
        <v>2</v>
      </c>
      <c r="FO68" s="128" t="s">
        <v>3915</v>
      </c>
      <c r="FP68" s="125">
        <v>0</v>
      </c>
      <c r="FQ68" s="126" t="s">
        <v>1358</v>
      </c>
      <c r="FR68" s="127" t="s">
        <v>3916</v>
      </c>
      <c r="FS68" s="121" t="s">
        <v>230</v>
      </c>
      <c r="FT68" s="121" t="s">
        <v>230</v>
      </c>
      <c r="FU68" s="121" t="s">
        <v>230</v>
      </c>
      <c r="FV68" s="121" t="s">
        <v>230</v>
      </c>
      <c r="FW68" s="121" t="s">
        <v>230</v>
      </c>
      <c r="FX68" s="121" t="s">
        <v>230</v>
      </c>
      <c r="FY68" s="118" t="s">
        <v>3891</v>
      </c>
      <c r="FZ68" s="128" t="s">
        <v>3917</v>
      </c>
      <c r="GA68" s="128">
        <v>0</v>
      </c>
      <c r="GB68" s="128" t="s">
        <v>634</v>
      </c>
      <c r="GC68" s="128" t="s">
        <v>218</v>
      </c>
      <c r="GD68" s="128">
        <v>1</v>
      </c>
      <c r="GE68" s="128" t="s">
        <v>635</v>
      </c>
      <c r="GF68" s="128" t="s">
        <v>636</v>
      </c>
      <c r="GG68" s="129" t="s">
        <v>538</v>
      </c>
      <c r="GH68" s="127" t="s">
        <v>3918</v>
      </c>
      <c r="GI68" s="121">
        <v>1</v>
      </c>
      <c r="GJ68" s="121" t="s">
        <v>328</v>
      </c>
      <c r="GK68" s="121" t="s">
        <v>213</v>
      </c>
      <c r="GL68" s="121">
        <v>2</v>
      </c>
      <c r="GM68" s="121" t="s">
        <v>328</v>
      </c>
      <c r="GN68" s="121" t="s">
        <v>1927</v>
      </c>
      <c r="GO68" s="118" t="s">
        <v>3919</v>
      </c>
      <c r="GP68" s="128" t="s">
        <v>3920</v>
      </c>
      <c r="GQ68" s="128">
        <v>0</v>
      </c>
      <c r="GR68" s="128" t="s">
        <v>634</v>
      </c>
      <c r="GS68" s="128" t="s">
        <v>213</v>
      </c>
      <c r="GT68" s="128">
        <v>2</v>
      </c>
      <c r="GU68" s="128" t="s">
        <v>635</v>
      </c>
      <c r="GV68" s="128" t="s">
        <v>636</v>
      </c>
      <c r="GW68" s="129" t="s">
        <v>538</v>
      </c>
      <c r="GX68" s="127" t="s">
        <v>3921</v>
      </c>
      <c r="GY68" s="121">
        <v>0</v>
      </c>
      <c r="GZ68" s="121" t="s">
        <v>634</v>
      </c>
      <c r="HA68" s="121" t="s">
        <v>213</v>
      </c>
      <c r="HB68" s="121">
        <v>2</v>
      </c>
      <c r="HC68" s="121" t="s">
        <v>635</v>
      </c>
      <c r="HD68" s="121" t="s">
        <v>636</v>
      </c>
      <c r="HE68" s="118" t="s">
        <v>538</v>
      </c>
      <c r="HF68" s="128" t="s">
        <v>3922</v>
      </c>
      <c r="HG68" s="128">
        <v>0</v>
      </c>
      <c r="HH68" s="128" t="s">
        <v>634</v>
      </c>
      <c r="HI68" s="128" t="s">
        <v>300</v>
      </c>
      <c r="HJ68" s="128">
        <v>3</v>
      </c>
      <c r="HK68" s="128" t="s">
        <v>635</v>
      </c>
      <c r="HL68" s="128" t="s">
        <v>636</v>
      </c>
      <c r="HM68" s="129" t="s">
        <v>538</v>
      </c>
      <c r="HN68" s="127" t="s">
        <v>3923</v>
      </c>
      <c r="HO68" s="121">
        <v>2</v>
      </c>
      <c r="HP68" s="121" t="s">
        <v>634</v>
      </c>
      <c r="HQ68" s="121" t="s">
        <v>213</v>
      </c>
      <c r="HR68" s="121">
        <v>2</v>
      </c>
      <c r="HS68" s="121" t="s">
        <v>635</v>
      </c>
      <c r="HT68" s="121" t="s">
        <v>636</v>
      </c>
      <c r="HU68" s="118" t="s">
        <v>538</v>
      </c>
      <c r="HV68" s="128" t="s">
        <v>3924</v>
      </c>
      <c r="HW68" s="128">
        <v>1</v>
      </c>
      <c r="HX68" s="128" t="s">
        <v>328</v>
      </c>
      <c r="HY68" s="128" t="s">
        <v>213</v>
      </c>
      <c r="HZ68" s="128">
        <v>2</v>
      </c>
      <c r="IA68" s="128" t="s">
        <v>328</v>
      </c>
      <c r="IB68" s="128" t="s">
        <v>1927</v>
      </c>
      <c r="IC68" s="129" t="s">
        <v>3925</v>
      </c>
      <c r="ID68" s="127" t="s">
        <v>3926</v>
      </c>
      <c r="IE68" s="121">
        <v>1</v>
      </c>
      <c r="IF68" s="121" t="s">
        <v>634</v>
      </c>
      <c r="IG68" s="121" t="s">
        <v>213</v>
      </c>
      <c r="IH68" s="121">
        <v>2</v>
      </c>
      <c r="II68" s="121" t="s">
        <v>635</v>
      </c>
      <c r="IJ68" s="121" t="s">
        <v>636</v>
      </c>
      <c r="IK68" s="118" t="s">
        <v>538</v>
      </c>
      <c r="IL68" s="128" t="s">
        <v>3927</v>
      </c>
      <c r="IM68" s="128">
        <v>1</v>
      </c>
      <c r="IN68" s="128" t="s">
        <v>634</v>
      </c>
      <c r="IO68" s="128" t="s">
        <v>213</v>
      </c>
      <c r="IP68" s="128">
        <v>2</v>
      </c>
      <c r="IQ68" s="128" t="s">
        <v>635</v>
      </c>
      <c r="IR68" s="128" t="s">
        <v>636</v>
      </c>
      <c r="IS68" s="129" t="s">
        <v>538</v>
      </c>
    </row>
    <row r="69" spans="1:253" s="123" customFormat="1" ht="12.75" customHeight="1">
      <c r="A69" s="123" t="s">
        <v>3928</v>
      </c>
      <c r="B69" s="123" t="s">
        <v>3929</v>
      </c>
      <c r="C69" s="123" t="s">
        <v>3930</v>
      </c>
      <c r="D69" s="123" t="s">
        <v>3798</v>
      </c>
      <c r="E69" s="123" t="s">
        <v>3799</v>
      </c>
      <c r="F69" s="123" t="s">
        <v>3931</v>
      </c>
      <c r="G69" s="116">
        <v>28862000</v>
      </c>
      <c r="H69" s="117" t="s">
        <v>3932</v>
      </c>
      <c r="I69" s="117" t="s">
        <v>218</v>
      </c>
      <c r="J69" s="117">
        <v>1</v>
      </c>
      <c r="K69" s="117" t="s">
        <v>3933</v>
      </c>
      <c r="L69" s="117" t="s">
        <v>3803</v>
      </c>
      <c r="M69" s="118" t="s">
        <v>3934</v>
      </c>
      <c r="N69" s="127" t="s">
        <v>3935</v>
      </c>
      <c r="O69" s="119">
        <v>781990</v>
      </c>
      <c r="P69" s="119" t="s">
        <v>3936</v>
      </c>
      <c r="Q69" s="119" t="s">
        <v>300</v>
      </c>
      <c r="R69" s="119">
        <v>3</v>
      </c>
      <c r="S69" s="119" t="s">
        <v>3937</v>
      </c>
      <c r="T69" s="119" t="s">
        <v>3938</v>
      </c>
      <c r="U69" s="120" t="s">
        <v>59</v>
      </c>
      <c r="V69" s="127" t="s">
        <v>3939</v>
      </c>
      <c r="W69" s="117">
        <v>18143000</v>
      </c>
      <c r="X69" s="117" t="s">
        <v>3940</v>
      </c>
      <c r="Y69" s="117" t="s">
        <v>300</v>
      </c>
      <c r="Z69" s="117">
        <v>3</v>
      </c>
      <c r="AA69" s="117" t="s">
        <v>3941</v>
      </c>
      <c r="AB69" s="117" t="s">
        <v>3942</v>
      </c>
      <c r="AC69" s="118" t="s">
        <v>59</v>
      </c>
      <c r="AD69" s="127" t="s">
        <v>3943</v>
      </c>
      <c r="AE69" s="125">
        <v>11321000</v>
      </c>
      <c r="AF69" s="125" t="s">
        <v>3944</v>
      </c>
      <c r="AG69" s="125" t="s">
        <v>213</v>
      </c>
      <c r="AH69" s="125">
        <v>2</v>
      </c>
      <c r="AI69" s="125" t="s">
        <v>3945</v>
      </c>
      <c r="AJ69" s="125" t="s">
        <v>3946</v>
      </c>
      <c r="AK69" s="126" t="s">
        <v>50</v>
      </c>
      <c r="AL69" s="127" t="s">
        <v>3947</v>
      </c>
      <c r="AM69" s="117">
        <v>94000</v>
      </c>
      <c r="AN69" s="117" t="s">
        <v>3948</v>
      </c>
      <c r="AO69" s="117" t="s">
        <v>213</v>
      </c>
      <c r="AP69" s="117">
        <v>2</v>
      </c>
      <c r="AQ69" s="117" t="s">
        <v>3949</v>
      </c>
      <c r="AR69" s="117" t="s">
        <v>3950</v>
      </c>
      <c r="AS69" s="118" t="s">
        <v>3951</v>
      </c>
      <c r="AT69" s="128" t="s">
        <v>3952</v>
      </c>
      <c r="AU69" s="125">
        <v>0</v>
      </c>
      <c r="AV69" s="125" t="s">
        <v>230</v>
      </c>
      <c r="AW69" s="125" t="s">
        <v>230</v>
      </c>
      <c r="AX69" s="125" t="s">
        <v>230</v>
      </c>
      <c r="AY69" s="125" t="s">
        <v>230</v>
      </c>
      <c r="AZ69" s="125" t="s">
        <v>230</v>
      </c>
      <c r="BA69" s="126" t="s">
        <v>3953</v>
      </c>
      <c r="BB69" s="127" t="s">
        <v>3954</v>
      </c>
      <c r="BC69" s="117">
        <v>0</v>
      </c>
      <c r="BD69" s="117" t="s">
        <v>230</v>
      </c>
      <c r="BE69" s="117" t="s">
        <v>230</v>
      </c>
      <c r="BF69" s="117" t="s">
        <v>230</v>
      </c>
      <c r="BG69" s="117" t="s">
        <v>230</v>
      </c>
      <c r="BH69" s="117" t="s">
        <v>230</v>
      </c>
      <c r="BI69" s="118" t="s">
        <v>3953</v>
      </c>
      <c r="BJ69" s="128" t="s">
        <v>3955</v>
      </c>
      <c r="BK69" s="128" t="s">
        <v>230</v>
      </c>
      <c r="BL69" s="128" t="s">
        <v>230</v>
      </c>
      <c r="BM69" s="128" t="s">
        <v>230</v>
      </c>
      <c r="BN69" s="128" t="s">
        <v>230</v>
      </c>
      <c r="BO69" s="128" t="s">
        <v>230</v>
      </c>
      <c r="BP69" s="125" t="s">
        <v>230</v>
      </c>
      <c r="BQ69" s="129" t="s">
        <v>3934</v>
      </c>
      <c r="BR69" s="127" t="s">
        <v>3956</v>
      </c>
      <c r="BS69" s="121" t="e">
        <v>#N/A</v>
      </c>
      <c r="BT69" s="121" t="e">
        <v>#N/A</v>
      </c>
      <c r="BU69" s="121" t="e">
        <v>#N/A</v>
      </c>
      <c r="BV69" s="121" t="e">
        <v>#N/A</v>
      </c>
      <c r="BW69" s="121" t="e">
        <v>#N/A</v>
      </c>
      <c r="BX69" s="121" t="e">
        <v>#N/A</v>
      </c>
      <c r="BY69" s="118" t="e">
        <v>#N/A</v>
      </c>
      <c r="BZ69" s="128" t="s">
        <v>3957</v>
      </c>
      <c r="CA69" s="128" t="e">
        <v>#N/A</v>
      </c>
      <c r="CB69" s="128" t="e">
        <v>#N/A</v>
      </c>
      <c r="CC69" s="128" t="e">
        <v>#N/A</v>
      </c>
      <c r="CD69" s="128" t="e">
        <v>#N/A</v>
      </c>
      <c r="CE69" s="128" t="e">
        <v>#N/A</v>
      </c>
      <c r="CF69" s="128" t="e">
        <v>#N/A</v>
      </c>
      <c r="CG69" s="129" t="e">
        <v>#N/A</v>
      </c>
      <c r="CH69" s="127" t="s">
        <v>3958</v>
      </c>
      <c r="CI69" s="128" t="e">
        <v>#N/A</v>
      </c>
      <c r="CJ69" s="128" t="e">
        <v>#N/A</v>
      </c>
      <c r="CK69" s="128" t="e">
        <v>#N/A</v>
      </c>
      <c r="CL69" s="128" t="e">
        <v>#N/A</v>
      </c>
      <c r="CM69" s="128" t="e">
        <v>#N/A</v>
      </c>
      <c r="CN69" s="128" t="e">
        <v>#N/A</v>
      </c>
      <c r="CO69" s="130" t="e">
        <v>#N/A</v>
      </c>
      <c r="CP69" s="128" t="s">
        <v>3959</v>
      </c>
      <c r="CQ69" s="121" t="e">
        <v>#N/A</v>
      </c>
      <c r="CR69" s="121" t="e">
        <v>#N/A</v>
      </c>
      <c r="CS69" s="121" t="e">
        <v>#N/A</v>
      </c>
      <c r="CT69" s="121" t="e">
        <v>#N/A</v>
      </c>
      <c r="CU69" s="121" t="e">
        <v>#N/A</v>
      </c>
      <c r="CV69" s="121" t="e">
        <v>#N/A</v>
      </c>
      <c r="CW69" s="118" t="e">
        <v>#N/A</v>
      </c>
      <c r="CX69" s="128" t="s">
        <v>3960</v>
      </c>
      <c r="CY69" s="125">
        <v>2914000</v>
      </c>
      <c r="CZ69" s="125" t="s">
        <v>3853</v>
      </c>
      <c r="DA69" s="125" t="s">
        <v>213</v>
      </c>
      <c r="DB69" s="125">
        <v>2</v>
      </c>
      <c r="DC69" s="125" t="s">
        <v>3961</v>
      </c>
      <c r="DD69" s="125" t="s">
        <v>3962</v>
      </c>
      <c r="DE69" s="131" t="s">
        <v>50</v>
      </c>
      <c r="DF69" s="127" t="s">
        <v>3963</v>
      </c>
      <c r="DG69" s="117">
        <v>6822000</v>
      </c>
      <c r="DH69" s="121" t="s">
        <v>3853</v>
      </c>
      <c r="DI69" s="121" t="s">
        <v>213</v>
      </c>
      <c r="DJ69" s="121">
        <v>2</v>
      </c>
      <c r="DK69" s="121" t="s">
        <v>3961</v>
      </c>
      <c r="DL69" s="121" t="s">
        <v>3962</v>
      </c>
      <c r="DM69" s="118" t="s">
        <v>50</v>
      </c>
      <c r="DN69" s="128" t="s">
        <v>3964</v>
      </c>
      <c r="DO69" s="125">
        <v>8407000</v>
      </c>
      <c r="DP69" s="128" t="s">
        <v>3853</v>
      </c>
      <c r="DQ69" s="128" t="s">
        <v>213</v>
      </c>
      <c r="DR69" s="128">
        <v>2</v>
      </c>
      <c r="DS69" s="128" t="s">
        <v>3961</v>
      </c>
      <c r="DT69" s="128" t="s">
        <v>3962</v>
      </c>
      <c r="DU69" s="129" t="s">
        <v>50</v>
      </c>
      <c r="DV69" s="127" t="s">
        <v>3965</v>
      </c>
      <c r="DW69" s="117">
        <v>2649000</v>
      </c>
      <c r="DX69" s="121" t="s">
        <v>3853</v>
      </c>
      <c r="DY69" s="121" t="s">
        <v>213</v>
      </c>
      <c r="DZ69" s="121">
        <v>2</v>
      </c>
      <c r="EA69" s="121" t="s">
        <v>3961</v>
      </c>
      <c r="EB69" s="121" t="s">
        <v>3962</v>
      </c>
      <c r="EC69" s="118" t="s">
        <v>50</v>
      </c>
      <c r="ED69" s="128" t="s">
        <v>3966</v>
      </c>
      <c r="EE69" s="125">
        <v>265000</v>
      </c>
      <c r="EF69" s="128" t="s">
        <v>3853</v>
      </c>
      <c r="EG69" s="128" t="s">
        <v>213</v>
      </c>
      <c r="EH69" s="128">
        <v>2</v>
      </c>
      <c r="EI69" s="128" t="s">
        <v>3961</v>
      </c>
      <c r="EJ69" s="128" t="s">
        <v>3962</v>
      </c>
      <c r="EK69" s="129" t="s">
        <v>50</v>
      </c>
      <c r="EL69" s="127" t="s">
        <v>3967</v>
      </c>
      <c r="EM69" s="117">
        <v>0</v>
      </c>
      <c r="EN69" s="121" t="s">
        <v>3853</v>
      </c>
      <c r="EO69" s="121" t="s">
        <v>213</v>
      </c>
      <c r="EP69" s="121">
        <v>2</v>
      </c>
      <c r="EQ69" s="121" t="s">
        <v>3961</v>
      </c>
      <c r="ER69" s="121" t="s">
        <v>3962</v>
      </c>
      <c r="ES69" s="118" t="s">
        <v>50</v>
      </c>
      <c r="ET69" s="128" t="s">
        <v>3968</v>
      </c>
      <c r="EU69" s="128">
        <v>663</v>
      </c>
      <c r="EV69" s="128" t="s">
        <v>3829</v>
      </c>
      <c r="EW69" s="128" t="s">
        <v>213</v>
      </c>
      <c r="EX69" s="128">
        <v>2</v>
      </c>
      <c r="EY69" s="128" t="s">
        <v>3830</v>
      </c>
      <c r="EZ69" s="128" t="s">
        <v>3831</v>
      </c>
      <c r="FA69" s="129" t="s">
        <v>59</v>
      </c>
      <c r="FB69" s="127" t="s">
        <v>3969</v>
      </c>
      <c r="FC69" s="121">
        <v>3</v>
      </c>
      <c r="FD69" s="121" t="s">
        <v>3970</v>
      </c>
      <c r="FE69" s="121" t="s">
        <v>213</v>
      </c>
      <c r="FF69" s="121">
        <v>2</v>
      </c>
      <c r="FG69" s="121" t="s">
        <v>3971</v>
      </c>
      <c r="FH69" s="121" t="s">
        <v>3972</v>
      </c>
      <c r="FI69" s="118" t="s">
        <v>3934</v>
      </c>
      <c r="FJ69" s="127" t="s">
        <v>3973</v>
      </c>
      <c r="FK69" s="128" t="e">
        <v>#N/A</v>
      </c>
      <c r="FL69" s="128" t="e">
        <v>#N/A</v>
      </c>
      <c r="FM69" s="128" t="e">
        <v>#N/A</v>
      </c>
      <c r="FN69" s="128" t="e">
        <v>#N/A</v>
      </c>
      <c r="FO69" s="128" t="e">
        <v>#N/A</v>
      </c>
      <c r="FP69" s="125" t="e">
        <v>#N/A</v>
      </c>
      <c r="FQ69" s="126" t="e">
        <v>#N/A</v>
      </c>
      <c r="FR69" s="127" t="s">
        <v>3974</v>
      </c>
      <c r="FS69" s="121" t="e">
        <v>#N/A</v>
      </c>
      <c r="FT69" s="121" t="e">
        <v>#N/A</v>
      </c>
      <c r="FU69" s="121" t="e">
        <v>#N/A</v>
      </c>
      <c r="FV69" s="121" t="e">
        <v>#N/A</v>
      </c>
      <c r="FW69" s="121" t="e">
        <v>#N/A</v>
      </c>
      <c r="FX69" s="121" t="e">
        <v>#N/A</v>
      </c>
      <c r="FY69" s="118" t="e">
        <v>#N/A</v>
      </c>
      <c r="FZ69" s="128" t="s">
        <v>3975</v>
      </c>
      <c r="GA69" s="128">
        <v>0</v>
      </c>
      <c r="GB69" s="128" t="s">
        <v>1881</v>
      </c>
      <c r="GC69" s="128" t="s">
        <v>213</v>
      </c>
      <c r="GD69" s="128">
        <v>2</v>
      </c>
      <c r="GE69" s="128" t="s">
        <v>230</v>
      </c>
      <c r="GF69" s="128" t="s">
        <v>3976</v>
      </c>
      <c r="GG69" s="129" t="s">
        <v>3934</v>
      </c>
      <c r="GH69" s="127" t="s">
        <v>3977</v>
      </c>
      <c r="GI69" s="121">
        <v>0</v>
      </c>
      <c r="GJ69" s="121" t="s">
        <v>1881</v>
      </c>
      <c r="GK69" s="121" t="s">
        <v>213</v>
      </c>
      <c r="GL69" s="121">
        <v>2</v>
      </c>
      <c r="GM69" s="121" t="s">
        <v>230</v>
      </c>
      <c r="GN69" s="121" t="s">
        <v>3976</v>
      </c>
      <c r="GO69" s="118" t="s">
        <v>3934</v>
      </c>
      <c r="GP69" s="128" t="s">
        <v>3978</v>
      </c>
      <c r="GQ69" s="128">
        <v>0</v>
      </c>
      <c r="GR69" s="128" t="s">
        <v>1881</v>
      </c>
      <c r="GS69" s="128" t="s">
        <v>213</v>
      </c>
      <c r="GT69" s="128">
        <v>2</v>
      </c>
      <c r="GU69" s="128" t="s">
        <v>230</v>
      </c>
      <c r="GV69" s="128" t="s">
        <v>3976</v>
      </c>
      <c r="GW69" s="129" t="s">
        <v>3934</v>
      </c>
      <c r="GX69" s="127" t="s">
        <v>3979</v>
      </c>
      <c r="GY69" s="121">
        <v>1</v>
      </c>
      <c r="GZ69" s="121" t="s">
        <v>1881</v>
      </c>
      <c r="HA69" s="121" t="s">
        <v>213</v>
      </c>
      <c r="HB69" s="121">
        <v>2</v>
      </c>
      <c r="HC69" s="121" t="s">
        <v>230</v>
      </c>
      <c r="HD69" s="121" t="s">
        <v>3976</v>
      </c>
      <c r="HE69" s="118" t="s">
        <v>3934</v>
      </c>
      <c r="HF69" s="128" t="s">
        <v>3980</v>
      </c>
      <c r="HG69" s="128">
        <v>0</v>
      </c>
      <c r="HH69" s="128" t="s">
        <v>1881</v>
      </c>
      <c r="HI69" s="128" t="s">
        <v>213</v>
      </c>
      <c r="HJ69" s="128">
        <v>2</v>
      </c>
      <c r="HK69" s="128" t="s">
        <v>230</v>
      </c>
      <c r="HL69" s="128" t="s">
        <v>3976</v>
      </c>
      <c r="HM69" s="129" t="s">
        <v>3934</v>
      </c>
      <c r="HN69" s="127" t="s">
        <v>3981</v>
      </c>
      <c r="HO69" s="121">
        <v>0</v>
      </c>
      <c r="HP69" s="121" t="s">
        <v>1881</v>
      </c>
      <c r="HQ69" s="121" t="s">
        <v>213</v>
      </c>
      <c r="HR69" s="121">
        <v>2</v>
      </c>
      <c r="HS69" s="121" t="s">
        <v>230</v>
      </c>
      <c r="HT69" s="121" t="s">
        <v>3976</v>
      </c>
      <c r="HU69" s="118" t="s">
        <v>3934</v>
      </c>
      <c r="HV69" s="128" t="s">
        <v>3982</v>
      </c>
      <c r="HW69" s="128">
        <v>1</v>
      </c>
      <c r="HX69" s="128" t="s">
        <v>1881</v>
      </c>
      <c r="HY69" s="128" t="s">
        <v>213</v>
      </c>
      <c r="HZ69" s="128">
        <v>2</v>
      </c>
      <c r="IA69" s="128" t="s">
        <v>230</v>
      </c>
      <c r="IB69" s="128" t="s">
        <v>3976</v>
      </c>
      <c r="IC69" s="129" t="s">
        <v>3934</v>
      </c>
      <c r="ID69" s="127" t="s">
        <v>3983</v>
      </c>
      <c r="IE69" s="121">
        <v>0</v>
      </c>
      <c r="IF69" s="121" t="s">
        <v>1881</v>
      </c>
      <c r="IG69" s="121" t="s">
        <v>213</v>
      </c>
      <c r="IH69" s="121">
        <v>2</v>
      </c>
      <c r="II69" s="121" t="s">
        <v>230</v>
      </c>
      <c r="IJ69" s="121" t="s">
        <v>3976</v>
      </c>
      <c r="IK69" s="118" t="s">
        <v>3934</v>
      </c>
      <c r="IL69" s="128" t="s">
        <v>3984</v>
      </c>
      <c r="IM69" s="128">
        <v>1</v>
      </c>
      <c r="IN69" s="128" t="s">
        <v>1881</v>
      </c>
      <c r="IO69" s="128" t="s">
        <v>213</v>
      </c>
      <c r="IP69" s="128">
        <v>2</v>
      </c>
      <c r="IQ69" s="128" t="s">
        <v>230</v>
      </c>
      <c r="IR69" s="128" t="s">
        <v>3976</v>
      </c>
      <c r="IS69" s="129" t="s">
        <v>3934</v>
      </c>
    </row>
    <row r="70" spans="1:253" s="123" customFormat="1" ht="12.75" customHeight="1">
      <c r="A70" s="123" t="s">
        <v>3985</v>
      </c>
      <c r="B70" s="123" t="s">
        <v>1132</v>
      </c>
      <c r="C70" s="123" t="s">
        <v>3986</v>
      </c>
      <c r="D70" s="123" t="s">
        <v>3798</v>
      </c>
      <c r="E70" s="123" t="s">
        <v>3799</v>
      </c>
      <c r="F70" s="123" t="s">
        <v>3987</v>
      </c>
      <c r="G70" s="116">
        <v>28862000</v>
      </c>
      <c r="H70" s="117" t="s">
        <v>3801</v>
      </c>
      <c r="I70" s="117" t="s">
        <v>218</v>
      </c>
      <c r="J70" s="117">
        <v>1</v>
      </c>
      <c r="K70" s="117" t="s">
        <v>3988</v>
      </c>
      <c r="L70" s="117" t="s">
        <v>3803</v>
      </c>
      <c r="M70" s="118" t="s">
        <v>3989</v>
      </c>
      <c r="N70" s="127" t="s">
        <v>3990</v>
      </c>
      <c r="O70" s="119">
        <v>377612</v>
      </c>
      <c r="P70" s="119" t="s">
        <v>3991</v>
      </c>
      <c r="Q70" s="119" t="s">
        <v>300</v>
      </c>
      <c r="R70" s="119">
        <v>3</v>
      </c>
      <c r="S70" s="119" t="s">
        <v>3992</v>
      </c>
      <c r="T70" s="119" t="s">
        <v>3993</v>
      </c>
      <c r="U70" s="120" t="s">
        <v>3989</v>
      </c>
      <c r="V70" s="127" t="s">
        <v>3994</v>
      </c>
      <c r="W70" s="117">
        <v>12187000</v>
      </c>
      <c r="X70" s="117" t="s">
        <v>3991</v>
      </c>
      <c r="Y70" s="117" t="s">
        <v>300</v>
      </c>
      <c r="Z70" s="117">
        <v>3</v>
      </c>
      <c r="AA70" s="117" t="s">
        <v>3995</v>
      </c>
      <c r="AB70" s="117" t="s">
        <v>3993</v>
      </c>
      <c r="AC70" s="118" t="s">
        <v>3989</v>
      </c>
      <c r="AD70" s="127" t="s">
        <v>3996</v>
      </c>
      <c r="AE70" s="125">
        <v>441000</v>
      </c>
      <c r="AF70" s="125" t="s">
        <v>3997</v>
      </c>
      <c r="AG70" s="125" t="s">
        <v>213</v>
      </c>
      <c r="AH70" s="125">
        <v>2</v>
      </c>
      <c r="AI70" s="125" t="s">
        <v>3998</v>
      </c>
      <c r="AJ70" s="125" t="s">
        <v>3999</v>
      </c>
      <c r="AK70" s="126" t="s">
        <v>59</v>
      </c>
      <c r="AL70" s="127" t="s">
        <v>4000</v>
      </c>
      <c r="AM70" s="117">
        <v>43000</v>
      </c>
      <c r="AN70" s="117" t="s">
        <v>3997</v>
      </c>
      <c r="AO70" s="117" t="s">
        <v>213</v>
      </c>
      <c r="AP70" s="117">
        <v>2</v>
      </c>
      <c r="AQ70" s="117" t="s">
        <v>4001</v>
      </c>
      <c r="AR70" s="117" t="s">
        <v>3999</v>
      </c>
      <c r="AS70" s="118" t="s">
        <v>59</v>
      </c>
      <c r="AT70" s="128" t="s">
        <v>4002</v>
      </c>
      <c r="AU70" s="125">
        <v>18</v>
      </c>
      <c r="AV70" s="125" t="s">
        <v>4003</v>
      </c>
      <c r="AW70" s="125" t="s">
        <v>300</v>
      </c>
      <c r="AX70" s="125">
        <v>3</v>
      </c>
      <c r="AY70" s="125" t="s">
        <v>4004</v>
      </c>
      <c r="AZ70" s="125" t="s">
        <v>4005</v>
      </c>
      <c r="BA70" s="126" t="s">
        <v>3989</v>
      </c>
      <c r="BB70" s="127" t="s">
        <v>4006</v>
      </c>
      <c r="BC70" s="117" t="s">
        <v>230</v>
      </c>
      <c r="BD70" s="117" t="s">
        <v>230</v>
      </c>
      <c r="BE70" s="117" t="s">
        <v>230</v>
      </c>
      <c r="BF70" s="117" t="s">
        <v>230</v>
      </c>
      <c r="BG70" s="117" t="s">
        <v>1684</v>
      </c>
      <c r="BH70" s="117" t="s">
        <v>230</v>
      </c>
      <c r="BI70" s="118" t="s">
        <v>3989</v>
      </c>
      <c r="BJ70" s="128" t="s">
        <v>4007</v>
      </c>
      <c r="BK70" s="128">
        <v>13</v>
      </c>
      <c r="BL70" s="128" t="s">
        <v>4008</v>
      </c>
      <c r="BM70" s="128" t="s">
        <v>213</v>
      </c>
      <c r="BN70" s="128">
        <v>2</v>
      </c>
      <c r="BO70" s="128" t="s">
        <v>4009</v>
      </c>
      <c r="BP70" s="125" t="s">
        <v>4010</v>
      </c>
      <c r="BQ70" s="129" t="s">
        <v>3989</v>
      </c>
      <c r="BR70" s="127" t="s">
        <v>4011</v>
      </c>
      <c r="BS70" s="121">
        <v>56364</v>
      </c>
      <c r="BT70" s="121" t="s">
        <v>3997</v>
      </c>
      <c r="BU70" s="121" t="s">
        <v>213</v>
      </c>
      <c r="BV70" s="121">
        <v>2</v>
      </c>
      <c r="BW70" s="121" t="s">
        <v>4012</v>
      </c>
      <c r="BX70" s="121" t="s">
        <v>3999</v>
      </c>
      <c r="BY70" s="118" t="s">
        <v>59</v>
      </c>
      <c r="BZ70" s="128" t="s">
        <v>4013</v>
      </c>
      <c r="CA70" s="128">
        <v>8565</v>
      </c>
      <c r="CB70" s="128" t="s">
        <v>4003</v>
      </c>
      <c r="CC70" s="128" t="s">
        <v>213</v>
      </c>
      <c r="CD70" s="128">
        <v>2</v>
      </c>
      <c r="CE70" s="128" t="s">
        <v>4014</v>
      </c>
      <c r="CF70" s="128" t="s">
        <v>4005</v>
      </c>
      <c r="CG70" s="129" t="s">
        <v>3989</v>
      </c>
      <c r="CH70" s="127" t="s">
        <v>4015</v>
      </c>
      <c r="CI70" s="128" t="e">
        <v>#N/A</v>
      </c>
      <c r="CJ70" s="128" t="e">
        <v>#N/A</v>
      </c>
      <c r="CK70" s="128" t="e">
        <v>#N/A</v>
      </c>
      <c r="CL70" s="128" t="e">
        <v>#N/A</v>
      </c>
      <c r="CM70" s="128" t="e">
        <v>#N/A</v>
      </c>
      <c r="CN70" s="128" t="e">
        <v>#N/A</v>
      </c>
      <c r="CO70" s="130" t="e">
        <v>#N/A</v>
      </c>
      <c r="CP70" s="128" t="s">
        <v>4016</v>
      </c>
      <c r="CQ70" s="121" t="s">
        <v>230</v>
      </c>
      <c r="CR70" s="121" t="s">
        <v>230</v>
      </c>
      <c r="CS70" s="121" t="s">
        <v>230</v>
      </c>
      <c r="CT70" s="121" t="s">
        <v>230</v>
      </c>
      <c r="CU70" s="121" t="s">
        <v>1684</v>
      </c>
      <c r="CV70" s="121" t="s">
        <v>230</v>
      </c>
      <c r="CW70" s="118" t="s">
        <v>3989</v>
      </c>
      <c r="CX70" s="128" t="s">
        <v>4017</v>
      </c>
      <c r="CY70" s="125">
        <v>260000</v>
      </c>
      <c r="CZ70" s="125" t="s">
        <v>4018</v>
      </c>
      <c r="DA70" s="125" t="s">
        <v>300</v>
      </c>
      <c r="DB70" s="125">
        <v>3</v>
      </c>
      <c r="DC70" s="125" t="s">
        <v>4019</v>
      </c>
      <c r="DD70" s="125" t="s">
        <v>4020</v>
      </c>
      <c r="DE70" s="131" t="s">
        <v>59</v>
      </c>
      <c r="DF70" s="127" t="s">
        <v>4021</v>
      </c>
      <c r="DG70" s="117">
        <v>11746000</v>
      </c>
      <c r="DH70" s="121" t="s">
        <v>4018</v>
      </c>
      <c r="DI70" s="121" t="s">
        <v>300</v>
      </c>
      <c r="DJ70" s="121">
        <v>3</v>
      </c>
      <c r="DK70" s="121" t="s">
        <v>4019</v>
      </c>
      <c r="DL70" s="121" t="s">
        <v>4020</v>
      </c>
      <c r="DM70" s="118" t="s">
        <v>59</v>
      </c>
      <c r="DN70" s="128" t="s">
        <v>4022</v>
      </c>
      <c r="DO70" s="125">
        <v>181000</v>
      </c>
      <c r="DP70" s="128" t="s">
        <v>4018</v>
      </c>
      <c r="DQ70" s="128" t="s">
        <v>300</v>
      </c>
      <c r="DR70" s="128">
        <v>3</v>
      </c>
      <c r="DS70" s="128" t="s">
        <v>4019</v>
      </c>
      <c r="DT70" s="128" t="s">
        <v>4020</v>
      </c>
      <c r="DU70" s="129" t="s">
        <v>59</v>
      </c>
      <c r="DV70" s="127" t="s">
        <v>4023</v>
      </c>
      <c r="DW70" s="117">
        <v>217000</v>
      </c>
      <c r="DX70" s="121" t="s">
        <v>4018</v>
      </c>
      <c r="DY70" s="121" t="s">
        <v>300</v>
      </c>
      <c r="DZ70" s="121">
        <v>3</v>
      </c>
      <c r="EA70" s="121" t="s">
        <v>4019</v>
      </c>
      <c r="EB70" s="121" t="s">
        <v>4020</v>
      </c>
      <c r="EC70" s="118" t="s">
        <v>59</v>
      </c>
      <c r="ED70" s="128" t="s">
        <v>4024</v>
      </c>
      <c r="EE70" s="125">
        <v>43000</v>
      </c>
      <c r="EF70" s="128" t="s">
        <v>4018</v>
      </c>
      <c r="EG70" s="128" t="s">
        <v>300</v>
      </c>
      <c r="EH70" s="128">
        <v>3</v>
      </c>
      <c r="EI70" s="128" t="s">
        <v>4019</v>
      </c>
      <c r="EJ70" s="128" t="s">
        <v>4020</v>
      </c>
      <c r="EK70" s="129" t="s">
        <v>59</v>
      </c>
      <c r="EL70" s="127" t="s">
        <v>4025</v>
      </c>
      <c r="EM70" s="117">
        <v>0</v>
      </c>
      <c r="EN70" s="121" t="s">
        <v>4018</v>
      </c>
      <c r="EO70" s="121" t="s">
        <v>300</v>
      </c>
      <c r="EP70" s="121">
        <v>3</v>
      </c>
      <c r="EQ70" s="121" t="s">
        <v>4019</v>
      </c>
      <c r="ER70" s="121" t="s">
        <v>4020</v>
      </c>
      <c r="ES70" s="118" t="s">
        <v>59</v>
      </c>
      <c r="ET70" s="128" t="s">
        <v>4026</v>
      </c>
      <c r="EU70" s="128">
        <v>663</v>
      </c>
      <c r="EV70" s="128" t="s">
        <v>3829</v>
      </c>
      <c r="EW70" s="128" t="s">
        <v>213</v>
      </c>
      <c r="EX70" s="128">
        <v>2</v>
      </c>
      <c r="EY70" s="128" t="s">
        <v>3830</v>
      </c>
      <c r="EZ70" s="128" t="s">
        <v>3831</v>
      </c>
      <c r="FA70" s="129" t="s">
        <v>59</v>
      </c>
      <c r="FB70" s="127" t="s">
        <v>4027</v>
      </c>
      <c r="FC70" s="121">
        <v>3</v>
      </c>
      <c r="FD70" s="121" t="s">
        <v>4028</v>
      </c>
      <c r="FE70" s="121" t="s">
        <v>213</v>
      </c>
      <c r="FF70" s="121">
        <v>2</v>
      </c>
      <c r="FG70" s="121" t="s">
        <v>4029</v>
      </c>
      <c r="FH70" s="121" t="s">
        <v>4030</v>
      </c>
      <c r="FI70" s="118" t="s">
        <v>3989</v>
      </c>
      <c r="FJ70" s="127" t="s">
        <v>4031</v>
      </c>
      <c r="FK70" s="128" t="s">
        <v>230</v>
      </c>
      <c r="FL70" s="128" t="s">
        <v>230</v>
      </c>
      <c r="FM70" s="128" t="s">
        <v>230</v>
      </c>
      <c r="FN70" s="128" t="s">
        <v>230</v>
      </c>
      <c r="FO70" s="128" t="s">
        <v>230</v>
      </c>
      <c r="FP70" s="125" t="s">
        <v>230</v>
      </c>
      <c r="FQ70" s="126" t="s">
        <v>4032</v>
      </c>
      <c r="FR70" s="127" t="s">
        <v>4033</v>
      </c>
      <c r="FS70" s="121" t="s">
        <v>230</v>
      </c>
      <c r="FT70" s="121" t="s">
        <v>230</v>
      </c>
      <c r="FU70" s="121" t="s">
        <v>230</v>
      </c>
      <c r="FV70" s="121" t="s">
        <v>230</v>
      </c>
      <c r="FW70" s="121" t="s">
        <v>230</v>
      </c>
      <c r="FX70" s="121" t="s">
        <v>230</v>
      </c>
      <c r="FY70" s="118" t="s">
        <v>4032</v>
      </c>
      <c r="FZ70" s="128" t="s">
        <v>4034</v>
      </c>
      <c r="GA70" s="128">
        <v>1</v>
      </c>
      <c r="GB70" s="128" t="s">
        <v>4035</v>
      </c>
      <c r="GC70" s="128" t="s">
        <v>213</v>
      </c>
      <c r="GD70" s="128">
        <v>2</v>
      </c>
      <c r="GE70" s="128" t="s">
        <v>328</v>
      </c>
      <c r="GF70" s="128" t="s">
        <v>4036</v>
      </c>
      <c r="GG70" s="129" t="s">
        <v>3989</v>
      </c>
      <c r="GH70" s="127" t="s">
        <v>4037</v>
      </c>
      <c r="GI70" s="121">
        <v>1</v>
      </c>
      <c r="GJ70" s="121" t="s">
        <v>4035</v>
      </c>
      <c r="GK70" s="121" t="s">
        <v>213</v>
      </c>
      <c r="GL70" s="121">
        <v>2</v>
      </c>
      <c r="GM70" s="121" t="s">
        <v>328</v>
      </c>
      <c r="GN70" s="121" t="s">
        <v>4036</v>
      </c>
      <c r="GO70" s="118" t="s">
        <v>3989</v>
      </c>
      <c r="GP70" s="128" t="s">
        <v>4038</v>
      </c>
      <c r="GQ70" s="128">
        <v>0</v>
      </c>
      <c r="GR70" s="128" t="s">
        <v>4039</v>
      </c>
      <c r="GS70" s="128" t="s">
        <v>213</v>
      </c>
      <c r="GT70" s="128">
        <v>2</v>
      </c>
      <c r="GU70" s="128" t="s">
        <v>328</v>
      </c>
      <c r="GV70" s="128" t="s">
        <v>4040</v>
      </c>
      <c r="GW70" s="129" t="s">
        <v>3989</v>
      </c>
      <c r="GX70" s="127" t="s">
        <v>4041</v>
      </c>
      <c r="GY70" s="121">
        <v>0</v>
      </c>
      <c r="GZ70" s="121" t="s">
        <v>4039</v>
      </c>
      <c r="HA70" s="121" t="s">
        <v>213</v>
      </c>
      <c r="HB70" s="121">
        <v>2</v>
      </c>
      <c r="HC70" s="121" t="s">
        <v>328</v>
      </c>
      <c r="HD70" s="121" t="s">
        <v>4040</v>
      </c>
      <c r="HE70" s="118" t="s">
        <v>3989</v>
      </c>
      <c r="HF70" s="128" t="s">
        <v>4042</v>
      </c>
      <c r="HG70" s="128">
        <v>0</v>
      </c>
      <c r="HH70" s="128" t="s">
        <v>4003</v>
      </c>
      <c r="HI70" s="128" t="s">
        <v>213</v>
      </c>
      <c r="HJ70" s="128">
        <v>2</v>
      </c>
      <c r="HK70" s="128" t="s">
        <v>328</v>
      </c>
      <c r="HL70" s="128" t="s">
        <v>4005</v>
      </c>
      <c r="HM70" s="129" t="s">
        <v>3989</v>
      </c>
      <c r="HN70" s="127" t="s">
        <v>4043</v>
      </c>
      <c r="HO70" s="121">
        <v>1</v>
      </c>
      <c r="HP70" s="121" t="s">
        <v>4028</v>
      </c>
      <c r="HQ70" s="121" t="s">
        <v>213</v>
      </c>
      <c r="HR70" s="121">
        <v>2</v>
      </c>
      <c r="HS70" s="121" t="s">
        <v>328</v>
      </c>
      <c r="HT70" s="121" t="s">
        <v>4044</v>
      </c>
      <c r="HU70" s="118" t="s">
        <v>3989</v>
      </c>
      <c r="HV70" s="128" t="s">
        <v>4045</v>
      </c>
      <c r="HW70" s="128">
        <v>0</v>
      </c>
      <c r="HX70" s="128" t="s">
        <v>4039</v>
      </c>
      <c r="HY70" s="128" t="s">
        <v>213</v>
      </c>
      <c r="HZ70" s="128">
        <v>2</v>
      </c>
      <c r="IA70" s="128" t="s">
        <v>328</v>
      </c>
      <c r="IB70" s="128" t="s">
        <v>4040</v>
      </c>
      <c r="IC70" s="129" t="s">
        <v>3989</v>
      </c>
      <c r="ID70" s="127" t="s">
        <v>4046</v>
      </c>
      <c r="IE70" s="121">
        <v>1</v>
      </c>
      <c r="IF70" s="121" t="s">
        <v>4047</v>
      </c>
      <c r="IG70" s="121" t="s">
        <v>213</v>
      </c>
      <c r="IH70" s="121">
        <v>2</v>
      </c>
      <c r="II70" s="121" t="s">
        <v>328</v>
      </c>
      <c r="IJ70" s="121" t="s">
        <v>4048</v>
      </c>
      <c r="IK70" s="118" t="s">
        <v>3989</v>
      </c>
      <c r="IL70" s="128" t="s">
        <v>4049</v>
      </c>
      <c r="IM70" s="128">
        <v>3</v>
      </c>
      <c r="IN70" s="128" t="s">
        <v>4050</v>
      </c>
      <c r="IO70" s="128" t="s">
        <v>218</v>
      </c>
      <c r="IP70" s="128">
        <v>1</v>
      </c>
      <c r="IQ70" s="128" t="s">
        <v>328</v>
      </c>
      <c r="IR70" s="128" t="s">
        <v>4051</v>
      </c>
      <c r="IS70" s="129" t="s">
        <v>3989</v>
      </c>
    </row>
    <row r="71" spans="1:253" s="123" customFormat="1" ht="12.75" customHeight="1">
      <c r="A71" s="123" t="s">
        <v>4052</v>
      </c>
      <c r="B71" s="123" t="s">
        <v>512</v>
      </c>
      <c r="C71" s="123" t="s">
        <v>4053</v>
      </c>
      <c r="D71" s="123" t="s">
        <v>4054</v>
      </c>
      <c r="E71" s="123" t="s">
        <v>4055</v>
      </c>
      <c r="F71" s="123" t="s">
        <v>4056</v>
      </c>
      <c r="G71" s="116">
        <v>4147000</v>
      </c>
      <c r="H71" s="117" t="s">
        <v>4057</v>
      </c>
      <c r="I71" s="117" t="s">
        <v>213</v>
      </c>
      <c r="J71" s="117">
        <v>2</v>
      </c>
      <c r="K71" s="117" t="s">
        <v>4058</v>
      </c>
      <c r="L71" s="117" t="s">
        <v>4059</v>
      </c>
      <c r="M71" s="118" t="s">
        <v>51</v>
      </c>
      <c r="N71" s="127" t="s">
        <v>4060</v>
      </c>
      <c r="O71" s="119">
        <v>75</v>
      </c>
      <c r="P71" s="119" t="s">
        <v>4061</v>
      </c>
      <c r="Q71" s="119" t="s">
        <v>213</v>
      </c>
      <c r="R71" s="119">
        <v>2</v>
      </c>
      <c r="S71" s="119" t="s">
        <v>4062</v>
      </c>
      <c r="T71" s="119">
        <v>0</v>
      </c>
      <c r="U71" s="120" t="s">
        <v>1040</v>
      </c>
      <c r="V71" s="127" t="s">
        <v>4063</v>
      </c>
      <c r="W71" s="117">
        <v>73000</v>
      </c>
      <c r="X71" s="117" t="s">
        <v>4064</v>
      </c>
      <c r="Y71" s="117" t="s">
        <v>213</v>
      </c>
      <c r="Z71" s="117">
        <v>2</v>
      </c>
      <c r="AA71" s="117" t="s">
        <v>4065</v>
      </c>
      <c r="AB71" s="117" t="s">
        <v>4066</v>
      </c>
      <c r="AC71" s="118" t="s">
        <v>51</v>
      </c>
      <c r="AD71" s="127" t="s">
        <v>4067</v>
      </c>
      <c r="AE71" s="125">
        <v>63000</v>
      </c>
      <c r="AF71" s="125" t="s">
        <v>869</v>
      </c>
      <c r="AG71" s="125" t="s">
        <v>213</v>
      </c>
      <c r="AH71" s="125">
        <v>2</v>
      </c>
      <c r="AI71" s="125" t="s">
        <v>4068</v>
      </c>
      <c r="AJ71" s="125" t="s">
        <v>4069</v>
      </c>
      <c r="AK71" s="126" t="s">
        <v>51</v>
      </c>
      <c r="AL71" s="127" t="s">
        <v>4070</v>
      </c>
      <c r="AM71" s="117">
        <v>63000</v>
      </c>
      <c r="AN71" s="117" t="s">
        <v>869</v>
      </c>
      <c r="AO71" s="117" t="s">
        <v>213</v>
      </c>
      <c r="AP71" s="117">
        <v>2</v>
      </c>
      <c r="AQ71" s="117" t="s">
        <v>4068</v>
      </c>
      <c r="AR71" s="117" t="s">
        <v>4069</v>
      </c>
      <c r="AS71" s="118" t="s">
        <v>51</v>
      </c>
      <c r="AT71" s="128" t="s">
        <v>4071</v>
      </c>
      <c r="AU71" s="125">
        <v>0</v>
      </c>
      <c r="AV71" s="125">
        <v>0</v>
      </c>
      <c r="AW71" s="125" t="s">
        <v>218</v>
      </c>
      <c r="AX71" s="125">
        <v>1</v>
      </c>
      <c r="AY71" s="125">
        <v>0</v>
      </c>
      <c r="AZ71" s="125" t="s">
        <v>230</v>
      </c>
      <c r="BA71" s="126" t="s">
        <v>1577</v>
      </c>
      <c r="BB71" s="127" t="s">
        <v>4072</v>
      </c>
      <c r="BC71" s="117" t="s">
        <v>230</v>
      </c>
      <c r="BD71" s="117">
        <v>0</v>
      </c>
      <c r="BE71" s="117" t="s">
        <v>213</v>
      </c>
      <c r="BF71" s="117">
        <v>2</v>
      </c>
      <c r="BG71" s="117">
        <v>0</v>
      </c>
      <c r="BH71" s="117">
        <v>0</v>
      </c>
      <c r="BI71" s="118" t="s">
        <v>1040</v>
      </c>
      <c r="BJ71" s="128" t="s">
        <v>4073</v>
      </c>
      <c r="BK71" s="128" t="s">
        <v>230</v>
      </c>
      <c r="BL71" s="128" t="s">
        <v>230</v>
      </c>
      <c r="BM71" s="128" t="s">
        <v>230</v>
      </c>
      <c r="BN71" s="128" t="s">
        <v>230</v>
      </c>
      <c r="BO71" s="128">
        <v>0</v>
      </c>
      <c r="BP71" s="125" t="s">
        <v>230</v>
      </c>
      <c r="BQ71" s="129" t="s">
        <v>1577</v>
      </c>
      <c r="BR71" s="127" t="s">
        <v>4074</v>
      </c>
      <c r="BS71" s="121">
        <v>0</v>
      </c>
      <c r="BT71" s="121" t="s">
        <v>230</v>
      </c>
      <c r="BU71" s="121" t="s">
        <v>218</v>
      </c>
      <c r="BV71" s="121">
        <v>1</v>
      </c>
      <c r="BW71" s="121">
        <v>0</v>
      </c>
      <c r="BX71" s="121" t="s">
        <v>230</v>
      </c>
      <c r="BY71" s="118" t="s">
        <v>1577</v>
      </c>
      <c r="BZ71" s="128" t="s">
        <v>4075</v>
      </c>
      <c r="CA71" s="128">
        <v>0</v>
      </c>
      <c r="CB71" s="128" t="s">
        <v>230</v>
      </c>
      <c r="CC71" s="128" t="s">
        <v>218</v>
      </c>
      <c r="CD71" s="128">
        <v>1</v>
      </c>
      <c r="CE71" s="128">
        <v>0</v>
      </c>
      <c r="CF71" s="128" t="s">
        <v>230</v>
      </c>
      <c r="CG71" s="129" t="s">
        <v>1577</v>
      </c>
      <c r="CH71" s="127" t="s">
        <v>4076</v>
      </c>
      <c r="CI71" s="128" t="e">
        <v>#N/A</v>
      </c>
      <c r="CJ71" s="128" t="e">
        <v>#N/A</v>
      </c>
      <c r="CK71" s="128" t="e">
        <v>#N/A</v>
      </c>
      <c r="CL71" s="128" t="e">
        <v>#N/A</v>
      </c>
      <c r="CM71" s="128" t="e">
        <v>#N/A</v>
      </c>
      <c r="CN71" s="128" t="e">
        <v>#N/A</v>
      </c>
      <c r="CO71" s="130" t="e">
        <v>#N/A</v>
      </c>
      <c r="CP71" s="128" t="s">
        <v>4077</v>
      </c>
      <c r="CQ71" s="121" t="s">
        <v>230</v>
      </c>
      <c r="CR71" s="121">
        <v>0</v>
      </c>
      <c r="CS71" s="121" t="s">
        <v>213</v>
      </c>
      <c r="CT71" s="121">
        <v>2</v>
      </c>
      <c r="CU71" s="121">
        <v>0</v>
      </c>
      <c r="CV71" s="121">
        <v>0</v>
      </c>
      <c r="CW71" s="118" t="s">
        <v>1040</v>
      </c>
      <c r="CX71" s="128" t="s">
        <v>4078</v>
      </c>
      <c r="CY71" s="125">
        <v>63000</v>
      </c>
      <c r="CZ71" s="125" t="s">
        <v>4079</v>
      </c>
      <c r="DA71" s="125" t="s">
        <v>213</v>
      </c>
      <c r="DB71" s="125">
        <v>2</v>
      </c>
      <c r="DC71" s="125" t="s">
        <v>4080</v>
      </c>
      <c r="DD71" s="125" t="s">
        <v>4081</v>
      </c>
      <c r="DE71" s="131" t="s">
        <v>51</v>
      </c>
      <c r="DF71" s="127" t="s">
        <v>4082</v>
      </c>
      <c r="DG71" s="117">
        <v>11000</v>
      </c>
      <c r="DH71" s="121" t="s">
        <v>4079</v>
      </c>
      <c r="DI71" s="121" t="s">
        <v>213</v>
      </c>
      <c r="DJ71" s="121">
        <v>2</v>
      </c>
      <c r="DK71" s="121" t="s">
        <v>4083</v>
      </c>
      <c r="DL71" s="121" t="s">
        <v>4081</v>
      </c>
      <c r="DM71" s="118" t="s">
        <v>51</v>
      </c>
      <c r="DN71" s="128" t="s">
        <v>4084</v>
      </c>
      <c r="DO71" s="125">
        <v>0</v>
      </c>
      <c r="DP71" s="128" t="s">
        <v>4079</v>
      </c>
      <c r="DQ71" s="128" t="s">
        <v>213</v>
      </c>
      <c r="DR71" s="128">
        <v>2</v>
      </c>
      <c r="DS71" s="128" t="s">
        <v>4080</v>
      </c>
      <c r="DT71" s="128" t="s">
        <v>4081</v>
      </c>
      <c r="DU71" s="129" t="s">
        <v>51</v>
      </c>
      <c r="DV71" s="127" t="s">
        <v>4085</v>
      </c>
      <c r="DW71" s="117">
        <v>63000</v>
      </c>
      <c r="DX71" s="121" t="s">
        <v>4079</v>
      </c>
      <c r="DY71" s="121" t="s">
        <v>213</v>
      </c>
      <c r="DZ71" s="121">
        <v>2</v>
      </c>
      <c r="EA71" s="121" t="s">
        <v>4080</v>
      </c>
      <c r="EB71" s="121" t="s">
        <v>4081</v>
      </c>
      <c r="EC71" s="118" t="s">
        <v>51</v>
      </c>
      <c r="ED71" s="128" t="s">
        <v>4086</v>
      </c>
      <c r="EE71" s="125">
        <v>0</v>
      </c>
      <c r="EF71" s="128" t="s">
        <v>4079</v>
      </c>
      <c r="EG71" s="128" t="s">
        <v>213</v>
      </c>
      <c r="EH71" s="128">
        <v>2</v>
      </c>
      <c r="EI71" s="128" t="s">
        <v>4080</v>
      </c>
      <c r="EJ71" s="128" t="s">
        <v>4081</v>
      </c>
      <c r="EK71" s="129" t="s">
        <v>51</v>
      </c>
      <c r="EL71" s="127" t="s">
        <v>4087</v>
      </c>
      <c r="EM71" s="117">
        <v>0</v>
      </c>
      <c r="EN71" s="121" t="s">
        <v>4079</v>
      </c>
      <c r="EO71" s="121" t="s">
        <v>213</v>
      </c>
      <c r="EP71" s="121">
        <v>2</v>
      </c>
      <c r="EQ71" s="121" t="s">
        <v>4088</v>
      </c>
      <c r="ER71" s="121" t="s">
        <v>4081</v>
      </c>
      <c r="ES71" s="118" t="s">
        <v>51</v>
      </c>
      <c r="ET71" s="128" t="s">
        <v>4089</v>
      </c>
      <c r="EU71" s="128" t="s">
        <v>230</v>
      </c>
      <c r="EV71" s="128" t="s">
        <v>230</v>
      </c>
      <c r="EW71" s="128" t="s">
        <v>230</v>
      </c>
      <c r="EX71" s="128" t="s">
        <v>230</v>
      </c>
      <c r="EY71" s="128">
        <v>0</v>
      </c>
      <c r="EZ71" s="128" t="s">
        <v>230</v>
      </c>
      <c r="FA71" s="129" t="s">
        <v>1577</v>
      </c>
      <c r="FB71" s="127" t="s">
        <v>4090</v>
      </c>
      <c r="FC71" s="121">
        <v>2</v>
      </c>
      <c r="FD71" s="121">
        <v>0</v>
      </c>
      <c r="FE71" s="121" t="s">
        <v>213</v>
      </c>
      <c r="FF71" s="121">
        <v>2</v>
      </c>
      <c r="FG71" s="121" t="s">
        <v>1593</v>
      </c>
      <c r="FH71" s="121">
        <v>0</v>
      </c>
      <c r="FI71" s="118" t="s">
        <v>1040</v>
      </c>
      <c r="FJ71" s="127" t="s">
        <v>4091</v>
      </c>
      <c r="FK71" s="128" t="s">
        <v>230</v>
      </c>
      <c r="FL71" s="128">
        <v>0</v>
      </c>
      <c r="FM71" s="128" t="s">
        <v>213</v>
      </c>
      <c r="FN71" s="128">
        <v>2</v>
      </c>
      <c r="FO71" s="128">
        <v>0</v>
      </c>
      <c r="FP71" s="125">
        <v>0</v>
      </c>
      <c r="FQ71" s="126" t="s">
        <v>1040</v>
      </c>
      <c r="FR71" s="127" t="s">
        <v>4092</v>
      </c>
      <c r="FS71" s="121" t="s">
        <v>230</v>
      </c>
      <c r="FT71" s="121">
        <v>0</v>
      </c>
      <c r="FU71" s="121" t="s">
        <v>213</v>
      </c>
      <c r="FV71" s="121">
        <v>2</v>
      </c>
      <c r="FW71" s="121">
        <v>0</v>
      </c>
      <c r="FX71" s="121">
        <v>0</v>
      </c>
      <c r="FY71" s="118" t="s">
        <v>1040</v>
      </c>
      <c r="FZ71" s="128" t="s">
        <v>4093</v>
      </c>
      <c r="GA71" s="128">
        <v>0</v>
      </c>
      <c r="GB71" s="128" t="s">
        <v>261</v>
      </c>
      <c r="GC71" s="128" t="s">
        <v>213</v>
      </c>
      <c r="GD71" s="128">
        <v>2</v>
      </c>
      <c r="GE71" s="128" t="s">
        <v>262</v>
      </c>
      <c r="GF71" s="128" t="s">
        <v>263</v>
      </c>
      <c r="GG71" s="129" t="s">
        <v>52</v>
      </c>
      <c r="GH71" s="127" t="s">
        <v>4094</v>
      </c>
      <c r="GI71" s="121">
        <v>0</v>
      </c>
      <c r="GJ71" s="121" t="s">
        <v>261</v>
      </c>
      <c r="GK71" s="121" t="s">
        <v>213</v>
      </c>
      <c r="GL71" s="121">
        <v>2</v>
      </c>
      <c r="GM71" s="121" t="s">
        <v>262</v>
      </c>
      <c r="GN71" s="121" t="s">
        <v>263</v>
      </c>
      <c r="GO71" s="118" t="s">
        <v>52</v>
      </c>
      <c r="GP71" s="128" t="s">
        <v>4095</v>
      </c>
      <c r="GQ71" s="128">
        <v>0</v>
      </c>
      <c r="GR71" s="128" t="s">
        <v>261</v>
      </c>
      <c r="GS71" s="128" t="s">
        <v>213</v>
      </c>
      <c r="GT71" s="128">
        <v>2</v>
      </c>
      <c r="GU71" s="128" t="s">
        <v>262</v>
      </c>
      <c r="GV71" s="128" t="s">
        <v>263</v>
      </c>
      <c r="GW71" s="129" t="s">
        <v>52</v>
      </c>
      <c r="GX71" s="127" t="s">
        <v>4096</v>
      </c>
      <c r="GY71" s="121">
        <v>0</v>
      </c>
      <c r="GZ71" s="121" t="s">
        <v>261</v>
      </c>
      <c r="HA71" s="121" t="s">
        <v>213</v>
      </c>
      <c r="HB71" s="121">
        <v>2</v>
      </c>
      <c r="HC71" s="121" t="s">
        <v>262</v>
      </c>
      <c r="HD71" s="121" t="s">
        <v>263</v>
      </c>
      <c r="HE71" s="118" t="s">
        <v>52</v>
      </c>
      <c r="HF71" s="128" t="s">
        <v>4097</v>
      </c>
      <c r="HG71" s="128">
        <v>0</v>
      </c>
      <c r="HH71" s="128" t="s">
        <v>261</v>
      </c>
      <c r="HI71" s="128" t="s">
        <v>213</v>
      </c>
      <c r="HJ71" s="128">
        <v>2</v>
      </c>
      <c r="HK71" s="128" t="s">
        <v>262</v>
      </c>
      <c r="HL71" s="128" t="s">
        <v>263</v>
      </c>
      <c r="HM71" s="129" t="s">
        <v>52</v>
      </c>
      <c r="HN71" s="127" t="s">
        <v>4098</v>
      </c>
      <c r="HO71" s="121">
        <v>0</v>
      </c>
      <c r="HP71" s="121" t="s">
        <v>261</v>
      </c>
      <c r="HQ71" s="121" t="s">
        <v>213</v>
      </c>
      <c r="HR71" s="121">
        <v>2</v>
      </c>
      <c r="HS71" s="121" t="s">
        <v>262</v>
      </c>
      <c r="HT71" s="121" t="s">
        <v>263</v>
      </c>
      <c r="HU71" s="118" t="s">
        <v>52</v>
      </c>
      <c r="HV71" s="128" t="s">
        <v>4099</v>
      </c>
      <c r="HW71" s="128">
        <v>0</v>
      </c>
      <c r="HX71" s="128" t="s">
        <v>261</v>
      </c>
      <c r="HY71" s="128" t="s">
        <v>213</v>
      </c>
      <c r="HZ71" s="128">
        <v>2</v>
      </c>
      <c r="IA71" s="128" t="s">
        <v>262</v>
      </c>
      <c r="IB71" s="128" t="s">
        <v>263</v>
      </c>
      <c r="IC71" s="129" t="s">
        <v>52</v>
      </c>
      <c r="ID71" s="127" t="s">
        <v>4100</v>
      </c>
      <c r="IE71" s="121">
        <v>1</v>
      </c>
      <c r="IF71" s="121" t="s">
        <v>261</v>
      </c>
      <c r="IG71" s="121" t="s">
        <v>213</v>
      </c>
      <c r="IH71" s="121">
        <v>2</v>
      </c>
      <c r="II71" s="121" t="s">
        <v>262</v>
      </c>
      <c r="IJ71" s="121" t="s">
        <v>263</v>
      </c>
      <c r="IK71" s="118" t="s">
        <v>52</v>
      </c>
      <c r="IL71" s="128" t="s">
        <v>4101</v>
      </c>
      <c r="IM71" s="128">
        <v>3</v>
      </c>
      <c r="IN71" s="128" t="s">
        <v>261</v>
      </c>
      <c r="IO71" s="128" t="s">
        <v>213</v>
      </c>
      <c r="IP71" s="128">
        <v>2</v>
      </c>
      <c r="IQ71" s="128" t="s">
        <v>262</v>
      </c>
      <c r="IR71" s="128" t="s">
        <v>263</v>
      </c>
      <c r="IS71" s="129" t="s">
        <v>52</v>
      </c>
    </row>
    <row r="72" spans="1:253" s="123" customFormat="1" ht="12.75" customHeight="1">
      <c r="A72" s="123" t="s">
        <v>4102</v>
      </c>
      <c r="B72" s="123" t="s">
        <v>1347</v>
      </c>
      <c r="C72" s="123" t="s">
        <v>4103</v>
      </c>
      <c r="D72" s="123" t="s">
        <v>4054</v>
      </c>
      <c r="E72" s="123" t="s">
        <v>4055</v>
      </c>
      <c r="F72" s="123" t="s">
        <v>4104</v>
      </c>
      <c r="G72" s="116">
        <v>4147000</v>
      </c>
      <c r="H72" s="117" t="s">
        <v>4105</v>
      </c>
      <c r="I72" s="117" t="s">
        <v>213</v>
      </c>
      <c r="J72" s="117">
        <v>2</v>
      </c>
      <c r="K72" s="117" t="s">
        <v>4058</v>
      </c>
      <c r="L72" s="117" t="s">
        <v>4106</v>
      </c>
      <c r="M72" s="118" t="s">
        <v>51</v>
      </c>
      <c r="N72" s="127" t="s">
        <v>4107</v>
      </c>
      <c r="O72" s="119">
        <v>1030700</v>
      </c>
      <c r="P72" s="119" t="s">
        <v>3153</v>
      </c>
      <c r="Q72" s="119" t="s">
        <v>213</v>
      </c>
      <c r="R72" s="119">
        <v>2</v>
      </c>
      <c r="S72" s="119" t="s">
        <v>4108</v>
      </c>
      <c r="T72" s="119" t="s">
        <v>4109</v>
      </c>
      <c r="U72" s="120" t="s">
        <v>2914</v>
      </c>
      <c r="V72" s="127" t="s">
        <v>4110</v>
      </c>
      <c r="W72" s="117">
        <v>4147000</v>
      </c>
      <c r="X72" s="117" t="s">
        <v>4111</v>
      </c>
      <c r="Y72" s="117" t="s">
        <v>213</v>
      </c>
      <c r="Z72" s="117">
        <v>2</v>
      </c>
      <c r="AA72" s="117" t="s">
        <v>4058</v>
      </c>
      <c r="AB72" s="117" t="s">
        <v>4106</v>
      </c>
      <c r="AC72" s="118" t="s">
        <v>51</v>
      </c>
      <c r="AD72" s="127" t="s">
        <v>4112</v>
      </c>
      <c r="AE72" s="125">
        <v>1513000</v>
      </c>
      <c r="AF72" s="125" t="s">
        <v>4111</v>
      </c>
      <c r="AG72" s="125" t="s">
        <v>213</v>
      </c>
      <c r="AH72" s="125">
        <v>2</v>
      </c>
      <c r="AI72" s="125" t="s">
        <v>4113</v>
      </c>
      <c r="AJ72" s="125" t="s">
        <v>4114</v>
      </c>
      <c r="AK72" s="126" t="s">
        <v>51</v>
      </c>
      <c r="AL72" s="127" t="s">
        <v>4115</v>
      </c>
      <c r="AM72" s="117" t="s">
        <v>230</v>
      </c>
      <c r="AN72" s="117" t="s">
        <v>4116</v>
      </c>
      <c r="AO72" s="117" t="s">
        <v>230</v>
      </c>
      <c r="AP72" s="117" t="s">
        <v>230</v>
      </c>
      <c r="AQ72" s="117" t="s">
        <v>4117</v>
      </c>
      <c r="AR72" s="117" t="s">
        <v>4118</v>
      </c>
      <c r="AS72" s="118" t="s">
        <v>4119</v>
      </c>
      <c r="AT72" s="128" t="s">
        <v>4120</v>
      </c>
      <c r="AU72" s="125" t="s">
        <v>230</v>
      </c>
      <c r="AV72" s="125" t="s">
        <v>230</v>
      </c>
      <c r="AW72" s="125" t="s">
        <v>230</v>
      </c>
      <c r="AX72" s="125" t="s">
        <v>230</v>
      </c>
      <c r="AY72" s="125" t="s">
        <v>230</v>
      </c>
      <c r="AZ72" s="125" t="s">
        <v>230</v>
      </c>
      <c r="BA72" s="126" t="s">
        <v>4119</v>
      </c>
      <c r="BB72" s="127" t="s">
        <v>4121</v>
      </c>
      <c r="BC72" s="117" t="s">
        <v>230</v>
      </c>
      <c r="BD72" s="117" t="s">
        <v>230</v>
      </c>
      <c r="BE72" s="117" t="s">
        <v>230</v>
      </c>
      <c r="BF72" s="117" t="s">
        <v>230</v>
      </c>
      <c r="BG72" s="117" t="s">
        <v>230</v>
      </c>
      <c r="BH72" s="117" t="s">
        <v>230</v>
      </c>
      <c r="BI72" s="118" t="s">
        <v>4119</v>
      </c>
      <c r="BJ72" s="128" t="s">
        <v>4122</v>
      </c>
      <c r="BK72" s="128" t="s">
        <v>230</v>
      </c>
      <c r="BL72" s="128" t="s">
        <v>230</v>
      </c>
      <c r="BM72" s="128" t="s">
        <v>230</v>
      </c>
      <c r="BN72" s="128" t="s">
        <v>230</v>
      </c>
      <c r="BO72" s="128" t="s">
        <v>230</v>
      </c>
      <c r="BP72" s="125" t="s">
        <v>230</v>
      </c>
      <c r="BQ72" s="129" t="s">
        <v>4119</v>
      </c>
      <c r="BR72" s="127" t="s">
        <v>4123</v>
      </c>
      <c r="BS72" s="121" t="s">
        <v>230</v>
      </c>
      <c r="BT72" s="121" t="s">
        <v>230</v>
      </c>
      <c r="BU72" s="121" t="s">
        <v>230</v>
      </c>
      <c r="BV72" s="121" t="s">
        <v>230</v>
      </c>
      <c r="BW72" s="121" t="s">
        <v>230</v>
      </c>
      <c r="BX72" s="121" t="s">
        <v>230</v>
      </c>
      <c r="BY72" s="118" t="s">
        <v>4119</v>
      </c>
      <c r="BZ72" s="128" t="s">
        <v>4124</v>
      </c>
      <c r="CA72" s="128" t="s">
        <v>230</v>
      </c>
      <c r="CB72" s="128" t="s">
        <v>230</v>
      </c>
      <c r="CC72" s="128" t="s">
        <v>230</v>
      </c>
      <c r="CD72" s="128" t="s">
        <v>230</v>
      </c>
      <c r="CE72" s="128" t="s">
        <v>230</v>
      </c>
      <c r="CF72" s="128" t="s">
        <v>230</v>
      </c>
      <c r="CG72" s="129" t="s">
        <v>4119</v>
      </c>
      <c r="CH72" s="127" t="s">
        <v>4125</v>
      </c>
      <c r="CI72" s="128" t="e">
        <v>#N/A</v>
      </c>
      <c r="CJ72" s="128" t="e">
        <v>#N/A</v>
      </c>
      <c r="CK72" s="128" t="e">
        <v>#N/A</v>
      </c>
      <c r="CL72" s="128" t="e">
        <v>#N/A</v>
      </c>
      <c r="CM72" s="128" t="e">
        <v>#N/A</v>
      </c>
      <c r="CN72" s="128" t="e">
        <v>#N/A</v>
      </c>
      <c r="CO72" s="130" t="e">
        <v>#N/A</v>
      </c>
      <c r="CP72" s="128" t="s">
        <v>4126</v>
      </c>
      <c r="CQ72" s="121" t="s">
        <v>230</v>
      </c>
      <c r="CR72" s="121" t="s">
        <v>230</v>
      </c>
      <c r="CS72" s="121" t="s">
        <v>230</v>
      </c>
      <c r="CT72" s="121" t="s">
        <v>230</v>
      </c>
      <c r="CU72" s="121" t="s">
        <v>230</v>
      </c>
      <c r="CV72" s="121" t="s">
        <v>230</v>
      </c>
      <c r="CW72" s="118" t="s">
        <v>4119</v>
      </c>
      <c r="CX72" s="128" t="s">
        <v>4127</v>
      </c>
      <c r="CY72" s="125">
        <v>477000</v>
      </c>
      <c r="CZ72" s="125" t="s">
        <v>4105</v>
      </c>
      <c r="DA72" s="125" t="s">
        <v>213</v>
      </c>
      <c r="DB72" s="125">
        <v>2</v>
      </c>
      <c r="DC72" s="125" t="s">
        <v>4128</v>
      </c>
      <c r="DD72" s="125" t="s">
        <v>4114</v>
      </c>
      <c r="DE72" s="131" t="s">
        <v>51</v>
      </c>
      <c r="DF72" s="127" t="s">
        <v>4129</v>
      </c>
      <c r="DG72" s="117">
        <v>2634000</v>
      </c>
      <c r="DH72" s="121" t="s">
        <v>4105</v>
      </c>
      <c r="DI72" s="121" t="s">
        <v>213</v>
      </c>
      <c r="DJ72" s="121">
        <v>2</v>
      </c>
      <c r="DK72" s="121" t="s">
        <v>4128</v>
      </c>
      <c r="DL72" s="121" t="s">
        <v>4114</v>
      </c>
      <c r="DM72" s="118" t="s">
        <v>51</v>
      </c>
      <c r="DN72" s="128" t="s">
        <v>4130</v>
      </c>
      <c r="DO72" s="125">
        <v>1036000</v>
      </c>
      <c r="DP72" s="128" t="s">
        <v>4105</v>
      </c>
      <c r="DQ72" s="128" t="s">
        <v>213</v>
      </c>
      <c r="DR72" s="128">
        <v>2</v>
      </c>
      <c r="DS72" s="128" t="s">
        <v>4128</v>
      </c>
      <c r="DT72" s="128" t="s">
        <v>4114</v>
      </c>
      <c r="DU72" s="129" t="s">
        <v>51</v>
      </c>
      <c r="DV72" s="127" t="s">
        <v>4131</v>
      </c>
      <c r="DW72" s="117">
        <v>457000</v>
      </c>
      <c r="DX72" s="121" t="s">
        <v>4105</v>
      </c>
      <c r="DY72" s="121" t="s">
        <v>213</v>
      </c>
      <c r="DZ72" s="121">
        <v>2</v>
      </c>
      <c r="EA72" s="121" t="s">
        <v>4128</v>
      </c>
      <c r="EB72" s="121" t="s">
        <v>4114</v>
      </c>
      <c r="EC72" s="118" t="s">
        <v>51</v>
      </c>
      <c r="ED72" s="128" t="s">
        <v>4132</v>
      </c>
      <c r="EE72" s="125">
        <v>20000</v>
      </c>
      <c r="EF72" s="128" t="s">
        <v>4105</v>
      </c>
      <c r="EG72" s="128" t="s">
        <v>213</v>
      </c>
      <c r="EH72" s="128">
        <v>2</v>
      </c>
      <c r="EI72" s="128" t="s">
        <v>4128</v>
      </c>
      <c r="EJ72" s="128" t="s">
        <v>4114</v>
      </c>
      <c r="EK72" s="129" t="s">
        <v>51</v>
      </c>
      <c r="EL72" s="127" t="s">
        <v>4133</v>
      </c>
      <c r="EM72" s="117">
        <v>0</v>
      </c>
      <c r="EN72" s="121" t="s">
        <v>4105</v>
      </c>
      <c r="EO72" s="121" t="s">
        <v>213</v>
      </c>
      <c r="EP72" s="121">
        <v>2</v>
      </c>
      <c r="EQ72" s="121" t="s">
        <v>4128</v>
      </c>
      <c r="ER72" s="121" t="s">
        <v>4114</v>
      </c>
      <c r="ES72" s="118" t="s">
        <v>51</v>
      </c>
      <c r="ET72" s="128" t="s">
        <v>4134</v>
      </c>
      <c r="EU72" s="128" t="s">
        <v>230</v>
      </c>
      <c r="EV72" s="128" t="s">
        <v>230</v>
      </c>
      <c r="EW72" s="128" t="s">
        <v>230</v>
      </c>
      <c r="EX72" s="128" t="s">
        <v>230</v>
      </c>
      <c r="EY72" s="128" t="s">
        <v>230</v>
      </c>
      <c r="EZ72" s="128" t="s">
        <v>230</v>
      </c>
      <c r="FA72" s="129" t="s">
        <v>4119</v>
      </c>
      <c r="FB72" s="127" t="s">
        <v>4135</v>
      </c>
      <c r="FC72" s="121">
        <v>3</v>
      </c>
      <c r="FD72" s="121" t="s">
        <v>230</v>
      </c>
      <c r="FE72" s="121" t="s">
        <v>230</v>
      </c>
      <c r="FF72" s="121" t="s">
        <v>230</v>
      </c>
      <c r="FG72" s="121" t="s">
        <v>4136</v>
      </c>
      <c r="FH72" s="121" t="s">
        <v>230</v>
      </c>
      <c r="FI72" s="118" t="s">
        <v>4119</v>
      </c>
      <c r="FJ72" s="127" t="s">
        <v>4137</v>
      </c>
      <c r="FK72" s="128" t="s">
        <v>230</v>
      </c>
      <c r="FL72" s="128" t="s">
        <v>230</v>
      </c>
      <c r="FM72" s="128" t="s">
        <v>230</v>
      </c>
      <c r="FN72" s="128" t="s">
        <v>230</v>
      </c>
      <c r="FO72" s="128" t="s">
        <v>230</v>
      </c>
      <c r="FP72" s="125" t="s">
        <v>230</v>
      </c>
      <c r="FQ72" s="126" t="s">
        <v>4119</v>
      </c>
      <c r="FR72" s="127" t="s">
        <v>4138</v>
      </c>
      <c r="FS72" s="121" t="s">
        <v>230</v>
      </c>
      <c r="FT72" s="121" t="s">
        <v>230</v>
      </c>
      <c r="FU72" s="121" t="s">
        <v>230</v>
      </c>
      <c r="FV72" s="121" t="s">
        <v>230</v>
      </c>
      <c r="FW72" s="121" t="s">
        <v>230</v>
      </c>
      <c r="FX72" s="121" t="s">
        <v>230</v>
      </c>
      <c r="FY72" s="118" t="s">
        <v>4119</v>
      </c>
      <c r="FZ72" s="128" t="s">
        <v>4139</v>
      </c>
      <c r="GA72" s="128">
        <v>0</v>
      </c>
      <c r="GB72" s="128" t="s">
        <v>261</v>
      </c>
      <c r="GC72" s="128" t="s">
        <v>213</v>
      </c>
      <c r="GD72" s="128">
        <v>2</v>
      </c>
      <c r="GE72" s="128" t="s">
        <v>262</v>
      </c>
      <c r="GF72" s="128" t="s">
        <v>263</v>
      </c>
      <c r="GG72" s="129" t="s">
        <v>52</v>
      </c>
      <c r="GH72" s="127" t="s">
        <v>4140</v>
      </c>
      <c r="GI72" s="121">
        <v>0</v>
      </c>
      <c r="GJ72" s="121" t="s">
        <v>261</v>
      </c>
      <c r="GK72" s="121" t="s">
        <v>213</v>
      </c>
      <c r="GL72" s="121">
        <v>2</v>
      </c>
      <c r="GM72" s="121" t="s">
        <v>262</v>
      </c>
      <c r="GN72" s="121" t="s">
        <v>263</v>
      </c>
      <c r="GO72" s="118" t="s">
        <v>52</v>
      </c>
      <c r="GP72" s="128" t="s">
        <v>4141</v>
      </c>
      <c r="GQ72" s="128">
        <v>0</v>
      </c>
      <c r="GR72" s="128" t="s">
        <v>261</v>
      </c>
      <c r="GS72" s="128" t="s">
        <v>213</v>
      </c>
      <c r="GT72" s="128">
        <v>2</v>
      </c>
      <c r="GU72" s="128" t="s">
        <v>262</v>
      </c>
      <c r="GV72" s="128" t="s">
        <v>263</v>
      </c>
      <c r="GW72" s="129" t="s">
        <v>52</v>
      </c>
      <c r="GX72" s="127" t="s">
        <v>4142</v>
      </c>
      <c r="GY72" s="121">
        <v>0</v>
      </c>
      <c r="GZ72" s="121" t="s">
        <v>261</v>
      </c>
      <c r="HA72" s="121" t="s">
        <v>213</v>
      </c>
      <c r="HB72" s="121">
        <v>2</v>
      </c>
      <c r="HC72" s="121" t="s">
        <v>262</v>
      </c>
      <c r="HD72" s="121" t="s">
        <v>263</v>
      </c>
      <c r="HE72" s="118" t="s">
        <v>52</v>
      </c>
      <c r="HF72" s="128" t="s">
        <v>4143</v>
      </c>
      <c r="HG72" s="128">
        <v>0</v>
      </c>
      <c r="HH72" s="128" t="s">
        <v>261</v>
      </c>
      <c r="HI72" s="128" t="s">
        <v>213</v>
      </c>
      <c r="HJ72" s="128">
        <v>2</v>
      </c>
      <c r="HK72" s="128" t="s">
        <v>262</v>
      </c>
      <c r="HL72" s="128" t="s">
        <v>263</v>
      </c>
      <c r="HM72" s="129" t="s">
        <v>52</v>
      </c>
      <c r="HN72" s="127" t="s">
        <v>4144</v>
      </c>
      <c r="HO72" s="121">
        <v>0</v>
      </c>
      <c r="HP72" s="121" t="s">
        <v>261</v>
      </c>
      <c r="HQ72" s="121" t="s">
        <v>213</v>
      </c>
      <c r="HR72" s="121">
        <v>2</v>
      </c>
      <c r="HS72" s="121" t="s">
        <v>262</v>
      </c>
      <c r="HT72" s="121" t="s">
        <v>263</v>
      </c>
      <c r="HU72" s="118" t="s">
        <v>52</v>
      </c>
      <c r="HV72" s="128" t="s">
        <v>4145</v>
      </c>
      <c r="HW72" s="128">
        <v>0</v>
      </c>
      <c r="HX72" s="128" t="s">
        <v>261</v>
      </c>
      <c r="HY72" s="128" t="s">
        <v>213</v>
      </c>
      <c r="HZ72" s="128">
        <v>2</v>
      </c>
      <c r="IA72" s="128" t="s">
        <v>262</v>
      </c>
      <c r="IB72" s="128" t="s">
        <v>263</v>
      </c>
      <c r="IC72" s="129" t="s">
        <v>52</v>
      </c>
      <c r="ID72" s="127" t="s">
        <v>4146</v>
      </c>
      <c r="IE72" s="121">
        <v>1</v>
      </c>
      <c r="IF72" s="121" t="s">
        <v>261</v>
      </c>
      <c r="IG72" s="121" t="s">
        <v>213</v>
      </c>
      <c r="IH72" s="121">
        <v>2</v>
      </c>
      <c r="II72" s="121" t="s">
        <v>262</v>
      </c>
      <c r="IJ72" s="121" t="s">
        <v>263</v>
      </c>
      <c r="IK72" s="118" t="s">
        <v>52</v>
      </c>
      <c r="IL72" s="128" t="s">
        <v>4147</v>
      </c>
      <c r="IM72" s="128">
        <v>3</v>
      </c>
      <c r="IN72" s="128" t="s">
        <v>261</v>
      </c>
      <c r="IO72" s="128" t="s">
        <v>213</v>
      </c>
      <c r="IP72" s="128">
        <v>2</v>
      </c>
      <c r="IQ72" s="128" t="s">
        <v>262</v>
      </c>
      <c r="IR72" s="128" t="s">
        <v>263</v>
      </c>
      <c r="IS72" s="129" t="s">
        <v>52</v>
      </c>
    </row>
    <row r="73" spans="1:253" s="123" customFormat="1" ht="12.75" customHeight="1">
      <c r="A73" s="123" t="s">
        <v>4148</v>
      </c>
      <c r="B73" s="123" t="s">
        <v>207</v>
      </c>
      <c r="C73" s="123" t="s">
        <v>4149</v>
      </c>
      <c r="D73" s="123" t="s">
        <v>4150</v>
      </c>
      <c r="E73" s="123" t="s">
        <v>4151</v>
      </c>
      <c r="F73" s="123" t="s">
        <v>4152</v>
      </c>
      <c r="G73" s="116">
        <v>19718000</v>
      </c>
      <c r="H73" s="117" t="s">
        <v>4153</v>
      </c>
      <c r="I73" s="117" t="s">
        <v>218</v>
      </c>
      <c r="J73" s="117">
        <v>1</v>
      </c>
      <c r="K73" s="117" t="s">
        <v>4154</v>
      </c>
      <c r="L73" s="117" t="s">
        <v>3263</v>
      </c>
      <c r="M73" s="118" t="s">
        <v>47</v>
      </c>
      <c r="N73" s="127" t="s">
        <v>4155</v>
      </c>
      <c r="O73" s="119">
        <v>94276</v>
      </c>
      <c r="P73" s="119" t="s">
        <v>4156</v>
      </c>
      <c r="Q73" s="119" t="s">
        <v>218</v>
      </c>
      <c r="R73" s="119">
        <v>1</v>
      </c>
      <c r="S73" s="119" t="s">
        <v>4157</v>
      </c>
      <c r="T73" s="119" t="s">
        <v>4158</v>
      </c>
      <c r="U73" s="120" t="s">
        <v>4159</v>
      </c>
      <c r="V73" s="127" t="s">
        <v>4160</v>
      </c>
      <c r="W73" s="117">
        <v>17677000</v>
      </c>
      <c r="X73" s="117" t="s">
        <v>4161</v>
      </c>
      <c r="Y73" s="117" t="s">
        <v>213</v>
      </c>
      <c r="Z73" s="117">
        <v>2</v>
      </c>
      <c r="AA73" s="117" t="s">
        <v>3382</v>
      </c>
      <c r="AB73" s="117" t="s">
        <v>4162</v>
      </c>
      <c r="AC73" s="118" t="s">
        <v>47</v>
      </c>
      <c r="AD73" s="127" t="s">
        <v>4163</v>
      </c>
      <c r="AE73" s="125">
        <v>8908000</v>
      </c>
      <c r="AF73" s="125" t="s">
        <v>4161</v>
      </c>
      <c r="AG73" s="125" t="s">
        <v>213</v>
      </c>
      <c r="AH73" s="125">
        <v>2</v>
      </c>
      <c r="AI73" s="125" t="s">
        <v>4164</v>
      </c>
      <c r="AJ73" s="125" t="s">
        <v>4162</v>
      </c>
      <c r="AK73" s="126" t="s">
        <v>47</v>
      </c>
      <c r="AL73" s="127" t="s">
        <v>4165</v>
      </c>
      <c r="AM73" s="117">
        <v>0</v>
      </c>
      <c r="AN73" s="117" t="s">
        <v>4166</v>
      </c>
      <c r="AO73" s="117" t="s">
        <v>213</v>
      </c>
      <c r="AP73" s="117">
        <v>2</v>
      </c>
      <c r="AQ73" s="117" t="s">
        <v>4167</v>
      </c>
      <c r="AR73" s="117" t="s">
        <v>4168</v>
      </c>
      <c r="AS73" s="118" t="s">
        <v>4169</v>
      </c>
      <c r="AT73" s="128" t="s">
        <v>4170</v>
      </c>
      <c r="AU73" s="125">
        <v>0</v>
      </c>
      <c r="AV73" s="125" t="s">
        <v>4171</v>
      </c>
      <c r="AW73" s="125" t="s">
        <v>218</v>
      </c>
      <c r="AX73" s="125">
        <v>1</v>
      </c>
      <c r="AY73" s="125" t="s">
        <v>4172</v>
      </c>
      <c r="AZ73" s="125" t="s">
        <v>4173</v>
      </c>
      <c r="BA73" s="126" t="s">
        <v>4174</v>
      </c>
      <c r="BB73" s="127" t="s">
        <v>4175</v>
      </c>
      <c r="BC73" s="117">
        <v>0</v>
      </c>
      <c r="BD73" s="117" t="s">
        <v>230</v>
      </c>
      <c r="BE73" s="117" t="s">
        <v>213</v>
      </c>
      <c r="BF73" s="117">
        <v>2</v>
      </c>
      <c r="BG73" s="117" t="s">
        <v>4172</v>
      </c>
      <c r="BH73" s="117" t="s">
        <v>230</v>
      </c>
      <c r="BI73" s="118" t="s">
        <v>3827</v>
      </c>
      <c r="BJ73" s="128" t="s">
        <v>4176</v>
      </c>
      <c r="BK73" s="128">
        <v>41</v>
      </c>
      <c r="BL73" s="128" t="s">
        <v>437</v>
      </c>
      <c r="BM73" s="128" t="s">
        <v>213</v>
      </c>
      <c r="BN73" s="128">
        <v>2</v>
      </c>
      <c r="BO73" s="128" t="s">
        <v>4177</v>
      </c>
      <c r="BP73" s="125" t="s">
        <v>256</v>
      </c>
      <c r="BQ73" s="129" t="s">
        <v>47</v>
      </c>
      <c r="BR73" s="127" t="s">
        <v>4178</v>
      </c>
      <c r="BS73" s="121" t="s">
        <v>230</v>
      </c>
      <c r="BT73" s="121" t="s">
        <v>230</v>
      </c>
      <c r="BU73" s="121" t="s">
        <v>230</v>
      </c>
      <c r="BV73" s="121" t="s">
        <v>230</v>
      </c>
      <c r="BW73" s="121" t="s">
        <v>4179</v>
      </c>
      <c r="BX73" s="121" t="s">
        <v>230</v>
      </c>
      <c r="BY73" s="118" t="s">
        <v>411</v>
      </c>
      <c r="BZ73" s="128" t="s">
        <v>4180</v>
      </c>
      <c r="CA73" s="128" t="s">
        <v>230</v>
      </c>
      <c r="CB73" s="128" t="s">
        <v>230</v>
      </c>
      <c r="CC73" s="128" t="s">
        <v>230</v>
      </c>
      <c r="CD73" s="128" t="s">
        <v>230</v>
      </c>
      <c r="CE73" s="128" t="s">
        <v>4179</v>
      </c>
      <c r="CF73" s="128" t="s">
        <v>230</v>
      </c>
      <c r="CG73" s="129" t="s">
        <v>411</v>
      </c>
      <c r="CH73" s="127" t="s">
        <v>4181</v>
      </c>
      <c r="CI73" s="128" t="e">
        <v>#N/A</v>
      </c>
      <c r="CJ73" s="128" t="e">
        <v>#N/A</v>
      </c>
      <c r="CK73" s="128" t="e">
        <v>#N/A</v>
      </c>
      <c r="CL73" s="128" t="e">
        <v>#N/A</v>
      </c>
      <c r="CM73" s="128" t="e">
        <v>#N/A</v>
      </c>
      <c r="CN73" s="128" t="e">
        <v>#N/A</v>
      </c>
      <c r="CO73" s="130" t="e">
        <v>#N/A</v>
      </c>
      <c r="CP73" s="128" t="s">
        <v>4182</v>
      </c>
      <c r="CQ73" s="121" t="s">
        <v>230</v>
      </c>
      <c r="CR73" s="121" t="s">
        <v>230</v>
      </c>
      <c r="CS73" s="121" t="s">
        <v>230</v>
      </c>
      <c r="CT73" s="121" t="s">
        <v>230</v>
      </c>
      <c r="CU73" s="121" t="s">
        <v>4183</v>
      </c>
      <c r="CV73" s="121" t="s">
        <v>230</v>
      </c>
      <c r="CW73" s="118" t="s">
        <v>411</v>
      </c>
      <c r="CX73" s="128" t="s">
        <v>4184</v>
      </c>
      <c r="CY73" s="125">
        <v>2642000</v>
      </c>
      <c r="CZ73" s="125" t="s">
        <v>4161</v>
      </c>
      <c r="DA73" s="125" t="s">
        <v>213</v>
      </c>
      <c r="DB73" s="125">
        <v>2</v>
      </c>
      <c r="DC73" s="125" t="s">
        <v>4185</v>
      </c>
      <c r="DD73" s="125" t="s">
        <v>4162</v>
      </c>
      <c r="DE73" s="131" t="s">
        <v>47</v>
      </c>
      <c r="DF73" s="127" t="s">
        <v>4186</v>
      </c>
      <c r="DG73" s="117">
        <v>8769000</v>
      </c>
      <c r="DH73" s="121" t="s">
        <v>4161</v>
      </c>
      <c r="DI73" s="121" t="s">
        <v>213</v>
      </c>
      <c r="DJ73" s="121">
        <v>2</v>
      </c>
      <c r="DK73" s="121" t="s">
        <v>4185</v>
      </c>
      <c r="DL73" s="121" t="s">
        <v>4162</v>
      </c>
      <c r="DM73" s="118" t="s">
        <v>47</v>
      </c>
      <c r="DN73" s="128" t="s">
        <v>4187</v>
      </c>
      <c r="DO73" s="125">
        <v>6266000</v>
      </c>
      <c r="DP73" s="128" t="s">
        <v>4161</v>
      </c>
      <c r="DQ73" s="128" t="s">
        <v>213</v>
      </c>
      <c r="DR73" s="128">
        <v>2</v>
      </c>
      <c r="DS73" s="128" t="s">
        <v>4185</v>
      </c>
      <c r="DT73" s="128" t="s">
        <v>4162</v>
      </c>
      <c r="DU73" s="129" t="s">
        <v>47</v>
      </c>
      <c r="DV73" s="127" t="s">
        <v>4188</v>
      </c>
      <c r="DW73" s="117">
        <v>2509000</v>
      </c>
      <c r="DX73" s="121" t="s">
        <v>4161</v>
      </c>
      <c r="DY73" s="121" t="s">
        <v>213</v>
      </c>
      <c r="DZ73" s="121">
        <v>2</v>
      </c>
      <c r="EA73" s="121" t="s">
        <v>4185</v>
      </c>
      <c r="EB73" s="121" t="s">
        <v>4162</v>
      </c>
      <c r="EC73" s="118" t="s">
        <v>47</v>
      </c>
      <c r="ED73" s="128" t="s">
        <v>4189</v>
      </c>
      <c r="EE73" s="125">
        <v>133000</v>
      </c>
      <c r="EF73" s="128" t="s">
        <v>4161</v>
      </c>
      <c r="EG73" s="128" t="s">
        <v>213</v>
      </c>
      <c r="EH73" s="128">
        <v>2</v>
      </c>
      <c r="EI73" s="128" t="s">
        <v>4185</v>
      </c>
      <c r="EJ73" s="128" t="s">
        <v>4162</v>
      </c>
      <c r="EK73" s="129" t="s">
        <v>47</v>
      </c>
      <c r="EL73" s="127" t="s">
        <v>4190</v>
      </c>
      <c r="EM73" s="117">
        <v>0</v>
      </c>
      <c r="EN73" s="121" t="s">
        <v>4161</v>
      </c>
      <c r="EO73" s="121" t="s">
        <v>213</v>
      </c>
      <c r="EP73" s="121">
        <v>2</v>
      </c>
      <c r="EQ73" s="121" t="s">
        <v>4185</v>
      </c>
      <c r="ER73" s="121" t="s">
        <v>4162</v>
      </c>
      <c r="ES73" s="118" t="s">
        <v>47</v>
      </c>
      <c r="ET73" s="128" t="s">
        <v>4191</v>
      </c>
      <c r="EU73" s="128">
        <v>41</v>
      </c>
      <c r="EV73" s="128" t="s">
        <v>437</v>
      </c>
      <c r="EW73" s="128" t="s">
        <v>213</v>
      </c>
      <c r="EX73" s="128">
        <v>2</v>
      </c>
      <c r="EY73" s="128" t="s">
        <v>4177</v>
      </c>
      <c r="EZ73" s="128" t="s">
        <v>256</v>
      </c>
      <c r="FA73" s="129" t="s">
        <v>47</v>
      </c>
      <c r="FB73" s="127" t="s">
        <v>4192</v>
      </c>
      <c r="FC73" s="121">
        <v>1</v>
      </c>
      <c r="FD73" s="121" t="s">
        <v>230</v>
      </c>
      <c r="FE73" s="121" t="s">
        <v>230</v>
      </c>
      <c r="FF73" s="121" t="s">
        <v>230</v>
      </c>
      <c r="FG73" s="121" t="s">
        <v>4193</v>
      </c>
      <c r="FH73" s="121" t="s">
        <v>230</v>
      </c>
      <c r="FI73" s="118" t="s">
        <v>3624</v>
      </c>
      <c r="FJ73" s="127" t="s">
        <v>4194</v>
      </c>
      <c r="FK73" s="128" t="s">
        <v>230</v>
      </c>
      <c r="FL73" s="128">
        <v>0</v>
      </c>
      <c r="FM73" s="128" t="s">
        <v>213</v>
      </c>
      <c r="FN73" s="128">
        <v>2</v>
      </c>
      <c r="FO73" s="128">
        <v>0</v>
      </c>
      <c r="FP73" s="125">
        <v>0</v>
      </c>
      <c r="FQ73" s="126" t="s">
        <v>476</v>
      </c>
      <c r="FR73" s="127" t="s">
        <v>4195</v>
      </c>
      <c r="FS73" s="121" t="s">
        <v>230</v>
      </c>
      <c r="FT73" s="121">
        <v>0</v>
      </c>
      <c r="FU73" s="121" t="s">
        <v>213</v>
      </c>
      <c r="FV73" s="121">
        <v>2</v>
      </c>
      <c r="FW73" s="121">
        <v>0</v>
      </c>
      <c r="FX73" s="121">
        <v>0</v>
      </c>
      <c r="FY73" s="118" t="s">
        <v>476</v>
      </c>
      <c r="FZ73" s="128" t="s">
        <v>4196</v>
      </c>
      <c r="GA73" s="128">
        <v>0</v>
      </c>
      <c r="GB73" s="128" t="s">
        <v>261</v>
      </c>
      <c r="GC73" s="128" t="s">
        <v>213</v>
      </c>
      <c r="GD73" s="128">
        <v>2</v>
      </c>
      <c r="GE73" s="128" t="s">
        <v>262</v>
      </c>
      <c r="GF73" s="128" t="s">
        <v>263</v>
      </c>
      <c r="GG73" s="129" t="s">
        <v>60</v>
      </c>
      <c r="GH73" s="127" t="s">
        <v>4197</v>
      </c>
      <c r="GI73" s="121">
        <v>0</v>
      </c>
      <c r="GJ73" s="121" t="s">
        <v>261</v>
      </c>
      <c r="GK73" s="121" t="s">
        <v>213</v>
      </c>
      <c r="GL73" s="121">
        <v>2</v>
      </c>
      <c r="GM73" s="121" t="s">
        <v>262</v>
      </c>
      <c r="GN73" s="121" t="s">
        <v>263</v>
      </c>
      <c r="GO73" s="118" t="s">
        <v>60</v>
      </c>
      <c r="GP73" s="128" t="s">
        <v>4198</v>
      </c>
      <c r="GQ73" s="128">
        <v>0</v>
      </c>
      <c r="GR73" s="128" t="s">
        <v>261</v>
      </c>
      <c r="GS73" s="128" t="s">
        <v>213</v>
      </c>
      <c r="GT73" s="128">
        <v>2</v>
      </c>
      <c r="GU73" s="128" t="s">
        <v>262</v>
      </c>
      <c r="GV73" s="128" t="s">
        <v>263</v>
      </c>
      <c r="GW73" s="129" t="s">
        <v>60</v>
      </c>
      <c r="GX73" s="127" t="s">
        <v>4199</v>
      </c>
      <c r="GY73" s="121">
        <v>0</v>
      </c>
      <c r="GZ73" s="121" t="s">
        <v>261</v>
      </c>
      <c r="HA73" s="121" t="s">
        <v>213</v>
      </c>
      <c r="HB73" s="121">
        <v>2</v>
      </c>
      <c r="HC73" s="121" t="s">
        <v>262</v>
      </c>
      <c r="HD73" s="121" t="s">
        <v>263</v>
      </c>
      <c r="HE73" s="118" t="s">
        <v>60</v>
      </c>
      <c r="HF73" s="128" t="s">
        <v>4200</v>
      </c>
      <c r="HG73" s="128">
        <v>0</v>
      </c>
      <c r="HH73" s="128" t="s">
        <v>261</v>
      </c>
      <c r="HI73" s="128" t="s">
        <v>213</v>
      </c>
      <c r="HJ73" s="128">
        <v>2</v>
      </c>
      <c r="HK73" s="128" t="s">
        <v>262</v>
      </c>
      <c r="HL73" s="128" t="s">
        <v>263</v>
      </c>
      <c r="HM73" s="129" t="s">
        <v>60</v>
      </c>
      <c r="HN73" s="127" t="s">
        <v>4201</v>
      </c>
      <c r="HO73" s="121">
        <v>2</v>
      </c>
      <c r="HP73" s="121" t="s">
        <v>261</v>
      </c>
      <c r="HQ73" s="121" t="s">
        <v>213</v>
      </c>
      <c r="HR73" s="121">
        <v>2</v>
      </c>
      <c r="HS73" s="121" t="s">
        <v>262</v>
      </c>
      <c r="HT73" s="121" t="s">
        <v>263</v>
      </c>
      <c r="HU73" s="118" t="s">
        <v>60</v>
      </c>
      <c r="HV73" s="128" t="s">
        <v>4202</v>
      </c>
      <c r="HW73" s="128">
        <v>0</v>
      </c>
      <c r="HX73" s="128" t="s">
        <v>261</v>
      </c>
      <c r="HY73" s="128" t="s">
        <v>213</v>
      </c>
      <c r="HZ73" s="128">
        <v>2</v>
      </c>
      <c r="IA73" s="128" t="s">
        <v>262</v>
      </c>
      <c r="IB73" s="128" t="s">
        <v>263</v>
      </c>
      <c r="IC73" s="129" t="s">
        <v>60</v>
      </c>
      <c r="ID73" s="127" t="s">
        <v>4203</v>
      </c>
      <c r="IE73" s="121">
        <v>0</v>
      </c>
      <c r="IF73" s="121" t="s">
        <v>261</v>
      </c>
      <c r="IG73" s="121" t="s">
        <v>213</v>
      </c>
      <c r="IH73" s="121">
        <v>2</v>
      </c>
      <c r="II73" s="121" t="s">
        <v>262</v>
      </c>
      <c r="IJ73" s="121" t="s">
        <v>263</v>
      </c>
      <c r="IK73" s="118" t="s">
        <v>60</v>
      </c>
      <c r="IL73" s="128" t="s">
        <v>4204</v>
      </c>
      <c r="IM73" s="128">
        <v>0</v>
      </c>
      <c r="IN73" s="128" t="s">
        <v>261</v>
      </c>
      <c r="IO73" s="128" t="s">
        <v>213</v>
      </c>
      <c r="IP73" s="128">
        <v>2</v>
      </c>
      <c r="IQ73" s="128" t="s">
        <v>262</v>
      </c>
      <c r="IR73" s="128" t="s">
        <v>263</v>
      </c>
      <c r="IS73" s="129" t="s">
        <v>60</v>
      </c>
    </row>
    <row r="74" spans="1:253" s="123" customFormat="1" ht="12.75" customHeight="1">
      <c r="A74" s="123" t="s">
        <v>4205</v>
      </c>
      <c r="B74" s="123" t="s">
        <v>512</v>
      </c>
      <c r="C74" s="123" t="s">
        <v>4206</v>
      </c>
      <c r="D74" s="123" t="s">
        <v>4207</v>
      </c>
      <c r="E74" s="123" t="s">
        <v>4208</v>
      </c>
      <c r="F74" s="123" t="s">
        <v>4209</v>
      </c>
      <c r="G74" s="116">
        <v>30485000</v>
      </c>
      <c r="H74" s="117" t="s">
        <v>4210</v>
      </c>
      <c r="I74" s="117" t="s">
        <v>213</v>
      </c>
      <c r="J74" s="117">
        <v>2</v>
      </c>
      <c r="K74" s="117" t="s">
        <v>4211</v>
      </c>
      <c r="L74" s="117" t="s">
        <v>4212</v>
      </c>
      <c r="M74" s="118" t="s">
        <v>48</v>
      </c>
      <c r="N74" s="127" t="s">
        <v>4213</v>
      </c>
      <c r="O74" s="119">
        <v>9395</v>
      </c>
      <c r="P74" s="119" t="s">
        <v>4214</v>
      </c>
      <c r="Q74" s="119" t="s">
        <v>213</v>
      </c>
      <c r="R74" s="119">
        <v>2</v>
      </c>
      <c r="S74" s="119" t="s">
        <v>4215</v>
      </c>
      <c r="T74" s="119" t="s">
        <v>4216</v>
      </c>
      <c r="U74" s="120" t="s">
        <v>48</v>
      </c>
      <c r="V74" s="127" t="s">
        <v>4217</v>
      </c>
      <c r="W74" s="117">
        <v>3815000</v>
      </c>
      <c r="X74" s="117" t="s">
        <v>4214</v>
      </c>
      <c r="Y74" s="117" t="s">
        <v>213</v>
      </c>
      <c r="Z74" s="117">
        <v>2</v>
      </c>
      <c r="AA74" s="117" t="s">
        <v>4218</v>
      </c>
      <c r="AB74" s="117" t="s">
        <v>4216</v>
      </c>
      <c r="AC74" s="118" t="s">
        <v>62</v>
      </c>
      <c r="AD74" s="127" t="s">
        <v>4219</v>
      </c>
      <c r="AE74" s="125">
        <v>179000</v>
      </c>
      <c r="AF74" s="125" t="s">
        <v>4220</v>
      </c>
      <c r="AG74" s="125" t="s">
        <v>213</v>
      </c>
      <c r="AH74" s="125">
        <v>2</v>
      </c>
      <c r="AI74" s="125" t="s">
        <v>4221</v>
      </c>
      <c r="AJ74" s="125" t="s">
        <v>4222</v>
      </c>
      <c r="AK74" s="126" t="s">
        <v>62</v>
      </c>
      <c r="AL74" s="127" t="s">
        <v>4223</v>
      </c>
      <c r="AM74" s="117">
        <v>179000</v>
      </c>
      <c r="AN74" s="117" t="s">
        <v>4220</v>
      </c>
      <c r="AO74" s="117" t="s">
        <v>213</v>
      </c>
      <c r="AP74" s="117">
        <v>2</v>
      </c>
      <c r="AQ74" s="117" t="s">
        <v>4224</v>
      </c>
      <c r="AR74" s="117" t="s">
        <v>4222</v>
      </c>
      <c r="AS74" s="118" t="s">
        <v>62</v>
      </c>
      <c r="AT74" s="128" t="s">
        <v>4225</v>
      </c>
      <c r="AU74" s="125" t="e">
        <v>#N/A</v>
      </c>
      <c r="AV74" s="125" t="e">
        <v>#N/A</v>
      </c>
      <c r="AW74" s="125" t="e">
        <v>#N/A</v>
      </c>
      <c r="AX74" s="125" t="e">
        <v>#N/A</v>
      </c>
      <c r="AY74" s="125" t="e">
        <v>#N/A</v>
      </c>
      <c r="AZ74" s="125" t="e">
        <v>#N/A</v>
      </c>
      <c r="BA74" s="126" t="e">
        <v>#N/A</v>
      </c>
      <c r="BB74" s="127" t="s">
        <v>4226</v>
      </c>
      <c r="BC74" s="117" t="e">
        <v>#N/A</v>
      </c>
      <c r="BD74" s="117" t="e">
        <v>#N/A</v>
      </c>
      <c r="BE74" s="117" t="e">
        <v>#N/A</v>
      </c>
      <c r="BF74" s="117" t="e">
        <v>#N/A</v>
      </c>
      <c r="BG74" s="117" t="e">
        <v>#N/A</v>
      </c>
      <c r="BH74" s="117" t="e">
        <v>#N/A</v>
      </c>
      <c r="BI74" s="118" t="e">
        <v>#N/A</v>
      </c>
      <c r="BJ74" s="128" t="s">
        <v>4227</v>
      </c>
      <c r="BK74" s="128">
        <v>0</v>
      </c>
      <c r="BL74" s="128" t="s">
        <v>2425</v>
      </c>
      <c r="BM74" s="128" t="s">
        <v>300</v>
      </c>
      <c r="BN74" s="128">
        <v>3</v>
      </c>
      <c r="BO74" s="128" t="s">
        <v>4228</v>
      </c>
      <c r="BP74" s="125" t="s">
        <v>256</v>
      </c>
      <c r="BQ74" s="129" t="s">
        <v>48</v>
      </c>
      <c r="BR74" s="127" t="s">
        <v>4229</v>
      </c>
      <c r="BS74" s="121" t="e">
        <v>#N/A</v>
      </c>
      <c r="BT74" s="121" t="e">
        <v>#N/A</v>
      </c>
      <c r="BU74" s="121" t="e">
        <v>#N/A</v>
      </c>
      <c r="BV74" s="121" t="e">
        <v>#N/A</v>
      </c>
      <c r="BW74" s="121" t="e">
        <v>#N/A</v>
      </c>
      <c r="BX74" s="121" t="e">
        <v>#N/A</v>
      </c>
      <c r="BY74" s="118" t="e">
        <v>#N/A</v>
      </c>
      <c r="BZ74" s="128" t="s">
        <v>4230</v>
      </c>
      <c r="CA74" s="128" t="e">
        <v>#N/A</v>
      </c>
      <c r="CB74" s="128" t="e">
        <v>#N/A</v>
      </c>
      <c r="CC74" s="128" t="e">
        <v>#N/A</v>
      </c>
      <c r="CD74" s="128" t="e">
        <v>#N/A</v>
      </c>
      <c r="CE74" s="128" t="e">
        <v>#N/A</v>
      </c>
      <c r="CF74" s="128" t="e">
        <v>#N/A</v>
      </c>
      <c r="CG74" s="129" t="e">
        <v>#N/A</v>
      </c>
      <c r="CH74" s="127" t="s">
        <v>4231</v>
      </c>
      <c r="CI74" s="128" t="e">
        <v>#N/A</v>
      </c>
      <c r="CJ74" s="128" t="e">
        <v>#N/A</v>
      </c>
      <c r="CK74" s="128" t="e">
        <v>#N/A</v>
      </c>
      <c r="CL74" s="128" t="e">
        <v>#N/A</v>
      </c>
      <c r="CM74" s="128" t="e">
        <v>#N/A</v>
      </c>
      <c r="CN74" s="128" t="e">
        <v>#N/A</v>
      </c>
      <c r="CO74" s="130" t="e">
        <v>#N/A</v>
      </c>
      <c r="CP74" s="128" t="s">
        <v>4232</v>
      </c>
      <c r="CQ74" s="121" t="e">
        <v>#N/A</v>
      </c>
      <c r="CR74" s="121" t="e">
        <v>#N/A</v>
      </c>
      <c r="CS74" s="121" t="e">
        <v>#N/A</v>
      </c>
      <c r="CT74" s="121" t="e">
        <v>#N/A</v>
      </c>
      <c r="CU74" s="121" t="e">
        <v>#N/A</v>
      </c>
      <c r="CV74" s="121" t="e">
        <v>#N/A</v>
      </c>
      <c r="CW74" s="118" t="e">
        <v>#N/A</v>
      </c>
      <c r="CX74" s="128" t="s">
        <v>4233</v>
      </c>
      <c r="CY74" s="125">
        <v>179000</v>
      </c>
      <c r="CZ74" s="125" t="s">
        <v>4214</v>
      </c>
      <c r="DA74" s="125" t="s">
        <v>213</v>
      </c>
      <c r="DB74" s="125">
        <v>2</v>
      </c>
      <c r="DC74" s="125" t="s">
        <v>4234</v>
      </c>
      <c r="DD74" s="125" t="s">
        <v>4216</v>
      </c>
      <c r="DE74" s="131" t="s">
        <v>48</v>
      </c>
      <c r="DF74" s="127" t="s">
        <v>4235</v>
      </c>
      <c r="DG74" s="117">
        <v>3636000</v>
      </c>
      <c r="DH74" s="121" t="s">
        <v>4214</v>
      </c>
      <c r="DI74" s="121" t="s">
        <v>213</v>
      </c>
      <c r="DJ74" s="121">
        <v>2</v>
      </c>
      <c r="DK74" s="121" t="s">
        <v>4234</v>
      </c>
      <c r="DL74" s="121" t="s">
        <v>4216</v>
      </c>
      <c r="DM74" s="118" t="s">
        <v>48</v>
      </c>
      <c r="DN74" s="128" t="s">
        <v>4236</v>
      </c>
      <c r="DO74" s="125">
        <v>0</v>
      </c>
      <c r="DP74" s="128" t="s">
        <v>4214</v>
      </c>
      <c r="DQ74" s="128" t="s">
        <v>213</v>
      </c>
      <c r="DR74" s="128">
        <v>2</v>
      </c>
      <c r="DS74" s="128" t="s">
        <v>4234</v>
      </c>
      <c r="DT74" s="128" t="s">
        <v>4216</v>
      </c>
      <c r="DU74" s="129" t="s">
        <v>48</v>
      </c>
      <c r="DV74" s="127" t="s">
        <v>4237</v>
      </c>
      <c r="DW74" s="117">
        <v>179000</v>
      </c>
      <c r="DX74" s="121" t="s">
        <v>4214</v>
      </c>
      <c r="DY74" s="121" t="s">
        <v>213</v>
      </c>
      <c r="DZ74" s="121">
        <v>2</v>
      </c>
      <c r="EA74" s="121" t="s">
        <v>4234</v>
      </c>
      <c r="EB74" s="121" t="s">
        <v>4216</v>
      </c>
      <c r="EC74" s="118" t="s">
        <v>48</v>
      </c>
      <c r="ED74" s="128" t="s">
        <v>4238</v>
      </c>
      <c r="EE74" s="125">
        <v>0</v>
      </c>
      <c r="EF74" s="128" t="s">
        <v>4214</v>
      </c>
      <c r="EG74" s="128" t="s">
        <v>213</v>
      </c>
      <c r="EH74" s="128">
        <v>2</v>
      </c>
      <c r="EI74" s="128" t="s">
        <v>4234</v>
      </c>
      <c r="EJ74" s="128" t="s">
        <v>4216</v>
      </c>
      <c r="EK74" s="129" t="s">
        <v>62</v>
      </c>
      <c r="EL74" s="127" t="s">
        <v>4239</v>
      </c>
      <c r="EM74" s="117">
        <v>0</v>
      </c>
      <c r="EN74" s="121" t="s">
        <v>4214</v>
      </c>
      <c r="EO74" s="121" t="s">
        <v>213</v>
      </c>
      <c r="EP74" s="121">
        <v>2</v>
      </c>
      <c r="EQ74" s="121" t="s">
        <v>4234</v>
      </c>
      <c r="ER74" s="121" t="s">
        <v>4216</v>
      </c>
      <c r="ES74" s="118" t="s">
        <v>62</v>
      </c>
      <c r="ET74" s="128" t="s">
        <v>4240</v>
      </c>
      <c r="EU74" s="128">
        <v>0</v>
      </c>
      <c r="EV74" s="128" t="s">
        <v>2425</v>
      </c>
      <c r="EW74" s="128" t="s">
        <v>300</v>
      </c>
      <c r="EX74" s="128">
        <v>3</v>
      </c>
      <c r="EY74" s="128" t="s">
        <v>4228</v>
      </c>
      <c r="EZ74" s="128" t="s">
        <v>256</v>
      </c>
      <c r="FA74" s="129" t="s">
        <v>62</v>
      </c>
      <c r="FB74" s="127" t="s">
        <v>4241</v>
      </c>
      <c r="FC74" s="121">
        <v>3</v>
      </c>
      <c r="FD74" s="121" t="s">
        <v>4214</v>
      </c>
      <c r="FE74" s="121" t="s">
        <v>213</v>
      </c>
      <c r="FF74" s="121">
        <v>2</v>
      </c>
      <c r="FG74" s="121" t="s">
        <v>4242</v>
      </c>
      <c r="FH74" s="121" t="s">
        <v>4243</v>
      </c>
      <c r="FI74" s="118" t="s">
        <v>62</v>
      </c>
      <c r="FJ74" s="127" t="s">
        <v>4244</v>
      </c>
      <c r="FK74" s="128" t="e">
        <v>#N/A</v>
      </c>
      <c r="FL74" s="128" t="e">
        <v>#N/A</v>
      </c>
      <c r="FM74" s="128" t="e">
        <v>#N/A</v>
      </c>
      <c r="FN74" s="128" t="e">
        <v>#N/A</v>
      </c>
      <c r="FO74" s="128" t="e">
        <v>#N/A</v>
      </c>
      <c r="FP74" s="125" t="e">
        <v>#N/A</v>
      </c>
      <c r="FQ74" s="126" t="e">
        <v>#N/A</v>
      </c>
      <c r="FR74" s="127" t="s">
        <v>4245</v>
      </c>
      <c r="FS74" s="121" t="e">
        <v>#N/A</v>
      </c>
      <c r="FT74" s="121" t="e">
        <v>#N/A</v>
      </c>
      <c r="FU74" s="121" t="e">
        <v>#N/A</v>
      </c>
      <c r="FV74" s="121" t="e">
        <v>#N/A</v>
      </c>
      <c r="FW74" s="121" t="e">
        <v>#N/A</v>
      </c>
      <c r="FX74" s="121" t="e">
        <v>#N/A</v>
      </c>
      <c r="FY74" s="118" t="e">
        <v>#N/A</v>
      </c>
      <c r="FZ74" s="128" t="s">
        <v>4246</v>
      </c>
      <c r="GA74" s="128">
        <v>1</v>
      </c>
      <c r="GB74" s="128" t="s">
        <v>4247</v>
      </c>
      <c r="GC74" s="128" t="s">
        <v>213</v>
      </c>
      <c r="GD74" s="128">
        <v>2</v>
      </c>
      <c r="GE74" s="128" t="s">
        <v>262</v>
      </c>
      <c r="GF74" s="128" t="s">
        <v>263</v>
      </c>
      <c r="GG74" s="129" t="s">
        <v>62</v>
      </c>
      <c r="GH74" s="127" t="s">
        <v>4248</v>
      </c>
      <c r="GI74" s="121">
        <v>0</v>
      </c>
      <c r="GJ74" s="121" t="s">
        <v>4247</v>
      </c>
      <c r="GK74" s="121" t="s">
        <v>213</v>
      </c>
      <c r="GL74" s="121">
        <v>2</v>
      </c>
      <c r="GM74" s="121" t="s">
        <v>262</v>
      </c>
      <c r="GN74" s="121" t="s">
        <v>263</v>
      </c>
      <c r="GO74" s="118" t="s">
        <v>62</v>
      </c>
      <c r="GP74" s="128" t="s">
        <v>4249</v>
      </c>
      <c r="GQ74" s="128">
        <v>0</v>
      </c>
      <c r="GR74" s="128" t="s">
        <v>4247</v>
      </c>
      <c r="GS74" s="128" t="s">
        <v>213</v>
      </c>
      <c r="GT74" s="128">
        <v>2</v>
      </c>
      <c r="GU74" s="128" t="s">
        <v>262</v>
      </c>
      <c r="GV74" s="128" t="s">
        <v>263</v>
      </c>
      <c r="GW74" s="129" t="s">
        <v>62</v>
      </c>
      <c r="GX74" s="127" t="s">
        <v>4250</v>
      </c>
      <c r="GY74" s="121">
        <v>0</v>
      </c>
      <c r="GZ74" s="121" t="s">
        <v>4247</v>
      </c>
      <c r="HA74" s="121" t="s">
        <v>213</v>
      </c>
      <c r="HB74" s="121">
        <v>2</v>
      </c>
      <c r="HC74" s="121" t="s">
        <v>262</v>
      </c>
      <c r="HD74" s="121" t="s">
        <v>263</v>
      </c>
      <c r="HE74" s="118" t="s">
        <v>62</v>
      </c>
      <c r="HF74" s="128" t="s">
        <v>4251</v>
      </c>
      <c r="HG74" s="128">
        <v>1</v>
      </c>
      <c r="HH74" s="128" t="s">
        <v>4247</v>
      </c>
      <c r="HI74" s="128" t="s">
        <v>213</v>
      </c>
      <c r="HJ74" s="128">
        <v>2</v>
      </c>
      <c r="HK74" s="128" t="s">
        <v>262</v>
      </c>
      <c r="HL74" s="128" t="s">
        <v>263</v>
      </c>
      <c r="HM74" s="129" t="s">
        <v>62</v>
      </c>
      <c r="HN74" s="127" t="s">
        <v>4252</v>
      </c>
      <c r="HO74" s="121">
        <v>1</v>
      </c>
      <c r="HP74" s="121" t="s">
        <v>4247</v>
      </c>
      <c r="HQ74" s="121" t="s">
        <v>213</v>
      </c>
      <c r="HR74" s="121">
        <v>2</v>
      </c>
      <c r="HS74" s="121" t="s">
        <v>262</v>
      </c>
      <c r="HT74" s="121" t="s">
        <v>263</v>
      </c>
      <c r="HU74" s="118" t="s">
        <v>62</v>
      </c>
      <c r="HV74" s="128" t="s">
        <v>4253</v>
      </c>
      <c r="HW74" s="128">
        <v>0</v>
      </c>
      <c r="HX74" s="128" t="s">
        <v>4247</v>
      </c>
      <c r="HY74" s="128" t="s">
        <v>213</v>
      </c>
      <c r="HZ74" s="128">
        <v>2</v>
      </c>
      <c r="IA74" s="128" t="s">
        <v>262</v>
      </c>
      <c r="IB74" s="128" t="s">
        <v>263</v>
      </c>
      <c r="IC74" s="129" t="s">
        <v>62</v>
      </c>
      <c r="ID74" s="127" t="s">
        <v>4254</v>
      </c>
      <c r="IE74" s="121">
        <v>0</v>
      </c>
      <c r="IF74" s="121" t="s">
        <v>4247</v>
      </c>
      <c r="IG74" s="121" t="s">
        <v>213</v>
      </c>
      <c r="IH74" s="121">
        <v>2</v>
      </c>
      <c r="II74" s="121" t="s">
        <v>262</v>
      </c>
      <c r="IJ74" s="121" t="s">
        <v>263</v>
      </c>
      <c r="IK74" s="118" t="s">
        <v>62</v>
      </c>
      <c r="IL74" s="128" t="s">
        <v>4255</v>
      </c>
      <c r="IM74" s="128">
        <v>0</v>
      </c>
      <c r="IN74" s="128" t="s">
        <v>4247</v>
      </c>
      <c r="IO74" s="128" t="s">
        <v>213</v>
      </c>
      <c r="IP74" s="128">
        <v>2</v>
      </c>
      <c r="IQ74" s="128" t="s">
        <v>262</v>
      </c>
      <c r="IR74" s="128" t="s">
        <v>263</v>
      </c>
      <c r="IS74" s="129" t="s">
        <v>62</v>
      </c>
    </row>
    <row r="75" spans="1:253" s="123" customFormat="1" ht="12.75" customHeight="1">
      <c r="A75" s="123" t="s">
        <v>4256</v>
      </c>
      <c r="B75" s="123" t="s">
        <v>3929</v>
      </c>
      <c r="C75" s="123" t="s">
        <v>4257</v>
      </c>
      <c r="D75" s="123" t="s">
        <v>4258</v>
      </c>
      <c r="E75" s="123" t="s">
        <v>4259</v>
      </c>
      <c r="F75" s="123" t="s">
        <v>4260</v>
      </c>
      <c r="G75" s="116">
        <v>2541000</v>
      </c>
      <c r="H75" s="117" t="s">
        <v>3261</v>
      </c>
      <c r="I75" s="117" t="s">
        <v>213</v>
      </c>
      <c r="J75" s="117">
        <v>2</v>
      </c>
      <c r="K75" s="117" t="s">
        <v>4154</v>
      </c>
      <c r="L75" s="117" t="s">
        <v>3263</v>
      </c>
      <c r="M75" s="118" t="s">
        <v>400</v>
      </c>
      <c r="N75" s="127" t="s">
        <v>4261</v>
      </c>
      <c r="O75" s="119">
        <v>823</v>
      </c>
      <c r="P75" s="119" t="s">
        <v>4262</v>
      </c>
      <c r="Q75" s="119" t="s">
        <v>218</v>
      </c>
      <c r="R75" s="119">
        <v>1</v>
      </c>
      <c r="S75" s="119" t="s">
        <v>4263</v>
      </c>
      <c r="T75" s="119" t="s">
        <v>4264</v>
      </c>
      <c r="U75" s="120" t="s">
        <v>3934</v>
      </c>
      <c r="V75" s="127" t="s">
        <v>4265</v>
      </c>
      <c r="W75" s="117">
        <v>2256000</v>
      </c>
      <c r="X75" s="117" t="s">
        <v>919</v>
      </c>
      <c r="Y75" s="117" t="s">
        <v>213</v>
      </c>
      <c r="Z75" s="117">
        <v>2</v>
      </c>
      <c r="AA75" s="117" t="s">
        <v>3270</v>
      </c>
      <c r="AB75" s="117" t="s">
        <v>4266</v>
      </c>
      <c r="AC75" s="118" t="s">
        <v>3272</v>
      </c>
      <c r="AD75" s="127" t="s">
        <v>4267</v>
      </c>
      <c r="AE75" s="125">
        <v>1091000</v>
      </c>
      <c r="AF75" s="125" t="s">
        <v>919</v>
      </c>
      <c r="AG75" s="125" t="s">
        <v>213</v>
      </c>
      <c r="AH75" s="125">
        <v>2</v>
      </c>
      <c r="AI75" s="125" t="s">
        <v>3274</v>
      </c>
      <c r="AJ75" s="125" t="s">
        <v>4266</v>
      </c>
      <c r="AK75" s="126" t="s">
        <v>3272</v>
      </c>
      <c r="AL75" s="127" t="s">
        <v>4268</v>
      </c>
      <c r="AM75" s="117">
        <v>0</v>
      </c>
      <c r="AN75" s="117" t="s">
        <v>230</v>
      </c>
      <c r="AO75" s="117" t="s">
        <v>230</v>
      </c>
      <c r="AP75" s="117" t="s">
        <v>230</v>
      </c>
      <c r="AQ75" s="117" t="s">
        <v>230</v>
      </c>
      <c r="AR75" s="117" t="s">
        <v>230</v>
      </c>
      <c r="AS75" s="118" t="s">
        <v>3934</v>
      </c>
      <c r="AT75" s="128" t="s">
        <v>4269</v>
      </c>
      <c r="AU75" s="125">
        <v>0</v>
      </c>
      <c r="AV75" s="125" t="s">
        <v>230</v>
      </c>
      <c r="AW75" s="125" t="s">
        <v>230</v>
      </c>
      <c r="AX75" s="125" t="s">
        <v>230</v>
      </c>
      <c r="AY75" s="125" t="s">
        <v>230</v>
      </c>
      <c r="AZ75" s="125" t="s">
        <v>230</v>
      </c>
      <c r="BA75" s="126" t="s">
        <v>3953</v>
      </c>
      <c r="BB75" s="127" t="s">
        <v>4270</v>
      </c>
      <c r="BC75" s="117">
        <v>0</v>
      </c>
      <c r="BD75" s="117" t="s">
        <v>230</v>
      </c>
      <c r="BE75" s="117" t="s">
        <v>230</v>
      </c>
      <c r="BF75" s="117" t="s">
        <v>230</v>
      </c>
      <c r="BG75" s="117" t="s">
        <v>230</v>
      </c>
      <c r="BH75" s="117" t="s">
        <v>230</v>
      </c>
      <c r="BI75" s="118" t="s">
        <v>3953</v>
      </c>
      <c r="BJ75" s="128" t="s">
        <v>4271</v>
      </c>
      <c r="BK75" s="128" t="s">
        <v>230</v>
      </c>
      <c r="BL75" s="128" t="s">
        <v>230</v>
      </c>
      <c r="BM75" s="128" t="s">
        <v>230</v>
      </c>
      <c r="BN75" s="128" t="s">
        <v>230</v>
      </c>
      <c r="BO75" s="128" t="s">
        <v>4272</v>
      </c>
      <c r="BP75" s="125" t="s">
        <v>230</v>
      </c>
      <c r="BQ75" s="129" t="s">
        <v>3272</v>
      </c>
      <c r="BR75" s="127" t="s">
        <v>4273</v>
      </c>
      <c r="BS75" s="121" t="e">
        <v>#N/A</v>
      </c>
      <c r="BT75" s="121" t="e">
        <v>#N/A</v>
      </c>
      <c r="BU75" s="121" t="e">
        <v>#N/A</v>
      </c>
      <c r="BV75" s="121" t="e">
        <v>#N/A</v>
      </c>
      <c r="BW75" s="121" t="e">
        <v>#N/A</v>
      </c>
      <c r="BX75" s="121" t="e">
        <v>#N/A</v>
      </c>
      <c r="BY75" s="118" t="e">
        <v>#N/A</v>
      </c>
      <c r="BZ75" s="128" t="s">
        <v>4274</v>
      </c>
      <c r="CA75" s="128" t="e">
        <v>#N/A</v>
      </c>
      <c r="CB75" s="128" t="e">
        <v>#N/A</v>
      </c>
      <c r="CC75" s="128" t="e">
        <v>#N/A</v>
      </c>
      <c r="CD75" s="128" t="e">
        <v>#N/A</v>
      </c>
      <c r="CE75" s="128" t="e">
        <v>#N/A</v>
      </c>
      <c r="CF75" s="128" t="e">
        <v>#N/A</v>
      </c>
      <c r="CG75" s="129" t="e">
        <v>#N/A</v>
      </c>
      <c r="CH75" s="127" t="s">
        <v>4275</v>
      </c>
      <c r="CI75" s="128" t="e">
        <v>#N/A</v>
      </c>
      <c r="CJ75" s="128" t="e">
        <v>#N/A</v>
      </c>
      <c r="CK75" s="128" t="e">
        <v>#N/A</v>
      </c>
      <c r="CL75" s="128" t="e">
        <v>#N/A</v>
      </c>
      <c r="CM75" s="128" t="e">
        <v>#N/A</v>
      </c>
      <c r="CN75" s="128" t="e">
        <v>#N/A</v>
      </c>
      <c r="CO75" s="130" t="e">
        <v>#N/A</v>
      </c>
      <c r="CP75" s="128" t="s">
        <v>4276</v>
      </c>
      <c r="CQ75" s="121" t="e">
        <v>#N/A</v>
      </c>
      <c r="CR75" s="121" t="e">
        <v>#N/A</v>
      </c>
      <c r="CS75" s="121" t="e">
        <v>#N/A</v>
      </c>
      <c r="CT75" s="121" t="e">
        <v>#N/A</v>
      </c>
      <c r="CU75" s="121" t="e">
        <v>#N/A</v>
      </c>
      <c r="CV75" s="121" t="e">
        <v>#N/A</v>
      </c>
      <c r="CW75" s="118" t="e">
        <v>#N/A</v>
      </c>
      <c r="CX75" s="128" t="s">
        <v>4277</v>
      </c>
      <c r="CY75" s="125">
        <v>440000</v>
      </c>
      <c r="CZ75" s="125" t="s">
        <v>919</v>
      </c>
      <c r="DA75" s="125" t="s">
        <v>213</v>
      </c>
      <c r="DB75" s="125">
        <v>2</v>
      </c>
      <c r="DC75" s="125" t="s">
        <v>3289</v>
      </c>
      <c r="DD75" s="125" t="s">
        <v>4266</v>
      </c>
      <c r="DE75" s="131" t="s">
        <v>3272</v>
      </c>
      <c r="DF75" s="127" t="s">
        <v>4278</v>
      </c>
      <c r="DG75" s="117">
        <v>1165000</v>
      </c>
      <c r="DH75" s="121" t="s">
        <v>919</v>
      </c>
      <c r="DI75" s="121" t="s">
        <v>213</v>
      </c>
      <c r="DJ75" s="121">
        <v>2</v>
      </c>
      <c r="DK75" s="121" t="s">
        <v>3289</v>
      </c>
      <c r="DL75" s="121" t="s">
        <v>4266</v>
      </c>
      <c r="DM75" s="118" t="s">
        <v>3272</v>
      </c>
      <c r="DN75" s="128" t="s">
        <v>4279</v>
      </c>
      <c r="DO75" s="125">
        <v>651000</v>
      </c>
      <c r="DP75" s="128" t="s">
        <v>919</v>
      </c>
      <c r="DQ75" s="128" t="s">
        <v>213</v>
      </c>
      <c r="DR75" s="128">
        <v>2</v>
      </c>
      <c r="DS75" s="128" t="s">
        <v>3289</v>
      </c>
      <c r="DT75" s="128" t="s">
        <v>4266</v>
      </c>
      <c r="DU75" s="129" t="s">
        <v>3272</v>
      </c>
      <c r="DV75" s="127" t="s">
        <v>4280</v>
      </c>
      <c r="DW75" s="117">
        <v>426000</v>
      </c>
      <c r="DX75" s="121" t="s">
        <v>919</v>
      </c>
      <c r="DY75" s="121" t="s">
        <v>213</v>
      </c>
      <c r="DZ75" s="121">
        <v>2</v>
      </c>
      <c r="EA75" s="121" t="s">
        <v>3289</v>
      </c>
      <c r="EB75" s="121" t="s">
        <v>4266</v>
      </c>
      <c r="EC75" s="118" t="s">
        <v>3272</v>
      </c>
      <c r="ED75" s="128" t="s">
        <v>4281</v>
      </c>
      <c r="EE75" s="125">
        <v>14000</v>
      </c>
      <c r="EF75" s="128" t="s">
        <v>919</v>
      </c>
      <c r="EG75" s="128" t="s">
        <v>213</v>
      </c>
      <c r="EH75" s="128">
        <v>2</v>
      </c>
      <c r="EI75" s="128" t="s">
        <v>3289</v>
      </c>
      <c r="EJ75" s="128" t="s">
        <v>4266</v>
      </c>
      <c r="EK75" s="129" t="s">
        <v>3272</v>
      </c>
      <c r="EL75" s="127" t="s">
        <v>4282</v>
      </c>
      <c r="EM75" s="117">
        <v>0</v>
      </c>
      <c r="EN75" s="121" t="s">
        <v>919</v>
      </c>
      <c r="EO75" s="121" t="s">
        <v>213</v>
      </c>
      <c r="EP75" s="121">
        <v>2</v>
      </c>
      <c r="EQ75" s="121" t="s">
        <v>3289</v>
      </c>
      <c r="ER75" s="121" t="s">
        <v>4266</v>
      </c>
      <c r="ES75" s="118" t="s">
        <v>3272</v>
      </c>
      <c r="ET75" s="128" t="s">
        <v>4283</v>
      </c>
      <c r="EU75" s="128" t="s">
        <v>230</v>
      </c>
      <c r="EV75" s="128" t="s">
        <v>230</v>
      </c>
      <c r="EW75" s="128" t="s">
        <v>230</v>
      </c>
      <c r="EX75" s="128" t="s">
        <v>230</v>
      </c>
      <c r="EY75" s="128" t="s">
        <v>4272</v>
      </c>
      <c r="EZ75" s="128" t="s">
        <v>230</v>
      </c>
      <c r="FA75" s="129" t="s">
        <v>3272</v>
      </c>
      <c r="FB75" s="127" t="s">
        <v>4284</v>
      </c>
      <c r="FC75" s="121">
        <v>1</v>
      </c>
      <c r="FD75" s="121" t="s">
        <v>4285</v>
      </c>
      <c r="FE75" s="121" t="s">
        <v>213</v>
      </c>
      <c r="FF75" s="121">
        <v>2</v>
      </c>
      <c r="FG75" s="121" t="s">
        <v>4286</v>
      </c>
      <c r="FH75" s="121" t="s">
        <v>4287</v>
      </c>
      <c r="FI75" s="118" t="s">
        <v>3934</v>
      </c>
      <c r="FJ75" s="127" t="s">
        <v>4288</v>
      </c>
      <c r="FK75" s="128" t="e">
        <v>#N/A</v>
      </c>
      <c r="FL75" s="128" t="e">
        <v>#N/A</v>
      </c>
      <c r="FM75" s="128" t="e">
        <v>#N/A</v>
      </c>
      <c r="FN75" s="128" t="e">
        <v>#N/A</v>
      </c>
      <c r="FO75" s="128" t="e">
        <v>#N/A</v>
      </c>
      <c r="FP75" s="125" t="e">
        <v>#N/A</v>
      </c>
      <c r="FQ75" s="126" t="e">
        <v>#N/A</v>
      </c>
      <c r="FR75" s="127" t="s">
        <v>4289</v>
      </c>
      <c r="FS75" s="121" t="e">
        <v>#N/A</v>
      </c>
      <c r="FT75" s="121" t="e">
        <v>#N/A</v>
      </c>
      <c r="FU75" s="121" t="e">
        <v>#N/A</v>
      </c>
      <c r="FV75" s="121" t="e">
        <v>#N/A</v>
      </c>
      <c r="FW75" s="121" t="e">
        <v>#N/A</v>
      </c>
      <c r="FX75" s="121" t="e">
        <v>#N/A</v>
      </c>
      <c r="FY75" s="118" t="e">
        <v>#N/A</v>
      </c>
      <c r="FZ75" s="128" t="s">
        <v>4290</v>
      </c>
      <c r="GA75" s="128">
        <v>1</v>
      </c>
      <c r="GB75" s="128" t="s">
        <v>261</v>
      </c>
      <c r="GC75" s="128" t="s">
        <v>213</v>
      </c>
      <c r="GD75" s="128">
        <v>2</v>
      </c>
      <c r="GE75" s="128" t="s">
        <v>262</v>
      </c>
      <c r="GF75" s="128" t="s">
        <v>263</v>
      </c>
      <c r="GG75" s="129" t="s">
        <v>60</v>
      </c>
      <c r="GH75" s="127" t="s">
        <v>4291</v>
      </c>
      <c r="GI75" s="121">
        <v>0</v>
      </c>
      <c r="GJ75" s="121" t="s">
        <v>261</v>
      </c>
      <c r="GK75" s="121" t="s">
        <v>213</v>
      </c>
      <c r="GL75" s="121">
        <v>2</v>
      </c>
      <c r="GM75" s="121" t="s">
        <v>262</v>
      </c>
      <c r="GN75" s="121" t="s">
        <v>263</v>
      </c>
      <c r="GO75" s="118" t="s">
        <v>60</v>
      </c>
      <c r="GP75" s="128" t="s">
        <v>4292</v>
      </c>
      <c r="GQ75" s="128">
        <v>0</v>
      </c>
      <c r="GR75" s="128" t="s">
        <v>261</v>
      </c>
      <c r="GS75" s="128" t="s">
        <v>213</v>
      </c>
      <c r="GT75" s="128">
        <v>2</v>
      </c>
      <c r="GU75" s="128" t="s">
        <v>262</v>
      </c>
      <c r="GV75" s="128" t="s">
        <v>263</v>
      </c>
      <c r="GW75" s="129" t="s">
        <v>60</v>
      </c>
      <c r="GX75" s="127" t="s">
        <v>4293</v>
      </c>
      <c r="GY75" s="121">
        <v>0</v>
      </c>
      <c r="GZ75" s="121" t="s">
        <v>261</v>
      </c>
      <c r="HA75" s="121" t="s">
        <v>213</v>
      </c>
      <c r="HB75" s="121">
        <v>2</v>
      </c>
      <c r="HC75" s="121" t="s">
        <v>262</v>
      </c>
      <c r="HD75" s="121" t="s">
        <v>263</v>
      </c>
      <c r="HE75" s="118" t="s">
        <v>60</v>
      </c>
      <c r="HF75" s="128" t="s">
        <v>4294</v>
      </c>
      <c r="HG75" s="128">
        <v>0</v>
      </c>
      <c r="HH75" s="128" t="s">
        <v>261</v>
      </c>
      <c r="HI75" s="128" t="s">
        <v>213</v>
      </c>
      <c r="HJ75" s="128">
        <v>2</v>
      </c>
      <c r="HK75" s="128" t="s">
        <v>262</v>
      </c>
      <c r="HL75" s="128" t="s">
        <v>263</v>
      </c>
      <c r="HM75" s="129" t="s">
        <v>60</v>
      </c>
      <c r="HN75" s="127" t="s">
        <v>4295</v>
      </c>
      <c r="HO75" s="121">
        <v>2</v>
      </c>
      <c r="HP75" s="121" t="s">
        <v>261</v>
      </c>
      <c r="HQ75" s="121" t="s">
        <v>213</v>
      </c>
      <c r="HR75" s="121">
        <v>2</v>
      </c>
      <c r="HS75" s="121" t="s">
        <v>262</v>
      </c>
      <c r="HT75" s="121" t="s">
        <v>263</v>
      </c>
      <c r="HU75" s="118" t="s">
        <v>60</v>
      </c>
      <c r="HV75" s="128" t="s">
        <v>4296</v>
      </c>
      <c r="HW75" s="128">
        <v>0</v>
      </c>
      <c r="HX75" s="128" t="s">
        <v>261</v>
      </c>
      <c r="HY75" s="128" t="s">
        <v>213</v>
      </c>
      <c r="HZ75" s="128">
        <v>2</v>
      </c>
      <c r="IA75" s="128" t="s">
        <v>262</v>
      </c>
      <c r="IB75" s="128" t="s">
        <v>263</v>
      </c>
      <c r="IC75" s="129" t="s">
        <v>60</v>
      </c>
      <c r="ID75" s="127" t="s">
        <v>4297</v>
      </c>
      <c r="IE75" s="121">
        <v>0</v>
      </c>
      <c r="IF75" s="121" t="s">
        <v>261</v>
      </c>
      <c r="IG75" s="121" t="s">
        <v>213</v>
      </c>
      <c r="IH75" s="121">
        <v>2</v>
      </c>
      <c r="II75" s="121" t="s">
        <v>262</v>
      </c>
      <c r="IJ75" s="121" t="s">
        <v>263</v>
      </c>
      <c r="IK75" s="118" t="s">
        <v>60</v>
      </c>
      <c r="IL75" s="128" t="s">
        <v>4298</v>
      </c>
      <c r="IM75" s="128">
        <v>0</v>
      </c>
      <c r="IN75" s="128" t="s">
        <v>261</v>
      </c>
      <c r="IO75" s="128" t="s">
        <v>213</v>
      </c>
      <c r="IP75" s="128">
        <v>2</v>
      </c>
      <c r="IQ75" s="128" t="s">
        <v>262</v>
      </c>
      <c r="IR75" s="128" t="s">
        <v>263</v>
      </c>
      <c r="IS75" s="129" t="s">
        <v>60</v>
      </c>
    </row>
    <row r="76" spans="1:253" s="123" customFormat="1" ht="12.75" customHeight="1">
      <c r="A76" s="123" t="s">
        <v>4299</v>
      </c>
      <c r="B76" s="123" t="s">
        <v>704</v>
      </c>
      <c r="C76" s="123" t="s">
        <v>4300</v>
      </c>
      <c r="D76" s="123" t="s">
        <v>4301</v>
      </c>
      <c r="E76" s="123" t="s">
        <v>4302</v>
      </c>
      <c r="F76" s="123" t="s">
        <v>4303</v>
      </c>
      <c r="G76" s="116">
        <v>23800000</v>
      </c>
      <c r="H76" s="117" t="s">
        <v>4304</v>
      </c>
      <c r="I76" s="117" t="s">
        <v>213</v>
      </c>
      <c r="J76" s="117">
        <v>2</v>
      </c>
      <c r="K76" s="117" t="s">
        <v>4305</v>
      </c>
      <c r="L76" s="117" t="s">
        <v>4306</v>
      </c>
      <c r="M76" s="118" t="s">
        <v>47</v>
      </c>
      <c r="N76" s="127" t="s">
        <v>4307</v>
      </c>
      <c r="O76" s="119">
        <v>1267000</v>
      </c>
      <c r="P76" s="119" t="s">
        <v>4308</v>
      </c>
      <c r="Q76" s="119" t="s">
        <v>218</v>
      </c>
      <c r="R76" s="119">
        <v>1</v>
      </c>
      <c r="S76" s="119" t="s">
        <v>4309</v>
      </c>
      <c r="T76" s="119" t="s">
        <v>4310</v>
      </c>
      <c r="U76" s="120" t="s">
        <v>659</v>
      </c>
      <c r="V76" s="127" t="s">
        <v>4311</v>
      </c>
      <c r="W76" s="117">
        <v>23800000</v>
      </c>
      <c r="X76" s="117" t="s">
        <v>4304</v>
      </c>
      <c r="Y76" s="117" t="s">
        <v>213</v>
      </c>
      <c r="Z76" s="117">
        <v>2</v>
      </c>
      <c r="AA76" s="117" t="s">
        <v>4305</v>
      </c>
      <c r="AB76" s="117" t="s">
        <v>4306</v>
      </c>
      <c r="AC76" s="118" t="s">
        <v>47</v>
      </c>
      <c r="AD76" s="127" t="s">
        <v>4312</v>
      </c>
      <c r="AE76" s="125">
        <v>3882000</v>
      </c>
      <c r="AF76" s="125" t="s">
        <v>4304</v>
      </c>
      <c r="AG76" s="125" t="s">
        <v>213</v>
      </c>
      <c r="AH76" s="125">
        <v>2</v>
      </c>
      <c r="AI76" s="125" t="s">
        <v>4313</v>
      </c>
      <c r="AJ76" s="125" t="s">
        <v>4306</v>
      </c>
      <c r="AK76" s="126" t="s">
        <v>47</v>
      </c>
      <c r="AL76" s="127" t="s">
        <v>4314</v>
      </c>
      <c r="AM76" s="117">
        <v>594000</v>
      </c>
      <c r="AN76" s="117" t="s">
        <v>4315</v>
      </c>
      <c r="AO76" s="117" t="s">
        <v>213</v>
      </c>
      <c r="AP76" s="117">
        <v>2</v>
      </c>
      <c r="AQ76" s="117" t="s">
        <v>4316</v>
      </c>
      <c r="AR76" s="117" t="s">
        <v>4317</v>
      </c>
      <c r="AS76" s="118" t="s">
        <v>48</v>
      </c>
      <c r="AT76" s="128" t="s">
        <v>4318</v>
      </c>
      <c r="AU76" s="125" t="s">
        <v>230</v>
      </c>
      <c r="AV76" s="125">
        <v>0</v>
      </c>
      <c r="AW76" s="125" t="s">
        <v>230</v>
      </c>
      <c r="AX76" s="125" t="s">
        <v>230</v>
      </c>
      <c r="AY76" s="125" t="s">
        <v>668</v>
      </c>
      <c r="AZ76" s="125">
        <v>0</v>
      </c>
      <c r="BA76" s="126" t="s">
        <v>659</v>
      </c>
      <c r="BB76" s="127" t="s">
        <v>4319</v>
      </c>
      <c r="BC76" s="117" t="s">
        <v>230</v>
      </c>
      <c r="BD76" s="117">
        <v>0</v>
      </c>
      <c r="BE76" s="117" t="s">
        <v>230</v>
      </c>
      <c r="BF76" s="117" t="s">
        <v>230</v>
      </c>
      <c r="BG76" s="117" t="s">
        <v>668</v>
      </c>
      <c r="BH76" s="117">
        <v>0</v>
      </c>
      <c r="BI76" s="118" t="s">
        <v>659</v>
      </c>
      <c r="BJ76" s="128" t="s">
        <v>4320</v>
      </c>
      <c r="BK76" s="128">
        <v>385</v>
      </c>
      <c r="BL76" s="128" t="s">
        <v>4321</v>
      </c>
      <c r="BM76" s="128" t="s">
        <v>300</v>
      </c>
      <c r="BN76" s="128">
        <v>3</v>
      </c>
      <c r="BO76" s="128" t="s">
        <v>4322</v>
      </c>
      <c r="BP76" s="125" t="s">
        <v>674</v>
      </c>
      <c r="BQ76" s="129" t="s">
        <v>48</v>
      </c>
      <c r="BR76" s="127" t="s">
        <v>4323</v>
      </c>
      <c r="BS76" s="121" t="s">
        <v>230</v>
      </c>
      <c r="BT76" s="121">
        <v>0</v>
      </c>
      <c r="BU76" s="121" t="s">
        <v>230</v>
      </c>
      <c r="BV76" s="121" t="s">
        <v>230</v>
      </c>
      <c r="BW76" s="121" t="s">
        <v>668</v>
      </c>
      <c r="BX76" s="121">
        <v>0</v>
      </c>
      <c r="BY76" s="118" t="s">
        <v>659</v>
      </c>
      <c r="BZ76" s="128" t="s">
        <v>4324</v>
      </c>
      <c r="CA76" s="128" t="s">
        <v>230</v>
      </c>
      <c r="CB76" s="128">
        <v>0</v>
      </c>
      <c r="CC76" s="128" t="s">
        <v>230</v>
      </c>
      <c r="CD76" s="128" t="s">
        <v>230</v>
      </c>
      <c r="CE76" s="128" t="s">
        <v>668</v>
      </c>
      <c r="CF76" s="128">
        <v>0</v>
      </c>
      <c r="CG76" s="129" t="s">
        <v>659</v>
      </c>
      <c r="CH76" s="127" t="s">
        <v>4325</v>
      </c>
      <c r="CI76" s="128" t="e">
        <v>#N/A</v>
      </c>
      <c r="CJ76" s="128" t="e">
        <v>#N/A</v>
      </c>
      <c r="CK76" s="128" t="e">
        <v>#N/A</v>
      </c>
      <c r="CL76" s="128" t="e">
        <v>#N/A</v>
      </c>
      <c r="CM76" s="128" t="e">
        <v>#N/A</v>
      </c>
      <c r="CN76" s="128" t="e">
        <v>#N/A</v>
      </c>
      <c r="CO76" s="130" t="e">
        <v>#N/A</v>
      </c>
      <c r="CP76" s="128" t="s">
        <v>4326</v>
      </c>
      <c r="CQ76" s="121" t="s">
        <v>230</v>
      </c>
      <c r="CR76" s="121">
        <v>0</v>
      </c>
      <c r="CS76" s="121" t="s">
        <v>230</v>
      </c>
      <c r="CT76" s="121" t="s">
        <v>230</v>
      </c>
      <c r="CU76" s="121" t="s">
        <v>668</v>
      </c>
      <c r="CV76" s="121">
        <v>0</v>
      </c>
      <c r="CW76" s="118" t="s">
        <v>659</v>
      </c>
      <c r="CX76" s="128" t="s">
        <v>4327</v>
      </c>
      <c r="CY76" s="125">
        <v>3821000</v>
      </c>
      <c r="CZ76" s="125" t="s">
        <v>4304</v>
      </c>
      <c r="DA76" s="125" t="s">
        <v>213</v>
      </c>
      <c r="DB76" s="125">
        <v>2</v>
      </c>
      <c r="DC76" s="125" t="s">
        <v>4328</v>
      </c>
      <c r="DD76" s="125" t="s">
        <v>4306</v>
      </c>
      <c r="DE76" s="131" t="s">
        <v>47</v>
      </c>
      <c r="DF76" s="127" t="s">
        <v>4329</v>
      </c>
      <c r="DG76" s="117">
        <v>19918000</v>
      </c>
      <c r="DH76" s="121" t="s">
        <v>4304</v>
      </c>
      <c r="DI76" s="121" t="s">
        <v>213</v>
      </c>
      <c r="DJ76" s="121">
        <v>2</v>
      </c>
      <c r="DK76" s="121" t="s">
        <v>4328</v>
      </c>
      <c r="DL76" s="121" t="s">
        <v>4306</v>
      </c>
      <c r="DM76" s="118" t="s">
        <v>47</v>
      </c>
      <c r="DN76" s="128" t="s">
        <v>4330</v>
      </c>
      <c r="DO76" s="125">
        <v>60000</v>
      </c>
      <c r="DP76" s="128" t="s">
        <v>4304</v>
      </c>
      <c r="DQ76" s="128" t="s">
        <v>213</v>
      </c>
      <c r="DR76" s="128">
        <v>2</v>
      </c>
      <c r="DS76" s="128" t="s">
        <v>4328</v>
      </c>
      <c r="DT76" s="128" t="s">
        <v>4306</v>
      </c>
      <c r="DU76" s="129" t="s">
        <v>47</v>
      </c>
      <c r="DV76" s="127" t="s">
        <v>4331</v>
      </c>
      <c r="DW76" s="117">
        <v>3648000</v>
      </c>
      <c r="DX76" s="121" t="s">
        <v>4304</v>
      </c>
      <c r="DY76" s="121" t="s">
        <v>213</v>
      </c>
      <c r="DZ76" s="121">
        <v>2</v>
      </c>
      <c r="EA76" s="121" t="s">
        <v>4328</v>
      </c>
      <c r="EB76" s="121" t="s">
        <v>4306</v>
      </c>
      <c r="EC76" s="118" t="s">
        <v>47</v>
      </c>
      <c r="ED76" s="128" t="s">
        <v>4332</v>
      </c>
      <c r="EE76" s="125">
        <v>173000</v>
      </c>
      <c r="EF76" s="128" t="s">
        <v>4304</v>
      </c>
      <c r="EG76" s="128" t="s">
        <v>213</v>
      </c>
      <c r="EH76" s="128">
        <v>2</v>
      </c>
      <c r="EI76" s="128" t="s">
        <v>4328</v>
      </c>
      <c r="EJ76" s="128" t="s">
        <v>4306</v>
      </c>
      <c r="EK76" s="129" t="s">
        <v>47</v>
      </c>
      <c r="EL76" s="127" t="s">
        <v>4333</v>
      </c>
      <c r="EM76" s="117">
        <v>0</v>
      </c>
      <c r="EN76" s="121" t="s">
        <v>4304</v>
      </c>
      <c r="EO76" s="121" t="s">
        <v>213</v>
      </c>
      <c r="EP76" s="121">
        <v>2</v>
      </c>
      <c r="EQ76" s="121" t="s">
        <v>4328</v>
      </c>
      <c r="ER76" s="121" t="s">
        <v>4306</v>
      </c>
      <c r="ES76" s="118" t="s">
        <v>47</v>
      </c>
      <c r="ET76" s="128" t="s">
        <v>4334</v>
      </c>
      <c r="EU76" s="128">
        <v>385</v>
      </c>
      <c r="EV76" s="128" t="s">
        <v>4321</v>
      </c>
      <c r="EW76" s="128" t="s">
        <v>300</v>
      </c>
      <c r="EX76" s="128">
        <v>3</v>
      </c>
      <c r="EY76" s="128" t="s">
        <v>4322</v>
      </c>
      <c r="EZ76" s="128" t="s">
        <v>674</v>
      </c>
      <c r="FA76" s="129" t="s">
        <v>48</v>
      </c>
      <c r="FB76" s="127" t="s">
        <v>4335</v>
      </c>
      <c r="FC76" s="121">
        <v>5</v>
      </c>
      <c r="FD76" s="121" t="s">
        <v>4336</v>
      </c>
      <c r="FE76" s="121" t="s">
        <v>218</v>
      </c>
      <c r="FF76" s="121">
        <v>1</v>
      </c>
      <c r="FG76" s="121" t="s">
        <v>4337</v>
      </c>
      <c r="FH76" s="121" t="s">
        <v>4338</v>
      </c>
      <c r="FI76" s="118" t="s">
        <v>659</v>
      </c>
      <c r="FJ76" s="127" t="s">
        <v>4339</v>
      </c>
      <c r="FK76" s="128" t="s">
        <v>230</v>
      </c>
      <c r="FL76" s="128">
        <v>0</v>
      </c>
      <c r="FM76" s="128" t="s">
        <v>230</v>
      </c>
      <c r="FN76" s="128" t="s">
        <v>230</v>
      </c>
      <c r="FO76" s="128" t="s">
        <v>668</v>
      </c>
      <c r="FP76" s="125">
        <v>0</v>
      </c>
      <c r="FQ76" s="126" t="s">
        <v>659</v>
      </c>
      <c r="FR76" s="127" t="s">
        <v>4340</v>
      </c>
      <c r="FS76" s="121" t="s">
        <v>230</v>
      </c>
      <c r="FT76" s="121">
        <v>0</v>
      </c>
      <c r="FU76" s="121" t="s">
        <v>230</v>
      </c>
      <c r="FV76" s="121" t="s">
        <v>230</v>
      </c>
      <c r="FW76" s="121" t="s">
        <v>668</v>
      </c>
      <c r="FX76" s="121">
        <v>0</v>
      </c>
      <c r="FY76" s="118" t="s">
        <v>659</v>
      </c>
      <c r="FZ76" s="128" t="s">
        <v>4341</v>
      </c>
      <c r="GA76" s="128">
        <v>0</v>
      </c>
      <c r="GB76" s="128" t="s">
        <v>261</v>
      </c>
      <c r="GC76" s="128" t="s">
        <v>213</v>
      </c>
      <c r="GD76" s="128">
        <v>2</v>
      </c>
      <c r="GE76" s="128" t="s">
        <v>262</v>
      </c>
      <c r="GF76" s="128" t="s">
        <v>263</v>
      </c>
      <c r="GG76" s="129" t="s">
        <v>54</v>
      </c>
      <c r="GH76" s="127" t="s">
        <v>4342</v>
      </c>
      <c r="GI76" s="121">
        <v>2</v>
      </c>
      <c r="GJ76" s="121" t="s">
        <v>261</v>
      </c>
      <c r="GK76" s="121" t="s">
        <v>213</v>
      </c>
      <c r="GL76" s="121">
        <v>2</v>
      </c>
      <c r="GM76" s="121" t="s">
        <v>262</v>
      </c>
      <c r="GN76" s="121" t="s">
        <v>263</v>
      </c>
      <c r="GO76" s="118" t="s">
        <v>54</v>
      </c>
      <c r="GP76" s="128" t="s">
        <v>4343</v>
      </c>
      <c r="GQ76" s="128">
        <v>0</v>
      </c>
      <c r="GR76" s="128" t="s">
        <v>261</v>
      </c>
      <c r="GS76" s="128" t="s">
        <v>213</v>
      </c>
      <c r="GT76" s="128">
        <v>2</v>
      </c>
      <c r="GU76" s="128" t="s">
        <v>262</v>
      </c>
      <c r="GV76" s="128" t="s">
        <v>263</v>
      </c>
      <c r="GW76" s="129" t="s">
        <v>54</v>
      </c>
      <c r="GX76" s="127" t="s">
        <v>4344</v>
      </c>
      <c r="GY76" s="121">
        <v>2</v>
      </c>
      <c r="GZ76" s="121" t="s">
        <v>261</v>
      </c>
      <c r="HA76" s="121" t="s">
        <v>213</v>
      </c>
      <c r="HB76" s="121">
        <v>2</v>
      </c>
      <c r="HC76" s="121" t="s">
        <v>262</v>
      </c>
      <c r="HD76" s="121" t="s">
        <v>263</v>
      </c>
      <c r="HE76" s="118" t="s">
        <v>54</v>
      </c>
      <c r="HF76" s="128" t="s">
        <v>4345</v>
      </c>
      <c r="HG76" s="128">
        <v>0</v>
      </c>
      <c r="HH76" s="128" t="s">
        <v>261</v>
      </c>
      <c r="HI76" s="128" t="s">
        <v>213</v>
      </c>
      <c r="HJ76" s="128">
        <v>2</v>
      </c>
      <c r="HK76" s="128" t="s">
        <v>262</v>
      </c>
      <c r="HL76" s="128" t="s">
        <v>263</v>
      </c>
      <c r="HM76" s="129" t="s">
        <v>54</v>
      </c>
      <c r="HN76" s="127" t="s">
        <v>4346</v>
      </c>
      <c r="HO76" s="121">
        <v>2</v>
      </c>
      <c r="HP76" s="121" t="s">
        <v>261</v>
      </c>
      <c r="HQ76" s="121" t="s">
        <v>213</v>
      </c>
      <c r="HR76" s="121">
        <v>2</v>
      </c>
      <c r="HS76" s="121" t="s">
        <v>262</v>
      </c>
      <c r="HT76" s="121" t="s">
        <v>263</v>
      </c>
      <c r="HU76" s="118" t="s">
        <v>54</v>
      </c>
      <c r="HV76" s="128" t="s">
        <v>4347</v>
      </c>
      <c r="HW76" s="128">
        <v>3</v>
      </c>
      <c r="HX76" s="128" t="s">
        <v>261</v>
      </c>
      <c r="HY76" s="128" t="s">
        <v>213</v>
      </c>
      <c r="HZ76" s="128">
        <v>2</v>
      </c>
      <c r="IA76" s="128" t="s">
        <v>262</v>
      </c>
      <c r="IB76" s="128" t="s">
        <v>263</v>
      </c>
      <c r="IC76" s="129" t="s">
        <v>54</v>
      </c>
      <c r="ID76" s="127" t="s">
        <v>4348</v>
      </c>
      <c r="IE76" s="121">
        <v>1</v>
      </c>
      <c r="IF76" s="121" t="s">
        <v>261</v>
      </c>
      <c r="IG76" s="121" t="s">
        <v>213</v>
      </c>
      <c r="IH76" s="121">
        <v>2</v>
      </c>
      <c r="II76" s="121" t="s">
        <v>262</v>
      </c>
      <c r="IJ76" s="121" t="s">
        <v>263</v>
      </c>
      <c r="IK76" s="118" t="s">
        <v>54</v>
      </c>
      <c r="IL76" s="128" t="s">
        <v>4349</v>
      </c>
      <c r="IM76" s="128">
        <v>3</v>
      </c>
      <c r="IN76" s="128" t="s">
        <v>261</v>
      </c>
      <c r="IO76" s="128" t="s">
        <v>213</v>
      </c>
      <c r="IP76" s="128">
        <v>2</v>
      </c>
      <c r="IQ76" s="128" t="s">
        <v>262</v>
      </c>
      <c r="IR76" s="128" t="s">
        <v>263</v>
      </c>
      <c r="IS76" s="129" t="s">
        <v>54</v>
      </c>
    </row>
    <row r="77" spans="1:253" s="123" customFormat="1" ht="12.75" customHeight="1">
      <c r="A77" s="123" t="s">
        <v>4350</v>
      </c>
      <c r="B77" s="123" t="s">
        <v>273</v>
      </c>
      <c r="C77" s="123" t="s">
        <v>4351</v>
      </c>
      <c r="D77" s="123" t="s">
        <v>4301</v>
      </c>
      <c r="E77" s="123" t="s">
        <v>4302</v>
      </c>
      <c r="F77" s="123" t="s">
        <v>4352</v>
      </c>
      <c r="G77" s="116">
        <v>23800000</v>
      </c>
      <c r="H77" s="117" t="s">
        <v>4304</v>
      </c>
      <c r="I77" s="117" t="s">
        <v>213</v>
      </c>
      <c r="J77" s="117">
        <v>2</v>
      </c>
      <c r="K77" s="117" t="s">
        <v>4305</v>
      </c>
      <c r="L77" s="117" t="s">
        <v>4306</v>
      </c>
      <c r="M77" s="118" t="s">
        <v>47</v>
      </c>
      <c r="N77" s="127" t="s">
        <v>4353</v>
      </c>
      <c r="O77" s="119">
        <v>156906</v>
      </c>
      <c r="P77" s="119" t="s">
        <v>4308</v>
      </c>
      <c r="Q77" s="119" t="s">
        <v>218</v>
      </c>
      <c r="R77" s="119">
        <v>1</v>
      </c>
      <c r="S77" s="119" t="s">
        <v>4354</v>
      </c>
      <c r="T77" s="119" t="s">
        <v>4310</v>
      </c>
      <c r="U77" s="120" t="s">
        <v>659</v>
      </c>
      <c r="V77" s="127" t="s">
        <v>4355</v>
      </c>
      <c r="W77" s="117">
        <v>949000</v>
      </c>
      <c r="X77" s="117" t="s">
        <v>4304</v>
      </c>
      <c r="Y77" s="117" t="s">
        <v>213</v>
      </c>
      <c r="Z77" s="117">
        <v>2</v>
      </c>
      <c r="AA77" s="117" t="s">
        <v>4356</v>
      </c>
      <c r="AB77" s="117" t="s">
        <v>4306</v>
      </c>
      <c r="AC77" s="118" t="s">
        <v>47</v>
      </c>
      <c r="AD77" s="127" t="s">
        <v>4357</v>
      </c>
      <c r="AE77" s="125">
        <v>293000</v>
      </c>
      <c r="AF77" s="125" t="s">
        <v>4304</v>
      </c>
      <c r="AG77" s="125" t="s">
        <v>213</v>
      </c>
      <c r="AH77" s="125">
        <v>2</v>
      </c>
      <c r="AI77" s="125" t="s">
        <v>4358</v>
      </c>
      <c r="AJ77" s="125" t="s">
        <v>4306</v>
      </c>
      <c r="AK77" s="126" t="s">
        <v>47</v>
      </c>
      <c r="AL77" s="127" t="s">
        <v>4359</v>
      </c>
      <c r="AM77" s="117">
        <v>270000</v>
      </c>
      <c r="AN77" s="117" t="s">
        <v>4360</v>
      </c>
      <c r="AO77" s="117" t="s">
        <v>213</v>
      </c>
      <c r="AP77" s="117">
        <v>2</v>
      </c>
      <c r="AQ77" s="117" t="s">
        <v>4361</v>
      </c>
      <c r="AR77" s="117" t="s">
        <v>4362</v>
      </c>
      <c r="AS77" s="118" t="s">
        <v>48</v>
      </c>
      <c r="AT77" s="128" t="s">
        <v>4363</v>
      </c>
      <c r="AU77" s="125">
        <v>141012</v>
      </c>
      <c r="AV77" s="125" t="s">
        <v>4364</v>
      </c>
      <c r="AW77" s="125" t="s">
        <v>213</v>
      </c>
      <c r="AX77" s="125">
        <v>2</v>
      </c>
      <c r="AY77" s="125" t="s">
        <v>4365</v>
      </c>
      <c r="AZ77" s="125" t="s">
        <v>4366</v>
      </c>
      <c r="BA77" s="126" t="s">
        <v>4367</v>
      </c>
      <c r="BB77" s="127" t="s">
        <v>4368</v>
      </c>
      <c r="BC77" s="117" t="s">
        <v>230</v>
      </c>
      <c r="BD77" s="117">
        <v>0</v>
      </c>
      <c r="BE77" s="117" t="s">
        <v>230</v>
      </c>
      <c r="BF77" s="117" t="s">
        <v>230</v>
      </c>
      <c r="BG77" s="117" t="s">
        <v>668</v>
      </c>
      <c r="BH77" s="117">
        <v>0</v>
      </c>
      <c r="BI77" s="118" t="s">
        <v>659</v>
      </c>
      <c r="BJ77" s="128" t="s">
        <v>4369</v>
      </c>
      <c r="BK77" s="128">
        <v>119</v>
      </c>
      <c r="BL77" s="128" t="s">
        <v>479</v>
      </c>
      <c r="BM77" s="128" t="s">
        <v>213</v>
      </c>
      <c r="BN77" s="128">
        <v>2</v>
      </c>
      <c r="BO77" s="128" t="s">
        <v>4370</v>
      </c>
      <c r="BP77" s="125" t="s">
        <v>674</v>
      </c>
      <c r="BQ77" s="129" t="s">
        <v>48</v>
      </c>
      <c r="BR77" s="127" t="s">
        <v>4371</v>
      </c>
      <c r="BS77" s="121" t="s">
        <v>230</v>
      </c>
      <c r="BT77" s="121">
        <v>0</v>
      </c>
      <c r="BU77" s="121" t="s">
        <v>213</v>
      </c>
      <c r="BV77" s="121">
        <v>2</v>
      </c>
      <c r="BW77" s="121" t="s">
        <v>4372</v>
      </c>
      <c r="BX77" s="121" t="s">
        <v>674</v>
      </c>
      <c r="BY77" s="118" t="s">
        <v>4373</v>
      </c>
      <c r="BZ77" s="128" t="s">
        <v>4374</v>
      </c>
      <c r="CA77" s="128" t="s">
        <v>230</v>
      </c>
      <c r="CB77" s="128">
        <v>0</v>
      </c>
      <c r="CC77" s="128" t="s">
        <v>213</v>
      </c>
      <c r="CD77" s="128">
        <v>2</v>
      </c>
      <c r="CE77" s="128" t="s">
        <v>4372</v>
      </c>
      <c r="CF77" s="128" t="s">
        <v>674</v>
      </c>
      <c r="CG77" s="129" t="s">
        <v>4373</v>
      </c>
      <c r="CH77" s="127" t="s">
        <v>4375</v>
      </c>
      <c r="CI77" s="128" t="e">
        <v>#N/A</v>
      </c>
      <c r="CJ77" s="128" t="e">
        <v>#N/A</v>
      </c>
      <c r="CK77" s="128" t="e">
        <v>#N/A</v>
      </c>
      <c r="CL77" s="128" t="e">
        <v>#N/A</v>
      </c>
      <c r="CM77" s="128" t="e">
        <v>#N/A</v>
      </c>
      <c r="CN77" s="128" t="e">
        <v>#N/A</v>
      </c>
      <c r="CO77" s="130" t="e">
        <v>#N/A</v>
      </c>
      <c r="CP77" s="128" t="s">
        <v>4376</v>
      </c>
      <c r="CQ77" s="121" t="s">
        <v>230</v>
      </c>
      <c r="CR77" s="121">
        <v>0</v>
      </c>
      <c r="CS77" s="121" t="s">
        <v>230</v>
      </c>
      <c r="CT77" s="121" t="s">
        <v>230</v>
      </c>
      <c r="CU77" s="121" t="s">
        <v>668</v>
      </c>
      <c r="CV77" s="121">
        <v>0</v>
      </c>
      <c r="CW77" s="118" t="s">
        <v>659</v>
      </c>
      <c r="CX77" s="128" t="s">
        <v>4377</v>
      </c>
      <c r="CY77" s="125">
        <v>292000</v>
      </c>
      <c r="CZ77" s="125" t="s">
        <v>4304</v>
      </c>
      <c r="DA77" s="125" t="s">
        <v>300</v>
      </c>
      <c r="DB77" s="125">
        <v>3</v>
      </c>
      <c r="DC77" s="125" t="s">
        <v>4328</v>
      </c>
      <c r="DD77" s="125" t="s">
        <v>4306</v>
      </c>
      <c r="DE77" s="131" t="s">
        <v>47</v>
      </c>
      <c r="DF77" s="127" t="s">
        <v>4378</v>
      </c>
      <c r="DG77" s="117">
        <v>656000</v>
      </c>
      <c r="DH77" s="121" t="s">
        <v>4304</v>
      </c>
      <c r="DI77" s="121" t="s">
        <v>300</v>
      </c>
      <c r="DJ77" s="121">
        <v>3</v>
      </c>
      <c r="DK77" s="121" t="s">
        <v>4328</v>
      </c>
      <c r="DL77" s="121" t="s">
        <v>4306</v>
      </c>
      <c r="DM77" s="118" t="s">
        <v>47</v>
      </c>
      <c r="DN77" s="128" t="s">
        <v>4379</v>
      </c>
      <c r="DO77" s="125">
        <v>1000</v>
      </c>
      <c r="DP77" s="128" t="s">
        <v>4304</v>
      </c>
      <c r="DQ77" s="128" t="s">
        <v>300</v>
      </c>
      <c r="DR77" s="128">
        <v>3</v>
      </c>
      <c r="DS77" s="128" t="s">
        <v>4328</v>
      </c>
      <c r="DT77" s="128" t="s">
        <v>4306</v>
      </c>
      <c r="DU77" s="129" t="s">
        <v>47</v>
      </c>
      <c r="DV77" s="127" t="s">
        <v>4380</v>
      </c>
      <c r="DW77" s="117">
        <v>272000</v>
      </c>
      <c r="DX77" s="121" t="s">
        <v>4304</v>
      </c>
      <c r="DY77" s="121" t="s">
        <v>300</v>
      </c>
      <c r="DZ77" s="121">
        <v>3</v>
      </c>
      <c r="EA77" s="121" t="s">
        <v>4328</v>
      </c>
      <c r="EB77" s="121" t="s">
        <v>4306</v>
      </c>
      <c r="EC77" s="118" t="s">
        <v>47</v>
      </c>
      <c r="ED77" s="128" t="s">
        <v>4381</v>
      </c>
      <c r="EE77" s="125">
        <v>20000</v>
      </c>
      <c r="EF77" s="128" t="s">
        <v>4304</v>
      </c>
      <c r="EG77" s="128" t="s">
        <v>300</v>
      </c>
      <c r="EH77" s="128">
        <v>3</v>
      </c>
      <c r="EI77" s="128" t="s">
        <v>4328</v>
      </c>
      <c r="EJ77" s="128" t="s">
        <v>4306</v>
      </c>
      <c r="EK77" s="129" t="s">
        <v>47</v>
      </c>
      <c r="EL77" s="127" t="s">
        <v>4382</v>
      </c>
      <c r="EM77" s="117">
        <v>0</v>
      </c>
      <c r="EN77" s="121" t="s">
        <v>4304</v>
      </c>
      <c r="EO77" s="121" t="s">
        <v>300</v>
      </c>
      <c r="EP77" s="121">
        <v>3</v>
      </c>
      <c r="EQ77" s="121" t="s">
        <v>4328</v>
      </c>
      <c r="ER77" s="121" t="s">
        <v>4306</v>
      </c>
      <c r="ES77" s="118" t="s">
        <v>47</v>
      </c>
      <c r="ET77" s="128" t="s">
        <v>4383</v>
      </c>
      <c r="EU77" s="128">
        <v>385</v>
      </c>
      <c r="EV77" s="128" t="s">
        <v>4321</v>
      </c>
      <c r="EW77" s="128" t="s">
        <v>300</v>
      </c>
      <c r="EX77" s="128">
        <v>3</v>
      </c>
      <c r="EY77" s="128" t="s">
        <v>4322</v>
      </c>
      <c r="EZ77" s="128" t="s">
        <v>674</v>
      </c>
      <c r="FA77" s="129" t="s">
        <v>48</v>
      </c>
      <c r="FB77" s="127" t="s">
        <v>4384</v>
      </c>
      <c r="FC77" s="121">
        <v>5</v>
      </c>
      <c r="FD77" s="121" t="s">
        <v>4336</v>
      </c>
      <c r="FE77" s="121" t="s">
        <v>218</v>
      </c>
      <c r="FF77" s="121">
        <v>1</v>
      </c>
      <c r="FG77" s="121" t="s">
        <v>4337</v>
      </c>
      <c r="FH77" s="121" t="s">
        <v>4338</v>
      </c>
      <c r="FI77" s="118" t="s">
        <v>659</v>
      </c>
      <c r="FJ77" s="127" t="s">
        <v>4385</v>
      </c>
      <c r="FK77" s="128" t="s">
        <v>230</v>
      </c>
      <c r="FL77" s="128">
        <v>0</v>
      </c>
      <c r="FM77" s="128" t="s">
        <v>230</v>
      </c>
      <c r="FN77" s="128" t="s">
        <v>230</v>
      </c>
      <c r="FO77" s="128" t="s">
        <v>668</v>
      </c>
      <c r="FP77" s="125">
        <v>0</v>
      </c>
      <c r="FQ77" s="126" t="s">
        <v>659</v>
      </c>
      <c r="FR77" s="127" t="s">
        <v>4386</v>
      </c>
      <c r="FS77" s="121" t="s">
        <v>230</v>
      </c>
      <c r="FT77" s="121">
        <v>0</v>
      </c>
      <c r="FU77" s="121" t="s">
        <v>230</v>
      </c>
      <c r="FV77" s="121" t="s">
        <v>230</v>
      </c>
      <c r="FW77" s="121" t="s">
        <v>668</v>
      </c>
      <c r="FX77" s="121">
        <v>0</v>
      </c>
      <c r="FY77" s="118" t="s">
        <v>659</v>
      </c>
      <c r="FZ77" s="128" t="s">
        <v>4387</v>
      </c>
      <c r="GA77" s="128">
        <v>0</v>
      </c>
      <c r="GB77" s="128" t="s">
        <v>261</v>
      </c>
      <c r="GC77" s="128" t="s">
        <v>213</v>
      </c>
      <c r="GD77" s="128">
        <v>2</v>
      </c>
      <c r="GE77" s="128" t="s">
        <v>262</v>
      </c>
      <c r="GF77" s="128" t="s">
        <v>263</v>
      </c>
      <c r="GG77" s="129" t="s">
        <v>54</v>
      </c>
      <c r="GH77" s="127" t="s">
        <v>4388</v>
      </c>
      <c r="GI77" s="121">
        <v>2</v>
      </c>
      <c r="GJ77" s="121" t="s">
        <v>261</v>
      </c>
      <c r="GK77" s="121" t="s">
        <v>213</v>
      </c>
      <c r="GL77" s="121">
        <v>2</v>
      </c>
      <c r="GM77" s="121" t="s">
        <v>262</v>
      </c>
      <c r="GN77" s="121" t="s">
        <v>263</v>
      </c>
      <c r="GO77" s="118" t="s">
        <v>54</v>
      </c>
      <c r="GP77" s="128" t="s">
        <v>4389</v>
      </c>
      <c r="GQ77" s="128">
        <v>0</v>
      </c>
      <c r="GR77" s="128" t="s">
        <v>261</v>
      </c>
      <c r="GS77" s="128" t="s">
        <v>213</v>
      </c>
      <c r="GT77" s="128">
        <v>2</v>
      </c>
      <c r="GU77" s="128" t="s">
        <v>262</v>
      </c>
      <c r="GV77" s="128" t="s">
        <v>263</v>
      </c>
      <c r="GW77" s="129" t="s">
        <v>54</v>
      </c>
      <c r="GX77" s="127" t="s">
        <v>4390</v>
      </c>
      <c r="GY77" s="121">
        <v>0</v>
      </c>
      <c r="GZ77" s="121" t="s">
        <v>261</v>
      </c>
      <c r="HA77" s="121" t="s">
        <v>213</v>
      </c>
      <c r="HB77" s="121">
        <v>2</v>
      </c>
      <c r="HC77" s="121" t="s">
        <v>262</v>
      </c>
      <c r="HD77" s="121" t="s">
        <v>263</v>
      </c>
      <c r="HE77" s="118" t="s">
        <v>54</v>
      </c>
      <c r="HF77" s="128" t="s">
        <v>4391</v>
      </c>
      <c r="HG77" s="128">
        <v>0</v>
      </c>
      <c r="HH77" s="128" t="s">
        <v>261</v>
      </c>
      <c r="HI77" s="128" t="s">
        <v>213</v>
      </c>
      <c r="HJ77" s="128">
        <v>2</v>
      </c>
      <c r="HK77" s="128" t="s">
        <v>262</v>
      </c>
      <c r="HL77" s="128" t="s">
        <v>263</v>
      </c>
      <c r="HM77" s="129" t="s">
        <v>54</v>
      </c>
      <c r="HN77" s="127" t="s">
        <v>4392</v>
      </c>
      <c r="HO77" s="121">
        <v>2</v>
      </c>
      <c r="HP77" s="121" t="s">
        <v>261</v>
      </c>
      <c r="HQ77" s="121" t="s">
        <v>213</v>
      </c>
      <c r="HR77" s="121">
        <v>2</v>
      </c>
      <c r="HS77" s="121" t="s">
        <v>262</v>
      </c>
      <c r="HT77" s="121" t="s">
        <v>263</v>
      </c>
      <c r="HU77" s="118" t="s">
        <v>54</v>
      </c>
      <c r="HV77" s="128" t="s">
        <v>4393</v>
      </c>
      <c r="HW77" s="128">
        <v>2</v>
      </c>
      <c r="HX77" s="128" t="s">
        <v>261</v>
      </c>
      <c r="HY77" s="128" t="s">
        <v>213</v>
      </c>
      <c r="HZ77" s="128">
        <v>2</v>
      </c>
      <c r="IA77" s="128" t="s">
        <v>262</v>
      </c>
      <c r="IB77" s="128" t="s">
        <v>263</v>
      </c>
      <c r="IC77" s="129" t="s">
        <v>54</v>
      </c>
      <c r="ID77" s="127" t="s">
        <v>4394</v>
      </c>
      <c r="IE77" s="121">
        <v>1</v>
      </c>
      <c r="IF77" s="121" t="s">
        <v>261</v>
      </c>
      <c r="IG77" s="121" t="s">
        <v>213</v>
      </c>
      <c r="IH77" s="121">
        <v>2</v>
      </c>
      <c r="II77" s="121" t="s">
        <v>262</v>
      </c>
      <c r="IJ77" s="121" t="s">
        <v>263</v>
      </c>
      <c r="IK77" s="118" t="s">
        <v>54</v>
      </c>
      <c r="IL77" s="128" t="s">
        <v>4395</v>
      </c>
      <c r="IM77" s="128">
        <v>3</v>
      </c>
      <c r="IN77" s="128" t="s">
        <v>261</v>
      </c>
      <c r="IO77" s="128" t="s">
        <v>213</v>
      </c>
      <c r="IP77" s="128">
        <v>2</v>
      </c>
      <c r="IQ77" s="128" t="s">
        <v>262</v>
      </c>
      <c r="IR77" s="128" t="s">
        <v>263</v>
      </c>
      <c r="IS77" s="129" t="s">
        <v>54</v>
      </c>
    </row>
    <row r="78" spans="1:253" s="123" customFormat="1" ht="12.75" customHeight="1">
      <c r="A78" s="123" t="s">
        <v>4396</v>
      </c>
      <c r="B78" s="123" t="s">
        <v>273</v>
      </c>
      <c r="C78" s="123" t="s">
        <v>4397</v>
      </c>
      <c r="D78" s="123" t="s">
        <v>4301</v>
      </c>
      <c r="E78" s="123" t="s">
        <v>4302</v>
      </c>
      <c r="F78" s="123" t="s">
        <v>4398</v>
      </c>
      <c r="G78" s="116">
        <v>23800000</v>
      </c>
      <c r="H78" s="117" t="s">
        <v>4304</v>
      </c>
      <c r="I78" s="117" t="s">
        <v>213</v>
      </c>
      <c r="J78" s="117">
        <v>2</v>
      </c>
      <c r="K78" s="117" t="s">
        <v>4305</v>
      </c>
      <c r="L78" s="117" t="s">
        <v>4306</v>
      </c>
      <c r="M78" s="118" t="s">
        <v>47</v>
      </c>
      <c r="N78" s="127" t="s">
        <v>4399</v>
      </c>
      <c r="O78" s="119">
        <v>210600</v>
      </c>
      <c r="P78" s="119" t="s">
        <v>4400</v>
      </c>
      <c r="Q78" s="119" t="s">
        <v>213</v>
      </c>
      <c r="R78" s="119">
        <v>2</v>
      </c>
      <c r="S78" s="119" t="s">
        <v>4401</v>
      </c>
      <c r="T78" s="119" t="s">
        <v>4402</v>
      </c>
      <c r="U78" s="120" t="s">
        <v>659</v>
      </c>
      <c r="V78" s="127" t="s">
        <v>4403</v>
      </c>
      <c r="W78" s="117">
        <v>8400000</v>
      </c>
      <c r="X78" s="117" t="s">
        <v>4304</v>
      </c>
      <c r="Y78" s="117" t="s">
        <v>213</v>
      </c>
      <c r="Z78" s="117">
        <v>2</v>
      </c>
      <c r="AA78" s="117" t="s">
        <v>4404</v>
      </c>
      <c r="AB78" s="117" t="s">
        <v>4306</v>
      </c>
      <c r="AC78" s="118" t="s">
        <v>47</v>
      </c>
      <c r="AD78" s="127" t="s">
        <v>4405</v>
      </c>
      <c r="AE78" s="125">
        <v>1356000</v>
      </c>
      <c r="AF78" s="125" t="s">
        <v>4304</v>
      </c>
      <c r="AG78" s="125" t="s">
        <v>213</v>
      </c>
      <c r="AH78" s="125">
        <v>2</v>
      </c>
      <c r="AI78" s="125" t="s">
        <v>4358</v>
      </c>
      <c r="AJ78" s="125" t="s">
        <v>4306</v>
      </c>
      <c r="AK78" s="126" t="s">
        <v>47</v>
      </c>
      <c r="AL78" s="127" t="s">
        <v>4406</v>
      </c>
      <c r="AM78" s="117">
        <v>219000</v>
      </c>
      <c r="AN78" s="117" t="s">
        <v>4315</v>
      </c>
      <c r="AO78" s="117" t="s">
        <v>213</v>
      </c>
      <c r="AP78" s="117">
        <v>2</v>
      </c>
      <c r="AQ78" s="117" t="s">
        <v>4407</v>
      </c>
      <c r="AR78" s="117" t="s">
        <v>4317</v>
      </c>
      <c r="AS78" s="118" t="s">
        <v>48</v>
      </c>
      <c r="AT78" s="128" t="s">
        <v>4408</v>
      </c>
      <c r="AU78" s="125" t="s">
        <v>230</v>
      </c>
      <c r="AV78" s="125">
        <v>0</v>
      </c>
      <c r="AW78" s="125" t="s">
        <v>213</v>
      </c>
      <c r="AX78" s="125">
        <v>2</v>
      </c>
      <c r="AY78" s="125" t="s">
        <v>668</v>
      </c>
      <c r="AZ78" s="125">
        <v>0</v>
      </c>
      <c r="BA78" s="126" t="s">
        <v>659</v>
      </c>
      <c r="BB78" s="127" t="s">
        <v>4409</v>
      </c>
      <c r="BC78" s="117" t="s">
        <v>230</v>
      </c>
      <c r="BD78" s="117">
        <v>0</v>
      </c>
      <c r="BE78" s="117" t="s">
        <v>213</v>
      </c>
      <c r="BF78" s="117">
        <v>2</v>
      </c>
      <c r="BG78" s="117" t="s">
        <v>668</v>
      </c>
      <c r="BH78" s="117">
        <v>0</v>
      </c>
      <c r="BI78" s="118" t="s">
        <v>659</v>
      </c>
      <c r="BJ78" s="128" t="s">
        <v>4410</v>
      </c>
      <c r="BK78" s="128">
        <v>229</v>
      </c>
      <c r="BL78" s="128" t="s">
        <v>3629</v>
      </c>
      <c r="BM78" s="128" t="s">
        <v>300</v>
      </c>
      <c r="BN78" s="128">
        <v>3</v>
      </c>
      <c r="BO78" s="128" t="s">
        <v>4411</v>
      </c>
      <c r="BP78" s="125" t="s">
        <v>674</v>
      </c>
      <c r="BQ78" s="129" t="s">
        <v>48</v>
      </c>
      <c r="BR78" s="127" t="s">
        <v>4412</v>
      </c>
      <c r="BS78" s="121" t="s">
        <v>230</v>
      </c>
      <c r="BT78" s="121">
        <v>0</v>
      </c>
      <c r="BU78" s="121" t="s">
        <v>213</v>
      </c>
      <c r="BV78" s="121">
        <v>2</v>
      </c>
      <c r="BW78" s="121" t="s">
        <v>668</v>
      </c>
      <c r="BX78" s="121">
        <v>0</v>
      </c>
      <c r="BY78" s="118" t="s">
        <v>659</v>
      </c>
      <c r="BZ78" s="128" t="s">
        <v>4413</v>
      </c>
      <c r="CA78" s="128" t="s">
        <v>230</v>
      </c>
      <c r="CB78" s="128">
        <v>0</v>
      </c>
      <c r="CC78" s="128" t="s">
        <v>230</v>
      </c>
      <c r="CD78" s="128" t="s">
        <v>230</v>
      </c>
      <c r="CE78" s="128" t="s">
        <v>668</v>
      </c>
      <c r="CF78" s="128">
        <v>0</v>
      </c>
      <c r="CG78" s="129" t="s">
        <v>659</v>
      </c>
      <c r="CH78" s="127" t="s">
        <v>4414</v>
      </c>
      <c r="CI78" s="128" t="e">
        <v>#N/A</v>
      </c>
      <c r="CJ78" s="128" t="e">
        <v>#N/A</v>
      </c>
      <c r="CK78" s="128" t="e">
        <v>#N/A</v>
      </c>
      <c r="CL78" s="128" t="e">
        <v>#N/A</v>
      </c>
      <c r="CM78" s="128" t="e">
        <v>#N/A</v>
      </c>
      <c r="CN78" s="128" t="e">
        <v>#N/A</v>
      </c>
      <c r="CO78" s="130" t="e">
        <v>#N/A</v>
      </c>
      <c r="CP78" s="128" t="s">
        <v>4415</v>
      </c>
      <c r="CQ78" s="121" t="s">
        <v>230</v>
      </c>
      <c r="CR78" s="121">
        <v>0</v>
      </c>
      <c r="CS78" s="121" t="s">
        <v>213</v>
      </c>
      <c r="CT78" s="121">
        <v>2</v>
      </c>
      <c r="CU78" s="121" t="s">
        <v>668</v>
      </c>
      <c r="CV78" s="121">
        <v>0</v>
      </c>
      <c r="CW78" s="118" t="s">
        <v>659</v>
      </c>
      <c r="CX78" s="128" t="s">
        <v>4416</v>
      </c>
      <c r="CY78" s="125">
        <v>1346000</v>
      </c>
      <c r="CZ78" s="125" t="s">
        <v>4304</v>
      </c>
      <c r="DA78" s="125" t="s">
        <v>300</v>
      </c>
      <c r="DB78" s="125">
        <v>3</v>
      </c>
      <c r="DC78" s="125" t="s">
        <v>4328</v>
      </c>
      <c r="DD78" s="125" t="s">
        <v>4306</v>
      </c>
      <c r="DE78" s="131" t="s">
        <v>47</v>
      </c>
      <c r="DF78" s="127" t="s">
        <v>4417</v>
      </c>
      <c r="DG78" s="117">
        <v>7044000</v>
      </c>
      <c r="DH78" s="121" t="s">
        <v>4304</v>
      </c>
      <c r="DI78" s="121" t="s">
        <v>300</v>
      </c>
      <c r="DJ78" s="121">
        <v>3</v>
      </c>
      <c r="DK78" s="121" t="s">
        <v>4328</v>
      </c>
      <c r="DL78" s="121" t="s">
        <v>4306</v>
      </c>
      <c r="DM78" s="118" t="s">
        <v>47</v>
      </c>
      <c r="DN78" s="128" t="s">
        <v>4418</v>
      </c>
      <c r="DO78" s="125">
        <v>9000</v>
      </c>
      <c r="DP78" s="128" t="s">
        <v>4304</v>
      </c>
      <c r="DQ78" s="128" t="s">
        <v>300</v>
      </c>
      <c r="DR78" s="128">
        <v>3</v>
      </c>
      <c r="DS78" s="128" t="s">
        <v>4328</v>
      </c>
      <c r="DT78" s="128" t="s">
        <v>4306</v>
      </c>
      <c r="DU78" s="129" t="s">
        <v>47</v>
      </c>
      <c r="DV78" s="127" t="s">
        <v>4419</v>
      </c>
      <c r="DW78" s="117">
        <v>1310000</v>
      </c>
      <c r="DX78" s="121" t="s">
        <v>4304</v>
      </c>
      <c r="DY78" s="121" t="s">
        <v>300</v>
      </c>
      <c r="DZ78" s="121">
        <v>3</v>
      </c>
      <c r="EA78" s="121" t="s">
        <v>4328</v>
      </c>
      <c r="EB78" s="121" t="s">
        <v>4306</v>
      </c>
      <c r="EC78" s="118" t="s">
        <v>47</v>
      </c>
      <c r="ED78" s="128" t="s">
        <v>4420</v>
      </c>
      <c r="EE78" s="125">
        <v>36000</v>
      </c>
      <c r="EF78" s="128" t="s">
        <v>4304</v>
      </c>
      <c r="EG78" s="128" t="s">
        <v>300</v>
      </c>
      <c r="EH78" s="128">
        <v>3</v>
      </c>
      <c r="EI78" s="128" t="s">
        <v>4328</v>
      </c>
      <c r="EJ78" s="128" t="s">
        <v>4306</v>
      </c>
      <c r="EK78" s="129" t="s">
        <v>47</v>
      </c>
      <c r="EL78" s="127" t="s">
        <v>4421</v>
      </c>
      <c r="EM78" s="117">
        <v>0</v>
      </c>
      <c r="EN78" s="121" t="s">
        <v>4304</v>
      </c>
      <c r="EO78" s="121" t="s">
        <v>300</v>
      </c>
      <c r="EP78" s="121">
        <v>3</v>
      </c>
      <c r="EQ78" s="121" t="s">
        <v>4328</v>
      </c>
      <c r="ER78" s="121" t="s">
        <v>4306</v>
      </c>
      <c r="ES78" s="118" t="s">
        <v>47</v>
      </c>
      <c r="ET78" s="128" t="s">
        <v>4422</v>
      </c>
      <c r="EU78" s="128">
        <v>385</v>
      </c>
      <c r="EV78" s="128" t="s">
        <v>4321</v>
      </c>
      <c r="EW78" s="128" t="s">
        <v>300</v>
      </c>
      <c r="EX78" s="128">
        <v>3</v>
      </c>
      <c r="EY78" s="128" t="s">
        <v>4322</v>
      </c>
      <c r="EZ78" s="128" t="s">
        <v>674</v>
      </c>
      <c r="FA78" s="129" t="s">
        <v>48</v>
      </c>
      <c r="FB78" s="127" t="s">
        <v>4423</v>
      </c>
      <c r="FC78" s="121">
        <v>5</v>
      </c>
      <c r="FD78" s="121" t="s">
        <v>4336</v>
      </c>
      <c r="FE78" s="121" t="s">
        <v>213</v>
      </c>
      <c r="FF78" s="121">
        <v>2</v>
      </c>
      <c r="FG78" s="121" t="s">
        <v>4337</v>
      </c>
      <c r="FH78" s="121" t="s">
        <v>4338</v>
      </c>
      <c r="FI78" s="118" t="s">
        <v>659</v>
      </c>
      <c r="FJ78" s="127" t="s">
        <v>4424</v>
      </c>
      <c r="FK78" s="128" t="s">
        <v>230</v>
      </c>
      <c r="FL78" s="128">
        <v>0</v>
      </c>
      <c r="FM78" s="128" t="s">
        <v>213</v>
      </c>
      <c r="FN78" s="128">
        <v>2</v>
      </c>
      <c r="FO78" s="128" t="s">
        <v>668</v>
      </c>
      <c r="FP78" s="125">
        <v>0</v>
      </c>
      <c r="FQ78" s="126" t="s">
        <v>659</v>
      </c>
      <c r="FR78" s="127" t="s">
        <v>4425</v>
      </c>
      <c r="FS78" s="121" t="s">
        <v>230</v>
      </c>
      <c r="FT78" s="121">
        <v>0</v>
      </c>
      <c r="FU78" s="121" t="s">
        <v>213</v>
      </c>
      <c r="FV78" s="121">
        <v>2</v>
      </c>
      <c r="FW78" s="121" t="s">
        <v>668</v>
      </c>
      <c r="FX78" s="121">
        <v>0</v>
      </c>
      <c r="FY78" s="118" t="s">
        <v>659</v>
      </c>
      <c r="FZ78" s="128" t="s">
        <v>4426</v>
      </c>
      <c r="GA78" s="128">
        <v>0</v>
      </c>
      <c r="GB78" s="128" t="s">
        <v>261</v>
      </c>
      <c r="GC78" s="128" t="s">
        <v>213</v>
      </c>
      <c r="GD78" s="128">
        <v>2</v>
      </c>
      <c r="GE78" s="128" t="s">
        <v>262</v>
      </c>
      <c r="GF78" s="128" t="s">
        <v>263</v>
      </c>
      <c r="GG78" s="129" t="s">
        <v>54</v>
      </c>
      <c r="GH78" s="127" t="s">
        <v>4427</v>
      </c>
      <c r="GI78" s="121">
        <v>2</v>
      </c>
      <c r="GJ78" s="121" t="s">
        <v>261</v>
      </c>
      <c r="GK78" s="121" t="s">
        <v>213</v>
      </c>
      <c r="GL78" s="121">
        <v>2</v>
      </c>
      <c r="GM78" s="121" t="s">
        <v>262</v>
      </c>
      <c r="GN78" s="121" t="s">
        <v>263</v>
      </c>
      <c r="GO78" s="118" t="s">
        <v>54</v>
      </c>
      <c r="GP78" s="128" t="s">
        <v>4428</v>
      </c>
      <c r="GQ78" s="128">
        <v>0</v>
      </c>
      <c r="GR78" s="128" t="s">
        <v>261</v>
      </c>
      <c r="GS78" s="128" t="s">
        <v>213</v>
      </c>
      <c r="GT78" s="128">
        <v>2</v>
      </c>
      <c r="GU78" s="128" t="s">
        <v>262</v>
      </c>
      <c r="GV78" s="128" t="s">
        <v>263</v>
      </c>
      <c r="GW78" s="129" t="s">
        <v>54</v>
      </c>
      <c r="GX78" s="127" t="s">
        <v>4429</v>
      </c>
      <c r="GY78" s="121">
        <v>2</v>
      </c>
      <c r="GZ78" s="121" t="s">
        <v>261</v>
      </c>
      <c r="HA78" s="121" t="s">
        <v>213</v>
      </c>
      <c r="HB78" s="121">
        <v>2</v>
      </c>
      <c r="HC78" s="121" t="s">
        <v>262</v>
      </c>
      <c r="HD78" s="121" t="s">
        <v>263</v>
      </c>
      <c r="HE78" s="118" t="s">
        <v>54</v>
      </c>
      <c r="HF78" s="128" t="s">
        <v>4430</v>
      </c>
      <c r="HG78" s="128">
        <v>0</v>
      </c>
      <c r="HH78" s="128" t="s">
        <v>261</v>
      </c>
      <c r="HI78" s="128" t="s">
        <v>213</v>
      </c>
      <c r="HJ78" s="128">
        <v>2</v>
      </c>
      <c r="HK78" s="128" t="s">
        <v>262</v>
      </c>
      <c r="HL78" s="128" t="s">
        <v>263</v>
      </c>
      <c r="HM78" s="129" t="s">
        <v>54</v>
      </c>
      <c r="HN78" s="127" t="s">
        <v>4431</v>
      </c>
      <c r="HO78" s="121">
        <v>2</v>
      </c>
      <c r="HP78" s="121" t="s">
        <v>261</v>
      </c>
      <c r="HQ78" s="121" t="s">
        <v>213</v>
      </c>
      <c r="HR78" s="121">
        <v>2</v>
      </c>
      <c r="HS78" s="121" t="s">
        <v>262</v>
      </c>
      <c r="HT78" s="121" t="s">
        <v>263</v>
      </c>
      <c r="HU78" s="118" t="s">
        <v>54</v>
      </c>
      <c r="HV78" s="128" t="s">
        <v>4432</v>
      </c>
      <c r="HW78" s="128">
        <v>3</v>
      </c>
      <c r="HX78" s="128" t="s">
        <v>261</v>
      </c>
      <c r="HY78" s="128" t="s">
        <v>213</v>
      </c>
      <c r="HZ78" s="128">
        <v>2</v>
      </c>
      <c r="IA78" s="128" t="s">
        <v>262</v>
      </c>
      <c r="IB78" s="128" t="s">
        <v>263</v>
      </c>
      <c r="IC78" s="129" t="s">
        <v>54</v>
      </c>
      <c r="ID78" s="127" t="s">
        <v>4433</v>
      </c>
      <c r="IE78" s="121">
        <v>1</v>
      </c>
      <c r="IF78" s="121" t="s">
        <v>261</v>
      </c>
      <c r="IG78" s="121" t="s">
        <v>213</v>
      </c>
      <c r="IH78" s="121">
        <v>2</v>
      </c>
      <c r="II78" s="121" t="s">
        <v>262</v>
      </c>
      <c r="IJ78" s="121" t="s">
        <v>263</v>
      </c>
      <c r="IK78" s="118" t="s">
        <v>54</v>
      </c>
      <c r="IL78" s="128" t="s">
        <v>4434</v>
      </c>
      <c r="IM78" s="128">
        <v>3</v>
      </c>
      <c r="IN78" s="128" t="s">
        <v>261</v>
      </c>
      <c r="IO78" s="128" t="s">
        <v>213</v>
      </c>
      <c r="IP78" s="128">
        <v>2</v>
      </c>
      <c r="IQ78" s="128" t="s">
        <v>262</v>
      </c>
      <c r="IR78" s="128" t="s">
        <v>263</v>
      </c>
      <c r="IS78" s="129" t="s">
        <v>54</v>
      </c>
    </row>
    <row r="79" spans="1:253" s="123" customFormat="1" ht="12.75" customHeight="1">
      <c r="A79" s="123" t="s">
        <v>4435</v>
      </c>
      <c r="B79" s="123" t="s">
        <v>512</v>
      </c>
      <c r="C79" s="123" t="s">
        <v>4436</v>
      </c>
      <c r="D79" s="123" t="s">
        <v>4301</v>
      </c>
      <c r="E79" s="123" t="s">
        <v>4302</v>
      </c>
      <c r="F79" s="123" t="s">
        <v>4437</v>
      </c>
      <c r="G79" s="116">
        <v>23800000</v>
      </c>
      <c r="H79" s="117" t="s">
        <v>4304</v>
      </c>
      <c r="I79" s="117" t="s">
        <v>213</v>
      </c>
      <c r="J79" s="117">
        <v>2</v>
      </c>
      <c r="K79" s="117" t="s">
        <v>4305</v>
      </c>
      <c r="L79" s="117" t="s">
        <v>4306</v>
      </c>
      <c r="M79" s="118" t="s">
        <v>47</v>
      </c>
      <c r="N79" s="127" t="s">
        <v>4438</v>
      </c>
      <c r="O79" s="119">
        <v>8616</v>
      </c>
      <c r="P79" s="119" t="s">
        <v>4439</v>
      </c>
      <c r="Q79" s="119" t="s">
        <v>213</v>
      </c>
      <c r="R79" s="119">
        <v>2</v>
      </c>
      <c r="S79" s="119" t="s">
        <v>4440</v>
      </c>
      <c r="T79" s="119" t="s">
        <v>4441</v>
      </c>
      <c r="U79" s="120" t="s">
        <v>47</v>
      </c>
      <c r="V79" s="127" t="s">
        <v>4442</v>
      </c>
      <c r="W79" s="117">
        <v>1328000</v>
      </c>
      <c r="X79" s="117" t="s">
        <v>4443</v>
      </c>
      <c r="Y79" s="117" t="s">
        <v>300</v>
      </c>
      <c r="Z79" s="117">
        <v>3</v>
      </c>
      <c r="AA79" s="117" t="s">
        <v>4444</v>
      </c>
      <c r="AB79" s="117" t="s">
        <v>4445</v>
      </c>
      <c r="AC79" s="118" t="s">
        <v>47</v>
      </c>
      <c r="AD79" s="127" t="s">
        <v>4446</v>
      </c>
      <c r="AE79" s="125">
        <v>704000</v>
      </c>
      <c r="AF79" s="125" t="s">
        <v>4304</v>
      </c>
      <c r="AG79" s="125" t="s">
        <v>300</v>
      </c>
      <c r="AH79" s="125">
        <v>3</v>
      </c>
      <c r="AI79" s="125" t="s">
        <v>4358</v>
      </c>
      <c r="AJ79" s="125" t="s">
        <v>4306</v>
      </c>
      <c r="AK79" s="126" t="s">
        <v>47</v>
      </c>
      <c r="AL79" s="127" t="s">
        <v>4447</v>
      </c>
      <c r="AM79" s="117">
        <v>100000</v>
      </c>
      <c r="AN79" s="117" t="s">
        <v>4360</v>
      </c>
      <c r="AO79" s="117" t="s">
        <v>300</v>
      </c>
      <c r="AP79" s="117">
        <v>3</v>
      </c>
      <c r="AQ79" s="117" t="s">
        <v>4448</v>
      </c>
      <c r="AR79" s="117" t="s">
        <v>4449</v>
      </c>
      <c r="AS79" s="118" t="s">
        <v>48</v>
      </c>
      <c r="AT79" s="128" t="s">
        <v>4450</v>
      </c>
      <c r="AU79" s="125" t="s">
        <v>230</v>
      </c>
      <c r="AV79" s="125" t="s">
        <v>230</v>
      </c>
      <c r="AW79" s="125" t="s">
        <v>230</v>
      </c>
      <c r="AX79" s="125" t="s">
        <v>230</v>
      </c>
      <c r="AY79" s="125" t="s">
        <v>1421</v>
      </c>
      <c r="AZ79" s="125" t="s">
        <v>230</v>
      </c>
      <c r="BA79" s="126" t="s">
        <v>231</v>
      </c>
      <c r="BB79" s="127" t="s">
        <v>4451</v>
      </c>
      <c r="BC79" s="117" t="s">
        <v>230</v>
      </c>
      <c r="BD79" s="117" t="s">
        <v>230</v>
      </c>
      <c r="BE79" s="117" t="s">
        <v>230</v>
      </c>
      <c r="BF79" s="117" t="s">
        <v>230</v>
      </c>
      <c r="BG79" s="117" t="s">
        <v>1421</v>
      </c>
      <c r="BH79" s="117" t="s">
        <v>230</v>
      </c>
      <c r="BI79" s="118" t="s">
        <v>231</v>
      </c>
      <c r="BJ79" s="128" t="s">
        <v>4452</v>
      </c>
      <c r="BK79" s="128">
        <v>15</v>
      </c>
      <c r="BL79" s="128" t="s">
        <v>3629</v>
      </c>
      <c r="BM79" s="128" t="s">
        <v>300</v>
      </c>
      <c r="BN79" s="128">
        <v>3</v>
      </c>
      <c r="BO79" s="128" t="s">
        <v>4453</v>
      </c>
      <c r="BP79" s="125" t="s">
        <v>674</v>
      </c>
      <c r="BQ79" s="129" t="s">
        <v>48</v>
      </c>
      <c r="BR79" s="127" t="s">
        <v>4454</v>
      </c>
      <c r="BS79" s="121">
        <v>0</v>
      </c>
      <c r="BT79" s="121" t="s">
        <v>230</v>
      </c>
      <c r="BU79" s="121" t="s">
        <v>218</v>
      </c>
      <c r="BV79" s="121">
        <v>1</v>
      </c>
      <c r="BW79" s="121" t="s">
        <v>4455</v>
      </c>
      <c r="BX79" s="121" t="s">
        <v>230</v>
      </c>
      <c r="BY79" s="118" t="s">
        <v>231</v>
      </c>
      <c r="BZ79" s="128" t="s">
        <v>4456</v>
      </c>
      <c r="CA79" s="128">
        <v>0</v>
      </c>
      <c r="CB79" s="128" t="s">
        <v>230</v>
      </c>
      <c r="CC79" s="128" t="s">
        <v>218</v>
      </c>
      <c r="CD79" s="128">
        <v>1</v>
      </c>
      <c r="CE79" s="128" t="s">
        <v>4455</v>
      </c>
      <c r="CF79" s="128" t="s">
        <v>230</v>
      </c>
      <c r="CG79" s="129" t="s">
        <v>231</v>
      </c>
      <c r="CH79" s="127" t="s">
        <v>4457</v>
      </c>
      <c r="CI79" s="128" t="e">
        <v>#N/A</v>
      </c>
      <c r="CJ79" s="128" t="e">
        <v>#N/A</v>
      </c>
      <c r="CK79" s="128" t="e">
        <v>#N/A</v>
      </c>
      <c r="CL79" s="128" t="e">
        <v>#N/A</v>
      </c>
      <c r="CM79" s="128" t="e">
        <v>#N/A</v>
      </c>
      <c r="CN79" s="128" t="e">
        <v>#N/A</v>
      </c>
      <c r="CO79" s="130" t="e">
        <v>#N/A</v>
      </c>
      <c r="CP79" s="128" t="s">
        <v>4458</v>
      </c>
      <c r="CQ79" s="121">
        <v>0</v>
      </c>
      <c r="CR79" s="121" t="s">
        <v>230</v>
      </c>
      <c r="CS79" s="121" t="s">
        <v>218</v>
      </c>
      <c r="CT79" s="121">
        <v>1</v>
      </c>
      <c r="CU79" s="121" t="s">
        <v>4455</v>
      </c>
      <c r="CV79" s="121" t="s">
        <v>230</v>
      </c>
      <c r="CW79" s="118" t="s">
        <v>231</v>
      </c>
      <c r="CX79" s="128" t="s">
        <v>4459</v>
      </c>
      <c r="CY79" s="125">
        <v>704000</v>
      </c>
      <c r="CZ79" s="125" t="s">
        <v>4304</v>
      </c>
      <c r="DA79" s="125" t="s">
        <v>300</v>
      </c>
      <c r="DB79" s="125">
        <v>3</v>
      </c>
      <c r="DC79" s="125" t="s">
        <v>4328</v>
      </c>
      <c r="DD79" s="125" t="s">
        <v>4306</v>
      </c>
      <c r="DE79" s="131" t="s">
        <v>47</v>
      </c>
      <c r="DF79" s="127" t="s">
        <v>4460</v>
      </c>
      <c r="DG79" s="117">
        <v>624000</v>
      </c>
      <c r="DH79" s="121" t="s">
        <v>4304</v>
      </c>
      <c r="DI79" s="121" t="s">
        <v>300</v>
      </c>
      <c r="DJ79" s="121">
        <v>3</v>
      </c>
      <c r="DK79" s="121" t="s">
        <v>4328</v>
      </c>
      <c r="DL79" s="121" t="s">
        <v>4306</v>
      </c>
      <c r="DM79" s="118" t="s">
        <v>47</v>
      </c>
      <c r="DN79" s="128" t="s">
        <v>4461</v>
      </c>
      <c r="DO79" s="125">
        <v>0</v>
      </c>
      <c r="DP79" s="128" t="s">
        <v>4304</v>
      </c>
      <c r="DQ79" s="128" t="s">
        <v>300</v>
      </c>
      <c r="DR79" s="128">
        <v>3</v>
      </c>
      <c r="DS79" s="128" t="s">
        <v>4328</v>
      </c>
      <c r="DT79" s="128" t="s">
        <v>4306</v>
      </c>
      <c r="DU79" s="129" t="s">
        <v>47</v>
      </c>
      <c r="DV79" s="127" t="s">
        <v>4462</v>
      </c>
      <c r="DW79" s="117">
        <v>662000</v>
      </c>
      <c r="DX79" s="121" t="s">
        <v>4304</v>
      </c>
      <c r="DY79" s="121" t="s">
        <v>300</v>
      </c>
      <c r="DZ79" s="121">
        <v>3</v>
      </c>
      <c r="EA79" s="121" t="s">
        <v>4328</v>
      </c>
      <c r="EB79" s="121" t="s">
        <v>4306</v>
      </c>
      <c r="EC79" s="118" t="s">
        <v>47</v>
      </c>
      <c r="ED79" s="128" t="s">
        <v>4463</v>
      </c>
      <c r="EE79" s="125">
        <v>42000</v>
      </c>
      <c r="EF79" s="128" t="s">
        <v>4304</v>
      </c>
      <c r="EG79" s="128" t="s">
        <v>300</v>
      </c>
      <c r="EH79" s="128">
        <v>3</v>
      </c>
      <c r="EI79" s="128" t="s">
        <v>4328</v>
      </c>
      <c r="EJ79" s="128" t="s">
        <v>4306</v>
      </c>
      <c r="EK79" s="129" t="s">
        <v>47</v>
      </c>
      <c r="EL79" s="127" t="s">
        <v>4464</v>
      </c>
      <c r="EM79" s="117">
        <v>0</v>
      </c>
      <c r="EN79" s="121" t="s">
        <v>4304</v>
      </c>
      <c r="EO79" s="121" t="s">
        <v>300</v>
      </c>
      <c r="EP79" s="121">
        <v>3</v>
      </c>
      <c r="EQ79" s="121" t="s">
        <v>4328</v>
      </c>
      <c r="ER79" s="121" t="s">
        <v>4306</v>
      </c>
      <c r="ES79" s="118" t="s">
        <v>47</v>
      </c>
      <c r="ET79" s="128" t="s">
        <v>4465</v>
      </c>
      <c r="EU79" s="128">
        <v>385</v>
      </c>
      <c r="EV79" s="128" t="s">
        <v>4321</v>
      </c>
      <c r="EW79" s="128" t="s">
        <v>300</v>
      </c>
      <c r="EX79" s="128">
        <v>3</v>
      </c>
      <c r="EY79" s="128" t="s">
        <v>4322</v>
      </c>
      <c r="EZ79" s="128" t="s">
        <v>674</v>
      </c>
      <c r="FA79" s="129" t="s">
        <v>48</v>
      </c>
      <c r="FB79" s="127" t="s">
        <v>4466</v>
      </c>
      <c r="FC79" s="121">
        <v>2</v>
      </c>
      <c r="FD79" s="121" t="s">
        <v>4467</v>
      </c>
      <c r="FE79" s="121" t="s">
        <v>218</v>
      </c>
      <c r="FF79" s="121">
        <v>1</v>
      </c>
      <c r="FG79" s="121" t="s">
        <v>4468</v>
      </c>
      <c r="FH79" s="121" t="s">
        <v>4469</v>
      </c>
      <c r="FI79" s="118" t="s">
        <v>231</v>
      </c>
      <c r="FJ79" s="127" t="s">
        <v>4470</v>
      </c>
      <c r="FK79" s="128" t="s">
        <v>230</v>
      </c>
      <c r="FL79" s="128" t="s">
        <v>230</v>
      </c>
      <c r="FM79" s="128" t="s">
        <v>230</v>
      </c>
      <c r="FN79" s="128" t="s">
        <v>230</v>
      </c>
      <c r="FO79" s="128" t="s">
        <v>1421</v>
      </c>
      <c r="FP79" s="125" t="s">
        <v>230</v>
      </c>
      <c r="FQ79" s="126" t="s">
        <v>231</v>
      </c>
      <c r="FR79" s="127" t="s">
        <v>4471</v>
      </c>
      <c r="FS79" s="121" t="s">
        <v>230</v>
      </c>
      <c r="FT79" s="121" t="s">
        <v>230</v>
      </c>
      <c r="FU79" s="121" t="s">
        <v>230</v>
      </c>
      <c r="FV79" s="121" t="s">
        <v>230</v>
      </c>
      <c r="FW79" s="121" t="s">
        <v>1421</v>
      </c>
      <c r="FX79" s="121" t="s">
        <v>230</v>
      </c>
      <c r="FY79" s="118" t="s">
        <v>231</v>
      </c>
      <c r="FZ79" s="128" t="s">
        <v>4472</v>
      </c>
      <c r="GA79" s="128">
        <v>0</v>
      </c>
      <c r="GB79" s="128" t="s">
        <v>261</v>
      </c>
      <c r="GC79" s="128" t="s">
        <v>213</v>
      </c>
      <c r="GD79" s="128">
        <v>2</v>
      </c>
      <c r="GE79" s="128" t="s">
        <v>262</v>
      </c>
      <c r="GF79" s="128" t="s">
        <v>263</v>
      </c>
      <c r="GG79" s="129" t="s">
        <v>54</v>
      </c>
      <c r="GH79" s="127" t="s">
        <v>4473</v>
      </c>
      <c r="GI79" s="121">
        <v>1</v>
      </c>
      <c r="GJ79" s="121" t="s">
        <v>261</v>
      </c>
      <c r="GK79" s="121" t="s">
        <v>213</v>
      </c>
      <c r="GL79" s="121">
        <v>2</v>
      </c>
      <c r="GM79" s="121" t="s">
        <v>262</v>
      </c>
      <c r="GN79" s="121" t="s">
        <v>263</v>
      </c>
      <c r="GO79" s="118" t="s">
        <v>54</v>
      </c>
      <c r="GP79" s="128" t="s">
        <v>4474</v>
      </c>
      <c r="GQ79" s="128">
        <v>0</v>
      </c>
      <c r="GR79" s="128" t="s">
        <v>261</v>
      </c>
      <c r="GS79" s="128" t="s">
        <v>213</v>
      </c>
      <c r="GT79" s="128">
        <v>2</v>
      </c>
      <c r="GU79" s="128" t="s">
        <v>262</v>
      </c>
      <c r="GV79" s="128" t="s">
        <v>263</v>
      </c>
      <c r="GW79" s="129" t="s">
        <v>54</v>
      </c>
      <c r="GX79" s="127" t="s">
        <v>4475</v>
      </c>
      <c r="GY79" s="121">
        <v>0</v>
      </c>
      <c r="GZ79" s="121" t="s">
        <v>261</v>
      </c>
      <c r="HA79" s="121" t="s">
        <v>213</v>
      </c>
      <c r="HB79" s="121">
        <v>2</v>
      </c>
      <c r="HC79" s="121" t="s">
        <v>262</v>
      </c>
      <c r="HD79" s="121" t="s">
        <v>263</v>
      </c>
      <c r="HE79" s="118" t="s">
        <v>54</v>
      </c>
      <c r="HF79" s="128" t="s">
        <v>4476</v>
      </c>
      <c r="HG79" s="128">
        <v>0</v>
      </c>
      <c r="HH79" s="128" t="s">
        <v>261</v>
      </c>
      <c r="HI79" s="128" t="s">
        <v>213</v>
      </c>
      <c r="HJ79" s="128">
        <v>2</v>
      </c>
      <c r="HK79" s="128" t="s">
        <v>262</v>
      </c>
      <c r="HL79" s="128" t="s">
        <v>263</v>
      </c>
      <c r="HM79" s="129" t="s">
        <v>54</v>
      </c>
      <c r="HN79" s="127" t="s">
        <v>4477</v>
      </c>
      <c r="HO79" s="121">
        <v>0</v>
      </c>
      <c r="HP79" s="121" t="s">
        <v>261</v>
      </c>
      <c r="HQ79" s="121" t="s">
        <v>213</v>
      </c>
      <c r="HR79" s="121">
        <v>2</v>
      </c>
      <c r="HS79" s="121" t="s">
        <v>262</v>
      </c>
      <c r="HT79" s="121" t="s">
        <v>263</v>
      </c>
      <c r="HU79" s="118" t="s">
        <v>54</v>
      </c>
      <c r="HV79" s="128" t="s">
        <v>4478</v>
      </c>
      <c r="HW79" s="128">
        <v>2</v>
      </c>
      <c r="HX79" s="128" t="s">
        <v>261</v>
      </c>
      <c r="HY79" s="128" t="s">
        <v>213</v>
      </c>
      <c r="HZ79" s="128">
        <v>2</v>
      </c>
      <c r="IA79" s="128" t="s">
        <v>262</v>
      </c>
      <c r="IB79" s="128" t="s">
        <v>263</v>
      </c>
      <c r="IC79" s="129" t="s">
        <v>54</v>
      </c>
      <c r="ID79" s="127" t="s">
        <v>4479</v>
      </c>
      <c r="IE79" s="121">
        <v>1</v>
      </c>
      <c r="IF79" s="121" t="s">
        <v>261</v>
      </c>
      <c r="IG79" s="121" t="s">
        <v>213</v>
      </c>
      <c r="IH79" s="121">
        <v>2</v>
      </c>
      <c r="II79" s="121" t="s">
        <v>262</v>
      </c>
      <c r="IJ79" s="121" t="s">
        <v>263</v>
      </c>
      <c r="IK79" s="118" t="s">
        <v>54</v>
      </c>
      <c r="IL79" s="128" t="s">
        <v>4480</v>
      </c>
      <c r="IM79" s="128">
        <v>3</v>
      </c>
      <c r="IN79" s="128" t="s">
        <v>261</v>
      </c>
      <c r="IO79" s="128" t="s">
        <v>213</v>
      </c>
      <c r="IP79" s="128">
        <v>2</v>
      </c>
      <c r="IQ79" s="128" t="s">
        <v>262</v>
      </c>
      <c r="IR79" s="128" t="s">
        <v>263</v>
      </c>
      <c r="IS79" s="129" t="s">
        <v>54</v>
      </c>
    </row>
    <row r="80" spans="1:253" s="123" customFormat="1" ht="12.75" customHeight="1">
      <c r="A80" s="123" t="s">
        <v>4481</v>
      </c>
      <c r="B80" s="123" t="s">
        <v>207</v>
      </c>
      <c r="C80" s="123" t="s">
        <v>4482</v>
      </c>
      <c r="D80" s="123" t="s">
        <v>4483</v>
      </c>
      <c r="E80" s="123" t="s">
        <v>4484</v>
      </c>
      <c r="F80" s="123" t="s">
        <v>4485</v>
      </c>
      <c r="G80" s="116">
        <v>200964000</v>
      </c>
      <c r="H80" s="117" t="s">
        <v>709</v>
      </c>
      <c r="I80" s="117" t="s">
        <v>213</v>
      </c>
      <c r="J80" s="117">
        <v>2</v>
      </c>
      <c r="K80" s="117" t="s">
        <v>710</v>
      </c>
      <c r="L80" s="117" t="s">
        <v>4486</v>
      </c>
      <c r="M80" s="118" t="s">
        <v>54</v>
      </c>
      <c r="N80" s="127" t="s">
        <v>4487</v>
      </c>
      <c r="O80" s="119">
        <v>909890</v>
      </c>
      <c r="P80" s="119" t="s">
        <v>4488</v>
      </c>
      <c r="Q80" s="119" t="s">
        <v>213</v>
      </c>
      <c r="R80" s="119">
        <v>2</v>
      </c>
      <c r="S80" s="119" t="s">
        <v>4489</v>
      </c>
      <c r="T80" s="119" t="s">
        <v>4490</v>
      </c>
      <c r="U80" s="120" t="s">
        <v>4491</v>
      </c>
      <c r="V80" s="127" t="s">
        <v>4492</v>
      </c>
      <c r="W80" s="117">
        <v>72033000</v>
      </c>
      <c r="X80" s="117" t="s">
        <v>4493</v>
      </c>
      <c r="Y80" s="117" t="s">
        <v>300</v>
      </c>
      <c r="Z80" s="117">
        <v>3</v>
      </c>
      <c r="AA80" s="117" t="s">
        <v>4494</v>
      </c>
      <c r="AB80" s="117" t="s">
        <v>4495</v>
      </c>
      <c r="AC80" s="118" t="s">
        <v>66</v>
      </c>
      <c r="AD80" s="127" t="s">
        <v>4496</v>
      </c>
      <c r="AE80" s="125">
        <v>9677000</v>
      </c>
      <c r="AF80" s="125" t="s">
        <v>4493</v>
      </c>
      <c r="AG80" s="125" t="s">
        <v>300</v>
      </c>
      <c r="AH80" s="125">
        <v>3</v>
      </c>
      <c r="AI80" s="125" t="s">
        <v>4497</v>
      </c>
      <c r="AJ80" s="125" t="s">
        <v>4495</v>
      </c>
      <c r="AK80" s="126" t="s">
        <v>66</v>
      </c>
      <c r="AL80" s="127" t="s">
        <v>4498</v>
      </c>
      <c r="AM80" s="117">
        <v>4825000</v>
      </c>
      <c r="AN80" s="117" t="s">
        <v>4499</v>
      </c>
      <c r="AO80" s="117" t="s">
        <v>213</v>
      </c>
      <c r="AP80" s="117">
        <v>2</v>
      </c>
      <c r="AQ80" s="117" t="s">
        <v>4500</v>
      </c>
      <c r="AR80" s="117" t="s">
        <v>4501</v>
      </c>
      <c r="AS80" s="118" t="s">
        <v>48</v>
      </c>
      <c r="AT80" s="128" t="s">
        <v>4502</v>
      </c>
      <c r="AU80" s="125" t="s">
        <v>230</v>
      </c>
      <c r="AV80" s="125" t="s">
        <v>230</v>
      </c>
      <c r="AW80" s="125" t="s">
        <v>230</v>
      </c>
      <c r="AX80" s="125" t="s">
        <v>230</v>
      </c>
      <c r="AY80" s="125" t="s">
        <v>2422</v>
      </c>
      <c r="AZ80" s="125" t="s">
        <v>230</v>
      </c>
      <c r="BA80" s="126" t="s">
        <v>4503</v>
      </c>
      <c r="BB80" s="127" t="s">
        <v>4504</v>
      </c>
      <c r="BC80" s="117" t="s">
        <v>230</v>
      </c>
      <c r="BD80" s="117" t="s">
        <v>230</v>
      </c>
      <c r="BE80" s="117" t="s">
        <v>230</v>
      </c>
      <c r="BF80" s="117" t="s">
        <v>230</v>
      </c>
      <c r="BG80" s="117" t="s">
        <v>2422</v>
      </c>
      <c r="BH80" s="117" t="s">
        <v>230</v>
      </c>
      <c r="BI80" s="118" t="s">
        <v>4503</v>
      </c>
      <c r="BJ80" s="128" t="s">
        <v>4505</v>
      </c>
      <c r="BK80" s="128">
        <v>3053</v>
      </c>
      <c r="BL80" s="128" t="s">
        <v>4506</v>
      </c>
      <c r="BM80" s="128" t="s">
        <v>213</v>
      </c>
      <c r="BN80" s="128">
        <v>2</v>
      </c>
      <c r="BO80" s="128" t="s">
        <v>4507</v>
      </c>
      <c r="BP80" s="125" t="s">
        <v>4508</v>
      </c>
      <c r="BQ80" s="129" t="s">
        <v>48</v>
      </c>
      <c r="BR80" s="127" t="s">
        <v>4509</v>
      </c>
      <c r="BS80" s="121" t="s">
        <v>230</v>
      </c>
      <c r="BT80" s="121" t="s">
        <v>230</v>
      </c>
      <c r="BU80" s="121" t="s">
        <v>230</v>
      </c>
      <c r="BV80" s="121" t="s">
        <v>230</v>
      </c>
      <c r="BW80" s="121" t="s">
        <v>4510</v>
      </c>
      <c r="BX80" s="121" t="s">
        <v>230</v>
      </c>
      <c r="BY80" s="118" t="s">
        <v>4491</v>
      </c>
      <c r="BZ80" s="128" t="s">
        <v>4511</v>
      </c>
      <c r="CA80" s="128">
        <v>4300</v>
      </c>
      <c r="CB80" s="128" t="s">
        <v>4512</v>
      </c>
      <c r="CC80" s="128" t="s">
        <v>300</v>
      </c>
      <c r="CD80" s="128">
        <v>3</v>
      </c>
      <c r="CE80" s="128" t="s">
        <v>4513</v>
      </c>
      <c r="CF80" s="128" t="s">
        <v>4514</v>
      </c>
      <c r="CG80" s="129" t="s">
        <v>4491</v>
      </c>
      <c r="CH80" s="127" t="s">
        <v>4515</v>
      </c>
      <c r="CI80" s="128" t="e">
        <v>#N/A</v>
      </c>
      <c r="CJ80" s="128" t="e">
        <v>#N/A</v>
      </c>
      <c r="CK80" s="128" t="e">
        <v>#N/A</v>
      </c>
      <c r="CL80" s="128" t="e">
        <v>#N/A</v>
      </c>
      <c r="CM80" s="128" t="e">
        <v>#N/A</v>
      </c>
      <c r="CN80" s="128" t="e">
        <v>#N/A</v>
      </c>
      <c r="CO80" s="130" t="e">
        <v>#N/A</v>
      </c>
      <c r="CP80" s="128" t="s">
        <v>4516</v>
      </c>
      <c r="CQ80" s="121" t="s">
        <v>230</v>
      </c>
      <c r="CR80" s="121" t="s">
        <v>4517</v>
      </c>
      <c r="CS80" s="121" t="s">
        <v>230</v>
      </c>
      <c r="CT80" s="121" t="s">
        <v>230</v>
      </c>
      <c r="CU80" s="121" t="s">
        <v>4518</v>
      </c>
      <c r="CV80" s="121" t="s">
        <v>4519</v>
      </c>
      <c r="CW80" s="118" t="s">
        <v>4491</v>
      </c>
      <c r="CX80" s="128" t="s">
        <v>4520</v>
      </c>
      <c r="CY80" s="125">
        <v>9677000</v>
      </c>
      <c r="CZ80" s="125" t="s">
        <v>4493</v>
      </c>
      <c r="DA80" s="125" t="s">
        <v>300</v>
      </c>
      <c r="DB80" s="125">
        <v>3</v>
      </c>
      <c r="DC80" s="125" t="s">
        <v>4521</v>
      </c>
      <c r="DD80" s="125" t="s">
        <v>4495</v>
      </c>
      <c r="DE80" s="131" t="s">
        <v>66</v>
      </c>
      <c r="DF80" s="127" t="s">
        <v>4522</v>
      </c>
      <c r="DG80" s="117">
        <v>62356000</v>
      </c>
      <c r="DH80" s="121" t="s">
        <v>4493</v>
      </c>
      <c r="DI80" s="121" t="s">
        <v>300</v>
      </c>
      <c r="DJ80" s="121">
        <v>3</v>
      </c>
      <c r="DK80" s="121" t="s">
        <v>4521</v>
      </c>
      <c r="DL80" s="121" t="s">
        <v>4495</v>
      </c>
      <c r="DM80" s="118" t="s">
        <v>66</v>
      </c>
      <c r="DN80" s="128" t="s">
        <v>4523</v>
      </c>
      <c r="DO80" s="125">
        <v>0</v>
      </c>
      <c r="DP80" s="128" t="s">
        <v>4493</v>
      </c>
      <c r="DQ80" s="128" t="s">
        <v>300</v>
      </c>
      <c r="DR80" s="128">
        <v>3</v>
      </c>
      <c r="DS80" s="128" t="s">
        <v>4521</v>
      </c>
      <c r="DT80" s="128" t="s">
        <v>4495</v>
      </c>
      <c r="DU80" s="129" t="s">
        <v>66</v>
      </c>
      <c r="DV80" s="127" t="s">
        <v>4524</v>
      </c>
      <c r="DW80" s="117">
        <v>9677000</v>
      </c>
      <c r="DX80" s="121" t="s">
        <v>4493</v>
      </c>
      <c r="DY80" s="121" t="s">
        <v>300</v>
      </c>
      <c r="DZ80" s="121">
        <v>3</v>
      </c>
      <c r="EA80" s="121" t="s">
        <v>4521</v>
      </c>
      <c r="EB80" s="121" t="s">
        <v>4495</v>
      </c>
      <c r="EC80" s="118" t="s">
        <v>66</v>
      </c>
      <c r="ED80" s="128" t="s">
        <v>4525</v>
      </c>
      <c r="EE80" s="125">
        <v>0</v>
      </c>
      <c r="EF80" s="128" t="s">
        <v>4493</v>
      </c>
      <c r="EG80" s="128" t="s">
        <v>300</v>
      </c>
      <c r="EH80" s="128">
        <v>3</v>
      </c>
      <c r="EI80" s="128" t="s">
        <v>4521</v>
      </c>
      <c r="EJ80" s="128" t="s">
        <v>4495</v>
      </c>
      <c r="EK80" s="129" t="s">
        <v>66</v>
      </c>
      <c r="EL80" s="127" t="s">
        <v>4526</v>
      </c>
      <c r="EM80" s="117">
        <v>0</v>
      </c>
      <c r="EN80" s="121" t="s">
        <v>4493</v>
      </c>
      <c r="EO80" s="121" t="s">
        <v>300</v>
      </c>
      <c r="EP80" s="121">
        <v>3</v>
      </c>
      <c r="EQ80" s="121" t="s">
        <v>4521</v>
      </c>
      <c r="ER80" s="121" t="s">
        <v>4495</v>
      </c>
      <c r="ES80" s="118" t="s">
        <v>66</v>
      </c>
      <c r="ET80" s="128" t="s">
        <v>4527</v>
      </c>
      <c r="EU80" s="128">
        <v>3053</v>
      </c>
      <c r="EV80" s="128" t="s">
        <v>4506</v>
      </c>
      <c r="EW80" s="128" t="s">
        <v>213</v>
      </c>
      <c r="EX80" s="128">
        <v>2</v>
      </c>
      <c r="EY80" s="128" t="s">
        <v>4507</v>
      </c>
      <c r="EZ80" s="128" t="s">
        <v>4508</v>
      </c>
      <c r="FA80" s="129" t="s">
        <v>48</v>
      </c>
      <c r="FB80" s="127" t="s">
        <v>4528</v>
      </c>
      <c r="FC80" s="121">
        <v>5</v>
      </c>
      <c r="FD80" s="121" t="s">
        <v>230</v>
      </c>
      <c r="FE80" s="121" t="s">
        <v>213</v>
      </c>
      <c r="FF80" s="121">
        <v>2</v>
      </c>
      <c r="FG80" s="121" t="s">
        <v>4529</v>
      </c>
      <c r="FH80" s="121" t="s">
        <v>230</v>
      </c>
      <c r="FI80" s="118" t="s">
        <v>4491</v>
      </c>
      <c r="FJ80" s="127" t="s">
        <v>4530</v>
      </c>
      <c r="FK80" s="128" t="s">
        <v>230</v>
      </c>
      <c r="FL80" s="128" t="s">
        <v>230</v>
      </c>
      <c r="FM80" s="128" t="s">
        <v>230</v>
      </c>
      <c r="FN80" s="128" t="s">
        <v>230</v>
      </c>
      <c r="FO80" s="128" t="s">
        <v>4510</v>
      </c>
      <c r="FP80" s="125" t="s">
        <v>230</v>
      </c>
      <c r="FQ80" s="126" t="s">
        <v>4491</v>
      </c>
      <c r="FR80" s="127" t="s">
        <v>4531</v>
      </c>
      <c r="FS80" s="121">
        <v>800000</v>
      </c>
      <c r="FT80" s="121" t="s">
        <v>4532</v>
      </c>
      <c r="FU80" s="121" t="s">
        <v>213</v>
      </c>
      <c r="FV80" s="121">
        <v>2</v>
      </c>
      <c r="FW80" s="121" t="s">
        <v>4533</v>
      </c>
      <c r="FX80" s="121" t="s">
        <v>4534</v>
      </c>
      <c r="FY80" s="118" t="s">
        <v>4491</v>
      </c>
      <c r="FZ80" s="128" t="s">
        <v>4535</v>
      </c>
      <c r="GA80" s="128">
        <v>1</v>
      </c>
      <c r="GB80" s="128" t="s">
        <v>261</v>
      </c>
      <c r="GC80" s="128" t="s">
        <v>213</v>
      </c>
      <c r="GD80" s="128">
        <v>2</v>
      </c>
      <c r="GE80" s="128" t="s">
        <v>262</v>
      </c>
      <c r="GF80" s="128" t="s">
        <v>263</v>
      </c>
      <c r="GG80" s="129" t="s">
        <v>60</v>
      </c>
      <c r="GH80" s="127" t="s">
        <v>4536</v>
      </c>
      <c r="GI80" s="121">
        <v>2</v>
      </c>
      <c r="GJ80" s="121" t="s">
        <v>261</v>
      </c>
      <c r="GK80" s="121" t="s">
        <v>213</v>
      </c>
      <c r="GL80" s="121">
        <v>2</v>
      </c>
      <c r="GM80" s="121" t="s">
        <v>262</v>
      </c>
      <c r="GN80" s="121" t="s">
        <v>263</v>
      </c>
      <c r="GO80" s="118" t="s">
        <v>60</v>
      </c>
      <c r="GP80" s="128" t="s">
        <v>4537</v>
      </c>
      <c r="GQ80" s="128">
        <v>3</v>
      </c>
      <c r="GR80" s="128" t="s">
        <v>261</v>
      </c>
      <c r="GS80" s="128" t="s">
        <v>213</v>
      </c>
      <c r="GT80" s="128">
        <v>2</v>
      </c>
      <c r="GU80" s="128" t="s">
        <v>262</v>
      </c>
      <c r="GV80" s="128" t="s">
        <v>263</v>
      </c>
      <c r="GW80" s="129" t="s">
        <v>60</v>
      </c>
      <c r="GX80" s="127" t="s">
        <v>4538</v>
      </c>
      <c r="GY80" s="121">
        <v>2</v>
      </c>
      <c r="GZ80" s="121" t="s">
        <v>261</v>
      </c>
      <c r="HA80" s="121" t="s">
        <v>213</v>
      </c>
      <c r="HB80" s="121">
        <v>2</v>
      </c>
      <c r="HC80" s="121" t="s">
        <v>262</v>
      </c>
      <c r="HD80" s="121" t="s">
        <v>263</v>
      </c>
      <c r="HE80" s="118" t="s">
        <v>60</v>
      </c>
      <c r="HF80" s="128" t="s">
        <v>4539</v>
      </c>
      <c r="HG80" s="128">
        <v>2</v>
      </c>
      <c r="HH80" s="128" t="s">
        <v>261</v>
      </c>
      <c r="HI80" s="128" t="s">
        <v>213</v>
      </c>
      <c r="HJ80" s="128">
        <v>2</v>
      </c>
      <c r="HK80" s="128" t="s">
        <v>262</v>
      </c>
      <c r="HL80" s="128" t="s">
        <v>263</v>
      </c>
      <c r="HM80" s="129" t="s">
        <v>60</v>
      </c>
      <c r="HN80" s="127" t="s">
        <v>4540</v>
      </c>
      <c r="HO80" s="121">
        <v>2</v>
      </c>
      <c r="HP80" s="121" t="s">
        <v>261</v>
      </c>
      <c r="HQ80" s="121" t="s">
        <v>213</v>
      </c>
      <c r="HR80" s="121">
        <v>2</v>
      </c>
      <c r="HS80" s="121" t="s">
        <v>262</v>
      </c>
      <c r="HT80" s="121" t="s">
        <v>263</v>
      </c>
      <c r="HU80" s="118" t="s">
        <v>60</v>
      </c>
      <c r="HV80" s="128" t="s">
        <v>4541</v>
      </c>
      <c r="HW80" s="128">
        <v>2</v>
      </c>
      <c r="HX80" s="128" t="s">
        <v>261</v>
      </c>
      <c r="HY80" s="128" t="s">
        <v>213</v>
      </c>
      <c r="HZ80" s="128">
        <v>2</v>
      </c>
      <c r="IA80" s="128" t="s">
        <v>262</v>
      </c>
      <c r="IB80" s="128" t="s">
        <v>263</v>
      </c>
      <c r="IC80" s="129" t="s">
        <v>60</v>
      </c>
      <c r="ID80" s="127" t="s">
        <v>4542</v>
      </c>
      <c r="IE80" s="121">
        <v>1</v>
      </c>
      <c r="IF80" s="121" t="s">
        <v>261</v>
      </c>
      <c r="IG80" s="121" t="s">
        <v>213</v>
      </c>
      <c r="IH80" s="121">
        <v>2</v>
      </c>
      <c r="II80" s="121" t="s">
        <v>262</v>
      </c>
      <c r="IJ80" s="121" t="s">
        <v>263</v>
      </c>
      <c r="IK80" s="118" t="s">
        <v>60</v>
      </c>
      <c r="IL80" s="128" t="s">
        <v>4543</v>
      </c>
      <c r="IM80" s="128">
        <v>2</v>
      </c>
      <c r="IN80" s="128" t="s">
        <v>261</v>
      </c>
      <c r="IO80" s="128" t="s">
        <v>213</v>
      </c>
      <c r="IP80" s="128">
        <v>2</v>
      </c>
      <c r="IQ80" s="128" t="s">
        <v>262</v>
      </c>
      <c r="IR80" s="128" t="s">
        <v>263</v>
      </c>
      <c r="IS80" s="129" t="s">
        <v>60</v>
      </c>
    </row>
    <row r="81" spans="1:253" s="123" customFormat="1" ht="12.75" customHeight="1">
      <c r="A81" s="123" t="s">
        <v>4544</v>
      </c>
      <c r="B81" s="123" t="s">
        <v>273</v>
      </c>
      <c r="C81" s="123" t="s">
        <v>4545</v>
      </c>
      <c r="D81" s="123" t="s">
        <v>4483</v>
      </c>
      <c r="E81" s="123" t="s">
        <v>4484</v>
      </c>
      <c r="F81" s="123" t="s">
        <v>4546</v>
      </c>
      <c r="G81" s="116">
        <v>200964000</v>
      </c>
      <c r="H81" s="117" t="s">
        <v>709</v>
      </c>
      <c r="I81" s="117" t="s">
        <v>213</v>
      </c>
      <c r="J81" s="117">
        <v>2</v>
      </c>
      <c r="K81" s="117" t="s">
        <v>710</v>
      </c>
      <c r="L81" s="117" t="s">
        <v>4486</v>
      </c>
      <c r="M81" s="118" t="s">
        <v>54</v>
      </c>
      <c r="N81" s="127" t="s">
        <v>4547</v>
      </c>
      <c r="O81" s="119">
        <v>181664</v>
      </c>
      <c r="P81" s="119" t="s">
        <v>4548</v>
      </c>
      <c r="Q81" s="119" t="s">
        <v>218</v>
      </c>
      <c r="R81" s="119">
        <v>1</v>
      </c>
      <c r="S81" s="119" t="s">
        <v>4549</v>
      </c>
      <c r="T81" s="119" t="s">
        <v>4550</v>
      </c>
      <c r="U81" s="120" t="s">
        <v>54</v>
      </c>
      <c r="V81" s="127" t="s">
        <v>4551</v>
      </c>
      <c r="W81" s="117">
        <v>15100000</v>
      </c>
      <c r="X81" s="117" t="s">
        <v>4552</v>
      </c>
      <c r="Y81" s="117" t="s">
        <v>213</v>
      </c>
      <c r="Z81" s="117">
        <v>2</v>
      </c>
      <c r="AA81" s="117" t="s">
        <v>4553</v>
      </c>
      <c r="AB81" s="117" t="s">
        <v>4554</v>
      </c>
      <c r="AC81" s="118" t="s">
        <v>47</v>
      </c>
      <c r="AD81" s="127" t="s">
        <v>4555</v>
      </c>
      <c r="AE81" s="125">
        <v>401000</v>
      </c>
      <c r="AF81" s="125" t="s">
        <v>4556</v>
      </c>
      <c r="AG81" s="125" t="s">
        <v>213</v>
      </c>
      <c r="AH81" s="125">
        <v>2</v>
      </c>
      <c r="AI81" s="125" t="s">
        <v>4557</v>
      </c>
      <c r="AJ81" s="125" t="s">
        <v>4558</v>
      </c>
      <c r="AK81" s="126" t="s">
        <v>48</v>
      </c>
      <c r="AL81" s="127" t="s">
        <v>4559</v>
      </c>
      <c r="AM81" s="117">
        <v>401000</v>
      </c>
      <c r="AN81" s="117" t="s">
        <v>4556</v>
      </c>
      <c r="AO81" s="117" t="s">
        <v>213</v>
      </c>
      <c r="AP81" s="117">
        <v>2</v>
      </c>
      <c r="AQ81" s="117" t="s">
        <v>4560</v>
      </c>
      <c r="AR81" s="117" t="s">
        <v>4558</v>
      </c>
      <c r="AS81" s="118" t="s">
        <v>48</v>
      </c>
      <c r="AT81" s="128" t="s">
        <v>4561</v>
      </c>
      <c r="AU81" s="125" t="s">
        <v>230</v>
      </c>
      <c r="AV81" s="125" t="s">
        <v>230</v>
      </c>
      <c r="AW81" s="125" t="s">
        <v>230</v>
      </c>
      <c r="AX81" s="125" t="s">
        <v>230</v>
      </c>
      <c r="AY81" s="125" t="s">
        <v>2422</v>
      </c>
      <c r="AZ81" s="125" t="s">
        <v>230</v>
      </c>
      <c r="BA81" s="126" t="s">
        <v>4503</v>
      </c>
      <c r="BB81" s="127" t="s">
        <v>4562</v>
      </c>
      <c r="BC81" s="117" t="s">
        <v>230</v>
      </c>
      <c r="BD81" s="117" t="s">
        <v>230</v>
      </c>
      <c r="BE81" s="117" t="s">
        <v>230</v>
      </c>
      <c r="BF81" s="117" t="s">
        <v>230</v>
      </c>
      <c r="BG81" s="117" t="s">
        <v>2422</v>
      </c>
      <c r="BH81" s="117" t="s">
        <v>230</v>
      </c>
      <c r="BI81" s="118" t="s">
        <v>4503</v>
      </c>
      <c r="BJ81" s="128" t="s">
        <v>4563</v>
      </c>
      <c r="BK81" s="128">
        <v>199</v>
      </c>
      <c r="BL81" s="128" t="s">
        <v>4506</v>
      </c>
      <c r="BM81" s="128" t="s">
        <v>213</v>
      </c>
      <c r="BN81" s="128">
        <v>2</v>
      </c>
      <c r="BO81" s="128" t="s">
        <v>4564</v>
      </c>
      <c r="BP81" s="125" t="s">
        <v>4508</v>
      </c>
      <c r="BQ81" s="129" t="s">
        <v>48</v>
      </c>
      <c r="BR81" s="127" t="s">
        <v>4565</v>
      </c>
      <c r="BS81" s="121" t="s">
        <v>230</v>
      </c>
      <c r="BT81" s="121" t="s">
        <v>230</v>
      </c>
      <c r="BU81" s="121" t="s">
        <v>230</v>
      </c>
      <c r="BV81" s="121" t="s">
        <v>230</v>
      </c>
      <c r="BW81" s="121" t="s">
        <v>4510</v>
      </c>
      <c r="BX81" s="121" t="s">
        <v>230</v>
      </c>
      <c r="BY81" s="118" t="s">
        <v>4566</v>
      </c>
      <c r="BZ81" s="128" t="s">
        <v>4567</v>
      </c>
      <c r="CA81" s="128" t="s">
        <v>230</v>
      </c>
      <c r="CB81" s="128" t="s">
        <v>230</v>
      </c>
      <c r="CC81" s="128" t="s">
        <v>230</v>
      </c>
      <c r="CD81" s="128" t="s">
        <v>230</v>
      </c>
      <c r="CE81" s="128" t="s">
        <v>4510</v>
      </c>
      <c r="CF81" s="128" t="s">
        <v>230</v>
      </c>
      <c r="CG81" s="129" t="s">
        <v>4566</v>
      </c>
      <c r="CH81" s="127" t="s">
        <v>4568</v>
      </c>
      <c r="CI81" s="128" t="e">
        <v>#N/A</v>
      </c>
      <c r="CJ81" s="128" t="e">
        <v>#N/A</v>
      </c>
      <c r="CK81" s="128" t="e">
        <v>#N/A</v>
      </c>
      <c r="CL81" s="128" t="e">
        <v>#N/A</v>
      </c>
      <c r="CM81" s="128" t="e">
        <v>#N/A</v>
      </c>
      <c r="CN81" s="128" t="e">
        <v>#N/A</v>
      </c>
      <c r="CO81" s="130" t="e">
        <v>#N/A</v>
      </c>
      <c r="CP81" s="128" t="s">
        <v>4569</v>
      </c>
      <c r="CQ81" s="121" t="s">
        <v>230</v>
      </c>
      <c r="CR81" s="121" t="s">
        <v>230</v>
      </c>
      <c r="CS81" s="121" t="s">
        <v>230</v>
      </c>
      <c r="CT81" s="121" t="s">
        <v>230</v>
      </c>
      <c r="CU81" s="121" t="s">
        <v>4510</v>
      </c>
      <c r="CV81" s="121" t="s">
        <v>230</v>
      </c>
      <c r="CW81" s="118" t="s">
        <v>4566</v>
      </c>
      <c r="CX81" s="128" t="s">
        <v>4570</v>
      </c>
      <c r="CY81" s="125">
        <v>401000</v>
      </c>
      <c r="CZ81" s="125" t="s">
        <v>4556</v>
      </c>
      <c r="DA81" s="125" t="s">
        <v>300</v>
      </c>
      <c r="DB81" s="125">
        <v>3</v>
      </c>
      <c r="DC81" s="125" t="s">
        <v>4571</v>
      </c>
      <c r="DD81" s="125" t="s">
        <v>4558</v>
      </c>
      <c r="DE81" s="131" t="s">
        <v>48</v>
      </c>
      <c r="DF81" s="127" t="s">
        <v>4572</v>
      </c>
      <c r="DG81" s="117">
        <v>14700000</v>
      </c>
      <c r="DH81" s="121" t="s">
        <v>4552</v>
      </c>
      <c r="DI81" s="121" t="s">
        <v>300</v>
      </c>
      <c r="DJ81" s="121">
        <v>3</v>
      </c>
      <c r="DK81" s="121" t="s">
        <v>4571</v>
      </c>
      <c r="DL81" s="121" t="s">
        <v>4554</v>
      </c>
      <c r="DM81" s="118" t="s">
        <v>48</v>
      </c>
      <c r="DN81" s="128" t="s">
        <v>4573</v>
      </c>
      <c r="DO81" s="125">
        <v>0</v>
      </c>
      <c r="DP81" s="128" t="s">
        <v>4574</v>
      </c>
      <c r="DQ81" s="128" t="s">
        <v>300</v>
      </c>
      <c r="DR81" s="128">
        <v>3</v>
      </c>
      <c r="DS81" s="128" t="s">
        <v>4571</v>
      </c>
      <c r="DT81" s="128" t="s">
        <v>230</v>
      </c>
      <c r="DU81" s="129" t="s">
        <v>48</v>
      </c>
      <c r="DV81" s="127" t="s">
        <v>4575</v>
      </c>
      <c r="DW81" s="117">
        <v>401000</v>
      </c>
      <c r="DX81" s="121" t="s">
        <v>4556</v>
      </c>
      <c r="DY81" s="121" t="s">
        <v>300</v>
      </c>
      <c r="DZ81" s="121">
        <v>3</v>
      </c>
      <c r="EA81" s="121" t="s">
        <v>4571</v>
      </c>
      <c r="EB81" s="121" t="s">
        <v>4558</v>
      </c>
      <c r="EC81" s="118" t="s">
        <v>48</v>
      </c>
      <c r="ED81" s="128" t="s">
        <v>4576</v>
      </c>
      <c r="EE81" s="125">
        <v>0</v>
      </c>
      <c r="EF81" s="128" t="s">
        <v>2493</v>
      </c>
      <c r="EG81" s="128" t="s">
        <v>300</v>
      </c>
      <c r="EH81" s="128">
        <v>3</v>
      </c>
      <c r="EI81" s="128" t="s">
        <v>4571</v>
      </c>
      <c r="EJ81" s="128" t="s">
        <v>230</v>
      </c>
      <c r="EK81" s="129" t="s">
        <v>48</v>
      </c>
      <c r="EL81" s="127" t="s">
        <v>4577</v>
      </c>
      <c r="EM81" s="117">
        <v>0</v>
      </c>
      <c r="EN81" s="121" t="s">
        <v>230</v>
      </c>
      <c r="EO81" s="121" t="s">
        <v>300</v>
      </c>
      <c r="EP81" s="121">
        <v>3</v>
      </c>
      <c r="EQ81" s="121" t="s">
        <v>4571</v>
      </c>
      <c r="ER81" s="121" t="s">
        <v>230</v>
      </c>
      <c r="ES81" s="118" t="s">
        <v>48</v>
      </c>
      <c r="ET81" s="128" t="s">
        <v>4578</v>
      </c>
      <c r="EU81" s="128">
        <v>3053</v>
      </c>
      <c r="EV81" s="128" t="s">
        <v>4506</v>
      </c>
      <c r="EW81" s="128" t="s">
        <v>213</v>
      </c>
      <c r="EX81" s="128">
        <v>2</v>
      </c>
      <c r="EY81" s="128" t="s">
        <v>4507</v>
      </c>
      <c r="EZ81" s="128" t="s">
        <v>4508</v>
      </c>
      <c r="FA81" s="129" t="s">
        <v>48</v>
      </c>
      <c r="FB81" s="127" t="s">
        <v>4579</v>
      </c>
      <c r="FC81" s="121">
        <v>5</v>
      </c>
      <c r="FD81" s="121" t="s">
        <v>230</v>
      </c>
      <c r="FE81" s="121" t="s">
        <v>213</v>
      </c>
      <c r="FF81" s="121">
        <v>2</v>
      </c>
      <c r="FG81" s="121" t="s">
        <v>4580</v>
      </c>
      <c r="FH81" s="121" t="s">
        <v>230</v>
      </c>
      <c r="FI81" s="118" t="s">
        <v>4566</v>
      </c>
      <c r="FJ81" s="127" t="s">
        <v>4581</v>
      </c>
      <c r="FK81" s="128" t="s">
        <v>230</v>
      </c>
      <c r="FL81" s="128" t="s">
        <v>230</v>
      </c>
      <c r="FM81" s="128" t="s">
        <v>230</v>
      </c>
      <c r="FN81" s="128" t="s">
        <v>230</v>
      </c>
      <c r="FO81" s="128" t="s">
        <v>4582</v>
      </c>
      <c r="FP81" s="125" t="s">
        <v>230</v>
      </c>
      <c r="FQ81" s="126" t="s">
        <v>4566</v>
      </c>
      <c r="FR81" s="127" t="s">
        <v>4583</v>
      </c>
      <c r="FS81" s="121" t="s">
        <v>230</v>
      </c>
      <c r="FT81" s="121" t="s">
        <v>230</v>
      </c>
      <c r="FU81" s="121" t="s">
        <v>230</v>
      </c>
      <c r="FV81" s="121" t="s">
        <v>230</v>
      </c>
      <c r="FW81" s="121" t="s">
        <v>4584</v>
      </c>
      <c r="FX81" s="121" t="s">
        <v>230</v>
      </c>
      <c r="FY81" s="118" t="s">
        <v>4566</v>
      </c>
      <c r="FZ81" s="128" t="s">
        <v>4585</v>
      </c>
      <c r="GA81" s="128">
        <v>0</v>
      </c>
      <c r="GB81" s="128" t="s">
        <v>261</v>
      </c>
      <c r="GC81" s="128" t="s">
        <v>213</v>
      </c>
      <c r="GD81" s="128">
        <v>2</v>
      </c>
      <c r="GE81" s="128" t="s">
        <v>262</v>
      </c>
      <c r="GF81" s="128" t="s">
        <v>263</v>
      </c>
      <c r="GG81" s="129" t="s">
        <v>60</v>
      </c>
      <c r="GH81" s="127" t="s">
        <v>4586</v>
      </c>
      <c r="GI81" s="121">
        <v>0</v>
      </c>
      <c r="GJ81" s="121" t="s">
        <v>261</v>
      </c>
      <c r="GK81" s="121" t="s">
        <v>213</v>
      </c>
      <c r="GL81" s="121">
        <v>2</v>
      </c>
      <c r="GM81" s="121" t="s">
        <v>262</v>
      </c>
      <c r="GN81" s="121" t="s">
        <v>263</v>
      </c>
      <c r="GO81" s="118" t="s">
        <v>60</v>
      </c>
      <c r="GP81" s="128" t="s">
        <v>4587</v>
      </c>
      <c r="GQ81" s="128">
        <v>0</v>
      </c>
      <c r="GR81" s="128" t="s">
        <v>261</v>
      </c>
      <c r="GS81" s="128" t="s">
        <v>213</v>
      </c>
      <c r="GT81" s="128">
        <v>2</v>
      </c>
      <c r="GU81" s="128" t="s">
        <v>262</v>
      </c>
      <c r="GV81" s="128" t="s">
        <v>263</v>
      </c>
      <c r="GW81" s="129" t="s">
        <v>60</v>
      </c>
      <c r="GX81" s="127" t="s">
        <v>4588</v>
      </c>
      <c r="GY81" s="121">
        <v>0</v>
      </c>
      <c r="GZ81" s="121" t="s">
        <v>261</v>
      </c>
      <c r="HA81" s="121" t="s">
        <v>213</v>
      </c>
      <c r="HB81" s="121">
        <v>2</v>
      </c>
      <c r="HC81" s="121" t="s">
        <v>262</v>
      </c>
      <c r="HD81" s="121" t="s">
        <v>263</v>
      </c>
      <c r="HE81" s="118" t="s">
        <v>60</v>
      </c>
      <c r="HF81" s="128" t="s">
        <v>4589</v>
      </c>
      <c r="HG81" s="128">
        <v>0</v>
      </c>
      <c r="HH81" s="128" t="s">
        <v>261</v>
      </c>
      <c r="HI81" s="128" t="s">
        <v>213</v>
      </c>
      <c r="HJ81" s="128">
        <v>2</v>
      </c>
      <c r="HK81" s="128" t="s">
        <v>262</v>
      </c>
      <c r="HL81" s="128" t="s">
        <v>263</v>
      </c>
      <c r="HM81" s="129" t="s">
        <v>60</v>
      </c>
      <c r="HN81" s="127" t="s">
        <v>4590</v>
      </c>
      <c r="HO81" s="121">
        <v>2</v>
      </c>
      <c r="HP81" s="121" t="s">
        <v>261</v>
      </c>
      <c r="HQ81" s="121" t="s">
        <v>213</v>
      </c>
      <c r="HR81" s="121">
        <v>2</v>
      </c>
      <c r="HS81" s="121" t="s">
        <v>262</v>
      </c>
      <c r="HT81" s="121" t="s">
        <v>263</v>
      </c>
      <c r="HU81" s="118" t="s">
        <v>60</v>
      </c>
      <c r="HV81" s="128" t="s">
        <v>4591</v>
      </c>
      <c r="HW81" s="128">
        <v>0</v>
      </c>
      <c r="HX81" s="128" t="s">
        <v>261</v>
      </c>
      <c r="HY81" s="128" t="s">
        <v>213</v>
      </c>
      <c r="HZ81" s="128">
        <v>2</v>
      </c>
      <c r="IA81" s="128" t="s">
        <v>262</v>
      </c>
      <c r="IB81" s="128" t="s">
        <v>263</v>
      </c>
      <c r="IC81" s="129" t="s">
        <v>60</v>
      </c>
      <c r="ID81" s="127" t="s">
        <v>4592</v>
      </c>
      <c r="IE81" s="121">
        <v>1</v>
      </c>
      <c r="IF81" s="121" t="s">
        <v>261</v>
      </c>
      <c r="IG81" s="121" t="s">
        <v>213</v>
      </c>
      <c r="IH81" s="121">
        <v>2</v>
      </c>
      <c r="II81" s="121" t="s">
        <v>262</v>
      </c>
      <c r="IJ81" s="121" t="s">
        <v>263</v>
      </c>
      <c r="IK81" s="118" t="s">
        <v>60</v>
      </c>
      <c r="IL81" s="128" t="s">
        <v>4593</v>
      </c>
      <c r="IM81" s="128">
        <v>0</v>
      </c>
      <c r="IN81" s="128" t="s">
        <v>261</v>
      </c>
      <c r="IO81" s="128" t="s">
        <v>213</v>
      </c>
      <c r="IP81" s="128">
        <v>2</v>
      </c>
      <c r="IQ81" s="128" t="s">
        <v>262</v>
      </c>
      <c r="IR81" s="128" t="s">
        <v>263</v>
      </c>
      <c r="IS81" s="129" t="s">
        <v>60</v>
      </c>
    </row>
    <row r="82" spans="1:253" s="123" customFormat="1" ht="12.75" customHeight="1">
      <c r="A82" s="123" t="s">
        <v>4594</v>
      </c>
      <c r="B82" s="123" t="s">
        <v>273</v>
      </c>
      <c r="C82" s="123" t="s">
        <v>4595</v>
      </c>
      <c r="D82" s="123" t="s">
        <v>4483</v>
      </c>
      <c r="E82" s="123" t="s">
        <v>4484</v>
      </c>
      <c r="F82" s="123" t="s">
        <v>4596</v>
      </c>
      <c r="G82" s="116">
        <v>200964000</v>
      </c>
      <c r="H82" s="117" t="s">
        <v>709</v>
      </c>
      <c r="I82" s="117" t="s">
        <v>213</v>
      </c>
      <c r="J82" s="117">
        <v>2</v>
      </c>
      <c r="K82" s="117" t="s">
        <v>710</v>
      </c>
      <c r="L82" s="117" t="s">
        <v>4486</v>
      </c>
      <c r="M82" s="118" t="s">
        <v>54</v>
      </c>
      <c r="N82" s="127" t="s">
        <v>4597</v>
      </c>
      <c r="O82" s="119">
        <v>157918</v>
      </c>
      <c r="P82" s="119" t="s">
        <v>4598</v>
      </c>
      <c r="Q82" s="119" t="s">
        <v>218</v>
      </c>
      <c r="R82" s="119">
        <v>1</v>
      </c>
      <c r="S82" s="119" t="s">
        <v>4599</v>
      </c>
      <c r="T82" s="119" t="s">
        <v>4600</v>
      </c>
      <c r="U82" s="120" t="s">
        <v>4601</v>
      </c>
      <c r="V82" s="127" t="s">
        <v>4602</v>
      </c>
      <c r="W82" s="117">
        <v>13100000</v>
      </c>
      <c r="X82" s="117" t="s">
        <v>4603</v>
      </c>
      <c r="Y82" s="117" t="s">
        <v>300</v>
      </c>
      <c r="Z82" s="117">
        <v>3</v>
      </c>
      <c r="AA82" s="117" t="s">
        <v>4604</v>
      </c>
      <c r="AB82" s="117" t="s">
        <v>4605</v>
      </c>
      <c r="AC82" s="118" t="s">
        <v>48</v>
      </c>
      <c r="AD82" s="127" t="s">
        <v>4606</v>
      </c>
      <c r="AE82" s="125">
        <v>10220000</v>
      </c>
      <c r="AF82" s="125" t="s">
        <v>4603</v>
      </c>
      <c r="AG82" s="125" t="s">
        <v>300</v>
      </c>
      <c r="AH82" s="125">
        <v>3</v>
      </c>
      <c r="AI82" s="125" t="s">
        <v>4604</v>
      </c>
      <c r="AJ82" s="125" t="s">
        <v>4605</v>
      </c>
      <c r="AK82" s="126" t="s">
        <v>48</v>
      </c>
      <c r="AL82" s="127" t="s">
        <v>4607</v>
      </c>
      <c r="AM82" s="117">
        <v>3914000</v>
      </c>
      <c r="AN82" s="117" t="s">
        <v>4608</v>
      </c>
      <c r="AO82" s="117" t="s">
        <v>213</v>
      </c>
      <c r="AP82" s="117">
        <v>2</v>
      </c>
      <c r="AQ82" s="117" t="s">
        <v>4609</v>
      </c>
      <c r="AR82" s="117" t="s">
        <v>4610</v>
      </c>
      <c r="AS82" s="118" t="s">
        <v>48</v>
      </c>
      <c r="AT82" s="128" t="s">
        <v>4611</v>
      </c>
      <c r="AU82" s="125" t="s">
        <v>230</v>
      </c>
      <c r="AV82" s="125" t="s">
        <v>230</v>
      </c>
      <c r="AW82" s="125" t="s">
        <v>230</v>
      </c>
      <c r="AX82" s="125" t="s">
        <v>230</v>
      </c>
      <c r="AY82" s="125" t="s">
        <v>2422</v>
      </c>
      <c r="AZ82" s="125" t="s">
        <v>230</v>
      </c>
      <c r="BA82" s="126" t="s">
        <v>4503</v>
      </c>
      <c r="BB82" s="127" t="s">
        <v>4612</v>
      </c>
      <c r="BC82" s="117" t="s">
        <v>230</v>
      </c>
      <c r="BD82" s="117" t="s">
        <v>230</v>
      </c>
      <c r="BE82" s="117" t="s">
        <v>230</v>
      </c>
      <c r="BF82" s="117" t="s">
        <v>230</v>
      </c>
      <c r="BG82" s="117" t="s">
        <v>2422</v>
      </c>
      <c r="BH82" s="117" t="s">
        <v>230</v>
      </c>
      <c r="BI82" s="118" t="s">
        <v>4503</v>
      </c>
      <c r="BJ82" s="128" t="s">
        <v>4613</v>
      </c>
      <c r="BK82" s="128">
        <v>1399</v>
      </c>
      <c r="BL82" s="128" t="s">
        <v>4506</v>
      </c>
      <c r="BM82" s="128" t="s">
        <v>213</v>
      </c>
      <c r="BN82" s="128">
        <v>2</v>
      </c>
      <c r="BO82" s="128" t="s">
        <v>4614</v>
      </c>
      <c r="BP82" s="125" t="s">
        <v>4508</v>
      </c>
      <c r="BQ82" s="129" t="s">
        <v>48</v>
      </c>
      <c r="BR82" s="127" t="s">
        <v>4615</v>
      </c>
      <c r="BS82" s="121" t="s">
        <v>230</v>
      </c>
      <c r="BT82" s="121" t="s">
        <v>230</v>
      </c>
      <c r="BU82" s="121" t="s">
        <v>230</v>
      </c>
      <c r="BV82" s="121" t="s">
        <v>230</v>
      </c>
      <c r="BW82" s="121" t="s">
        <v>4510</v>
      </c>
      <c r="BX82" s="121" t="s">
        <v>230</v>
      </c>
      <c r="BY82" s="118" t="s">
        <v>4601</v>
      </c>
      <c r="BZ82" s="128" t="s">
        <v>4616</v>
      </c>
      <c r="CA82" s="128">
        <v>4300</v>
      </c>
      <c r="CB82" s="128" t="s">
        <v>4512</v>
      </c>
      <c r="CC82" s="128" t="s">
        <v>213</v>
      </c>
      <c r="CD82" s="128">
        <v>2</v>
      </c>
      <c r="CE82" s="128" t="s">
        <v>4617</v>
      </c>
      <c r="CF82" s="128" t="s">
        <v>4514</v>
      </c>
      <c r="CG82" s="129" t="s">
        <v>4601</v>
      </c>
      <c r="CH82" s="127" t="s">
        <v>4618</v>
      </c>
      <c r="CI82" s="128" t="e">
        <v>#N/A</v>
      </c>
      <c r="CJ82" s="128" t="e">
        <v>#N/A</v>
      </c>
      <c r="CK82" s="128" t="e">
        <v>#N/A</v>
      </c>
      <c r="CL82" s="128" t="e">
        <v>#N/A</v>
      </c>
      <c r="CM82" s="128" t="e">
        <v>#N/A</v>
      </c>
      <c r="CN82" s="128" t="e">
        <v>#N/A</v>
      </c>
      <c r="CO82" s="130" t="e">
        <v>#N/A</v>
      </c>
      <c r="CP82" s="128" t="s">
        <v>4619</v>
      </c>
      <c r="CQ82" s="121" t="s">
        <v>230</v>
      </c>
      <c r="CR82" s="121" t="s">
        <v>4517</v>
      </c>
      <c r="CS82" s="121" t="s">
        <v>230</v>
      </c>
      <c r="CT82" s="121" t="s">
        <v>230</v>
      </c>
      <c r="CU82" s="121" t="s">
        <v>4620</v>
      </c>
      <c r="CV82" s="121" t="s">
        <v>4519</v>
      </c>
      <c r="CW82" s="118" t="s">
        <v>4601</v>
      </c>
      <c r="CX82" s="128" t="s">
        <v>4621</v>
      </c>
      <c r="CY82" s="125">
        <v>7670000</v>
      </c>
      <c r="CZ82" s="125" t="s">
        <v>4603</v>
      </c>
      <c r="DA82" s="125" t="s">
        <v>300</v>
      </c>
      <c r="DB82" s="125">
        <v>3</v>
      </c>
      <c r="DC82" s="125" t="s">
        <v>4622</v>
      </c>
      <c r="DD82" s="125" t="s">
        <v>4605</v>
      </c>
      <c r="DE82" s="131" t="s">
        <v>48</v>
      </c>
      <c r="DF82" s="127" t="s">
        <v>4623</v>
      </c>
      <c r="DG82" s="117">
        <v>2880000</v>
      </c>
      <c r="DH82" s="121" t="s">
        <v>4603</v>
      </c>
      <c r="DI82" s="121" t="s">
        <v>300</v>
      </c>
      <c r="DJ82" s="121">
        <v>3</v>
      </c>
      <c r="DK82" s="121" t="s">
        <v>4622</v>
      </c>
      <c r="DL82" s="121" t="s">
        <v>4605</v>
      </c>
      <c r="DM82" s="118" t="s">
        <v>48</v>
      </c>
      <c r="DN82" s="128" t="s">
        <v>4624</v>
      </c>
      <c r="DO82" s="125">
        <v>2550000</v>
      </c>
      <c r="DP82" s="128" t="s">
        <v>4603</v>
      </c>
      <c r="DQ82" s="128" t="s">
        <v>300</v>
      </c>
      <c r="DR82" s="128">
        <v>3</v>
      </c>
      <c r="DS82" s="128" t="s">
        <v>4622</v>
      </c>
      <c r="DT82" s="128" t="s">
        <v>4605</v>
      </c>
      <c r="DU82" s="129" t="s">
        <v>48</v>
      </c>
      <c r="DV82" s="127" t="s">
        <v>4625</v>
      </c>
      <c r="DW82" s="117">
        <v>3650000</v>
      </c>
      <c r="DX82" s="121" t="s">
        <v>4603</v>
      </c>
      <c r="DY82" s="121" t="s">
        <v>300</v>
      </c>
      <c r="DZ82" s="121">
        <v>3</v>
      </c>
      <c r="EA82" s="121" t="s">
        <v>4622</v>
      </c>
      <c r="EB82" s="121" t="s">
        <v>4605</v>
      </c>
      <c r="EC82" s="118" t="s">
        <v>48</v>
      </c>
      <c r="ED82" s="128" t="s">
        <v>4626</v>
      </c>
      <c r="EE82" s="125">
        <v>4020000</v>
      </c>
      <c r="EF82" s="128" t="s">
        <v>4603</v>
      </c>
      <c r="EG82" s="128" t="s">
        <v>300</v>
      </c>
      <c r="EH82" s="128">
        <v>3</v>
      </c>
      <c r="EI82" s="128" t="s">
        <v>4622</v>
      </c>
      <c r="EJ82" s="128" t="s">
        <v>4605</v>
      </c>
      <c r="EK82" s="129" t="s">
        <v>48</v>
      </c>
      <c r="EL82" s="127" t="s">
        <v>4627</v>
      </c>
      <c r="EM82" s="117">
        <v>0</v>
      </c>
      <c r="EN82" s="121" t="s">
        <v>4603</v>
      </c>
      <c r="EO82" s="121" t="s">
        <v>300</v>
      </c>
      <c r="EP82" s="121">
        <v>3</v>
      </c>
      <c r="EQ82" s="121" t="s">
        <v>4622</v>
      </c>
      <c r="ER82" s="121" t="s">
        <v>4605</v>
      </c>
      <c r="ES82" s="118" t="s">
        <v>48</v>
      </c>
      <c r="ET82" s="128" t="s">
        <v>4628</v>
      </c>
      <c r="EU82" s="128">
        <v>3053</v>
      </c>
      <c r="EV82" s="128" t="s">
        <v>4506</v>
      </c>
      <c r="EW82" s="128" t="s">
        <v>213</v>
      </c>
      <c r="EX82" s="128">
        <v>2</v>
      </c>
      <c r="EY82" s="128" t="s">
        <v>4507</v>
      </c>
      <c r="EZ82" s="128" t="s">
        <v>4508</v>
      </c>
      <c r="FA82" s="129" t="s">
        <v>48</v>
      </c>
      <c r="FB82" s="127" t="s">
        <v>4629</v>
      </c>
      <c r="FC82" s="121">
        <v>4</v>
      </c>
      <c r="FD82" s="121" t="s">
        <v>230</v>
      </c>
      <c r="FE82" s="121" t="s">
        <v>230</v>
      </c>
      <c r="FF82" s="121" t="s">
        <v>230</v>
      </c>
      <c r="FG82" s="121" t="s">
        <v>4630</v>
      </c>
      <c r="FH82" s="121" t="s">
        <v>230</v>
      </c>
      <c r="FI82" s="118" t="s">
        <v>4601</v>
      </c>
      <c r="FJ82" s="127" t="s">
        <v>4631</v>
      </c>
      <c r="FK82" s="128" t="s">
        <v>230</v>
      </c>
      <c r="FL82" s="128" t="s">
        <v>230</v>
      </c>
      <c r="FM82" s="128" t="s">
        <v>230</v>
      </c>
      <c r="FN82" s="128" t="s">
        <v>230</v>
      </c>
      <c r="FO82" s="128" t="s">
        <v>4510</v>
      </c>
      <c r="FP82" s="125" t="s">
        <v>230</v>
      </c>
      <c r="FQ82" s="126" t="s">
        <v>4601</v>
      </c>
      <c r="FR82" s="127" t="s">
        <v>4632</v>
      </c>
      <c r="FS82" s="121">
        <v>800000</v>
      </c>
      <c r="FT82" s="121" t="s">
        <v>4532</v>
      </c>
      <c r="FU82" s="121" t="s">
        <v>213</v>
      </c>
      <c r="FV82" s="121">
        <v>2</v>
      </c>
      <c r="FW82" s="121" t="s">
        <v>4533</v>
      </c>
      <c r="FX82" s="121" t="s">
        <v>4534</v>
      </c>
      <c r="FY82" s="118" t="s">
        <v>4601</v>
      </c>
      <c r="FZ82" s="128" t="s">
        <v>4633</v>
      </c>
      <c r="GA82" s="128">
        <v>1</v>
      </c>
      <c r="GB82" s="128" t="s">
        <v>261</v>
      </c>
      <c r="GC82" s="128" t="s">
        <v>213</v>
      </c>
      <c r="GD82" s="128">
        <v>2</v>
      </c>
      <c r="GE82" s="128" t="s">
        <v>262</v>
      </c>
      <c r="GF82" s="128" t="s">
        <v>263</v>
      </c>
      <c r="GG82" s="129" t="s">
        <v>60</v>
      </c>
      <c r="GH82" s="127" t="s">
        <v>4634</v>
      </c>
      <c r="GI82" s="121">
        <v>2</v>
      </c>
      <c r="GJ82" s="121" t="s">
        <v>261</v>
      </c>
      <c r="GK82" s="121" t="s">
        <v>213</v>
      </c>
      <c r="GL82" s="121">
        <v>2</v>
      </c>
      <c r="GM82" s="121" t="s">
        <v>262</v>
      </c>
      <c r="GN82" s="121" t="s">
        <v>263</v>
      </c>
      <c r="GO82" s="118" t="s">
        <v>60</v>
      </c>
      <c r="GP82" s="128" t="s">
        <v>4635</v>
      </c>
      <c r="GQ82" s="128">
        <v>3</v>
      </c>
      <c r="GR82" s="128" t="s">
        <v>261</v>
      </c>
      <c r="GS82" s="128" t="s">
        <v>213</v>
      </c>
      <c r="GT82" s="128">
        <v>2</v>
      </c>
      <c r="GU82" s="128" t="s">
        <v>262</v>
      </c>
      <c r="GV82" s="128" t="s">
        <v>263</v>
      </c>
      <c r="GW82" s="129" t="s">
        <v>60</v>
      </c>
      <c r="GX82" s="127" t="s">
        <v>4636</v>
      </c>
      <c r="GY82" s="121">
        <v>2</v>
      </c>
      <c r="GZ82" s="121" t="s">
        <v>261</v>
      </c>
      <c r="HA82" s="121" t="s">
        <v>213</v>
      </c>
      <c r="HB82" s="121">
        <v>2</v>
      </c>
      <c r="HC82" s="121" t="s">
        <v>262</v>
      </c>
      <c r="HD82" s="121" t="s">
        <v>263</v>
      </c>
      <c r="HE82" s="118" t="s">
        <v>60</v>
      </c>
      <c r="HF82" s="128" t="s">
        <v>4637</v>
      </c>
      <c r="HG82" s="128">
        <v>2</v>
      </c>
      <c r="HH82" s="128" t="s">
        <v>261</v>
      </c>
      <c r="HI82" s="128" t="s">
        <v>213</v>
      </c>
      <c r="HJ82" s="128">
        <v>2</v>
      </c>
      <c r="HK82" s="128" t="s">
        <v>262</v>
      </c>
      <c r="HL82" s="128" t="s">
        <v>263</v>
      </c>
      <c r="HM82" s="129" t="s">
        <v>60</v>
      </c>
      <c r="HN82" s="127" t="s">
        <v>4638</v>
      </c>
      <c r="HO82" s="121">
        <v>2</v>
      </c>
      <c r="HP82" s="121" t="s">
        <v>261</v>
      </c>
      <c r="HQ82" s="121" t="s">
        <v>213</v>
      </c>
      <c r="HR82" s="121">
        <v>2</v>
      </c>
      <c r="HS82" s="121" t="s">
        <v>262</v>
      </c>
      <c r="HT82" s="121" t="s">
        <v>263</v>
      </c>
      <c r="HU82" s="118" t="s">
        <v>60</v>
      </c>
      <c r="HV82" s="128" t="s">
        <v>4639</v>
      </c>
      <c r="HW82" s="128">
        <v>2</v>
      </c>
      <c r="HX82" s="128" t="s">
        <v>261</v>
      </c>
      <c r="HY82" s="128" t="s">
        <v>213</v>
      </c>
      <c r="HZ82" s="128">
        <v>2</v>
      </c>
      <c r="IA82" s="128" t="s">
        <v>262</v>
      </c>
      <c r="IB82" s="128" t="s">
        <v>263</v>
      </c>
      <c r="IC82" s="129" t="s">
        <v>60</v>
      </c>
      <c r="ID82" s="127" t="s">
        <v>4640</v>
      </c>
      <c r="IE82" s="121">
        <v>1</v>
      </c>
      <c r="IF82" s="121" t="s">
        <v>261</v>
      </c>
      <c r="IG82" s="121" t="s">
        <v>213</v>
      </c>
      <c r="IH82" s="121">
        <v>2</v>
      </c>
      <c r="II82" s="121" t="s">
        <v>262</v>
      </c>
      <c r="IJ82" s="121" t="s">
        <v>263</v>
      </c>
      <c r="IK82" s="118" t="s">
        <v>60</v>
      </c>
      <c r="IL82" s="128" t="s">
        <v>4641</v>
      </c>
      <c r="IM82" s="128">
        <v>2</v>
      </c>
      <c r="IN82" s="128" t="s">
        <v>261</v>
      </c>
      <c r="IO82" s="128" t="s">
        <v>213</v>
      </c>
      <c r="IP82" s="128">
        <v>2</v>
      </c>
      <c r="IQ82" s="128" t="s">
        <v>262</v>
      </c>
      <c r="IR82" s="128" t="s">
        <v>263</v>
      </c>
      <c r="IS82" s="129" t="s">
        <v>60</v>
      </c>
    </row>
    <row r="83" spans="1:253" s="123" customFormat="1" ht="12.75" customHeight="1">
      <c r="A83" s="123" t="s">
        <v>4642</v>
      </c>
      <c r="B83" s="123" t="s">
        <v>3492</v>
      </c>
      <c r="C83" s="123" t="s">
        <v>4643</v>
      </c>
      <c r="D83" s="123" t="s">
        <v>4483</v>
      </c>
      <c r="E83" s="123" t="s">
        <v>4484</v>
      </c>
      <c r="F83" s="123" t="s">
        <v>4644</v>
      </c>
      <c r="G83" s="116">
        <v>200964000</v>
      </c>
      <c r="H83" s="117" t="s">
        <v>709</v>
      </c>
      <c r="I83" s="117" t="s">
        <v>213</v>
      </c>
      <c r="J83" s="117">
        <v>2</v>
      </c>
      <c r="K83" s="117" t="s">
        <v>710</v>
      </c>
      <c r="L83" s="117" t="s">
        <v>4486</v>
      </c>
      <c r="M83" s="118" t="s">
        <v>54</v>
      </c>
      <c r="N83" s="127" t="s">
        <v>4645</v>
      </c>
      <c r="O83" s="119">
        <v>237708</v>
      </c>
      <c r="P83" s="119" t="s">
        <v>4646</v>
      </c>
      <c r="Q83" s="119" t="s">
        <v>213</v>
      </c>
      <c r="R83" s="119">
        <v>2</v>
      </c>
      <c r="S83" s="119" t="s">
        <v>4647</v>
      </c>
      <c r="T83" s="119" t="s">
        <v>4648</v>
      </c>
      <c r="U83" s="120" t="s">
        <v>4649</v>
      </c>
      <c r="V83" s="127" t="s">
        <v>4650</v>
      </c>
      <c r="W83" s="117">
        <v>30376000</v>
      </c>
      <c r="X83" s="117" t="s">
        <v>4651</v>
      </c>
      <c r="Y83" s="117" t="s">
        <v>213</v>
      </c>
      <c r="Z83" s="117">
        <v>2</v>
      </c>
      <c r="AA83" s="117" t="s">
        <v>870</v>
      </c>
      <c r="AB83" s="117" t="s">
        <v>4652</v>
      </c>
      <c r="AC83" s="118" t="s">
        <v>47</v>
      </c>
      <c r="AD83" s="127" t="s">
        <v>4653</v>
      </c>
      <c r="AE83" s="125">
        <v>446000</v>
      </c>
      <c r="AF83" s="125" t="s">
        <v>4608</v>
      </c>
      <c r="AG83" s="125" t="s">
        <v>213</v>
      </c>
      <c r="AH83" s="125">
        <v>2</v>
      </c>
      <c r="AI83" s="125" t="s">
        <v>873</v>
      </c>
      <c r="AJ83" s="125" t="s">
        <v>4610</v>
      </c>
      <c r="AK83" s="126" t="s">
        <v>48</v>
      </c>
      <c r="AL83" s="127" t="s">
        <v>4654</v>
      </c>
      <c r="AM83" s="117">
        <v>446000</v>
      </c>
      <c r="AN83" s="117" t="s">
        <v>4608</v>
      </c>
      <c r="AO83" s="117" t="s">
        <v>213</v>
      </c>
      <c r="AP83" s="117">
        <v>2</v>
      </c>
      <c r="AQ83" s="117" t="s">
        <v>4655</v>
      </c>
      <c r="AR83" s="117" t="s">
        <v>4610</v>
      </c>
      <c r="AS83" s="118" t="s">
        <v>48</v>
      </c>
      <c r="AT83" s="128" t="s">
        <v>4656</v>
      </c>
      <c r="AU83" s="125" t="s">
        <v>230</v>
      </c>
      <c r="AV83" s="125" t="s">
        <v>230</v>
      </c>
      <c r="AW83" s="125" t="s">
        <v>230</v>
      </c>
      <c r="AX83" s="125" t="s">
        <v>230</v>
      </c>
      <c r="AY83" s="125" t="s">
        <v>2422</v>
      </c>
      <c r="AZ83" s="125" t="s">
        <v>230</v>
      </c>
      <c r="BA83" s="126" t="s">
        <v>231</v>
      </c>
      <c r="BB83" s="127" t="s">
        <v>4657</v>
      </c>
      <c r="BC83" s="117" t="s">
        <v>230</v>
      </c>
      <c r="BD83" s="117" t="s">
        <v>230</v>
      </c>
      <c r="BE83" s="117" t="s">
        <v>230</v>
      </c>
      <c r="BF83" s="117" t="s">
        <v>230</v>
      </c>
      <c r="BG83" s="117" t="s">
        <v>2422</v>
      </c>
      <c r="BH83" s="117" t="s">
        <v>230</v>
      </c>
      <c r="BI83" s="118" t="s">
        <v>231</v>
      </c>
      <c r="BJ83" s="128" t="s">
        <v>4658</v>
      </c>
      <c r="BK83" s="128">
        <v>1455</v>
      </c>
      <c r="BL83" s="128" t="s">
        <v>4506</v>
      </c>
      <c r="BM83" s="128" t="s">
        <v>213</v>
      </c>
      <c r="BN83" s="128">
        <v>2</v>
      </c>
      <c r="BO83" s="128" t="s">
        <v>4659</v>
      </c>
      <c r="BP83" s="125" t="s">
        <v>4508</v>
      </c>
      <c r="BQ83" s="129" t="s">
        <v>48</v>
      </c>
      <c r="BR83" s="127" t="s">
        <v>4660</v>
      </c>
      <c r="BS83" s="121">
        <v>500</v>
      </c>
      <c r="BT83" s="121" t="s">
        <v>4661</v>
      </c>
      <c r="BU83" s="121" t="s">
        <v>300</v>
      </c>
      <c r="BV83" s="121">
        <v>3</v>
      </c>
      <c r="BW83" s="121" t="s">
        <v>4662</v>
      </c>
      <c r="BX83" s="121" t="s">
        <v>4663</v>
      </c>
      <c r="BY83" s="118" t="s">
        <v>231</v>
      </c>
      <c r="BZ83" s="128" t="s">
        <v>4664</v>
      </c>
      <c r="CA83" s="128">
        <v>10500</v>
      </c>
      <c r="CB83" s="128" t="s">
        <v>4665</v>
      </c>
      <c r="CC83" s="128" t="s">
        <v>300</v>
      </c>
      <c r="CD83" s="128">
        <v>3</v>
      </c>
      <c r="CE83" s="128" t="s">
        <v>4662</v>
      </c>
      <c r="CF83" s="128" t="s">
        <v>4663</v>
      </c>
      <c r="CG83" s="129" t="s">
        <v>231</v>
      </c>
      <c r="CH83" s="127" t="s">
        <v>4666</v>
      </c>
      <c r="CI83" s="128" t="e">
        <v>#N/A</v>
      </c>
      <c r="CJ83" s="128" t="e">
        <v>#N/A</v>
      </c>
      <c r="CK83" s="128" t="e">
        <v>#N/A</v>
      </c>
      <c r="CL83" s="128" t="e">
        <v>#N/A</v>
      </c>
      <c r="CM83" s="128" t="e">
        <v>#N/A</v>
      </c>
      <c r="CN83" s="128" t="e">
        <v>#N/A</v>
      </c>
      <c r="CO83" s="130" t="e">
        <v>#N/A</v>
      </c>
      <c r="CP83" s="128" t="s">
        <v>4667</v>
      </c>
      <c r="CQ83" s="121">
        <v>49</v>
      </c>
      <c r="CR83" s="121" t="s">
        <v>4668</v>
      </c>
      <c r="CS83" s="121" t="s">
        <v>300</v>
      </c>
      <c r="CT83" s="121">
        <v>3</v>
      </c>
      <c r="CU83" s="121" t="s">
        <v>4669</v>
      </c>
      <c r="CV83" s="121" t="s">
        <v>4670</v>
      </c>
      <c r="CW83" s="118" t="s">
        <v>231</v>
      </c>
      <c r="CX83" s="128" t="s">
        <v>4671</v>
      </c>
      <c r="CY83" s="125">
        <v>446000</v>
      </c>
      <c r="CZ83" s="125" t="s">
        <v>4608</v>
      </c>
      <c r="DA83" s="125" t="s">
        <v>300</v>
      </c>
      <c r="DB83" s="125">
        <v>3</v>
      </c>
      <c r="DC83" s="125" t="s">
        <v>4672</v>
      </c>
      <c r="DD83" s="125" t="s">
        <v>4610</v>
      </c>
      <c r="DE83" s="131" t="s">
        <v>48</v>
      </c>
      <c r="DF83" s="127" t="s">
        <v>4673</v>
      </c>
      <c r="DG83" s="117">
        <v>30058000</v>
      </c>
      <c r="DH83" s="121" t="s">
        <v>4608</v>
      </c>
      <c r="DI83" s="121" t="s">
        <v>300</v>
      </c>
      <c r="DJ83" s="121">
        <v>3</v>
      </c>
      <c r="DK83" s="121" t="s">
        <v>4672</v>
      </c>
      <c r="DL83" s="121" t="s">
        <v>4610</v>
      </c>
      <c r="DM83" s="118" t="s">
        <v>48</v>
      </c>
      <c r="DN83" s="128" t="s">
        <v>4674</v>
      </c>
      <c r="DO83" s="125">
        <v>0</v>
      </c>
      <c r="DP83" s="128" t="s">
        <v>4608</v>
      </c>
      <c r="DQ83" s="128" t="s">
        <v>300</v>
      </c>
      <c r="DR83" s="128">
        <v>3</v>
      </c>
      <c r="DS83" s="128" t="s">
        <v>4672</v>
      </c>
      <c r="DT83" s="128" t="s">
        <v>4610</v>
      </c>
      <c r="DU83" s="129" t="s">
        <v>48</v>
      </c>
      <c r="DV83" s="127" t="s">
        <v>4675</v>
      </c>
      <c r="DW83" s="117">
        <v>446000</v>
      </c>
      <c r="DX83" s="121" t="s">
        <v>4608</v>
      </c>
      <c r="DY83" s="121" t="s">
        <v>300</v>
      </c>
      <c r="DZ83" s="121">
        <v>3</v>
      </c>
      <c r="EA83" s="121" t="s">
        <v>4672</v>
      </c>
      <c r="EB83" s="121" t="s">
        <v>4610</v>
      </c>
      <c r="EC83" s="118" t="s">
        <v>48</v>
      </c>
      <c r="ED83" s="128" t="s">
        <v>4676</v>
      </c>
      <c r="EE83" s="125">
        <v>0</v>
      </c>
      <c r="EF83" s="128" t="s">
        <v>4608</v>
      </c>
      <c r="EG83" s="128" t="s">
        <v>300</v>
      </c>
      <c r="EH83" s="128">
        <v>3</v>
      </c>
      <c r="EI83" s="128" t="s">
        <v>4672</v>
      </c>
      <c r="EJ83" s="128" t="s">
        <v>4610</v>
      </c>
      <c r="EK83" s="129" t="s">
        <v>48</v>
      </c>
      <c r="EL83" s="127" t="s">
        <v>4677</v>
      </c>
      <c r="EM83" s="117">
        <v>0</v>
      </c>
      <c r="EN83" s="121" t="s">
        <v>4608</v>
      </c>
      <c r="EO83" s="121" t="s">
        <v>300</v>
      </c>
      <c r="EP83" s="121">
        <v>3</v>
      </c>
      <c r="EQ83" s="121" t="s">
        <v>4672</v>
      </c>
      <c r="ER83" s="121" t="s">
        <v>4610</v>
      </c>
      <c r="ES83" s="118" t="s">
        <v>48</v>
      </c>
      <c r="ET83" s="128" t="s">
        <v>4678</v>
      </c>
      <c r="EU83" s="128">
        <v>3053</v>
      </c>
      <c r="EV83" s="128" t="s">
        <v>4506</v>
      </c>
      <c r="EW83" s="128" t="s">
        <v>213</v>
      </c>
      <c r="EX83" s="128">
        <v>2</v>
      </c>
      <c r="EY83" s="128" t="s">
        <v>4507</v>
      </c>
      <c r="EZ83" s="128" t="s">
        <v>4508</v>
      </c>
      <c r="FA83" s="129" t="s">
        <v>48</v>
      </c>
      <c r="FB83" s="127" t="s">
        <v>4679</v>
      </c>
      <c r="FC83" s="121">
        <v>5</v>
      </c>
      <c r="FD83" s="121" t="s">
        <v>230</v>
      </c>
      <c r="FE83" s="121" t="s">
        <v>218</v>
      </c>
      <c r="FF83" s="121">
        <v>1</v>
      </c>
      <c r="FG83" s="121" t="s">
        <v>4680</v>
      </c>
      <c r="FH83" s="121" t="s">
        <v>230</v>
      </c>
      <c r="FI83" s="118" t="s">
        <v>231</v>
      </c>
      <c r="FJ83" s="127" t="s">
        <v>4681</v>
      </c>
      <c r="FK83" s="128" t="s">
        <v>230</v>
      </c>
      <c r="FL83" s="128" t="s">
        <v>230</v>
      </c>
      <c r="FM83" s="128" t="s">
        <v>230</v>
      </c>
      <c r="FN83" s="128" t="s">
        <v>230</v>
      </c>
      <c r="FO83" s="128" t="s">
        <v>230</v>
      </c>
      <c r="FP83" s="125" t="s">
        <v>230</v>
      </c>
      <c r="FQ83" s="126" t="s">
        <v>4682</v>
      </c>
      <c r="FR83" s="127" t="s">
        <v>4683</v>
      </c>
      <c r="FS83" s="121" t="s">
        <v>230</v>
      </c>
      <c r="FT83" s="121" t="s">
        <v>230</v>
      </c>
      <c r="FU83" s="121" t="s">
        <v>230</v>
      </c>
      <c r="FV83" s="121" t="s">
        <v>230</v>
      </c>
      <c r="FW83" s="121" t="s">
        <v>230</v>
      </c>
      <c r="FX83" s="121" t="s">
        <v>230</v>
      </c>
      <c r="FY83" s="118" t="s">
        <v>4682</v>
      </c>
      <c r="FZ83" s="128" t="s">
        <v>4684</v>
      </c>
      <c r="GA83" s="128">
        <v>0</v>
      </c>
      <c r="GB83" s="128" t="s">
        <v>261</v>
      </c>
      <c r="GC83" s="128" t="s">
        <v>213</v>
      </c>
      <c r="GD83" s="128">
        <v>2</v>
      </c>
      <c r="GE83" s="128" t="s">
        <v>262</v>
      </c>
      <c r="GF83" s="128" t="s">
        <v>263</v>
      </c>
      <c r="GG83" s="129" t="s">
        <v>60</v>
      </c>
      <c r="GH83" s="127" t="s">
        <v>4685</v>
      </c>
      <c r="GI83" s="121">
        <v>0</v>
      </c>
      <c r="GJ83" s="121" t="s">
        <v>261</v>
      </c>
      <c r="GK83" s="121" t="s">
        <v>213</v>
      </c>
      <c r="GL83" s="121">
        <v>2</v>
      </c>
      <c r="GM83" s="121" t="s">
        <v>262</v>
      </c>
      <c r="GN83" s="121" t="s">
        <v>263</v>
      </c>
      <c r="GO83" s="118" t="s">
        <v>60</v>
      </c>
      <c r="GP83" s="128" t="s">
        <v>4686</v>
      </c>
      <c r="GQ83" s="128">
        <v>1</v>
      </c>
      <c r="GR83" s="128" t="s">
        <v>261</v>
      </c>
      <c r="GS83" s="128" t="s">
        <v>213</v>
      </c>
      <c r="GT83" s="128">
        <v>2</v>
      </c>
      <c r="GU83" s="128" t="s">
        <v>262</v>
      </c>
      <c r="GV83" s="128" t="s">
        <v>263</v>
      </c>
      <c r="GW83" s="129" t="s">
        <v>60</v>
      </c>
      <c r="GX83" s="127" t="s">
        <v>4687</v>
      </c>
      <c r="GY83" s="121">
        <v>0</v>
      </c>
      <c r="GZ83" s="121" t="s">
        <v>261</v>
      </c>
      <c r="HA83" s="121" t="s">
        <v>213</v>
      </c>
      <c r="HB83" s="121">
        <v>2</v>
      </c>
      <c r="HC83" s="121" t="s">
        <v>262</v>
      </c>
      <c r="HD83" s="121" t="s">
        <v>263</v>
      </c>
      <c r="HE83" s="118" t="s">
        <v>60</v>
      </c>
      <c r="HF83" s="128" t="s">
        <v>4688</v>
      </c>
      <c r="HG83" s="128">
        <v>0</v>
      </c>
      <c r="HH83" s="128" t="s">
        <v>261</v>
      </c>
      <c r="HI83" s="128" t="s">
        <v>213</v>
      </c>
      <c r="HJ83" s="128">
        <v>2</v>
      </c>
      <c r="HK83" s="128" t="s">
        <v>262</v>
      </c>
      <c r="HL83" s="128" t="s">
        <v>263</v>
      </c>
      <c r="HM83" s="129" t="s">
        <v>60</v>
      </c>
      <c r="HN83" s="127" t="s">
        <v>4689</v>
      </c>
      <c r="HO83" s="121">
        <v>2</v>
      </c>
      <c r="HP83" s="121" t="s">
        <v>261</v>
      </c>
      <c r="HQ83" s="121" t="s">
        <v>213</v>
      </c>
      <c r="HR83" s="121">
        <v>2</v>
      </c>
      <c r="HS83" s="121" t="s">
        <v>262</v>
      </c>
      <c r="HT83" s="121" t="s">
        <v>263</v>
      </c>
      <c r="HU83" s="118" t="s">
        <v>60</v>
      </c>
      <c r="HV83" s="128" t="s">
        <v>4690</v>
      </c>
      <c r="HW83" s="128">
        <v>1</v>
      </c>
      <c r="HX83" s="128" t="s">
        <v>261</v>
      </c>
      <c r="HY83" s="128" t="s">
        <v>213</v>
      </c>
      <c r="HZ83" s="128">
        <v>2</v>
      </c>
      <c r="IA83" s="128" t="s">
        <v>262</v>
      </c>
      <c r="IB83" s="128" t="s">
        <v>263</v>
      </c>
      <c r="IC83" s="129" t="s">
        <v>60</v>
      </c>
      <c r="ID83" s="127" t="s">
        <v>4691</v>
      </c>
      <c r="IE83" s="121">
        <v>1</v>
      </c>
      <c r="IF83" s="121" t="s">
        <v>261</v>
      </c>
      <c r="IG83" s="121" t="s">
        <v>213</v>
      </c>
      <c r="IH83" s="121">
        <v>2</v>
      </c>
      <c r="II83" s="121" t="s">
        <v>262</v>
      </c>
      <c r="IJ83" s="121" t="s">
        <v>263</v>
      </c>
      <c r="IK83" s="118" t="s">
        <v>60</v>
      </c>
      <c r="IL83" s="128" t="s">
        <v>4692</v>
      </c>
      <c r="IM83" s="128">
        <v>0</v>
      </c>
      <c r="IN83" s="128" t="s">
        <v>261</v>
      </c>
      <c r="IO83" s="128" t="s">
        <v>213</v>
      </c>
      <c r="IP83" s="128">
        <v>2</v>
      </c>
      <c r="IQ83" s="128" t="s">
        <v>262</v>
      </c>
      <c r="IR83" s="128" t="s">
        <v>263</v>
      </c>
      <c r="IS83" s="129" t="s">
        <v>60</v>
      </c>
    </row>
    <row r="84" spans="1:253" s="123" customFormat="1" ht="12.75" customHeight="1">
      <c r="A84" s="123" t="s">
        <v>4693</v>
      </c>
      <c r="B84" s="123" t="s">
        <v>512</v>
      </c>
      <c r="C84" s="123" t="s">
        <v>4694</v>
      </c>
      <c r="D84" s="123" t="s">
        <v>4483</v>
      </c>
      <c r="E84" s="123" t="s">
        <v>4484</v>
      </c>
      <c r="F84" s="123" t="s">
        <v>4695</v>
      </c>
      <c r="G84" s="116">
        <v>200964000</v>
      </c>
      <c r="H84" s="117" t="s">
        <v>709</v>
      </c>
      <c r="I84" s="117" t="s">
        <v>213</v>
      </c>
      <c r="J84" s="117">
        <v>2</v>
      </c>
      <c r="K84" s="117" t="s">
        <v>710</v>
      </c>
      <c r="L84" s="117" t="s">
        <v>4486</v>
      </c>
      <c r="M84" s="118" t="s">
        <v>54</v>
      </c>
      <c r="N84" s="127" t="s">
        <v>4696</v>
      </c>
      <c r="O84" s="119">
        <v>115769</v>
      </c>
      <c r="P84" s="119" t="s">
        <v>4697</v>
      </c>
      <c r="Q84" s="119" t="s">
        <v>218</v>
      </c>
      <c r="R84" s="119">
        <v>1</v>
      </c>
      <c r="S84" s="119" t="s">
        <v>4698</v>
      </c>
      <c r="T84" s="119" t="s">
        <v>4550</v>
      </c>
      <c r="U84" s="120" t="s">
        <v>4699</v>
      </c>
      <c r="V84" s="127" t="s">
        <v>4700</v>
      </c>
      <c r="W84" s="117">
        <v>17657000</v>
      </c>
      <c r="X84" s="117" t="s">
        <v>4701</v>
      </c>
      <c r="Y84" s="117" t="s">
        <v>213</v>
      </c>
      <c r="Z84" s="117">
        <v>2</v>
      </c>
      <c r="AA84" s="117" t="s">
        <v>4702</v>
      </c>
      <c r="AB84" s="117" t="s">
        <v>4703</v>
      </c>
      <c r="AC84" s="118" t="s">
        <v>54</v>
      </c>
      <c r="AD84" s="127" t="s">
        <v>4704</v>
      </c>
      <c r="AE84" s="125">
        <v>62000</v>
      </c>
      <c r="AF84" s="125" t="s">
        <v>4705</v>
      </c>
      <c r="AG84" s="125" t="s">
        <v>213</v>
      </c>
      <c r="AH84" s="125">
        <v>2</v>
      </c>
      <c r="AI84" s="125" t="s">
        <v>873</v>
      </c>
      <c r="AJ84" s="125" t="s">
        <v>4706</v>
      </c>
      <c r="AK84" s="126" t="s">
        <v>54</v>
      </c>
      <c r="AL84" s="127" t="s">
        <v>4707</v>
      </c>
      <c r="AM84" s="117">
        <v>62000</v>
      </c>
      <c r="AN84" s="117" t="s">
        <v>4705</v>
      </c>
      <c r="AO84" s="117" t="s">
        <v>213</v>
      </c>
      <c r="AP84" s="117">
        <v>2</v>
      </c>
      <c r="AQ84" s="117" t="s">
        <v>4708</v>
      </c>
      <c r="AR84" s="117" t="s">
        <v>4706</v>
      </c>
      <c r="AS84" s="118" t="s">
        <v>54</v>
      </c>
      <c r="AT84" s="128" t="s">
        <v>4709</v>
      </c>
      <c r="AU84" s="125" t="s">
        <v>230</v>
      </c>
      <c r="AV84" s="125" t="s">
        <v>230</v>
      </c>
      <c r="AW84" s="125" t="s">
        <v>230</v>
      </c>
      <c r="AX84" s="125" t="s">
        <v>230</v>
      </c>
      <c r="AY84" s="125" t="s">
        <v>230</v>
      </c>
      <c r="AZ84" s="125" t="s">
        <v>230</v>
      </c>
      <c r="BA84" s="126" t="s">
        <v>4699</v>
      </c>
      <c r="BB84" s="127" t="s">
        <v>4710</v>
      </c>
      <c r="BC84" s="117" t="s">
        <v>230</v>
      </c>
      <c r="BD84" s="117" t="s">
        <v>230</v>
      </c>
      <c r="BE84" s="117" t="s">
        <v>230</v>
      </c>
      <c r="BF84" s="117" t="s">
        <v>230</v>
      </c>
      <c r="BG84" s="117" t="s">
        <v>230</v>
      </c>
      <c r="BH84" s="117" t="s">
        <v>230</v>
      </c>
      <c r="BI84" s="118" t="s">
        <v>4699</v>
      </c>
      <c r="BJ84" s="128" t="s">
        <v>4711</v>
      </c>
      <c r="BK84" s="128" t="s">
        <v>230</v>
      </c>
      <c r="BL84" s="128" t="s">
        <v>230</v>
      </c>
      <c r="BM84" s="128" t="s">
        <v>230</v>
      </c>
      <c r="BN84" s="128" t="s">
        <v>230</v>
      </c>
      <c r="BO84" s="128" t="s">
        <v>3105</v>
      </c>
      <c r="BP84" s="125" t="s">
        <v>230</v>
      </c>
      <c r="BQ84" s="129" t="s">
        <v>54</v>
      </c>
      <c r="BR84" s="127" t="s">
        <v>4712</v>
      </c>
      <c r="BS84" s="121" t="s">
        <v>230</v>
      </c>
      <c r="BT84" s="121" t="s">
        <v>230</v>
      </c>
      <c r="BU84" s="121" t="s">
        <v>230</v>
      </c>
      <c r="BV84" s="121" t="s">
        <v>230</v>
      </c>
      <c r="BW84" s="121" t="s">
        <v>230</v>
      </c>
      <c r="BX84" s="121" t="s">
        <v>784</v>
      </c>
      <c r="BY84" s="118" t="s">
        <v>4699</v>
      </c>
      <c r="BZ84" s="128" t="s">
        <v>4713</v>
      </c>
      <c r="CA84" s="128" t="s">
        <v>230</v>
      </c>
      <c r="CB84" s="128" t="s">
        <v>230</v>
      </c>
      <c r="CC84" s="128" t="s">
        <v>230</v>
      </c>
      <c r="CD84" s="128" t="s">
        <v>230</v>
      </c>
      <c r="CE84" s="128" t="s">
        <v>230</v>
      </c>
      <c r="CF84" s="128" t="s">
        <v>784</v>
      </c>
      <c r="CG84" s="129" t="s">
        <v>4699</v>
      </c>
      <c r="CH84" s="127" t="s">
        <v>4714</v>
      </c>
      <c r="CI84" s="128" t="e">
        <v>#N/A</v>
      </c>
      <c r="CJ84" s="128" t="e">
        <v>#N/A</v>
      </c>
      <c r="CK84" s="128" t="e">
        <v>#N/A</v>
      </c>
      <c r="CL84" s="128" t="e">
        <v>#N/A</v>
      </c>
      <c r="CM84" s="128" t="e">
        <v>#N/A</v>
      </c>
      <c r="CN84" s="128" t="e">
        <v>#N/A</v>
      </c>
      <c r="CO84" s="130" t="e">
        <v>#N/A</v>
      </c>
      <c r="CP84" s="128" t="s">
        <v>4715</v>
      </c>
      <c r="CQ84" s="121" t="s">
        <v>230</v>
      </c>
      <c r="CR84" s="121" t="s">
        <v>230</v>
      </c>
      <c r="CS84" s="121" t="s">
        <v>230</v>
      </c>
      <c r="CT84" s="121" t="s">
        <v>230</v>
      </c>
      <c r="CU84" s="121" t="s">
        <v>230</v>
      </c>
      <c r="CV84" s="121" t="s">
        <v>784</v>
      </c>
      <c r="CW84" s="118" t="s">
        <v>4699</v>
      </c>
      <c r="CX84" s="128" t="s">
        <v>4716</v>
      </c>
      <c r="CY84" s="125">
        <v>62000</v>
      </c>
      <c r="CZ84" s="125" t="s">
        <v>4705</v>
      </c>
      <c r="DA84" s="125" t="s">
        <v>213</v>
      </c>
      <c r="DB84" s="125">
        <v>2</v>
      </c>
      <c r="DC84" s="125" t="s">
        <v>4717</v>
      </c>
      <c r="DD84" s="125" t="s">
        <v>4706</v>
      </c>
      <c r="DE84" s="131" t="s">
        <v>54</v>
      </c>
      <c r="DF84" s="127" t="s">
        <v>4718</v>
      </c>
      <c r="DG84" s="117">
        <v>17595000</v>
      </c>
      <c r="DH84" s="121" t="s">
        <v>4701</v>
      </c>
      <c r="DI84" s="121" t="s">
        <v>213</v>
      </c>
      <c r="DJ84" s="121">
        <v>2</v>
      </c>
      <c r="DK84" s="121" t="s">
        <v>4717</v>
      </c>
      <c r="DL84" s="121" t="s">
        <v>4703</v>
      </c>
      <c r="DM84" s="118" t="s">
        <v>54</v>
      </c>
      <c r="DN84" s="128" t="s">
        <v>4719</v>
      </c>
      <c r="DO84" s="125">
        <v>0</v>
      </c>
      <c r="DP84" s="128" t="s">
        <v>230</v>
      </c>
      <c r="DQ84" s="128" t="s">
        <v>230</v>
      </c>
      <c r="DR84" s="128" t="s">
        <v>230</v>
      </c>
      <c r="DS84" s="128" t="s">
        <v>4717</v>
      </c>
      <c r="DT84" s="128" t="s">
        <v>230</v>
      </c>
      <c r="DU84" s="129" t="s">
        <v>54</v>
      </c>
      <c r="DV84" s="127" t="s">
        <v>4720</v>
      </c>
      <c r="DW84" s="117">
        <v>62000</v>
      </c>
      <c r="DX84" s="121" t="s">
        <v>4705</v>
      </c>
      <c r="DY84" s="121" t="s">
        <v>213</v>
      </c>
      <c r="DZ84" s="121">
        <v>2</v>
      </c>
      <c r="EA84" s="121" t="s">
        <v>4717</v>
      </c>
      <c r="EB84" s="121" t="s">
        <v>4706</v>
      </c>
      <c r="EC84" s="118" t="s">
        <v>54</v>
      </c>
      <c r="ED84" s="128" t="s">
        <v>4721</v>
      </c>
      <c r="EE84" s="125">
        <v>0</v>
      </c>
      <c r="EF84" s="128" t="s">
        <v>230</v>
      </c>
      <c r="EG84" s="128" t="s">
        <v>230</v>
      </c>
      <c r="EH84" s="128" t="s">
        <v>230</v>
      </c>
      <c r="EI84" s="128" t="s">
        <v>4717</v>
      </c>
      <c r="EJ84" s="128" t="s">
        <v>230</v>
      </c>
      <c r="EK84" s="129" t="s">
        <v>54</v>
      </c>
      <c r="EL84" s="127" t="s">
        <v>4722</v>
      </c>
      <c r="EM84" s="117">
        <v>0</v>
      </c>
      <c r="EN84" s="121" t="s">
        <v>230</v>
      </c>
      <c r="EO84" s="121" t="s">
        <v>230</v>
      </c>
      <c r="EP84" s="121" t="s">
        <v>230</v>
      </c>
      <c r="EQ84" s="121" t="s">
        <v>4717</v>
      </c>
      <c r="ER84" s="121" t="s">
        <v>230</v>
      </c>
      <c r="ES84" s="118" t="s">
        <v>54</v>
      </c>
      <c r="ET84" s="128" t="s">
        <v>4723</v>
      </c>
      <c r="EU84" s="128">
        <v>4458</v>
      </c>
      <c r="EV84" s="128" t="s">
        <v>4724</v>
      </c>
      <c r="EW84" s="128" t="s">
        <v>213</v>
      </c>
      <c r="EX84" s="128">
        <v>2</v>
      </c>
      <c r="EY84" s="128" t="s">
        <v>4507</v>
      </c>
      <c r="EZ84" s="128" t="s">
        <v>4508</v>
      </c>
      <c r="FA84" s="129" t="s">
        <v>47</v>
      </c>
      <c r="FB84" s="127" t="s">
        <v>4725</v>
      </c>
      <c r="FC84" s="121">
        <v>2139</v>
      </c>
      <c r="FD84" s="121" t="s">
        <v>4726</v>
      </c>
      <c r="FE84" s="121" t="s">
        <v>213</v>
      </c>
      <c r="FF84" s="121">
        <v>2</v>
      </c>
      <c r="FG84" s="121" t="s">
        <v>4727</v>
      </c>
      <c r="FH84" s="121" t="s">
        <v>4728</v>
      </c>
      <c r="FI84" s="118" t="s">
        <v>2408</v>
      </c>
      <c r="FJ84" s="127" t="s">
        <v>4729</v>
      </c>
      <c r="FK84" s="128" t="s">
        <v>230</v>
      </c>
      <c r="FL84" s="128" t="s">
        <v>230</v>
      </c>
      <c r="FM84" s="128" t="s">
        <v>230</v>
      </c>
      <c r="FN84" s="128" t="s">
        <v>230</v>
      </c>
      <c r="FO84" s="128" t="s">
        <v>230</v>
      </c>
      <c r="FP84" s="125" t="s">
        <v>230</v>
      </c>
      <c r="FQ84" s="126" t="s">
        <v>4699</v>
      </c>
      <c r="FR84" s="127" t="s">
        <v>4730</v>
      </c>
      <c r="FS84" s="121" t="s">
        <v>230</v>
      </c>
      <c r="FT84" s="121" t="s">
        <v>230</v>
      </c>
      <c r="FU84" s="121" t="s">
        <v>230</v>
      </c>
      <c r="FV84" s="121" t="s">
        <v>230</v>
      </c>
      <c r="FW84" s="121" t="s">
        <v>230</v>
      </c>
      <c r="FX84" s="121" t="s">
        <v>230</v>
      </c>
      <c r="FY84" s="118" t="s">
        <v>4699</v>
      </c>
      <c r="FZ84" s="128" t="s">
        <v>4731</v>
      </c>
      <c r="GA84" s="128">
        <v>0</v>
      </c>
      <c r="GB84" s="128" t="s">
        <v>261</v>
      </c>
      <c r="GC84" s="128" t="s">
        <v>213</v>
      </c>
      <c r="GD84" s="128">
        <v>2</v>
      </c>
      <c r="GE84" s="128" t="s">
        <v>262</v>
      </c>
      <c r="GF84" s="128" t="s">
        <v>263</v>
      </c>
      <c r="GG84" s="129" t="s">
        <v>60</v>
      </c>
      <c r="GH84" s="127" t="s">
        <v>4732</v>
      </c>
      <c r="GI84" s="121">
        <v>0</v>
      </c>
      <c r="GJ84" s="121" t="s">
        <v>261</v>
      </c>
      <c r="GK84" s="121" t="s">
        <v>213</v>
      </c>
      <c r="GL84" s="121">
        <v>2</v>
      </c>
      <c r="GM84" s="121" t="s">
        <v>262</v>
      </c>
      <c r="GN84" s="121" t="s">
        <v>263</v>
      </c>
      <c r="GO84" s="118" t="s">
        <v>60</v>
      </c>
      <c r="GP84" s="128" t="s">
        <v>4733</v>
      </c>
      <c r="GQ84" s="128">
        <v>0</v>
      </c>
      <c r="GR84" s="128" t="s">
        <v>261</v>
      </c>
      <c r="GS84" s="128" t="s">
        <v>213</v>
      </c>
      <c r="GT84" s="128">
        <v>2</v>
      </c>
      <c r="GU84" s="128" t="s">
        <v>262</v>
      </c>
      <c r="GV84" s="128" t="s">
        <v>263</v>
      </c>
      <c r="GW84" s="129" t="s">
        <v>60</v>
      </c>
      <c r="GX84" s="127" t="s">
        <v>4734</v>
      </c>
      <c r="GY84" s="121">
        <v>0</v>
      </c>
      <c r="GZ84" s="121" t="s">
        <v>261</v>
      </c>
      <c r="HA84" s="121" t="s">
        <v>213</v>
      </c>
      <c r="HB84" s="121">
        <v>2</v>
      </c>
      <c r="HC84" s="121" t="s">
        <v>262</v>
      </c>
      <c r="HD84" s="121" t="s">
        <v>263</v>
      </c>
      <c r="HE84" s="118" t="s">
        <v>60</v>
      </c>
      <c r="HF84" s="128" t="s">
        <v>4735</v>
      </c>
      <c r="HG84" s="128">
        <v>0</v>
      </c>
      <c r="HH84" s="128" t="s">
        <v>261</v>
      </c>
      <c r="HI84" s="128" t="s">
        <v>213</v>
      </c>
      <c r="HJ84" s="128">
        <v>2</v>
      </c>
      <c r="HK84" s="128" t="s">
        <v>262</v>
      </c>
      <c r="HL84" s="128" t="s">
        <v>263</v>
      </c>
      <c r="HM84" s="129" t="s">
        <v>60</v>
      </c>
      <c r="HN84" s="127" t="s">
        <v>4736</v>
      </c>
      <c r="HO84" s="121">
        <v>2</v>
      </c>
      <c r="HP84" s="121" t="s">
        <v>261</v>
      </c>
      <c r="HQ84" s="121" t="s">
        <v>213</v>
      </c>
      <c r="HR84" s="121">
        <v>2</v>
      </c>
      <c r="HS84" s="121" t="s">
        <v>262</v>
      </c>
      <c r="HT84" s="121" t="s">
        <v>263</v>
      </c>
      <c r="HU84" s="118" t="s">
        <v>60</v>
      </c>
      <c r="HV84" s="128" t="s">
        <v>4737</v>
      </c>
      <c r="HW84" s="128">
        <v>0</v>
      </c>
      <c r="HX84" s="128" t="s">
        <v>261</v>
      </c>
      <c r="HY84" s="128" t="s">
        <v>213</v>
      </c>
      <c r="HZ84" s="128">
        <v>2</v>
      </c>
      <c r="IA84" s="128" t="s">
        <v>262</v>
      </c>
      <c r="IB84" s="128" t="s">
        <v>263</v>
      </c>
      <c r="IC84" s="129" t="s">
        <v>60</v>
      </c>
      <c r="ID84" s="127" t="s">
        <v>4738</v>
      </c>
      <c r="IE84" s="121">
        <v>1</v>
      </c>
      <c r="IF84" s="121" t="s">
        <v>261</v>
      </c>
      <c r="IG84" s="121" t="s">
        <v>213</v>
      </c>
      <c r="IH84" s="121">
        <v>2</v>
      </c>
      <c r="II84" s="121" t="s">
        <v>262</v>
      </c>
      <c r="IJ84" s="121" t="s">
        <v>263</v>
      </c>
      <c r="IK84" s="118" t="s">
        <v>60</v>
      </c>
      <c r="IL84" s="128" t="s">
        <v>4739</v>
      </c>
      <c r="IM84" s="128">
        <v>0</v>
      </c>
      <c r="IN84" s="128" t="s">
        <v>261</v>
      </c>
      <c r="IO84" s="128" t="s">
        <v>213</v>
      </c>
      <c r="IP84" s="128">
        <v>2</v>
      </c>
      <c r="IQ84" s="128" t="s">
        <v>262</v>
      </c>
      <c r="IR84" s="128" t="s">
        <v>263</v>
      </c>
      <c r="IS84" s="129" t="s">
        <v>60</v>
      </c>
    </row>
    <row r="85" spans="1:253" s="123" customFormat="1" ht="12.75" customHeight="1">
      <c r="A85" s="123" t="s">
        <v>4740</v>
      </c>
      <c r="B85" s="123" t="s">
        <v>3087</v>
      </c>
      <c r="C85" s="123" t="s">
        <v>4741</v>
      </c>
      <c r="D85" s="123" t="s">
        <v>4742</v>
      </c>
      <c r="E85" s="123" t="s">
        <v>4743</v>
      </c>
      <c r="F85" s="123" t="s">
        <v>4744</v>
      </c>
      <c r="G85" s="116">
        <v>6444000</v>
      </c>
      <c r="H85" s="117" t="s">
        <v>4745</v>
      </c>
      <c r="I85" s="117" t="s">
        <v>213</v>
      </c>
      <c r="J85" s="117">
        <v>2</v>
      </c>
      <c r="K85" s="117" t="s">
        <v>4746</v>
      </c>
      <c r="L85" s="117" t="s">
        <v>4747</v>
      </c>
      <c r="M85" s="118" t="s">
        <v>400</v>
      </c>
      <c r="N85" s="127" t="s">
        <v>4748</v>
      </c>
      <c r="O85" s="119">
        <v>120339.54</v>
      </c>
      <c r="P85" s="119" t="s">
        <v>4749</v>
      </c>
      <c r="Q85" s="119" t="s">
        <v>218</v>
      </c>
      <c r="R85" s="119">
        <v>1</v>
      </c>
      <c r="S85" s="119" t="s">
        <v>4750</v>
      </c>
      <c r="T85" s="119" t="s">
        <v>4751</v>
      </c>
      <c r="U85" s="120" t="s">
        <v>612</v>
      </c>
      <c r="V85" s="127" t="s">
        <v>4752</v>
      </c>
      <c r="W85" s="117">
        <v>6444000</v>
      </c>
      <c r="X85" s="117" t="s">
        <v>4745</v>
      </c>
      <c r="Y85" s="117" t="s">
        <v>213</v>
      </c>
      <c r="Z85" s="117">
        <v>2</v>
      </c>
      <c r="AA85" s="117" t="s">
        <v>4746</v>
      </c>
      <c r="AB85" s="117" t="s">
        <v>4747</v>
      </c>
      <c r="AC85" s="118" t="s">
        <v>400</v>
      </c>
      <c r="AD85" s="127" t="s">
        <v>4753</v>
      </c>
      <c r="AE85" s="125">
        <v>417000</v>
      </c>
      <c r="AF85" s="125" t="s">
        <v>4754</v>
      </c>
      <c r="AG85" s="125" t="s">
        <v>213</v>
      </c>
      <c r="AH85" s="125">
        <v>2</v>
      </c>
      <c r="AI85" s="125" t="s">
        <v>4755</v>
      </c>
      <c r="AJ85" s="125" t="s">
        <v>4756</v>
      </c>
      <c r="AK85" s="126" t="s">
        <v>3632</v>
      </c>
      <c r="AL85" s="127" t="s">
        <v>4757</v>
      </c>
      <c r="AM85" s="117">
        <v>102000</v>
      </c>
      <c r="AN85" s="117" t="s">
        <v>4758</v>
      </c>
      <c r="AO85" s="117" t="s">
        <v>213</v>
      </c>
      <c r="AP85" s="117">
        <v>2</v>
      </c>
      <c r="AQ85" s="117" t="s">
        <v>4759</v>
      </c>
      <c r="AR85" s="117" t="s">
        <v>4760</v>
      </c>
      <c r="AS85" s="118" t="s">
        <v>400</v>
      </c>
      <c r="AT85" s="128" t="s">
        <v>4761</v>
      </c>
      <c r="AU85" s="125" t="s">
        <v>230</v>
      </c>
      <c r="AV85" s="125" t="s">
        <v>4762</v>
      </c>
      <c r="AW85" s="125" t="s">
        <v>300</v>
      </c>
      <c r="AX85" s="125">
        <v>3</v>
      </c>
      <c r="AY85" s="125" t="s">
        <v>4763</v>
      </c>
      <c r="AZ85" s="125" t="s">
        <v>256</v>
      </c>
      <c r="BA85" s="126" t="s">
        <v>400</v>
      </c>
      <c r="BB85" s="127" t="s">
        <v>4764</v>
      </c>
      <c r="BC85" s="117">
        <v>17631</v>
      </c>
      <c r="BD85" s="117" t="s">
        <v>4765</v>
      </c>
      <c r="BE85" s="117" t="s">
        <v>213</v>
      </c>
      <c r="BF85" s="117">
        <v>2</v>
      </c>
      <c r="BG85" s="117" t="s">
        <v>4766</v>
      </c>
      <c r="BH85" s="117" t="s">
        <v>4767</v>
      </c>
      <c r="BI85" s="118" t="s">
        <v>400</v>
      </c>
      <c r="BJ85" s="128" t="s">
        <v>4768</v>
      </c>
      <c r="BK85" s="128">
        <v>3</v>
      </c>
      <c r="BL85" s="128" t="s">
        <v>4769</v>
      </c>
      <c r="BM85" s="128" t="s">
        <v>300</v>
      </c>
      <c r="BN85" s="128">
        <v>3</v>
      </c>
      <c r="BO85" s="128" t="s">
        <v>4770</v>
      </c>
      <c r="BP85" s="125" t="s">
        <v>256</v>
      </c>
      <c r="BQ85" s="129" t="s">
        <v>50</v>
      </c>
      <c r="BR85" s="127" t="s">
        <v>4771</v>
      </c>
      <c r="BS85" s="121">
        <v>0</v>
      </c>
      <c r="BT85" s="121">
        <v>0</v>
      </c>
      <c r="BU85" s="121" t="s">
        <v>213</v>
      </c>
      <c r="BV85" s="121">
        <v>2</v>
      </c>
      <c r="BW85" s="121">
        <v>0</v>
      </c>
      <c r="BX85" s="121">
        <v>0</v>
      </c>
      <c r="BY85" s="118" t="s">
        <v>3632</v>
      </c>
      <c r="BZ85" s="128" t="s">
        <v>4772</v>
      </c>
      <c r="CA85" s="128">
        <v>0</v>
      </c>
      <c r="CB85" s="128">
        <v>0</v>
      </c>
      <c r="CC85" s="128" t="s">
        <v>213</v>
      </c>
      <c r="CD85" s="128">
        <v>2</v>
      </c>
      <c r="CE85" s="128">
        <v>0</v>
      </c>
      <c r="CF85" s="128">
        <v>0</v>
      </c>
      <c r="CG85" s="129" t="s">
        <v>3632</v>
      </c>
      <c r="CH85" s="127" t="s">
        <v>4773</v>
      </c>
      <c r="CI85" s="128" t="e">
        <v>#N/A</v>
      </c>
      <c r="CJ85" s="128" t="e">
        <v>#N/A</v>
      </c>
      <c r="CK85" s="128" t="e">
        <v>#N/A</v>
      </c>
      <c r="CL85" s="128" t="e">
        <v>#N/A</v>
      </c>
      <c r="CM85" s="128" t="e">
        <v>#N/A</v>
      </c>
      <c r="CN85" s="128" t="e">
        <v>#N/A</v>
      </c>
      <c r="CO85" s="130" t="e">
        <v>#N/A</v>
      </c>
      <c r="CP85" s="128" t="s">
        <v>4774</v>
      </c>
      <c r="CQ85" s="121">
        <v>1214</v>
      </c>
      <c r="CR85" s="121" t="s">
        <v>4775</v>
      </c>
      <c r="CS85" s="121" t="s">
        <v>213</v>
      </c>
      <c r="CT85" s="121">
        <v>2</v>
      </c>
      <c r="CU85" s="121" t="s">
        <v>4776</v>
      </c>
      <c r="CV85" s="121" t="s">
        <v>4777</v>
      </c>
      <c r="CW85" s="118" t="s">
        <v>3632</v>
      </c>
      <c r="CX85" s="128" t="s">
        <v>4778</v>
      </c>
      <c r="CY85" s="125" t="s">
        <v>230</v>
      </c>
      <c r="CZ85" s="125" t="s">
        <v>230</v>
      </c>
      <c r="DA85" s="125" t="s">
        <v>230</v>
      </c>
      <c r="DB85" s="125" t="s">
        <v>230</v>
      </c>
      <c r="DC85" s="125" t="s">
        <v>4779</v>
      </c>
      <c r="DD85" s="125">
        <v>0</v>
      </c>
      <c r="DE85" s="131" t="s">
        <v>1233</v>
      </c>
      <c r="DF85" s="127" t="s">
        <v>4780</v>
      </c>
      <c r="DG85" s="117" t="s">
        <v>230</v>
      </c>
      <c r="DH85" s="121" t="s">
        <v>230</v>
      </c>
      <c r="DI85" s="121" t="s">
        <v>230</v>
      </c>
      <c r="DJ85" s="121" t="s">
        <v>230</v>
      </c>
      <c r="DK85" s="121" t="s">
        <v>4781</v>
      </c>
      <c r="DL85" s="121">
        <v>0</v>
      </c>
      <c r="DM85" s="118" t="s">
        <v>1233</v>
      </c>
      <c r="DN85" s="128" t="s">
        <v>4782</v>
      </c>
      <c r="DO85" s="125" t="s">
        <v>230</v>
      </c>
      <c r="DP85" s="128" t="s">
        <v>230</v>
      </c>
      <c r="DQ85" s="128" t="s">
        <v>230</v>
      </c>
      <c r="DR85" s="128" t="s">
        <v>230</v>
      </c>
      <c r="DS85" s="128" t="s">
        <v>4779</v>
      </c>
      <c r="DT85" s="128">
        <v>0</v>
      </c>
      <c r="DU85" s="129" t="s">
        <v>1233</v>
      </c>
      <c r="DV85" s="127" t="s">
        <v>4783</v>
      </c>
      <c r="DW85" s="117" t="s">
        <v>230</v>
      </c>
      <c r="DX85" s="121" t="s">
        <v>230</v>
      </c>
      <c r="DY85" s="121" t="s">
        <v>230</v>
      </c>
      <c r="DZ85" s="121" t="s">
        <v>230</v>
      </c>
      <c r="EA85" s="121" t="s">
        <v>4779</v>
      </c>
      <c r="EB85" s="121">
        <v>0</v>
      </c>
      <c r="EC85" s="118" t="s">
        <v>1233</v>
      </c>
      <c r="ED85" s="128" t="s">
        <v>4784</v>
      </c>
      <c r="EE85" s="125">
        <v>0</v>
      </c>
      <c r="EF85" s="128">
        <v>0</v>
      </c>
      <c r="EG85" s="128" t="s">
        <v>218</v>
      </c>
      <c r="EH85" s="128">
        <v>1</v>
      </c>
      <c r="EI85" s="128">
        <v>0</v>
      </c>
      <c r="EJ85" s="128">
        <v>0</v>
      </c>
      <c r="EK85" s="129" t="s">
        <v>3632</v>
      </c>
      <c r="EL85" s="127" t="s">
        <v>4785</v>
      </c>
      <c r="EM85" s="117">
        <v>0</v>
      </c>
      <c r="EN85" s="121">
        <v>0</v>
      </c>
      <c r="EO85" s="121" t="s">
        <v>218</v>
      </c>
      <c r="EP85" s="121">
        <v>1</v>
      </c>
      <c r="EQ85" s="121">
        <v>0</v>
      </c>
      <c r="ER85" s="121">
        <v>0</v>
      </c>
      <c r="ES85" s="118" t="s">
        <v>3632</v>
      </c>
      <c r="ET85" s="128" t="s">
        <v>4786</v>
      </c>
      <c r="EU85" s="128">
        <v>26</v>
      </c>
      <c r="EV85" s="128" t="s">
        <v>4787</v>
      </c>
      <c r="EW85" s="128" t="s">
        <v>300</v>
      </c>
      <c r="EX85" s="128">
        <v>3</v>
      </c>
      <c r="EY85" s="128" t="s">
        <v>4788</v>
      </c>
      <c r="EZ85" s="128" t="s">
        <v>4789</v>
      </c>
      <c r="FA85" s="129" t="s">
        <v>50</v>
      </c>
      <c r="FB85" s="127" t="s">
        <v>4790</v>
      </c>
      <c r="FC85" s="121">
        <v>1</v>
      </c>
      <c r="FD85" s="121">
        <v>0</v>
      </c>
      <c r="FE85" s="121" t="s">
        <v>213</v>
      </c>
      <c r="FF85" s="121">
        <v>2</v>
      </c>
      <c r="FG85" s="121">
        <v>0</v>
      </c>
      <c r="FH85" s="121">
        <v>0</v>
      </c>
      <c r="FI85" s="118" t="s">
        <v>3632</v>
      </c>
      <c r="FJ85" s="127" t="s">
        <v>4791</v>
      </c>
      <c r="FK85" s="128">
        <v>0</v>
      </c>
      <c r="FL85" s="128">
        <v>0</v>
      </c>
      <c r="FM85" s="128">
        <v>0</v>
      </c>
      <c r="FN85" s="128">
        <v>0</v>
      </c>
      <c r="FO85" s="128">
        <v>0</v>
      </c>
      <c r="FP85" s="125">
        <v>0</v>
      </c>
      <c r="FQ85" s="126" t="s">
        <v>3632</v>
      </c>
      <c r="FR85" s="127" t="s">
        <v>4792</v>
      </c>
      <c r="FS85" s="121">
        <v>0</v>
      </c>
      <c r="FT85" s="121">
        <v>0</v>
      </c>
      <c r="FU85" s="121">
        <v>0</v>
      </c>
      <c r="FV85" s="121">
        <v>0</v>
      </c>
      <c r="FW85" s="121">
        <v>0</v>
      </c>
      <c r="FX85" s="121">
        <v>0</v>
      </c>
      <c r="FY85" s="118" t="s">
        <v>3632</v>
      </c>
      <c r="FZ85" s="128" t="s">
        <v>4793</v>
      </c>
      <c r="GA85" s="128" t="s">
        <v>230</v>
      </c>
      <c r="GB85" s="128" t="s">
        <v>634</v>
      </c>
      <c r="GC85" s="128" t="s">
        <v>230</v>
      </c>
      <c r="GD85" s="128" t="s">
        <v>230</v>
      </c>
      <c r="GE85" s="128" t="s">
        <v>635</v>
      </c>
      <c r="GF85" s="128" t="s">
        <v>636</v>
      </c>
      <c r="GG85" s="129" t="s">
        <v>1233</v>
      </c>
      <c r="GH85" s="127" t="s">
        <v>4794</v>
      </c>
      <c r="GI85" s="121" t="s">
        <v>230</v>
      </c>
      <c r="GJ85" s="121" t="s">
        <v>634</v>
      </c>
      <c r="GK85" s="121" t="s">
        <v>230</v>
      </c>
      <c r="GL85" s="121" t="s">
        <v>230</v>
      </c>
      <c r="GM85" s="121" t="s">
        <v>635</v>
      </c>
      <c r="GN85" s="121" t="s">
        <v>636</v>
      </c>
      <c r="GO85" s="118" t="s">
        <v>1233</v>
      </c>
      <c r="GP85" s="128" t="s">
        <v>4795</v>
      </c>
      <c r="GQ85" s="128">
        <v>1</v>
      </c>
      <c r="GR85" s="128" t="s">
        <v>634</v>
      </c>
      <c r="GS85" s="128" t="s">
        <v>218</v>
      </c>
      <c r="GT85" s="128">
        <v>1</v>
      </c>
      <c r="GU85" s="128" t="s">
        <v>635</v>
      </c>
      <c r="GV85" s="128" t="s">
        <v>636</v>
      </c>
      <c r="GW85" s="129" t="s">
        <v>1233</v>
      </c>
      <c r="GX85" s="127" t="s">
        <v>4796</v>
      </c>
      <c r="GY85" s="121">
        <v>0</v>
      </c>
      <c r="GZ85" s="121" t="s">
        <v>634</v>
      </c>
      <c r="HA85" s="121" t="s">
        <v>218</v>
      </c>
      <c r="HB85" s="121">
        <v>1</v>
      </c>
      <c r="HC85" s="121" t="s">
        <v>635</v>
      </c>
      <c r="HD85" s="121" t="s">
        <v>636</v>
      </c>
      <c r="HE85" s="118" t="s">
        <v>1233</v>
      </c>
      <c r="HF85" s="128" t="s">
        <v>4797</v>
      </c>
      <c r="HG85" s="128">
        <v>1</v>
      </c>
      <c r="HH85" s="128" t="s">
        <v>634</v>
      </c>
      <c r="HI85" s="128" t="s">
        <v>218</v>
      </c>
      <c r="HJ85" s="128">
        <v>1</v>
      </c>
      <c r="HK85" s="128" t="s">
        <v>635</v>
      </c>
      <c r="HL85" s="128" t="s">
        <v>636</v>
      </c>
      <c r="HM85" s="129" t="s">
        <v>1233</v>
      </c>
      <c r="HN85" s="127" t="s">
        <v>4798</v>
      </c>
      <c r="HO85" s="121">
        <v>1</v>
      </c>
      <c r="HP85" s="121" t="s">
        <v>634</v>
      </c>
      <c r="HQ85" s="121" t="s">
        <v>218</v>
      </c>
      <c r="HR85" s="121">
        <v>1</v>
      </c>
      <c r="HS85" s="121" t="s">
        <v>635</v>
      </c>
      <c r="HT85" s="121" t="s">
        <v>636</v>
      </c>
      <c r="HU85" s="118" t="s">
        <v>1233</v>
      </c>
      <c r="HV85" s="128" t="s">
        <v>4799</v>
      </c>
      <c r="HW85" s="128">
        <v>0</v>
      </c>
      <c r="HX85" s="128" t="s">
        <v>634</v>
      </c>
      <c r="HY85" s="128" t="s">
        <v>218</v>
      </c>
      <c r="HZ85" s="128">
        <v>1</v>
      </c>
      <c r="IA85" s="128" t="s">
        <v>635</v>
      </c>
      <c r="IB85" s="128" t="s">
        <v>636</v>
      </c>
      <c r="IC85" s="129" t="s">
        <v>1233</v>
      </c>
      <c r="ID85" s="127" t="s">
        <v>4800</v>
      </c>
      <c r="IE85" s="121">
        <v>0</v>
      </c>
      <c r="IF85" s="121" t="s">
        <v>634</v>
      </c>
      <c r="IG85" s="121" t="s">
        <v>218</v>
      </c>
      <c r="IH85" s="121">
        <v>1</v>
      </c>
      <c r="II85" s="121" t="s">
        <v>635</v>
      </c>
      <c r="IJ85" s="121" t="s">
        <v>636</v>
      </c>
      <c r="IK85" s="118" t="s">
        <v>1233</v>
      </c>
      <c r="IL85" s="128" t="s">
        <v>4801</v>
      </c>
      <c r="IM85" s="128">
        <v>2</v>
      </c>
      <c r="IN85" s="128" t="s">
        <v>634</v>
      </c>
      <c r="IO85" s="128" t="s">
        <v>218</v>
      </c>
      <c r="IP85" s="128">
        <v>1</v>
      </c>
      <c r="IQ85" s="128" t="s">
        <v>635</v>
      </c>
      <c r="IR85" s="128" t="s">
        <v>636</v>
      </c>
      <c r="IS85" s="129" t="s">
        <v>1233</v>
      </c>
    </row>
    <row r="86" spans="1:253" s="123" customFormat="1" ht="12.75" customHeight="1">
      <c r="A86" s="123" t="s">
        <v>4802</v>
      </c>
      <c r="B86" s="123" t="s">
        <v>1132</v>
      </c>
      <c r="C86" s="123" t="s">
        <v>4803</v>
      </c>
      <c r="D86" s="123" t="s">
        <v>4742</v>
      </c>
      <c r="E86" s="123" t="s">
        <v>4743</v>
      </c>
      <c r="F86" s="123" t="s">
        <v>4804</v>
      </c>
      <c r="G86" s="116">
        <v>6444000</v>
      </c>
      <c r="H86" s="117" t="s">
        <v>4745</v>
      </c>
      <c r="I86" s="117" t="s">
        <v>213</v>
      </c>
      <c r="J86" s="117">
        <v>2</v>
      </c>
      <c r="K86" s="117" t="s">
        <v>4746</v>
      </c>
      <c r="L86" s="117" t="s">
        <v>4747</v>
      </c>
      <c r="M86" s="118" t="s">
        <v>54</v>
      </c>
      <c r="N86" s="127" t="s">
        <v>4805</v>
      </c>
      <c r="O86" s="119">
        <v>92703</v>
      </c>
      <c r="P86" s="119" t="s">
        <v>4806</v>
      </c>
      <c r="Q86" s="119" t="s">
        <v>213</v>
      </c>
      <c r="R86" s="119">
        <v>2</v>
      </c>
      <c r="S86" s="119" t="s">
        <v>4807</v>
      </c>
      <c r="T86" s="119" t="s">
        <v>4808</v>
      </c>
      <c r="U86" s="120" t="s">
        <v>54</v>
      </c>
      <c r="V86" s="127" t="s">
        <v>4809</v>
      </c>
      <c r="W86" s="117">
        <v>2661000</v>
      </c>
      <c r="X86" s="117" t="s">
        <v>4806</v>
      </c>
      <c r="Y86" s="117" t="s">
        <v>213</v>
      </c>
      <c r="Z86" s="117">
        <v>2</v>
      </c>
      <c r="AA86" s="117" t="s">
        <v>4810</v>
      </c>
      <c r="AB86" s="117" t="s">
        <v>4808</v>
      </c>
      <c r="AC86" s="118" t="s">
        <v>54</v>
      </c>
      <c r="AD86" s="127" t="s">
        <v>4811</v>
      </c>
      <c r="AE86" s="125">
        <v>1800000</v>
      </c>
      <c r="AF86" s="125" t="s">
        <v>4812</v>
      </c>
      <c r="AG86" s="125" t="s">
        <v>213</v>
      </c>
      <c r="AH86" s="125">
        <v>2</v>
      </c>
      <c r="AI86" s="125" t="s">
        <v>4813</v>
      </c>
      <c r="AJ86" s="125" t="s">
        <v>4814</v>
      </c>
      <c r="AK86" s="126" t="s">
        <v>50</v>
      </c>
      <c r="AL86" s="127" t="s">
        <v>4815</v>
      </c>
      <c r="AM86" s="117">
        <v>73000</v>
      </c>
      <c r="AN86" s="117" t="s">
        <v>4806</v>
      </c>
      <c r="AO86" s="117" t="s">
        <v>213</v>
      </c>
      <c r="AP86" s="117">
        <v>2</v>
      </c>
      <c r="AQ86" s="117" t="s">
        <v>4816</v>
      </c>
      <c r="AR86" s="117" t="s">
        <v>4817</v>
      </c>
      <c r="AS86" s="118" t="s">
        <v>54</v>
      </c>
      <c r="AT86" s="128" t="s">
        <v>4818</v>
      </c>
      <c r="AU86" s="125" t="s">
        <v>230</v>
      </c>
      <c r="AV86" s="125" t="s">
        <v>230</v>
      </c>
      <c r="AW86" s="125" t="s">
        <v>230</v>
      </c>
      <c r="AX86" s="125" t="s">
        <v>230</v>
      </c>
      <c r="AY86" s="125" t="s">
        <v>230</v>
      </c>
      <c r="AZ86" s="125" t="s">
        <v>230</v>
      </c>
      <c r="BA86" s="126" t="s">
        <v>54</v>
      </c>
      <c r="BB86" s="127" t="s">
        <v>4819</v>
      </c>
      <c r="BC86" s="117" t="s">
        <v>230</v>
      </c>
      <c r="BD86" s="117" t="s">
        <v>230</v>
      </c>
      <c r="BE86" s="117" t="s">
        <v>230</v>
      </c>
      <c r="BF86" s="117" t="s">
        <v>230</v>
      </c>
      <c r="BG86" s="117" t="s">
        <v>230</v>
      </c>
      <c r="BH86" s="117" t="s">
        <v>230</v>
      </c>
      <c r="BI86" s="118" t="s">
        <v>54</v>
      </c>
      <c r="BJ86" s="128" t="s">
        <v>4820</v>
      </c>
      <c r="BK86" s="128">
        <v>23</v>
      </c>
      <c r="BL86" s="128" t="s">
        <v>4821</v>
      </c>
      <c r="BM86" s="128" t="s">
        <v>213</v>
      </c>
      <c r="BN86" s="128">
        <v>2</v>
      </c>
      <c r="BO86" s="128" t="s">
        <v>4822</v>
      </c>
      <c r="BP86" s="125" t="s">
        <v>4823</v>
      </c>
      <c r="BQ86" s="129" t="s">
        <v>54</v>
      </c>
      <c r="BR86" s="127" t="s">
        <v>4824</v>
      </c>
      <c r="BS86" s="121">
        <v>8000</v>
      </c>
      <c r="BT86" s="121" t="s">
        <v>4825</v>
      </c>
      <c r="BU86" s="121" t="s">
        <v>213</v>
      </c>
      <c r="BV86" s="121">
        <v>2</v>
      </c>
      <c r="BW86" s="121" t="s">
        <v>4826</v>
      </c>
      <c r="BX86" s="121" t="s">
        <v>4817</v>
      </c>
      <c r="BY86" s="118" t="s">
        <v>54</v>
      </c>
      <c r="BZ86" s="128" t="s">
        <v>4827</v>
      </c>
      <c r="CA86" s="128">
        <v>5890</v>
      </c>
      <c r="CB86" s="128" t="s">
        <v>4828</v>
      </c>
      <c r="CC86" s="128" t="s">
        <v>213</v>
      </c>
      <c r="CD86" s="128">
        <v>2</v>
      </c>
      <c r="CE86" s="128" t="s">
        <v>4829</v>
      </c>
      <c r="CF86" s="128" t="s">
        <v>4830</v>
      </c>
      <c r="CG86" s="129" t="s">
        <v>54</v>
      </c>
      <c r="CH86" s="127" t="s">
        <v>4831</v>
      </c>
      <c r="CI86" s="128" t="e">
        <v>#N/A</v>
      </c>
      <c r="CJ86" s="128" t="e">
        <v>#N/A</v>
      </c>
      <c r="CK86" s="128" t="e">
        <v>#N/A</v>
      </c>
      <c r="CL86" s="128" t="e">
        <v>#N/A</v>
      </c>
      <c r="CM86" s="128" t="e">
        <v>#N/A</v>
      </c>
      <c r="CN86" s="128" t="e">
        <v>#N/A</v>
      </c>
      <c r="CO86" s="130" t="e">
        <v>#N/A</v>
      </c>
      <c r="CP86" s="128" t="s">
        <v>4832</v>
      </c>
      <c r="CQ86" s="121" t="s">
        <v>230</v>
      </c>
      <c r="CR86" s="121" t="s">
        <v>230</v>
      </c>
      <c r="CS86" s="121" t="s">
        <v>230</v>
      </c>
      <c r="CT86" s="121" t="s">
        <v>230</v>
      </c>
      <c r="CU86" s="121" t="s">
        <v>230</v>
      </c>
      <c r="CV86" s="121" t="s">
        <v>230</v>
      </c>
      <c r="CW86" s="118" t="s">
        <v>54</v>
      </c>
      <c r="CX86" s="128" t="s">
        <v>4833</v>
      </c>
      <c r="CY86" s="125">
        <v>73000</v>
      </c>
      <c r="CZ86" s="125" t="s">
        <v>4834</v>
      </c>
      <c r="DA86" s="125" t="s">
        <v>213</v>
      </c>
      <c r="DB86" s="125">
        <v>2</v>
      </c>
      <c r="DC86" s="125" t="s">
        <v>2318</v>
      </c>
      <c r="DD86" s="125" t="s">
        <v>4835</v>
      </c>
      <c r="DE86" s="131" t="s">
        <v>54</v>
      </c>
      <c r="DF86" s="127" t="s">
        <v>4836</v>
      </c>
      <c r="DG86" s="117">
        <v>861000</v>
      </c>
      <c r="DH86" s="121" t="s">
        <v>4837</v>
      </c>
      <c r="DI86" s="121" t="s">
        <v>213</v>
      </c>
      <c r="DJ86" s="121">
        <v>2</v>
      </c>
      <c r="DK86" s="121" t="s">
        <v>2318</v>
      </c>
      <c r="DL86" s="121" t="s">
        <v>4838</v>
      </c>
      <c r="DM86" s="118" t="s">
        <v>50</v>
      </c>
      <c r="DN86" s="128" t="s">
        <v>4839</v>
      </c>
      <c r="DO86" s="125">
        <v>1727000</v>
      </c>
      <c r="DP86" s="128" t="s">
        <v>4837</v>
      </c>
      <c r="DQ86" s="128" t="s">
        <v>213</v>
      </c>
      <c r="DR86" s="128">
        <v>2</v>
      </c>
      <c r="DS86" s="128" t="s">
        <v>2318</v>
      </c>
      <c r="DT86" s="128" t="s">
        <v>4838</v>
      </c>
      <c r="DU86" s="129" t="s">
        <v>50</v>
      </c>
      <c r="DV86" s="127" t="s">
        <v>4840</v>
      </c>
      <c r="DW86" s="117">
        <v>73000</v>
      </c>
      <c r="DX86" s="121" t="s">
        <v>4834</v>
      </c>
      <c r="DY86" s="121" t="s">
        <v>213</v>
      </c>
      <c r="DZ86" s="121">
        <v>2</v>
      </c>
      <c r="EA86" s="121" t="s">
        <v>2318</v>
      </c>
      <c r="EB86" s="121" t="s">
        <v>4835</v>
      </c>
      <c r="EC86" s="118" t="s">
        <v>54</v>
      </c>
      <c r="ED86" s="128" t="s">
        <v>4841</v>
      </c>
      <c r="EE86" s="125">
        <v>0</v>
      </c>
      <c r="EF86" s="128" t="s">
        <v>4834</v>
      </c>
      <c r="EG86" s="128" t="s">
        <v>213</v>
      </c>
      <c r="EH86" s="128">
        <v>2</v>
      </c>
      <c r="EI86" s="128" t="s">
        <v>2318</v>
      </c>
      <c r="EJ86" s="128" t="s">
        <v>4835</v>
      </c>
      <c r="EK86" s="129" t="s">
        <v>54</v>
      </c>
      <c r="EL86" s="127" t="s">
        <v>4842</v>
      </c>
      <c r="EM86" s="117">
        <v>0</v>
      </c>
      <c r="EN86" s="121" t="s">
        <v>4834</v>
      </c>
      <c r="EO86" s="121" t="s">
        <v>213</v>
      </c>
      <c r="EP86" s="121">
        <v>2</v>
      </c>
      <c r="EQ86" s="121" t="s">
        <v>2318</v>
      </c>
      <c r="ER86" s="121" t="s">
        <v>4835</v>
      </c>
      <c r="ES86" s="118" t="s">
        <v>54</v>
      </c>
      <c r="ET86" s="128" t="s">
        <v>4843</v>
      </c>
      <c r="EU86" s="128">
        <v>26</v>
      </c>
      <c r="EV86" s="128" t="s">
        <v>4787</v>
      </c>
      <c r="EW86" s="128" t="s">
        <v>300</v>
      </c>
      <c r="EX86" s="128">
        <v>3</v>
      </c>
      <c r="EY86" s="128" t="s">
        <v>4788</v>
      </c>
      <c r="EZ86" s="128" t="s">
        <v>4844</v>
      </c>
      <c r="FA86" s="129" t="s">
        <v>50</v>
      </c>
      <c r="FB86" s="127" t="s">
        <v>4845</v>
      </c>
      <c r="FC86" s="121">
        <v>3</v>
      </c>
      <c r="FD86" s="121">
        <v>0</v>
      </c>
      <c r="FE86" s="121" t="s">
        <v>213</v>
      </c>
      <c r="FF86" s="121">
        <v>2</v>
      </c>
      <c r="FG86" s="121" t="s">
        <v>4846</v>
      </c>
      <c r="FH86" s="121" t="s">
        <v>4847</v>
      </c>
      <c r="FI86" s="118" t="s">
        <v>54</v>
      </c>
      <c r="FJ86" s="127" t="s">
        <v>4848</v>
      </c>
      <c r="FK86" s="128" t="e">
        <v>#N/A</v>
      </c>
      <c r="FL86" s="128" t="e">
        <v>#N/A</v>
      </c>
      <c r="FM86" s="128" t="e">
        <v>#N/A</v>
      </c>
      <c r="FN86" s="128" t="e">
        <v>#N/A</v>
      </c>
      <c r="FO86" s="128" t="e">
        <v>#N/A</v>
      </c>
      <c r="FP86" s="125" t="e">
        <v>#N/A</v>
      </c>
      <c r="FQ86" s="126" t="e">
        <v>#N/A</v>
      </c>
      <c r="FR86" s="127" t="s">
        <v>4849</v>
      </c>
      <c r="FS86" s="121" t="e">
        <v>#N/A</v>
      </c>
      <c r="FT86" s="121" t="e">
        <v>#N/A</v>
      </c>
      <c r="FU86" s="121" t="e">
        <v>#N/A</v>
      </c>
      <c r="FV86" s="121" t="e">
        <v>#N/A</v>
      </c>
      <c r="FW86" s="121" t="e">
        <v>#N/A</v>
      </c>
      <c r="FX86" s="121" t="e">
        <v>#N/A</v>
      </c>
      <c r="FY86" s="118" t="e">
        <v>#N/A</v>
      </c>
      <c r="FZ86" s="128" t="s">
        <v>4850</v>
      </c>
      <c r="GA86" s="128">
        <v>1</v>
      </c>
      <c r="GB86" s="128" t="s">
        <v>1172</v>
      </c>
      <c r="GC86" s="128" t="s">
        <v>213</v>
      </c>
      <c r="GD86" s="128">
        <v>2</v>
      </c>
      <c r="GE86" s="128" t="s">
        <v>328</v>
      </c>
      <c r="GF86" s="128" t="s">
        <v>1173</v>
      </c>
      <c r="GG86" s="129" t="s">
        <v>54</v>
      </c>
      <c r="GH86" s="127" t="s">
        <v>4851</v>
      </c>
      <c r="GI86" s="121">
        <v>2</v>
      </c>
      <c r="GJ86" s="121" t="s">
        <v>1172</v>
      </c>
      <c r="GK86" s="121" t="s">
        <v>213</v>
      </c>
      <c r="GL86" s="121">
        <v>2</v>
      </c>
      <c r="GM86" s="121" t="s">
        <v>328</v>
      </c>
      <c r="GN86" s="121" t="s">
        <v>1173</v>
      </c>
      <c r="GO86" s="118" t="s">
        <v>54</v>
      </c>
      <c r="GP86" s="128" t="s">
        <v>4852</v>
      </c>
      <c r="GQ86" s="128">
        <v>2</v>
      </c>
      <c r="GR86" s="128" t="s">
        <v>1172</v>
      </c>
      <c r="GS86" s="128" t="s">
        <v>213</v>
      </c>
      <c r="GT86" s="128">
        <v>2</v>
      </c>
      <c r="GU86" s="128" t="s">
        <v>328</v>
      </c>
      <c r="GV86" s="128" t="s">
        <v>1173</v>
      </c>
      <c r="GW86" s="129" t="s">
        <v>54</v>
      </c>
      <c r="GX86" s="127" t="s">
        <v>4853</v>
      </c>
      <c r="GY86" s="121">
        <v>0</v>
      </c>
      <c r="GZ86" s="121" t="s">
        <v>1172</v>
      </c>
      <c r="HA86" s="121" t="s">
        <v>213</v>
      </c>
      <c r="HB86" s="121">
        <v>2</v>
      </c>
      <c r="HC86" s="121" t="s">
        <v>328</v>
      </c>
      <c r="HD86" s="121" t="s">
        <v>1173</v>
      </c>
      <c r="HE86" s="118" t="s">
        <v>54</v>
      </c>
      <c r="HF86" s="128" t="s">
        <v>4854</v>
      </c>
      <c r="HG86" s="128">
        <v>2</v>
      </c>
      <c r="HH86" s="128" t="s">
        <v>1172</v>
      </c>
      <c r="HI86" s="128" t="s">
        <v>213</v>
      </c>
      <c r="HJ86" s="128">
        <v>2</v>
      </c>
      <c r="HK86" s="128" t="s">
        <v>328</v>
      </c>
      <c r="HL86" s="128" t="s">
        <v>1173</v>
      </c>
      <c r="HM86" s="129" t="s">
        <v>54</v>
      </c>
      <c r="HN86" s="127" t="s">
        <v>4855</v>
      </c>
      <c r="HO86" s="121">
        <v>0</v>
      </c>
      <c r="HP86" s="121" t="s">
        <v>1172</v>
      </c>
      <c r="HQ86" s="121" t="s">
        <v>213</v>
      </c>
      <c r="HR86" s="121">
        <v>2</v>
      </c>
      <c r="HS86" s="121" t="s">
        <v>328</v>
      </c>
      <c r="HT86" s="121" t="s">
        <v>1173</v>
      </c>
      <c r="HU86" s="118" t="s">
        <v>54</v>
      </c>
      <c r="HV86" s="128" t="s">
        <v>4856</v>
      </c>
      <c r="HW86" s="128">
        <v>0</v>
      </c>
      <c r="HX86" s="128" t="s">
        <v>1172</v>
      </c>
      <c r="HY86" s="128" t="s">
        <v>213</v>
      </c>
      <c r="HZ86" s="128">
        <v>2</v>
      </c>
      <c r="IA86" s="128" t="s">
        <v>328</v>
      </c>
      <c r="IB86" s="128" t="s">
        <v>1173</v>
      </c>
      <c r="IC86" s="129" t="s">
        <v>54</v>
      </c>
      <c r="ID86" s="127" t="s">
        <v>4857</v>
      </c>
      <c r="IE86" s="121">
        <v>0</v>
      </c>
      <c r="IF86" s="121" t="s">
        <v>1172</v>
      </c>
      <c r="IG86" s="121" t="s">
        <v>213</v>
      </c>
      <c r="IH86" s="121">
        <v>2</v>
      </c>
      <c r="II86" s="121" t="s">
        <v>328</v>
      </c>
      <c r="IJ86" s="121" t="s">
        <v>1173</v>
      </c>
      <c r="IK86" s="118" t="s">
        <v>54</v>
      </c>
      <c r="IL86" s="128" t="s">
        <v>4858</v>
      </c>
      <c r="IM86" s="128">
        <v>3</v>
      </c>
      <c r="IN86" s="128" t="s">
        <v>1172</v>
      </c>
      <c r="IO86" s="128" t="s">
        <v>213</v>
      </c>
      <c r="IP86" s="128">
        <v>2</v>
      </c>
      <c r="IQ86" s="128" t="s">
        <v>328</v>
      </c>
      <c r="IR86" s="128" t="s">
        <v>1173</v>
      </c>
      <c r="IS86" s="129" t="s">
        <v>54</v>
      </c>
    </row>
    <row r="87" spans="1:253" s="123" customFormat="1" ht="12.75" customHeight="1">
      <c r="A87" s="123" t="s">
        <v>4859</v>
      </c>
      <c r="B87" s="123" t="s">
        <v>207</v>
      </c>
      <c r="C87" s="123" t="s">
        <v>4860</v>
      </c>
      <c r="D87" s="123" t="s">
        <v>4861</v>
      </c>
      <c r="E87" s="123" t="s">
        <v>4862</v>
      </c>
      <c r="F87" s="123" t="s">
        <v>4863</v>
      </c>
      <c r="G87" s="116">
        <v>209594000</v>
      </c>
      <c r="H87" s="117" t="s">
        <v>4864</v>
      </c>
      <c r="I87" s="117" t="s">
        <v>213</v>
      </c>
      <c r="J87" s="117">
        <v>2</v>
      </c>
      <c r="K87" s="117" t="s">
        <v>4865</v>
      </c>
      <c r="L87" s="117" t="s">
        <v>4866</v>
      </c>
      <c r="M87" s="118" t="s">
        <v>400</v>
      </c>
      <c r="N87" s="127" t="s">
        <v>4867</v>
      </c>
      <c r="O87" s="119">
        <v>770880</v>
      </c>
      <c r="P87" s="119" t="s">
        <v>3153</v>
      </c>
      <c r="Q87" s="119" t="s">
        <v>213</v>
      </c>
      <c r="R87" s="119">
        <v>2</v>
      </c>
      <c r="S87" s="119" t="s">
        <v>4868</v>
      </c>
      <c r="T87" s="119" t="s">
        <v>4869</v>
      </c>
      <c r="U87" s="120" t="s">
        <v>400</v>
      </c>
      <c r="V87" s="127" t="s">
        <v>4870</v>
      </c>
      <c r="W87" s="117">
        <v>209594000</v>
      </c>
      <c r="X87" s="117" t="s">
        <v>4871</v>
      </c>
      <c r="Y87" s="117" t="s">
        <v>213</v>
      </c>
      <c r="Z87" s="117">
        <v>2</v>
      </c>
      <c r="AA87" s="117" t="s">
        <v>4872</v>
      </c>
      <c r="AB87" s="117" t="s">
        <v>4866</v>
      </c>
      <c r="AC87" s="118" t="s">
        <v>400</v>
      </c>
      <c r="AD87" s="127" t="s">
        <v>4873</v>
      </c>
      <c r="AE87" s="125">
        <v>64359000</v>
      </c>
      <c r="AF87" s="125" t="s">
        <v>4874</v>
      </c>
      <c r="AG87" s="125" t="s">
        <v>300</v>
      </c>
      <c r="AH87" s="125">
        <v>3</v>
      </c>
      <c r="AI87" s="125" t="s">
        <v>4875</v>
      </c>
      <c r="AJ87" s="125" t="s">
        <v>4876</v>
      </c>
      <c r="AK87" s="126" t="s">
        <v>400</v>
      </c>
      <c r="AL87" s="127" t="s">
        <v>4877</v>
      </c>
      <c r="AM87" s="117">
        <v>204000</v>
      </c>
      <c r="AN87" s="117" t="s">
        <v>4878</v>
      </c>
      <c r="AO87" s="117" t="s">
        <v>213</v>
      </c>
      <c r="AP87" s="117">
        <v>2</v>
      </c>
      <c r="AQ87" s="117" t="s">
        <v>4879</v>
      </c>
      <c r="AR87" s="117" t="s">
        <v>4880</v>
      </c>
      <c r="AS87" s="118" t="s">
        <v>3827</v>
      </c>
      <c r="AT87" s="128" t="s">
        <v>4881</v>
      </c>
      <c r="AU87" s="125" t="s">
        <v>230</v>
      </c>
      <c r="AV87" s="125" t="s">
        <v>230</v>
      </c>
      <c r="AW87" s="125" t="s">
        <v>230</v>
      </c>
      <c r="AX87" s="125" t="s">
        <v>230</v>
      </c>
      <c r="AY87" s="125" t="s">
        <v>4882</v>
      </c>
      <c r="AZ87" s="125" t="s">
        <v>230</v>
      </c>
      <c r="BA87" s="126" t="s">
        <v>3827</v>
      </c>
      <c r="BB87" s="127" t="s">
        <v>4883</v>
      </c>
      <c r="BC87" s="117" t="s">
        <v>230</v>
      </c>
      <c r="BD87" s="117" t="s">
        <v>230</v>
      </c>
      <c r="BE87" s="117" t="s">
        <v>230</v>
      </c>
      <c r="BF87" s="117" t="s">
        <v>230</v>
      </c>
      <c r="BG87" s="117" t="s">
        <v>4884</v>
      </c>
      <c r="BH87" s="117" t="s">
        <v>230</v>
      </c>
      <c r="BI87" s="118" t="s">
        <v>3827</v>
      </c>
      <c r="BJ87" s="128" t="s">
        <v>4885</v>
      </c>
      <c r="BK87" s="128">
        <v>354</v>
      </c>
      <c r="BL87" s="128" t="s">
        <v>234</v>
      </c>
      <c r="BM87" s="128" t="s">
        <v>213</v>
      </c>
      <c r="BN87" s="128">
        <v>2</v>
      </c>
      <c r="BO87" s="128" t="s">
        <v>4886</v>
      </c>
      <c r="BP87" s="125" t="s">
        <v>236</v>
      </c>
      <c r="BQ87" s="129" t="s">
        <v>42</v>
      </c>
      <c r="BR87" s="127" t="s">
        <v>4887</v>
      </c>
      <c r="BS87" s="121" t="s">
        <v>230</v>
      </c>
      <c r="BT87" s="121" t="s">
        <v>230</v>
      </c>
      <c r="BU87" s="121" t="s">
        <v>230</v>
      </c>
      <c r="BV87" s="121" t="s">
        <v>230</v>
      </c>
      <c r="BW87" s="121" t="s">
        <v>4888</v>
      </c>
      <c r="BX87" s="121" t="s">
        <v>230</v>
      </c>
      <c r="BY87" s="118" t="s">
        <v>566</v>
      </c>
      <c r="BZ87" s="128" t="s">
        <v>4889</v>
      </c>
      <c r="CA87" s="128" t="s">
        <v>230</v>
      </c>
      <c r="CB87" s="128" t="s">
        <v>230</v>
      </c>
      <c r="CC87" s="128" t="s">
        <v>230</v>
      </c>
      <c r="CD87" s="128" t="s">
        <v>230</v>
      </c>
      <c r="CE87" s="128" t="s">
        <v>4888</v>
      </c>
      <c r="CF87" s="128" t="s">
        <v>230</v>
      </c>
      <c r="CG87" s="129" t="s">
        <v>566</v>
      </c>
      <c r="CH87" s="127" t="s">
        <v>4890</v>
      </c>
      <c r="CI87" s="128" t="e">
        <v>#N/A</v>
      </c>
      <c r="CJ87" s="128" t="e">
        <v>#N/A</v>
      </c>
      <c r="CK87" s="128" t="e">
        <v>#N/A</v>
      </c>
      <c r="CL87" s="128" t="e">
        <v>#N/A</v>
      </c>
      <c r="CM87" s="128" t="e">
        <v>#N/A</v>
      </c>
      <c r="CN87" s="128" t="e">
        <v>#N/A</v>
      </c>
      <c r="CO87" s="130" t="e">
        <v>#N/A</v>
      </c>
      <c r="CP87" s="128" t="s">
        <v>4891</v>
      </c>
      <c r="CQ87" s="121" t="s">
        <v>230</v>
      </c>
      <c r="CR87" s="121" t="s">
        <v>4892</v>
      </c>
      <c r="CS87" s="121" t="s">
        <v>230</v>
      </c>
      <c r="CT87" s="121" t="s">
        <v>230</v>
      </c>
      <c r="CU87" s="121" t="s">
        <v>4893</v>
      </c>
      <c r="CV87" s="121" t="s">
        <v>730</v>
      </c>
      <c r="CW87" s="118" t="s">
        <v>566</v>
      </c>
      <c r="CX87" s="128" t="s">
        <v>4894</v>
      </c>
      <c r="CY87" s="125">
        <v>3039000</v>
      </c>
      <c r="CZ87" s="125" t="s">
        <v>4895</v>
      </c>
      <c r="DA87" s="125" t="s">
        <v>213</v>
      </c>
      <c r="DB87" s="125">
        <v>2</v>
      </c>
      <c r="DC87" s="125" t="s">
        <v>4896</v>
      </c>
      <c r="DD87" s="125" t="s">
        <v>4897</v>
      </c>
      <c r="DE87" s="131" t="s">
        <v>400</v>
      </c>
      <c r="DF87" s="127" t="s">
        <v>4898</v>
      </c>
      <c r="DG87" s="117">
        <v>145236000</v>
      </c>
      <c r="DH87" s="121" t="s">
        <v>4895</v>
      </c>
      <c r="DI87" s="121" t="s">
        <v>213</v>
      </c>
      <c r="DJ87" s="121">
        <v>2</v>
      </c>
      <c r="DK87" s="121" t="s">
        <v>4896</v>
      </c>
      <c r="DL87" s="121" t="s">
        <v>4897</v>
      </c>
      <c r="DM87" s="118" t="s">
        <v>400</v>
      </c>
      <c r="DN87" s="128" t="s">
        <v>4899</v>
      </c>
      <c r="DO87" s="125">
        <v>61320000</v>
      </c>
      <c r="DP87" s="128" t="s">
        <v>4895</v>
      </c>
      <c r="DQ87" s="128" t="s">
        <v>213</v>
      </c>
      <c r="DR87" s="128">
        <v>2</v>
      </c>
      <c r="DS87" s="128" t="s">
        <v>4896</v>
      </c>
      <c r="DT87" s="128" t="s">
        <v>4897</v>
      </c>
      <c r="DU87" s="129" t="s">
        <v>400</v>
      </c>
      <c r="DV87" s="127" t="s">
        <v>4900</v>
      </c>
      <c r="DW87" s="117">
        <v>2021000</v>
      </c>
      <c r="DX87" s="121" t="s">
        <v>4895</v>
      </c>
      <c r="DY87" s="121" t="s">
        <v>213</v>
      </c>
      <c r="DZ87" s="121">
        <v>2</v>
      </c>
      <c r="EA87" s="121" t="s">
        <v>4896</v>
      </c>
      <c r="EB87" s="121" t="s">
        <v>4897</v>
      </c>
      <c r="EC87" s="118" t="s">
        <v>400</v>
      </c>
      <c r="ED87" s="128" t="s">
        <v>4901</v>
      </c>
      <c r="EE87" s="125">
        <v>1018000</v>
      </c>
      <c r="EF87" s="128" t="s">
        <v>4895</v>
      </c>
      <c r="EG87" s="128" t="s">
        <v>213</v>
      </c>
      <c r="EH87" s="128">
        <v>2</v>
      </c>
      <c r="EI87" s="128" t="s">
        <v>4896</v>
      </c>
      <c r="EJ87" s="128" t="s">
        <v>4897</v>
      </c>
      <c r="EK87" s="129" t="s">
        <v>400</v>
      </c>
      <c r="EL87" s="127" t="s">
        <v>4902</v>
      </c>
      <c r="EM87" s="117">
        <v>0</v>
      </c>
      <c r="EN87" s="121" t="s">
        <v>4895</v>
      </c>
      <c r="EO87" s="121" t="s">
        <v>213</v>
      </c>
      <c r="EP87" s="121">
        <v>2</v>
      </c>
      <c r="EQ87" s="121" t="s">
        <v>4896</v>
      </c>
      <c r="ER87" s="121" t="s">
        <v>4897</v>
      </c>
      <c r="ES87" s="118" t="s">
        <v>400</v>
      </c>
      <c r="ET87" s="128" t="s">
        <v>4903</v>
      </c>
      <c r="EU87" s="128">
        <v>424</v>
      </c>
      <c r="EV87" s="128" t="s">
        <v>2425</v>
      </c>
      <c r="EW87" s="128" t="s">
        <v>213</v>
      </c>
      <c r="EX87" s="128">
        <v>2</v>
      </c>
      <c r="EY87" s="128" t="s">
        <v>4904</v>
      </c>
      <c r="EZ87" s="128" t="s">
        <v>674</v>
      </c>
      <c r="FA87" s="129" t="s">
        <v>46</v>
      </c>
      <c r="FB87" s="127" t="s">
        <v>4905</v>
      </c>
      <c r="FC87" s="121">
        <v>5</v>
      </c>
      <c r="FD87" s="121" t="s">
        <v>4906</v>
      </c>
      <c r="FE87" s="121" t="s">
        <v>218</v>
      </c>
      <c r="FF87" s="121">
        <v>1</v>
      </c>
      <c r="FG87" s="121" t="s">
        <v>4907</v>
      </c>
      <c r="FH87" s="121">
        <v>0</v>
      </c>
      <c r="FI87" s="118" t="s">
        <v>566</v>
      </c>
      <c r="FJ87" s="127" t="s">
        <v>4908</v>
      </c>
      <c r="FK87" s="128" t="s">
        <v>230</v>
      </c>
      <c r="FL87" s="128" t="s">
        <v>2387</v>
      </c>
      <c r="FM87" s="128" t="s">
        <v>230</v>
      </c>
      <c r="FN87" s="128" t="s">
        <v>230</v>
      </c>
      <c r="FO87" s="128" t="s">
        <v>4909</v>
      </c>
      <c r="FP87" s="125" t="s">
        <v>1927</v>
      </c>
      <c r="FQ87" s="126" t="s">
        <v>2388</v>
      </c>
      <c r="FR87" s="127" t="s">
        <v>4910</v>
      </c>
      <c r="FS87" s="121" t="s">
        <v>230</v>
      </c>
      <c r="FT87" s="121" t="s">
        <v>2387</v>
      </c>
      <c r="FU87" s="121" t="s">
        <v>230</v>
      </c>
      <c r="FV87" s="121" t="s">
        <v>230</v>
      </c>
      <c r="FW87" s="121" t="s">
        <v>4909</v>
      </c>
      <c r="FX87" s="121" t="s">
        <v>1927</v>
      </c>
      <c r="FY87" s="118" t="s">
        <v>2388</v>
      </c>
      <c r="FZ87" s="128" t="s">
        <v>4911</v>
      </c>
      <c r="GA87" s="128">
        <v>2</v>
      </c>
      <c r="GB87" s="128" t="s">
        <v>261</v>
      </c>
      <c r="GC87" s="128" t="s">
        <v>213</v>
      </c>
      <c r="GD87" s="128">
        <v>2</v>
      </c>
      <c r="GE87" s="128" t="s">
        <v>262</v>
      </c>
      <c r="GF87" s="128" t="s">
        <v>263</v>
      </c>
      <c r="GG87" s="129" t="s">
        <v>54</v>
      </c>
      <c r="GH87" s="127" t="s">
        <v>4912</v>
      </c>
      <c r="GI87" s="121">
        <v>0</v>
      </c>
      <c r="GJ87" s="121" t="s">
        <v>261</v>
      </c>
      <c r="GK87" s="121" t="s">
        <v>213</v>
      </c>
      <c r="GL87" s="121">
        <v>2</v>
      </c>
      <c r="GM87" s="121" t="s">
        <v>262</v>
      </c>
      <c r="GN87" s="121" t="s">
        <v>263</v>
      </c>
      <c r="GO87" s="118" t="s">
        <v>54</v>
      </c>
      <c r="GP87" s="128" t="s">
        <v>4913</v>
      </c>
      <c r="GQ87" s="128">
        <v>2</v>
      </c>
      <c r="GR87" s="128" t="s">
        <v>261</v>
      </c>
      <c r="GS87" s="128" t="s">
        <v>213</v>
      </c>
      <c r="GT87" s="128">
        <v>2</v>
      </c>
      <c r="GU87" s="128" t="s">
        <v>262</v>
      </c>
      <c r="GV87" s="128" t="s">
        <v>263</v>
      </c>
      <c r="GW87" s="129" t="s">
        <v>54</v>
      </c>
      <c r="GX87" s="127" t="s">
        <v>4914</v>
      </c>
      <c r="GY87" s="121">
        <v>0</v>
      </c>
      <c r="GZ87" s="121" t="s">
        <v>261</v>
      </c>
      <c r="HA87" s="121" t="s">
        <v>213</v>
      </c>
      <c r="HB87" s="121">
        <v>2</v>
      </c>
      <c r="HC87" s="121" t="s">
        <v>262</v>
      </c>
      <c r="HD87" s="121" t="s">
        <v>263</v>
      </c>
      <c r="HE87" s="118" t="s">
        <v>54</v>
      </c>
      <c r="HF87" s="128" t="s">
        <v>4915</v>
      </c>
      <c r="HG87" s="128">
        <v>0</v>
      </c>
      <c r="HH87" s="128" t="s">
        <v>261</v>
      </c>
      <c r="HI87" s="128" t="s">
        <v>213</v>
      </c>
      <c r="HJ87" s="128">
        <v>2</v>
      </c>
      <c r="HK87" s="128" t="s">
        <v>262</v>
      </c>
      <c r="HL87" s="128" t="s">
        <v>263</v>
      </c>
      <c r="HM87" s="129" t="s">
        <v>54</v>
      </c>
      <c r="HN87" s="127" t="s">
        <v>4916</v>
      </c>
      <c r="HO87" s="121">
        <v>2</v>
      </c>
      <c r="HP87" s="121" t="s">
        <v>261</v>
      </c>
      <c r="HQ87" s="121" t="s">
        <v>213</v>
      </c>
      <c r="HR87" s="121">
        <v>2</v>
      </c>
      <c r="HS87" s="121" t="s">
        <v>262</v>
      </c>
      <c r="HT87" s="121" t="s">
        <v>263</v>
      </c>
      <c r="HU87" s="118" t="s">
        <v>54</v>
      </c>
      <c r="HV87" s="128" t="s">
        <v>4917</v>
      </c>
      <c r="HW87" s="128">
        <v>1</v>
      </c>
      <c r="HX87" s="128" t="s">
        <v>261</v>
      </c>
      <c r="HY87" s="128" t="s">
        <v>213</v>
      </c>
      <c r="HZ87" s="128">
        <v>2</v>
      </c>
      <c r="IA87" s="128" t="s">
        <v>262</v>
      </c>
      <c r="IB87" s="128" t="s">
        <v>263</v>
      </c>
      <c r="IC87" s="129" t="s">
        <v>54</v>
      </c>
      <c r="ID87" s="127" t="s">
        <v>4918</v>
      </c>
      <c r="IE87" s="121">
        <v>1</v>
      </c>
      <c r="IF87" s="121" t="s">
        <v>261</v>
      </c>
      <c r="IG87" s="121" t="s">
        <v>213</v>
      </c>
      <c r="IH87" s="121">
        <v>2</v>
      </c>
      <c r="II87" s="121" t="s">
        <v>262</v>
      </c>
      <c r="IJ87" s="121" t="s">
        <v>263</v>
      </c>
      <c r="IK87" s="118" t="s">
        <v>54</v>
      </c>
      <c r="IL87" s="128" t="s">
        <v>4919</v>
      </c>
      <c r="IM87" s="128">
        <v>3</v>
      </c>
      <c r="IN87" s="128" t="s">
        <v>261</v>
      </c>
      <c r="IO87" s="128" t="s">
        <v>213</v>
      </c>
      <c r="IP87" s="128">
        <v>2</v>
      </c>
      <c r="IQ87" s="128" t="s">
        <v>262</v>
      </c>
      <c r="IR87" s="128" t="s">
        <v>263</v>
      </c>
      <c r="IS87" s="129" t="s">
        <v>54</v>
      </c>
    </row>
    <row r="88" spans="1:253" s="123" customFormat="1" ht="12.75" customHeight="1">
      <c r="A88" s="123" t="s">
        <v>4920</v>
      </c>
      <c r="B88" s="123" t="s">
        <v>273</v>
      </c>
      <c r="C88" s="123" t="s">
        <v>4921</v>
      </c>
      <c r="D88" s="123" t="s">
        <v>4861</v>
      </c>
      <c r="E88" s="123" t="s">
        <v>4862</v>
      </c>
      <c r="F88" s="123" t="s">
        <v>4922</v>
      </c>
      <c r="G88" s="124">
        <v>209594000</v>
      </c>
      <c r="H88" s="125" t="s">
        <v>4864</v>
      </c>
      <c r="I88" s="125" t="s">
        <v>213</v>
      </c>
      <c r="J88" s="125">
        <v>2</v>
      </c>
      <c r="K88" s="125" t="s">
        <v>4865</v>
      </c>
      <c r="L88" s="125" t="s">
        <v>4866</v>
      </c>
      <c r="M88" s="126" t="s">
        <v>400</v>
      </c>
      <c r="N88" s="127" t="s">
        <v>4923</v>
      </c>
      <c r="O88" s="125">
        <v>13297</v>
      </c>
      <c r="P88" s="125" t="s">
        <v>4924</v>
      </c>
      <c r="Q88" s="125" t="s">
        <v>218</v>
      </c>
      <c r="R88" s="125">
        <v>1</v>
      </c>
      <c r="S88" s="125" t="s">
        <v>4925</v>
      </c>
      <c r="T88" s="125" t="s">
        <v>4926</v>
      </c>
      <c r="U88" s="126" t="s">
        <v>4927</v>
      </c>
      <c r="V88" s="127" t="s">
        <v>4928</v>
      </c>
      <c r="W88" s="125">
        <v>4450000</v>
      </c>
      <c r="X88" s="125" t="s">
        <v>4924</v>
      </c>
      <c r="Y88" s="125" t="s">
        <v>213</v>
      </c>
      <c r="Z88" s="125">
        <v>2</v>
      </c>
      <c r="AA88" s="125" t="s">
        <v>4929</v>
      </c>
      <c r="AB88" s="125" t="s">
        <v>4926</v>
      </c>
      <c r="AC88" s="126" t="s">
        <v>4927</v>
      </c>
      <c r="AD88" s="127" t="s">
        <v>4930</v>
      </c>
      <c r="AE88" s="125" t="s">
        <v>230</v>
      </c>
      <c r="AF88" s="125" t="s">
        <v>230</v>
      </c>
      <c r="AG88" s="125" t="s">
        <v>213</v>
      </c>
      <c r="AH88" s="125">
        <v>2</v>
      </c>
      <c r="AI88" s="125" t="s">
        <v>4931</v>
      </c>
      <c r="AJ88" s="125" t="s">
        <v>230</v>
      </c>
      <c r="AK88" s="126" t="s">
        <v>416</v>
      </c>
      <c r="AL88" s="127" t="s">
        <v>4932</v>
      </c>
      <c r="AM88" s="125" t="s">
        <v>230</v>
      </c>
      <c r="AN88" s="125" t="s">
        <v>230</v>
      </c>
      <c r="AO88" s="125" t="s">
        <v>230</v>
      </c>
      <c r="AP88" s="125" t="s">
        <v>230</v>
      </c>
      <c r="AQ88" s="125" t="s">
        <v>4933</v>
      </c>
      <c r="AR88" s="125" t="s">
        <v>230</v>
      </c>
      <c r="AS88" s="126" t="s">
        <v>2408</v>
      </c>
      <c r="AT88" s="128" t="s">
        <v>4934</v>
      </c>
      <c r="AU88" s="125" t="s">
        <v>230</v>
      </c>
      <c r="AV88" s="125" t="s">
        <v>230</v>
      </c>
      <c r="AW88" s="125" t="s">
        <v>213</v>
      </c>
      <c r="AX88" s="125">
        <v>2</v>
      </c>
      <c r="AY88" s="125" t="s">
        <v>4935</v>
      </c>
      <c r="AZ88" s="125" t="s">
        <v>230</v>
      </c>
      <c r="BA88" s="126" t="s">
        <v>416</v>
      </c>
      <c r="BB88" s="127" t="s">
        <v>4936</v>
      </c>
      <c r="BC88" s="125" t="s">
        <v>230</v>
      </c>
      <c r="BD88" s="125" t="s">
        <v>230</v>
      </c>
      <c r="BE88" s="125" t="s">
        <v>213</v>
      </c>
      <c r="BF88" s="125">
        <v>2</v>
      </c>
      <c r="BG88" s="125" t="s">
        <v>4937</v>
      </c>
      <c r="BH88" s="125" t="s">
        <v>230</v>
      </c>
      <c r="BI88" s="126" t="s">
        <v>416</v>
      </c>
      <c r="BJ88" s="128" t="s">
        <v>4938</v>
      </c>
      <c r="BK88" s="128">
        <v>95</v>
      </c>
      <c r="BL88" s="128" t="s">
        <v>234</v>
      </c>
      <c r="BM88" s="128" t="s">
        <v>213</v>
      </c>
      <c r="BN88" s="128">
        <v>2</v>
      </c>
      <c r="BO88" s="128" t="s">
        <v>4939</v>
      </c>
      <c r="BP88" s="125" t="s">
        <v>236</v>
      </c>
      <c r="BQ88" s="129" t="s">
        <v>42</v>
      </c>
      <c r="BR88" s="127" t="s">
        <v>4940</v>
      </c>
      <c r="BS88" s="128" t="s">
        <v>230</v>
      </c>
      <c r="BT88" s="128" t="s">
        <v>230</v>
      </c>
      <c r="BU88" s="128" t="s">
        <v>213</v>
      </c>
      <c r="BV88" s="128">
        <v>2</v>
      </c>
      <c r="BW88" s="128" t="s">
        <v>4941</v>
      </c>
      <c r="BX88" s="128" t="s">
        <v>230</v>
      </c>
      <c r="BY88" s="126" t="s">
        <v>416</v>
      </c>
      <c r="BZ88" s="128" t="s">
        <v>4942</v>
      </c>
      <c r="CA88" s="128" t="s">
        <v>230</v>
      </c>
      <c r="CB88" s="128" t="s">
        <v>230</v>
      </c>
      <c r="CC88" s="128" t="s">
        <v>230</v>
      </c>
      <c r="CD88" s="128" t="s">
        <v>230</v>
      </c>
      <c r="CE88" s="128" t="s">
        <v>4943</v>
      </c>
      <c r="CF88" s="128" t="s">
        <v>230</v>
      </c>
      <c r="CG88" s="129" t="s">
        <v>416</v>
      </c>
      <c r="CH88" s="127" t="s">
        <v>4944</v>
      </c>
      <c r="CI88" s="128" t="e">
        <v>#N/A</v>
      </c>
      <c r="CJ88" s="128" t="e">
        <v>#N/A</v>
      </c>
      <c r="CK88" s="128" t="e">
        <v>#N/A</v>
      </c>
      <c r="CL88" s="128" t="e">
        <v>#N/A</v>
      </c>
      <c r="CM88" s="128" t="e">
        <v>#N/A</v>
      </c>
      <c r="CN88" s="128" t="e">
        <v>#N/A</v>
      </c>
      <c r="CO88" s="130" t="e">
        <v>#N/A</v>
      </c>
      <c r="CP88" s="128" t="s">
        <v>4945</v>
      </c>
      <c r="CQ88" s="128" t="s">
        <v>230</v>
      </c>
      <c r="CR88" s="128" t="s">
        <v>230</v>
      </c>
      <c r="CS88" s="128" t="s">
        <v>213</v>
      </c>
      <c r="CT88" s="128">
        <v>2</v>
      </c>
      <c r="CU88" s="128" t="s">
        <v>4946</v>
      </c>
      <c r="CV88" s="128" t="s">
        <v>230</v>
      </c>
      <c r="CW88" s="126" t="s">
        <v>416</v>
      </c>
      <c r="CX88" s="128" t="s">
        <v>4947</v>
      </c>
      <c r="CY88" s="125" t="s">
        <v>230</v>
      </c>
      <c r="CZ88" s="125" t="s">
        <v>230</v>
      </c>
      <c r="DA88" s="125" t="s">
        <v>300</v>
      </c>
      <c r="DB88" s="125">
        <v>3</v>
      </c>
      <c r="DC88" s="125" t="s">
        <v>4948</v>
      </c>
      <c r="DD88" s="125" t="s">
        <v>230</v>
      </c>
      <c r="DE88" s="131" t="s">
        <v>416</v>
      </c>
      <c r="DF88" s="127" t="s">
        <v>4949</v>
      </c>
      <c r="DG88" s="125" t="s">
        <v>230</v>
      </c>
      <c r="DH88" s="128" t="s">
        <v>230</v>
      </c>
      <c r="DI88" s="128" t="s">
        <v>300</v>
      </c>
      <c r="DJ88" s="128">
        <v>3</v>
      </c>
      <c r="DK88" s="128" t="s">
        <v>230</v>
      </c>
      <c r="DL88" s="128" t="s">
        <v>230</v>
      </c>
      <c r="DM88" s="126" t="s">
        <v>2591</v>
      </c>
      <c r="DN88" s="128" t="s">
        <v>4950</v>
      </c>
      <c r="DO88" s="125" t="s">
        <v>230</v>
      </c>
      <c r="DP88" s="128" t="s">
        <v>230</v>
      </c>
      <c r="DQ88" s="128" t="s">
        <v>300</v>
      </c>
      <c r="DR88" s="128">
        <v>3</v>
      </c>
      <c r="DS88" s="128" t="s">
        <v>4948</v>
      </c>
      <c r="DT88" s="128" t="s">
        <v>230</v>
      </c>
      <c r="DU88" s="129" t="s">
        <v>416</v>
      </c>
      <c r="DV88" s="127" t="s">
        <v>4951</v>
      </c>
      <c r="DW88" s="125" t="s">
        <v>230</v>
      </c>
      <c r="DX88" s="128" t="s">
        <v>230</v>
      </c>
      <c r="DY88" s="128" t="s">
        <v>300</v>
      </c>
      <c r="DZ88" s="128">
        <v>3</v>
      </c>
      <c r="EA88" s="128" t="s">
        <v>4948</v>
      </c>
      <c r="EB88" s="128" t="s">
        <v>230</v>
      </c>
      <c r="EC88" s="126" t="s">
        <v>416</v>
      </c>
      <c r="ED88" s="128" t="s">
        <v>4952</v>
      </c>
      <c r="EE88" s="125" t="s">
        <v>230</v>
      </c>
      <c r="EF88" s="128" t="s">
        <v>230</v>
      </c>
      <c r="EG88" s="128" t="s">
        <v>300</v>
      </c>
      <c r="EH88" s="128">
        <v>3</v>
      </c>
      <c r="EI88" s="128" t="s">
        <v>4948</v>
      </c>
      <c r="EJ88" s="128" t="s">
        <v>230</v>
      </c>
      <c r="EK88" s="129" t="s">
        <v>416</v>
      </c>
      <c r="EL88" s="127" t="s">
        <v>4953</v>
      </c>
      <c r="EM88" s="125" t="s">
        <v>230</v>
      </c>
      <c r="EN88" s="128" t="s">
        <v>230</v>
      </c>
      <c r="EO88" s="128" t="s">
        <v>300</v>
      </c>
      <c r="EP88" s="128">
        <v>3</v>
      </c>
      <c r="EQ88" s="128" t="s">
        <v>4948</v>
      </c>
      <c r="ER88" s="128" t="s">
        <v>230</v>
      </c>
      <c r="ES88" s="126" t="s">
        <v>416</v>
      </c>
      <c r="ET88" s="128" t="s">
        <v>4954</v>
      </c>
      <c r="EU88" s="128">
        <v>260</v>
      </c>
      <c r="EV88" s="128" t="s">
        <v>4955</v>
      </c>
      <c r="EW88" s="128" t="s">
        <v>300</v>
      </c>
      <c r="EX88" s="128">
        <v>3</v>
      </c>
      <c r="EY88" s="128" t="s">
        <v>4956</v>
      </c>
      <c r="EZ88" s="128" t="s">
        <v>674</v>
      </c>
      <c r="FA88" s="129" t="s">
        <v>67</v>
      </c>
      <c r="FB88" s="127" t="s">
        <v>4957</v>
      </c>
      <c r="FC88" s="128">
        <v>3</v>
      </c>
      <c r="FD88" s="128" t="s">
        <v>4958</v>
      </c>
      <c r="FE88" s="128" t="s">
        <v>213</v>
      </c>
      <c r="FF88" s="128">
        <v>2</v>
      </c>
      <c r="FG88" s="128" t="s">
        <v>4959</v>
      </c>
      <c r="FH88" s="128" t="s">
        <v>4960</v>
      </c>
      <c r="FI88" s="126" t="s">
        <v>416</v>
      </c>
      <c r="FJ88" s="127" t="s">
        <v>4961</v>
      </c>
      <c r="FK88" s="128" t="s">
        <v>230</v>
      </c>
      <c r="FL88" s="128" t="s">
        <v>2387</v>
      </c>
      <c r="FM88" s="128" t="s">
        <v>230</v>
      </c>
      <c r="FN88" s="128" t="s">
        <v>230</v>
      </c>
      <c r="FO88" s="128" t="s">
        <v>4909</v>
      </c>
      <c r="FP88" s="125" t="s">
        <v>1927</v>
      </c>
      <c r="FQ88" s="126" t="s">
        <v>2388</v>
      </c>
      <c r="FR88" s="127" t="s">
        <v>4962</v>
      </c>
      <c r="FS88" s="128" t="s">
        <v>230</v>
      </c>
      <c r="FT88" s="128" t="s">
        <v>2387</v>
      </c>
      <c r="FU88" s="128" t="s">
        <v>230</v>
      </c>
      <c r="FV88" s="128" t="s">
        <v>230</v>
      </c>
      <c r="FW88" s="128" t="s">
        <v>4909</v>
      </c>
      <c r="FX88" s="128" t="s">
        <v>1927</v>
      </c>
      <c r="FY88" s="126" t="s">
        <v>2388</v>
      </c>
      <c r="FZ88" s="128" t="s">
        <v>4963</v>
      </c>
      <c r="GA88" s="128">
        <v>2</v>
      </c>
      <c r="GB88" s="128" t="s">
        <v>261</v>
      </c>
      <c r="GC88" s="128" t="s">
        <v>213</v>
      </c>
      <c r="GD88" s="128">
        <v>2</v>
      </c>
      <c r="GE88" s="128" t="s">
        <v>262</v>
      </c>
      <c r="GF88" s="128" t="s">
        <v>263</v>
      </c>
      <c r="GG88" s="129" t="s">
        <v>54</v>
      </c>
      <c r="GH88" s="127" t="s">
        <v>4964</v>
      </c>
      <c r="GI88" s="128">
        <v>0</v>
      </c>
      <c r="GJ88" s="128" t="s">
        <v>261</v>
      </c>
      <c r="GK88" s="128" t="s">
        <v>213</v>
      </c>
      <c r="GL88" s="128">
        <v>2</v>
      </c>
      <c r="GM88" s="128" t="s">
        <v>262</v>
      </c>
      <c r="GN88" s="128" t="s">
        <v>263</v>
      </c>
      <c r="GO88" s="126" t="s">
        <v>54</v>
      </c>
      <c r="GP88" s="128" t="s">
        <v>4965</v>
      </c>
      <c r="GQ88" s="128">
        <v>2</v>
      </c>
      <c r="GR88" s="128" t="s">
        <v>261</v>
      </c>
      <c r="GS88" s="128" t="s">
        <v>213</v>
      </c>
      <c r="GT88" s="128">
        <v>2</v>
      </c>
      <c r="GU88" s="128" t="s">
        <v>262</v>
      </c>
      <c r="GV88" s="128" t="s">
        <v>263</v>
      </c>
      <c r="GW88" s="129" t="s">
        <v>54</v>
      </c>
      <c r="GX88" s="127" t="s">
        <v>4966</v>
      </c>
      <c r="GY88" s="128">
        <v>0</v>
      </c>
      <c r="GZ88" s="128" t="s">
        <v>261</v>
      </c>
      <c r="HA88" s="128" t="s">
        <v>213</v>
      </c>
      <c r="HB88" s="128">
        <v>2</v>
      </c>
      <c r="HC88" s="128" t="s">
        <v>262</v>
      </c>
      <c r="HD88" s="128" t="s">
        <v>263</v>
      </c>
      <c r="HE88" s="126" t="s">
        <v>54</v>
      </c>
      <c r="HF88" s="128" t="s">
        <v>4967</v>
      </c>
      <c r="HG88" s="128">
        <v>0</v>
      </c>
      <c r="HH88" s="128" t="s">
        <v>261</v>
      </c>
      <c r="HI88" s="128" t="s">
        <v>213</v>
      </c>
      <c r="HJ88" s="128">
        <v>2</v>
      </c>
      <c r="HK88" s="128" t="s">
        <v>262</v>
      </c>
      <c r="HL88" s="128" t="s">
        <v>263</v>
      </c>
      <c r="HM88" s="129" t="s">
        <v>54</v>
      </c>
      <c r="HN88" s="127" t="s">
        <v>4968</v>
      </c>
      <c r="HO88" s="128">
        <v>2</v>
      </c>
      <c r="HP88" s="128" t="s">
        <v>261</v>
      </c>
      <c r="HQ88" s="128" t="s">
        <v>213</v>
      </c>
      <c r="HR88" s="128">
        <v>2</v>
      </c>
      <c r="HS88" s="128" t="s">
        <v>262</v>
      </c>
      <c r="HT88" s="128" t="s">
        <v>263</v>
      </c>
      <c r="HU88" s="126" t="s">
        <v>54</v>
      </c>
      <c r="HV88" s="128" t="s">
        <v>4969</v>
      </c>
      <c r="HW88" s="128">
        <v>1</v>
      </c>
      <c r="HX88" s="128" t="s">
        <v>261</v>
      </c>
      <c r="HY88" s="128" t="s">
        <v>213</v>
      </c>
      <c r="HZ88" s="128">
        <v>2</v>
      </c>
      <c r="IA88" s="128" t="s">
        <v>262</v>
      </c>
      <c r="IB88" s="128" t="s">
        <v>263</v>
      </c>
      <c r="IC88" s="129" t="s">
        <v>54</v>
      </c>
      <c r="ID88" s="127" t="s">
        <v>4970</v>
      </c>
      <c r="IE88" s="128">
        <v>1</v>
      </c>
      <c r="IF88" s="128" t="s">
        <v>261</v>
      </c>
      <c r="IG88" s="128" t="s">
        <v>213</v>
      </c>
      <c r="IH88" s="128">
        <v>2</v>
      </c>
      <c r="II88" s="128" t="s">
        <v>262</v>
      </c>
      <c r="IJ88" s="128" t="s">
        <v>263</v>
      </c>
      <c r="IK88" s="126" t="s">
        <v>54</v>
      </c>
      <c r="IL88" s="128" t="s">
        <v>4971</v>
      </c>
      <c r="IM88" s="128">
        <v>3</v>
      </c>
      <c r="IN88" s="128" t="s">
        <v>261</v>
      </c>
      <c r="IO88" s="128" t="s">
        <v>213</v>
      </c>
      <c r="IP88" s="128">
        <v>2</v>
      </c>
      <c r="IQ88" s="128" t="s">
        <v>262</v>
      </c>
      <c r="IR88" s="128" t="s">
        <v>263</v>
      </c>
      <c r="IS88" s="129" t="s">
        <v>54</v>
      </c>
    </row>
    <row r="89" spans="1:253" s="123" customFormat="1" ht="12.75" customHeight="1">
      <c r="A89" s="123" t="s">
        <v>4972</v>
      </c>
      <c r="B89" s="123" t="s">
        <v>512</v>
      </c>
      <c r="C89" s="123" t="s">
        <v>4973</v>
      </c>
      <c r="D89" s="123" t="s">
        <v>4974</v>
      </c>
      <c r="E89" s="123" t="s">
        <v>4975</v>
      </c>
      <c r="F89" s="123" t="s">
        <v>4976</v>
      </c>
      <c r="G89" s="116">
        <v>31989000</v>
      </c>
      <c r="H89" s="117" t="s">
        <v>709</v>
      </c>
      <c r="I89" s="117" t="s">
        <v>213</v>
      </c>
      <c r="J89" s="117">
        <v>2</v>
      </c>
      <c r="K89" s="117" t="s">
        <v>4977</v>
      </c>
      <c r="L89" s="117" t="s">
        <v>4978</v>
      </c>
      <c r="M89" s="118" t="s">
        <v>612</v>
      </c>
      <c r="N89" s="127" t="s">
        <v>4979</v>
      </c>
      <c r="O89" s="119">
        <v>178440</v>
      </c>
      <c r="P89" s="119" t="s">
        <v>4980</v>
      </c>
      <c r="Q89" s="119" t="s">
        <v>213</v>
      </c>
      <c r="R89" s="119">
        <v>2</v>
      </c>
      <c r="S89" s="119" t="s">
        <v>4981</v>
      </c>
      <c r="T89" s="119" t="s">
        <v>4982</v>
      </c>
      <c r="U89" s="120" t="s">
        <v>612</v>
      </c>
      <c r="V89" s="127" t="s">
        <v>4983</v>
      </c>
      <c r="W89" s="117">
        <v>16328000</v>
      </c>
      <c r="X89" s="117" t="s">
        <v>4984</v>
      </c>
      <c r="Y89" s="117" t="s">
        <v>213</v>
      </c>
      <c r="Z89" s="117">
        <v>2</v>
      </c>
      <c r="AA89" s="117" t="s">
        <v>4985</v>
      </c>
      <c r="AB89" s="117" t="s">
        <v>4986</v>
      </c>
      <c r="AC89" s="118" t="s">
        <v>612</v>
      </c>
      <c r="AD89" s="127" t="s">
        <v>4987</v>
      </c>
      <c r="AE89" s="125">
        <v>1368000</v>
      </c>
      <c r="AF89" s="125" t="s">
        <v>4988</v>
      </c>
      <c r="AG89" s="125" t="s">
        <v>300</v>
      </c>
      <c r="AH89" s="125">
        <v>3</v>
      </c>
      <c r="AI89" s="125" t="s">
        <v>4989</v>
      </c>
      <c r="AJ89" s="125" t="s">
        <v>4990</v>
      </c>
      <c r="AK89" s="126" t="s">
        <v>50</v>
      </c>
      <c r="AL89" s="127" t="s">
        <v>4991</v>
      </c>
      <c r="AM89" s="117">
        <v>1100000</v>
      </c>
      <c r="AN89" s="117" t="s">
        <v>4992</v>
      </c>
      <c r="AO89" s="117" t="s">
        <v>213</v>
      </c>
      <c r="AP89" s="117">
        <v>2</v>
      </c>
      <c r="AQ89" s="117" t="s">
        <v>4993</v>
      </c>
      <c r="AR89" s="117" t="s">
        <v>4994</v>
      </c>
      <c r="AS89" s="118" t="s">
        <v>50</v>
      </c>
      <c r="AT89" s="128" t="s">
        <v>4995</v>
      </c>
      <c r="AU89" s="125" t="s">
        <v>230</v>
      </c>
      <c r="AV89" s="125">
        <v>0</v>
      </c>
      <c r="AW89" s="125" t="s">
        <v>213</v>
      </c>
      <c r="AX89" s="125">
        <v>2</v>
      </c>
      <c r="AY89" s="125" t="s">
        <v>4996</v>
      </c>
      <c r="AZ89" s="125">
        <v>0</v>
      </c>
      <c r="BA89" s="126" t="s">
        <v>476</v>
      </c>
      <c r="BB89" s="127" t="s">
        <v>4997</v>
      </c>
      <c r="BC89" s="117" t="s">
        <v>230</v>
      </c>
      <c r="BD89" s="117" t="s">
        <v>4998</v>
      </c>
      <c r="BE89" s="117" t="s">
        <v>213</v>
      </c>
      <c r="BF89" s="117">
        <v>2</v>
      </c>
      <c r="BG89" s="117" t="s">
        <v>4999</v>
      </c>
      <c r="BH89" s="117" t="s">
        <v>5000</v>
      </c>
      <c r="BI89" s="118" t="s">
        <v>476</v>
      </c>
      <c r="BJ89" s="128" t="s">
        <v>5001</v>
      </c>
      <c r="BK89" s="128">
        <v>3</v>
      </c>
      <c r="BL89" s="128" t="s">
        <v>5002</v>
      </c>
      <c r="BM89" s="128" t="s">
        <v>300</v>
      </c>
      <c r="BN89" s="128">
        <v>3</v>
      </c>
      <c r="BO89" s="128" t="s">
        <v>5003</v>
      </c>
      <c r="BP89" s="125" t="s">
        <v>609</v>
      </c>
      <c r="BQ89" s="129" t="s">
        <v>400</v>
      </c>
      <c r="BR89" s="127" t="s">
        <v>5004</v>
      </c>
      <c r="BS89" s="121">
        <v>0</v>
      </c>
      <c r="BT89" s="121">
        <v>0</v>
      </c>
      <c r="BU89" s="121" t="s">
        <v>213</v>
      </c>
      <c r="BV89" s="121">
        <v>2</v>
      </c>
      <c r="BW89" s="121">
        <v>0</v>
      </c>
      <c r="BX89" s="121">
        <v>0</v>
      </c>
      <c r="BY89" s="118" t="s">
        <v>476</v>
      </c>
      <c r="BZ89" s="128" t="s">
        <v>5005</v>
      </c>
      <c r="CA89" s="128">
        <v>0</v>
      </c>
      <c r="CB89" s="128">
        <v>0</v>
      </c>
      <c r="CC89" s="128" t="s">
        <v>213</v>
      </c>
      <c r="CD89" s="128">
        <v>2</v>
      </c>
      <c r="CE89" s="128">
        <v>0</v>
      </c>
      <c r="CF89" s="128">
        <v>0</v>
      </c>
      <c r="CG89" s="129" t="s">
        <v>476</v>
      </c>
      <c r="CH89" s="127" t="s">
        <v>5006</v>
      </c>
      <c r="CI89" s="128" t="e">
        <v>#N/A</v>
      </c>
      <c r="CJ89" s="128" t="e">
        <v>#N/A</v>
      </c>
      <c r="CK89" s="128" t="e">
        <v>#N/A</v>
      </c>
      <c r="CL89" s="128" t="e">
        <v>#N/A</v>
      </c>
      <c r="CM89" s="128" t="e">
        <v>#N/A</v>
      </c>
      <c r="CN89" s="128" t="e">
        <v>#N/A</v>
      </c>
      <c r="CO89" s="130" t="e">
        <v>#N/A</v>
      </c>
      <c r="CP89" s="128" t="s">
        <v>5007</v>
      </c>
      <c r="CQ89" s="121" t="s">
        <v>230</v>
      </c>
      <c r="CR89" s="121">
        <v>0</v>
      </c>
      <c r="CS89" s="121" t="s">
        <v>213</v>
      </c>
      <c r="CT89" s="121">
        <v>2</v>
      </c>
      <c r="CU89" s="121" t="s">
        <v>5008</v>
      </c>
      <c r="CV89" s="121">
        <v>0</v>
      </c>
      <c r="CW89" s="118" t="s">
        <v>476</v>
      </c>
      <c r="CX89" s="128" t="s">
        <v>5009</v>
      </c>
      <c r="CY89" s="125">
        <v>1310000</v>
      </c>
      <c r="CZ89" s="125" t="s">
        <v>5010</v>
      </c>
      <c r="DA89" s="125" t="s">
        <v>300</v>
      </c>
      <c r="DB89" s="125">
        <v>3</v>
      </c>
      <c r="DC89" s="125" t="s">
        <v>5011</v>
      </c>
      <c r="DD89" s="125" t="s">
        <v>5012</v>
      </c>
      <c r="DE89" s="131" t="s">
        <v>47</v>
      </c>
      <c r="DF89" s="127" t="s">
        <v>5013</v>
      </c>
      <c r="DG89" s="117">
        <v>13650000</v>
      </c>
      <c r="DH89" s="121" t="s">
        <v>5010</v>
      </c>
      <c r="DI89" s="121" t="s">
        <v>300</v>
      </c>
      <c r="DJ89" s="121">
        <v>3</v>
      </c>
      <c r="DK89" s="121" t="s">
        <v>5014</v>
      </c>
      <c r="DL89" s="121" t="s">
        <v>5015</v>
      </c>
      <c r="DM89" s="118" t="s">
        <v>50</v>
      </c>
      <c r="DN89" s="128" t="s">
        <v>5016</v>
      </c>
      <c r="DO89" s="125">
        <v>58000</v>
      </c>
      <c r="DP89" s="128" t="s">
        <v>5017</v>
      </c>
      <c r="DQ89" s="128" t="s">
        <v>300</v>
      </c>
      <c r="DR89" s="128">
        <v>3</v>
      </c>
      <c r="DS89" s="128" t="s">
        <v>5018</v>
      </c>
      <c r="DT89" s="128" t="s">
        <v>5015</v>
      </c>
      <c r="DU89" s="129" t="s">
        <v>47</v>
      </c>
      <c r="DV89" s="127" t="s">
        <v>5019</v>
      </c>
      <c r="DW89" s="117">
        <v>1310000</v>
      </c>
      <c r="DX89" s="121" t="s">
        <v>5010</v>
      </c>
      <c r="DY89" s="121" t="s">
        <v>300</v>
      </c>
      <c r="DZ89" s="121">
        <v>3</v>
      </c>
      <c r="EA89" s="121" t="s">
        <v>5011</v>
      </c>
      <c r="EB89" s="121" t="s">
        <v>5012</v>
      </c>
      <c r="EC89" s="118" t="s">
        <v>47</v>
      </c>
      <c r="ED89" s="128" t="s">
        <v>5020</v>
      </c>
      <c r="EE89" s="125">
        <v>0</v>
      </c>
      <c r="EF89" s="128" t="s">
        <v>5010</v>
      </c>
      <c r="EG89" s="128" t="s">
        <v>300</v>
      </c>
      <c r="EH89" s="128">
        <v>3</v>
      </c>
      <c r="EI89" s="128" t="s">
        <v>5018</v>
      </c>
      <c r="EJ89" s="128" t="s">
        <v>5012</v>
      </c>
      <c r="EK89" s="129" t="s">
        <v>47</v>
      </c>
      <c r="EL89" s="127" t="s">
        <v>5021</v>
      </c>
      <c r="EM89" s="117">
        <v>0</v>
      </c>
      <c r="EN89" s="121" t="s">
        <v>5010</v>
      </c>
      <c r="EO89" s="121" t="s">
        <v>300</v>
      </c>
      <c r="EP89" s="121">
        <v>3</v>
      </c>
      <c r="EQ89" s="121" t="s">
        <v>5018</v>
      </c>
      <c r="ER89" s="121" t="s">
        <v>5012</v>
      </c>
      <c r="ES89" s="118" t="s">
        <v>47</v>
      </c>
      <c r="ET89" s="128" t="s">
        <v>5022</v>
      </c>
      <c r="EU89" s="128">
        <v>3</v>
      </c>
      <c r="EV89" s="128" t="s">
        <v>5002</v>
      </c>
      <c r="EW89" s="128" t="s">
        <v>300</v>
      </c>
      <c r="EX89" s="128">
        <v>3</v>
      </c>
      <c r="EY89" s="128" t="s">
        <v>5003</v>
      </c>
      <c r="EZ89" s="128" t="s">
        <v>609</v>
      </c>
      <c r="FA89" s="129" t="s">
        <v>400</v>
      </c>
      <c r="FB89" s="127" t="s">
        <v>5023</v>
      </c>
      <c r="FC89" s="121">
        <v>2</v>
      </c>
      <c r="FD89" s="121">
        <v>0</v>
      </c>
      <c r="FE89" s="121" t="s">
        <v>213</v>
      </c>
      <c r="FF89" s="121">
        <v>2</v>
      </c>
      <c r="FG89" s="121">
        <v>0</v>
      </c>
      <c r="FH89" s="121">
        <v>0</v>
      </c>
      <c r="FI89" s="118" t="s">
        <v>476</v>
      </c>
      <c r="FJ89" s="127" t="s">
        <v>5024</v>
      </c>
      <c r="FK89" s="128">
        <v>1</v>
      </c>
      <c r="FL89" s="128" t="s">
        <v>1021</v>
      </c>
      <c r="FM89" s="128" t="s">
        <v>300</v>
      </c>
      <c r="FN89" s="128">
        <v>3</v>
      </c>
      <c r="FO89" s="128" t="s">
        <v>5025</v>
      </c>
      <c r="FP89" s="125" t="s">
        <v>5026</v>
      </c>
      <c r="FQ89" s="126" t="s">
        <v>54</v>
      </c>
      <c r="FR89" s="127" t="s">
        <v>5027</v>
      </c>
      <c r="FS89" s="121">
        <v>0</v>
      </c>
      <c r="FT89" s="121">
        <v>0</v>
      </c>
      <c r="FU89" s="121" t="s">
        <v>213</v>
      </c>
      <c r="FV89" s="121">
        <v>2</v>
      </c>
      <c r="FW89" s="121" t="s">
        <v>5028</v>
      </c>
      <c r="FX89" s="121">
        <v>0</v>
      </c>
      <c r="FY89" s="118" t="s">
        <v>476</v>
      </c>
      <c r="FZ89" s="128" t="s">
        <v>5029</v>
      </c>
      <c r="GA89" s="128">
        <v>0</v>
      </c>
      <c r="GB89" s="128" t="s">
        <v>634</v>
      </c>
      <c r="GC89" s="128" t="s">
        <v>213</v>
      </c>
      <c r="GD89" s="128">
        <v>2</v>
      </c>
      <c r="GE89" s="128" t="s">
        <v>635</v>
      </c>
      <c r="GF89" s="128" t="s">
        <v>636</v>
      </c>
      <c r="GG89" s="129" t="s">
        <v>637</v>
      </c>
      <c r="GH89" s="127" t="s">
        <v>5030</v>
      </c>
      <c r="GI89" s="121">
        <v>1</v>
      </c>
      <c r="GJ89" s="121" t="s">
        <v>5031</v>
      </c>
      <c r="GK89" s="121" t="s">
        <v>300</v>
      </c>
      <c r="GL89" s="121">
        <v>3</v>
      </c>
      <c r="GM89" s="121" t="s">
        <v>5032</v>
      </c>
      <c r="GN89" s="121" t="s">
        <v>5033</v>
      </c>
      <c r="GO89" s="118" t="s">
        <v>54</v>
      </c>
      <c r="GP89" s="128" t="s">
        <v>5034</v>
      </c>
      <c r="GQ89" s="128">
        <v>0</v>
      </c>
      <c r="GR89" s="128" t="s">
        <v>634</v>
      </c>
      <c r="GS89" s="128" t="s">
        <v>213</v>
      </c>
      <c r="GT89" s="128">
        <v>2</v>
      </c>
      <c r="GU89" s="128" t="s">
        <v>635</v>
      </c>
      <c r="GV89" s="128" t="s">
        <v>636</v>
      </c>
      <c r="GW89" s="129" t="s">
        <v>637</v>
      </c>
      <c r="GX89" s="127" t="s">
        <v>5035</v>
      </c>
      <c r="GY89" s="121">
        <v>0</v>
      </c>
      <c r="GZ89" s="121" t="s">
        <v>634</v>
      </c>
      <c r="HA89" s="121" t="s">
        <v>213</v>
      </c>
      <c r="HB89" s="121">
        <v>2</v>
      </c>
      <c r="HC89" s="121" t="s">
        <v>635</v>
      </c>
      <c r="HD89" s="121" t="s">
        <v>636</v>
      </c>
      <c r="HE89" s="118" t="s">
        <v>637</v>
      </c>
      <c r="HF89" s="128" t="s">
        <v>5036</v>
      </c>
      <c r="HG89" s="128">
        <v>0</v>
      </c>
      <c r="HH89" s="128" t="s">
        <v>634</v>
      </c>
      <c r="HI89" s="128" t="s">
        <v>213</v>
      </c>
      <c r="HJ89" s="128">
        <v>2</v>
      </c>
      <c r="HK89" s="128" t="s">
        <v>635</v>
      </c>
      <c r="HL89" s="128" t="s">
        <v>636</v>
      </c>
      <c r="HM89" s="129" t="s">
        <v>637</v>
      </c>
      <c r="HN89" s="127" t="s">
        <v>5037</v>
      </c>
      <c r="HO89" s="121">
        <v>1</v>
      </c>
      <c r="HP89" s="121" t="s">
        <v>5038</v>
      </c>
      <c r="HQ89" s="121" t="s">
        <v>300</v>
      </c>
      <c r="HR89" s="121">
        <v>3</v>
      </c>
      <c r="HS89" s="121" t="s">
        <v>5039</v>
      </c>
      <c r="HT89" s="121" t="s">
        <v>5040</v>
      </c>
      <c r="HU89" s="118" t="s">
        <v>54</v>
      </c>
      <c r="HV89" s="128" t="s">
        <v>5041</v>
      </c>
      <c r="HW89" s="128">
        <v>0</v>
      </c>
      <c r="HX89" s="128" t="s">
        <v>634</v>
      </c>
      <c r="HY89" s="128" t="s">
        <v>213</v>
      </c>
      <c r="HZ89" s="128">
        <v>2</v>
      </c>
      <c r="IA89" s="128" t="s">
        <v>635</v>
      </c>
      <c r="IB89" s="128" t="s">
        <v>636</v>
      </c>
      <c r="IC89" s="129" t="s">
        <v>637</v>
      </c>
      <c r="ID89" s="127" t="s">
        <v>5042</v>
      </c>
      <c r="IE89" s="121">
        <v>0</v>
      </c>
      <c r="IF89" s="121" t="s">
        <v>634</v>
      </c>
      <c r="IG89" s="121" t="s">
        <v>213</v>
      </c>
      <c r="IH89" s="121">
        <v>2</v>
      </c>
      <c r="II89" s="121" t="s">
        <v>635</v>
      </c>
      <c r="IJ89" s="121" t="s">
        <v>636</v>
      </c>
      <c r="IK89" s="118" t="s">
        <v>637</v>
      </c>
      <c r="IL89" s="128" t="s">
        <v>5043</v>
      </c>
      <c r="IM89" s="128">
        <v>2</v>
      </c>
      <c r="IN89" s="128" t="s">
        <v>634</v>
      </c>
      <c r="IO89" s="128" t="s">
        <v>213</v>
      </c>
      <c r="IP89" s="128">
        <v>2</v>
      </c>
      <c r="IQ89" s="128" t="s">
        <v>635</v>
      </c>
      <c r="IR89" s="128" t="s">
        <v>636</v>
      </c>
      <c r="IS89" s="129" t="s">
        <v>637</v>
      </c>
    </row>
    <row r="90" spans="1:253" s="123" customFormat="1" ht="12.75" customHeight="1">
      <c r="A90" s="123" t="s">
        <v>5044</v>
      </c>
      <c r="B90" s="123" t="s">
        <v>704</v>
      </c>
      <c r="C90" s="123" t="s">
        <v>5045</v>
      </c>
      <c r="D90" s="123" t="s">
        <v>5046</v>
      </c>
      <c r="E90" s="123" t="s">
        <v>5047</v>
      </c>
      <c r="F90" s="123" t="s">
        <v>5048</v>
      </c>
      <c r="G90" s="116">
        <v>100979000</v>
      </c>
      <c r="H90" s="117" t="s">
        <v>5049</v>
      </c>
      <c r="I90" s="117" t="s">
        <v>213</v>
      </c>
      <c r="J90" s="117">
        <v>2</v>
      </c>
      <c r="K90" s="117" t="s">
        <v>5050</v>
      </c>
      <c r="L90" s="117" t="s">
        <v>5051</v>
      </c>
      <c r="M90" s="118" t="s">
        <v>54</v>
      </c>
      <c r="N90" s="127" t="s">
        <v>5052</v>
      </c>
      <c r="O90" s="119">
        <v>286130</v>
      </c>
      <c r="P90" s="119" t="s">
        <v>5053</v>
      </c>
      <c r="Q90" s="119" t="s">
        <v>213</v>
      </c>
      <c r="R90" s="119">
        <v>2</v>
      </c>
      <c r="S90" s="119" t="s">
        <v>5054</v>
      </c>
      <c r="T90" s="119" t="s">
        <v>5055</v>
      </c>
      <c r="U90" s="120" t="s">
        <v>48</v>
      </c>
      <c r="V90" s="127" t="s">
        <v>5056</v>
      </c>
      <c r="W90" s="117">
        <v>88754000</v>
      </c>
      <c r="X90" s="117" t="s">
        <v>5057</v>
      </c>
      <c r="Y90" s="117" t="s">
        <v>213</v>
      </c>
      <c r="Z90" s="117">
        <v>2</v>
      </c>
      <c r="AA90" s="117" t="s">
        <v>5058</v>
      </c>
      <c r="AB90" s="117" t="s">
        <v>5059</v>
      </c>
      <c r="AC90" s="118" t="s">
        <v>48</v>
      </c>
      <c r="AD90" s="127" t="s">
        <v>5060</v>
      </c>
      <c r="AE90" s="125">
        <v>8866000</v>
      </c>
      <c r="AF90" s="125" t="s">
        <v>5061</v>
      </c>
      <c r="AG90" s="125" t="s">
        <v>213</v>
      </c>
      <c r="AH90" s="125">
        <v>2</v>
      </c>
      <c r="AI90" s="125" t="s">
        <v>5062</v>
      </c>
      <c r="AJ90" s="125" t="s">
        <v>5063</v>
      </c>
      <c r="AK90" s="126" t="s">
        <v>48</v>
      </c>
      <c r="AL90" s="127" t="s">
        <v>5064</v>
      </c>
      <c r="AM90" s="117">
        <v>328000</v>
      </c>
      <c r="AN90" s="117" t="s">
        <v>5061</v>
      </c>
      <c r="AO90" s="117" t="s">
        <v>213</v>
      </c>
      <c r="AP90" s="117">
        <v>2</v>
      </c>
      <c r="AQ90" s="117" t="s">
        <v>5065</v>
      </c>
      <c r="AR90" s="117" t="s">
        <v>5059</v>
      </c>
      <c r="AS90" s="118" t="s">
        <v>3764</v>
      </c>
      <c r="AT90" s="128" t="s">
        <v>5066</v>
      </c>
      <c r="AU90" s="125" t="s">
        <v>230</v>
      </c>
      <c r="AV90" s="125" t="s">
        <v>230</v>
      </c>
      <c r="AW90" s="125" t="s">
        <v>230</v>
      </c>
      <c r="AX90" s="125" t="s">
        <v>230</v>
      </c>
      <c r="AY90" s="125" t="s">
        <v>5067</v>
      </c>
      <c r="AZ90" s="125" t="s">
        <v>230</v>
      </c>
      <c r="BA90" s="126" t="s">
        <v>231</v>
      </c>
      <c r="BB90" s="127" t="s">
        <v>5068</v>
      </c>
      <c r="BC90" s="117" t="s">
        <v>230</v>
      </c>
      <c r="BD90" s="117" t="s">
        <v>230</v>
      </c>
      <c r="BE90" s="117" t="s">
        <v>230</v>
      </c>
      <c r="BF90" s="117" t="s">
        <v>230</v>
      </c>
      <c r="BG90" s="117" t="s">
        <v>928</v>
      </c>
      <c r="BH90" s="117" t="s">
        <v>230</v>
      </c>
      <c r="BI90" s="118" t="s">
        <v>929</v>
      </c>
      <c r="BJ90" s="128" t="s">
        <v>5069</v>
      </c>
      <c r="BK90" s="128">
        <v>357</v>
      </c>
      <c r="BL90" s="128" t="s">
        <v>5070</v>
      </c>
      <c r="BM90" s="128" t="s">
        <v>213</v>
      </c>
      <c r="BN90" s="128">
        <v>2</v>
      </c>
      <c r="BO90" s="128" t="s">
        <v>5071</v>
      </c>
      <c r="BP90" s="125" t="s">
        <v>5072</v>
      </c>
      <c r="BQ90" s="129" t="s">
        <v>46</v>
      </c>
      <c r="BR90" s="127" t="s">
        <v>5073</v>
      </c>
      <c r="BS90" s="121" t="e">
        <v>#N/A</v>
      </c>
      <c r="BT90" s="121" t="e">
        <v>#N/A</v>
      </c>
      <c r="BU90" s="121" t="e">
        <v>#N/A</v>
      </c>
      <c r="BV90" s="121" t="e">
        <v>#N/A</v>
      </c>
      <c r="BW90" s="121" t="e">
        <v>#N/A</v>
      </c>
      <c r="BX90" s="121" t="e">
        <v>#N/A</v>
      </c>
      <c r="BY90" s="118" t="e">
        <v>#N/A</v>
      </c>
      <c r="BZ90" s="128" t="s">
        <v>5074</v>
      </c>
      <c r="CA90" s="128" t="e">
        <v>#N/A</v>
      </c>
      <c r="CB90" s="128" t="e">
        <v>#N/A</v>
      </c>
      <c r="CC90" s="128" t="e">
        <v>#N/A</v>
      </c>
      <c r="CD90" s="128" t="e">
        <v>#N/A</v>
      </c>
      <c r="CE90" s="128" t="e">
        <v>#N/A</v>
      </c>
      <c r="CF90" s="128" t="e">
        <v>#N/A</v>
      </c>
      <c r="CG90" s="129" t="e">
        <v>#N/A</v>
      </c>
      <c r="CH90" s="127" t="s">
        <v>5075</v>
      </c>
      <c r="CI90" s="128" t="e">
        <v>#N/A</v>
      </c>
      <c r="CJ90" s="128" t="e">
        <v>#N/A</v>
      </c>
      <c r="CK90" s="128" t="e">
        <v>#N/A</v>
      </c>
      <c r="CL90" s="128" t="e">
        <v>#N/A</v>
      </c>
      <c r="CM90" s="128" t="e">
        <v>#N/A</v>
      </c>
      <c r="CN90" s="128" t="e">
        <v>#N/A</v>
      </c>
      <c r="CO90" s="130" t="e">
        <v>#N/A</v>
      </c>
      <c r="CP90" s="128" t="s">
        <v>5076</v>
      </c>
      <c r="CQ90" s="121" t="s">
        <v>230</v>
      </c>
      <c r="CR90" s="121" t="s">
        <v>230</v>
      </c>
      <c r="CS90" s="121" t="s">
        <v>230</v>
      </c>
      <c r="CT90" s="121" t="s">
        <v>230</v>
      </c>
      <c r="CU90" s="121" t="s">
        <v>5067</v>
      </c>
      <c r="CV90" s="121" t="s">
        <v>230</v>
      </c>
      <c r="CW90" s="118" t="s">
        <v>231</v>
      </c>
      <c r="CX90" s="128" t="s">
        <v>5077</v>
      </c>
      <c r="CY90" s="125">
        <v>1215000</v>
      </c>
      <c r="CZ90" s="125" t="s">
        <v>5078</v>
      </c>
      <c r="DA90" s="125" t="s">
        <v>213</v>
      </c>
      <c r="DB90" s="125">
        <v>2</v>
      </c>
      <c r="DC90" s="125" t="s">
        <v>5079</v>
      </c>
      <c r="DD90" s="125" t="s">
        <v>5080</v>
      </c>
      <c r="DE90" s="131" t="s">
        <v>48</v>
      </c>
      <c r="DF90" s="127" t="s">
        <v>5081</v>
      </c>
      <c r="DG90" s="117">
        <v>79888000</v>
      </c>
      <c r="DH90" s="121" t="s">
        <v>5078</v>
      </c>
      <c r="DI90" s="121" t="s">
        <v>213</v>
      </c>
      <c r="DJ90" s="121">
        <v>2</v>
      </c>
      <c r="DK90" s="121" t="s">
        <v>5079</v>
      </c>
      <c r="DL90" s="121" t="s">
        <v>5080</v>
      </c>
      <c r="DM90" s="118" t="s">
        <v>48</v>
      </c>
      <c r="DN90" s="128" t="s">
        <v>5082</v>
      </c>
      <c r="DO90" s="125">
        <v>7651000</v>
      </c>
      <c r="DP90" s="128" t="s">
        <v>5078</v>
      </c>
      <c r="DQ90" s="128" t="s">
        <v>213</v>
      </c>
      <c r="DR90" s="128">
        <v>2</v>
      </c>
      <c r="DS90" s="128" t="s">
        <v>5079</v>
      </c>
      <c r="DT90" s="128" t="s">
        <v>5080</v>
      </c>
      <c r="DU90" s="129" t="s">
        <v>48</v>
      </c>
      <c r="DV90" s="127" t="s">
        <v>5083</v>
      </c>
      <c r="DW90" s="117">
        <v>1215000</v>
      </c>
      <c r="DX90" s="121" t="s">
        <v>5078</v>
      </c>
      <c r="DY90" s="121" t="s">
        <v>213</v>
      </c>
      <c r="DZ90" s="121">
        <v>2</v>
      </c>
      <c r="EA90" s="121" t="s">
        <v>5079</v>
      </c>
      <c r="EB90" s="121" t="s">
        <v>5080</v>
      </c>
      <c r="EC90" s="118" t="s">
        <v>48</v>
      </c>
      <c r="ED90" s="128" t="s">
        <v>5084</v>
      </c>
      <c r="EE90" s="125">
        <v>0</v>
      </c>
      <c r="EF90" s="128" t="s">
        <v>5078</v>
      </c>
      <c r="EG90" s="128" t="s">
        <v>213</v>
      </c>
      <c r="EH90" s="128">
        <v>2</v>
      </c>
      <c r="EI90" s="128" t="s">
        <v>5079</v>
      </c>
      <c r="EJ90" s="128" t="s">
        <v>5080</v>
      </c>
      <c r="EK90" s="129" t="s">
        <v>48</v>
      </c>
      <c r="EL90" s="127" t="s">
        <v>5085</v>
      </c>
      <c r="EM90" s="117">
        <v>0</v>
      </c>
      <c r="EN90" s="121" t="s">
        <v>5078</v>
      </c>
      <c r="EO90" s="121" t="s">
        <v>213</v>
      </c>
      <c r="EP90" s="121">
        <v>2</v>
      </c>
      <c r="EQ90" s="121" t="s">
        <v>5079</v>
      </c>
      <c r="ER90" s="121" t="s">
        <v>5080</v>
      </c>
      <c r="ES90" s="118" t="s">
        <v>48</v>
      </c>
      <c r="ET90" s="128" t="s">
        <v>5086</v>
      </c>
      <c r="EU90" s="128">
        <v>357</v>
      </c>
      <c r="EV90" s="128" t="s">
        <v>5070</v>
      </c>
      <c r="EW90" s="128" t="s">
        <v>213</v>
      </c>
      <c r="EX90" s="128">
        <v>2</v>
      </c>
      <c r="EY90" s="128" t="s">
        <v>5071</v>
      </c>
      <c r="EZ90" s="128" t="s">
        <v>5072</v>
      </c>
      <c r="FA90" s="129" t="s">
        <v>46</v>
      </c>
      <c r="FB90" s="127" t="s">
        <v>5087</v>
      </c>
      <c r="FC90" s="121">
        <v>4</v>
      </c>
      <c r="FD90" s="121" t="s">
        <v>230</v>
      </c>
      <c r="FE90" s="121" t="s">
        <v>213</v>
      </c>
      <c r="FF90" s="121">
        <v>2</v>
      </c>
      <c r="FG90" s="121" t="s">
        <v>5088</v>
      </c>
      <c r="FH90" s="121" t="s">
        <v>230</v>
      </c>
      <c r="FI90" s="118" t="s">
        <v>231</v>
      </c>
      <c r="FJ90" s="127" t="s">
        <v>5089</v>
      </c>
      <c r="FK90" s="128" t="e">
        <v>#N/A</v>
      </c>
      <c r="FL90" s="128" t="e">
        <v>#N/A</v>
      </c>
      <c r="FM90" s="128" t="e">
        <v>#N/A</v>
      </c>
      <c r="FN90" s="128" t="e">
        <v>#N/A</v>
      </c>
      <c r="FO90" s="128" t="e">
        <v>#N/A</v>
      </c>
      <c r="FP90" s="125" t="e">
        <v>#N/A</v>
      </c>
      <c r="FQ90" s="126" t="e">
        <v>#N/A</v>
      </c>
      <c r="FR90" s="127" t="s">
        <v>5090</v>
      </c>
      <c r="FS90" s="121" t="e">
        <v>#N/A</v>
      </c>
      <c r="FT90" s="121" t="e">
        <v>#N/A</v>
      </c>
      <c r="FU90" s="121" t="e">
        <v>#N/A</v>
      </c>
      <c r="FV90" s="121" t="e">
        <v>#N/A</v>
      </c>
      <c r="FW90" s="121" t="e">
        <v>#N/A</v>
      </c>
      <c r="FX90" s="121" t="e">
        <v>#N/A</v>
      </c>
      <c r="FY90" s="118" t="e">
        <v>#N/A</v>
      </c>
      <c r="FZ90" s="128" t="s">
        <v>5091</v>
      </c>
      <c r="GA90" s="128">
        <v>0</v>
      </c>
      <c r="GB90" s="128" t="s">
        <v>261</v>
      </c>
      <c r="GC90" s="128" t="s">
        <v>213</v>
      </c>
      <c r="GD90" s="128">
        <v>2</v>
      </c>
      <c r="GE90" s="128" t="s">
        <v>262</v>
      </c>
      <c r="GF90" s="128" t="s">
        <v>263</v>
      </c>
      <c r="GG90" s="129" t="s">
        <v>54</v>
      </c>
      <c r="GH90" s="127" t="s">
        <v>5092</v>
      </c>
      <c r="GI90" s="121">
        <v>1</v>
      </c>
      <c r="GJ90" s="121" t="s">
        <v>261</v>
      </c>
      <c r="GK90" s="121" t="s">
        <v>213</v>
      </c>
      <c r="GL90" s="121">
        <v>2</v>
      </c>
      <c r="GM90" s="121" t="s">
        <v>262</v>
      </c>
      <c r="GN90" s="121" t="s">
        <v>263</v>
      </c>
      <c r="GO90" s="118" t="s">
        <v>54</v>
      </c>
      <c r="GP90" s="128" t="s">
        <v>5093</v>
      </c>
      <c r="GQ90" s="128">
        <v>0</v>
      </c>
      <c r="GR90" s="128" t="s">
        <v>261</v>
      </c>
      <c r="GS90" s="128" t="s">
        <v>213</v>
      </c>
      <c r="GT90" s="128">
        <v>2</v>
      </c>
      <c r="GU90" s="128" t="s">
        <v>262</v>
      </c>
      <c r="GV90" s="128" t="s">
        <v>263</v>
      </c>
      <c r="GW90" s="129" t="s">
        <v>54</v>
      </c>
      <c r="GX90" s="127" t="s">
        <v>5094</v>
      </c>
      <c r="GY90" s="121">
        <v>0</v>
      </c>
      <c r="GZ90" s="121" t="s">
        <v>261</v>
      </c>
      <c r="HA90" s="121" t="s">
        <v>213</v>
      </c>
      <c r="HB90" s="121">
        <v>2</v>
      </c>
      <c r="HC90" s="121" t="s">
        <v>262</v>
      </c>
      <c r="HD90" s="121" t="s">
        <v>263</v>
      </c>
      <c r="HE90" s="118" t="s">
        <v>54</v>
      </c>
      <c r="HF90" s="128" t="s">
        <v>5095</v>
      </c>
      <c r="HG90" s="128">
        <v>0</v>
      </c>
      <c r="HH90" s="128" t="s">
        <v>261</v>
      </c>
      <c r="HI90" s="128" t="s">
        <v>213</v>
      </c>
      <c r="HJ90" s="128">
        <v>2</v>
      </c>
      <c r="HK90" s="128" t="s">
        <v>262</v>
      </c>
      <c r="HL90" s="128" t="s">
        <v>263</v>
      </c>
      <c r="HM90" s="129" t="s">
        <v>54</v>
      </c>
      <c r="HN90" s="127" t="s">
        <v>5096</v>
      </c>
      <c r="HO90" s="121">
        <v>2</v>
      </c>
      <c r="HP90" s="121" t="s">
        <v>261</v>
      </c>
      <c r="HQ90" s="121" t="s">
        <v>213</v>
      </c>
      <c r="HR90" s="121">
        <v>2</v>
      </c>
      <c r="HS90" s="121" t="s">
        <v>262</v>
      </c>
      <c r="HT90" s="121" t="s">
        <v>263</v>
      </c>
      <c r="HU90" s="118" t="s">
        <v>54</v>
      </c>
      <c r="HV90" s="128" t="s">
        <v>5097</v>
      </c>
      <c r="HW90" s="128">
        <v>1</v>
      </c>
      <c r="HX90" s="128" t="s">
        <v>261</v>
      </c>
      <c r="HY90" s="128" t="s">
        <v>213</v>
      </c>
      <c r="HZ90" s="128">
        <v>2</v>
      </c>
      <c r="IA90" s="128" t="s">
        <v>262</v>
      </c>
      <c r="IB90" s="128" t="s">
        <v>263</v>
      </c>
      <c r="IC90" s="129" t="s">
        <v>54</v>
      </c>
      <c r="ID90" s="127" t="s">
        <v>5098</v>
      </c>
      <c r="IE90" s="121">
        <v>1</v>
      </c>
      <c r="IF90" s="121" t="s">
        <v>261</v>
      </c>
      <c r="IG90" s="121" t="s">
        <v>213</v>
      </c>
      <c r="IH90" s="121">
        <v>2</v>
      </c>
      <c r="II90" s="121" t="s">
        <v>262</v>
      </c>
      <c r="IJ90" s="121" t="s">
        <v>263</v>
      </c>
      <c r="IK90" s="118" t="s">
        <v>54</v>
      </c>
      <c r="IL90" s="128" t="s">
        <v>5099</v>
      </c>
      <c r="IM90" s="128">
        <v>3</v>
      </c>
      <c r="IN90" s="128" t="s">
        <v>261</v>
      </c>
      <c r="IO90" s="128" t="s">
        <v>213</v>
      </c>
      <c r="IP90" s="128">
        <v>2</v>
      </c>
      <c r="IQ90" s="128" t="s">
        <v>262</v>
      </c>
      <c r="IR90" s="128" t="s">
        <v>263</v>
      </c>
      <c r="IS90" s="129" t="s">
        <v>54</v>
      </c>
    </row>
    <row r="91" spans="1:253" s="123" customFormat="1" ht="12.75" customHeight="1">
      <c r="A91" s="123" t="s">
        <v>5100</v>
      </c>
      <c r="B91" s="123" t="s">
        <v>273</v>
      </c>
      <c r="C91" s="123" t="s">
        <v>5101</v>
      </c>
      <c r="D91" s="123" t="s">
        <v>5046</v>
      </c>
      <c r="E91" s="123" t="s">
        <v>5047</v>
      </c>
      <c r="F91" s="123" t="s">
        <v>5102</v>
      </c>
      <c r="G91" s="116">
        <v>100979000</v>
      </c>
      <c r="H91" s="117" t="s">
        <v>5049</v>
      </c>
      <c r="I91" s="117" t="s">
        <v>213</v>
      </c>
      <c r="J91" s="117">
        <v>2</v>
      </c>
      <c r="K91" s="117" t="s">
        <v>5050</v>
      </c>
      <c r="L91" s="117" t="s">
        <v>5103</v>
      </c>
      <c r="M91" s="118" t="s">
        <v>1577</v>
      </c>
      <c r="N91" s="127" t="s">
        <v>5104</v>
      </c>
      <c r="O91" s="119">
        <v>138354</v>
      </c>
      <c r="P91" s="119" t="s">
        <v>5105</v>
      </c>
      <c r="Q91" s="119" t="s">
        <v>213</v>
      </c>
      <c r="R91" s="119">
        <v>2</v>
      </c>
      <c r="S91" s="119" t="s">
        <v>5106</v>
      </c>
      <c r="T91" s="119" t="s">
        <v>5055</v>
      </c>
      <c r="U91" s="120" t="s">
        <v>586</v>
      </c>
      <c r="V91" s="127" t="s">
        <v>5107</v>
      </c>
      <c r="W91" s="117">
        <v>24136000</v>
      </c>
      <c r="X91" s="117" t="s">
        <v>2344</v>
      </c>
      <c r="Y91" s="117" t="s">
        <v>213</v>
      </c>
      <c r="Z91" s="117">
        <v>2</v>
      </c>
      <c r="AA91" s="117" t="s">
        <v>5108</v>
      </c>
      <c r="AB91" s="117" t="s">
        <v>5109</v>
      </c>
      <c r="AC91" s="118" t="s">
        <v>586</v>
      </c>
      <c r="AD91" s="127" t="s">
        <v>5110</v>
      </c>
      <c r="AE91" s="125">
        <v>231000</v>
      </c>
      <c r="AF91" s="125" t="s">
        <v>5111</v>
      </c>
      <c r="AG91" s="125" t="s">
        <v>213</v>
      </c>
      <c r="AH91" s="125">
        <v>2</v>
      </c>
      <c r="AI91" s="125" t="s">
        <v>5112</v>
      </c>
      <c r="AJ91" s="125" t="s">
        <v>5113</v>
      </c>
      <c r="AK91" s="126" t="s">
        <v>3764</v>
      </c>
      <c r="AL91" s="127" t="s">
        <v>5114</v>
      </c>
      <c r="AM91" s="117">
        <v>231000</v>
      </c>
      <c r="AN91" s="117" t="s">
        <v>5111</v>
      </c>
      <c r="AO91" s="117" t="s">
        <v>213</v>
      </c>
      <c r="AP91" s="117">
        <v>2</v>
      </c>
      <c r="AQ91" s="117" t="s">
        <v>5115</v>
      </c>
      <c r="AR91" s="117" t="s">
        <v>5113</v>
      </c>
      <c r="AS91" s="118" t="s">
        <v>3764</v>
      </c>
      <c r="AT91" s="128" t="s">
        <v>5116</v>
      </c>
      <c r="AU91" s="125" t="s">
        <v>230</v>
      </c>
      <c r="AV91" s="125" t="s">
        <v>230</v>
      </c>
      <c r="AW91" s="125" t="s">
        <v>230</v>
      </c>
      <c r="AX91" s="125" t="s">
        <v>230</v>
      </c>
      <c r="AY91" s="125" t="s">
        <v>230</v>
      </c>
      <c r="AZ91" s="125" t="s">
        <v>230</v>
      </c>
      <c r="BA91" s="126" t="s">
        <v>586</v>
      </c>
      <c r="BB91" s="127" t="s">
        <v>5117</v>
      </c>
      <c r="BC91" s="117" t="s">
        <v>230</v>
      </c>
      <c r="BD91" s="117" t="s">
        <v>230</v>
      </c>
      <c r="BE91" s="117" t="s">
        <v>230</v>
      </c>
      <c r="BF91" s="117" t="s">
        <v>230</v>
      </c>
      <c r="BG91" s="117" t="s">
        <v>928</v>
      </c>
      <c r="BH91" s="117" t="s">
        <v>230</v>
      </c>
      <c r="BI91" s="118" t="s">
        <v>929</v>
      </c>
      <c r="BJ91" s="128" t="s">
        <v>5118</v>
      </c>
      <c r="BK91" s="128">
        <v>259</v>
      </c>
      <c r="BL91" s="128" t="s">
        <v>2425</v>
      </c>
      <c r="BM91" s="128" t="s">
        <v>213</v>
      </c>
      <c r="BN91" s="128">
        <v>2</v>
      </c>
      <c r="BO91" s="128" t="s">
        <v>5119</v>
      </c>
      <c r="BP91" s="125" t="s">
        <v>256</v>
      </c>
      <c r="BQ91" s="129" t="s">
        <v>46</v>
      </c>
      <c r="BR91" s="127" t="s">
        <v>5120</v>
      </c>
      <c r="BS91" s="121" t="s">
        <v>230</v>
      </c>
      <c r="BT91" s="121" t="s">
        <v>230</v>
      </c>
      <c r="BU91" s="121" t="s">
        <v>230</v>
      </c>
      <c r="BV91" s="121" t="s">
        <v>230</v>
      </c>
      <c r="BW91" s="121" t="s">
        <v>230</v>
      </c>
      <c r="BX91" s="121" t="s">
        <v>230</v>
      </c>
      <c r="BY91" s="118" t="s">
        <v>586</v>
      </c>
      <c r="BZ91" s="128" t="s">
        <v>5121</v>
      </c>
      <c r="CA91" s="128" t="s">
        <v>230</v>
      </c>
      <c r="CB91" s="128" t="s">
        <v>230</v>
      </c>
      <c r="CC91" s="128" t="s">
        <v>230</v>
      </c>
      <c r="CD91" s="128" t="s">
        <v>230</v>
      </c>
      <c r="CE91" s="128" t="s">
        <v>230</v>
      </c>
      <c r="CF91" s="128" t="s">
        <v>230</v>
      </c>
      <c r="CG91" s="129" t="s">
        <v>586</v>
      </c>
      <c r="CH91" s="127" t="s">
        <v>5122</v>
      </c>
      <c r="CI91" s="128" t="e">
        <v>#N/A</v>
      </c>
      <c r="CJ91" s="128" t="e">
        <v>#N/A</v>
      </c>
      <c r="CK91" s="128" t="e">
        <v>#N/A</v>
      </c>
      <c r="CL91" s="128" t="e">
        <v>#N/A</v>
      </c>
      <c r="CM91" s="128" t="e">
        <v>#N/A</v>
      </c>
      <c r="CN91" s="128" t="e">
        <v>#N/A</v>
      </c>
      <c r="CO91" s="130" t="e">
        <v>#N/A</v>
      </c>
      <c r="CP91" s="128" t="s">
        <v>5123</v>
      </c>
      <c r="CQ91" s="121" t="s">
        <v>230</v>
      </c>
      <c r="CR91" s="121" t="s">
        <v>230</v>
      </c>
      <c r="CS91" s="121" t="s">
        <v>230</v>
      </c>
      <c r="CT91" s="121" t="s">
        <v>230</v>
      </c>
      <c r="CU91" s="121" t="s">
        <v>230</v>
      </c>
      <c r="CV91" s="121" t="s">
        <v>230</v>
      </c>
      <c r="CW91" s="118" t="s">
        <v>586</v>
      </c>
      <c r="CX91" s="128" t="s">
        <v>5124</v>
      </c>
      <c r="CY91" s="125">
        <v>231000</v>
      </c>
      <c r="CZ91" s="125" t="s">
        <v>5125</v>
      </c>
      <c r="DA91" s="125" t="s">
        <v>213</v>
      </c>
      <c r="DB91" s="125">
        <v>2</v>
      </c>
      <c r="DC91" s="125" t="s">
        <v>5126</v>
      </c>
      <c r="DD91" s="125" t="s">
        <v>5127</v>
      </c>
      <c r="DE91" s="131" t="s">
        <v>3764</v>
      </c>
      <c r="DF91" s="127" t="s">
        <v>5128</v>
      </c>
      <c r="DG91" s="117">
        <v>23905000</v>
      </c>
      <c r="DH91" s="121" t="s">
        <v>5125</v>
      </c>
      <c r="DI91" s="121" t="s">
        <v>213</v>
      </c>
      <c r="DJ91" s="121">
        <v>2</v>
      </c>
      <c r="DK91" s="121" t="s">
        <v>5126</v>
      </c>
      <c r="DL91" s="121" t="s">
        <v>5127</v>
      </c>
      <c r="DM91" s="118" t="s">
        <v>3764</v>
      </c>
      <c r="DN91" s="128" t="s">
        <v>5129</v>
      </c>
      <c r="DO91" s="125">
        <v>0</v>
      </c>
      <c r="DP91" s="128" t="s">
        <v>5125</v>
      </c>
      <c r="DQ91" s="128" t="s">
        <v>213</v>
      </c>
      <c r="DR91" s="128">
        <v>2</v>
      </c>
      <c r="DS91" s="128" t="s">
        <v>5126</v>
      </c>
      <c r="DT91" s="128" t="s">
        <v>5127</v>
      </c>
      <c r="DU91" s="129" t="s">
        <v>3764</v>
      </c>
      <c r="DV91" s="127" t="s">
        <v>5130</v>
      </c>
      <c r="DW91" s="117">
        <v>231000</v>
      </c>
      <c r="DX91" s="121" t="s">
        <v>5125</v>
      </c>
      <c r="DY91" s="121" t="s">
        <v>213</v>
      </c>
      <c r="DZ91" s="121">
        <v>2</v>
      </c>
      <c r="EA91" s="121" t="s">
        <v>5126</v>
      </c>
      <c r="EB91" s="121" t="s">
        <v>5127</v>
      </c>
      <c r="EC91" s="118" t="s">
        <v>3764</v>
      </c>
      <c r="ED91" s="128" t="s">
        <v>5131</v>
      </c>
      <c r="EE91" s="125">
        <v>0</v>
      </c>
      <c r="EF91" s="128" t="s">
        <v>5125</v>
      </c>
      <c r="EG91" s="128" t="s">
        <v>213</v>
      </c>
      <c r="EH91" s="128">
        <v>2</v>
      </c>
      <c r="EI91" s="128" t="s">
        <v>5126</v>
      </c>
      <c r="EJ91" s="128" t="s">
        <v>5127</v>
      </c>
      <c r="EK91" s="129" t="s">
        <v>3764</v>
      </c>
      <c r="EL91" s="127" t="s">
        <v>5132</v>
      </c>
      <c r="EM91" s="117">
        <v>0</v>
      </c>
      <c r="EN91" s="121" t="s">
        <v>5125</v>
      </c>
      <c r="EO91" s="121" t="s">
        <v>213</v>
      </c>
      <c r="EP91" s="121">
        <v>2</v>
      </c>
      <c r="EQ91" s="121" t="s">
        <v>5126</v>
      </c>
      <c r="ER91" s="121" t="s">
        <v>5127</v>
      </c>
      <c r="ES91" s="118" t="s">
        <v>3764</v>
      </c>
      <c r="ET91" s="128" t="s">
        <v>5133</v>
      </c>
      <c r="EU91" s="128">
        <v>357</v>
      </c>
      <c r="EV91" s="128" t="s">
        <v>5070</v>
      </c>
      <c r="EW91" s="128" t="s">
        <v>213</v>
      </c>
      <c r="EX91" s="128">
        <v>2</v>
      </c>
      <c r="EY91" s="128" t="s">
        <v>5071</v>
      </c>
      <c r="EZ91" s="128" t="s">
        <v>5072</v>
      </c>
      <c r="FA91" s="129" t="s">
        <v>46</v>
      </c>
      <c r="FB91" s="127" t="s">
        <v>5134</v>
      </c>
      <c r="FC91" s="121">
        <v>4</v>
      </c>
      <c r="FD91" s="121">
        <v>0</v>
      </c>
      <c r="FE91" s="121" t="s">
        <v>213</v>
      </c>
      <c r="FF91" s="121">
        <v>2</v>
      </c>
      <c r="FG91" s="121" t="s">
        <v>5135</v>
      </c>
      <c r="FH91" s="121">
        <v>0</v>
      </c>
      <c r="FI91" s="118" t="s">
        <v>586</v>
      </c>
      <c r="FJ91" s="127" t="s">
        <v>5136</v>
      </c>
      <c r="FK91" s="128" t="s">
        <v>230</v>
      </c>
      <c r="FL91" s="128" t="s">
        <v>2387</v>
      </c>
      <c r="FM91" s="128" t="s">
        <v>230</v>
      </c>
      <c r="FN91" s="128" t="s">
        <v>230</v>
      </c>
      <c r="FO91" s="128">
        <v>0</v>
      </c>
      <c r="FP91" s="125">
        <v>0</v>
      </c>
      <c r="FQ91" s="126" t="s">
        <v>2388</v>
      </c>
      <c r="FR91" s="127" t="s">
        <v>5137</v>
      </c>
      <c r="FS91" s="121" t="s">
        <v>230</v>
      </c>
      <c r="FT91" s="121" t="s">
        <v>2387</v>
      </c>
      <c r="FU91" s="121" t="s">
        <v>230</v>
      </c>
      <c r="FV91" s="121" t="s">
        <v>230</v>
      </c>
      <c r="FW91" s="121">
        <v>0</v>
      </c>
      <c r="FX91" s="121">
        <v>0</v>
      </c>
      <c r="FY91" s="118" t="s">
        <v>2388</v>
      </c>
      <c r="FZ91" s="128" t="s">
        <v>5138</v>
      </c>
      <c r="GA91" s="128">
        <v>0</v>
      </c>
      <c r="GB91" s="128" t="s">
        <v>261</v>
      </c>
      <c r="GC91" s="128" t="s">
        <v>213</v>
      </c>
      <c r="GD91" s="128">
        <v>2</v>
      </c>
      <c r="GE91" s="128" t="s">
        <v>262</v>
      </c>
      <c r="GF91" s="128" t="s">
        <v>263</v>
      </c>
      <c r="GG91" s="129" t="s">
        <v>54</v>
      </c>
      <c r="GH91" s="127" t="s">
        <v>5139</v>
      </c>
      <c r="GI91" s="121">
        <v>1</v>
      </c>
      <c r="GJ91" s="121" t="s">
        <v>261</v>
      </c>
      <c r="GK91" s="121" t="s">
        <v>213</v>
      </c>
      <c r="GL91" s="121">
        <v>2</v>
      </c>
      <c r="GM91" s="121" t="s">
        <v>262</v>
      </c>
      <c r="GN91" s="121" t="s">
        <v>263</v>
      </c>
      <c r="GO91" s="118" t="s">
        <v>54</v>
      </c>
      <c r="GP91" s="128" t="s">
        <v>5140</v>
      </c>
      <c r="GQ91" s="128">
        <v>0</v>
      </c>
      <c r="GR91" s="128" t="s">
        <v>261</v>
      </c>
      <c r="GS91" s="128" t="s">
        <v>213</v>
      </c>
      <c r="GT91" s="128">
        <v>2</v>
      </c>
      <c r="GU91" s="128" t="s">
        <v>262</v>
      </c>
      <c r="GV91" s="128" t="s">
        <v>263</v>
      </c>
      <c r="GW91" s="129" t="s">
        <v>54</v>
      </c>
      <c r="GX91" s="127" t="s">
        <v>5141</v>
      </c>
      <c r="GY91" s="121">
        <v>0</v>
      </c>
      <c r="GZ91" s="121" t="s">
        <v>261</v>
      </c>
      <c r="HA91" s="121" t="s">
        <v>213</v>
      </c>
      <c r="HB91" s="121">
        <v>2</v>
      </c>
      <c r="HC91" s="121" t="s">
        <v>262</v>
      </c>
      <c r="HD91" s="121" t="s">
        <v>263</v>
      </c>
      <c r="HE91" s="118" t="s">
        <v>54</v>
      </c>
      <c r="HF91" s="128" t="s">
        <v>5142</v>
      </c>
      <c r="HG91" s="128">
        <v>0</v>
      </c>
      <c r="HH91" s="128" t="s">
        <v>261</v>
      </c>
      <c r="HI91" s="128" t="s">
        <v>213</v>
      </c>
      <c r="HJ91" s="128">
        <v>2</v>
      </c>
      <c r="HK91" s="128" t="s">
        <v>262</v>
      </c>
      <c r="HL91" s="128" t="s">
        <v>263</v>
      </c>
      <c r="HM91" s="129" t="s">
        <v>54</v>
      </c>
      <c r="HN91" s="127" t="s">
        <v>5143</v>
      </c>
      <c r="HO91" s="121">
        <v>2</v>
      </c>
      <c r="HP91" s="121" t="s">
        <v>261</v>
      </c>
      <c r="HQ91" s="121" t="s">
        <v>213</v>
      </c>
      <c r="HR91" s="121">
        <v>2</v>
      </c>
      <c r="HS91" s="121" t="s">
        <v>262</v>
      </c>
      <c r="HT91" s="121" t="s">
        <v>263</v>
      </c>
      <c r="HU91" s="118" t="s">
        <v>54</v>
      </c>
      <c r="HV91" s="128" t="s">
        <v>5144</v>
      </c>
      <c r="HW91" s="128">
        <v>1</v>
      </c>
      <c r="HX91" s="128" t="s">
        <v>261</v>
      </c>
      <c r="HY91" s="128" t="s">
        <v>213</v>
      </c>
      <c r="HZ91" s="128">
        <v>2</v>
      </c>
      <c r="IA91" s="128" t="s">
        <v>262</v>
      </c>
      <c r="IB91" s="128" t="s">
        <v>263</v>
      </c>
      <c r="IC91" s="129" t="s">
        <v>54</v>
      </c>
      <c r="ID91" s="127" t="s">
        <v>5145</v>
      </c>
      <c r="IE91" s="121">
        <v>1</v>
      </c>
      <c r="IF91" s="121" t="s">
        <v>261</v>
      </c>
      <c r="IG91" s="121" t="s">
        <v>213</v>
      </c>
      <c r="IH91" s="121">
        <v>2</v>
      </c>
      <c r="II91" s="121" t="s">
        <v>262</v>
      </c>
      <c r="IJ91" s="121" t="s">
        <v>263</v>
      </c>
      <c r="IK91" s="118" t="s">
        <v>54</v>
      </c>
      <c r="IL91" s="128" t="s">
        <v>5146</v>
      </c>
      <c r="IM91" s="128">
        <v>3</v>
      </c>
      <c r="IN91" s="128" t="s">
        <v>261</v>
      </c>
      <c r="IO91" s="128" t="s">
        <v>213</v>
      </c>
      <c r="IP91" s="128">
        <v>2</v>
      </c>
      <c r="IQ91" s="128" t="s">
        <v>262</v>
      </c>
      <c r="IR91" s="128" t="s">
        <v>263</v>
      </c>
      <c r="IS91" s="129" t="s">
        <v>54</v>
      </c>
    </row>
    <row r="92" spans="1:253" s="123" customFormat="1" ht="12.75" customHeight="1">
      <c r="A92" s="123" t="s">
        <v>5147</v>
      </c>
      <c r="B92" s="123" t="s">
        <v>2456</v>
      </c>
      <c r="C92" s="123" t="s">
        <v>5148</v>
      </c>
      <c r="D92" s="123" t="s">
        <v>5046</v>
      </c>
      <c r="E92" s="123" t="s">
        <v>5047</v>
      </c>
      <c r="F92" s="123" t="s">
        <v>5149</v>
      </c>
      <c r="G92" s="116">
        <v>100979000</v>
      </c>
      <c r="H92" s="117" t="s">
        <v>5049</v>
      </c>
      <c r="I92" s="117" t="s">
        <v>213</v>
      </c>
      <c r="J92" s="117">
        <v>2</v>
      </c>
      <c r="K92" s="117" t="s">
        <v>5150</v>
      </c>
      <c r="L92" s="117" t="s">
        <v>5109</v>
      </c>
      <c r="M92" s="118" t="s">
        <v>231</v>
      </c>
      <c r="N92" s="127" t="s">
        <v>5151</v>
      </c>
      <c r="O92" s="119">
        <v>138354</v>
      </c>
      <c r="P92" s="119" t="s">
        <v>5152</v>
      </c>
      <c r="Q92" s="119" t="s">
        <v>213</v>
      </c>
      <c r="R92" s="119">
        <v>2</v>
      </c>
      <c r="S92" s="119" t="s">
        <v>5153</v>
      </c>
      <c r="T92" s="119" t="s">
        <v>5154</v>
      </c>
      <c r="U92" s="120" t="s">
        <v>231</v>
      </c>
      <c r="V92" s="127" t="s">
        <v>5155</v>
      </c>
      <c r="W92" s="117">
        <v>10134000</v>
      </c>
      <c r="X92" s="117" t="s">
        <v>5152</v>
      </c>
      <c r="Y92" s="117" t="s">
        <v>213</v>
      </c>
      <c r="Z92" s="117">
        <v>2</v>
      </c>
      <c r="AA92" s="117" t="s">
        <v>5156</v>
      </c>
      <c r="AB92" s="117" t="s">
        <v>5154</v>
      </c>
      <c r="AC92" s="118" t="s">
        <v>231</v>
      </c>
      <c r="AD92" s="127" t="s">
        <v>5157</v>
      </c>
      <c r="AE92" s="125">
        <v>79000</v>
      </c>
      <c r="AF92" s="125" t="s">
        <v>5158</v>
      </c>
      <c r="AG92" s="125" t="s">
        <v>300</v>
      </c>
      <c r="AH92" s="125">
        <v>3</v>
      </c>
      <c r="AI92" s="125" t="s">
        <v>5159</v>
      </c>
      <c r="AJ92" s="125" t="s">
        <v>5160</v>
      </c>
      <c r="AK92" s="126" t="s">
        <v>5161</v>
      </c>
      <c r="AL92" s="127" t="s">
        <v>5162</v>
      </c>
      <c r="AM92" s="117">
        <v>79000</v>
      </c>
      <c r="AN92" s="117" t="s">
        <v>5158</v>
      </c>
      <c r="AO92" s="117" t="s">
        <v>213</v>
      </c>
      <c r="AP92" s="117">
        <v>2</v>
      </c>
      <c r="AQ92" s="117" t="s">
        <v>5163</v>
      </c>
      <c r="AR92" s="117" t="s">
        <v>5160</v>
      </c>
      <c r="AS92" s="118" t="s">
        <v>5161</v>
      </c>
      <c r="AT92" s="128" t="s">
        <v>5164</v>
      </c>
      <c r="AU92" s="125">
        <v>563</v>
      </c>
      <c r="AV92" s="125" t="s">
        <v>5165</v>
      </c>
      <c r="AW92" s="125" t="s">
        <v>213</v>
      </c>
      <c r="AX92" s="125">
        <v>2</v>
      </c>
      <c r="AY92" s="125" t="s">
        <v>5166</v>
      </c>
      <c r="AZ92" s="125" t="s">
        <v>230</v>
      </c>
      <c r="BA92" s="126" t="s">
        <v>231</v>
      </c>
      <c r="BB92" s="127" t="s">
        <v>5167</v>
      </c>
      <c r="BC92" s="117" t="s">
        <v>230</v>
      </c>
      <c r="BD92" s="117" t="s">
        <v>230</v>
      </c>
      <c r="BE92" s="117" t="s">
        <v>230</v>
      </c>
      <c r="BF92" s="117" t="s">
        <v>230</v>
      </c>
      <c r="BG92" s="117" t="s">
        <v>928</v>
      </c>
      <c r="BH92" s="117" t="s">
        <v>230</v>
      </c>
      <c r="BI92" s="118" t="s">
        <v>929</v>
      </c>
      <c r="BJ92" s="128" t="s">
        <v>5168</v>
      </c>
      <c r="BK92" s="128">
        <v>0</v>
      </c>
      <c r="BL92" s="128" t="s">
        <v>5169</v>
      </c>
      <c r="BM92" s="128" t="s">
        <v>218</v>
      </c>
      <c r="BN92" s="128">
        <v>1</v>
      </c>
      <c r="BO92" s="128" t="s">
        <v>5170</v>
      </c>
      <c r="BP92" s="125" t="s">
        <v>5171</v>
      </c>
      <c r="BQ92" s="129" t="s">
        <v>1837</v>
      </c>
      <c r="BR92" s="127" t="s">
        <v>5172</v>
      </c>
      <c r="BS92" s="121">
        <v>21681</v>
      </c>
      <c r="BT92" s="121" t="s">
        <v>5173</v>
      </c>
      <c r="BU92" s="121" t="s">
        <v>213</v>
      </c>
      <c r="BV92" s="121">
        <v>2</v>
      </c>
      <c r="BW92" s="121" t="s">
        <v>5174</v>
      </c>
      <c r="BX92" s="121" t="s">
        <v>5175</v>
      </c>
      <c r="BY92" s="118" t="s">
        <v>231</v>
      </c>
      <c r="BZ92" s="128" t="s">
        <v>5176</v>
      </c>
      <c r="CA92" s="128">
        <v>25795</v>
      </c>
      <c r="CB92" s="128" t="s">
        <v>5173</v>
      </c>
      <c r="CC92" s="128" t="s">
        <v>213</v>
      </c>
      <c r="CD92" s="128">
        <v>2</v>
      </c>
      <c r="CE92" s="128" t="s">
        <v>5174</v>
      </c>
      <c r="CF92" s="128" t="s">
        <v>5175</v>
      </c>
      <c r="CG92" s="129" t="s">
        <v>231</v>
      </c>
      <c r="CH92" s="127" t="s">
        <v>5177</v>
      </c>
      <c r="CI92" s="128" t="e">
        <v>#N/A</v>
      </c>
      <c r="CJ92" s="128" t="e">
        <v>#N/A</v>
      </c>
      <c r="CK92" s="128" t="e">
        <v>#N/A</v>
      </c>
      <c r="CL92" s="128" t="e">
        <v>#N/A</v>
      </c>
      <c r="CM92" s="128" t="e">
        <v>#N/A</v>
      </c>
      <c r="CN92" s="128" t="e">
        <v>#N/A</v>
      </c>
      <c r="CO92" s="130" t="e">
        <v>#N/A</v>
      </c>
      <c r="CP92" s="128" t="s">
        <v>5178</v>
      </c>
      <c r="CQ92" s="121" t="s">
        <v>230</v>
      </c>
      <c r="CR92" s="121" t="s">
        <v>230</v>
      </c>
      <c r="CS92" s="121" t="s">
        <v>230</v>
      </c>
      <c r="CT92" s="121" t="s">
        <v>230</v>
      </c>
      <c r="CU92" s="121" t="s">
        <v>5179</v>
      </c>
      <c r="CV92" s="121" t="s">
        <v>230</v>
      </c>
      <c r="CW92" s="118" t="s">
        <v>231</v>
      </c>
      <c r="CX92" s="128" t="s">
        <v>5180</v>
      </c>
      <c r="CY92" s="125">
        <v>79000</v>
      </c>
      <c r="CZ92" s="125" t="s">
        <v>5181</v>
      </c>
      <c r="DA92" s="125" t="s">
        <v>213</v>
      </c>
      <c r="DB92" s="125">
        <v>2</v>
      </c>
      <c r="DC92" s="125" t="s">
        <v>5182</v>
      </c>
      <c r="DD92" s="125" t="s">
        <v>5183</v>
      </c>
      <c r="DE92" s="131" t="s">
        <v>5161</v>
      </c>
      <c r="DF92" s="127" t="s">
        <v>5184</v>
      </c>
      <c r="DG92" s="117">
        <v>10056000</v>
      </c>
      <c r="DH92" s="121" t="s">
        <v>5185</v>
      </c>
      <c r="DI92" s="121" t="s">
        <v>213</v>
      </c>
      <c r="DJ92" s="121">
        <v>2</v>
      </c>
      <c r="DK92" s="121" t="s">
        <v>5182</v>
      </c>
      <c r="DL92" s="121" t="s">
        <v>5183</v>
      </c>
      <c r="DM92" s="118" t="s">
        <v>5161</v>
      </c>
      <c r="DN92" s="128" t="s">
        <v>5186</v>
      </c>
      <c r="DO92" s="125">
        <v>0</v>
      </c>
      <c r="DP92" s="128" t="s">
        <v>5187</v>
      </c>
      <c r="DQ92" s="128" t="s">
        <v>213</v>
      </c>
      <c r="DR92" s="128">
        <v>2</v>
      </c>
      <c r="DS92" s="128" t="s">
        <v>5182</v>
      </c>
      <c r="DT92" s="128" t="s">
        <v>5183</v>
      </c>
      <c r="DU92" s="129" t="s">
        <v>5161</v>
      </c>
      <c r="DV92" s="127" t="s">
        <v>5188</v>
      </c>
      <c r="DW92" s="117">
        <v>79000</v>
      </c>
      <c r="DX92" s="121" t="s">
        <v>5181</v>
      </c>
      <c r="DY92" s="121" t="s">
        <v>213</v>
      </c>
      <c r="DZ92" s="121">
        <v>2</v>
      </c>
      <c r="EA92" s="121" t="s">
        <v>5182</v>
      </c>
      <c r="EB92" s="121" t="s">
        <v>5183</v>
      </c>
      <c r="EC92" s="118" t="s">
        <v>5161</v>
      </c>
      <c r="ED92" s="128" t="s">
        <v>5189</v>
      </c>
      <c r="EE92" s="125">
        <v>0</v>
      </c>
      <c r="EF92" s="128" t="s">
        <v>5190</v>
      </c>
      <c r="EG92" s="128" t="s">
        <v>213</v>
      </c>
      <c r="EH92" s="128">
        <v>2</v>
      </c>
      <c r="EI92" s="128" t="s">
        <v>5182</v>
      </c>
      <c r="EJ92" s="128" t="s">
        <v>5183</v>
      </c>
      <c r="EK92" s="129" t="s">
        <v>5161</v>
      </c>
      <c r="EL92" s="127" t="s">
        <v>5191</v>
      </c>
      <c r="EM92" s="117">
        <v>0</v>
      </c>
      <c r="EN92" s="121" t="s">
        <v>5192</v>
      </c>
      <c r="EO92" s="121" t="s">
        <v>213</v>
      </c>
      <c r="EP92" s="121">
        <v>2</v>
      </c>
      <c r="EQ92" s="121" t="s">
        <v>5182</v>
      </c>
      <c r="ER92" s="121" t="s">
        <v>5183</v>
      </c>
      <c r="ES92" s="118" t="s">
        <v>5161</v>
      </c>
      <c r="ET92" s="128" t="s">
        <v>5193</v>
      </c>
      <c r="EU92" s="128">
        <v>357</v>
      </c>
      <c r="EV92" s="128" t="s">
        <v>5070</v>
      </c>
      <c r="EW92" s="128" t="s">
        <v>213</v>
      </c>
      <c r="EX92" s="128">
        <v>2</v>
      </c>
      <c r="EY92" s="128" t="s">
        <v>5071</v>
      </c>
      <c r="EZ92" s="128" t="s">
        <v>5072</v>
      </c>
      <c r="FA92" s="129" t="s">
        <v>46</v>
      </c>
      <c r="FB92" s="127" t="s">
        <v>5194</v>
      </c>
      <c r="FC92" s="121">
        <v>3</v>
      </c>
      <c r="FD92" s="121" t="s">
        <v>230</v>
      </c>
      <c r="FE92" s="121" t="s">
        <v>218</v>
      </c>
      <c r="FF92" s="121">
        <v>1</v>
      </c>
      <c r="FG92" s="121" t="s">
        <v>5195</v>
      </c>
      <c r="FH92" s="121" t="s">
        <v>230</v>
      </c>
      <c r="FI92" s="118" t="s">
        <v>231</v>
      </c>
      <c r="FJ92" s="127" t="s">
        <v>5196</v>
      </c>
      <c r="FK92" s="128" t="e">
        <v>#N/A</v>
      </c>
      <c r="FL92" s="128" t="e">
        <v>#N/A</v>
      </c>
      <c r="FM92" s="128" t="e">
        <v>#N/A</v>
      </c>
      <c r="FN92" s="128" t="e">
        <v>#N/A</v>
      </c>
      <c r="FO92" s="128" t="e">
        <v>#N/A</v>
      </c>
      <c r="FP92" s="125" t="e">
        <v>#N/A</v>
      </c>
      <c r="FQ92" s="126" t="e">
        <v>#N/A</v>
      </c>
      <c r="FR92" s="127" t="s">
        <v>5197</v>
      </c>
      <c r="FS92" s="121" t="e">
        <v>#N/A</v>
      </c>
      <c r="FT92" s="121" t="e">
        <v>#N/A</v>
      </c>
      <c r="FU92" s="121" t="e">
        <v>#N/A</v>
      </c>
      <c r="FV92" s="121" t="e">
        <v>#N/A</v>
      </c>
      <c r="FW92" s="121" t="e">
        <v>#N/A</v>
      </c>
      <c r="FX92" s="121" t="e">
        <v>#N/A</v>
      </c>
      <c r="FY92" s="118" t="e">
        <v>#N/A</v>
      </c>
      <c r="FZ92" s="128" t="s">
        <v>5198</v>
      </c>
      <c r="GA92" s="128">
        <v>0</v>
      </c>
      <c r="GB92" s="128" t="s">
        <v>261</v>
      </c>
      <c r="GC92" s="128" t="s">
        <v>213</v>
      </c>
      <c r="GD92" s="128">
        <v>2</v>
      </c>
      <c r="GE92" s="128" t="s">
        <v>262</v>
      </c>
      <c r="GF92" s="128" t="s">
        <v>263</v>
      </c>
      <c r="GG92" s="129" t="s">
        <v>54</v>
      </c>
      <c r="GH92" s="127" t="s">
        <v>5199</v>
      </c>
      <c r="GI92" s="121">
        <v>0</v>
      </c>
      <c r="GJ92" s="121" t="s">
        <v>261</v>
      </c>
      <c r="GK92" s="121" t="s">
        <v>213</v>
      </c>
      <c r="GL92" s="121">
        <v>2</v>
      </c>
      <c r="GM92" s="121" t="s">
        <v>262</v>
      </c>
      <c r="GN92" s="121" t="s">
        <v>263</v>
      </c>
      <c r="GO92" s="118" t="s">
        <v>54</v>
      </c>
      <c r="GP92" s="128" t="s">
        <v>5200</v>
      </c>
      <c r="GQ92" s="128">
        <v>0</v>
      </c>
      <c r="GR92" s="128" t="s">
        <v>261</v>
      </c>
      <c r="GS92" s="128" t="s">
        <v>213</v>
      </c>
      <c r="GT92" s="128">
        <v>2</v>
      </c>
      <c r="GU92" s="128" t="s">
        <v>262</v>
      </c>
      <c r="GV92" s="128" t="s">
        <v>263</v>
      </c>
      <c r="GW92" s="129" t="s">
        <v>54</v>
      </c>
      <c r="GX92" s="127" t="s">
        <v>5201</v>
      </c>
      <c r="GY92" s="121">
        <v>0</v>
      </c>
      <c r="GZ92" s="121" t="s">
        <v>261</v>
      </c>
      <c r="HA92" s="121" t="s">
        <v>213</v>
      </c>
      <c r="HB92" s="121">
        <v>2</v>
      </c>
      <c r="HC92" s="121" t="s">
        <v>262</v>
      </c>
      <c r="HD92" s="121" t="s">
        <v>263</v>
      </c>
      <c r="HE92" s="118" t="s">
        <v>54</v>
      </c>
      <c r="HF92" s="128" t="s">
        <v>5202</v>
      </c>
      <c r="HG92" s="128">
        <v>0</v>
      </c>
      <c r="HH92" s="128" t="s">
        <v>261</v>
      </c>
      <c r="HI92" s="128" t="s">
        <v>213</v>
      </c>
      <c r="HJ92" s="128">
        <v>2</v>
      </c>
      <c r="HK92" s="128" t="s">
        <v>262</v>
      </c>
      <c r="HL92" s="128" t="s">
        <v>263</v>
      </c>
      <c r="HM92" s="129" t="s">
        <v>54</v>
      </c>
      <c r="HN92" s="127" t="s">
        <v>5203</v>
      </c>
      <c r="HO92" s="121">
        <v>1</v>
      </c>
      <c r="HP92" s="121" t="s">
        <v>261</v>
      </c>
      <c r="HQ92" s="121" t="s">
        <v>213</v>
      </c>
      <c r="HR92" s="121">
        <v>2</v>
      </c>
      <c r="HS92" s="121" t="s">
        <v>262</v>
      </c>
      <c r="HT92" s="121" t="s">
        <v>263</v>
      </c>
      <c r="HU92" s="118" t="s">
        <v>54</v>
      </c>
      <c r="HV92" s="128" t="s">
        <v>5204</v>
      </c>
      <c r="HW92" s="128">
        <v>1</v>
      </c>
      <c r="HX92" s="128" t="s">
        <v>261</v>
      </c>
      <c r="HY92" s="128" t="s">
        <v>213</v>
      </c>
      <c r="HZ92" s="128">
        <v>2</v>
      </c>
      <c r="IA92" s="128" t="s">
        <v>262</v>
      </c>
      <c r="IB92" s="128" t="s">
        <v>263</v>
      </c>
      <c r="IC92" s="129" t="s">
        <v>54</v>
      </c>
      <c r="ID92" s="127" t="s">
        <v>5205</v>
      </c>
      <c r="IE92" s="121">
        <v>1</v>
      </c>
      <c r="IF92" s="121" t="s">
        <v>261</v>
      </c>
      <c r="IG92" s="121" t="s">
        <v>213</v>
      </c>
      <c r="IH92" s="121">
        <v>2</v>
      </c>
      <c r="II92" s="121" t="s">
        <v>262</v>
      </c>
      <c r="IJ92" s="121" t="s">
        <v>263</v>
      </c>
      <c r="IK92" s="118" t="s">
        <v>54</v>
      </c>
      <c r="IL92" s="128" t="s">
        <v>5206</v>
      </c>
      <c r="IM92" s="128">
        <v>3</v>
      </c>
      <c r="IN92" s="128" t="s">
        <v>261</v>
      </c>
      <c r="IO92" s="128" t="s">
        <v>213</v>
      </c>
      <c r="IP92" s="128">
        <v>2</v>
      </c>
      <c r="IQ92" s="128" t="s">
        <v>262</v>
      </c>
      <c r="IR92" s="128" t="s">
        <v>263</v>
      </c>
      <c r="IS92" s="129" t="s">
        <v>54</v>
      </c>
    </row>
    <row r="93" spans="1:253" s="123" customFormat="1" ht="12.75" customHeight="1">
      <c r="A93" s="123" t="s">
        <v>5207</v>
      </c>
      <c r="B93" s="123" t="s">
        <v>1132</v>
      </c>
      <c r="C93" s="123" t="s">
        <v>5208</v>
      </c>
      <c r="D93" s="123" t="s">
        <v>5046</v>
      </c>
      <c r="E93" s="123" t="s">
        <v>5047</v>
      </c>
      <c r="F93" s="123" t="s">
        <v>5209</v>
      </c>
      <c r="G93" s="116">
        <v>100979000</v>
      </c>
      <c r="H93" s="117" t="s">
        <v>5049</v>
      </c>
      <c r="I93" s="117" t="s">
        <v>213</v>
      </c>
      <c r="J93" s="117">
        <v>2</v>
      </c>
      <c r="K93" s="117" t="s">
        <v>5050</v>
      </c>
      <c r="L93" s="117" t="s">
        <v>5051</v>
      </c>
      <c r="M93" s="118" t="s">
        <v>5210</v>
      </c>
      <c r="N93" s="127" t="s">
        <v>5211</v>
      </c>
      <c r="O93" s="119">
        <v>147776</v>
      </c>
      <c r="P93" s="119" t="s">
        <v>5212</v>
      </c>
      <c r="Q93" s="119" t="s">
        <v>213</v>
      </c>
      <c r="R93" s="119">
        <v>2</v>
      </c>
      <c r="S93" s="119" t="s">
        <v>5213</v>
      </c>
      <c r="T93" s="119" t="s">
        <v>5214</v>
      </c>
      <c r="U93" s="120" t="s">
        <v>67</v>
      </c>
      <c r="V93" s="127" t="s">
        <v>5215</v>
      </c>
      <c r="W93" s="117">
        <v>54484000</v>
      </c>
      <c r="X93" s="117" t="s">
        <v>5212</v>
      </c>
      <c r="Y93" s="117" t="s">
        <v>213</v>
      </c>
      <c r="Z93" s="117">
        <v>2</v>
      </c>
      <c r="AA93" s="117" t="s">
        <v>5216</v>
      </c>
      <c r="AB93" s="117" t="s">
        <v>5214</v>
      </c>
      <c r="AC93" s="118" t="s">
        <v>67</v>
      </c>
      <c r="AD93" s="127" t="s">
        <v>5217</v>
      </c>
      <c r="AE93" s="125">
        <v>8556000</v>
      </c>
      <c r="AF93" s="125" t="s">
        <v>5218</v>
      </c>
      <c r="AG93" s="125" t="s">
        <v>213</v>
      </c>
      <c r="AH93" s="125">
        <v>2</v>
      </c>
      <c r="AI93" s="125" t="s">
        <v>5219</v>
      </c>
      <c r="AJ93" s="125" t="s">
        <v>5220</v>
      </c>
      <c r="AK93" s="126" t="s">
        <v>67</v>
      </c>
      <c r="AL93" s="127" t="s">
        <v>5221</v>
      </c>
      <c r="AM93" s="117">
        <v>18000</v>
      </c>
      <c r="AN93" s="117" t="s">
        <v>5218</v>
      </c>
      <c r="AO93" s="117" t="s">
        <v>213</v>
      </c>
      <c r="AP93" s="117">
        <v>2</v>
      </c>
      <c r="AQ93" s="117" t="s">
        <v>5222</v>
      </c>
      <c r="AR93" s="117" t="s">
        <v>5220</v>
      </c>
      <c r="AS93" s="118" t="s">
        <v>67</v>
      </c>
      <c r="AT93" s="128" t="s">
        <v>5223</v>
      </c>
      <c r="AU93" s="125" t="e">
        <v>#N/A</v>
      </c>
      <c r="AV93" s="125" t="e">
        <v>#N/A</v>
      </c>
      <c r="AW93" s="125" t="e">
        <v>#N/A</v>
      </c>
      <c r="AX93" s="125" t="e">
        <v>#N/A</v>
      </c>
      <c r="AY93" s="125" t="e">
        <v>#N/A</v>
      </c>
      <c r="AZ93" s="125" t="e">
        <v>#N/A</v>
      </c>
      <c r="BA93" s="126" t="e">
        <v>#N/A</v>
      </c>
      <c r="BB93" s="127" t="s">
        <v>5224</v>
      </c>
      <c r="BC93" s="117" t="e">
        <v>#N/A</v>
      </c>
      <c r="BD93" s="117" t="e">
        <v>#N/A</v>
      </c>
      <c r="BE93" s="117" t="e">
        <v>#N/A</v>
      </c>
      <c r="BF93" s="117" t="e">
        <v>#N/A</v>
      </c>
      <c r="BG93" s="117" t="e">
        <v>#N/A</v>
      </c>
      <c r="BH93" s="117" t="e">
        <v>#N/A</v>
      </c>
      <c r="BI93" s="118" t="e">
        <v>#N/A</v>
      </c>
      <c r="BJ93" s="128" t="s">
        <v>5225</v>
      </c>
      <c r="BK93" s="128">
        <v>98</v>
      </c>
      <c r="BL93" s="128" t="s">
        <v>5218</v>
      </c>
      <c r="BM93" s="128" t="s">
        <v>213</v>
      </c>
      <c r="BN93" s="128">
        <v>2</v>
      </c>
      <c r="BO93" s="128" t="s">
        <v>5226</v>
      </c>
      <c r="BP93" s="125" t="s">
        <v>5220</v>
      </c>
      <c r="BQ93" s="129" t="s">
        <v>67</v>
      </c>
      <c r="BR93" s="127" t="s">
        <v>5227</v>
      </c>
      <c r="BS93" s="121" t="e">
        <v>#N/A</v>
      </c>
      <c r="BT93" s="121" t="e">
        <v>#N/A</v>
      </c>
      <c r="BU93" s="121" t="e">
        <v>#N/A</v>
      </c>
      <c r="BV93" s="121" t="e">
        <v>#N/A</v>
      </c>
      <c r="BW93" s="121" t="e">
        <v>#N/A</v>
      </c>
      <c r="BX93" s="121" t="e">
        <v>#N/A</v>
      </c>
      <c r="BY93" s="118" t="e">
        <v>#N/A</v>
      </c>
      <c r="BZ93" s="128" t="s">
        <v>5228</v>
      </c>
      <c r="CA93" s="128" t="e">
        <v>#N/A</v>
      </c>
      <c r="CB93" s="128" t="e">
        <v>#N/A</v>
      </c>
      <c r="CC93" s="128" t="e">
        <v>#N/A</v>
      </c>
      <c r="CD93" s="128" t="e">
        <v>#N/A</v>
      </c>
      <c r="CE93" s="128" t="e">
        <v>#N/A</v>
      </c>
      <c r="CF93" s="128" t="e">
        <v>#N/A</v>
      </c>
      <c r="CG93" s="129" t="e">
        <v>#N/A</v>
      </c>
      <c r="CH93" s="127" t="s">
        <v>5229</v>
      </c>
      <c r="CI93" s="128" t="e">
        <v>#N/A</v>
      </c>
      <c r="CJ93" s="128" t="e">
        <v>#N/A</v>
      </c>
      <c r="CK93" s="128" t="e">
        <v>#N/A</v>
      </c>
      <c r="CL93" s="128" t="e">
        <v>#N/A</v>
      </c>
      <c r="CM93" s="128" t="e">
        <v>#N/A</v>
      </c>
      <c r="CN93" s="128" t="e">
        <v>#N/A</v>
      </c>
      <c r="CO93" s="130" t="e">
        <v>#N/A</v>
      </c>
      <c r="CP93" s="128" t="s">
        <v>5230</v>
      </c>
      <c r="CQ93" s="121" t="e">
        <v>#N/A</v>
      </c>
      <c r="CR93" s="121" t="e">
        <v>#N/A</v>
      </c>
      <c r="CS93" s="121" t="e">
        <v>#N/A</v>
      </c>
      <c r="CT93" s="121" t="e">
        <v>#N/A</v>
      </c>
      <c r="CU93" s="121" t="e">
        <v>#N/A</v>
      </c>
      <c r="CV93" s="121" t="e">
        <v>#N/A</v>
      </c>
      <c r="CW93" s="118" t="e">
        <v>#N/A</v>
      </c>
      <c r="CX93" s="128" t="s">
        <v>5231</v>
      </c>
      <c r="CY93" s="125">
        <v>905000</v>
      </c>
      <c r="CZ93" s="125" t="s">
        <v>5232</v>
      </c>
      <c r="DA93" s="125" t="s">
        <v>213</v>
      </c>
      <c r="DB93" s="125">
        <v>2</v>
      </c>
      <c r="DC93" s="125" t="s">
        <v>5233</v>
      </c>
      <c r="DD93" s="125" t="s">
        <v>5234</v>
      </c>
      <c r="DE93" s="131" t="s">
        <v>67</v>
      </c>
      <c r="DF93" s="127" t="s">
        <v>5235</v>
      </c>
      <c r="DG93" s="117">
        <v>45928000</v>
      </c>
      <c r="DH93" s="121" t="s">
        <v>5232</v>
      </c>
      <c r="DI93" s="121" t="s">
        <v>213</v>
      </c>
      <c r="DJ93" s="121">
        <v>2</v>
      </c>
      <c r="DK93" s="121" t="s">
        <v>5233</v>
      </c>
      <c r="DL93" s="121" t="s">
        <v>5234</v>
      </c>
      <c r="DM93" s="118" t="s">
        <v>67</v>
      </c>
      <c r="DN93" s="128" t="s">
        <v>5236</v>
      </c>
      <c r="DO93" s="125">
        <v>7651000</v>
      </c>
      <c r="DP93" s="128" t="s">
        <v>5232</v>
      </c>
      <c r="DQ93" s="128" t="s">
        <v>213</v>
      </c>
      <c r="DR93" s="128">
        <v>2</v>
      </c>
      <c r="DS93" s="128" t="s">
        <v>5233</v>
      </c>
      <c r="DT93" s="128" t="s">
        <v>5234</v>
      </c>
      <c r="DU93" s="129" t="s">
        <v>67</v>
      </c>
      <c r="DV93" s="127" t="s">
        <v>5237</v>
      </c>
      <c r="DW93" s="117">
        <v>905000</v>
      </c>
      <c r="DX93" s="121" t="s">
        <v>5232</v>
      </c>
      <c r="DY93" s="121" t="s">
        <v>213</v>
      </c>
      <c r="DZ93" s="121">
        <v>2</v>
      </c>
      <c r="EA93" s="121" t="s">
        <v>5233</v>
      </c>
      <c r="EB93" s="121" t="s">
        <v>5234</v>
      </c>
      <c r="EC93" s="118" t="s">
        <v>67</v>
      </c>
      <c r="ED93" s="128" t="s">
        <v>5238</v>
      </c>
      <c r="EE93" s="125">
        <v>0</v>
      </c>
      <c r="EF93" s="128" t="s">
        <v>5232</v>
      </c>
      <c r="EG93" s="128" t="s">
        <v>213</v>
      </c>
      <c r="EH93" s="128">
        <v>2</v>
      </c>
      <c r="EI93" s="128" t="s">
        <v>5233</v>
      </c>
      <c r="EJ93" s="128" t="s">
        <v>5234</v>
      </c>
      <c r="EK93" s="129" t="s">
        <v>67</v>
      </c>
      <c r="EL93" s="127" t="s">
        <v>5239</v>
      </c>
      <c r="EM93" s="117">
        <v>0</v>
      </c>
      <c r="EN93" s="121" t="s">
        <v>5232</v>
      </c>
      <c r="EO93" s="121" t="s">
        <v>213</v>
      </c>
      <c r="EP93" s="121">
        <v>2</v>
      </c>
      <c r="EQ93" s="121" t="s">
        <v>5233</v>
      </c>
      <c r="ER93" s="121" t="s">
        <v>5234</v>
      </c>
      <c r="ES93" s="118" t="s">
        <v>67</v>
      </c>
      <c r="ET93" s="128" t="s">
        <v>5240</v>
      </c>
      <c r="EU93" s="128">
        <v>357</v>
      </c>
      <c r="EV93" s="128" t="s">
        <v>5070</v>
      </c>
      <c r="EW93" s="128" t="s">
        <v>213</v>
      </c>
      <c r="EX93" s="128">
        <v>2</v>
      </c>
      <c r="EY93" s="128" t="s">
        <v>5071</v>
      </c>
      <c r="EZ93" s="128" t="s">
        <v>5072</v>
      </c>
      <c r="FA93" s="129" t="s">
        <v>46</v>
      </c>
      <c r="FB93" s="127" t="s">
        <v>5241</v>
      </c>
      <c r="FC93" s="121">
        <v>2</v>
      </c>
      <c r="FD93" s="121" t="s">
        <v>5232</v>
      </c>
      <c r="FE93" s="121" t="s">
        <v>213</v>
      </c>
      <c r="FF93" s="121">
        <v>2</v>
      </c>
      <c r="FG93" s="121" t="s">
        <v>5233</v>
      </c>
      <c r="FH93" s="121" t="s">
        <v>5234</v>
      </c>
      <c r="FI93" s="118" t="s">
        <v>67</v>
      </c>
      <c r="FJ93" s="127" t="s">
        <v>5242</v>
      </c>
      <c r="FK93" s="128" t="e">
        <v>#N/A</v>
      </c>
      <c r="FL93" s="128" t="e">
        <v>#N/A</v>
      </c>
      <c r="FM93" s="128" t="e">
        <v>#N/A</v>
      </c>
      <c r="FN93" s="128" t="e">
        <v>#N/A</v>
      </c>
      <c r="FO93" s="128" t="e">
        <v>#N/A</v>
      </c>
      <c r="FP93" s="125" t="e">
        <v>#N/A</v>
      </c>
      <c r="FQ93" s="126" t="e">
        <v>#N/A</v>
      </c>
      <c r="FR93" s="127" t="s">
        <v>5243</v>
      </c>
      <c r="FS93" s="121" t="e">
        <v>#N/A</v>
      </c>
      <c r="FT93" s="121" t="e">
        <v>#N/A</v>
      </c>
      <c r="FU93" s="121" t="e">
        <v>#N/A</v>
      </c>
      <c r="FV93" s="121" t="e">
        <v>#N/A</v>
      </c>
      <c r="FW93" s="121" t="e">
        <v>#N/A</v>
      </c>
      <c r="FX93" s="121" t="e">
        <v>#N/A</v>
      </c>
      <c r="FY93" s="118" t="e">
        <v>#N/A</v>
      </c>
      <c r="FZ93" s="128" t="s">
        <v>5244</v>
      </c>
      <c r="GA93" s="128">
        <v>0</v>
      </c>
      <c r="GB93" s="128" t="s">
        <v>261</v>
      </c>
      <c r="GC93" s="128" t="s">
        <v>213</v>
      </c>
      <c r="GD93" s="128">
        <v>2</v>
      </c>
      <c r="GE93" s="128" t="s">
        <v>262</v>
      </c>
      <c r="GF93" s="128" t="s">
        <v>263</v>
      </c>
      <c r="GG93" s="129" t="s">
        <v>54</v>
      </c>
      <c r="GH93" s="127" t="s">
        <v>5245</v>
      </c>
      <c r="GI93" s="121">
        <v>0</v>
      </c>
      <c r="GJ93" s="121" t="s">
        <v>261</v>
      </c>
      <c r="GK93" s="121" t="s">
        <v>213</v>
      </c>
      <c r="GL93" s="121">
        <v>2</v>
      </c>
      <c r="GM93" s="121" t="s">
        <v>262</v>
      </c>
      <c r="GN93" s="121" t="s">
        <v>263</v>
      </c>
      <c r="GO93" s="118" t="s">
        <v>54</v>
      </c>
      <c r="GP93" s="128" t="s">
        <v>5246</v>
      </c>
      <c r="GQ93" s="128">
        <v>0</v>
      </c>
      <c r="GR93" s="128" t="s">
        <v>261</v>
      </c>
      <c r="GS93" s="128" t="s">
        <v>213</v>
      </c>
      <c r="GT93" s="128">
        <v>2</v>
      </c>
      <c r="GU93" s="128" t="s">
        <v>262</v>
      </c>
      <c r="GV93" s="128" t="s">
        <v>263</v>
      </c>
      <c r="GW93" s="129" t="s">
        <v>54</v>
      </c>
      <c r="GX93" s="127" t="s">
        <v>5247</v>
      </c>
      <c r="GY93" s="121">
        <v>0</v>
      </c>
      <c r="GZ93" s="121" t="s">
        <v>261</v>
      </c>
      <c r="HA93" s="121" t="s">
        <v>213</v>
      </c>
      <c r="HB93" s="121">
        <v>2</v>
      </c>
      <c r="HC93" s="121" t="s">
        <v>262</v>
      </c>
      <c r="HD93" s="121" t="s">
        <v>263</v>
      </c>
      <c r="HE93" s="118" t="s">
        <v>54</v>
      </c>
      <c r="HF93" s="128" t="s">
        <v>5248</v>
      </c>
      <c r="HG93" s="128">
        <v>0</v>
      </c>
      <c r="HH93" s="128" t="s">
        <v>261</v>
      </c>
      <c r="HI93" s="128" t="s">
        <v>213</v>
      </c>
      <c r="HJ93" s="128">
        <v>2</v>
      </c>
      <c r="HK93" s="128" t="s">
        <v>262</v>
      </c>
      <c r="HL93" s="128" t="s">
        <v>263</v>
      </c>
      <c r="HM93" s="129" t="s">
        <v>54</v>
      </c>
      <c r="HN93" s="127" t="s">
        <v>5249</v>
      </c>
      <c r="HO93" s="121">
        <v>0</v>
      </c>
      <c r="HP93" s="121" t="s">
        <v>261</v>
      </c>
      <c r="HQ93" s="121" t="s">
        <v>213</v>
      </c>
      <c r="HR93" s="121">
        <v>2</v>
      </c>
      <c r="HS93" s="121" t="s">
        <v>262</v>
      </c>
      <c r="HT93" s="121" t="s">
        <v>263</v>
      </c>
      <c r="HU93" s="118" t="s">
        <v>54</v>
      </c>
      <c r="HV93" s="128" t="s">
        <v>5250</v>
      </c>
      <c r="HW93" s="128">
        <v>0</v>
      </c>
      <c r="HX93" s="128" t="s">
        <v>261</v>
      </c>
      <c r="HY93" s="128" t="s">
        <v>213</v>
      </c>
      <c r="HZ93" s="128">
        <v>2</v>
      </c>
      <c r="IA93" s="128" t="s">
        <v>262</v>
      </c>
      <c r="IB93" s="128" t="s">
        <v>263</v>
      </c>
      <c r="IC93" s="129" t="s">
        <v>54</v>
      </c>
      <c r="ID93" s="127" t="s">
        <v>5251</v>
      </c>
      <c r="IE93" s="121">
        <v>0</v>
      </c>
      <c r="IF93" s="121" t="s">
        <v>261</v>
      </c>
      <c r="IG93" s="121" t="s">
        <v>213</v>
      </c>
      <c r="IH93" s="121">
        <v>2</v>
      </c>
      <c r="II93" s="121" t="s">
        <v>262</v>
      </c>
      <c r="IJ93" s="121" t="s">
        <v>263</v>
      </c>
      <c r="IK93" s="118" t="s">
        <v>54</v>
      </c>
      <c r="IL93" s="128" t="s">
        <v>5252</v>
      </c>
      <c r="IM93" s="128">
        <v>3</v>
      </c>
      <c r="IN93" s="128" t="s">
        <v>261</v>
      </c>
      <c r="IO93" s="128" t="s">
        <v>213</v>
      </c>
      <c r="IP93" s="128">
        <v>2</v>
      </c>
      <c r="IQ93" s="128" t="s">
        <v>262</v>
      </c>
      <c r="IR93" s="128" t="s">
        <v>263</v>
      </c>
      <c r="IS93" s="129" t="s">
        <v>54</v>
      </c>
    </row>
    <row r="94" spans="1:253" s="123" customFormat="1" ht="12.75" customHeight="1">
      <c r="A94" s="123" t="s">
        <v>5253</v>
      </c>
      <c r="B94" s="123" t="s">
        <v>207</v>
      </c>
      <c r="C94" s="123" t="s">
        <v>5254</v>
      </c>
      <c r="D94" s="123" t="s">
        <v>5255</v>
      </c>
      <c r="E94" s="123" t="s">
        <v>5256</v>
      </c>
      <c r="F94" s="123" t="s">
        <v>5257</v>
      </c>
      <c r="G94" s="116">
        <v>25666000</v>
      </c>
      <c r="H94" s="117" t="s">
        <v>709</v>
      </c>
      <c r="I94" s="117" t="s">
        <v>213</v>
      </c>
      <c r="J94" s="117">
        <v>2</v>
      </c>
      <c r="K94" s="117" t="s">
        <v>5258</v>
      </c>
      <c r="L94" s="117" t="s">
        <v>5259</v>
      </c>
      <c r="M94" s="118" t="s">
        <v>46</v>
      </c>
      <c r="N94" s="127" t="s">
        <v>5260</v>
      </c>
      <c r="O94" s="119">
        <v>120410</v>
      </c>
      <c r="P94" s="119" t="s">
        <v>5261</v>
      </c>
      <c r="Q94" s="119" t="s">
        <v>213</v>
      </c>
      <c r="R94" s="119">
        <v>2</v>
      </c>
      <c r="S94" s="119" t="s">
        <v>5262</v>
      </c>
      <c r="T94" s="119" t="s">
        <v>5263</v>
      </c>
      <c r="U94" s="120" t="s">
        <v>46</v>
      </c>
      <c r="V94" s="127" t="s">
        <v>5264</v>
      </c>
      <c r="W94" s="117">
        <v>25666000</v>
      </c>
      <c r="X94" s="117" t="s">
        <v>709</v>
      </c>
      <c r="Y94" s="117" t="s">
        <v>213</v>
      </c>
      <c r="Z94" s="117">
        <v>2</v>
      </c>
      <c r="AA94" s="117" t="s">
        <v>5265</v>
      </c>
      <c r="AB94" s="117" t="s">
        <v>5259</v>
      </c>
      <c r="AC94" s="118" t="s">
        <v>46</v>
      </c>
      <c r="AD94" s="127" t="s">
        <v>5266</v>
      </c>
      <c r="AE94" s="125">
        <v>25666000</v>
      </c>
      <c r="AF94" s="125" t="s">
        <v>709</v>
      </c>
      <c r="AG94" s="125" t="s">
        <v>213</v>
      </c>
      <c r="AH94" s="125">
        <v>2</v>
      </c>
      <c r="AI94" s="125" t="s">
        <v>5267</v>
      </c>
      <c r="AJ94" s="125" t="s">
        <v>5259</v>
      </c>
      <c r="AK94" s="126" t="s">
        <v>46</v>
      </c>
      <c r="AL94" s="127" t="s">
        <v>5268</v>
      </c>
      <c r="AM94" s="117" t="s">
        <v>230</v>
      </c>
      <c r="AN94" s="117" t="s">
        <v>230</v>
      </c>
      <c r="AO94" s="117" t="s">
        <v>230</v>
      </c>
      <c r="AP94" s="117" t="s">
        <v>230</v>
      </c>
      <c r="AQ94" s="117" t="s">
        <v>5269</v>
      </c>
      <c r="AR94" s="117" t="s">
        <v>230</v>
      </c>
      <c r="AS94" s="118" t="s">
        <v>46</v>
      </c>
      <c r="AT94" s="128" t="s">
        <v>5270</v>
      </c>
      <c r="AU94" s="125" t="s">
        <v>230</v>
      </c>
      <c r="AV94" s="125">
        <v>0</v>
      </c>
      <c r="AW94" s="125" t="s">
        <v>230</v>
      </c>
      <c r="AX94" s="125" t="s">
        <v>230</v>
      </c>
      <c r="AY94" s="125">
        <v>0</v>
      </c>
      <c r="AZ94" s="125">
        <v>0</v>
      </c>
      <c r="BA94" s="126" t="s">
        <v>2347</v>
      </c>
      <c r="BB94" s="127" t="s">
        <v>5271</v>
      </c>
      <c r="BC94" s="117" t="s">
        <v>230</v>
      </c>
      <c r="BD94" s="117">
        <v>0</v>
      </c>
      <c r="BE94" s="117" t="s">
        <v>230</v>
      </c>
      <c r="BF94" s="117" t="s">
        <v>230</v>
      </c>
      <c r="BG94" s="117">
        <v>0</v>
      </c>
      <c r="BH94" s="117">
        <v>0</v>
      </c>
      <c r="BI94" s="118" t="s">
        <v>2347</v>
      </c>
      <c r="BJ94" s="128" t="s">
        <v>5272</v>
      </c>
      <c r="BK94" s="128">
        <v>10</v>
      </c>
      <c r="BL94" s="128" t="s">
        <v>542</v>
      </c>
      <c r="BM94" s="128" t="s">
        <v>300</v>
      </c>
      <c r="BN94" s="128">
        <v>3</v>
      </c>
      <c r="BO94" s="128" t="s">
        <v>5273</v>
      </c>
      <c r="BP94" s="125" t="s">
        <v>256</v>
      </c>
      <c r="BQ94" s="129" t="s">
        <v>46</v>
      </c>
      <c r="BR94" s="127" t="s">
        <v>5274</v>
      </c>
      <c r="BS94" s="121" t="s">
        <v>230</v>
      </c>
      <c r="BT94" s="121">
        <v>0</v>
      </c>
      <c r="BU94" s="121" t="s">
        <v>230</v>
      </c>
      <c r="BV94" s="121" t="s">
        <v>230</v>
      </c>
      <c r="BW94" s="121">
        <v>0</v>
      </c>
      <c r="BX94" s="121">
        <v>0</v>
      </c>
      <c r="BY94" s="118" t="s">
        <v>2347</v>
      </c>
      <c r="BZ94" s="128" t="s">
        <v>5275</v>
      </c>
      <c r="CA94" s="128" t="s">
        <v>230</v>
      </c>
      <c r="CB94" s="128">
        <v>0</v>
      </c>
      <c r="CC94" s="128" t="s">
        <v>230</v>
      </c>
      <c r="CD94" s="128" t="s">
        <v>230</v>
      </c>
      <c r="CE94" s="128">
        <v>0</v>
      </c>
      <c r="CF94" s="128">
        <v>0</v>
      </c>
      <c r="CG94" s="129" t="s">
        <v>2347</v>
      </c>
      <c r="CH94" s="127" t="s">
        <v>5276</v>
      </c>
      <c r="CI94" s="128" t="e">
        <v>#N/A</v>
      </c>
      <c r="CJ94" s="128" t="e">
        <v>#N/A</v>
      </c>
      <c r="CK94" s="128" t="e">
        <v>#N/A</v>
      </c>
      <c r="CL94" s="128" t="e">
        <v>#N/A</v>
      </c>
      <c r="CM94" s="128" t="e">
        <v>#N/A</v>
      </c>
      <c r="CN94" s="128" t="e">
        <v>#N/A</v>
      </c>
      <c r="CO94" s="130" t="e">
        <v>#N/A</v>
      </c>
      <c r="CP94" s="128" t="s">
        <v>5277</v>
      </c>
      <c r="CQ94" s="121" t="s">
        <v>230</v>
      </c>
      <c r="CR94" s="121">
        <v>0</v>
      </c>
      <c r="CS94" s="121" t="s">
        <v>230</v>
      </c>
      <c r="CT94" s="121" t="s">
        <v>230</v>
      </c>
      <c r="CU94" s="121">
        <v>0</v>
      </c>
      <c r="CV94" s="121">
        <v>0</v>
      </c>
      <c r="CW94" s="118" t="s">
        <v>2347</v>
      </c>
      <c r="CX94" s="128" t="s">
        <v>5278</v>
      </c>
      <c r="CY94" s="125">
        <v>10429000</v>
      </c>
      <c r="CZ94" s="125" t="s">
        <v>5279</v>
      </c>
      <c r="DA94" s="125" t="s">
        <v>213</v>
      </c>
      <c r="DB94" s="125">
        <v>2</v>
      </c>
      <c r="DC94" s="125" t="s">
        <v>5280</v>
      </c>
      <c r="DD94" s="125" t="s">
        <v>5281</v>
      </c>
      <c r="DE94" s="131" t="s">
        <v>563</v>
      </c>
      <c r="DF94" s="127" t="s">
        <v>5282</v>
      </c>
      <c r="DG94" s="117">
        <v>0</v>
      </c>
      <c r="DH94" s="121" t="s">
        <v>5279</v>
      </c>
      <c r="DI94" s="121" t="s">
        <v>213</v>
      </c>
      <c r="DJ94" s="121">
        <v>2</v>
      </c>
      <c r="DK94" s="121" t="s">
        <v>5280</v>
      </c>
      <c r="DL94" s="121" t="s">
        <v>5281</v>
      </c>
      <c r="DM94" s="118" t="s">
        <v>563</v>
      </c>
      <c r="DN94" s="128" t="s">
        <v>5283</v>
      </c>
      <c r="DO94" s="125">
        <v>15120000</v>
      </c>
      <c r="DP94" s="128" t="s">
        <v>5279</v>
      </c>
      <c r="DQ94" s="128" t="s">
        <v>213</v>
      </c>
      <c r="DR94" s="128">
        <v>2</v>
      </c>
      <c r="DS94" s="128" t="s">
        <v>5280</v>
      </c>
      <c r="DT94" s="128" t="s">
        <v>5281</v>
      </c>
      <c r="DU94" s="129" t="s">
        <v>563</v>
      </c>
      <c r="DV94" s="127" t="s">
        <v>5284</v>
      </c>
      <c r="DW94" s="117">
        <v>4970000</v>
      </c>
      <c r="DX94" s="121" t="s">
        <v>5279</v>
      </c>
      <c r="DY94" s="121" t="s">
        <v>213</v>
      </c>
      <c r="DZ94" s="121">
        <v>2</v>
      </c>
      <c r="EA94" s="121" t="s">
        <v>5280</v>
      </c>
      <c r="EB94" s="121" t="s">
        <v>5281</v>
      </c>
      <c r="EC94" s="118" t="s">
        <v>563</v>
      </c>
      <c r="ED94" s="128" t="s">
        <v>5285</v>
      </c>
      <c r="EE94" s="125">
        <v>5459000</v>
      </c>
      <c r="EF94" s="128" t="s">
        <v>5279</v>
      </c>
      <c r="EG94" s="128" t="s">
        <v>213</v>
      </c>
      <c r="EH94" s="128">
        <v>2</v>
      </c>
      <c r="EI94" s="128" t="s">
        <v>5280</v>
      </c>
      <c r="EJ94" s="128" t="s">
        <v>5281</v>
      </c>
      <c r="EK94" s="129" t="s">
        <v>563</v>
      </c>
      <c r="EL94" s="127" t="s">
        <v>5286</v>
      </c>
      <c r="EM94" s="117">
        <v>0</v>
      </c>
      <c r="EN94" s="121" t="s">
        <v>5279</v>
      </c>
      <c r="EO94" s="121" t="s">
        <v>213</v>
      </c>
      <c r="EP94" s="121">
        <v>2</v>
      </c>
      <c r="EQ94" s="121" t="s">
        <v>5280</v>
      </c>
      <c r="ER94" s="121" t="s">
        <v>5281</v>
      </c>
      <c r="ES94" s="118" t="s">
        <v>563</v>
      </c>
      <c r="ET94" s="128" t="s">
        <v>5287</v>
      </c>
      <c r="EU94" s="128">
        <v>10</v>
      </c>
      <c r="EV94" s="128" t="s">
        <v>542</v>
      </c>
      <c r="EW94" s="128" t="s">
        <v>300</v>
      </c>
      <c r="EX94" s="128">
        <v>3</v>
      </c>
      <c r="EY94" s="128" t="s">
        <v>5273</v>
      </c>
      <c r="EZ94" s="128" t="s">
        <v>256</v>
      </c>
      <c r="FA94" s="129" t="s">
        <v>46</v>
      </c>
      <c r="FB94" s="127" t="s">
        <v>5288</v>
      </c>
      <c r="FC94" s="121">
        <v>1</v>
      </c>
      <c r="FD94" s="121">
        <v>0</v>
      </c>
      <c r="FE94" s="121" t="s">
        <v>213</v>
      </c>
      <c r="FF94" s="121">
        <v>2</v>
      </c>
      <c r="FG94" s="121" t="s">
        <v>5289</v>
      </c>
      <c r="FH94" s="121">
        <v>0</v>
      </c>
      <c r="FI94" s="118" t="s">
        <v>2347</v>
      </c>
      <c r="FJ94" s="127" t="s">
        <v>5290</v>
      </c>
      <c r="FK94" s="128" t="s">
        <v>230</v>
      </c>
      <c r="FL94" s="128">
        <v>0</v>
      </c>
      <c r="FM94" s="128" t="s">
        <v>230</v>
      </c>
      <c r="FN94" s="128" t="s">
        <v>230</v>
      </c>
      <c r="FO94" s="128">
        <v>0</v>
      </c>
      <c r="FP94" s="125">
        <v>0</v>
      </c>
      <c r="FQ94" s="126" t="s">
        <v>2347</v>
      </c>
      <c r="FR94" s="127" t="s">
        <v>5291</v>
      </c>
      <c r="FS94" s="121" t="s">
        <v>230</v>
      </c>
      <c r="FT94" s="121">
        <v>0</v>
      </c>
      <c r="FU94" s="121" t="s">
        <v>230</v>
      </c>
      <c r="FV94" s="121" t="s">
        <v>230</v>
      </c>
      <c r="FW94" s="121">
        <v>0</v>
      </c>
      <c r="FX94" s="121">
        <v>0</v>
      </c>
      <c r="FY94" s="118" t="s">
        <v>2347</v>
      </c>
      <c r="FZ94" s="128" t="s">
        <v>5292</v>
      </c>
      <c r="GA94" s="128">
        <v>1</v>
      </c>
      <c r="GB94" s="128" t="s">
        <v>261</v>
      </c>
      <c r="GC94" s="128" t="s">
        <v>213</v>
      </c>
      <c r="GD94" s="128">
        <v>2</v>
      </c>
      <c r="GE94" s="128" t="s">
        <v>262</v>
      </c>
      <c r="GF94" s="128" t="s">
        <v>263</v>
      </c>
      <c r="GG94" s="129" t="s">
        <v>52</v>
      </c>
      <c r="GH94" s="127" t="s">
        <v>5293</v>
      </c>
      <c r="GI94" s="121">
        <v>2</v>
      </c>
      <c r="GJ94" s="121" t="s">
        <v>261</v>
      </c>
      <c r="GK94" s="121" t="s">
        <v>213</v>
      </c>
      <c r="GL94" s="121">
        <v>2</v>
      </c>
      <c r="GM94" s="121" t="s">
        <v>262</v>
      </c>
      <c r="GN94" s="121" t="s">
        <v>263</v>
      </c>
      <c r="GO94" s="118" t="s">
        <v>52</v>
      </c>
      <c r="GP94" s="128" t="s">
        <v>5294</v>
      </c>
      <c r="GQ94" s="128">
        <v>2</v>
      </c>
      <c r="GR94" s="128" t="s">
        <v>261</v>
      </c>
      <c r="GS94" s="128" t="s">
        <v>213</v>
      </c>
      <c r="GT94" s="128">
        <v>2</v>
      </c>
      <c r="GU94" s="128" t="s">
        <v>262</v>
      </c>
      <c r="GV94" s="128" t="s">
        <v>263</v>
      </c>
      <c r="GW94" s="129" t="s">
        <v>52</v>
      </c>
      <c r="GX94" s="127" t="s">
        <v>5295</v>
      </c>
      <c r="GY94" s="121">
        <v>0</v>
      </c>
      <c r="GZ94" s="121" t="s">
        <v>261</v>
      </c>
      <c r="HA94" s="121" t="s">
        <v>213</v>
      </c>
      <c r="HB94" s="121">
        <v>2</v>
      </c>
      <c r="HC94" s="121" t="s">
        <v>262</v>
      </c>
      <c r="HD94" s="121" t="s">
        <v>263</v>
      </c>
      <c r="HE94" s="118" t="s">
        <v>52</v>
      </c>
      <c r="HF94" s="128" t="s">
        <v>5296</v>
      </c>
      <c r="HG94" s="128">
        <v>3</v>
      </c>
      <c r="HH94" s="128" t="s">
        <v>261</v>
      </c>
      <c r="HI94" s="128" t="s">
        <v>213</v>
      </c>
      <c r="HJ94" s="128">
        <v>2</v>
      </c>
      <c r="HK94" s="128" t="s">
        <v>262</v>
      </c>
      <c r="HL94" s="128" t="s">
        <v>263</v>
      </c>
      <c r="HM94" s="129" t="s">
        <v>52</v>
      </c>
      <c r="HN94" s="127" t="s">
        <v>5297</v>
      </c>
      <c r="HO94" s="121">
        <v>3</v>
      </c>
      <c r="HP94" s="121" t="s">
        <v>261</v>
      </c>
      <c r="HQ94" s="121" t="s">
        <v>213</v>
      </c>
      <c r="HR94" s="121">
        <v>2</v>
      </c>
      <c r="HS94" s="121" t="s">
        <v>262</v>
      </c>
      <c r="HT94" s="121" t="s">
        <v>263</v>
      </c>
      <c r="HU94" s="118" t="s">
        <v>52</v>
      </c>
      <c r="HV94" s="128" t="s">
        <v>5298</v>
      </c>
      <c r="HW94" s="128">
        <v>0</v>
      </c>
      <c r="HX94" s="128" t="s">
        <v>261</v>
      </c>
      <c r="HY94" s="128" t="s">
        <v>213</v>
      </c>
      <c r="HZ94" s="128">
        <v>2</v>
      </c>
      <c r="IA94" s="128" t="s">
        <v>262</v>
      </c>
      <c r="IB94" s="128" t="s">
        <v>263</v>
      </c>
      <c r="IC94" s="129" t="s">
        <v>52</v>
      </c>
      <c r="ID94" s="127" t="s">
        <v>5299</v>
      </c>
      <c r="IE94" s="121">
        <v>0</v>
      </c>
      <c r="IF94" s="121" t="s">
        <v>261</v>
      </c>
      <c r="IG94" s="121" t="s">
        <v>213</v>
      </c>
      <c r="IH94" s="121">
        <v>2</v>
      </c>
      <c r="II94" s="121" t="s">
        <v>262</v>
      </c>
      <c r="IJ94" s="121" t="s">
        <v>263</v>
      </c>
      <c r="IK94" s="118" t="s">
        <v>52</v>
      </c>
      <c r="IL94" s="128" t="s">
        <v>5300</v>
      </c>
      <c r="IM94" s="128">
        <v>3</v>
      </c>
      <c r="IN94" s="128" t="s">
        <v>261</v>
      </c>
      <c r="IO94" s="128" t="s">
        <v>213</v>
      </c>
      <c r="IP94" s="128">
        <v>2</v>
      </c>
      <c r="IQ94" s="128" t="s">
        <v>262</v>
      </c>
      <c r="IR94" s="128" t="s">
        <v>263</v>
      </c>
      <c r="IS94" s="129" t="s">
        <v>52</v>
      </c>
    </row>
    <row r="95" spans="1:253" s="123" customFormat="1" ht="12.75" customHeight="1">
      <c r="A95" s="123" t="s">
        <v>5301</v>
      </c>
      <c r="B95" s="123" t="s">
        <v>273</v>
      </c>
      <c r="C95" s="123" t="s">
        <v>5302</v>
      </c>
      <c r="D95" s="123" t="s">
        <v>5303</v>
      </c>
      <c r="E95" s="123" t="s">
        <v>5304</v>
      </c>
      <c r="F95" s="123" t="s">
        <v>5305</v>
      </c>
      <c r="G95" s="116">
        <v>5200000</v>
      </c>
      <c r="H95" s="117" t="s">
        <v>5306</v>
      </c>
      <c r="I95" s="117" t="s">
        <v>218</v>
      </c>
      <c r="J95" s="117">
        <v>1</v>
      </c>
      <c r="K95" s="117" t="s">
        <v>5307</v>
      </c>
      <c r="L95" s="117" t="s">
        <v>5308</v>
      </c>
      <c r="M95" s="118" t="s">
        <v>2067</v>
      </c>
      <c r="N95" s="127" t="s">
        <v>5309</v>
      </c>
      <c r="O95" s="119">
        <v>6020</v>
      </c>
      <c r="P95" s="119" t="s">
        <v>5310</v>
      </c>
      <c r="Q95" s="119" t="s">
        <v>300</v>
      </c>
      <c r="R95" s="119">
        <v>3</v>
      </c>
      <c r="S95" s="119" t="s">
        <v>5311</v>
      </c>
      <c r="T95" s="119" t="s">
        <v>5312</v>
      </c>
      <c r="U95" s="120" t="s">
        <v>2067</v>
      </c>
      <c r="V95" s="127" t="s">
        <v>5313</v>
      </c>
      <c r="W95" s="117">
        <v>5200000</v>
      </c>
      <c r="X95" s="117" t="s">
        <v>5306</v>
      </c>
      <c r="Y95" s="117" t="s">
        <v>218</v>
      </c>
      <c r="Z95" s="117">
        <v>1</v>
      </c>
      <c r="AA95" s="117" t="s">
        <v>5314</v>
      </c>
      <c r="AB95" s="117" t="s">
        <v>5308</v>
      </c>
      <c r="AC95" s="118" t="s">
        <v>2067</v>
      </c>
      <c r="AD95" s="127" t="s">
        <v>5315</v>
      </c>
      <c r="AE95" s="125">
        <v>5200000</v>
      </c>
      <c r="AF95" s="125" t="s">
        <v>5306</v>
      </c>
      <c r="AG95" s="125" t="s">
        <v>218</v>
      </c>
      <c r="AH95" s="125">
        <v>1</v>
      </c>
      <c r="AI95" s="125" t="s">
        <v>5316</v>
      </c>
      <c r="AJ95" s="125" t="s">
        <v>5308</v>
      </c>
      <c r="AK95" s="126" t="s">
        <v>2067</v>
      </c>
      <c r="AL95" s="127" t="s">
        <v>5317</v>
      </c>
      <c r="AM95" s="117">
        <v>6389000</v>
      </c>
      <c r="AN95" s="117" t="s">
        <v>5318</v>
      </c>
      <c r="AO95" s="117" t="s">
        <v>218</v>
      </c>
      <c r="AP95" s="117">
        <v>1</v>
      </c>
      <c r="AQ95" s="117" t="s">
        <v>5319</v>
      </c>
      <c r="AR95" s="117" t="s">
        <v>5320</v>
      </c>
      <c r="AS95" s="118" t="s">
        <v>2067</v>
      </c>
      <c r="AT95" s="128" t="s">
        <v>5321</v>
      </c>
      <c r="AU95" s="125">
        <v>1012</v>
      </c>
      <c r="AV95" s="125" t="s">
        <v>5322</v>
      </c>
      <c r="AW95" s="125" t="s">
        <v>213</v>
      </c>
      <c r="AX95" s="125">
        <v>2</v>
      </c>
      <c r="AY95" s="125" t="s">
        <v>5323</v>
      </c>
      <c r="AZ95" s="125" t="s">
        <v>5324</v>
      </c>
      <c r="BA95" s="126" t="s">
        <v>42</v>
      </c>
      <c r="BB95" s="127" t="s">
        <v>5325</v>
      </c>
      <c r="BC95" s="117" t="s">
        <v>230</v>
      </c>
      <c r="BD95" s="117">
        <v>0</v>
      </c>
      <c r="BE95" s="117" t="s">
        <v>230</v>
      </c>
      <c r="BF95" s="117" t="s">
        <v>230</v>
      </c>
      <c r="BG95" s="117" t="s">
        <v>5326</v>
      </c>
      <c r="BH95" s="117">
        <v>0</v>
      </c>
      <c r="BI95" s="118" t="s">
        <v>566</v>
      </c>
      <c r="BJ95" s="128" t="s">
        <v>5327</v>
      </c>
      <c r="BK95" s="128">
        <v>11</v>
      </c>
      <c r="BL95" s="128" t="s">
        <v>5322</v>
      </c>
      <c r="BM95" s="128" t="s">
        <v>213</v>
      </c>
      <c r="BN95" s="128">
        <v>2</v>
      </c>
      <c r="BO95" s="128" t="s">
        <v>5328</v>
      </c>
      <c r="BP95" s="125" t="s">
        <v>5324</v>
      </c>
      <c r="BQ95" s="129" t="s">
        <v>42</v>
      </c>
      <c r="BR95" s="127" t="s">
        <v>5329</v>
      </c>
      <c r="BS95" s="121">
        <v>160000</v>
      </c>
      <c r="BT95" s="121" t="s">
        <v>5330</v>
      </c>
      <c r="BU95" s="121" t="s">
        <v>213</v>
      </c>
      <c r="BV95" s="121">
        <v>2</v>
      </c>
      <c r="BW95" s="121" t="s">
        <v>5331</v>
      </c>
      <c r="BX95" s="121" t="s">
        <v>5332</v>
      </c>
      <c r="BY95" s="118" t="s">
        <v>566</v>
      </c>
      <c r="BZ95" s="128" t="s">
        <v>5333</v>
      </c>
      <c r="CA95" s="128">
        <v>11422</v>
      </c>
      <c r="CB95" s="128" t="s">
        <v>5330</v>
      </c>
      <c r="CC95" s="128" t="s">
        <v>213</v>
      </c>
      <c r="CD95" s="128">
        <v>2</v>
      </c>
      <c r="CE95" s="128" t="s">
        <v>5334</v>
      </c>
      <c r="CF95" s="128" t="s">
        <v>5335</v>
      </c>
      <c r="CG95" s="129" t="s">
        <v>566</v>
      </c>
      <c r="CH95" s="127" t="s">
        <v>5336</v>
      </c>
      <c r="CI95" s="128" t="e">
        <v>#N/A</v>
      </c>
      <c r="CJ95" s="128" t="e">
        <v>#N/A</v>
      </c>
      <c r="CK95" s="128" t="e">
        <v>#N/A</v>
      </c>
      <c r="CL95" s="128" t="e">
        <v>#N/A</v>
      </c>
      <c r="CM95" s="128" t="e">
        <v>#N/A</v>
      </c>
      <c r="CN95" s="128" t="e">
        <v>#N/A</v>
      </c>
      <c r="CO95" s="130" t="e">
        <v>#N/A</v>
      </c>
      <c r="CP95" s="128" t="s">
        <v>5337</v>
      </c>
      <c r="CQ95" s="121" t="s">
        <v>230</v>
      </c>
      <c r="CR95" s="121" t="s">
        <v>5338</v>
      </c>
      <c r="CS95" s="121" t="s">
        <v>230</v>
      </c>
      <c r="CT95" s="121" t="s">
        <v>230</v>
      </c>
      <c r="CU95" s="121" t="s">
        <v>5339</v>
      </c>
      <c r="CV95" s="121" t="s">
        <v>5340</v>
      </c>
      <c r="CW95" s="118" t="s">
        <v>1263</v>
      </c>
      <c r="CX95" s="128" t="s">
        <v>5341</v>
      </c>
      <c r="CY95" s="125">
        <v>2450000</v>
      </c>
      <c r="CZ95" s="125" t="s">
        <v>5342</v>
      </c>
      <c r="DA95" s="125" t="s">
        <v>218</v>
      </c>
      <c r="DB95" s="125">
        <v>1</v>
      </c>
      <c r="DC95" s="125" t="s">
        <v>5343</v>
      </c>
      <c r="DD95" s="125" t="s">
        <v>5344</v>
      </c>
      <c r="DE95" s="131" t="s">
        <v>2067</v>
      </c>
      <c r="DF95" s="127" t="s">
        <v>5345</v>
      </c>
      <c r="DG95" s="117">
        <v>0</v>
      </c>
      <c r="DH95" s="121" t="s">
        <v>5342</v>
      </c>
      <c r="DI95" s="121" t="s">
        <v>218</v>
      </c>
      <c r="DJ95" s="121">
        <v>1</v>
      </c>
      <c r="DK95" s="121" t="s">
        <v>5343</v>
      </c>
      <c r="DL95" s="121" t="s">
        <v>5344</v>
      </c>
      <c r="DM95" s="118" t="s">
        <v>2067</v>
      </c>
      <c r="DN95" s="128" t="s">
        <v>5346</v>
      </c>
      <c r="DO95" s="125">
        <v>2750000</v>
      </c>
      <c r="DP95" s="128" t="s">
        <v>5342</v>
      </c>
      <c r="DQ95" s="128" t="s">
        <v>218</v>
      </c>
      <c r="DR95" s="128">
        <v>1</v>
      </c>
      <c r="DS95" s="128" t="s">
        <v>5343</v>
      </c>
      <c r="DT95" s="128" t="s">
        <v>5344</v>
      </c>
      <c r="DU95" s="129" t="s">
        <v>2067</v>
      </c>
      <c r="DV95" s="127" t="s">
        <v>5347</v>
      </c>
      <c r="DW95" s="117">
        <v>0</v>
      </c>
      <c r="DX95" s="121" t="s">
        <v>5342</v>
      </c>
      <c r="DY95" s="121" t="s">
        <v>218</v>
      </c>
      <c r="DZ95" s="121">
        <v>1</v>
      </c>
      <c r="EA95" s="121" t="s">
        <v>5343</v>
      </c>
      <c r="EB95" s="121" t="s">
        <v>5344</v>
      </c>
      <c r="EC95" s="118" t="s">
        <v>2067</v>
      </c>
      <c r="ED95" s="128" t="s">
        <v>5348</v>
      </c>
      <c r="EE95" s="125">
        <v>980000</v>
      </c>
      <c r="EF95" s="128" t="s">
        <v>5342</v>
      </c>
      <c r="EG95" s="128" t="s">
        <v>218</v>
      </c>
      <c r="EH95" s="128">
        <v>1</v>
      </c>
      <c r="EI95" s="128" t="s">
        <v>5343</v>
      </c>
      <c r="EJ95" s="128" t="s">
        <v>5344</v>
      </c>
      <c r="EK95" s="129" t="s">
        <v>2067</v>
      </c>
      <c r="EL95" s="127" t="s">
        <v>5349</v>
      </c>
      <c r="EM95" s="117">
        <v>1470000</v>
      </c>
      <c r="EN95" s="121" t="s">
        <v>5342</v>
      </c>
      <c r="EO95" s="121" t="s">
        <v>218</v>
      </c>
      <c r="EP95" s="121">
        <v>1</v>
      </c>
      <c r="EQ95" s="121" t="s">
        <v>5343</v>
      </c>
      <c r="ER95" s="121" t="s">
        <v>5344</v>
      </c>
      <c r="ES95" s="118" t="s">
        <v>2067</v>
      </c>
      <c r="ET95" s="128" t="s">
        <v>5350</v>
      </c>
      <c r="EU95" s="128">
        <v>9</v>
      </c>
      <c r="EV95" s="128" t="s">
        <v>5351</v>
      </c>
      <c r="EW95" s="128" t="s">
        <v>300</v>
      </c>
      <c r="EX95" s="128">
        <v>3</v>
      </c>
      <c r="EY95" s="128" t="s">
        <v>5352</v>
      </c>
      <c r="EZ95" s="128" t="s">
        <v>5353</v>
      </c>
      <c r="FA95" s="129" t="s">
        <v>1415</v>
      </c>
      <c r="FB95" s="127" t="s">
        <v>5354</v>
      </c>
      <c r="FC95" s="121">
        <v>4</v>
      </c>
      <c r="FD95" s="121">
        <v>0</v>
      </c>
      <c r="FE95" s="121" t="s">
        <v>213</v>
      </c>
      <c r="FF95" s="121">
        <v>2</v>
      </c>
      <c r="FG95" s="121" t="s">
        <v>5355</v>
      </c>
      <c r="FH95" s="121">
        <v>0</v>
      </c>
      <c r="FI95" s="118" t="s">
        <v>566</v>
      </c>
      <c r="FJ95" s="127" t="s">
        <v>5356</v>
      </c>
      <c r="FK95" s="128" t="s">
        <v>230</v>
      </c>
      <c r="FL95" s="128">
        <v>0</v>
      </c>
      <c r="FM95" s="128" t="s">
        <v>230</v>
      </c>
      <c r="FN95" s="128" t="s">
        <v>230</v>
      </c>
      <c r="FO95" s="128">
        <v>0</v>
      </c>
      <c r="FP95" s="125">
        <v>0</v>
      </c>
      <c r="FQ95" s="126" t="s">
        <v>566</v>
      </c>
      <c r="FR95" s="127" t="s">
        <v>5357</v>
      </c>
      <c r="FS95" s="121">
        <v>4950000</v>
      </c>
      <c r="FT95" s="121" t="s">
        <v>5358</v>
      </c>
      <c r="FU95" s="121" t="s">
        <v>213</v>
      </c>
      <c r="FV95" s="121">
        <v>2</v>
      </c>
      <c r="FW95" s="121" t="s">
        <v>5359</v>
      </c>
      <c r="FX95" s="121" t="s">
        <v>5360</v>
      </c>
      <c r="FY95" s="118" t="s">
        <v>2072</v>
      </c>
      <c r="FZ95" s="128" t="s">
        <v>5361</v>
      </c>
      <c r="GA95" s="128">
        <v>2</v>
      </c>
      <c r="GB95" s="128" t="s">
        <v>261</v>
      </c>
      <c r="GC95" s="128" t="s">
        <v>213</v>
      </c>
      <c r="GD95" s="128">
        <v>2</v>
      </c>
      <c r="GE95" s="128" t="s">
        <v>262</v>
      </c>
      <c r="GF95" s="128" t="s">
        <v>263</v>
      </c>
      <c r="GG95" s="129" t="s">
        <v>52</v>
      </c>
      <c r="GH95" s="127" t="s">
        <v>5362</v>
      </c>
      <c r="GI95" s="121">
        <v>3</v>
      </c>
      <c r="GJ95" s="121" t="s">
        <v>261</v>
      </c>
      <c r="GK95" s="121" t="s">
        <v>213</v>
      </c>
      <c r="GL95" s="121">
        <v>2</v>
      </c>
      <c r="GM95" s="121" t="s">
        <v>262</v>
      </c>
      <c r="GN95" s="121" t="s">
        <v>263</v>
      </c>
      <c r="GO95" s="118" t="s">
        <v>52</v>
      </c>
      <c r="GP95" s="128" t="s">
        <v>5363</v>
      </c>
      <c r="GQ95" s="128">
        <v>3</v>
      </c>
      <c r="GR95" s="128" t="s">
        <v>261</v>
      </c>
      <c r="GS95" s="128" t="s">
        <v>213</v>
      </c>
      <c r="GT95" s="128">
        <v>2</v>
      </c>
      <c r="GU95" s="128" t="s">
        <v>262</v>
      </c>
      <c r="GV95" s="128" t="s">
        <v>263</v>
      </c>
      <c r="GW95" s="129" t="s">
        <v>52</v>
      </c>
      <c r="GX95" s="127" t="s">
        <v>5364</v>
      </c>
      <c r="GY95" s="121">
        <v>0</v>
      </c>
      <c r="GZ95" s="121" t="s">
        <v>261</v>
      </c>
      <c r="HA95" s="121" t="s">
        <v>213</v>
      </c>
      <c r="HB95" s="121">
        <v>2</v>
      </c>
      <c r="HC95" s="121" t="s">
        <v>262</v>
      </c>
      <c r="HD95" s="121" t="s">
        <v>263</v>
      </c>
      <c r="HE95" s="118" t="s">
        <v>52</v>
      </c>
      <c r="HF95" s="128" t="s">
        <v>5365</v>
      </c>
      <c r="HG95" s="128">
        <v>3</v>
      </c>
      <c r="HH95" s="128" t="s">
        <v>261</v>
      </c>
      <c r="HI95" s="128" t="s">
        <v>213</v>
      </c>
      <c r="HJ95" s="128">
        <v>2</v>
      </c>
      <c r="HK95" s="128" t="s">
        <v>262</v>
      </c>
      <c r="HL95" s="128" t="s">
        <v>263</v>
      </c>
      <c r="HM95" s="129" t="s">
        <v>52</v>
      </c>
      <c r="HN95" s="127" t="s">
        <v>5366</v>
      </c>
      <c r="HO95" s="121">
        <v>3</v>
      </c>
      <c r="HP95" s="121" t="s">
        <v>261</v>
      </c>
      <c r="HQ95" s="121" t="s">
        <v>213</v>
      </c>
      <c r="HR95" s="121">
        <v>2</v>
      </c>
      <c r="HS95" s="121" t="s">
        <v>262</v>
      </c>
      <c r="HT95" s="121" t="s">
        <v>263</v>
      </c>
      <c r="HU95" s="118" t="s">
        <v>52</v>
      </c>
      <c r="HV95" s="128" t="s">
        <v>5367</v>
      </c>
      <c r="HW95" s="128">
        <v>2</v>
      </c>
      <c r="HX95" s="128" t="s">
        <v>261</v>
      </c>
      <c r="HY95" s="128" t="s">
        <v>213</v>
      </c>
      <c r="HZ95" s="128">
        <v>2</v>
      </c>
      <c r="IA95" s="128" t="s">
        <v>262</v>
      </c>
      <c r="IB95" s="128" t="s">
        <v>263</v>
      </c>
      <c r="IC95" s="129" t="s">
        <v>52</v>
      </c>
      <c r="ID95" s="127" t="s">
        <v>5368</v>
      </c>
      <c r="IE95" s="121">
        <v>2</v>
      </c>
      <c r="IF95" s="121" t="s">
        <v>261</v>
      </c>
      <c r="IG95" s="121" t="s">
        <v>213</v>
      </c>
      <c r="IH95" s="121">
        <v>2</v>
      </c>
      <c r="II95" s="121" t="s">
        <v>262</v>
      </c>
      <c r="IJ95" s="121" t="s">
        <v>263</v>
      </c>
      <c r="IK95" s="118" t="s">
        <v>52</v>
      </c>
      <c r="IL95" s="128" t="s">
        <v>5369</v>
      </c>
      <c r="IM95" s="128">
        <v>2</v>
      </c>
      <c r="IN95" s="128" t="s">
        <v>261</v>
      </c>
      <c r="IO95" s="128" t="s">
        <v>213</v>
      </c>
      <c r="IP95" s="128">
        <v>2</v>
      </c>
      <c r="IQ95" s="128" t="s">
        <v>262</v>
      </c>
      <c r="IR95" s="128" t="s">
        <v>263</v>
      </c>
      <c r="IS95" s="129" t="s">
        <v>52</v>
      </c>
    </row>
    <row r="96" spans="1:253" s="123" customFormat="1" ht="12.75" customHeight="1">
      <c r="A96" s="123" t="s">
        <v>5370</v>
      </c>
      <c r="B96" s="123" t="s">
        <v>5371</v>
      </c>
      <c r="C96" s="123" t="s">
        <v>5372</v>
      </c>
      <c r="D96" s="123" t="s">
        <v>5373</v>
      </c>
      <c r="E96" s="123" t="s">
        <v>5374</v>
      </c>
      <c r="F96" s="123" t="s">
        <v>5375</v>
      </c>
      <c r="G96" s="116">
        <v>267437000</v>
      </c>
      <c r="H96" s="117" t="s">
        <v>5376</v>
      </c>
      <c r="I96" s="117" t="s">
        <v>218</v>
      </c>
      <c r="J96" s="117">
        <v>1</v>
      </c>
      <c r="K96" s="117" t="s">
        <v>5377</v>
      </c>
      <c r="L96" s="117" t="s">
        <v>5376</v>
      </c>
      <c r="M96" s="118" t="s">
        <v>48</v>
      </c>
      <c r="N96" s="127" t="s">
        <v>5378</v>
      </c>
      <c r="O96" s="119">
        <v>369002</v>
      </c>
      <c r="P96" s="119" t="s">
        <v>5379</v>
      </c>
      <c r="Q96" s="119" t="s">
        <v>213</v>
      </c>
      <c r="R96" s="119">
        <v>2</v>
      </c>
      <c r="S96" s="119" t="s">
        <v>5380</v>
      </c>
      <c r="T96" s="119" t="s">
        <v>5381</v>
      </c>
      <c r="U96" s="120" t="s">
        <v>5382</v>
      </c>
      <c r="V96" s="127" t="s">
        <v>5383</v>
      </c>
      <c r="W96" s="117">
        <v>19217000</v>
      </c>
      <c r="X96" s="117" t="s">
        <v>5376</v>
      </c>
      <c r="Y96" s="117" t="s">
        <v>218</v>
      </c>
      <c r="Z96" s="117">
        <v>1</v>
      </c>
      <c r="AA96" s="117" t="s">
        <v>5384</v>
      </c>
      <c r="AB96" s="117" t="s">
        <v>5376</v>
      </c>
      <c r="AC96" s="118" t="s">
        <v>48</v>
      </c>
      <c r="AD96" s="127" t="s">
        <v>5385</v>
      </c>
      <c r="AE96" s="125">
        <v>13183000</v>
      </c>
      <c r="AF96" s="125" t="s">
        <v>5376</v>
      </c>
      <c r="AG96" s="125" t="s">
        <v>213</v>
      </c>
      <c r="AH96" s="125">
        <v>2</v>
      </c>
      <c r="AI96" s="125" t="s">
        <v>5386</v>
      </c>
      <c r="AJ96" s="125" t="s">
        <v>5376</v>
      </c>
      <c r="AK96" s="126" t="s">
        <v>48</v>
      </c>
      <c r="AL96" s="127" t="s">
        <v>5387</v>
      </c>
      <c r="AM96" s="117">
        <v>5158000</v>
      </c>
      <c r="AN96" s="117" t="s">
        <v>5376</v>
      </c>
      <c r="AO96" s="117" t="s">
        <v>213</v>
      </c>
      <c r="AP96" s="117">
        <v>2</v>
      </c>
      <c r="AQ96" s="117" t="s">
        <v>5388</v>
      </c>
      <c r="AR96" s="117" t="s">
        <v>5376</v>
      </c>
      <c r="AS96" s="118" t="s">
        <v>48</v>
      </c>
      <c r="AT96" s="128" t="s">
        <v>5389</v>
      </c>
      <c r="AU96" s="125" t="s">
        <v>230</v>
      </c>
      <c r="AV96" s="125">
        <v>0</v>
      </c>
      <c r="AW96" s="125" t="s">
        <v>230</v>
      </c>
      <c r="AX96" s="125" t="s">
        <v>230</v>
      </c>
      <c r="AY96" s="125">
        <v>0</v>
      </c>
      <c r="AZ96" s="125">
        <v>0</v>
      </c>
      <c r="BA96" s="126" t="s">
        <v>1233</v>
      </c>
      <c r="BB96" s="127" t="s">
        <v>5390</v>
      </c>
      <c r="BC96" s="117" t="s">
        <v>230</v>
      </c>
      <c r="BD96" s="117">
        <v>0</v>
      </c>
      <c r="BE96" s="117" t="s">
        <v>230</v>
      </c>
      <c r="BF96" s="117" t="s">
        <v>230</v>
      </c>
      <c r="BG96" s="117">
        <v>0</v>
      </c>
      <c r="BH96" s="117">
        <v>0</v>
      </c>
      <c r="BI96" s="118" t="s">
        <v>1233</v>
      </c>
      <c r="BJ96" s="128" t="s">
        <v>5391</v>
      </c>
      <c r="BK96" s="128">
        <v>1833</v>
      </c>
      <c r="BL96" s="128" t="s">
        <v>5376</v>
      </c>
      <c r="BM96" s="128" t="s">
        <v>213</v>
      </c>
      <c r="BN96" s="128">
        <v>2</v>
      </c>
      <c r="BO96" s="128" t="s">
        <v>5392</v>
      </c>
      <c r="BP96" s="125" t="s">
        <v>5376</v>
      </c>
      <c r="BQ96" s="129" t="s">
        <v>48</v>
      </c>
      <c r="BR96" s="127" t="s">
        <v>5393</v>
      </c>
      <c r="BS96" s="121">
        <v>0</v>
      </c>
      <c r="BT96" s="121">
        <v>0</v>
      </c>
      <c r="BU96" s="121" t="s">
        <v>213</v>
      </c>
      <c r="BV96" s="121">
        <v>2</v>
      </c>
      <c r="BW96" s="121">
        <v>0</v>
      </c>
      <c r="BX96" s="121">
        <v>0</v>
      </c>
      <c r="BY96" s="118" t="s">
        <v>5394</v>
      </c>
      <c r="BZ96" s="128" t="s">
        <v>5395</v>
      </c>
      <c r="CA96" s="128">
        <v>4300</v>
      </c>
      <c r="CB96" s="128" t="s">
        <v>4512</v>
      </c>
      <c r="CC96" s="128" t="s">
        <v>213</v>
      </c>
      <c r="CD96" s="128">
        <v>2</v>
      </c>
      <c r="CE96" s="128" t="s">
        <v>5396</v>
      </c>
      <c r="CF96" s="128">
        <v>0</v>
      </c>
      <c r="CG96" s="129" t="s">
        <v>5394</v>
      </c>
      <c r="CH96" s="127" t="s">
        <v>5397</v>
      </c>
      <c r="CI96" s="128" t="e">
        <v>#N/A</v>
      </c>
      <c r="CJ96" s="128" t="e">
        <v>#N/A</v>
      </c>
      <c r="CK96" s="128" t="e">
        <v>#N/A</v>
      </c>
      <c r="CL96" s="128" t="e">
        <v>#N/A</v>
      </c>
      <c r="CM96" s="128" t="e">
        <v>#N/A</v>
      </c>
      <c r="CN96" s="128" t="e">
        <v>#N/A</v>
      </c>
      <c r="CO96" s="130" t="e">
        <v>#N/A</v>
      </c>
      <c r="CP96" s="128" t="s">
        <v>5398</v>
      </c>
      <c r="CQ96" s="121">
        <v>5200000</v>
      </c>
      <c r="CR96" s="121" t="s">
        <v>5399</v>
      </c>
      <c r="CS96" s="121" t="s">
        <v>213</v>
      </c>
      <c r="CT96" s="121">
        <v>2</v>
      </c>
      <c r="CU96" s="121" t="s">
        <v>5400</v>
      </c>
      <c r="CV96" s="121">
        <v>0</v>
      </c>
      <c r="CW96" s="118" t="s">
        <v>5394</v>
      </c>
      <c r="CX96" s="128" t="s">
        <v>5401</v>
      </c>
      <c r="CY96" s="125">
        <v>8959000</v>
      </c>
      <c r="CZ96" s="125" t="s">
        <v>5376</v>
      </c>
      <c r="DA96" s="125" t="s">
        <v>213</v>
      </c>
      <c r="DB96" s="125">
        <v>2</v>
      </c>
      <c r="DC96" s="125" t="s">
        <v>5402</v>
      </c>
      <c r="DD96" s="125" t="s">
        <v>5376</v>
      </c>
      <c r="DE96" s="131" t="s">
        <v>48</v>
      </c>
      <c r="DF96" s="127" t="s">
        <v>5403</v>
      </c>
      <c r="DG96" s="117">
        <v>6035000</v>
      </c>
      <c r="DH96" s="121" t="s">
        <v>5376</v>
      </c>
      <c r="DI96" s="121" t="s">
        <v>213</v>
      </c>
      <c r="DJ96" s="121">
        <v>2</v>
      </c>
      <c r="DK96" s="121" t="s">
        <v>5402</v>
      </c>
      <c r="DL96" s="121" t="s">
        <v>5376</v>
      </c>
      <c r="DM96" s="118" t="s">
        <v>48</v>
      </c>
      <c r="DN96" s="128" t="s">
        <v>5404</v>
      </c>
      <c r="DO96" s="125">
        <v>4223000</v>
      </c>
      <c r="DP96" s="128" t="s">
        <v>5376</v>
      </c>
      <c r="DQ96" s="128" t="s">
        <v>213</v>
      </c>
      <c r="DR96" s="128">
        <v>2</v>
      </c>
      <c r="DS96" s="128" t="s">
        <v>5402</v>
      </c>
      <c r="DT96" s="128" t="s">
        <v>5376</v>
      </c>
      <c r="DU96" s="129" t="s">
        <v>48</v>
      </c>
      <c r="DV96" s="127" t="s">
        <v>5405</v>
      </c>
      <c r="DW96" s="117">
        <v>4636000</v>
      </c>
      <c r="DX96" s="121" t="s">
        <v>5376</v>
      </c>
      <c r="DY96" s="121" t="s">
        <v>213</v>
      </c>
      <c r="DZ96" s="121">
        <v>2</v>
      </c>
      <c r="EA96" s="121" t="s">
        <v>5402</v>
      </c>
      <c r="EB96" s="121" t="s">
        <v>5376</v>
      </c>
      <c r="EC96" s="118" t="s">
        <v>48</v>
      </c>
      <c r="ED96" s="128" t="s">
        <v>5406</v>
      </c>
      <c r="EE96" s="125">
        <v>4201000</v>
      </c>
      <c r="EF96" s="128" t="s">
        <v>5376</v>
      </c>
      <c r="EG96" s="128" t="s">
        <v>213</v>
      </c>
      <c r="EH96" s="128">
        <v>2</v>
      </c>
      <c r="EI96" s="128" t="s">
        <v>5402</v>
      </c>
      <c r="EJ96" s="128" t="s">
        <v>5376</v>
      </c>
      <c r="EK96" s="129" t="s">
        <v>48</v>
      </c>
      <c r="EL96" s="127" t="s">
        <v>5407</v>
      </c>
      <c r="EM96" s="117">
        <v>122000</v>
      </c>
      <c r="EN96" s="121" t="s">
        <v>5376</v>
      </c>
      <c r="EO96" s="121" t="s">
        <v>213</v>
      </c>
      <c r="EP96" s="121">
        <v>2</v>
      </c>
      <c r="EQ96" s="121" t="s">
        <v>5402</v>
      </c>
      <c r="ER96" s="121" t="s">
        <v>5376</v>
      </c>
      <c r="ES96" s="118" t="s">
        <v>48</v>
      </c>
      <c r="ET96" s="128" t="s">
        <v>5408</v>
      </c>
      <c r="EU96" s="128">
        <v>4189</v>
      </c>
      <c r="EV96" s="128" t="s">
        <v>5376</v>
      </c>
      <c r="EW96" s="128" t="s">
        <v>213</v>
      </c>
      <c r="EX96" s="128">
        <v>2</v>
      </c>
      <c r="EY96" s="128" t="s">
        <v>5409</v>
      </c>
      <c r="EZ96" s="128" t="s">
        <v>5376</v>
      </c>
      <c r="FA96" s="129" t="s">
        <v>48</v>
      </c>
      <c r="FB96" s="127" t="s">
        <v>5410</v>
      </c>
      <c r="FC96" s="121">
        <v>5</v>
      </c>
      <c r="FD96" s="121" t="s">
        <v>230</v>
      </c>
      <c r="FE96" s="121" t="s">
        <v>213</v>
      </c>
      <c r="FF96" s="121">
        <v>2</v>
      </c>
      <c r="FG96" s="121" t="s">
        <v>230</v>
      </c>
      <c r="FH96" s="121" t="s">
        <v>230</v>
      </c>
      <c r="FI96" s="118" t="s">
        <v>5411</v>
      </c>
      <c r="FJ96" s="127" t="s">
        <v>5412</v>
      </c>
      <c r="FK96" s="128" t="s">
        <v>230</v>
      </c>
      <c r="FL96" s="128" t="s">
        <v>5413</v>
      </c>
      <c r="FM96" s="128" t="s">
        <v>213</v>
      </c>
      <c r="FN96" s="128">
        <v>2</v>
      </c>
      <c r="FO96" s="128" t="s">
        <v>230</v>
      </c>
      <c r="FP96" s="125" t="s">
        <v>230</v>
      </c>
      <c r="FQ96" s="126" t="s">
        <v>5411</v>
      </c>
      <c r="FR96" s="127" t="s">
        <v>5414</v>
      </c>
      <c r="FS96" s="121">
        <v>800000</v>
      </c>
      <c r="FT96" s="121" t="s">
        <v>5413</v>
      </c>
      <c r="FU96" s="121" t="s">
        <v>213</v>
      </c>
      <c r="FV96" s="121">
        <v>2</v>
      </c>
      <c r="FW96" s="121" t="s">
        <v>5415</v>
      </c>
      <c r="FX96" s="121" t="s">
        <v>5416</v>
      </c>
      <c r="FY96" s="118" t="s">
        <v>5411</v>
      </c>
      <c r="FZ96" s="128" t="s">
        <v>5417</v>
      </c>
      <c r="GA96" s="128">
        <v>1</v>
      </c>
      <c r="GB96" s="128" t="s">
        <v>261</v>
      </c>
      <c r="GC96" s="128" t="s">
        <v>213</v>
      </c>
      <c r="GD96" s="128">
        <v>2</v>
      </c>
      <c r="GE96" s="128" t="s">
        <v>262</v>
      </c>
      <c r="GF96" s="128" t="s">
        <v>263</v>
      </c>
      <c r="GG96" s="129" t="s">
        <v>60</v>
      </c>
      <c r="GH96" s="127" t="s">
        <v>5418</v>
      </c>
      <c r="GI96" s="121">
        <v>1</v>
      </c>
      <c r="GJ96" s="121" t="s">
        <v>261</v>
      </c>
      <c r="GK96" s="121" t="s">
        <v>213</v>
      </c>
      <c r="GL96" s="121">
        <v>2</v>
      </c>
      <c r="GM96" s="121" t="s">
        <v>262</v>
      </c>
      <c r="GN96" s="121" t="s">
        <v>263</v>
      </c>
      <c r="GO96" s="118" t="s">
        <v>60</v>
      </c>
      <c r="GP96" s="128" t="s">
        <v>5419</v>
      </c>
      <c r="GQ96" s="128">
        <v>2</v>
      </c>
      <c r="GR96" s="128" t="s">
        <v>261</v>
      </c>
      <c r="GS96" s="128" t="s">
        <v>213</v>
      </c>
      <c r="GT96" s="128">
        <v>2</v>
      </c>
      <c r="GU96" s="128" t="s">
        <v>262</v>
      </c>
      <c r="GV96" s="128" t="s">
        <v>263</v>
      </c>
      <c r="GW96" s="129" t="s">
        <v>60</v>
      </c>
      <c r="GX96" s="127" t="s">
        <v>5420</v>
      </c>
      <c r="GY96" s="121">
        <v>2</v>
      </c>
      <c r="GZ96" s="121" t="s">
        <v>261</v>
      </c>
      <c r="HA96" s="121" t="s">
        <v>213</v>
      </c>
      <c r="HB96" s="121">
        <v>2</v>
      </c>
      <c r="HC96" s="121" t="s">
        <v>262</v>
      </c>
      <c r="HD96" s="121" t="s">
        <v>263</v>
      </c>
      <c r="HE96" s="118" t="s">
        <v>60</v>
      </c>
      <c r="HF96" s="128" t="s">
        <v>5421</v>
      </c>
      <c r="HG96" s="128">
        <v>0</v>
      </c>
      <c r="HH96" s="128" t="s">
        <v>261</v>
      </c>
      <c r="HI96" s="128" t="s">
        <v>213</v>
      </c>
      <c r="HJ96" s="128">
        <v>2</v>
      </c>
      <c r="HK96" s="128" t="s">
        <v>262</v>
      </c>
      <c r="HL96" s="128" t="s">
        <v>263</v>
      </c>
      <c r="HM96" s="129" t="s">
        <v>60</v>
      </c>
      <c r="HN96" s="127" t="s">
        <v>5422</v>
      </c>
      <c r="HO96" s="121">
        <v>2</v>
      </c>
      <c r="HP96" s="121" t="s">
        <v>261</v>
      </c>
      <c r="HQ96" s="121" t="s">
        <v>213</v>
      </c>
      <c r="HR96" s="121">
        <v>2</v>
      </c>
      <c r="HS96" s="121" t="s">
        <v>262</v>
      </c>
      <c r="HT96" s="121" t="s">
        <v>263</v>
      </c>
      <c r="HU96" s="118" t="s">
        <v>60</v>
      </c>
      <c r="HV96" s="128" t="s">
        <v>5423</v>
      </c>
      <c r="HW96" s="128">
        <v>2</v>
      </c>
      <c r="HX96" s="128" t="s">
        <v>261</v>
      </c>
      <c r="HY96" s="128" t="s">
        <v>213</v>
      </c>
      <c r="HZ96" s="128">
        <v>2</v>
      </c>
      <c r="IA96" s="128" t="s">
        <v>262</v>
      </c>
      <c r="IB96" s="128" t="s">
        <v>263</v>
      </c>
      <c r="IC96" s="129" t="s">
        <v>60</v>
      </c>
      <c r="ID96" s="127" t="s">
        <v>5424</v>
      </c>
      <c r="IE96" s="121">
        <v>2</v>
      </c>
      <c r="IF96" s="121" t="s">
        <v>261</v>
      </c>
      <c r="IG96" s="121" t="s">
        <v>213</v>
      </c>
      <c r="IH96" s="121">
        <v>2</v>
      </c>
      <c r="II96" s="121" t="s">
        <v>262</v>
      </c>
      <c r="IJ96" s="121" t="s">
        <v>263</v>
      </c>
      <c r="IK96" s="118" t="s">
        <v>60</v>
      </c>
      <c r="IL96" s="128" t="s">
        <v>5425</v>
      </c>
      <c r="IM96" s="128">
        <v>3</v>
      </c>
      <c r="IN96" s="128" t="s">
        <v>261</v>
      </c>
      <c r="IO96" s="128" t="s">
        <v>213</v>
      </c>
      <c r="IP96" s="128">
        <v>2</v>
      </c>
      <c r="IQ96" s="128" t="s">
        <v>262</v>
      </c>
      <c r="IR96" s="128" t="s">
        <v>263</v>
      </c>
      <c r="IS96" s="129" t="s">
        <v>60</v>
      </c>
    </row>
    <row r="97" spans="1:253" s="123" customFormat="1" ht="12.75" customHeight="1">
      <c r="A97" s="123" t="s">
        <v>5426</v>
      </c>
      <c r="B97" s="123" t="s">
        <v>5371</v>
      </c>
      <c r="C97" s="123" t="s">
        <v>5427</v>
      </c>
      <c r="D97" s="123" t="s">
        <v>5428</v>
      </c>
      <c r="E97" s="123" t="s">
        <v>5429</v>
      </c>
      <c r="F97" s="123" t="s">
        <v>5430</v>
      </c>
      <c r="G97" s="116">
        <v>338382000</v>
      </c>
      <c r="H97" s="117" t="s">
        <v>5431</v>
      </c>
      <c r="I97" s="117" t="s">
        <v>213</v>
      </c>
      <c r="J97" s="117">
        <v>2</v>
      </c>
      <c r="K97" s="117" t="s">
        <v>5432</v>
      </c>
      <c r="L97" s="117" t="s">
        <v>5433</v>
      </c>
      <c r="M97" s="118" t="s">
        <v>50</v>
      </c>
      <c r="N97" s="127" t="s">
        <v>5434</v>
      </c>
      <c r="O97" s="119">
        <v>1458646</v>
      </c>
      <c r="P97" s="119" t="s">
        <v>5435</v>
      </c>
      <c r="Q97" s="119" t="s">
        <v>213</v>
      </c>
      <c r="R97" s="119">
        <v>2</v>
      </c>
      <c r="S97" s="119" t="s">
        <v>5436</v>
      </c>
      <c r="T97" s="119" t="s">
        <v>5437</v>
      </c>
      <c r="U97" s="120" t="s">
        <v>612</v>
      </c>
      <c r="V97" s="127" t="s">
        <v>5438</v>
      </c>
      <c r="W97" s="117">
        <v>73069000</v>
      </c>
      <c r="X97" s="117" t="s">
        <v>5439</v>
      </c>
      <c r="Y97" s="117" t="s">
        <v>213</v>
      </c>
      <c r="Z97" s="117">
        <v>2</v>
      </c>
      <c r="AA97" s="117" t="s">
        <v>5440</v>
      </c>
      <c r="AB97" s="117" t="s">
        <v>5441</v>
      </c>
      <c r="AC97" s="118" t="s">
        <v>50</v>
      </c>
      <c r="AD97" s="127" t="s">
        <v>5442</v>
      </c>
      <c r="AE97" s="125">
        <v>35266000</v>
      </c>
      <c r="AF97" s="125" t="s">
        <v>5443</v>
      </c>
      <c r="AG97" s="125" t="s">
        <v>213</v>
      </c>
      <c r="AH97" s="125">
        <v>2</v>
      </c>
      <c r="AI97" s="125" t="s">
        <v>5444</v>
      </c>
      <c r="AJ97" s="125" t="s">
        <v>5445</v>
      </c>
      <c r="AK97" s="126" t="s">
        <v>50</v>
      </c>
      <c r="AL97" s="127" t="s">
        <v>5446</v>
      </c>
      <c r="AM97" s="117">
        <v>5443000</v>
      </c>
      <c r="AN97" s="117" t="s">
        <v>5447</v>
      </c>
      <c r="AO97" s="117" t="s">
        <v>213</v>
      </c>
      <c r="AP97" s="117">
        <v>2</v>
      </c>
      <c r="AQ97" s="117" t="s">
        <v>5448</v>
      </c>
      <c r="AR97" s="117" t="s">
        <v>5449</v>
      </c>
      <c r="AS97" s="118" t="s">
        <v>50</v>
      </c>
      <c r="AT97" s="128" t="s">
        <v>5450</v>
      </c>
      <c r="AU97" s="125" t="s">
        <v>230</v>
      </c>
      <c r="AV97" s="125" t="s">
        <v>230</v>
      </c>
      <c r="AW97" s="125" t="s">
        <v>230</v>
      </c>
      <c r="AX97" s="125" t="s">
        <v>230</v>
      </c>
      <c r="AY97" s="125" t="s">
        <v>1094</v>
      </c>
      <c r="AZ97" s="125" t="s">
        <v>230</v>
      </c>
      <c r="BA97" s="126" t="s">
        <v>586</v>
      </c>
      <c r="BB97" s="127" t="s">
        <v>5451</v>
      </c>
      <c r="BC97" s="117" t="s">
        <v>230</v>
      </c>
      <c r="BD97" s="117" t="s">
        <v>230</v>
      </c>
      <c r="BE97" s="117" t="s">
        <v>230</v>
      </c>
      <c r="BF97" s="117" t="s">
        <v>230</v>
      </c>
      <c r="BG97" s="117" t="s">
        <v>1094</v>
      </c>
      <c r="BH97" s="117" t="s">
        <v>230</v>
      </c>
      <c r="BI97" s="118" t="s">
        <v>586</v>
      </c>
      <c r="BJ97" s="128" t="s">
        <v>5452</v>
      </c>
      <c r="BK97" s="128" t="s">
        <v>230</v>
      </c>
      <c r="BL97" s="128" t="s">
        <v>230</v>
      </c>
      <c r="BM97" s="128" t="s">
        <v>230</v>
      </c>
      <c r="BN97" s="128" t="s">
        <v>230</v>
      </c>
      <c r="BO97" s="128" t="s">
        <v>1094</v>
      </c>
      <c r="BP97" s="125" t="s">
        <v>230</v>
      </c>
      <c r="BQ97" s="129" t="s">
        <v>586</v>
      </c>
      <c r="BR97" s="127" t="s">
        <v>5453</v>
      </c>
      <c r="BS97" s="121">
        <v>0</v>
      </c>
      <c r="BT97" s="121">
        <v>0</v>
      </c>
      <c r="BU97" s="121" t="s">
        <v>300</v>
      </c>
      <c r="BV97" s="121">
        <v>3</v>
      </c>
      <c r="BW97" s="121">
        <v>0</v>
      </c>
      <c r="BX97" s="121">
        <v>0</v>
      </c>
      <c r="BY97" s="118" t="s">
        <v>2072</v>
      </c>
      <c r="BZ97" s="128" t="s">
        <v>5454</v>
      </c>
      <c r="CA97" s="128">
        <v>0</v>
      </c>
      <c r="CB97" s="128" t="s">
        <v>230</v>
      </c>
      <c r="CC97" s="128" t="s">
        <v>300</v>
      </c>
      <c r="CD97" s="128">
        <v>3</v>
      </c>
      <c r="CE97" s="128" t="s">
        <v>230</v>
      </c>
      <c r="CF97" s="128" t="s">
        <v>230</v>
      </c>
      <c r="CG97" s="129" t="s">
        <v>2072</v>
      </c>
      <c r="CH97" s="127" t="s">
        <v>5455</v>
      </c>
      <c r="CI97" s="128" t="e">
        <v>#N/A</v>
      </c>
      <c r="CJ97" s="128" t="e">
        <v>#N/A</v>
      </c>
      <c r="CK97" s="128" t="e">
        <v>#N/A</v>
      </c>
      <c r="CL97" s="128" t="e">
        <v>#N/A</v>
      </c>
      <c r="CM97" s="128" t="e">
        <v>#N/A</v>
      </c>
      <c r="CN97" s="128" t="e">
        <v>#N/A</v>
      </c>
      <c r="CO97" s="130" t="e">
        <v>#N/A</v>
      </c>
      <c r="CP97" s="128" t="s">
        <v>5456</v>
      </c>
      <c r="CQ97" s="121" t="s">
        <v>230</v>
      </c>
      <c r="CR97" s="121" t="s">
        <v>230</v>
      </c>
      <c r="CS97" s="121" t="s">
        <v>230</v>
      </c>
      <c r="CT97" s="121" t="s">
        <v>230</v>
      </c>
      <c r="CU97" s="121" t="s">
        <v>1094</v>
      </c>
      <c r="CV97" s="121" t="s">
        <v>230</v>
      </c>
      <c r="CW97" s="118" t="s">
        <v>586</v>
      </c>
      <c r="CX97" s="128" t="s">
        <v>5457</v>
      </c>
      <c r="CY97" s="125">
        <v>20554000</v>
      </c>
      <c r="CZ97" s="125" t="s">
        <v>5458</v>
      </c>
      <c r="DA97" s="125" t="s">
        <v>300</v>
      </c>
      <c r="DB97" s="125">
        <v>3</v>
      </c>
      <c r="DC97" s="125" t="s">
        <v>5459</v>
      </c>
      <c r="DD97" s="125" t="s">
        <v>5460</v>
      </c>
      <c r="DE97" s="131" t="s">
        <v>50</v>
      </c>
      <c r="DF97" s="127" t="s">
        <v>5461</v>
      </c>
      <c r="DG97" s="117">
        <v>39506000</v>
      </c>
      <c r="DH97" s="121" t="s">
        <v>5458</v>
      </c>
      <c r="DI97" s="121" t="s">
        <v>300</v>
      </c>
      <c r="DJ97" s="121">
        <v>3</v>
      </c>
      <c r="DK97" s="121" t="s">
        <v>5459</v>
      </c>
      <c r="DL97" s="121" t="s">
        <v>5460</v>
      </c>
      <c r="DM97" s="118" t="s">
        <v>50</v>
      </c>
      <c r="DN97" s="128" t="s">
        <v>5462</v>
      </c>
      <c r="DO97" s="125">
        <v>13009000</v>
      </c>
      <c r="DP97" s="128" t="s">
        <v>5458</v>
      </c>
      <c r="DQ97" s="128" t="s">
        <v>300</v>
      </c>
      <c r="DR97" s="128">
        <v>3</v>
      </c>
      <c r="DS97" s="128" t="s">
        <v>5459</v>
      </c>
      <c r="DT97" s="128" t="s">
        <v>5460</v>
      </c>
      <c r="DU97" s="129" t="s">
        <v>50</v>
      </c>
      <c r="DV97" s="127" t="s">
        <v>5463</v>
      </c>
      <c r="DW97" s="117">
        <v>20392000</v>
      </c>
      <c r="DX97" s="121" t="s">
        <v>5458</v>
      </c>
      <c r="DY97" s="121" t="s">
        <v>300</v>
      </c>
      <c r="DZ97" s="121">
        <v>3</v>
      </c>
      <c r="EA97" s="121" t="s">
        <v>5459</v>
      </c>
      <c r="EB97" s="121" t="s">
        <v>5460</v>
      </c>
      <c r="EC97" s="118" t="s">
        <v>50</v>
      </c>
      <c r="ED97" s="128" t="s">
        <v>5464</v>
      </c>
      <c r="EE97" s="125">
        <v>162000</v>
      </c>
      <c r="EF97" s="128" t="s">
        <v>5458</v>
      </c>
      <c r="EG97" s="128" t="s">
        <v>300</v>
      </c>
      <c r="EH97" s="128">
        <v>3</v>
      </c>
      <c r="EI97" s="128" t="s">
        <v>5459</v>
      </c>
      <c r="EJ97" s="128" t="s">
        <v>5460</v>
      </c>
      <c r="EK97" s="129" t="s">
        <v>50</v>
      </c>
      <c r="EL97" s="127" t="s">
        <v>5465</v>
      </c>
      <c r="EM97" s="117">
        <v>0</v>
      </c>
      <c r="EN97" s="121" t="s">
        <v>5458</v>
      </c>
      <c r="EO97" s="121" t="s">
        <v>300</v>
      </c>
      <c r="EP97" s="121">
        <v>3</v>
      </c>
      <c r="EQ97" s="121" t="s">
        <v>5459</v>
      </c>
      <c r="ER97" s="121" t="s">
        <v>5460</v>
      </c>
      <c r="ES97" s="118" t="s">
        <v>50</v>
      </c>
      <c r="ET97" s="128" t="s">
        <v>5466</v>
      </c>
      <c r="EU97" s="128" t="s">
        <v>230</v>
      </c>
      <c r="EV97" s="128" t="s">
        <v>230</v>
      </c>
      <c r="EW97" s="128" t="s">
        <v>230</v>
      </c>
      <c r="EX97" s="128" t="s">
        <v>230</v>
      </c>
      <c r="EY97" s="128" t="s">
        <v>1094</v>
      </c>
      <c r="EZ97" s="128" t="s">
        <v>230</v>
      </c>
      <c r="FA97" s="129" t="s">
        <v>586</v>
      </c>
      <c r="FB97" s="127" t="s">
        <v>5467</v>
      </c>
      <c r="FC97" s="121">
        <v>4</v>
      </c>
      <c r="FD97" s="121">
        <v>0</v>
      </c>
      <c r="FE97" s="121" t="s">
        <v>213</v>
      </c>
      <c r="FF97" s="121">
        <v>2</v>
      </c>
      <c r="FG97" s="121" t="s">
        <v>5468</v>
      </c>
      <c r="FH97" s="121">
        <v>0</v>
      </c>
      <c r="FI97" s="118" t="s">
        <v>2072</v>
      </c>
      <c r="FJ97" s="127" t="s">
        <v>5469</v>
      </c>
      <c r="FK97" s="128" t="s">
        <v>230</v>
      </c>
      <c r="FL97" s="128">
        <v>0</v>
      </c>
      <c r="FM97" s="128" t="s">
        <v>230</v>
      </c>
      <c r="FN97" s="128" t="s">
        <v>230</v>
      </c>
      <c r="FO97" s="128" t="s">
        <v>5470</v>
      </c>
      <c r="FP97" s="125">
        <v>0</v>
      </c>
      <c r="FQ97" s="126" t="s">
        <v>2072</v>
      </c>
      <c r="FR97" s="127" t="s">
        <v>5471</v>
      </c>
      <c r="FS97" s="121" t="s">
        <v>230</v>
      </c>
      <c r="FT97" s="121">
        <v>0</v>
      </c>
      <c r="FU97" s="121" t="s">
        <v>230</v>
      </c>
      <c r="FV97" s="121" t="s">
        <v>230</v>
      </c>
      <c r="FW97" s="121">
        <v>0</v>
      </c>
      <c r="FX97" s="121">
        <v>0</v>
      </c>
      <c r="FY97" s="118" t="s">
        <v>2072</v>
      </c>
      <c r="FZ97" s="128" t="s">
        <v>5472</v>
      </c>
      <c r="GA97" s="128">
        <v>0</v>
      </c>
      <c r="GB97" s="128" t="s">
        <v>634</v>
      </c>
      <c r="GC97" s="128" t="s">
        <v>213</v>
      </c>
      <c r="GD97" s="128">
        <v>2</v>
      </c>
      <c r="GE97" s="128" t="s">
        <v>635</v>
      </c>
      <c r="GF97" s="128" t="s">
        <v>636</v>
      </c>
      <c r="GG97" s="129" t="s">
        <v>637</v>
      </c>
      <c r="GH97" s="127" t="s">
        <v>5473</v>
      </c>
      <c r="GI97" s="121">
        <v>0</v>
      </c>
      <c r="GJ97" s="121" t="s">
        <v>634</v>
      </c>
      <c r="GK97" s="121" t="s">
        <v>213</v>
      </c>
      <c r="GL97" s="121">
        <v>2</v>
      </c>
      <c r="GM97" s="121" t="s">
        <v>635</v>
      </c>
      <c r="GN97" s="121" t="s">
        <v>636</v>
      </c>
      <c r="GO97" s="118" t="s">
        <v>637</v>
      </c>
      <c r="GP97" s="128" t="s">
        <v>5474</v>
      </c>
      <c r="GQ97" s="128">
        <v>0</v>
      </c>
      <c r="GR97" s="128" t="s">
        <v>634</v>
      </c>
      <c r="GS97" s="128" t="s">
        <v>213</v>
      </c>
      <c r="GT97" s="128">
        <v>2</v>
      </c>
      <c r="GU97" s="128" t="s">
        <v>635</v>
      </c>
      <c r="GV97" s="128" t="s">
        <v>636</v>
      </c>
      <c r="GW97" s="129" t="s">
        <v>637</v>
      </c>
      <c r="GX97" s="127" t="s">
        <v>5475</v>
      </c>
      <c r="GY97" s="121">
        <v>2</v>
      </c>
      <c r="GZ97" s="121" t="s">
        <v>634</v>
      </c>
      <c r="HA97" s="121" t="s">
        <v>213</v>
      </c>
      <c r="HB97" s="121">
        <v>2</v>
      </c>
      <c r="HC97" s="121" t="s">
        <v>635</v>
      </c>
      <c r="HD97" s="121" t="s">
        <v>636</v>
      </c>
      <c r="HE97" s="118" t="s">
        <v>637</v>
      </c>
      <c r="HF97" s="128" t="s">
        <v>5476</v>
      </c>
      <c r="HG97" s="128">
        <v>0</v>
      </c>
      <c r="HH97" s="128" t="s">
        <v>634</v>
      </c>
      <c r="HI97" s="128" t="s">
        <v>213</v>
      </c>
      <c r="HJ97" s="128">
        <v>2</v>
      </c>
      <c r="HK97" s="128" t="s">
        <v>635</v>
      </c>
      <c r="HL97" s="128" t="s">
        <v>636</v>
      </c>
      <c r="HM97" s="129" t="s">
        <v>637</v>
      </c>
      <c r="HN97" s="127" t="s">
        <v>5477</v>
      </c>
      <c r="HO97" s="121">
        <v>0</v>
      </c>
      <c r="HP97" s="121" t="s">
        <v>634</v>
      </c>
      <c r="HQ97" s="121" t="s">
        <v>213</v>
      </c>
      <c r="HR97" s="121">
        <v>2</v>
      </c>
      <c r="HS97" s="121" t="s">
        <v>635</v>
      </c>
      <c r="HT97" s="121" t="s">
        <v>636</v>
      </c>
      <c r="HU97" s="118" t="s">
        <v>637</v>
      </c>
      <c r="HV97" s="128" t="s">
        <v>5478</v>
      </c>
      <c r="HW97" s="128">
        <v>0</v>
      </c>
      <c r="HX97" s="128" t="s">
        <v>634</v>
      </c>
      <c r="HY97" s="128" t="s">
        <v>213</v>
      </c>
      <c r="HZ97" s="128">
        <v>2</v>
      </c>
      <c r="IA97" s="128" t="s">
        <v>635</v>
      </c>
      <c r="IB97" s="128" t="s">
        <v>636</v>
      </c>
      <c r="IC97" s="129" t="s">
        <v>637</v>
      </c>
      <c r="ID97" s="127" t="s">
        <v>5479</v>
      </c>
      <c r="IE97" s="121" t="s">
        <v>230</v>
      </c>
      <c r="IF97" s="121" t="s">
        <v>634</v>
      </c>
      <c r="IG97" s="121" t="s">
        <v>230</v>
      </c>
      <c r="IH97" s="121" t="s">
        <v>230</v>
      </c>
      <c r="II97" s="121" t="s">
        <v>635</v>
      </c>
      <c r="IJ97" s="121" t="s">
        <v>636</v>
      </c>
      <c r="IK97" s="118" t="s">
        <v>637</v>
      </c>
      <c r="IL97" s="128" t="s">
        <v>5480</v>
      </c>
      <c r="IM97" s="128">
        <v>0</v>
      </c>
      <c r="IN97" s="128" t="s">
        <v>634</v>
      </c>
      <c r="IO97" s="128" t="s">
        <v>213</v>
      </c>
      <c r="IP97" s="128">
        <v>2</v>
      </c>
      <c r="IQ97" s="128" t="s">
        <v>635</v>
      </c>
      <c r="IR97" s="128" t="s">
        <v>636</v>
      </c>
      <c r="IS97" s="129" t="s">
        <v>637</v>
      </c>
    </row>
    <row r="98" spans="1:253" s="123" customFormat="1" ht="12.75" customHeight="1">
      <c r="A98" s="123" t="s">
        <v>5481</v>
      </c>
      <c r="B98" s="123" t="s">
        <v>5371</v>
      </c>
      <c r="C98" s="123" t="s">
        <v>5482</v>
      </c>
      <c r="D98" s="123" t="s">
        <v>5483</v>
      </c>
      <c r="E98" s="123" t="s">
        <v>5484</v>
      </c>
      <c r="F98" s="123" t="s">
        <v>5485</v>
      </c>
      <c r="G98" s="116">
        <v>1561970000</v>
      </c>
      <c r="H98" s="117" t="s">
        <v>5486</v>
      </c>
      <c r="I98" s="117" t="s">
        <v>213</v>
      </c>
      <c r="J98" s="117">
        <v>2</v>
      </c>
      <c r="K98" s="117" t="s">
        <v>5487</v>
      </c>
      <c r="L98" s="117" t="s">
        <v>5488</v>
      </c>
      <c r="M98" s="118" t="s">
        <v>5489</v>
      </c>
      <c r="N98" s="127" t="s">
        <v>5490</v>
      </c>
      <c r="O98" s="119">
        <v>235533</v>
      </c>
      <c r="P98" s="119" t="s">
        <v>5491</v>
      </c>
      <c r="Q98" s="119" t="s">
        <v>213</v>
      </c>
      <c r="R98" s="119">
        <v>2</v>
      </c>
      <c r="S98" s="119" t="s">
        <v>5492</v>
      </c>
      <c r="T98" s="119" t="s">
        <v>5493</v>
      </c>
      <c r="U98" s="120" t="s">
        <v>5494</v>
      </c>
      <c r="V98" s="127" t="s">
        <v>5495</v>
      </c>
      <c r="W98" s="117">
        <v>16991000</v>
      </c>
      <c r="X98" s="117" t="s">
        <v>5491</v>
      </c>
      <c r="Y98" s="117" t="s">
        <v>213</v>
      </c>
      <c r="Z98" s="117">
        <v>2</v>
      </c>
      <c r="AA98" s="117" t="s">
        <v>5496</v>
      </c>
      <c r="AB98" s="117" t="s">
        <v>5493</v>
      </c>
      <c r="AC98" s="118" t="s">
        <v>5494</v>
      </c>
      <c r="AD98" s="127" t="s">
        <v>5497</v>
      </c>
      <c r="AE98" s="125">
        <v>16991000</v>
      </c>
      <c r="AF98" s="125" t="s">
        <v>5491</v>
      </c>
      <c r="AG98" s="125" t="s">
        <v>213</v>
      </c>
      <c r="AH98" s="125">
        <v>2</v>
      </c>
      <c r="AI98" s="125" t="s">
        <v>5496</v>
      </c>
      <c r="AJ98" s="125" t="s">
        <v>5493</v>
      </c>
      <c r="AK98" s="126" t="s">
        <v>400</v>
      </c>
      <c r="AL98" s="127" t="s">
        <v>5498</v>
      </c>
      <c r="AM98" s="117" t="s">
        <v>230</v>
      </c>
      <c r="AN98" s="117" t="s">
        <v>230</v>
      </c>
      <c r="AO98" s="117" t="s">
        <v>230</v>
      </c>
      <c r="AP98" s="117" t="s">
        <v>230</v>
      </c>
      <c r="AQ98" s="117" t="s">
        <v>5499</v>
      </c>
      <c r="AR98" s="117" t="s">
        <v>230</v>
      </c>
      <c r="AS98" s="118" t="s">
        <v>5494</v>
      </c>
      <c r="AT98" s="128" t="s">
        <v>5500</v>
      </c>
      <c r="AU98" s="125" t="s">
        <v>230</v>
      </c>
      <c r="AV98" s="125" t="s">
        <v>230</v>
      </c>
      <c r="AW98" s="125" t="s">
        <v>230</v>
      </c>
      <c r="AX98" s="125" t="s">
        <v>230</v>
      </c>
      <c r="AY98" s="125" t="s">
        <v>3105</v>
      </c>
      <c r="AZ98" s="125" t="s">
        <v>230</v>
      </c>
      <c r="BA98" s="126" t="s">
        <v>5489</v>
      </c>
      <c r="BB98" s="127" t="s">
        <v>5501</v>
      </c>
      <c r="BC98" s="117" t="s">
        <v>230</v>
      </c>
      <c r="BD98" s="117" t="s">
        <v>230</v>
      </c>
      <c r="BE98" s="117" t="s">
        <v>230</v>
      </c>
      <c r="BF98" s="117" t="s">
        <v>230</v>
      </c>
      <c r="BG98" s="117" t="s">
        <v>3105</v>
      </c>
      <c r="BH98" s="117" t="s">
        <v>230</v>
      </c>
      <c r="BI98" s="118" t="s">
        <v>5489</v>
      </c>
      <c r="BJ98" s="128" t="s">
        <v>5502</v>
      </c>
      <c r="BK98" s="128">
        <v>533</v>
      </c>
      <c r="BL98" s="128" t="s">
        <v>2425</v>
      </c>
      <c r="BM98" s="128" t="s">
        <v>213</v>
      </c>
      <c r="BN98" s="128">
        <v>2</v>
      </c>
      <c r="BO98" s="128" t="s">
        <v>5503</v>
      </c>
      <c r="BP98" s="125" t="s">
        <v>236</v>
      </c>
      <c r="BQ98" s="129" t="s">
        <v>46</v>
      </c>
      <c r="BR98" s="127" t="s">
        <v>5504</v>
      </c>
      <c r="BS98" s="121" t="s">
        <v>230</v>
      </c>
      <c r="BT98" s="121" t="s">
        <v>230</v>
      </c>
      <c r="BU98" s="121" t="s">
        <v>230</v>
      </c>
      <c r="BV98" s="121" t="s">
        <v>230</v>
      </c>
      <c r="BW98" s="121" t="s">
        <v>3105</v>
      </c>
      <c r="BX98" s="121" t="s">
        <v>230</v>
      </c>
      <c r="BY98" s="118" t="s">
        <v>5489</v>
      </c>
      <c r="BZ98" s="128" t="s">
        <v>5505</v>
      </c>
      <c r="CA98" s="128" t="s">
        <v>230</v>
      </c>
      <c r="CB98" s="128" t="s">
        <v>230</v>
      </c>
      <c r="CC98" s="128" t="s">
        <v>230</v>
      </c>
      <c r="CD98" s="128" t="s">
        <v>230</v>
      </c>
      <c r="CE98" s="128" t="s">
        <v>3105</v>
      </c>
      <c r="CF98" s="128" t="s">
        <v>230</v>
      </c>
      <c r="CG98" s="129" t="s">
        <v>5489</v>
      </c>
      <c r="CH98" s="127" t="s">
        <v>5506</v>
      </c>
      <c r="CI98" s="128" t="e">
        <v>#N/A</v>
      </c>
      <c r="CJ98" s="128" t="e">
        <v>#N/A</v>
      </c>
      <c r="CK98" s="128" t="e">
        <v>#N/A</v>
      </c>
      <c r="CL98" s="128" t="e">
        <v>#N/A</v>
      </c>
      <c r="CM98" s="128" t="e">
        <v>#N/A</v>
      </c>
      <c r="CN98" s="128" t="e">
        <v>#N/A</v>
      </c>
      <c r="CO98" s="130" t="e">
        <v>#N/A</v>
      </c>
      <c r="CP98" s="128" t="s">
        <v>5507</v>
      </c>
      <c r="CQ98" s="121" t="s">
        <v>230</v>
      </c>
      <c r="CR98" s="121" t="s">
        <v>230</v>
      </c>
      <c r="CS98" s="121" t="s">
        <v>230</v>
      </c>
      <c r="CT98" s="121" t="s">
        <v>230</v>
      </c>
      <c r="CU98" s="121" t="s">
        <v>3105</v>
      </c>
      <c r="CV98" s="121" t="s">
        <v>230</v>
      </c>
      <c r="CW98" s="118" t="s">
        <v>5489</v>
      </c>
      <c r="CX98" s="128" t="s">
        <v>5508</v>
      </c>
      <c r="CY98" s="125" t="s">
        <v>230</v>
      </c>
      <c r="CZ98" s="125" t="s">
        <v>230</v>
      </c>
      <c r="DA98" s="125" t="s">
        <v>300</v>
      </c>
      <c r="DB98" s="125">
        <v>3</v>
      </c>
      <c r="DC98" s="125" t="s">
        <v>3105</v>
      </c>
      <c r="DD98" s="125" t="s">
        <v>230</v>
      </c>
      <c r="DE98" s="131" t="s">
        <v>5489</v>
      </c>
      <c r="DF98" s="127" t="s">
        <v>5509</v>
      </c>
      <c r="DG98" s="117" t="s">
        <v>230</v>
      </c>
      <c r="DH98" s="121" t="s">
        <v>230</v>
      </c>
      <c r="DI98" s="121" t="s">
        <v>230</v>
      </c>
      <c r="DJ98" s="121" t="s">
        <v>230</v>
      </c>
      <c r="DK98" s="121" t="s">
        <v>230</v>
      </c>
      <c r="DL98" s="121" t="s">
        <v>230</v>
      </c>
      <c r="DM98" s="118" t="s">
        <v>5494</v>
      </c>
      <c r="DN98" s="128" t="s">
        <v>5510</v>
      </c>
      <c r="DO98" s="125" t="s">
        <v>230</v>
      </c>
      <c r="DP98" s="128" t="s">
        <v>230</v>
      </c>
      <c r="DQ98" s="128" t="s">
        <v>300</v>
      </c>
      <c r="DR98" s="128">
        <v>3</v>
      </c>
      <c r="DS98" s="128" t="s">
        <v>3105</v>
      </c>
      <c r="DT98" s="128" t="s">
        <v>230</v>
      </c>
      <c r="DU98" s="129" t="s">
        <v>5489</v>
      </c>
      <c r="DV98" s="127" t="s">
        <v>5511</v>
      </c>
      <c r="DW98" s="117" t="s">
        <v>230</v>
      </c>
      <c r="DX98" s="121" t="s">
        <v>230</v>
      </c>
      <c r="DY98" s="121" t="s">
        <v>300</v>
      </c>
      <c r="DZ98" s="121">
        <v>3</v>
      </c>
      <c r="EA98" s="121" t="s">
        <v>3105</v>
      </c>
      <c r="EB98" s="121" t="s">
        <v>230</v>
      </c>
      <c r="EC98" s="118" t="s">
        <v>5489</v>
      </c>
      <c r="ED98" s="128" t="s">
        <v>5512</v>
      </c>
      <c r="EE98" s="125" t="s">
        <v>230</v>
      </c>
      <c r="EF98" s="128" t="s">
        <v>230</v>
      </c>
      <c r="EG98" s="128" t="s">
        <v>300</v>
      </c>
      <c r="EH98" s="128">
        <v>3</v>
      </c>
      <c r="EI98" s="128" t="s">
        <v>3105</v>
      </c>
      <c r="EJ98" s="128" t="s">
        <v>230</v>
      </c>
      <c r="EK98" s="129" t="s">
        <v>5489</v>
      </c>
      <c r="EL98" s="127" t="s">
        <v>5513</v>
      </c>
      <c r="EM98" s="117" t="s">
        <v>230</v>
      </c>
      <c r="EN98" s="121" t="s">
        <v>230</v>
      </c>
      <c r="EO98" s="121" t="s">
        <v>300</v>
      </c>
      <c r="EP98" s="121">
        <v>3</v>
      </c>
      <c r="EQ98" s="121" t="s">
        <v>3105</v>
      </c>
      <c r="ER98" s="121" t="s">
        <v>230</v>
      </c>
      <c r="ES98" s="118" t="s">
        <v>5489</v>
      </c>
      <c r="ET98" s="128" t="s">
        <v>5514</v>
      </c>
      <c r="EU98" s="128">
        <v>134</v>
      </c>
      <c r="EV98" s="128" t="s">
        <v>2425</v>
      </c>
      <c r="EW98" s="128" t="s">
        <v>213</v>
      </c>
      <c r="EX98" s="128">
        <v>2</v>
      </c>
      <c r="EY98" s="128" t="s">
        <v>5515</v>
      </c>
      <c r="EZ98" s="128" t="s">
        <v>236</v>
      </c>
      <c r="FA98" s="129" t="s">
        <v>46</v>
      </c>
      <c r="FB98" s="127" t="s">
        <v>5516</v>
      </c>
      <c r="FC98" s="121">
        <v>3</v>
      </c>
      <c r="FD98" s="121" t="s">
        <v>4958</v>
      </c>
      <c r="FE98" s="121" t="s">
        <v>213</v>
      </c>
      <c r="FF98" s="121">
        <v>2</v>
      </c>
      <c r="FG98" s="121" t="s">
        <v>5517</v>
      </c>
      <c r="FH98" s="121" t="s">
        <v>4960</v>
      </c>
      <c r="FI98" s="118" t="s">
        <v>5489</v>
      </c>
      <c r="FJ98" s="127" t="s">
        <v>5518</v>
      </c>
      <c r="FK98" s="128" t="s">
        <v>230</v>
      </c>
      <c r="FL98" s="128" t="s">
        <v>230</v>
      </c>
      <c r="FM98" s="128" t="s">
        <v>230</v>
      </c>
      <c r="FN98" s="128" t="s">
        <v>230</v>
      </c>
      <c r="FO98" s="128" t="s">
        <v>230</v>
      </c>
      <c r="FP98" s="125" t="s">
        <v>230</v>
      </c>
      <c r="FQ98" s="126" t="s">
        <v>5489</v>
      </c>
      <c r="FR98" s="127" t="s">
        <v>5519</v>
      </c>
      <c r="FS98" s="121" t="s">
        <v>230</v>
      </c>
      <c r="FT98" s="121" t="s">
        <v>230</v>
      </c>
      <c r="FU98" s="121" t="s">
        <v>230</v>
      </c>
      <c r="FV98" s="121" t="s">
        <v>230</v>
      </c>
      <c r="FW98" s="121" t="s">
        <v>230</v>
      </c>
      <c r="FX98" s="121" t="s">
        <v>230</v>
      </c>
      <c r="FY98" s="118" t="s">
        <v>5489</v>
      </c>
      <c r="FZ98" s="128" t="s">
        <v>5520</v>
      </c>
      <c r="GA98" s="128">
        <v>2</v>
      </c>
      <c r="GB98" s="128" t="s">
        <v>261</v>
      </c>
      <c r="GC98" s="128" t="s">
        <v>213</v>
      </c>
      <c r="GD98" s="128">
        <v>2</v>
      </c>
      <c r="GE98" s="128" t="s">
        <v>262</v>
      </c>
      <c r="GF98" s="128" t="s">
        <v>263</v>
      </c>
      <c r="GG98" s="129" t="s">
        <v>54</v>
      </c>
      <c r="GH98" s="127" t="s">
        <v>5521</v>
      </c>
      <c r="GI98" s="121">
        <v>1</v>
      </c>
      <c r="GJ98" s="121" t="s">
        <v>261</v>
      </c>
      <c r="GK98" s="121" t="s">
        <v>213</v>
      </c>
      <c r="GL98" s="121">
        <v>2</v>
      </c>
      <c r="GM98" s="121" t="s">
        <v>262</v>
      </c>
      <c r="GN98" s="121" t="s">
        <v>263</v>
      </c>
      <c r="GO98" s="118" t="s">
        <v>54</v>
      </c>
      <c r="GP98" s="128" t="s">
        <v>5522</v>
      </c>
      <c r="GQ98" s="128">
        <v>2</v>
      </c>
      <c r="GR98" s="128" t="s">
        <v>261</v>
      </c>
      <c r="GS98" s="128" t="s">
        <v>213</v>
      </c>
      <c r="GT98" s="128">
        <v>2</v>
      </c>
      <c r="GU98" s="128" t="s">
        <v>262</v>
      </c>
      <c r="GV98" s="128" t="s">
        <v>263</v>
      </c>
      <c r="GW98" s="129" t="s">
        <v>54</v>
      </c>
      <c r="GX98" s="127" t="s">
        <v>5523</v>
      </c>
      <c r="GY98" s="121">
        <v>0</v>
      </c>
      <c r="GZ98" s="121" t="s">
        <v>261</v>
      </c>
      <c r="HA98" s="121" t="s">
        <v>213</v>
      </c>
      <c r="HB98" s="121">
        <v>2</v>
      </c>
      <c r="HC98" s="121" t="s">
        <v>262</v>
      </c>
      <c r="HD98" s="121" t="s">
        <v>263</v>
      </c>
      <c r="HE98" s="118" t="s">
        <v>54</v>
      </c>
      <c r="HF98" s="128" t="s">
        <v>5524</v>
      </c>
      <c r="HG98" s="128">
        <v>1</v>
      </c>
      <c r="HH98" s="128" t="s">
        <v>261</v>
      </c>
      <c r="HI98" s="128" t="s">
        <v>213</v>
      </c>
      <c r="HJ98" s="128">
        <v>2</v>
      </c>
      <c r="HK98" s="128" t="s">
        <v>262</v>
      </c>
      <c r="HL98" s="128" t="s">
        <v>263</v>
      </c>
      <c r="HM98" s="129" t="s">
        <v>54</v>
      </c>
      <c r="HN98" s="127" t="s">
        <v>5525</v>
      </c>
      <c r="HO98" s="121">
        <v>2</v>
      </c>
      <c r="HP98" s="121" t="s">
        <v>261</v>
      </c>
      <c r="HQ98" s="121" t="s">
        <v>213</v>
      </c>
      <c r="HR98" s="121">
        <v>2</v>
      </c>
      <c r="HS98" s="121" t="s">
        <v>262</v>
      </c>
      <c r="HT98" s="121" t="s">
        <v>263</v>
      </c>
      <c r="HU98" s="118" t="s">
        <v>54</v>
      </c>
      <c r="HV98" s="128" t="s">
        <v>5526</v>
      </c>
      <c r="HW98" s="128">
        <v>1</v>
      </c>
      <c r="HX98" s="128" t="s">
        <v>261</v>
      </c>
      <c r="HY98" s="128" t="s">
        <v>213</v>
      </c>
      <c r="HZ98" s="128">
        <v>2</v>
      </c>
      <c r="IA98" s="128" t="s">
        <v>262</v>
      </c>
      <c r="IB98" s="128" t="s">
        <v>263</v>
      </c>
      <c r="IC98" s="129" t="s">
        <v>54</v>
      </c>
      <c r="ID98" s="127" t="s">
        <v>5527</v>
      </c>
      <c r="IE98" s="121">
        <v>1</v>
      </c>
      <c r="IF98" s="121" t="s">
        <v>261</v>
      </c>
      <c r="IG98" s="121" t="s">
        <v>213</v>
      </c>
      <c r="IH98" s="121">
        <v>2</v>
      </c>
      <c r="II98" s="121" t="s">
        <v>262</v>
      </c>
      <c r="IJ98" s="121" t="s">
        <v>263</v>
      </c>
      <c r="IK98" s="118" t="s">
        <v>54</v>
      </c>
      <c r="IL98" s="128" t="s">
        <v>5528</v>
      </c>
      <c r="IM98" s="128">
        <v>3</v>
      </c>
      <c r="IN98" s="128" t="s">
        <v>261</v>
      </c>
      <c r="IO98" s="128" t="s">
        <v>213</v>
      </c>
      <c r="IP98" s="128">
        <v>2</v>
      </c>
      <c r="IQ98" s="128" t="s">
        <v>262</v>
      </c>
      <c r="IR98" s="128" t="s">
        <v>263</v>
      </c>
      <c r="IS98" s="129" t="s">
        <v>54</v>
      </c>
    </row>
    <row r="99" spans="1:253" s="123" customFormat="1" ht="12.75" customHeight="1">
      <c r="A99" s="123" t="s">
        <v>5529</v>
      </c>
      <c r="B99" s="123" t="s">
        <v>5371</v>
      </c>
      <c r="C99" s="123" t="s">
        <v>5530</v>
      </c>
      <c r="D99" s="123" t="s">
        <v>5531</v>
      </c>
      <c r="E99" s="123" t="s">
        <v>5532</v>
      </c>
      <c r="F99" s="123" t="s">
        <v>5533</v>
      </c>
      <c r="G99" s="116">
        <v>258289000</v>
      </c>
      <c r="H99" s="117" t="s">
        <v>5534</v>
      </c>
      <c r="I99" s="117" t="s">
        <v>213</v>
      </c>
      <c r="J99" s="117">
        <v>2</v>
      </c>
      <c r="K99" s="117" t="s">
        <v>5535</v>
      </c>
      <c r="L99" s="117" t="s">
        <v>5536</v>
      </c>
      <c r="M99" s="118" t="s">
        <v>5537</v>
      </c>
      <c r="N99" s="127" t="s">
        <v>5538</v>
      </c>
      <c r="O99" s="119">
        <v>499587</v>
      </c>
      <c r="P99" s="119" t="s">
        <v>5534</v>
      </c>
      <c r="Q99" s="119" t="s">
        <v>213</v>
      </c>
      <c r="R99" s="119">
        <v>2</v>
      </c>
      <c r="S99" s="119" t="s">
        <v>5539</v>
      </c>
      <c r="T99" s="119" t="s">
        <v>5536</v>
      </c>
      <c r="U99" s="120" t="s">
        <v>5537</v>
      </c>
      <c r="V99" s="127" t="s">
        <v>5540</v>
      </c>
      <c r="W99" s="117">
        <v>97659000</v>
      </c>
      <c r="X99" s="117" t="s">
        <v>5534</v>
      </c>
      <c r="Y99" s="117" t="s">
        <v>213</v>
      </c>
      <c r="Z99" s="117">
        <v>2</v>
      </c>
      <c r="AA99" s="117" t="s">
        <v>5541</v>
      </c>
      <c r="AB99" s="117" t="s">
        <v>5534</v>
      </c>
      <c r="AC99" s="118" t="s">
        <v>42</v>
      </c>
      <c r="AD99" s="127" t="s">
        <v>5542</v>
      </c>
      <c r="AE99" s="125">
        <v>30302000</v>
      </c>
      <c r="AF99" s="125" t="s">
        <v>5534</v>
      </c>
      <c r="AG99" s="125" t="s">
        <v>300</v>
      </c>
      <c r="AH99" s="125">
        <v>3</v>
      </c>
      <c r="AI99" s="125" t="s">
        <v>5543</v>
      </c>
      <c r="AJ99" s="125" t="s">
        <v>5534</v>
      </c>
      <c r="AK99" s="126" t="s">
        <v>42</v>
      </c>
      <c r="AL99" s="127" t="s">
        <v>5544</v>
      </c>
      <c r="AM99" s="117">
        <v>22852000</v>
      </c>
      <c r="AN99" s="117" t="s">
        <v>5534</v>
      </c>
      <c r="AO99" s="117" t="s">
        <v>300</v>
      </c>
      <c r="AP99" s="117">
        <v>3</v>
      </c>
      <c r="AQ99" s="117" t="s">
        <v>5545</v>
      </c>
      <c r="AR99" s="117" t="s">
        <v>5534</v>
      </c>
      <c r="AS99" s="118" t="s">
        <v>42</v>
      </c>
      <c r="AT99" s="128" t="s">
        <v>5546</v>
      </c>
      <c r="AU99" s="125" t="s">
        <v>230</v>
      </c>
      <c r="AV99" s="125" t="s">
        <v>5547</v>
      </c>
      <c r="AW99" s="125" t="s">
        <v>213</v>
      </c>
      <c r="AX99" s="125">
        <v>2</v>
      </c>
      <c r="AY99" s="125" t="s">
        <v>5548</v>
      </c>
      <c r="AZ99" s="125" t="s">
        <v>5547</v>
      </c>
      <c r="BA99" s="126" t="s">
        <v>231</v>
      </c>
      <c r="BB99" s="127" t="s">
        <v>5549</v>
      </c>
      <c r="BC99" s="117" t="s">
        <v>230</v>
      </c>
      <c r="BD99" s="117" t="s">
        <v>5547</v>
      </c>
      <c r="BE99" s="117" t="s">
        <v>213</v>
      </c>
      <c r="BF99" s="117">
        <v>2</v>
      </c>
      <c r="BG99" s="117" t="s">
        <v>5550</v>
      </c>
      <c r="BH99" s="117" t="s">
        <v>5547</v>
      </c>
      <c r="BI99" s="118" t="s">
        <v>231</v>
      </c>
      <c r="BJ99" s="128" t="s">
        <v>5551</v>
      </c>
      <c r="BK99" s="128">
        <v>3043</v>
      </c>
      <c r="BL99" s="128" t="s">
        <v>5376</v>
      </c>
      <c r="BM99" s="128" t="s">
        <v>300</v>
      </c>
      <c r="BN99" s="128">
        <v>3</v>
      </c>
      <c r="BO99" s="128" t="s">
        <v>5552</v>
      </c>
      <c r="BP99" s="125" t="s">
        <v>5376</v>
      </c>
      <c r="BQ99" s="129" t="s">
        <v>54</v>
      </c>
      <c r="BR99" s="127" t="s">
        <v>5553</v>
      </c>
      <c r="BS99" s="121" t="s">
        <v>230</v>
      </c>
      <c r="BT99" s="121" t="s">
        <v>5547</v>
      </c>
      <c r="BU99" s="121" t="s">
        <v>213</v>
      </c>
      <c r="BV99" s="121">
        <v>2</v>
      </c>
      <c r="BW99" s="121" t="s">
        <v>5554</v>
      </c>
      <c r="BX99" s="121" t="s">
        <v>5547</v>
      </c>
      <c r="BY99" s="118" t="s">
        <v>5555</v>
      </c>
      <c r="BZ99" s="128" t="s">
        <v>5556</v>
      </c>
      <c r="CA99" s="128" t="s">
        <v>230</v>
      </c>
      <c r="CB99" s="128" t="s">
        <v>5547</v>
      </c>
      <c r="CC99" s="128" t="s">
        <v>213</v>
      </c>
      <c r="CD99" s="128">
        <v>2</v>
      </c>
      <c r="CE99" s="128" t="s">
        <v>5554</v>
      </c>
      <c r="CF99" s="128" t="s">
        <v>5547</v>
      </c>
      <c r="CG99" s="129" t="s">
        <v>5555</v>
      </c>
      <c r="CH99" s="127" t="s">
        <v>5557</v>
      </c>
      <c r="CI99" s="128" t="e">
        <v>#N/A</v>
      </c>
      <c r="CJ99" s="128" t="e">
        <v>#N/A</v>
      </c>
      <c r="CK99" s="128" t="e">
        <v>#N/A</v>
      </c>
      <c r="CL99" s="128" t="e">
        <v>#N/A</v>
      </c>
      <c r="CM99" s="128" t="e">
        <v>#N/A</v>
      </c>
      <c r="CN99" s="128" t="e">
        <v>#N/A</v>
      </c>
      <c r="CO99" s="130" t="e">
        <v>#N/A</v>
      </c>
      <c r="CP99" s="128" t="s">
        <v>5558</v>
      </c>
      <c r="CQ99" s="121" t="s">
        <v>230</v>
      </c>
      <c r="CR99" s="121" t="s">
        <v>5547</v>
      </c>
      <c r="CS99" s="121" t="s">
        <v>213</v>
      </c>
      <c r="CT99" s="121">
        <v>2</v>
      </c>
      <c r="CU99" s="121" t="s">
        <v>5554</v>
      </c>
      <c r="CV99" s="121" t="s">
        <v>5547</v>
      </c>
      <c r="CW99" s="118" t="s">
        <v>5555</v>
      </c>
      <c r="CX99" s="128" t="s">
        <v>5559</v>
      </c>
      <c r="CY99" s="125">
        <v>20805000</v>
      </c>
      <c r="CZ99" s="125" t="s">
        <v>5534</v>
      </c>
      <c r="DA99" s="125" t="s">
        <v>300</v>
      </c>
      <c r="DB99" s="125">
        <v>3</v>
      </c>
      <c r="DC99" s="125" t="s">
        <v>5560</v>
      </c>
      <c r="DD99" s="125" t="s">
        <v>5534</v>
      </c>
      <c r="DE99" s="131" t="s">
        <v>42</v>
      </c>
      <c r="DF99" s="127" t="s">
        <v>5561</v>
      </c>
      <c r="DG99" s="117">
        <v>67356000</v>
      </c>
      <c r="DH99" s="121" t="s">
        <v>5534</v>
      </c>
      <c r="DI99" s="121" t="s">
        <v>300</v>
      </c>
      <c r="DJ99" s="121">
        <v>3</v>
      </c>
      <c r="DK99" s="121" t="s">
        <v>5560</v>
      </c>
      <c r="DL99" s="121" t="s">
        <v>5534</v>
      </c>
      <c r="DM99" s="118" t="s">
        <v>42</v>
      </c>
      <c r="DN99" s="128" t="s">
        <v>5562</v>
      </c>
      <c r="DO99" s="125">
        <v>9499000</v>
      </c>
      <c r="DP99" s="128" t="s">
        <v>5534</v>
      </c>
      <c r="DQ99" s="128" t="s">
        <v>300</v>
      </c>
      <c r="DR99" s="128">
        <v>3</v>
      </c>
      <c r="DS99" s="128" t="s">
        <v>5560</v>
      </c>
      <c r="DT99" s="128" t="s">
        <v>5534</v>
      </c>
      <c r="DU99" s="129" t="s">
        <v>42</v>
      </c>
      <c r="DV99" s="127" t="s">
        <v>5563</v>
      </c>
      <c r="DW99" s="117">
        <v>4517000</v>
      </c>
      <c r="DX99" s="121" t="s">
        <v>5534</v>
      </c>
      <c r="DY99" s="121" t="s">
        <v>300</v>
      </c>
      <c r="DZ99" s="121">
        <v>3</v>
      </c>
      <c r="EA99" s="121" t="s">
        <v>5560</v>
      </c>
      <c r="EB99" s="121" t="s">
        <v>5534</v>
      </c>
      <c r="EC99" s="118" t="s">
        <v>42</v>
      </c>
      <c r="ED99" s="128" t="s">
        <v>5564</v>
      </c>
      <c r="EE99" s="125">
        <v>10218000</v>
      </c>
      <c r="EF99" s="128" t="s">
        <v>5534</v>
      </c>
      <c r="EG99" s="128" t="s">
        <v>300</v>
      </c>
      <c r="EH99" s="128">
        <v>3</v>
      </c>
      <c r="EI99" s="128" t="s">
        <v>5560</v>
      </c>
      <c r="EJ99" s="128" t="s">
        <v>5534</v>
      </c>
      <c r="EK99" s="129" t="s">
        <v>42</v>
      </c>
      <c r="EL99" s="127" t="s">
        <v>5565</v>
      </c>
      <c r="EM99" s="117">
        <v>6070000</v>
      </c>
      <c r="EN99" s="121" t="s">
        <v>5534</v>
      </c>
      <c r="EO99" s="121" t="s">
        <v>300</v>
      </c>
      <c r="EP99" s="121">
        <v>3</v>
      </c>
      <c r="EQ99" s="121" t="s">
        <v>5560</v>
      </c>
      <c r="ER99" s="121" t="s">
        <v>5534</v>
      </c>
      <c r="ES99" s="118" t="s">
        <v>42</v>
      </c>
      <c r="ET99" s="128" t="s">
        <v>5566</v>
      </c>
      <c r="EU99" s="128">
        <v>3043</v>
      </c>
      <c r="EV99" s="128" t="s">
        <v>5376</v>
      </c>
      <c r="EW99" s="128" t="s">
        <v>300</v>
      </c>
      <c r="EX99" s="128">
        <v>3</v>
      </c>
      <c r="EY99" s="128" t="s">
        <v>5552</v>
      </c>
      <c r="EZ99" s="128" t="s">
        <v>5376</v>
      </c>
      <c r="FA99" s="129" t="s">
        <v>54</v>
      </c>
      <c r="FB99" s="127" t="s">
        <v>5567</v>
      </c>
      <c r="FC99" s="121">
        <v>5</v>
      </c>
      <c r="FD99" s="121" t="s">
        <v>5547</v>
      </c>
      <c r="FE99" s="121" t="s">
        <v>213</v>
      </c>
      <c r="FF99" s="121">
        <v>2</v>
      </c>
      <c r="FG99" s="121" t="s">
        <v>5568</v>
      </c>
      <c r="FH99" s="121" t="s">
        <v>5547</v>
      </c>
      <c r="FI99" s="118" t="s">
        <v>5555</v>
      </c>
      <c r="FJ99" s="127" t="s">
        <v>5569</v>
      </c>
      <c r="FK99" s="128" t="e">
        <v>#N/A</v>
      </c>
      <c r="FL99" s="128" t="e">
        <v>#N/A</v>
      </c>
      <c r="FM99" s="128" t="e">
        <v>#N/A</v>
      </c>
      <c r="FN99" s="128" t="e">
        <v>#N/A</v>
      </c>
      <c r="FO99" s="128" t="e">
        <v>#N/A</v>
      </c>
      <c r="FP99" s="125" t="e">
        <v>#N/A</v>
      </c>
      <c r="FQ99" s="126" t="e">
        <v>#N/A</v>
      </c>
      <c r="FR99" s="127" t="s">
        <v>5570</v>
      </c>
      <c r="FS99" s="121" t="s">
        <v>230</v>
      </c>
      <c r="FT99" s="121" t="s">
        <v>230</v>
      </c>
      <c r="FU99" s="121" t="s">
        <v>230</v>
      </c>
      <c r="FV99" s="121" t="s">
        <v>230</v>
      </c>
      <c r="FW99" s="121" t="s">
        <v>230</v>
      </c>
      <c r="FX99" s="121" t="s">
        <v>230</v>
      </c>
      <c r="FY99" s="118" t="s">
        <v>2710</v>
      </c>
      <c r="FZ99" s="128" t="s">
        <v>5571</v>
      </c>
      <c r="GA99" s="128">
        <v>1</v>
      </c>
      <c r="GB99" s="128" t="s">
        <v>261</v>
      </c>
      <c r="GC99" s="128" t="s">
        <v>213</v>
      </c>
      <c r="GD99" s="128">
        <v>2</v>
      </c>
      <c r="GE99" s="128" t="s">
        <v>262</v>
      </c>
      <c r="GF99" s="128" t="s">
        <v>263</v>
      </c>
      <c r="GG99" s="129" t="s">
        <v>52</v>
      </c>
      <c r="GH99" s="127" t="s">
        <v>5572</v>
      </c>
      <c r="GI99" s="121">
        <v>2</v>
      </c>
      <c r="GJ99" s="121" t="s">
        <v>261</v>
      </c>
      <c r="GK99" s="121" t="s">
        <v>213</v>
      </c>
      <c r="GL99" s="121">
        <v>2</v>
      </c>
      <c r="GM99" s="121" t="s">
        <v>262</v>
      </c>
      <c r="GN99" s="121" t="s">
        <v>263</v>
      </c>
      <c r="GO99" s="118" t="s">
        <v>52</v>
      </c>
      <c r="GP99" s="128" t="s">
        <v>5573</v>
      </c>
      <c r="GQ99" s="128">
        <v>2</v>
      </c>
      <c r="GR99" s="128" t="s">
        <v>261</v>
      </c>
      <c r="GS99" s="128" t="s">
        <v>213</v>
      </c>
      <c r="GT99" s="128">
        <v>2</v>
      </c>
      <c r="GU99" s="128" t="s">
        <v>262</v>
      </c>
      <c r="GV99" s="128" t="s">
        <v>263</v>
      </c>
      <c r="GW99" s="129" t="s">
        <v>52</v>
      </c>
      <c r="GX99" s="127" t="s">
        <v>5574</v>
      </c>
      <c r="GY99" s="121">
        <v>0</v>
      </c>
      <c r="GZ99" s="121" t="s">
        <v>261</v>
      </c>
      <c r="HA99" s="121" t="s">
        <v>213</v>
      </c>
      <c r="HB99" s="121">
        <v>2</v>
      </c>
      <c r="HC99" s="121" t="s">
        <v>262</v>
      </c>
      <c r="HD99" s="121" t="s">
        <v>263</v>
      </c>
      <c r="HE99" s="118" t="s">
        <v>52</v>
      </c>
      <c r="HF99" s="128" t="s">
        <v>5575</v>
      </c>
      <c r="HG99" s="128">
        <v>2</v>
      </c>
      <c r="HH99" s="128" t="s">
        <v>261</v>
      </c>
      <c r="HI99" s="128" t="s">
        <v>213</v>
      </c>
      <c r="HJ99" s="128">
        <v>2</v>
      </c>
      <c r="HK99" s="128" t="s">
        <v>262</v>
      </c>
      <c r="HL99" s="128" t="s">
        <v>263</v>
      </c>
      <c r="HM99" s="129" t="s">
        <v>52</v>
      </c>
      <c r="HN99" s="127" t="s">
        <v>5576</v>
      </c>
      <c r="HO99" s="121">
        <v>3</v>
      </c>
      <c r="HP99" s="121" t="s">
        <v>261</v>
      </c>
      <c r="HQ99" s="121" t="s">
        <v>213</v>
      </c>
      <c r="HR99" s="121">
        <v>2</v>
      </c>
      <c r="HS99" s="121" t="s">
        <v>262</v>
      </c>
      <c r="HT99" s="121" t="s">
        <v>263</v>
      </c>
      <c r="HU99" s="118" t="s">
        <v>52</v>
      </c>
      <c r="HV99" s="128" t="s">
        <v>5577</v>
      </c>
      <c r="HW99" s="128">
        <v>0</v>
      </c>
      <c r="HX99" s="128" t="s">
        <v>261</v>
      </c>
      <c r="HY99" s="128" t="s">
        <v>213</v>
      </c>
      <c r="HZ99" s="128">
        <v>2</v>
      </c>
      <c r="IA99" s="128" t="s">
        <v>262</v>
      </c>
      <c r="IB99" s="128" t="s">
        <v>263</v>
      </c>
      <c r="IC99" s="129" t="s">
        <v>52</v>
      </c>
      <c r="ID99" s="127" t="s">
        <v>5578</v>
      </c>
      <c r="IE99" s="121">
        <v>3</v>
      </c>
      <c r="IF99" s="121" t="s">
        <v>261</v>
      </c>
      <c r="IG99" s="121" t="s">
        <v>213</v>
      </c>
      <c r="IH99" s="121">
        <v>2</v>
      </c>
      <c r="II99" s="121" t="s">
        <v>262</v>
      </c>
      <c r="IJ99" s="121" t="s">
        <v>263</v>
      </c>
      <c r="IK99" s="118" t="s">
        <v>52</v>
      </c>
      <c r="IL99" s="128" t="s">
        <v>5579</v>
      </c>
      <c r="IM99" s="128">
        <v>3</v>
      </c>
      <c r="IN99" s="128" t="s">
        <v>261</v>
      </c>
      <c r="IO99" s="128" t="s">
        <v>213</v>
      </c>
      <c r="IP99" s="128">
        <v>2</v>
      </c>
      <c r="IQ99" s="128" t="s">
        <v>262</v>
      </c>
      <c r="IR99" s="128" t="s">
        <v>263</v>
      </c>
      <c r="IS99" s="129" t="s">
        <v>52</v>
      </c>
    </row>
    <row r="100" spans="1:253" s="123" customFormat="1" ht="12.75" customHeight="1">
      <c r="A100" s="123" t="s">
        <v>5580</v>
      </c>
      <c r="B100" s="123" t="s">
        <v>5371</v>
      </c>
      <c r="C100" s="123" t="s">
        <v>5581</v>
      </c>
      <c r="D100" s="123" t="s">
        <v>5582</v>
      </c>
      <c r="E100" s="123" t="s">
        <v>5583</v>
      </c>
      <c r="F100" s="123" t="s">
        <v>5584</v>
      </c>
      <c r="G100" s="116">
        <v>94146000</v>
      </c>
      <c r="H100" s="117" t="s">
        <v>5585</v>
      </c>
      <c r="I100" s="117" t="s">
        <v>213</v>
      </c>
      <c r="J100" s="117">
        <v>2</v>
      </c>
      <c r="K100" s="117" t="s">
        <v>5586</v>
      </c>
      <c r="L100" s="117" t="s">
        <v>5587</v>
      </c>
      <c r="M100" s="118" t="s">
        <v>42</v>
      </c>
      <c r="N100" s="127" t="s">
        <v>5588</v>
      </c>
      <c r="O100" s="119" t="s">
        <v>230</v>
      </c>
      <c r="P100" s="119" t="s">
        <v>230</v>
      </c>
      <c r="Q100" s="119" t="s">
        <v>230</v>
      </c>
      <c r="R100" s="119" t="s">
        <v>230</v>
      </c>
      <c r="S100" s="119" t="s">
        <v>230</v>
      </c>
      <c r="T100" s="119" t="s">
        <v>230</v>
      </c>
      <c r="U100" s="120" t="s">
        <v>5589</v>
      </c>
      <c r="V100" s="127" t="s">
        <v>5590</v>
      </c>
      <c r="W100" s="117" t="s">
        <v>230</v>
      </c>
      <c r="X100" s="117" t="s">
        <v>230</v>
      </c>
      <c r="Y100" s="117" t="s">
        <v>230</v>
      </c>
      <c r="Z100" s="117" t="s">
        <v>230</v>
      </c>
      <c r="AA100" s="117" t="s">
        <v>230</v>
      </c>
      <c r="AB100" s="117" t="s">
        <v>230</v>
      </c>
      <c r="AC100" s="118" t="s">
        <v>5589</v>
      </c>
      <c r="AD100" s="127" t="s">
        <v>5591</v>
      </c>
      <c r="AE100" s="125" t="s">
        <v>230</v>
      </c>
      <c r="AF100" s="125" t="s">
        <v>230</v>
      </c>
      <c r="AG100" s="125" t="s">
        <v>230</v>
      </c>
      <c r="AH100" s="125" t="s">
        <v>230</v>
      </c>
      <c r="AI100" s="125" t="s">
        <v>230</v>
      </c>
      <c r="AJ100" s="125" t="s">
        <v>230</v>
      </c>
      <c r="AK100" s="126" t="s">
        <v>5589</v>
      </c>
      <c r="AL100" s="127" t="s">
        <v>5592</v>
      </c>
      <c r="AM100" s="117" t="s">
        <v>230</v>
      </c>
      <c r="AN100" s="117" t="s">
        <v>230</v>
      </c>
      <c r="AO100" s="117" t="s">
        <v>230</v>
      </c>
      <c r="AP100" s="117" t="s">
        <v>230</v>
      </c>
      <c r="AQ100" s="117" t="s">
        <v>230</v>
      </c>
      <c r="AR100" s="117" t="s">
        <v>230</v>
      </c>
      <c r="AS100" s="118" t="s">
        <v>5589</v>
      </c>
      <c r="AT100" s="128" t="s">
        <v>5593</v>
      </c>
      <c r="AU100" s="125" t="s">
        <v>230</v>
      </c>
      <c r="AV100" s="125" t="s">
        <v>230</v>
      </c>
      <c r="AW100" s="125" t="s">
        <v>230</v>
      </c>
      <c r="AX100" s="125" t="s">
        <v>230</v>
      </c>
      <c r="AY100" s="125" t="s">
        <v>230</v>
      </c>
      <c r="AZ100" s="125" t="s">
        <v>230</v>
      </c>
      <c r="BA100" s="126" t="s">
        <v>5589</v>
      </c>
      <c r="BB100" s="127" t="s">
        <v>5594</v>
      </c>
      <c r="BC100" s="117" t="s">
        <v>230</v>
      </c>
      <c r="BD100" s="117" t="s">
        <v>230</v>
      </c>
      <c r="BE100" s="117" t="s">
        <v>230</v>
      </c>
      <c r="BF100" s="117" t="s">
        <v>230</v>
      </c>
      <c r="BG100" s="117" t="s">
        <v>230</v>
      </c>
      <c r="BH100" s="117" t="s">
        <v>230</v>
      </c>
      <c r="BI100" s="118" t="s">
        <v>5589</v>
      </c>
      <c r="BJ100" s="128" t="s">
        <v>5595</v>
      </c>
      <c r="BK100" s="128">
        <v>47</v>
      </c>
      <c r="BL100" s="128" t="s">
        <v>5596</v>
      </c>
      <c r="BM100" s="128" t="s">
        <v>300</v>
      </c>
      <c r="BN100" s="128">
        <v>3</v>
      </c>
      <c r="BO100" s="128" t="s">
        <v>5597</v>
      </c>
      <c r="BP100" s="125" t="s">
        <v>5598</v>
      </c>
      <c r="BQ100" s="129" t="s">
        <v>42</v>
      </c>
      <c r="BR100" s="127" t="s">
        <v>5599</v>
      </c>
      <c r="BS100" s="121" t="s">
        <v>230</v>
      </c>
      <c r="BT100" s="121" t="s">
        <v>230</v>
      </c>
      <c r="BU100" s="121" t="s">
        <v>230</v>
      </c>
      <c r="BV100" s="121" t="s">
        <v>230</v>
      </c>
      <c r="BW100" s="121" t="s">
        <v>230</v>
      </c>
      <c r="BX100" s="121" t="s">
        <v>230</v>
      </c>
      <c r="BY100" s="118" t="s">
        <v>5589</v>
      </c>
      <c r="BZ100" s="128" t="s">
        <v>5600</v>
      </c>
      <c r="CA100" s="128" t="s">
        <v>230</v>
      </c>
      <c r="CB100" s="128" t="s">
        <v>230</v>
      </c>
      <c r="CC100" s="128" t="s">
        <v>230</v>
      </c>
      <c r="CD100" s="128" t="s">
        <v>230</v>
      </c>
      <c r="CE100" s="128" t="s">
        <v>230</v>
      </c>
      <c r="CF100" s="128" t="s">
        <v>230</v>
      </c>
      <c r="CG100" s="129" t="s">
        <v>5589</v>
      </c>
      <c r="CH100" s="127" t="s">
        <v>5601</v>
      </c>
      <c r="CI100" s="128" t="e">
        <v>#N/A</v>
      </c>
      <c r="CJ100" s="128" t="e">
        <v>#N/A</v>
      </c>
      <c r="CK100" s="128" t="e">
        <v>#N/A</v>
      </c>
      <c r="CL100" s="128" t="e">
        <v>#N/A</v>
      </c>
      <c r="CM100" s="128" t="e">
        <v>#N/A</v>
      </c>
      <c r="CN100" s="128" t="e">
        <v>#N/A</v>
      </c>
      <c r="CO100" s="130" t="e">
        <v>#N/A</v>
      </c>
      <c r="CP100" s="128" t="s">
        <v>5602</v>
      </c>
      <c r="CQ100" s="121" t="s">
        <v>230</v>
      </c>
      <c r="CR100" s="121" t="s">
        <v>230</v>
      </c>
      <c r="CS100" s="121" t="s">
        <v>230</v>
      </c>
      <c r="CT100" s="121" t="s">
        <v>230</v>
      </c>
      <c r="CU100" s="121" t="s">
        <v>230</v>
      </c>
      <c r="CV100" s="121" t="s">
        <v>230</v>
      </c>
      <c r="CW100" s="118" t="s">
        <v>5589</v>
      </c>
      <c r="CX100" s="128" t="s">
        <v>5603</v>
      </c>
      <c r="CY100" s="125" t="s">
        <v>230</v>
      </c>
      <c r="CZ100" s="125" t="s">
        <v>230</v>
      </c>
      <c r="DA100" s="125" t="s">
        <v>230</v>
      </c>
      <c r="DB100" s="125" t="s">
        <v>230</v>
      </c>
      <c r="DC100" s="125" t="s">
        <v>230</v>
      </c>
      <c r="DD100" s="125" t="s">
        <v>230</v>
      </c>
      <c r="DE100" s="131" t="s">
        <v>5589</v>
      </c>
      <c r="DF100" s="127" t="s">
        <v>5604</v>
      </c>
      <c r="DG100" s="117" t="s">
        <v>230</v>
      </c>
      <c r="DH100" s="121" t="s">
        <v>230</v>
      </c>
      <c r="DI100" s="121" t="s">
        <v>230</v>
      </c>
      <c r="DJ100" s="121" t="s">
        <v>230</v>
      </c>
      <c r="DK100" s="121" t="s">
        <v>230</v>
      </c>
      <c r="DL100" s="121" t="s">
        <v>230</v>
      </c>
      <c r="DM100" s="118" t="s">
        <v>5589</v>
      </c>
      <c r="DN100" s="128" t="s">
        <v>5605</v>
      </c>
      <c r="DO100" s="125" t="s">
        <v>230</v>
      </c>
      <c r="DP100" s="128" t="s">
        <v>230</v>
      </c>
      <c r="DQ100" s="128" t="s">
        <v>230</v>
      </c>
      <c r="DR100" s="128" t="s">
        <v>230</v>
      </c>
      <c r="DS100" s="128" t="s">
        <v>230</v>
      </c>
      <c r="DT100" s="128" t="s">
        <v>230</v>
      </c>
      <c r="DU100" s="129" t="s">
        <v>5589</v>
      </c>
      <c r="DV100" s="127" t="s">
        <v>5606</v>
      </c>
      <c r="DW100" s="117" t="s">
        <v>230</v>
      </c>
      <c r="DX100" s="121" t="s">
        <v>230</v>
      </c>
      <c r="DY100" s="121" t="s">
        <v>230</v>
      </c>
      <c r="DZ100" s="121" t="s">
        <v>230</v>
      </c>
      <c r="EA100" s="121" t="s">
        <v>230</v>
      </c>
      <c r="EB100" s="121" t="s">
        <v>230</v>
      </c>
      <c r="EC100" s="118" t="s">
        <v>5589</v>
      </c>
      <c r="ED100" s="128" t="s">
        <v>5607</v>
      </c>
      <c r="EE100" s="125" t="s">
        <v>230</v>
      </c>
      <c r="EF100" s="128" t="s">
        <v>230</v>
      </c>
      <c r="EG100" s="128" t="s">
        <v>230</v>
      </c>
      <c r="EH100" s="128" t="s">
        <v>230</v>
      </c>
      <c r="EI100" s="128" t="s">
        <v>230</v>
      </c>
      <c r="EJ100" s="128" t="s">
        <v>230</v>
      </c>
      <c r="EK100" s="129" t="s">
        <v>5589</v>
      </c>
      <c r="EL100" s="127" t="s">
        <v>5608</v>
      </c>
      <c r="EM100" s="117" t="s">
        <v>230</v>
      </c>
      <c r="EN100" s="121" t="s">
        <v>230</v>
      </c>
      <c r="EO100" s="121" t="s">
        <v>230</v>
      </c>
      <c r="EP100" s="121" t="s">
        <v>230</v>
      </c>
      <c r="EQ100" s="121" t="s">
        <v>230</v>
      </c>
      <c r="ER100" s="121" t="s">
        <v>230</v>
      </c>
      <c r="ES100" s="118" t="s">
        <v>5589</v>
      </c>
      <c r="ET100" s="128" t="s">
        <v>5609</v>
      </c>
      <c r="EU100" s="128">
        <v>26</v>
      </c>
      <c r="EV100" s="128" t="s">
        <v>2102</v>
      </c>
      <c r="EW100" s="128" t="s">
        <v>300</v>
      </c>
      <c r="EX100" s="128">
        <v>3</v>
      </c>
      <c r="EY100" s="128" t="s">
        <v>5610</v>
      </c>
      <c r="EZ100" s="128" t="s">
        <v>5598</v>
      </c>
      <c r="FA100" s="129" t="s">
        <v>71</v>
      </c>
      <c r="FB100" s="127" t="s">
        <v>5611</v>
      </c>
      <c r="FC100" s="121">
        <v>2</v>
      </c>
      <c r="FD100" s="121" t="s">
        <v>230</v>
      </c>
      <c r="FE100" s="121" t="s">
        <v>230</v>
      </c>
      <c r="FF100" s="121" t="s">
        <v>230</v>
      </c>
      <c r="FG100" s="121" t="s">
        <v>5612</v>
      </c>
      <c r="FH100" s="121" t="s">
        <v>230</v>
      </c>
      <c r="FI100" s="118" t="s">
        <v>5589</v>
      </c>
      <c r="FJ100" s="127" t="s">
        <v>5613</v>
      </c>
      <c r="FK100" s="128" t="s">
        <v>230</v>
      </c>
      <c r="FL100" s="128" t="s">
        <v>230</v>
      </c>
      <c r="FM100" s="128" t="s">
        <v>230</v>
      </c>
      <c r="FN100" s="128" t="s">
        <v>230</v>
      </c>
      <c r="FO100" s="128" t="s">
        <v>230</v>
      </c>
      <c r="FP100" s="125" t="s">
        <v>230</v>
      </c>
      <c r="FQ100" s="126" t="s">
        <v>5589</v>
      </c>
      <c r="FR100" s="127" t="s">
        <v>5614</v>
      </c>
      <c r="FS100" s="121" t="s">
        <v>230</v>
      </c>
      <c r="FT100" s="121" t="s">
        <v>230</v>
      </c>
      <c r="FU100" s="121" t="s">
        <v>230</v>
      </c>
      <c r="FV100" s="121" t="s">
        <v>230</v>
      </c>
      <c r="FW100" s="121" t="s">
        <v>230</v>
      </c>
      <c r="FX100" s="121" t="s">
        <v>230</v>
      </c>
      <c r="FY100" s="118" t="s">
        <v>5589</v>
      </c>
      <c r="FZ100" s="128" t="s">
        <v>5615</v>
      </c>
      <c r="GA100" s="128">
        <v>0</v>
      </c>
      <c r="GB100" s="128" t="s">
        <v>261</v>
      </c>
      <c r="GC100" s="128" t="s">
        <v>213</v>
      </c>
      <c r="GD100" s="128">
        <v>2</v>
      </c>
      <c r="GE100" s="128" t="s">
        <v>5616</v>
      </c>
      <c r="GF100" s="128" t="s">
        <v>263</v>
      </c>
      <c r="GG100" s="129" t="s">
        <v>54</v>
      </c>
      <c r="GH100" s="127" t="s">
        <v>5617</v>
      </c>
      <c r="GI100" s="121">
        <v>0</v>
      </c>
      <c r="GJ100" s="121" t="s">
        <v>261</v>
      </c>
      <c r="GK100" s="121" t="s">
        <v>213</v>
      </c>
      <c r="GL100" s="121">
        <v>2</v>
      </c>
      <c r="GM100" s="121" t="s">
        <v>5616</v>
      </c>
      <c r="GN100" s="121" t="s">
        <v>263</v>
      </c>
      <c r="GO100" s="118" t="s">
        <v>54</v>
      </c>
      <c r="GP100" s="128" t="s">
        <v>5618</v>
      </c>
      <c r="GQ100" s="128">
        <v>3</v>
      </c>
      <c r="GR100" s="128" t="s">
        <v>261</v>
      </c>
      <c r="GS100" s="128" t="s">
        <v>213</v>
      </c>
      <c r="GT100" s="128">
        <v>2</v>
      </c>
      <c r="GU100" s="128" t="s">
        <v>5616</v>
      </c>
      <c r="GV100" s="128" t="s">
        <v>263</v>
      </c>
      <c r="GW100" s="129" t="s">
        <v>54</v>
      </c>
      <c r="GX100" s="127" t="s">
        <v>5619</v>
      </c>
      <c r="GY100" s="121">
        <v>0</v>
      </c>
      <c r="GZ100" s="121" t="s">
        <v>261</v>
      </c>
      <c r="HA100" s="121" t="s">
        <v>213</v>
      </c>
      <c r="HB100" s="121">
        <v>2</v>
      </c>
      <c r="HC100" s="121" t="s">
        <v>5616</v>
      </c>
      <c r="HD100" s="121" t="s">
        <v>263</v>
      </c>
      <c r="HE100" s="118" t="s">
        <v>54</v>
      </c>
      <c r="HF100" s="128" t="s">
        <v>5620</v>
      </c>
      <c r="HG100" s="128">
        <v>2</v>
      </c>
      <c r="HH100" s="128" t="s">
        <v>261</v>
      </c>
      <c r="HI100" s="128" t="s">
        <v>213</v>
      </c>
      <c r="HJ100" s="128">
        <v>2</v>
      </c>
      <c r="HK100" s="128" t="s">
        <v>5616</v>
      </c>
      <c r="HL100" s="128" t="s">
        <v>263</v>
      </c>
      <c r="HM100" s="129" t="s">
        <v>54</v>
      </c>
      <c r="HN100" s="127" t="s">
        <v>5621</v>
      </c>
      <c r="HO100" s="121">
        <v>3</v>
      </c>
      <c r="HP100" s="121" t="s">
        <v>261</v>
      </c>
      <c r="HQ100" s="121" t="s">
        <v>213</v>
      </c>
      <c r="HR100" s="121">
        <v>2</v>
      </c>
      <c r="HS100" s="121" t="s">
        <v>5616</v>
      </c>
      <c r="HT100" s="121" t="s">
        <v>263</v>
      </c>
      <c r="HU100" s="118" t="s">
        <v>54</v>
      </c>
      <c r="HV100" s="128" t="s">
        <v>5622</v>
      </c>
      <c r="HW100" s="128">
        <v>1</v>
      </c>
      <c r="HX100" s="128" t="s">
        <v>261</v>
      </c>
      <c r="HY100" s="128" t="s">
        <v>213</v>
      </c>
      <c r="HZ100" s="128">
        <v>2</v>
      </c>
      <c r="IA100" s="128" t="s">
        <v>5616</v>
      </c>
      <c r="IB100" s="128" t="s">
        <v>263</v>
      </c>
      <c r="IC100" s="129" t="s">
        <v>54</v>
      </c>
      <c r="ID100" s="127" t="s">
        <v>5623</v>
      </c>
      <c r="IE100" s="121">
        <v>0</v>
      </c>
      <c r="IF100" s="121" t="s">
        <v>261</v>
      </c>
      <c r="IG100" s="121" t="s">
        <v>213</v>
      </c>
      <c r="IH100" s="121">
        <v>2</v>
      </c>
      <c r="II100" s="121" t="s">
        <v>5616</v>
      </c>
      <c r="IJ100" s="121" t="s">
        <v>263</v>
      </c>
      <c r="IK100" s="118" t="s">
        <v>54</v>
      </c>
      <c r="IL100" s="128" t="s">
        <v>5624</v>
      </c>
      <c r="IM100" s="128">
        <v>2</v>
      </c>
      <c r="IN100" s="128" t="s">
        <v>261</v>
      </c>
      <c r="IO100" s="128" t="s">
        <v>213</v>
      </c>
      <c r="IP100" s="128">
        <v>2</v>
      </c>
      <c r="IQ100" s="128" t="s">
        <v>5616</v>
      </c>
      <c r="IR100" s="128" t="s">
        <v>263</v>
      </c>
      <c r="IS100" s="129" t="s">
        <v>54</v>
      </c>
    </row>
    <row r="101" spans="1:253" s="123" customFormat="1" ht="12.75" customHeight="1">
      <c r="A101" s="123" t="s">
        <v>5625</v>
      </c>
      <c r="B101" s="123" t="s">
        <v>5371</v>
      </c>
      <c r="C101" s="123" t="s">
        <v>5626</v>
      </c>
      <c r="D101" s="123" t="s">
        <v>5627</v>
      </c>
      <c r="E101" s="123" t="s">
        <v>5628</v>
      </c>
      <c r="F101" s="123" t="s">
        <v>5629</v>
      </c>
      <c r="G101" s="116">
        <v>121936000</v>
      </c>
      <c r="H101" s="117" t="s">
        <v>5630</v>
      </c>
      <c r="I101" s="117" t="s">
        <v>218</v>
      </c>
      <c r="J101" s="117">
        <v>1</v>
      </c>
      <c r="K101" s="117" t="s">
        <v>5631</v>
      </c>
      <c r="L101" s="117" t="s">
        <v>5632</v>
      </c>
      <c r="M101" s="118" t="s">
        <v>1030</v>
      </c>
      <c r="N101" s="127" t="s">
        <v>5633</v>
      </c>
      <c r="O101" s="119" t="s">
        <v>230</v>
      </c>
      <c r="P101" s="119" t="s">
        <v>230</v>
      </c>
      <c r="Q101" s="119" t="s">
        <v>230</v>
      </c>
      <c r="R101" s="119" t="s">
        <v>230</v>
      </c>
      <c r="S101" s="119" t="s">
        <v>230</v>
      </c>
      <c r="T101" s="119" t="s">
        <v>230</v>
      </c>
      <c r="U101" s="120" t="s">
        <v>5634</v>
      </c>
      <c r="V101" s="127" t="s">
        <v>5635</v>
      </c>
      <c r="W101" s="117" t="s">
        <v>230</v>
      </c>
      <c r="X101" s="117" t="s">
        <v>230</v>
      </c>
      <c r="Y101" s="117" t="s">
        <v>230</v>
      </c>
      <c r="Z101" s="117" t="s">
        <v>230</v>
      </c>
      <c r="AA101" s="117" t="s">
        <v>230</v>
      </c>
      <c r="AB101" s="117" t="s">
        <v>230</v>
      </c>
      <c r="AC101" s="118" t="s">
        <v>5634</v>
      </c>
      <c r="AD101" s="127" t="s">
        <v>5636</v>
      </c>
      <c r="AE101" s="125" t="s">
        <v>230</v>
      </c>
      <c r="AF101" s="125" t="s">
        <v>230</v>
      </c>
      <c r="AG101" s="125" t="s">
        <v>230</v>
      </c>
      <c r="AH101" s="125" t="s">
        <v>230</v>
      </c>
      <c r="AI101" s="125" t="s">
        <v>230</v>
      </c>
      <c r="AJ101" s="125" t="s">
        <v>230</v>
      </c>
      <c r="AK101" s="126" t="s">
        <v>5634</v>
      </c>
      <c r="AL101" s="127" t="s">
        <v>5637</v>
      </c>
      <c r="AM101" s="117" t="s">
        <v>230</v>
      </c>
      <c r="AN101" s="117" t="s">
        <v>230</v>
      </c>
      <c r="AO101" s="117" t="s">
        <v>230</v>
      </c>
      <c r="AP101" s="117" t="s">
        <v>230</v>
      </c>
      <c r="AQ101" s="117" t="s">
        <v>230</v>
      </c>
      <c r="AR101" s="117" t="s">
        <v>230</v>
      </c>
      <c r="AS101" s="118" t="s">
        <v>5634</v>
      </c>
      <c r="AT101" s="128" t="s">
        <v>5638</v>
      </c>
      <c r="AU101" s="125" t="s">
        <v>230</v>
      </c>
      <c r="AV101" s="125" t="s">
        <v>230</v>
      </c>
      <c r="AW101" s="125" t="s">
        <v>230</v>
      </c>
      <c r="AX101" s="125" t="s">
        <v>230</v>
      </c>
      <c r="AY101" s="125" t="s">
        <v>230</v>
      </c>
      <c r="AZ101" s="125" t="s">
        <v>230</v>
      </c>
      <c r="BA101" s="126" t="s">
        <v>5634</v>
      </c>
      <c r="BB101" s="127" t="s">
        <v>5639</v>
      </c>
      <c r="BC101" s="117" t="s">
        <v>230</v>
      </c>
      <c r="BD101" s="117" t="s">
        <v>230</v>
      </c>
      <c r="BE101" s="117" t="s">
        <v>230</v>
      </c>
      <c r="BF101" s="117" t="s">
        <v>230</v>
      </c>
      <c r="BG101" s="117" t="s">
        <v>230</v>
      </c>
      <c r="BH101" s="117" t="s">
        <v>230</v>
      </c>
      <c r="BI101" s="118" t="s">
        <v>5634</v>
      </c>
      <c r="BJ101" s="128" t="s">
        <v>5640</v>
      </c>
      <c r="BK101" s="128">
        <v>604</v>
      </c>
      <c r="BL101" s="128" t="s">
        <v>3337</v>
      </c>
      <c r="BM101" s="128" t="s">
        <v>213</v>
      </c>
      <c r="BN101" s="128">
        <v>2</v>
      </c>
      <c r="BO101" s="128" t="s">
        <v>3219</v>
      </c>
      <c r="BP101" s="125" t="s">
        <v>3220</v>
      </c>
      <c r="BQ101" s="129" t="s">
        <v>61</v>
      </c>
      <c r="BR101" s="127" t="s">
        <v>5641</v>
      </c>
      <c r="BS101" s="121" t="s">
        <v>230</v>
      </c>
      <c r="BT101" s="121" t="s">
        <v>230</v>
      </c>
      <c r="BU101" s="121" t="s">
        <v>230</v>
      </c>
      <c r="BV101" s="121" t="s">
        <v>230</v>
      </c>
      <c r="BW101" s="121" t="s">
        <v>230</v>
      </c>
      <c r="BX101" s="121" t="s">
        <v>230</v>
      </c>
      <c r="BY101" s="118" t="s">
        <v>5634</v>
      </c>
      <c r="BZ101" s="128" t="s">
        <v>5642</v>
      </c>
      <c r="CA101" s="128" t="s">
        <v>230</v>
      </c>
      <c r="CB101" s="128" t="s">
        <v>230</v>
      </c>
      <c r="CC101" s="128" t="s">
        <v>230</v>
      </c>
      <c r="CD101" s="128" t="s">
        <v>230</v>
      </c>
      <c r="CE101" s="128" t="s">
        <v>230</v>
      </c>
      <c r="CF101" s="128" t="s">
        <v>230</v>
      </c>
      <c r="CG101" s="129" t="s">
        <v>5634</v>
      </c>
      <c r="CH101" s="127" t="s">
        <v>5643</v>
      </c>
      <c r="CI101" s="128" t="e">
        <v>#N/A</v>
      </c>
      <c r="CJ101" s="128" t="e">
        <v>#N/A</v>
      </c>
      <c r="CK101" s="128" t="e">
        <v>#N/A</v>
      </c>
      <c r="CL101" s="128" t="e">
        <v>#N/A</v>
      </c>
      <c r="CM101" s="128" t="e">
        <v>#N/A</v>
      </c>
      <c r="CN101" s="128" t="e">
        <v>#N/A</v>
      </c>
      <c r="CO101" s="130" t="e">
        <v>#N/A</v>
      </c>
      <c r="CP101" s="128" t="s">
        <v>5644</v>
      </c>
      <c r="CQ101" s="121" t="s">
        <v>230</v>
      </c>
      <c r="CR101" s="121" t="s">
        <v>230</v>
      </c>
      <c r="CS101" s="121" t="s">
        <v>230</v>
      </c>
      <c r="CT101" s="121" t="s">
        <v>230</v>
      </c>
      <c r="CU101" s="121" t="s">
        <v>230</v>
      </c>
      <c r="CV101" s="121" t="s">
        <v>230</v>
      </c>
      <c r="CW101" s="118" t="s">
        <v>5634</v>
      </c>
      <c r="CX101" s="128" t="s">
        <v>5645</v>
      </c>
      <c r="CY101" s="125" t="s">
        <v>230</v>
      </c>
      <c r="CZ101" s="125" t="s">
        <v>230</v>
      </c>
      <c r="DA101" s="125" t="s">
        <v>230</v>
      </c>
      <c r="DB101" s="125" t="s">
        <v>230</v>
      </c>
      <c r="DC101" s="125" t="s">
        <v>230</v>
      </c>
      <c r="DD101" s="125" t="s">
        <v>230</v>
      </c>
      <c r="DE101" s="131" t="s">
        <v>5634</v>
      </c>
      <c r="DF101" s="127" t="s">
        <v>5646</v>
      </c>
      <c r="DG101" s="117" t="s">
        <v>230</v>
      </c>
      <c r="DH101" s="121" t="s">
        <v>230</v>
      </c>
      <c r="DI101" s="121" t="s">
        <v>230</v>
      </c>
      <c r="DJ101" s="121" t="s">
        <v>230</v>
      </c>
      <c r="DK101" s="121" t="s">
        <v>230</v>
      </c>
      <c r="DL101" s="121" t="s">
        <v>230</v>
      </c>
      <c r="DM101" s="118" t="s">
        <v>5634</v>
      </c>
      <c r="DN101" s="128" t="s">
        <v>5647</v>
      </c>
      <c r="DO101" s="125" t="s">
        <v>230</v>
      </c>
      <c r="DP101" s="128" t="s">
        <v>230</v>
      </c>
      <c r="DQ101" s="128" t="s">
        <v>230</v>
      </c>
      <c r="DR101" s="128" t="s">
        <v>230</v>
      </c>
      <c r="DS101" s="128" t="s">
        <v>230</v>
      </c>
      <c r="DT101" s="128" t="s">
        <v>230</v>
      </c>
      <c r="DU101" s="129" t="s">
        <v>5634</v>
      </c>
      <c r="DV101" s="127" t="s">
        <v>5648</v>
      </c>
      <c r="DW101" s="117" t="s">
        <v>230</v>
      </c>
      <c r="DX101" s="121" t="s">
        <v>230</v>
      </c>
      <c r="DY101" s="121" t="s">
        <v>230</v>
      </c>
      <c r="DZ101" s="121" t="s">
        <v>230</v>
      </c>
      <c r="EA101" s="121" t="s">
        <v>230</v>
      </c>
      <c r="EB101" s="121" t="s">
        <v>230</v>
      </c>
      <c r="EC101" s="118" t="s">
        <v>5634</v>
      </c>
      <c r="ED101" s="128" t="s">
        <v>5649</v>
      </c>
      <c r="EE101" s="125" t="s">
        <v>230</v>
      </c>
      <c r="EF101" s="128" t="s">
        <v>230</v>
      </c>
      <c r="EG101" s="128" t="s">
        <v>230</v>
      </c>
      <c r="EH101" s="128" t="s">
        <v>230</v>
      </c>
      <c r="EI101" s="128" t="s">
        <v>230</v>
      </c>
      <c r="EJ101" s="128" t="s">
        <v>230</v>
      </c>
      <c r="EK101" s="129" t="s">
        <v>5634</v>
      </c>
      <c r="EL101" s="127" t="s">
        <v>5650</v>
      </c>
      <c r="EM101" s="117" t="s">
        <v>230</v>
      </c>
      <c r="EN101" s="121" t="s">
        <v>230</v>
      </c>
      <c r="EO101" s="121" t="s">
        <v>230</v>
      </c>
      <c r="EP101" s="121" t="s">
        <v>230</v>
      </c>
      <c r="EQ101" s="121" t="s">
        <v>230</v>
      </c>
      <c r="ER101" s="121" t="s">
        <v>230</v>
      </c>
      <c r="ES101" s="118" t="s">
        <v>5634</v>
      </c>
      <c r="ET101" s="128" t="s">
        <v>5651</v>
      </c>
      <c r="EU101" s="128">
        <v>604</v>
      </c>
      <c r="EV101" s="128" t="s">
        <v>3337</v>
      </c>
      <c r="EW101" s="128" t="s">
        <v>213</v>
      </c>
      <c r="EX101" s="128">
        <v>2</v>
      </c>
      <c r="EY101" s="128" t="s">
        <v>3219</v>
      </c>
      <c r="EZ101" s="128" t="s">
        <v>3220</v>
      </c>
      <c r="FA101" s="129" t="s">
        <v>61</v>
      </c>
      <c r="FB101" s="127" t="s">
        <v>5652</v>
      </c>
      <c r="FC101" s="121">
        <v>2</v>
      </c>
      <c r="FD101" s="121" t="s">
        <v>230</v>
      </c>
      <c r="FE101" s="121" t="s">
        <v>218</v>
      </c>
      <c r="FF101" s="121">
        <v>1</v>
      </c>
      <c r="FG101" s="121" t="s">
        <v>1228</v>
      </c>
      <c r="FH101" s="121" t="s">
        <v>230</v>
      </c>
      <c r="FI101" s="118" t="s">
        <v>5634</v>
      </c>
      <c r="FJ101" s="127" t="s">
        <v>5653</v>
      </c>
      <c r="FK101" s="128" t="s">
        <v>230</v>
      </c>
      <c r="FL101" s="128" t="s">
        <v>230</v>
      </c>
      <c r="FM101" s="128" t="s">
        <v>230</v>
      </c>
      <c r="FN101" s="128" t="s">
        <v>230</v>
      </c>
      <c r="FO101" s="128" t="s">
        <v>230</v>
      </c>
      <c r="FP101" s="125" t="s">
        <v>230</v>
      </c>
      <c r="FQ101" s="126" t="s">
        <v>5634</v>
      </c>
      <c r="FR101" s="127" t="s">
        <v>5654</v>
      </c>
      <c r="FS101" s="121" t="s">
        <v>230</v>
      </c>
      <c r="FT101" s="121" t="s">
        <v>230</v>
      </c>
      <c r="FU101" s="121" t="s">
        <v>230</v>
      </c>
      <c r="FV101" s="121" t="s">
        <v>230</v>
      </c>
      <c r="FW101" s="121" t="s">
        <v>230</v>
      </c>
      <c r="FX101" s="121" t="s">
        <v>230</v>
      </c>
      <c r="FY101" s="118" t="s">
        <v>5634</v>
      </c>
      <c r="FZ101" s="128" t="s">
        <v>5655</v>
      </c>
      <c r="GA101" s="128">
        <v>2</v>
      </c>
      <c r="GB101" s="128" t="s">
        <v>261</v>
      </c>
      <c r="GC101" s="128" t="s">
        <v>213</v>
      </c>
      <c r="GD101" s="128">
        <v>2</v>
      </c>
      <c r="GE101" s="128" t="s">
        <v>5656</v>
      </c>
      <c r="GF101" s="128" t="s">
        <v>263</v>
      </c>
      <c r="GG101" s="129" t="s">
        <v>54</v>
      </c>
      <c r="GH101" s="127" t="s">
        <v>5657</v>
      </c>
      <c r="GI101" s="121">
        <v>3</v>
      </c>
      <c r="GJ101" s="121" t="s">
        <v>261</v>
      </c>
      <c r="GK101" s="121" t="s">
        <v>213</v>
      </c>
      <c r="GL101" s="121">
        <v>2</v>
      </c>
      <c r="GM101" s="121" t="s">
        <v>5656</v>
      </c>
      <c r="GN101" s="121" t="s">
        <v>263</v>
      </c>
      <c r="GO101" s="118" t="s">
        <v>54</v>
      </c>
      <c r="GP101" s="128" t="s">
        <v>5658</v>
      </c>
      <c r="GQ101" s="128">
        <v>3</v>
      </c>
      <c r="GR101" s="128" t="s">
        <v>261</v>
      </c>
      <c r="GS101" s="128" t="s">
        <v>213</v>
      </c>
      <c r="GT101" s="128">
        <v>2</v>
      </c>
      <c r="GU101" s="128" t="s">
        <v>5656</v>
      </c>
      <c r="GV101" s="128" t="s">
        <v>263</v>
      </c>
      <c r="GW101" s="129" t="s">
        <v>54</v>
      </c>
      <c r="GX101" s="127" t="s">
        <v>5659</v>
      </c>
      <c r="GY101" s="121">
        <v>0</v>
      </c>
      <c r="GZ101" s="121" t="s">
        <v>261</v>
      </c>
      <c r="HA101" s="121" t="s">
        <v>213</v>
      </c>
      <c r="HB101" s="121">
        <v>2</v>
      </c>
      <c r="HC101" s="121" t="s">
        <v>5656</v>
      </c>
      <c r="HD101" s="121" t="s">
        <v>263</v>
      </c>
      <c r="HE101" s="118" t="s">
        <v>54</v>
      </c>
      <c r="HF101" s="128" t="s">
        <v>5660</v>
      </c>
      <c r="HG101" s="128">
        <v>2</v>
      </c>
      <c r="HH101" s="128" t="s">
        <v>261</v>
      </c>
      <c r="HI101" s="128" t="s">
        <v>213</v>
      </c>
      <c r="HJ101" s="128">
        <v>2</v>
      </c>
      <c r="HK101" s="128" t="s">
        <v>5656</v>
      </c>
      <c r="HL101" s="128" t="s">
        <v>263</v>
      </c>
      <c r="HM101" s="129" t="s">
        <v>54</v>
      </c>
      <c r="HN101" s="127" t="s">
        <v>5661</v>
      </c>
      <c r="HO101" s="121">
        <v>3</v>
      </c>
      <c r="HP101" s="121" t="s">
        <v>261</v>
      </c>
      <c r="HQ101" s="121" t="s">
        <v>213</v>
      </c>
      <c r="HR101" s="121">
        <v>2</v>
      </c>
      <c r="HS101" s="121" t="s">
        <v>5656</v>
      </c>
      <c r="HT101" s="121" t="s">
        <v>263</v>
      </c>
      <c r="HU101" s="118" t="s">
        <v>54</v>
      </c>
      <c r="HV101" s="128" t="s">
        <v>5662</v>
      </c>
      <c r="HW101" s="128">
        <v>3</v>
      </c>
      <c r="HX101" s="128" t="s">
        <v>261</v>
      </c>
      <c r="HY101" s="128" t="s">
        <v>213</v>
      </c>
      <c r="HZ101" s="128">
        <v>2</v>
      </c>
      <c r="IA101" s="128" t="s">
        <v>5656</v>
      </c>
      <c r="IB101" s="128" t="s">
        <v>263</v>
      </c>
      <c r="IC101" s="129" t="s">
        <v>54</v>
      </c>
      <c r="ID101" s="127" t="s">
        <v>5663</v>
      </c>
      <c r="IE101" s="121">
        <v>1</v>
      </c>
      <c r="IF101" s="121" t="s">
        <v>261</v>
      </c>
      <c r="IG101" s="121" t="s">
        <v>213</v>
      </c>
      <c r="IH101" s="121">
        <v>2</v>
      </c>
      <c r="II101" s="121" t="s">
        <v>5656</v>
      </c>
      <c r="IJ101" s="121" t="s">
        <v>263</v>
      </c>
      <c r="IK101" s="118" t="s">
        <v>54</v>
      </c>
      <c r="IL101" s="128" t="s">
        <v>5664</v>
      </c>
      <c r="IM101" s="128">
        <v>3</v>
      </c>
      <c r="IN101" s="128" t="s">
        <v>261</v>
      </c>
      <c r="IO101" s="128" t="s">
        <v>213</v>
      </c>
      <c r="IP101" s="128">
        <v>2</v>
      </c>
      <c r="IQ101" s="128" t="s">
        <v>5656</v>
      </c>
      <c r="IR101" s="128" t="s">
        <v>263</v>
      </c>
      <c r="IS101" s="129" t="s">
        <v>54</v>
      </c>
    </row>
    <row r="102" spans="1:253" s="123" customFormat="1" ht="12.75" customHeight="1">
      <c r="A102" s="123" t="s">
        <v>5665</v>
      </c>
      <c r="B102" s="123" t="s">
        <v>5371</v>
      </c>
      <c r="C102" s="123" t="s">
        <v>5666</v>
      </c>
      <c r="D102" s="123" t="s">
        <v>5667</v>
      </c>
      <c r="E102" s="123" t="s">
        <v>5668</v>
      </c>
      <c r="F102" s="123" t="s">
        <v>5669</v>
      </c>
      <c r="G102" s="116">
        <v>125787000</v>
      </c>
      <c r="H102" s="117" t="s">
        <v>5670</v>
      </c>
      <c r="I102" s="117" t="s">
        <v>218</v>
      </c>
      <c r="J102" s="117">
        <v>1</v>
      </c>
      <c r="K102" s="117" t="s">
        <v>5671</v>
      </c>
      <c r="L102" s="117" t="s">
        <v>5672</v>
      </c>
      <c r="M102" s="118" t="s">
        <v>612</v>
      </c>
      <c r="N102" s="127" t="s">
        <v>5673</v>
      </c>
      <c r="O102" s="119" t="s">
        <v>230</v>
      </c>
      <c r="P102" s="119" t="s">
        <v>230</v>
      </c>
      <c r="Q102" s="119" t="s">
        <v>230</v>
      </c>
      <c r="R102" s="119" t="s">
        <v>230</v>
      </c>
      <c r="S102" s="119" t="s">
        <v>230</v>
      </c>
      <c r="T102" s="119" t="s">
        <v>230</v>
      </c>
      <c r="U102" s="120" t="s">
        <v>5634</v>
      </c>
      <c r="V102" s="127" t="s">
        <v>5674</v>
      </c>
      <c r="W102" s="117" t="s">
        <v>230</v>
      </c>
      <c r="X102" s="117" t="s">
        <v>230</v>
      </c>
      <c r="Y102" s="117" t="s">
        <v>230</v>
      </c>
      <c r="Z102" s="117" t="s">
        <v>230</v>
      </c>
      <c r="AA102" s="117" t="s">
        <v>230</v>
      </c>
      <c r="AB102" s="117" t="s">
        <v>230</v>
      </c>
      <c r="AC102" s="118" t="s">
        <v>5634</v>
      </c>
      <c r="AD102" s="127" t="s">
        <v>5675</v>
      </c>
      <c r="AE102" s="125" t="s">
        <v>230</v>
      </c>
      <c r="AF102" s="125" t="s">
        <v>230</v>
      </c>
      <c r="AG102" s="125" t="s">
        <v>230</v>
      </c>
      <c r="AH102" s="125" t="s">
        <v>230</v>
      </c>
      <c r="AI102" s="125" t="s">
        <v>230</v>
      </c>
      <c r="AJ102" s="125" t="s">
        <v>230</v>
      </c>
      <c r="AK102" s="126" t="s">
        <v>5634</v>
      </c>
      <c r="AL102" s="127" t="s">
        <v>5676</v>
      </c>
      <c r="AM102" s="117" t="s">
        <v>230</v>
      </c>
      <c r="AN102" s="117" t="s">
        <v>230</v>
      </c>
      <c r="AO102" s="117" t="s">
        <v>230</v>
      </c>
      <c r="AP102" s="117" t="s">
        <v>230</v>
      </c>
      <c r="AQ102" s="117" t="s">
        <v>230</v>
      </c>
      <c r="AR102" s="117" t="s">
        <v>230</v>
      </c>
      <c r="AS102" s="118" t="s">
        <v>5634</v>
      </c>
      <c r="AT102" s="128" t="s">
        <v>5677</v>
      </c>
      <c r="AU102" s="125" t="s">
        <v>230</v>
      </c>
      <c r="AV102" s="125" t="s">
        <v>230</v>
      </c>
      <c r="AW102" s="125" t="s">
        <v>230</v>
      </c>
      <c r="AX102" s="125" t="s">
        <v>230</v>
      </c>
      <c r="AY102" s="125" t="s">
        <v>230</v>
      </c>
      <c r="AZ102" s="125" t="s">
        <v>230</v>
      </c>
      <c r="BA102" s="126" t="s">
        <v>5634</v>
      </c>
      <c r="BB102" s="127" t="s">
        <v>5678</v>
      </c>
      <c r="BC102" s="117" t="s">
        <v>230</v>
      </c>
      <c r="BD102" s="117" t="s">
        <v>230</v>
      </c>
      <c r="BE102" s="117" t="s">
        <v>230</v>
      </c>
      <c r="BF102" s="117" t="s">
        <v>230</v>
      </c>
      <c r="BG102" s="117" t="s">
        <v>230</v>
      </c>
      <c r="BH102" s="117" t="s">
        <v>230</v>
      </c>
      <c r="BI102" s="118" t="s">
        <v>5634</v>
      </c>
      <c r="BJ102" s="128" t="s">
        <v>5679</v>
      </c>
      <c r="BK102" s="128">
        <v>161</v>
      </c>
      <c r="BL102" s="128" t="s">
        <v>3337</v>
      </c>
      <c r="BM102" s="128" t="s">
        <v>213</v>
      </c>
      <c r="BN102" s="128">
        <v>2</v>
      </c>
      <c r="BO102" s="128" t="s">
        <v>3338</v>
      </c>
      <c r="BP102" s="125" t="s">
        <v>3339</v>
      </c>
      <c r="BQ102" s="129" t="s">
        <v>61</v>
      </c>
      <c r="BR102" s="127" t="s">
        <v>5680</v>
      </c>
      <c r="BS102" s="121" t="s">
        <v>230</v>
      </c>
      <c r="BT102" s="121" t="s">
        <v>230</v>
      </c>
      <c r="BU102" s="121" t="s">
        <v>230</v>
      </c>
      <c r="BV102" s="121" t="s">
        <v>230</v>
      </c>
      <c r="BW102" s="121" t="s">
        <v>230</v>
      </c>
      <c r="BX102" s="121" t="s">
        <v>230</v>
      </c>
      <c r="BY102" s="118" t="s">
        <v>5634</v>
      </c>
      <c r="BZ102" s="128" t="s">
        <v>5681</v>
      </c>
      <c r="CA102" s="128" t="s">
        <v>230</v>
      </c>
      <c r="CB102" s="128" t="s">
        <v>230</v>
      </c>
      <c r="CC102" s="128" t="s">
        <v>230</v>
      </c>
      <c r="CD102" s="128" t="s">
        <v>230</v>
      </c>
      <c r="CE102" s="128" t="s">
        <v>230</v>
      </c>
      <c r="CF102" s="128" t="s">
        <v>230</v>
      </c>
      <c r="CG102" s="129" t="s">
        <v>5634</v>
      </c>
      <c r="CH102" s="127" t="s">
        <v>5682</v>
      </c>
      <c r="CI102" s="128" t="e">
        <v>#N/A</v>
      </c>
      <c r="CJ102" s="128" t="e">
        <v>#N/A</v>
      </c>
      <c r="CK102" s="128" t="e">
        <v>#N/A</v>
      </c>
      <c r="CL102" s="128" t="e">
        <v>#N/A</v>
      </c>
      <c r="CM102" s="128" t="e">
        <v>#N/A</v>
      </c>
      <c r="CN102" s="128" t="e">
        <v>#N/A</v>
      </c>
      <c r="CO102" s="130" t="e">
        <v>#N/A</v>
      </c>
      <c r="CP102" s="128" t="s">
        <v>5683</v>
      </c>
      <c r="CQ102" s="121" t="s">
        <v>230</v>
      </c>
      <c r="CR102" s="121" t="s">
        <v>230</v>
      </c>
      <c r="CS102" s="121" t="s">
        <v>230</v>
      </c>
      <c r="CT102" s="121" t="s">
        <v>230</v>
      </c>
      <c r="CU102" s="121" t="s">
        <v>230</v>
      </c>
      <c r="CV102" s="121" t="s">
        <v>230</v>
      </c>
      <c r="CW102" s="118" t="s">
        <v>5634</v>
      </c>
      <c r="CX102" s="128" t="s">
        <v>5684</v>
      </c>
      <c r="CY102" s="125" t="s">
        <v>230</v>
      </c>
      <c r="CZ102" s="125" t="s">
        <v>230</v>
      </c>
      <c r="DA102" s="125" t="s">
        <v>230</v>
      </c>
      <c r="DB102" s="125" t="s">
        <v>230</v>
      </c>
      <c r="DC102" s="125" t="s">
        <v>230</v>
      </c>
      <c r="DD102" s="125" t="s">
        <v>230</v>
      </c>
      <c r="DE102" s="131" t="s">
        <v>5634</v>
      </c>
      <c r="DF102" s="127" t="s">
        <v>5685</v>
      </c>
      <c r="DG102" s="117" t="s">
        <v>230</v>
      </c>
      <c r="DH102" s="121" t="s">
        <v>230</v>
      </c>
      <c r="DI102" s="121" t="s">
        <v>230</v>
      </c>
      <c r="DJ102" s="121" t="s">
        <v>230</v>
      </c>
      <c r="DK102" s="121" t="s">
        <v>230</v>
      </c>
      <c r="DL102" s="121" t="s">
        <v>230</v>
      </c>
      <c r="DM102" s="118" t="s">
        <v>5634</v>
      </c>
      <c r="DN102" s="128" t="s">
        <v>5686</v>
      </c>
      <c r="DO102" s="125" t="s">
        <v>230</v>
      </c>
      <c r="DP102" s="128" t="s">
        <v>230</v>
      </c>
      <c r="DQ102" s="128" t="s">
        <v>230</v>
      </c>
      <c r="DR102" s="128" t="s">
        <v>230</v>
      </c>
      <c r="DS102" s="128" t="s">
        <v>230</v>
      </c>
      <c r="DT102" s="128" t="s">
        <v>230</v>
      </c>
      <c r="DU102" s="129" t="s">
        <v>5634</v>
      </c>
      <c r="DV102" s="127" t="s">
        <v>5687</v>
      </c>
      <c r="DW102" s="117" t="s">
        <v>230</v>
      </c>
      <c r="DX102" s="121" t="s">
        <v>230</v>
      </c>
      <c r="DY102" s="121" t="s">
        <v>230</v>
      </c>
      <c r="DZ102" s="121" t="s">
        <v>230</v>
      </c>
      <c r="EA102" s="121" t="s">
        <v>230</v>
      </c>
      <c r="EB102" s="121" t="s">
        <v>230</v>
      </c>
      <c r="EC102" s="118" t="s">
        <v>5634</v>
      </c>
      <c r="ED102" s="128" t="s">
        <v>5688</v>
      </c>
      <c r="EE102" s="125" t="s">
        <v>230</v>
      </c>
      <c r="EF102" s="128" t="s">
        <v>230</v>
      </c>
      <c r="EG102" s="128" t="s">
        <v>230</v>
      </c>
      <c r="EH102" s="128" t="s">
        <v>230</v>
      </c>
      <c r="EI102" s="128" t="s">
        <v>230</v>
      </c>
      <c r="EJ102" s="128" t="s">
        <v>230</v>
      </c>
      <c r="EK102" s="129" t="s">
        <v>5634</v>
      </c>
      <c r="EL102" s="127" t="s">
        <v>5689</v>
      </c>
      <c r="EM102" s="117" t="s">
        <v>230</v>
      </c>
      <c r="EN102" s="121" t="s">
        <v>230</v>
      </c>
      <c r="EO102" s="121" t="s">
        <v>230</v>
      </c>
      <c r="EP102" s="121" t="s">
        <v>230</v>
      </c>
      <c r="EQ102" s="121" t="s">
        <v>230</v>
      </c>
      <c r="ER102" s="121" t="s">
        <v>230</v>
      </c>
      <c r="ES102" s="118" t="s">
        <v>5634</v>
      </c>
      <c r="ET102" s="128" t="s">
        <v>5690</v>
      </c>
      <c r="EU102" s="128">
        <v>173</v>
      </c>
      <c r="EV102" s="128" t="s">
        <v>2102</v>
      </c>
      <c r="EW102" s="128" t="s">
        <v>300</v>
      </c>
      <c r="EX102" s="128">
        <v>3</v>
      </c>
      <c r="EY102" s="128" t="s">
        <v>5691</v>
      </c>
      <c r="EZ102" s="128" t="s">
        <v>5598</v>
      </c>
      <c r="FA102" s="129" t="s">
        <v>71</v>
      </c>
      <c r="FB102" s="127" t="s">
        <v>5692</v>
      </c>
      <c r="FC102" s="121">
        <v>2</v>
      </c>
      <c r="FD102" s="121" t="s">
        <v>230</v>
      </c>
      <c r="FE102" s="121" t="s">
        <v>218</v>
      </c>
      <c r="FF102" s="121">
        <v>1</v>
      </c>
      <c r="FG102" s="121" t="s">
        <v>1228</v>
      </c>
      <c r="FH102" s="121" t="s">
        <v>230</v>
      </c>
      <c r="FI102" s="118" t="s">
        <v>5634</v>
      </c>
      <c r="FJ102" s="127" t="s">
        <v>5693</v>
      </c>
      <c r="FK102" s="128" t="s">
        <v>230</v>
      </c>
      <c r="FL102" s="128" t="s">
        <v>230</v>
      </c>
      <c r="FM102" s="128" t="s">
        <v>230</v>
      </c>
      <c r="FN102" s="128" t="s">
        <v>230</v>
      </c>
      <c r="FO102" s="128" t="s">
        <v>230</v>
      </c>
      <c r="FP102" s="125" t="s">
        <v>230</v>
      </c>
      <c r="FQ102" s="126" t="s">
        <v>5634</v>
      </c>
      <c r="FR102" s="127" t="s">
        <v>5694</v>
      </c>
      <c r="FS102" s="121" t="s">
        <v>230</v>
      </c>
      <c r="FT102" s="121" t="s">
        <v>230</v>
      </c>
      <c r="FU102" s="121" t="s">
        <v>230</v>
      </c>
      <c r="FV102" s="121" t="s">
        <v>230</v>
      </c>
      <c r="FW102" s="121" t="s">
        <v>230</v>
      </c>
      <c r="FX102" s="121" t="s">
        <v>230</v>
      </c>
      <c r="FY102" s="118" t="s">
        <v>5634</v>
      </c>
      <c r="FZ102" s="128" t="s">
        <v>5695</v>
      </c>
      <c r="GA102" s="128">
        <v>1</v>
      </c>
      <c r="GB102" s="128" t="s">
        <v>261</v>
      </c>
      <c r="GC102" s="128" t="s">
        <v>213</v>
      </c>
      <c r="GD102" s="128">
        <v>2</v>
      </c>
      <c r="GE102" s="128" t="s">
        <v>5696</v>
      </c>
      <c r="GF102" s="128" t="s">
        <v>263</v>
      </c>
      <c r="GG102" s="129" t="s">
        <v>54</v>
      </c>
      <c r="GH102" s="127" t="s">
        <v>5697</v>
      </c>
      <c r="GI102" s="121">
        <v>0</v>
      </c>
      <c r="GJ102" s="121" t="s">
        <v>261</v>
      </c>
      <c r="GK102" s="121" t="s">
        <v>213</v>
      </c>
      <c r="GL102" s="121">
        <v>2</v>
      </c>
      <c r="GM102" s="121" t="s">
        <v>5696</v>
      </c>
      <c r="GN102" s="121" t="s">
        <v>263</v>
      </c>
      <c r="GO102" s="118" t="s">
        <v>54</v>
      </c>
      <c r="GP102" s="128" t="s">
        <v>5698</v>
      </c>
      <c r="GQ102" s="128">
        <v>2</v>
      </c>
      <c r="GR102" s="128" t="s">
        <v>261</v>
      </c>
      <c r="GS102" s="128" t="s">
        <v>213</v>
      </c>
      <c r="GT102" s="128">
        <v>2</v>
      </c>
      <c r="GU102" s="128" t="s">
        <v>5696</v>
      </c>
      <c r="GV102" s="128" t="s">
        <v>263</v>
      </c>
      <c r="GW102" s="129" t="s">
        <v>54</v>
      </c>
      <c r="GX102" s="127" t="s">
        <v>5699</v>
      </c>
      <c r="GY102" s="121">
        <v>0</v>
      </c>
      <c r="GZ102" s="121" t="s">
        <v>261</v>
      </c>
      <c r="HA102" s="121" t="s">
        <v>213</v>
      </c>
      <c r="HB102" s="121">
        <v>2</v>
      </c>
      <c r="HC102" s="121" t="s">
        <v>5696</v>
      </c>
      <c r="HD102" s="121" t="s">
        <v>263</v>
      </c>
      <c r="HE102" s="118" t="s">
        <v>54</v>
      </c>
      <c r="HF102" s="128" t="s">
        <v>5700</v>
      </c>
      <c r="HG102" s="128">
        <v>0</v>
      </c>
      <c r="HH102" s="128" t="s">
        <v>261</v>
      </c>
      <c r="HI102" s="128" t="s">
        <v>213</v>
      </c>
      <c r="HJ102" s="128">
        <v>2</v>
      </c>
      <c r="HK102" s="128" t="s">
        <v>5696</v>
      </c>
      <c r="HL102" s="128" t="s">
        <v>263</v>
      </c>
      <c r="HM102" s="129" t="s">
        <v>54</v>
      </c>
      <c r="HN102" s="127" t="s">
        <v>5701</v>
      </c>
      <c r="HO102" s="121">
        <v>2</v>
      </c>
      <c r="HP102" s="121" t="s">
        <v>261</v>
      </c>
      <c r="HQ102" s="121" t="s">
        <v>213</v>
      </c>
      <c r="HR102" s="121">
        <v>2</v>
      </c>
      <c r="HS102" s="121" t="s">
        <v>5696</v>
      </c>
      <c r="HT102" s="121" t="s">
        <v>263</v>
      </c>
      <c r="HU102" s="118" t="s">
        <v>54</v>
      </c>
      <c r="HV102" s="128" t="s">
        <v>5702</v>
      </c>
      <c r="HW102" s="128">
        <v>0</v>
      </c>
      <c r="HX102" s="128" t="s">
        <v>261</v>
      </c>
      <c r="HY102" s="128" t="s">
        <v>213</v>
      </c>
      <c r="HZ102" s="128">
        <v>2</v>
      </c>
      <c r="IA102" s="128" t="s">
        <v>5696</v>
      </c>
      <c r="IB102" s="128" t="s">
        <v>263</v>
      </c>
      <c r="IC102" s="129" t="s">
        <v>54</v>
      </c>
      <c r="ID102" s="127" t="s">
        <v>5703</v>
      </c>
      <c r="IE102" s="121">
        <v>1</v>
      </c>
      <c r="IF102" s="121" t="s">
        <v>261</v>
      </c>
      <c r="IG102" s="121" t="s">
        <v>213</v>
      </c>
      <c r="IH102" s="121">
        <v>2</v>
      </c>
      <c r="II102" s="121" t="s">
        <v>5696</v>
      </c>
      <c r="IJ102" s="121" t="s">
        <v>263</v>
      </c>
      <c r="IK102" s="118" t="s">
        <v>54</v>
      </c>
      <c r="IL102" s="128" t="s">
        <v>5704</v>
      </c>
      <c r="IM102" s="128">
        <v>0</v>
      </c>
      <c r="IN102" s="128" t="s">
        <v>261</v>
      </c>
      <c r="IO102" s="128" t="s">
        <v>213</v>
      </c>
      <c r="IP102" s="128">
        <v>2</v>
      </c>
      <c r="IQ102" s="128" t="s">
        <v>5696</v>
      </c>
      <c r="IR102" s="128" t="s">
        <v>263</v>
      </c>
      <c r="IS102" s="129" t="s">
        <v>54</v>
      </c>
    </row>
    <row r="103" spans="1:253" s="123" customFormat="1" ht="12.75" customHeight="1">
      <c r="A103" s="123" t="s">
        <v>5705</v>
      </c>
      <c r="B103" s="123" t="s">
        <v>5371</v>
      </c>
      <c r="C103" s="123" t="s">
        <v>5706</v>
      </c>
      <c r="D103" s="123" t="s">
        <v>5707</v>
      </c>
      <c r="E103" s="123" t="s">
        <v>5708</v>
      </c>
      <c r="F103" s="123" t="s">
        <v>5709</v>
      </c>
      <c r="G103" s="116">
        <v>194566000</v>
      </c>
      <c r="H103" s="117" t="s">
        <v>5710</v>
      </c>
      <c r="I103" s="117" t="s">
        <v>213</v>
      </c>
      <c r="J103" s="117">
        <v>2</v>
      </c>
      <c r="K103" s="117" t="s">
        <v>5711</v>
      </c>
      <c r="L103" s="117" t="s">
        <v>5712</v>
      </c>
      <c r="M103" s="118" t="s">
        <v>57</v>
      </c>
      <c r="N103" s="127" t="s">
        <v>5713</v>
      </c>
      <c r="O103" s="119">
        <v>45507</v>
      </c>
      <c r="P103" s="119" t="s">
        <v>5714</v>
      </c>
      <c r="Q103" s="119" t="s">
        <v>213</v>
      </c>
      <c r="R103" s="119">
        <v>2</v>
      </c>
      <c r="S103" s="119" t="s">
        <v>5715</v>
      </c>
      <c r="T103" s="119" t="s">
        <v>5716</v>
      </c>
      <c r="U103" s="120" t="s">
        <v>57</v>
      </c>
      <c r="V103" s="127" t="s">
        <v>5717</v>
      </c>
      <c r="W103" s="117">
        <v>5231000</v>
      </c>
      <c r="X103" s="117" t="s">
        <v>5718</v>
      </c>
      <c r="Y103" s="117" t="s">
        <v>213</v>
      </c>
      <c r="Z103" s="117">
        <v>2</v>
      </c>
      <c r="AA103" s="117" t="s">
        <v>5719</v>
      </c>
      <c r="AB103" s="117" t="s">
        <v>5720</v>
      </c>
      <c r="AC103" s="118" t="s">
        <v>57</v>
      </c>
      <c r="AD103" s="127" t="s">
        <v>5721</v>
      </c>
      <c r="AE103" s="125">
        <v>2913000</v>
      </c>
      <c r="AF103" s="125" t="s">
        <v>5718</v>
      </c>
      <c r="AG103" s="125" t="s">
        <v>213</v>
      </c>
      <c r="AH103" s="125">
        <v>2</v>
      </c>
      <c r="AI103" s="125" t="s">
        <v>5722</v>
      </c>
      <c r="AJ103" s="125" t="s">
        <v>5720</v>
      </c>
      <c r="AK103" s="126" t="s">
        <v>57</v>
      </c>
      <c r="AL103" s="127" t="s">
        <v>5723</v>
      </c>
      <c r="AM103" s="117">
        <v>1216000</v>
      </c>
      <c r="AN103" s="117" t="s">
        <v>5724</v>
      </c>
      <c r="AO103" s="117" t="s">
        <v>213</v>
      </c>
      <c r="AP103" s="117">
        <v>2</v>
      </c>
      <c r="AQ103" s="117" t="s">
        <v>5725</v>
      </c>
      <c r="AR103" s="117" t="s">
        <v>5726</v>
      </c>
      <c r="AS103" s="118" t="s">
        <v>57</v>
      </c>
      <c r="AT103" s="128" t="s">
        <v>5727</v>
      </c>
      <c r="AU103" s="125" t="s">
        <v>230</v>
      </c>
      <c r="AV103" s="125" t="s">
        <v>230</v>
      </c>
      <c r="AW103" s="125" t="s">
        <v>230</v>
      </c>
      <c r="AX103" s="125" t="s">
        <v>230</v>
      </c>
      <c r="AY103" s="125" t="s">
        <v>230</v>
      </c>
      <c r="AZ103" s="125" t="s">
        <v>230</v>
      </c>
      <c r="BA103" s="126" t="s">
        <v>586</v>
      </c>
      <c r="BB103" s="127" t="s">
        <v>5728</v>
      </c>
      <c r="BC103" s="117" t="s">
        <v>230</v>
      </c>
      <c r="BD103" s="117" t="s">
        <v>230</v>
      </c>
      <c r="BE103" s="117" t="s">
        <v>230</v>
      </c>
      <c r="BF103" s="117" t="s">
        <v>230</v>
      </c>
      <c r="BG103" s="117" t="s">
        <v>230</v>
      </c>
      <c r="BH103" s="117" t="s">
        <v>230</v>
      </c>
      <c r="BI103" s="118" t="s">
        <v>586</v>
      </c>
      <c r="BJ103" s="128" t="s">
        <v>5729</v>
      </c>
      <c r="BK103" s="128">
        <v>210</v>
      </c>
      <c r="BL103" s="128" t="s">
        <v>2425</v>
      </c>
      <c r="BM103" s="128" t="s">
        <v>213</v>
      </c>
      <c r="BN103" s="128">
        <v>2</v>
      </c>
      <c r="BO103" s="128" t="s">
        <v>5730</v>
      </c>
      <c r="BP103" s="125" t="s">
        <v>236</v>
      </c>
      <c r="BQ103" s="129" t="s">
        <v>46</v>
      </c>
      <c r="BR103" s="127" t="s">
        <v>5731</v>
      </c>
      <c r="BS103" s="121" t="s">
        <v>230</v>
      </c>
      <c r="BT103" s="121">
        <v>0</v>
      </c>
      <c r="BU103" s="121" t="s">
        <v>230</v>
      </c>
      <c r="BV103" s="121" t="s">
        <v>230</v>
      </c>
      <c r="BW103" s="121" t="s">
        <v>230</v>
      </c>
      <c r="BX103" s="121">
        <v>0</v>
      </c>
      <c r="BY103" s="118" t="s">
        <v>2072</v>
      </c>
      <c r="BZ103" s="128" t="s">
        <v>5732</v>
      </c>
      <c r="CA103" s="128" t="s">
        <v>230</v>
      </c>
      <c r="CB103" s="128" t="s">
        <v>230</v>
      </c>
      <c r="CC103" s="128" t="s">
        <v>230</v>
      </c>
      <c r="CD103" s="128" t="s">
        <v>230</v>
      </c>
      <c r="CE103" s="128" t="s">
        <v>230</v>
      </c>
      <c r="CF103" s="128" t="s">
        <v>230</v>
      </c>
      <c r="CG103" s="129" t="s">
        <v>2072</v>
      </c>
      <c r="CH103" s="127" t="s">
        <v>5733</v>
      </c>
      <c r="CI103" s="128" t="e">
        <v>#N/A</v>
      </c>
      <c r="CJ103" s="128" t="e">
        <v>#N/A</v>
      </c>
      <c r="CK103" s="128" t="e">
        <v>#N/A</v>
      </c>
      <c r="CL103" s="128" t="e">
        <v>#N/A</v>
      </c>
      <c r="CM103" s="128" t="e">
        <v>#N/A</v>
      </c>
      <c r="CN103" s="128" t="e">
        <v>#N/A</v>
      </c>
      <c r="CO103" s="130" t="e">
        <v>#N/A</v>
      </c>
      <c r="CP103" s="128" t="s">
        <v>5734</v>
      </c>
      <c r="CQ103" s="121" t="s">
        <v>230</v>
      </c>
      <c r="CR103" s="121">
        <v>0</v>
      </c>
      <c r="CS103" s="121" t="s">
        <v>230</v>
      </c>
      <c r="CT103" s="121" t="s">
        <v>230</v>
      </c>
      <c r="CU103" s="121" t="s">
        <v>230</v>
      </c>
      <c r="CV103" s="121">
        <v>0</v>
      </c>
      <c r="CW103" s="118" t="s">
        <v>2072</v>
      </c>
      <c r="CX103" s="128" t="s">
        <v>5735</v>
      </c>
      <c r="CY103" s="125">
        <v>1711000</v>
      </c>
      <c r="CZ103" s="125" t="s">
        <v>5736</v>
      </c>
      <c r="DA103" s="125" t="s">
        <v>213</v>
      </c>
      <c r="DB103" s="125">
        <v>2</v>
      </c>
      <c r="DC103" s="125" t="s">
        <v>5737</v>
      </c>
      <c r="DD103" s="125" t="s">
        <v>5738</v>
      </c>
      <c r="DE103" s="131" t="s">
        <v>57</v>
      </c>
      <c r="DF103" s="127" t="s">
        <v>5739</v>
      </c>
      <c r="DG103" s="117">
        <v>2318000</v>
      </c>
      <c r="DH103" s="121" t="s">
        <v>5736</v>
      </c>
      <c r="DI103" s="121" t="s">
        <v>213</v>
      </c>
      <c r="DJ103" s="121">
        <v>2</v>
      </c>
      <c r="DK103" s="121" t="s">
        <v>5737</v>
      </c>
      <c r="DL103" s="121" t="s">
        <v>5738</v>
      </c>
      <c r="DM103" s="118" t="s">
        <v>57</v>
      </c>
      <c r="DN103" s="128" t="s">
        <v>5740</v>
      </c>
      <c r="DO103" s="125">
        <v>1201000</v>
      </c>
      <c r="DP103" s="128" t="s">
        <v>5736</v>
      </c>
      <c r="DQ103" s="128" t="s">
        <v>213</v>
      </c>
      <c r="DR103" s="128">
        <v>2</v>
      </c>
      <c r="DS103" s="128" t="s">
        <v>5737</v>
      </c>
      <c r="DT103" s="128" t="s">
        <v>5738</v>
      </c>
      <c r="DU103" s="129" t="s">
        <v>57</v>
      </c>
      <c r="DV103" s="127" t="s">
        <v>5741</v>
      </c>
      <c r="DW103" s="117">
        <v>917000</v>
      </c>
      <c r="DX103" s="121" t="s">
        <v>5736</v>
      </c>
      <c r="DY103" s="121" t="s">
        <v>213</v>
      </c>
      <c r="DZ103" s="121">
        <v>2</v>
      </c>
      <c r="EA103" s="121" t="s">
        <v>5737</v>
      </c>
      <c r="EB103" s="121" t="s">
        <v>5738</v>
      </c>
      <c r="EC103" s="118" t="s">
        <v>57</v>
      </c>
      <c r="ED103" s="128" t="s">
        <v>5742</v>
      </c>
      <c r="EE103" s="125">
        <v>644000</v>
      </c>
      <c r="EF103" s="128" t="s">
        <v>5736</v>
      </c>
      <c r="EG103" s="128" t="s">
        <v>213</v>
      </c>
      <c r="EH103" s="128">
        <v>2</v>
      </c>
      <c r="EI103" s="128" t="s">
        <v>5737</v>
      </c>
      <c r="EJ103" s="128" t="s">
        <v>5738</v>
      </c>
      <c r="EK103" s="129" t="s">
        <v>57</v>
      </c>
      <c r="EL103" s="127" t="s">
        <v>5743</v>
      </c>
      <c r="EM103" s="117">
        <v>150000</v>
      </c>
      <c r="EN103" s="121" t="s">
        <v>5736</v>
      </c>
      <c r="EO103" s="121" t="s">
        <v>213</v>
      </c>
      <c r="EP103" s="121">
        <v>2</v>
      </c>
      <c r="EQ103" s="121" t="s">
        <v>5737</v>
      </c>
      <c r="ER103" s="121" t="s">
        <v>5738</v>
      </c>
      <c r="ES103" s="118" t="s">
        <v>57</v>
      </c>
      <c r="ET103" s="128" t="s">
        <v>5744</v>
      </c>
      <c r="EU103" s="128">
        <v>126</v>
      </c>
      <c r="EV103" s="128" t="s">
        <v>2425</v>
      </c>
      <c r="EW103" s="128" t="s">
        <v>213</v>
      </c>
      <c r="EX103" s="128">
        <v>2</v>
      </c>
      <c r="EY103" s="128" t="s">
        <v>5745</v>
      </c>
      <c r="EZ103" s="128" t="s">
        <v>236</v>
      </c>
      <c r="FA103" s="129" t="s">
        <v>46</v>
      </c>
      <c r="FB103" s="127" t="s">
        <v>5746</v>
      </c>
      <c r="FC103" s="121">
        <v>4</v>
      </c>
      <c r="FD103" s="121" t="s">
        <v>5736</v>
      </c>
      <c r="FE103" s="121" t="s">
        <v>213</v>
      </c>
      <c r="FF103" s="121">
        <v>2</v>
      </c>
      <c r="FG103" s="121" t="s">
        <v>5737</v>
      </c>
      <c r="FH103" s="121" t="s">
        <v>5738</v>
      </c>
      <c r="FI103" s="118" t="s">
        <v>57</v>
      </c>
      <c r="FJ103" s="127" t="s">
        <v>5747</v>
      </c>
      <c r="FK103" s="128" t="s">
        <v>230</v>
      </c>
      <c r="FL103" s="128">
        <v>0</v>
      </c>
      <c r="FM103" s="128" t="s">
        <v>230</v>
      </c>
      <c r="FN103" s="128" t="s">
        <v>230</v>
      </c>
      <c r="FO103" s="128" t="s">
        <v>230</v>
      </c>
      <c r="FP103" s="125">
        <v>0</v>
      </c>
      <c r="FQ103" s="126" t="s">
        <v>2072</v>
      </c>
      <c r="FR103" s="127" t="s">
        <v>5748</v>
      </c>
      <c r="FS103" s="121" t="s">
        <v>230</v>
      </c>
      <c r="FT103" s="121">
        <v>0</v>
      </c>
      <c r="FU103" s="121" t="s">
        <v>230</v>
      </c>
      <c r="FV103" s="121" t="s">
        <v>230</v>
      </c>
      <c r="FW103" s="121" t="s">
        <v>230</v>
      </c>
      <c r="FX103" s="121">
        <v>0</v>
      </c>
      <c r="FY103" s="118" t="s">
        <v>2072</v>
      </c>
      <c r="FZ103" s="128" t="s">
        <v>5749</v>
      </c>
      <c r="GA103" s="128">
        <v>2</v>
      </c>
      <c r="GB103" s="128" t="s">
        <v>261</v>
      </c>
      <c r="GC103" s="128" t="s">
        <v>213</v>
      </c>
      <c r="GD103" s="128">
        <v>2</v>
      </c>
      <c r="GE103" s="128" t="s">
        <v>262</v>
      </c>
      <c r="GF103" s="128" t="s">
        <v>263</v>
      </c>
      <c r="GG103" s="129" t="s">
        <v>54</v>
      </c>
      <c r="GH103" s="127" t="s">
        <v>5750</v>
      </c>
      <c r="GI103" s="121">
        <v>3</v>
      </c>
      <c r="GJ103" s="121" t="s">
        <v>261</v>
      </c>
      <c r="GK103" s="121" t="s">
        <v>213</v>
      </c>
      <c r="GL103" s="121">
        <v>2</v>
      </c>
      <c r="GM103" s="121" t="s">
        <v>262</v>
      </c>
      <c r="GN103" s="121" t="s">
        <v>263</v>
      </c>
      <c r="GO103" s="118" t="s">
        <v>54</v>
      </c>
      <c r="GP103" s="128" t="s">
        <v>5751</v>
      </c>
      <c r="GQ103" s="128">
        <v>2</v>
      </c>
      <c r="GR103" s="128" t="s">
        <v>261</v>
      </c>
      <c r="GS103" s="128" t="s">
        <v>213</v>
      </c>
      <c r="GT103" s="128">
        <v>2</v>
      </c>
      <c r="GU103" s="128" t="s">
        <v>262</v>
      </c>
      <c r="GV103" s="128" t="s">
        <v>263</v>
      </c>
      <c r="GW103" s="129" t="s">
        <v>54</v>
      </c>
      <c r="GX103" s="127" t="s">
        <v>5752</v>
      </c>
      <c r="GY103" s="121">
        <v>0</v>
      </c>
      <c r="GZ103" s="121" t="s">
        <v>261</v>
      </c>
      <c r="HA103" s="121" t="s">
        <v>213</v>
      </c>
      <c r="HB103" s="121">
        <v>2</v>
      </c>
      <c r="HC103" s="121" t="s">
        <v>262</v>
      </c>
      <c r="HD103" s="121" t="s">
        <v>263</v>
      </c>
      <c r="HE103" s="118" t="s">
        <v>54</v>
      </c>
      <c r="HF103" s="128" t="s">
        <v>5753</v>
      </c>
      <c r="HG103" s="128">
        <v>3</v>
      </c>
      <c r="HH103" s="128" t="s">
        <v>261</v>
      </c>
      <c r="HI103" s="128" t="s">
        <v>213</v>
      </c>
      <c r="HJ103" s="128">
        <v>2</v>
      </c>
      <c r="HK103" s="128" t="s">
        <v>262</v>
      </c>
      <c r="HL103" s="128" t="s">
        <v>263</v>
      </c>
      <c r="HM103" s="129" t="s">
        <v>54</v>
      </c>
      <c r="HN103" s="127" t="s">
        <v>5754</v>
      </c>
      <c r="HO103" s="121">
        <v>3</v>
      </c>
      <c r="HP103" s="121" t="s">
        <v>261</v>
      </c>
      <c r="HQ103" s="121" t="s">
        <v>213</v>
      </c>
      <c r="HR103" s="121">
        <v>2</v>
      </c>
      <c r="HS103" s="121" t="s">
        <v>262</v>
      </c>
      <c r="HT103" s="121" t="s">
        <v>263</v>
      </c>
      <c r="HU103" s="118" t="s">
        <v>54</v>
      </c>
      <c r="HV103" s="128" t="s">
        <v>5755</v>
      </c>
      <c r="HW103" s="128">
        <v>3</v>
      </c>
      <c r="HX103" s="128" t="s">
        <v>261</v>
      </c>
      <c r="HY103" s="128" t="s">
        <v>213</v>
      </c>
      <c r="HZ103" s="128">
        <v>2</v>
      </c>
      <c r="IA103" s="128" t="s">
        <v>262</v>
      </c>
      <c r="IB103" s="128" t="s">
        <v>263</v>
      </c>
      <c r="IC103" s="129" t="s">
        <v>54</v>
      </c>
      <c r="ID103" s="127" t="s">
        <v>5756</v>
      </c>
      <c r="IE103" s="121">
        <v>1</v>
      </c>
      <c r="IF103" s="121" t="s">
        <v>261</v>
      </c>
      <c r="IG103" s="121" t="s">
        <v>213</v>
      </c>
      <c r="IH103" s="121">
        <v>2</v>
      </c>
      <c r="II103" s="121" t="s">
        <v>262</v>
      </c>
      <c r="IJ103" s="121" t="s">
        <v>263</v>
      </c>
      <c r="IK103" s="118" t="s">
        <v>54</v>
      </c>
      <c r="IL103" s="128" t="s">
        <v>5757</v>
      </c>
      <c r="IM103" s="128">
        <v>3</v>
      </c>
      <c r="IN103" s="128" t="s">
        <v>261</v>
      </c>
      <c r="IO103" s="128" t="s">
        <v>213</v>
      </c>
      <c r="IP103" s="128">
        <v>2</v>
      </c>
      <c r="IQ103" s="128" t="s">
        <v>262</v>
      </c>
      <c r="IR103" s="128" t="s">
        <v>263</v>
      </c>
      <c r="IS103" s="129" t="s">
        <v>54</v>
      </c>
    </row>
    <row r="104" spans="1:253" s="123" customFormat="1" ht="12.75" customHeight="1">
      <c r="A104" s="123" t="s">
        <v>5758</v>
      </c>
      <c r="B104" s="123" t="s">
        <v>5371</v>
      </c>
      <c r="C104" s="123" t="s">
        <v>5759</v>
      </c>
      <c r="D104" s="123" t="s">
        <v>5760</v>
      </c>
      <c r="E104" s="123" t="s">
        <v>5761</v>
      </c>
      <c r="F104" s="123" t="s">
        <v>5762</v>
      </c>
      <c r="G104" s="116">
        <v>113413000</v>
      </c>
      <c r="H104" s="117" t="s">
        <v>5376</v>
      </c>
      <c r="I104" s="117" t="s">
        <v>213</v>
      </c>
      <c r="J104" s="117">
        <v>2</v>
      </c>
      <c r="K104" s="117" t="s">
        <v>5763</v>
      </c>
      <c r="L104" s="117" t="s">
        <v>5376</v>
      </c>
      <c r="M104" s="118" t="s">
        <v>48</v>
      </c>
      <c r="N104" s="127" t="s">
        <v>5764</v>
      </c>
      <c r="O104" s="119">
        <v>1842269</v>
      </c>
      <c r="P104" s="119" t="s">
        <v>5376</v>
      </c>
      <c r="Q104" s="119" t="s">
        <v>213</v>
      </c>
      <c r="R104" s="119">
        <v>2</v>
      </c>
      <c r="S104" s="119" t="s">
        <v>5765</v>
      </c>
      <c r="T104" s="119" t="s">
        <v>5376</v>
      </c>
      <c r="U104" s="120" t="s">
        <v>48</v>
      </c>
      <c r="V104" s="127" t="s">
        <v>5766</v>
      </c>
      <c r="W104" s="117">
        <v>61177000</v>
      </c>
      <c r="X104" s="117" t="s">
        <v>5376</v>
      </c>
      <c r="Y104" s="117" t="s">
        <v>213</v>
      </c>
      <c r="Z104" s="117">
        <v>2</v>
      </c>
      <c r="AA104" s="117" t="s">
        <v>5767</v>
      </c>
      <c r="AB104" s="117" t="s">
        <v>5376</v>
      </c>
      <c r="AC104" s="118" t="s">
        <v>48</v>
      </c>
      <c r="AD104" s="127" t="s">
        <v>5768</v>
      </c>
      <c r="AE104" s="125">
        <v>36978000</v>
      </c>
      <c r="AF104" s="125" t="s">
        <v>5376</v>
      </c>
      <c r="AG104" s="125" t="s">
        <v>213</v>
      </c>
      <c r="AH104" s="125">
        <v>2</v>
      </c>
      <c r="AI104" s="125" t="s">
        <v>5769</v>
      </c>
      <c r="AJ104" s="125" t="s">
        <v>5376</v>
      </c>
      <c r="AK104" s="126" t="s">
        <v>48</v>
      </c>
      <c r="AL104" s="127" t="s">
        <v>5770</v>
      </c>
      <c r="AM104" s="117">
        <v>94000</v>
      </c>
      <c r="AN104" s="117" t="s">
        <v>5376</v>
      </c>
      <c r="AO104" s="117" t="s">
        <v>300</v>
      </c>
      <c r="AP104" s="117">
        <v>3</v>
      </c>
      <c r="AQ104" s="117" t="s">
        <v>5771</v>
      </c>
      <c r="AR104" s="117" t="s">
        <v>5376</v>
      </c>
      <c r="AS104" s="118" t="s">
        <v>48</v>
      </c>
      <c r="AT104" s="128" t="s">
        <v>5772</v>
      </c>
      <c r="AU104" s="125">
        <v>0</v>
      </c>
      <c r="AV104" s="125" t="s">
        <v>230</v>
      </c>
      <c r="AW104" s="125" t="s">
        <v>230</v>
      </c>
      <c r="AX104" s="125" t="s">
        <v>230</v>
      </c>
      <c r="AY104" s="125" t="s">
        <v>230</v>
      </c>
      <c r="AZ104" s="125" t="s">
        <v>230</v>
      </c>
      <c r="BA104" s="126" t="s">
        <v>3953</v>
      </c>
      <c r="BB104" s="127" t="s">
        <v>5773</v>
      </c>
      <c r="BC104" s="117">
        <v>0</v>
      </c>
      <c r="BD104" s="117" t="s">
        <v>230</v>
      </c>
      <c r="BE104" s="117" t="s">
        <v>230</v>
      </c>
      <c r="BF104" s="117" t="s">
        <v>230</v>
      </c>
      <c r="BG104" s="117" t="s">
        <v>230</v>
      </c>
      <c r="BH104" s="117" t="s">
        <v>230</v>
      </c>
      <c r="BI104" s="118" t="s">
        <v>3953</v>
      </c>
      <c r="BJ104" s="128" t="s">
        <v>5774</v>
      </c>
      <c r="BK104" s="128">
        <v>41</v>
      </c>
      <c r="BL104" s="128" t="s">
        <v>5376</v>
      </c>
      <c r="BM104" s="128" t="s">
        <v>213</v>
      </c>
      <c r="BN104" s="128">
        <v>2</v>
      </c>
      <c r="BO104" s="128" t="s">
        <v>5775</v>
      </c>
      <c r="BP104" s="125" t="s">
        <v>5376</v>
      </c>
      <c r="BQ104" s="129" t="s">
        <v>48</v>
      </c>
      <c r="BR104" s="127" t="s">
        <v>5776</v>
      </c>
      <c r="BS104" s="121">
        <v>0</v>
      </c>
      <c r="BT104" s="121" t="s">
        <v>230</v>
      </c>
      <c r="BU104" s="121" t="s">
        <v>230</v>
      </c>
      <c r="BV104" s="121" t="s">
        <v>230</v>
      </c>
      <c r="BW104" s="121" t="s">
        <v>230</v>
      </c>
      <c r="BX104" s="121" t="s">
        <v>230</v>
      </c>
      <c r="BY104" s="118" t="s">
        <v>5777</v>
      </c>
      <c r="BZ104" s="128" t="s">
        <v>5778</v>
      </c>
      <c r="CA104" s="128">
        <v>0</v>
      </c>
      <c r="CB104" s="128" t="s">
        <v>230</v>
      </c>
      <c r="CC104" s="128" t="s">
        <v>230</v>
      </c>
      <c r="CD104" s="128" t="s">
        <v>230</v>
      </c>
      <c r="CE104" s="128" t="s">
        <v>230</v>
      </c>
      <c r="CF104" s="128" t="s">
        <v>230</v>
      </c>
      <c r="CG104" s="129" t="s">
        <v>3953</v>
      </c>
      <c r="CH104" s="127" t="s">
        <v>5779</v>
      </c>
      <c r="CI104" s="128" t="e">
        <v>#N/A</v>
      </c>
      <c r="CJ104" s="128" t="e">
        <v>#N/A</v>
      </c>
      <c r="CK104" s="128" t="e">
        <v>#N/A</v>
      </c>
      <c r="CL104" s="128" t="e">
        <v>#N/A</v>
      </c>
      <c r="CM104" s="128" t="e">
        <v>#N/A</v>
      </c>
      <c r="CN104" s="128" t="e">
        <v>#N/A</v>
      </c>
      <c r="CO104" s="130" t="e">
        <v>#N/A</v>
      </c>
      <c r="CP104" s="128" t="s">
        <v>5780</v>
      </c>
      <c r="CQ104" s="121">
        <v>0</v>
      </c>
      <c r="CR104" s="121" t="s">
        <v>230</v>
      </c>
      <c r="CS104" s="121" t="s">
        <v>230</v>
      </c>
      <c r="CT104" s="121" t="s">
        <v>230</v>
      </c>
      <c r="CU104" s="121" t="s">
        <v>230</v>
      </c>
      <c r="CV104" s="121" t="s">
        <v>230</v>
      </c>
      <c r="CW104" s="118" t="s">
        <v>3953</v>
      </c>
      <c r="CX104" s="128" t="s">
        <v>5781</v>
      </c>
      <c r="CY104" s="125">
        <v>13632000</v>
      </c>
      <c r="CZ104" s="125" t="s">
        <v>5376</v>
      </c>
      <c r="DA104" s="125" t="s">
        <v>213</v>
      </c>
      <c r="DB104" s="125">
        <v>2</v>
      </c>
      <c r="DC104" s="125" t="s">
        <v>5782</v>
      </c>
      <c r="DD104" s="125" t="s">
        <v>5376</v>
      </c>
      <c r="DE104" s="131" t="s">
        <v>48</v>
      </c>
      <c r="DF104" s="127" t="s">
        <v>5783</v>
      </c>
      <c r="DG104" s="117">
        <v>24199000</v>
      </c>
      <c r="DH104" s="121" t="s">
        <v>5376</v>
      </c>
      <c r="DI104" s="121" t="s">
        <v>213</v>
      </c>
      <c r="DJ104" s="121">
        <v>2</v>
      </c>
      <c r="DK104" s="121" t="s">
        <v>5782</v>
      </c>
      <c r="DL104" s="121" t="s">
        <v>5376</v>
      </c>
      <c r="DM104" s="118" t="s">
        <v>48</v>
      </c>
      <c r="DN104" s="128" t="s">
        <v>5784</v>
      </c>
      <c r="DO104" s="125">
        <v>23347000</v>
      </c>
      <c r="DP104" s="128" t="s">
        <v>5376</v>
      </c>
      <c r="DQ104" s="128" t="s">
        <v>213</v>
      </c>
      <c r="DR104" s="128">
        <v>2</v>
      </c>
      <c r="DS104" s="128" t="s">
        <v>5782</v>
      </c>
      <c r="DT104" s="128" t="s">
        <v>5376</v>
      </c>
      <c r="DU104" s="129" t="s">
        <v>48</v>
      </c>
      <c r="DV104" s="127" t="s">
        <v>5785</v>
      </c>
      <c r="DW104" s="117">
        <v>11684000</v>
      </c>
      <c r="DX104" s="121" t="s">
        <v>5376</v>
      </c>
      <c r="DY104" s="121" t="s">
        <v>213</v>
      </c>
      <c r="DZ104" s="121">
        <v>2</v>
      </c>
      <c r="EA104" s="121" t="s">
        <v>5782</v>
      </c>
      <c r="EB104" s="121" t="s">
        <v>5376</v>
      </c>
      <c r="EC104" s="118" t="s">
        <v>48</v>
      </c>
      <c r="ED104" s="128" t="s">
        <v>5786</v>
      </c>
      <c r="EE104" s="125">
        <v>1948000</v>
      </c>
      <c r="EF104" s="128" t="s">
        <v>5376</v>
      </c>
      <c r="EG104" s="128" t="s">
        <v>213</v>
      </c>
      <c r="EH104" s="128">
        <v>2</v>
      </c>
      <c r="EI104" s="128" t="s">
        <v>5782</v>
      </c>
      <c r="EJ104" s="128" t="s">
        <v>5376</v>
      </c>
      <c r="EK104" s="129" t="s">
        <v>48</v>
      </c>
      <c r="EL104" s="127" t="s">
        <v>5787</v>
      </c>
      <c r="EM104" s="117">
        <v>0</v>
      </c>
      <c r="EN104" s="121" t="s">
        <v>5376</v>
      </c>
      <c r="EO104" s="121" t="s">
        <v>213</v>
      </c>
      <c r="EP104" s="121">
        <v>2</v>
      </c>
      <c r="EQ104" s="121" t="s">
        <v>5782</v>
      </c>
      <c r="ER104" s="121" t="s">
        <v>5376</v>
      </c>
      <c r="ES104" s="118" t="s">
        <v>48</v>
      </c>
      <c r="ET104" s="128" t="s">
        <v>5788</v>
      </c>
      <c r="EU104" s="128">
        <v>689</v>
      </c>
      <c r="EV104" s="128" t="s">
        <v>5376</v>
      </c>
      <c r="EW104" s="128" t="s">
        <v>213</v>
      </c>
      <c r="EX104" s="128">
        <v>2</v>
      </c>
      <c r="EY104" s="128" t="s">
        <v>5789</v>
      </c>
      <c r="EZ104" s="128" t="s">
        <v>5376</v>
      </c>
      <c r="FA104" s="129" t="s">
        <v>48</v>
      </c>
      <c r="FB104" s="127" t="s">
        <v>5790</v>
      </c>
      <c r="FC104" s="121">
        <v>5</v>
      </c>
      <c r="FD104" s="121">
        <v>0</v>
      </c>
      <c r="FE104" s="121" t="s">
        <v>218</v>
      </c>
      <c r="FF104" s="121">
        <v>1</v>
      </c>
      <c r="FG104" s="121" t="s">
        <v>5791</v>
      </c>
      <c r="FH104" s="121" t="s">
        <v>230</v>
      </c>
      <c r="FI104" s="118" t="s">
        <v>3953</v>
      </c>
      <c r="FJ104" s="127" t="s">
        <v>5792</v>
      </c>
      <c r="FK104" s="128" t="e">
        <v>#N/A</v>
      </c>
      <c r="FL104" s="128" t="e">
        <v>#N/A</v>
      </c>
      <c r="FM104" s="128" t="e">
        <v>#N/A</v>
      </c>
      <c r="FN104" s="128" t="e">
        <v>#N/A</v>
      </c>
      <c r="FO104" s="128" t="e">
        <v>#N/A</v>
      </c>
      <c r="FP104" s="125" t="e">
        <v>#N/A</v>
      </c>
      <c r="FQ104" s="126" t="e">
        <v>#N/A</v>
      </c>
      <c r="FR104" s="127" t="s">
        <v>5793</v>
      </c>
      <c r="FS104" s="121" t="e">
        <v>#N/A</v>
      </c>
      <c r="FT104" s="121" t="e">
        <v>#N/A</v>
      </c>
      <c r="FU104" s="121" t="e">
        <v>#N/A</v>
      </c>
      <c r="FV104" s="121" t="e">
        <v>#N/A</v>
      </c>
      <c r="FW104" s="121" t="e">
        <v>#N/A</v>
      </c>
      <c r="FX104" s="121" t="e">
        <v>#N/A</v>
      </c>
      <c r="FY104" s="118" t="e">
        <v>#N/A</v>
      </c>
      <c r="FZ104" s="128" t="s">
        <v>5794</v>
      </c>
      <c r="GA104" s="128">
        <v>1</v>
      </c>
      <c r="GB104" s="128" t="s">
        <v>261</v>
      </c>
      <c r="GC104" s="128" t="s">
        <v>213</v>
      </c>
      <c r="GD104" s="128">
        <v>2</v>
      </c>
      <c r="GE104" s="128" t="s">
        <v>262</v>
      </c>
      <c r="GF104" s="128" t="s">
        <v>263</v>
      </c>
      <c r="GG104" s="129" t="s">
        <v>60</v>
      </c>
      <c r="GH104" s="127" t="s">
        <v>5795</v>
      </c>
      <c r="GI104" s="121">
        <v>0</v>
      </c>
      <c r="GJ104" s="121" t="s">
        <v>261</v>
      </c>
      <c r="GK104" s="121" t="s">
        <v>213</v>
      </c>
      <c r="GL104" s="121">
        <v>2</v>
      </c>
      <c r="GM104" s="121" t="s">
        <v>262</v>
      </c>
      <c r="GN104" s="121" t="s">
        <v>263</v>
      </c>
      <c r="GO104" s="118" t="s">
        <v>60</v>
      </c>
      <c r="GP104" s="128" t="s">
        <v>5796</v>
      </c>
      <c r="GQ104" s="128">
        <v>0</v>
      </c>
      <c r="GR104" s="128" t="s">
        <v>261</v>
      </c>
      <c r="GS104" s="128" t="s">
        <v>213</v>
      </c>
      <c r="GT104" s="128">
        <v>2</v>
      </c>
      <c r="GU104" s="128" t="s">
        <v>262</v>
      </c>
      <c r="GV104" s="128" t="s">
        <v>263</v>
      </c>
      <c r="GW104" s="129" t="s">
        <v>60</v>
      </c>
      <c r="GX104" s="127" t="s">
        <v>5797</v>
      </c>
      <c r="GY104" s="121">
        <v>0</v>
      </c>
      <c r="GZ104" s="121" t="s">
        <v>261</v>
      </c>
      <c r="HA104" s="121" t="s">
        <v>213</v>
      </c>
      <c r="HB104" s="121">
        <v>2</v>
      </c>
      <c r="HC104" s="121" t="s">
        <v>262</v>
      </c>
      <c r="HD104" s="121" t="s">
        <v>263</v>
      </c>
      <c r="HE104" s="118" t="s">
        <v>60</v>
      </c>
      <c r="HF104" s="128" t="s">
        <v>5798</v>
      </c>
      <c r="HG104" s="128">
        <v>0</v>
      </c>
      <c r="HH104" s="128" t="s">
        <v>261</v>
      </c>
      <c r="HI104" s="128" t="s">
        <v>213</v>
      </c>
      <c r="HJ104" s="128">
        <v>2</v>
      </c>
      <c r="HK104" s="128" t="s">
        <v>262</v>
      </c>
      <c r="HL104" s="128" t="s">
        <v>263</v>
      </c>
      <c r="HM104" s="129" t="s">
        <v>60</v>
      </c>
      <c r="HN104" s="127" t="s">
        <v>5799</v>
      </c>
      <c r="HO104" s="121">
        <v>2</v>
      </c>
      <c r="HP104" s="121" t="s">
        <v>261</v>
      </c>
      <c r="HQ104" s="121" t="s">
        <v>213</v>
      </c>
      <c r="HR104" s="121">
        <v>2</v>
      </c>
      <c r="HS104" s="121" t="s">
        <v>262</v>
      </c>
      <c r="HT104" s="121" t="s">
        <v>263</v>
      </c>
      <c r="HU104" s="118" t="s">
        <v>60</v>
      </c>
      <c r="HV104" s="128" t="s">
        <v>5800</v>
      </c>
      <c r="HW104" s="128">
        <v>0</v>
      </c>
      <c r="HX104" s="128" t="s">
        <v>261</v>
      </c>
      <c r="HY104" s="128" t="s">
        <v>213</v>
      </c>
      <c r="HZ104" s="128">
        <v>2</v>
      </c>
      <c r="IA104" s="128" t="s">
        <v>262</v>
      </c>
      <c r="IB104" s="128" t="s">
        <v>263</v>
      </c>
      <c r="IC104" s="129" t="s">
        <v>60</v>
      </c>
      <c r="ID104" s="127" t="s">
        <v>5801</v>
      </c>
      <c r="IE104" s="121">
        <v>2</v>
      </c>
      <c r="IF104" s="121" t="s">
        <v>261</v>
      </c>
      <c r="IG104" s="121" t="s">
        <v>213</v>
      </c>
      <c r="IH104" s="121">
        <v>2</v>
      </c>
      <c r="II104" s="121" t="s">
        <v>262</v>
      </c>
      <c r="IJ104" s="121" t="s">
        <v>263</v>
      </c>
      <c r="IK104" s="118" t="s">
        <v>60</v>
      </c>
      <c r="IL104" s="128" t="s">
        <v>5802</v>
      </c>
      <c r="IM104" s="128">
        <v>0</v>
      </c>
      <c r="IN104" s="128" t="s">
        <v>261</v>
      </c>
      <c r="IO104" s="128" t="s">
        <v>213</v>
      </c>
      <c r="IP104" s="128">
        <v>2</v>
      </c>
      <c r="IQ104" s="128" t="s">
        <v>262</v>
      </c>
      <c r="IR104" s="128" t="s">
        <v>263</v>
      </c>
      <c r="IS104" s="129" t="s">
        <v>60</v>
      </c>
    </row>
    <row r="105" spans="1:253" s="123" customFormat="1" ht="12.75" customHeight="1">
      <c r="A105" s="123" t="s">
        <v>5803</v>
      </c>
      <c r="B105" s="123" t="s">
        <v>5371</v>
      </c>
      <c r="C105" s="123" t="s">
        <v>5804</v>
      </c>
      <c r="D105" s="123" t="s">
        <v>5805</v>
      </c>
      <c r="E105" s="123" t="s">
        <v>5806</v>
      </c>
      <c r="F105" s="123" t="s">
        <v>5807</v>
      </c>
      <c r="G105" s="116">
        <v>13025000</v>
      </c>
      <c r="H105" s="117" t="s">
        <v>5808</v>
      </c>
      <c r="I105" s="117" t="s">
        <v>218</v>
      </c>
      <c r="J105" s="117">
        <v>1</v>
      </c>
      <c r="K105" s="117" t="s">
        <v>5809</v>
      </c>
      <c r="L105" s="117" t="s">
        <v>5810</v>
      </c>
      <c r="M105" s="118" t="s">
        <v>654</v>
      </c>
      <c r="N105" s="127" t="s">
        <v>5811</v>
      </c>
      <c r="O105" s="119">
        <v>59763</v>
      </c>
      <c r="P105" s="119" t="s">
        <v>5812</v>
      </c>
      <c r="Q105" s="119" t="s">
        <v>218</v>
      </c>
      <c r="R105" s="119">
        <v>1</v>
      </c>
      <c r="S105" s="119" t="s">
        <v>5813</v>
      </c>
      <c r="T105" s="119" t="s">
        <v>5814</v>
      </c>
      <c r="U105" s="120" t="s">
        <v>285</v>
      </c>
      <c r="V105" s="127" t="s">
        <v>5815</v>
      </c>
      <c r="W105" s="117">
        <v>5877000</v>
      </c>
      <c r="X105" s="117" t="s">
        <v>5816</v>
      </c>
      <c r="Y105" s="117" t="s">
        <v>213</v>
      </c>
      <c r="Z105" s="117">
        <v>2</v>
      </c>
      <c r="AA105" s="117" t="s">
        <v>351</v>
      </c>
      <c r="AB105" s="117" t="s">
        <v>5817</v>
      </c>
      <c r="AC105" s="118" t="s">
        <v>63</v>
      </c>
      <c r="AD105" s="127" t="s">
        <v>5818</v>
      </c>
      <c r="AE105" s="125">
        <v>2937000</v>
      </c>
      <c r="AF105" s="125" t="s">
        <v>5819</v>
      </c>
      <c r="AG105" s="125" t="s">
        <v>300</v>
      </c>
      <c r="AH105" s="125">
        <v>3</v>
      </c>
      <c r="AI105" s="125" t="s">
        <v>5820</v>
      </c>
      <c r="AJ105" s="125" t="s">
        <v>5821</v>
      </c>
      <c r="AK105" s="126" t="s">
        <v>63</v>
      </c>
      <c r="AL105" s="127" t="s">
        <v>5822</v>
      </c>
      <c r="AM105" s="117">
        <v>93000</v>
      </c>
      <c r="AN105" s="117" t="s">
        <v>5823</v>
      </c>
      <c r="AO105" s="117" t="s">
        <v>213</v>
      </c>
      <c r="AP105" s="117">
        <v>2</v>
      </c>
      <c r="AQ105" s="117" t="s">
        <v>5824</v>
      </c>
      <c r="AR105" s="117" t="s">
        <v>5825</v>
      </c>
      <c r="AS105" s="118" t="s">
        <v>63</v>
      </c>
      <c r="AT105" s="128" t="s">
        <v>5826</v>
      </c>
      <c r="AU105" s="125" t="s">
        <v>230</v>
      </c>
      <c r="AV105" s="125" t="s">
        <v>230</v>
      </c>
      <c r="AW105" s="125" t="s">
        <v>230</v>
      </c>
      <c r="AX105" s="125" t="s">
        <v>230</v>
      </c>
      <c r="AY105" s="125" t="s">
        <v>230</v>
      </c>
      <c r="AZ105" s="125" t="s">
        <v>230</v>
      </c>
      <c r="BA105" s="126" t="s">
        <v>296</v>
      </c>
      <c r="BB105" s="127" t="s">
        <v>5827</v>
      </c>
      <c r="BC105" s="117" t="s">
        <v>230</v>
      </c>
      <c r="BD105" s="117" t="s">
        <v>230</v>
      </c>
      <c r="BE105" s="117" t="s">
        <v>230</v>
      </c>
      <c r="BF105" s="117" t="s">
        <v>230</v>
      </c>
      <c r="BG105" s="117" t="s">
        <v>230</v>
      </c>
      <c r="BH105" s="117" t="s">
        <v>230</v>
      </c>
      <c r="BI105" s="118" t="s">
        <v>296</v>
      </c>
      <c r="BJ105" s="128" t="s">
        <v>5828</v>
      </c>
      <c r="BK105" s="128">
        <v>138</v>
      </c>
      <c r="BL105" s="128" t="s">
        <v>299</v>
      </c>
      <c r="BM105" s="128" t="s">
        <v>300</v>
      </c>
      <c r="BN105" s="128">
        <v>3</v>
      </c>
      <c r="BO105" s="128" t="s">
        <v>5829</v>
      </c>
      <c r="BP105" s="125" t="s">
        <v>302</v>
      </c>
      <c r="BQ105" s="129" t="s">
        <v>296</v>
      </c>
      <c r="BR105" s="127" t="s">
        <v>5830</v>
      </c>
      <c r="BS105" s="121" t="s">
        <v>230</v>
      </c>
      <c r="BT105" s="121" t="s">
        <v>230</v>
      </c>
      <c r="BU105" s="121" t="s">
        <v>230</v>
      </c>
      <c r="BV105" s="121" t="s">
        <v>230</v>
      </c>
      <c r="BW105" s="121" t="s">
        <v>230</v>
      </c>
      <c r="BX105" s="121" t="s">
        <v>230</v>
      </c>
      <c r="BY105" s="118" t="s">
        <v>296</v>
      </c>
      <c r="BZ105" s="128" t="s">
        <v>5831</v>
      </c>
      <c r="CA105" s="128" t="s">
        <v>230</v>
      </c>
      <c r="CB105" s="128" t="s">
        <v>230</v>
      </c>
      <c r="CC105" s="128" t="s">
        <v>230</v>
      </c>
      <c r="CD105" s="128" t="s">
        <v>230</v>
      </c>
      <c r="CE105" s="128" t="s">
        <v>230</v>
      </c>
      <c r="CF105" s="128" t="s">
        <v>230</v>
      </c>
      <c r="CG105" s="129" t="s">
        <v>296</v>
      </c>
      <c r="CH105" s="127" t="s">
        <v>5832</v>
      </c>
      <c r="CI105" s="128" t="e">
        <v>#N/A</v>
      </c>
      <c r="CJ105" s="128" t="e">
        <v>#N/A</v>
      </c>
      <c r="CK105" s="128" t="e">
        <v>#N/A</v>
      </c>
      <c r="CL105" s="128" t="e">
        <v>#N/A</v>
      </c>
      <c r="CM105" s="128" t="e">
        <v>#N/A</v>
      </c>
      <c r="CN105" s="128" t="e">
        <v>#N/A</v>
      </c>
      <c r="CO105" s="130" t="e">
        <v>#N/A</v>
      </c>
      <c r="CP105" s="128" t="s">
        <v>5833</v>
      </c>
      <c r="CQ105" s="121" t="s">
        <v>230</v>
      </c>
      <c r="CR105" s="121" t="s">
        <v>230</v>
      </c>
      <c r="CS105" s="121" t="s">
        <v>230</v>
      </c>
      <c r="CT105" s="121" t="s">
        <v>230</v>
      </c>
      <c r="CU105" s="121" t="s">
        <v>230</v>
      </c>
      <c r="CV105" s="121" t="s">
        <v>230</v>
      </c>
      <c r="CW105" s="118" t="s">
        <v>296</v>
      </c>
      <c r="CX105" s="128" t="s">
        <v>5834</v>
      </c>
      <c r="CY105" s="125" t="s">
        <v>230</v>
      </c>
      <c r="CZ105" s="125" t="s">
        <v>230</v>
      </c>
      <c r="DA105" s="125" t="s">
        <v>230</v>
      </c>
      <c r="DB105" s="125" t="s">
        <v>230</v>
      </c>
      <c r="DC105" s="125" t="s">
        <v>368</v>
      </c>
      <c r="DD105" s="125" t="s">
        <v>230</v>
      </c>
      <c r="DE105" s="131" t="s">
        <v>296</v>
      </c>
      <c r="DF105" s="127" t="s">
        <v>5835</v>
      </c>
      <c r="DG105" s="117" t="s">
        <v>230</v>
      </c>
      <c r="DH105" s="121" t="s">
        <v>230</v>
      </c>
      <c r="DI105" s="121" t="s">
        <v>230</v>
      </c>
      <c r="DJ105" s="121" t="s">
        <v>230</v>
      </c>
      <c r="DK105" s="121" t="s">
        <v>368</v>
      </c>
      <c r="DL105" s="121" t="s">
        <v>230</v>
      </c>
      <c r="DM105" s="118" t="s">
        <v>296</v>
      </c>
      <c r="DN105" s="128" t="s">
        <v>5836</v>
      </c>
      <c r="DO105" s="125" t="s">
        <v>230</v>
      </c>
      <c r="DP105" s="128" t="s">
        <v>230</v>
      </c>
      <c r="DQ105" s="128" t="s">
        <v>230</v>
      </c>
      <c r="DR105" s="128" t="s">
        <v>230</v>
      </c>
      <c r="DS105" s="128" t="s">
        <v>368</v>
      </c>
      <c r="DT105" s="128" t="s">
        <v>230</v>
      </c>
      <c r="DU105" s="129" t="s">
        <v>296</v>
      </c>
      <c r="DV105" s="127" t="s">
        <v>5837</v>
      </c>
      <c r="DW105" s="117" t="s">
        <v>230</v>
      </c>
      <c r="DX105" s="121" t="s">
        <v>230</v>
      </c>
      <c r="DY105" s="121" t="s">
        <v>230</v>
      </c>
      <c r="DZ105" s="121" t="s">
        <v>230</v>
      </c>
      <c r="EA105" s="121" t="s">
        <v>368</v>
      </c>
      <c r="EB105" s="121" t="s">
        <v>230</v>
      </c>
      <c r="EC105" s="118" t="s">
        <v>296</v>
      </c>
      <c r="ED105" s="128" t="s">
        <v>5838</v>
      </c>
      <c r="EE105" s="125" t="s">
        <v>230</v>
      </c>
      <c r="EF105" s="128" t="s">
        <v>230</v>
      </c>
      <c r="EG105" s="128" t="s">
        <v>230</v>
      </c>
      <c r="EH105" s="128" t="s">
        <v>230</v>
      </c>
      <c r="EI105" s="128" t="s">
        <v>368</v>
      </c>
      <c r="EJ105" s="128" t="s">
        <v>230</v>
      </c>
      <c r="EK105" s="129" t="s">
        <v>296</v>
      </c>
      <c r="EL105" s="127" t="s">
        <v>5839</v>
      </c>
      <c r="EM105" s="117" t="s">
        <v>230</v>
      </c>
      <c r="EN105" s="121" t="s">
        <v>230</v>
      </c>
      <c r="EO105" s="121" t="s">
        <v>230</v>
      </c>
      <c r="EP105" s="121" t="s">
        <v>230</v>
      </c>
      <c r="EQ105" s="121" t="s">
        <v>368</v>
      </c>
      <c r="ER105" s="121" t="s">
        <v>230</v>
      </c>
      <c r="ES105" s="118" t="s">
        <v>296</v>
      </c>
      <c r="ET105" s="128" t="s">
        <v>5840</v>
      </c>
      <c r="EU105" s="128">
        <v>138</v>
      </c>
      <c r="EV105" s="128" t="s">
        <v>299</v>
      </c>
      <c r="EW105" s="128" t="s">
        <v>300</v>
      </c>
      <c r="EX105" s="128">
        <v>3</v>
      </c>
      <c r="EY105" s="128" t="s">
        <v>5829</v>
      </c>
      <c r="EZ105" s="128" t="s">
        <v>302</v>
      </c>
      <c r="FA105" s="129" t="s">
        <v>296</v>
      </c>
      <c r="FB105" s="127" t="s">
        <v>5841</v>
      </c>
      <c r="FC105" s="121">
        <v>3</v>
      </c>
      <c r="FD105" s="121" t="s">
        <v>230</v>
      </c>
      <c r="FE105" s="121" t="s">
        <v>230</v>
      </c>
      <c r="FF105" s="121" t="s">
        <v>230</v>
      </c>
      <c r="FG105" s="121" t="s">
        <v>376</v>
      </c>
      <c r="FH105" s="121" t="s">
        <v>230</v>
      </c>
      <c r="FI105" s="118" t="s">
        <v>296</v>
      </c>
      <c r="FJ105" s="127" t="s">
        <v>5842</v>
      </c>
      <c r="FK105" s="128" t="s">
        <v>230</v>
      </c>
      <c r="FL105" s="128" t="s">
        <v>230</v>
      </c>
      <c r="FM105" s="128" t="s">
        <v>230</v>
      </c>
      <c r="FN105" s="128" t="s">
        <v>230</v>
      </c>
      <c r="FO105" s="128" t="s">
        <v>230</v>
      </c>
      <c r="FP105" s="125" t="s">
        <v>230</v>
      </c>
      <c r="FQ105" s="126" t="s">
        <v>296</v>
      </c>
      <c r="FR105" s="127" t="s">
        <v>5843</v>
      </c>
      <c r="FS105" s="121" t="s">
        <v>230</v>
      </c>
      <c r="FT105" s="121" t="s">
        <v>230</v>
      </c>
      <c r="FU105" s="121" t="s">
        <v>230</v>
      </c>
      <c r="FV105" s="121" t="s">
        <v>230</v>
      </c>
      <c r="FW105" s="121" t="s">
        <v>230</v>
      </c>
      <c r="FX105" s="121" t="s">
        <v>230</v>
      </c>
      <c r="FY105" s="118" t="s">
        <v>296</v>
      </c>
      <c r="FZ105" s="128" t="s">
        <v>5844</v>
      </c>
      <c r="GA105" s="128">
        <v>2</v>
      </c>
      <c r="GB105" s="128" t="s">
        <v>328</v>
      </c>
      <c r="GC105" s="128" t="s">
        <v>213</v>
      </c>
      <c r="GD105" s="128">
        <v>2</v>
      </c>
      <c r="GE105" s="128" t="s">
        <v>262</v>
      </c>
      <c r="GF105" s="128" t="s">
        <v>263</v>
      </c>
      <c r="GG105" s="129" t="s">
        <v>285</v>
      </c>
      <c r="GH105" s="127" t="s">
        <v>5845</v>
      </c>
      <c r="GI105" s="121">
        <v>2</v>
      </c>
      <c r="GJ105" s="121" t="s">
        <v>328</v>
      </c>
      <c r="GK105" s="121" t="s">
        <v>213</v>
      </c>
      <c r="GL105" s="121">
        <v>2</v>
      </c>
      <c r="GM105" s="121" t="s">
        <v>262</v>
      </c>
      <c r="GN105" s="121" t="s">
        <v>263</v>
      </c>
      <c r="GO105" s="118" t="s">
        <v>285</v>
      </c>
      <c r="GP105" s="128" t="s">
        <v>5846</v>
      </c>
      <c r="GQ105" s="128">
        <v>0</v>
      </c>
      <c r="GR105" s="128" t="s">
        <v>328</v>
      </c>
      <c r="GS105" s="128" t="s">
        <v>213</v>
      </c>
      <c r="GT105" s="128">
        <v>2</v>
      </c>
      <c r="GU105" s="128" t="s">
        <v>262</v>
      </c>
      <c r="GV105" s="128" t="s">
        <v>263</v>
      </c>
      <c r="GW105" s="129" t="s">
        <v>285</v>
      </c>
      <c r="GX105" s="127" t="s">
        <v>5847</v>
      </c>
      <c r="GY105" s="121">
        <v>0</v>
      </c>
      <c r="GZ105" s="121" t="s">
        <v>328</v>
      </c>
      <c r="HA105" s="121" t="s">
        <v>213</v>
      </c>
      <c r="HB105" s="121">
        <v>2</v>
      </c>
      <c r="HC105" s="121" t="s">
        <v>262</v>
      </c>
      <c r="HD105" s="121" t="s">
        <v>263</v>
      </c>
      <c r="HE105" s="118" t="s">
        <v>285</v>
      </c>
      <c r="HF105" s="128" t="s">
        <v>5848</v>
      </c>
      <c r="HG105" s="128">
        <v>0</v>
      </c>
      <c r="HH105" s="128" t="s">
        <v>328</v>
      </c>
      <c r="HI105" s="128" t="s">
        <v>213</v>
      </c>
      <c r="HJ105" s="128">
        <v>2</v>
      </c>
      <c r="HK105" s="128" t="s">
        <v>262</v>
      </c>
      <c r="HL105" s="128" t="s">
        <v>263</v>
      </c>
      <c r="HM105" s="129" t="s">
        <v>285</v>
      </c>
      <c r="HN105" s="127" t="s">
        <v>5849</v>
      </c>
      <c r="HO105" s="121">
        <v>2</v>
      </c>
      <c r="HP105" s="121" t="s">
        <v>328</v>
      </c>
      <c r="HQ105" s="121" t="s">
        <v>213</v>
      </c>
      <c r="HR105" s="121">
        <v>2</v>
      </c>
      <c r="HS105" s="121" t="s">
        <v>262</v>
      </c>
      <c r="HT105" s="121" t="s">
        <v>263</v>
      </c>
      <c r="HU105" s="118" t="s">
        <v>285</v>
      </c>
      <c r="HV105" s="128" t="s">
        <v>5850</v>
      </c>
      <c r="HW105" s="128">
        <v>3</v>
      </c>
      <c r="HX105" s="128" t="s">
        <v>328</v>
      </c>
      <c r="HY105" s="128" t="s">
        <v>213</v>
      </c>
      <c r="HZ105" s="128">
        <v>2</v>
      </c>
      <c r="IA105" s="128" t="s">
        <v>262</v>
      </c>
      <c r="IB105" s="128" t="s">
        <v>263</v>
      </c>
      <c r="IC105" s="129" t="s">
        <v>285</v>
      </c>
      <c r="ID105" s="127" t="s">
        <v>5851</v>
      </c>
      <c r="IE105" s="121">
        <v>3</v>
      </c>
      <c r="IF105" s="121" t="s">
        <v>328</v>
      </c>
      <c r="IG105" s="121" t="s">
        <v>213</v>
      </c>
      <c r="IH105" s="121">
        <v>2</v>
      </c>
      <c r="II105" s="121" t="s">
        <v>262</v>
      </c>
      <c r="IJ105" s="121" t="s">
        <v>263</v>
      </c>
      <c r="IK105" s="118" t="s">
        <v>285</v>
      </c>
      <c r="IL105" s="128" t="s">
        <v>5852</v>
      </c>
      <c r="IM105" s="128">
        <v>0</v>
      </c>
      <c r="IN105" s="128" t="s">
        <v>328</v>
      </c>
      <c r="IO105" s="128" t="s">
        <v>213</v>
      </c>
      <c r="IP105" s="128">
        <v>2</v>
      </c>
      <c r="IQ105" s="128" t="s">
        <v>262</v>
      </c>
      <c r="IR105" s="128" t="s">
        <v>263</v>
      </c>
      <c r="IS105" s="129" t="s">
        <v>285</v>
      </c>
    </row>
    <row r="106" spans="1:253" s="123" customFormat="1" ht="12.75" customHeight="1">
      <c r="A106" s="123" t="s">
        <v>5853</v>
      </c>
      <c r="B106" s="123" t="s">
        <v>512</v>
      </c>
      <c r="C106" s="123" t="s">
        <v>5854</v>
      </c>
      <c r="D106" s="123" t="s">
        <v>5855</v>
      </c>
      <c r="E106" s="123" t="s">
        <v>5856</v>
      </c>
      <c r="F106" s="123" t="s">
        <v>5857</v>
      </c>
      <c r="G106" s="116">
        <v>9661000</v>
      </c>
      <c r="H106" s="117" t="s">
        <v>5858</v>
      </c>
      <c r="I106" s="117" t="s">
        <v>213</v>
      </c>
      <c r="J106" s="117">
        <v>2</v>
      </c>
      <c r="K106" s="117" t="s">
        <v>5859</v>
      </c>
      <c r="L106" s="117" t="s">
        <v>5860</v>
      </c>
      <c r="M106" s="118" t="s">
        <v>476</v>
      </c>
      <c r="N106" s="127" t="s">
        <v>5861</v>
      </c>
      <c r="O106" s="119">
        <v>10646</v>
      </c>
      <c r="P106" s="119" t="s">
        <v>5862</v>
      </c>
      <c r="Q106" s="119" t="s">
        <v>213</v>
      </c>
      <c r="R106" s="119">
        <v>2</v>
      </c>
      <c r="S106" s="119" t="s">
        <v>5863</v>
      </c>
      <c r="T106" s="119" t="s">
        <v>5864</v>
      </c>
      <c r="U106" s="120" t="s">
        <v>476</v>
      </c>
      <c r="V106" s="127" t="s">
        <v>5865</v>
      </c>
      <c r="W106" s="117">
        <v>4576000</v>
      </c>
      <c r="X106" s="117" t="s">
        <v>5866</v>
      </c>
      <c r="Y106" s="117" t="s">
        <v>213</v>
      </c>
      <c r="Z106" s="117">
        <v>2</v>
      </c>
      <c r="AA106" s="117" t="s">
        <v>3382</v>
      </c>
      <c r="AB106" s="117" t="s">
        <v>5867</v>
      </c>
      <c r="AC106" s="118" t="s">
        <v>47</v>
      </c>
      <c r="AD106" s="127" t="s">
        <v>5868</v>
      </c>
      <c r="AE106" s="125">
        <v>140000</v>
      </c>
      <c r="AF106" s="125" t="s">
        <v>869</v>
      </c>
      <c r="AG106" s="125" t="s">
        <v>213</v>
      </c>
      <c r="AH106" s="125">
        <v>2</v>
      </c>
      <c r="AI106" s="125" t="s">
        <v>3385</v>
      </c>
      <c r="AJ106" s="125" t="s">
        <v>5869</v>
      </c>
      <c r="AK106" s="126" t="s">
        <v>47</v>
      </c>
      <c r="AL106" s="127" t="s">
        <v>5870</v>
      </c>
      <c r="AM106" s="117">
        <v>140000</v>
      </c>
      <c r="AN106" s="117" t="s">
        <v>869</v>
      </c>
      <c r="AO106" s="117" t="s">
        <v>218</v>
      </c>
      <c r="AP106" s="117">
        <v>1</v>
      </c>
      <c r="AQ106" s="117" t="s">
        <v>5871</v>
      </c>
      <c r="AR106" s="117" t="s">
        <v>5869</v>
      </c>
      <c r="AS106" s="118" t="s">
        <v>47</v>
      </c>
      <c r="AT106" s="128" t="s">
        <v>5872</v>
      </c>
      <c r="AU106" s="125" t="s">
        <v>230</v>
      </c>
      <c r="AV106" s="125" t="s">
        <v>5873</v>
      </c>
      <c r="AW106" s="125" t="s">
        <v>213</v>
      </c>
      <c r="AX106" s="125">
        <v>2</v>
      </c>
      <c r="AY106" s="125" t="s">
        <v>5874</v>
      </c>
      <c r="AZ106" s="125" t="s">
        <v>5875</v>
      </c>
      <c r="BA106" s="126" t="s">
        <v>476</v>
      </c>
      <c r="BB106" s="127" t="s">
        <v>5876</v>
      </c>
      <c r="BC106" s="117" t="s">
        <v>230</v>
      </c>
      <c r="BD106" s="117" t="s">
        <v>5873</v>
      </c>
      <c r="BE106" s="117" t="s">
        <v>213</v>
      </c>
      <c r="BF106" s="117">
        <v>2</v>
      </c>
      <c r="BG106" s="117" t="s">
        <v>5877</v>
      </c>
      <c r="BH106" s="117" t="s">
        <v>5875</v>
      </c>
      <c r="BI106" s="118" t="s">
        <v>476</v>
      </c>
      <c r="BJ106" s="128" t="s">
        <v>5878</v>
      </c>
      <c r="BK106" s="128" t="s">
        <v>230</v>
      </c>
      <c r="BL106" s="128" t="s">
        <v>230</v>
      </c>
      <c r="BM106" s="128" t="s">
        <v>230</v>
      </c>
      <c r="BN106" s="128" t="s">
        <v>230</v>
      </c>
      <c r="BO106" s="128" t="s">
        <v>5879</v>
      </c>
      <c r="BP106" s="125" t="s">
        <v>230</v>
      </c>
      <c r="BQ106" s="129" t="s">
        <v>3272</v>
      </c>
      <c r="BR106" s="127" t="s">
        <v>5880</v>
      </c>
      <c r="BS106" s="121">
        <v>0</v>
      </c>
      <c r="BT106" s="121">
        <v>0</v>
      </c>
      <c r="BU106" s="121" t="s">
        <v>213</v>
      </c>
      <c r="BV106" s="121">
        <v>2</v>
      </c>
      <c r="BW106" s="121" t="s">
        <v>5881</v>
      </c>
      <c r="BX106" s="121">
        <v>0</v>
      </c>
      <c r="BY106" s="118" t="s">
        <v>476</v>
      </c>
      <c r="BZ106" s="128" t="s">
        <v>5882</v>
      </c>
      <c r="CA106" s="128">
        <v>0</v>
      </c>
      <c r="CB106" s="128">
        <v>0</v>
      </c>
      <c r="CC106" s="128" t="s">
        <v>213</v>
      </c>
      <c r="CD106" s="128">
        <v>2</v>
      </c>
      <c r="CE106" s="128" t="s">
        <v>5881</v>
      </c>
      <c r="CF106" s="128">
        <v>0</v>
      </c>
      <c r="CG106" s="129" t="s">
        <v>476</v>
      </c>
      <c r="CH106" s="127" t="s">
        <v>5883</v>
      </c>
      <c r="CI106" s="128" t="e">
        <v>#N/A</v>
      </c>
      <c r="CJ106" s="128" t="e">
        <v>#N/A</v>
      </c>
      <c r="CK106" s="128" t="e">
        <v>#N/A</v>
      </c>
      <c r="CL106" s="128" t="e">
        <v>#N/A</v>
      </c>
      <c r="CM106" s="128" t="e">
        <v>#N/A</v>
      </c>
      <c r="CN106" s="128" t="e">
        <v>#N/A</v>
      </c>
      <c r="CO106" s="130" t="e">
        <v>#N/A</v>
      </c>
      <c r="CP106" s="128" t="s">
        <v>5884</v>
      </c>
      <c r="CQ106" s="121">
        <v>0</v>
      </c>
      <c r="CR106" s="121">
        <v>0</v>
      </c>
      <c r="CS106" s="121" t="s">
        <v>213</v>
      </c>
      <c r="CT106" s="121">
        <v>2</v>
      </c>
      <c r="CU106" s="121" t="s">
        <v>5885</v>
      </c>
      <c r="CV106" s="121">
        <v>0</v>
      </c>
      <c r="CW106" s="118" t="s">
        <v>476</v>
      </c>
      <c r="CX106" s="128" t="s">
        <v>5886</v>
      </c>
      <c r="CY106" s="125">
        <v>140000</v>
      </c>
      <c r="CZ106" s="125" t="s">
        <v>869</v>
      </c>
      <c r="DA106" s="125" t="s">
        <v>213</v>
      </c>
      <c r="DB106" s="125">
        <v>2</v>
      </c>
      <c r="DC106" s="125" t="s">
        <v>5871</v>
      </c>
      <c r="DD106" s="125" t="s">
        <v>5869</v>
      </c>
      <c r="DE106" s="131" t="s">
        <v>47</v>
      </c>
      <c r="DF106" s="127" t="s">
        <v>5887</v>
      </c>
      <c r="DG106" s="117">
        <v>4436000</v>
      </c>
      <c r="DH106" s="121" t="s">
        <v>5866</v>
      </c>
      <c r="DI106" s="121" t="s">
        <v>213</v>
      </c>
      <c r="DJ106" s="121">
        <v>2</v>
      </c>
      <c r="DK106" s="121" t="s">
        <v>5871</v>
      </c>
      <c r="DL106" s="121" t="s">
        <v>5867</v>
      </c>
      <c r="DM106" s="118" t="s">
        <v>47</v>
      </c>
      <c r="DN106" s="128" t="s">
        <v>5888</v>
      </c>
      <c r="DO106" s="125">
        <v>0</v>
      </c>
      <c r="DP106" s="128" t="s">
        <v>869</v>
      </c>
      <c r="DQ106" s="128" t="s">
        <v>213</v>
      </c>
      <c r="DR106" s="128">
        <v>2</v>
      </c>
      <c r="DS106" s="128" t="s">
        <v>5871</v>
      </c>
      <c r="DT106" s="128" t="s">
        <v>5869</v>
      </c>
      <c r="DU106" s="129" t="s">
        <v>47</v>
      </c>
      <c r="DV106" s="127" t="s">
        <v>5889</v>
      </c>
      <c r="DW106" s="117">
        <v>140000</v>
      </c>
      <c r="DX106" s="121" t="s">
        <v>869</v>
      </c>
      <c r="DY106" s="121" t="s">
        <v>213</v>
      </c>
      <c r="DZ106" s="121">
        <v>2</v>
      </c>
      <c r="EA106" s="121" t="s">
        <v>5871</v>
      </c>
      <c r="EB106" s="121" t="s">
        <v>5869</v>
      </c>
      <c r="EC106" s="118" t="s">
        <v>47</v>
      </c>
      <c r="ED106" s="128" t="s">
        <v>5890</v>
      </c>
      <c r="EE106" s="125">
        <v>0</v>
      </c>
      <c r="EF106" s="128" t="s">
        <v>869</v>
      </c>
      <c r="EG106" s="128" t="s">
        <v>213</v>
      </c>
      <c r="EH106" s="128">
        <v>2</v>
      </c>
      <c r="EI106" s="128" t="s">
        <v>5871</v>
      </c>
      <c r="EJ106" s="128" t="s">
        <v>5869</v>
      </c>
      <c r="EK106" s="129" t="s">
        <v>47</v>
      </c>
      <c r="EL106" s="127" t="s">
        <v>5891</v>
      </c>
      <c r="EM106" s="117">
        <v>0</v>
      </c>
      <c r="EN106" s="121" t="s">
        <v>869</v>
      </c>
      <c r="EO106" s="121" t="s">
        <v>213</v>
      </c>
      <c r="EP106" s="121">
        <v>2</v>
      </c>
      <c r="EQ106" s="121" t="s">
        <v>5871</v>
      </c>
      <c r="ER106" s="121" t="s">
        <v>5869</v>
      </c>
      <c r="ES106" s="118" t="s">
        <v>47</v>
      </c>
      <c r="ET106" s="128" t="s">
        <v>5892</v>
      </c>
      <c r="EU106" s="128" t="s">
        <v>230</v>
      </c>
      <c r="EV106" s="128" t="s">
        <v>230</v>
      </c>
      <c r="EW106" s="128" t="s">
        <v>230</v>
      </c>
      <c r="EX106" s="128" t="s">
        <v>230</v>
      </c>
      <c r="EY106" s="128" t="s">
        <v>5879</v>
      </c>
      <c r="EZ106" s="128" t="s">
        <v>230</v>
      </c>
      <c r="FA106" s="129" t="s">
        <v>3272</v>
      </c>
      <c r="FB106" s="127" t="s">
        <v>5893</v>
      </c>
      <c r="FC106" s="121">
        <v>2</v>
      </c>
      <c r="FD106" s="121">
        <v>0</v>
      </c>
      <c r="FE106" s="121" t="s">
        <v>213</v>
      </c>
      <c r="FF106" s="121">
        <v>2</v>
      </c>
      <c r="FG106" s="121">
        <v>0</v>
      </c>
      <c r="FH106" s="121">
        <v>0</v>
      </c>
      <c r="FI106" s="118" t="s">
        <v>476</v>
      </c>
      <c r="FJ106" s="127" t="s">
        <v>5894</v>
      </c>
      <c r="FK106" s="128">
        <v>0</v>
      </c>
      <c r="FL106" s="128">
        <v>0</v>
      </c>
      <c r="FM106" s="128" t="s">
        <v>213</v>
      </c>
      <c r="FN106" s="128">
        <v>2</v>
      </c>
      <c r="FO106" s="128" t="s">
        <v>5895</v>
      </c>
      <c r="FP106" s="125">
        <v>0</v>
      </c>
      <c r="FQ106" s="126" t="s">
        <v>476</v>
      </c>
      <c r="FR106" s="127" t="s">
        <v>5896</v>
      </c>
      <c r="FS106" s="121">
        <v>0</v>
      </c>
      <c r="FT106" s="121">
        <v>0</v>
      </c>
      <c r="FU106" s="121" t="s">
        <v>213</v>
      </c>
      <c r="FV106" s="121">
        <v>2</v>
      </c>
      <c r="FW106" s="121">
        <v>0</v>
      </c>
      <c r="FX106" s="121">
        <v>0</v>
      </c>
      <c r="FY106" s="118" t="s">
        <v>476</v>
      </c>
      <c r="FZ106" s="128" t="s">
        <v>5897</v>
      </c>
      <c r="GA106" s="128">
        <v>1</v>
      </c>
      <c r="GB106" s="128" t="s">
        <v>261</v>
      </c>
      <c r="GC106" s="128" t="s">
        <v>213</v>
      </c>
      <c r="GD106" s="128">
        <v>2</v>
      </c>
      <c r="GE106" s="128" t="s">
        <v>262</v>
      </c>
      <c r="GF106" s="128" t="s">
        <v>263</v>
      </c>
      <c r="GG106" s="129" t="s">
        <v>60</v>
      </c>
      <c r="GH106" s="127" t="s">
        <v>5898</v>
      </c>
      <c r="GI106" s="121">
        <v>0</v>
      </c>
      <c r="GJ106" s="121" t="s">
        <v>261</v>
      </c>
      <c r="GK106" s="121" t="s">
        <v>213</v>
      </c>
      <c r="GL106" s="121">
        <v>2</v>
      </c>
      <c r="GM106" s="121" t="s">
        <v>262</v>
      </c>
      <c r="GN106" s="121" t="s">
        <v>263</v>
      </c>
      <c r="GO106" s="118" t="s">
        <v>60</v>
      </c>
      <c r="GP106" s="128" t="s">
        <v>5899</v>
      </c>
      <c r="GQ106" s="128">
        <v>0</v>
      </c>
      <c r="GR106" s="128" t="s">
        <v>261</v>
      </c>
      <c r="GS106" s="128" t="s">
        <v>213</v>
      </c>
      <c r="GT106" s="128">
        <v>2</v>
      </c>
      <c r="GU106" s="128" t="s">
        <v>262</v>
      </c>
      <c r="GV106" s="128" t="s">
        <v>263</v>
      </c>
      <c r="GW106" s="129" t="s">
        <v>60</v>
      </c>
      <c r="GX106" s="127" t="s">
        <v>5900</v>
      </c>
      <c r="GY106" s="121">
        <v>0</v>
      </c>
      <c r="GZ106" s="121" t="s">
        <v>261</v>
      </c>
      <c r="HA106" s="121" t="s">
        <v>213</v>
      </c>
      <c r="HB106" s="121">
        <v>2</v>
      </c>
      <c r="HC106" s="121" t="s">
        <v>262</v>
      </c>
      <c r="HD106" s="121" t="s">
        <v>263</v>
      </c>
      <c r="HE106" s="118" t="s">
        <v>60</v>
      </c>
      <c r="HF106" s="128" t="s">
        <v>5901</v>
      </c>
      <c r="HG106" s="128">
        <v>0</v>
      </c>
      <c r="HH106" s="128" t="s">
        <v>261</v>
      </c>
      <c r="HI106" s="128" t="s">
        <v>213</v>
      </c>
      <c r="HJ106" s="128">
        <v>2</v>
      </c>
      <c r="HK106" s="128" t="s">
        <v>262</v>
      </c>
      <c r="HL106" s="128" t="s">
        <v>263</v>
      </c>
      <c r="HM106" s="129" t="s">
        <v>60</v>
      </c>
      <c r="HN106" s="127" t="s">
        <v>5902</v>
      </c>
      <c r="HO106" s="121">
        <v>2</v>
      </c>
      <c r="HP106" s="121" t="s">
        <v>261</v>
      </c>
      <c r="HQ106" s="121" t="s">
        <v>213</v>
      </c>
      <c r="HR106" s="121">
        <v>2</v>
      </c>
      <c r="HS106" s="121" t="s">
        <v>262</v>
      </c>
      <c r="HT106" s="121" t="s">
        <v>263</v>
      </c>
      <c r="HU106" s="118" t="s">
        <v>60</v>
      </c>
      <c r="HV106" s="128" t="s">
        <v>5903</v>
      </c>
      <c r="HW106" s="128">
        <v>0</v>
      </c>
      <c r="HX106" s="128" t="s">
        <v>261</v>
      </c>
      <c r="HY106" s="128" t="s">
        <v>213</v>
      </c>
      <c r="HZ106" s="128">
        <v>2</v>
      </c>
      <c r="IA106" s="128" t="s">
        <v>262</v>
      </c>
      <c r="IB106" s="128" t="s">
        <v>263</v>
      </c>
      <c r="IC106" s="129" t="s">
        <v>60</v>
      </c>
      <c r="ID106" s="127" t="s">
        <v>5904</v>
      </c>
      <c r="IE106" s="121">
        <v>0</v>
      </c>
      <c r="IF106" s="121" t="s">
        <v>261</v>
      </c>
      <c r="IG106" s="121" t="s">
        <v>213</v>
      </c>
      <c r="IH106" s="121">
        <v>2</v>
      </c>
      <c r="II106" s="121" t="s">
        <v>262</v>
      </c>
      <c r="IJ106" s="121" t="s">
        <v>263</v>
      </c>
      <c r="IK106" s="118" t="s">
        <v>60</v>
      </c>
      <c r="IL106" s="128" t="s">
        <v>5905</v>
      </c>
      <c r="IM106" s="128">
        <v>1</v>
      </c>
      <c r="IN106" s="128" t="s">
        <v>261</v>
      </c>
      <c r="IO106" s="128" t="s">
        <v>213</v>
      </c>
      <c r="IP106" s="128">
        <v>2</v>
      </c>
      <c r="IQ106" s="128" t="s">
        <v>262</v>
      </c>
      <c r="IR106" s="128" t="s">
        <v>263</v>
      </c>
      <c r="IS106" s="129" t="s">
        <v>60</v>
      </c>
    </row>
    <row r="107" spans="1:253" s="123" customFormat="1" ht="12.75" customHeight="1">
      <c r="A107" s="123" t="s">
        <v>5906</v>
      </c>
      <c r="B107" s="123" t="s">
        <v>704</v>
      </c>
      <c r="C107" s="123" t="s">
        <v>5907</v>
      </c>
      <c r="D107" s="123" t="s">
        <v>5908</v>
      </c>
      <c r="E107" s="123" t="s">
        <v>5909</v>
      </c>
      <c r="F107" s="123" t="s">
        <v>5910</v>
      </c>
      <c r="G107" s="116">
        <v>43000000</v>
      </c>
      <c r="H107" s="117" t="s">
        <v>5911</v>
      </c>
      <c r="I107" s="117" t="s">
        <v>218</v>
      </c>
      <c r="J107" s="117">
        <v>1</v>
      </c>
      <c r="K107" s="117" t="s">
        <v>5912</v>
      </c>
      <c r="L107" s="117" t="s">
        <v>5913</v>
      </c>
      <c r="M107" s="118" t="s">
        <v>3934</v>
      </c>
      <c r="N107" s="127" t="s">
        <v>5914</v>
      </c>
      <c r="O107" s="119">
        <v>1840687</v>
      </c>
      <c r="P107" s="119" t="s">
        <v>5915</v>
      </c>
      <c r="Q107" s="119" t="s">
        <v>218</v>
      </c>
      <c r="R107" s="119">
        <v>1</v>
      </c>
      <c r="S107" s="119" t="s">
        <v>5916</v>
      </c>
      <c r="T107" s="119" t="s">
        <v>5917</v>
      </c>
      <c r="U107" s="120" t="s">
        <v>3934</v>
      </c>
      <c r="V107" s="127" t="s">
        <v>5918</v>
      </c>
      <c r="W107" s="117">
        <v>46800000</v>
      </c>
      <c r="X107" s="117" t="s">
        <v>5919</v>
      </c>
      <c r="Y107" s="117" t="s">
        <v>213</v>
      </c>
      <c r="Z107" s="117">
        <v>2</v>
      </c>
      <c r="AA107" s="117" t="s">
        <v>5920</v>
      </c>
      <c r="AB107" s="117" t="s">
        <v>5921</v>
      </c>
      <c r="AC107" s="118" t="s">
        <v>66</v>
      </c>
      <c r="AD107" s="127" t="s">
        <v>5922</v>
      </c>
      <c r="AE107" s="125">
        <v>30800000</v>
      </c>
      <c r="AF107" s="125" t="s">
        <v>5919</v>
      </c>
      <c r="AG107" s="125" t="s">
        <v>213</v>
      </c>
      <c r="AH107" s="125">
        <v>2</v>
      </c>
      <c r="AI107" s="125" t="s">
        <v>5920</v>
      </c>
      <c r="AJ107" s="125" t="s">
        <v>5921</v>
      </c>
      <c r="AK107" s="126" t="s">
        <v>66</v>
      </c>
      <c r="AL107" s="127" t="s">
        <v>5923</v>
      </c>
      <c r="AM107" s="117">
        <v>4014000</v>
      </c>
      <c r="AN107" s="117" t="s">
        <v>5924</v>
      </c>
      <c r="AO107" s="117" t="s">
        <v>213</v>
      </c>
      <c r="AP107" s="117">
        <v>2</v>
      </c>
      <c r="AQ107" s="117" t="s">
        <v>5925</v>
      </c>
      <c r="AR107" s="117" t="s">
        <v>5926</v>
      </c>
      <c r="AS107" s="118" t="s">
        <v>66</v>
      </c>
      <c r="AT107" s="128" t="s">
        <v>5927</v>
      </c>
      <c r="AU107" s="125" t="s">
        <v>230</v>
      </c>
      <c r="AV107" s="125" t="s">
        <v>230</v>
      </c>
      <c r="AW107" s="125" t="s">
        <v>230</v>
      </c>
      <c r="AX107" s="125" t="s">
        <v>230</v>
      </c>
      <c r="AY107" s="125" t="s">
        <v>2422</v>
      </c>
      <c r="AZ107" s="125" t="s">
        <v>230</v>
      </c>
      <c r="BA107" s="126" t="s">
        <v>3934</v>
      </c>
      <c r="BB107" s="127" t="s">
        <v>5928</v>
      </c>
      <c r="BC107" s="117" t="s">
        <v>230</v>
      </c>
      <c r="BD107" s="117" t="s">
        <v>230</v>
      </c>
      <c r="BE107" s="117" t="s">
        <v>230</v>
      </c>
      <c r="BF107" s="117" t="s">
        <v>230</v>
      </c>
      <c r="BG107" s="117" t="s">
        <v>2422</v>
      </c>
      <c r="BH107" s="117" t="s">
        <v>230</v>
      </c>
      <c r="BI107" s="118" t="s">
        <v>3934</v>
      </c>
      <c r="BJ107" s="128" t="s">
        <v>5929</v>
      </c>
      <c r="BK107" s="128">
        <v>0</v>
      </c>
      <c r="BL107" s="128" t="s">
        <v>230</v>
      </c>
      <c r="BM107" s="128" t="s">
        <v>230</v>
      </c>
      <c r="BN107" s="128" t="s">
        <v>230</v>
      </c>
      <c r="BO107" s="128" t="s">
        <v>230</v>
      </c>
      <c r="BP107" s="125" t="s">
        <v>230</v>
      </c>
      <c r="BQ107" s="129" t="s">
        <v>64</v>
      </c>
      <c r="BR107" s="127" t="s">
        <v>5930</v>
      </c>
      <c r="BS107" s="121" t="s">
        <v>230</v>
      </c>
      <c r="BT107" s="121" t="s">
        <v>230</v>
      </c>
      <c r="BU107" s="121" t="s">
        <v>230</v>
      </c>
      <c r="BV107" s="121" t="s">
        <v>230</v>
      </c>
      <c r="BW107" s="121" t="s">
        <v>2422</v>
      </c>
      <c r="BX107" s="121" t="s">
        <v>230</v>
      </c>
      <c r="BY107" s="118" t="s">
        <v>3934</v>
      </c>
      <c r="BZ107" s="128" t="s">
        <v>5931</v>
      </c>
      <c r="CA107" s="128" t="s">
        <v>230</v>
      </c>
      <c r="CB107" s="128" t="s">
        <v>230</v>
      </c>
      <c r="CC107" s="128" t="s">
        <v>230</v>
      </c>
      <c r="CD107" s="128" t="s">
        <v>230</v>
      </c>
      <c r="CE107" s="128" t="s">
        <v>2422</v>
      </c>
      <c r="CF107" s="128" t="s">
        <v>230</v>
      </c>
      <c r="CG107" s="129" t="s">
        <v>3934</v>
      </c>
      <c r="CH107" s="127" t="s">
        <v>5932</v>
      </c>
      <c r="CI107" s="128" t="e">
        <v>#N/A</v>
      </c>
      <c r="CJ107" s="128" t="e">
        <v>#N/A</v>
      </c>
      <c r="CK107" s="128" t="e">
        <v>#N/A</v>
      </c>
      <c r="CL107" s="128" t="e">
        <v>#N/A</v>
      </c>
      <c r="CM107" s="128" t="e">
        <v>#N/A</v>
      </c>
      <c r="CN107" s="128" t="e">
        <v>#N/A</v>
      </c>
      <c r="CO107" s="130" t="e">
        <v>#N/A</v>
      </c>
      <c r="CP107" s="128" t="s">
        <v>5933</v>
      </c>
      <c r="CQ107" s="121" t="s">
        <v>230</v>
      </c>
      <c r="CR107" s="121" t="s">
        <v>230</v>
      </c>
      <c r="CS107" s="121" t="s">
        <v>230</v>
      </c>
      <c r="CT107" s="121" t="s">
        <v>230</v>
      </c>
      <c r="CU107" s="121" t="s">
        <v>2422</v>
      </c>
      <c r="CV107" s="121" t="s">
        <v>230</v>
      </c>
      <c r="CW107" s="118" t="s">
        <v>3934</v>
      </c>
      <c r="CX107" s="128" t="s">
        <v>5934</v>
      </c>
      <c r="CY107" s="125">
        <v>13400000</v>
      </c>
      <c r="CZ107" s="125" t="s">
        <v>5919</v>
      </c>
      <c r="DA107" s="125" t="s">
        <v>213</v>
      </c>
      <c r="DB107" s="125">
        <v>2</v>
      </c>
      <c r="DC107" s="125" t="s">
        <v>5935</v>
      </c>
      <c r="DD107" s="125" t="s">
        <v>5921</v>
      </c>
      <c r="DE107" s="131" t="s">
        <v>66</v>
      </c>
      <c r="DF107" s="127" t="s">
        <v>5936</v>
      </c>
      <c r="DG107" s="117">
        <v>16000000</v>
      </c>
      <c r="DH107" s="121" t="s">
        <v>5919</v>
      </c>
      <c r="DI107" s="121" t="s">
        <v>213</v>
      </c>
      <c r="DJ107" s="121">
        <v>2</v>
      </c>
      <c r="DK107" s="121" t="s">
        <v>5937</v>
      </c>
      <c r="DL107" s="121" t="s">
        <v>5921</v>
      </c>
      <c r="DM107" s="118" t="s">
        <v>66</v>
      </c>
      <c r="DN107" s="128" t="s">
        <v>5938</v>
      </c>
      <c r="DO107" s="125">
        <v>17400000</v>
      </c>
      <c r="DP107" s="128" t="s">
        <v>5919</v>
      </c>
      <c r="DQ107" s="128" t="s">
        <v>213</v>
      </c>
      <c r="DR107" s="128">
        <v>2</v>
      </c>
      <c r="DS107" s="128" t="s">
        <v>5939</v>
      </c>
      <c r="DT107" s="128" t="s">
        <v>5921</v>
      </c>
      <c r="DU107" s="129" t="s">
        <v>66</v>
      </c>
      <c r="DV107" s="127" t="s">
        <v>5940</v>
      </c>
      <c r="DW107" s="117">
        <v>6100000</v>
      </c>
      <c r="DX107" s="121" t="s">
        <v>5919</v>
      </c>
      <c r="DY107" s="121" t="s">
        <v>213</v>
      </c>
      <c r="DZ107" s="121">
        <v>2</v>
      </c>
      <c r="EA107" s="121" t="s">
        <v>5935</v>
      </c>
      <c r="EB107" s="121" t="s">
        <v>5921</v>
      </c>
      <c r="EC107" s="118" t="s">
        <v>66</v>
      </c>
      <c r="ED107" s="128" t="s">
        <v>5941</v>
      </c>
      <c r="EE107" s="125">
        <v>6700000</v>
      </c>
      <c r="EF107" s="128" t="s">
        <v>5919</v>
      </c>
      <c r="EG107" s="128" t="s">
        <v>213</v>
      </c>
      <c r="EH107" s="128">
        <v>2</v>
      </c>
      <c r="EI107" s="128" t="s">
        <v>5942</v>
      </c>
      <c r="EJ107" s="128" t="s">
        <v>5921</v>
      </c>
      <c r="EK107" s="129" t="s">
        <v>66</v>
      </c>
      <c r="EL107" s="127" t="s">
        <v>5943</v>
      </c>
      <c r="EM107" s="117">
        <v>600000</v>
      </c>
      <c r="EN107" s="121" t="s">
        <v>5919</v>
      </c>
      <c r="EO107" s="121" t="s">
        <v>213</v>
      </c>
      <c r="EP107" s="121">
        <v>2</v>
      </c>
      <c r="EQ107" s="121" t="s">
        <v>5942</v>
      </c>
      <c r="ER107" s="121" t="s">
        <v>5921</v>
      </c>
      <c r="ES107" s="118" t="s">
        <v>66</v>
      </c>
      <c r="ET107" s="128" t="s">
        <v>5944</v>
      </c>
      <c r="EU107" s="128">
        <v>0</v>
      </c>
      <c r="EV107" s="128" t="s">
        <v>230</v>
      </c>
      <c r="EW107" s="128" t="s">
        <v>230</v>
      </c>
      <c r="EX107" s="128" t="s">
        <v>230</v>
      </c>
      <c r="EY107" s="128" t="s">
        <v>230</v>
      </c>
      <c r="EZ107" s="128" t="s">
        <v>230</v>
      </c>
      <c r="FA107" s="129" t="s">
        <v>64</v>
      </c>
      <c r="FB107" s="127" t="s">
        <v>5945</v>
      </c>
      <c r="FC107" s="121">
        <v>5</v>
      </c>
      <c r="FD107" s="121" t="s">
        <v>5911</v>
      </c>
      <c r="FE107" s="121" t="s">
        <v>218</v>
      </c>
      <c r="FF107" s="121">
        <v>1</v>
      </c>
      <c r="FG107" s="121" t="s">
        <v>5946</v>
      </c>
      <c r="FH107" s="121" t="s">
        <v>5913</v>
      </c>
      <c r="FI107" s="118" t="s">
        <v>3934</v>
      </c>
      <c r="FJ107" s="127" t="s">
        <v>5947</v>
      </c>
      <c r="FK107" s="128" t="s">
        <v>230</v>
      </c>
      <c r="FL107" s="128">
        <v>0</v>
      </c>
      <c r="FM107" s="128" t="s">
        <v>213</v>
      </c>
      <c r="FN107" s="128">
        <v>2</v>
      </c>
      <c r="FO107" s="128" t="s">
        <v>1421</v>
      </c>
      <c r="FP107" s="125">
        <v>0</v>
      </c>
      <c r="FQ107" s="126" t="s">
        <v>476</v>
      </c>
      <c r="FR107" s="127" t="s">
        <v>5948</v>
      </c>
      <c r="FS107" s="121" t="s">
        <v>230</v>
      </c>
      <c r="FT107" s="121">
        <v>0</v>
      </c>
      <c r="FU107" s="121" t="s">
        <v>213</v>
      </c>
      <c r="FV107" s="121">
        <v>2</v>
      </c>
      <c r="FW107" s="121" t="s">
        <v>1421</v>
      </c>
      <c r="FX107" s="121">
        <v>0</v>
      </c>
      <c r="FY107" s="118" t="s">
        <v>476</v>
      </c>
      <c r="FZ107" s="128" t="s">
        <v>5949</v>
      </c>
      <c r="GA107" s="128">
        <v>1</v>
      </c>
      <c r="GB107" s="128" t="s">
        <v>261</v>
      </c>
      <c r="GC107" s="128" t="s">
        <v>213</v>
      </c>
      <c r="GD107" s="128">
        <v>2</v>
      </c>
      <c r="GE107" s="128" t="s">
        <v>262</v>
      </c>
      <c r="GF107" s="128" t="s">
        <v>263</v>
      </c>
      <c r="GG107" s="129" t="s">
        <v>68</v>
      </c>
      <c r="GH107" s="127" t="s">
        <v>5950</v>
      </c>
      <c r="GI107" s="121">
        <v>1</v>
      </c>
      <c r="GJ107" s="121" t="s">
        <v>261</v>
      </c>
      <c r="GK107" s="121" t="s">
        <v>213</v>
      </c>
      <c r="GL107" s="121">
        <v>2</v>
      </c>
      <c r="GM107" s="121" t="s">
        <v>262</v>
      </c>
      <c r="GN107" s="121" t="s">
        <v>263</v>
      </c>
      <c r="GO107" s="118" t="s">
        <v>68</v>
      </c>
      <c r="GP107" s="128" t="s">
        <v>5951</v>
      </c>
      <c r="GQ107" s="128">
        <v>2</v>
      </c>
      <c r="GR107" s="128" t="s">
        <v>261</v>
      </c>
      <c r="GS107" s="128" t="s">
        <v>213</v>
      </c>
      <c r="GT107" s="128">
        <v>2</v>
      </c>
      <c r="GU107" s="128" t="s">
        <v>262</v>
      </c>
      <c r="GV107" s="128" t="s">
        <v>263</v>
      </c>
      <c r="GW107" s="129" t="s">
        <v>68</v>
      </c>
      <c r="GX107" s="127" t="s">
        <v>5952</v>
      </c>
      <c r="GY107" s="121">
        <v>0</v>
      </c>
      <c r="GZ107" s="121" t="s">
        <v>261</v>
      </c>
      <c r="HA107" s="121" t="s">
        <v>213</v>
      </c>
      <c r="HB107" s="121">
        <v>2</v>
      </c>
      <c r="HC107" s="121" t="s">
        <v>262</v>
      </c>
      <c r="HD107" s="121" t="s">
        <v>263</v>
      </c>
      <c r="HE107" s="118" t="s">
        <v>68</v>
      </c>
      <c r="HF107" s="128" t="s">
        <v>5953</v>
      </c>
      <c r="HG107" s="128">
        <v>2</v>
      </c>
      <c r="HH107" s="128" t="s">
        <v>261</v>
      </c>
      <c r="HI107" s="128" t="s">
        <v>213</v>
      </c>
      <c r="HJ107" s="128">
        <v>2</v>
      </c>
      <c r="HK107" s="128" t="s">
        <v>262</v>
      </c>
      <c r="HL107" s="128" t="s">
        <v>263</v>
      </c>
      <c r="HM107" s="129" t="s">
        <v>68</v>
      </c>
      <c r="HN107" s="127" t="s">
        <v>5954</v>
      </c>
      <c r="HO107" s="121">
        <v>2</v>
      </c>
      <c r="HP107" s="121" t="s">
        <v>261</v>
      </c>
      <c r="HQ107" s="121" t="s">
        <v>213</v>
      </c>
      <c r="HR107" s="121">
        <v>2</v>
      </c>
      <c r="HS107" s="121" t="s">
        <v>262</v>
      </c>
      <c r="HT107" s="121" t="s">
        <v>263</v>
      </c>
      <c r="HU107" s="118" t="s">
        <v>68</v>
      </c>
      <c r="HV107" s="128" t="s">
        <v>5955</v>
      </c>
      <c r="HW107" s="128">
        <v>1</v>
      </c>
      <c r="HX107" s="128" t="s">
        <v>261</v>
      </c>
      <c r="HY107" s="128" t="s">
        <v>213</v>
      </c>
      <c r="HZ107" s="128">
        <v>2</v>
      </c>
      <c r="IA107" s="128" t="s">
        <v>262</v>
      </c>
      <c r="IB107" s="128" t="s">
        <v>263</v>
      </c>
      <c r="IC107" s="129" t="s">
        <v>68</v>
      </c>
      <c r="ID107" s="127" t="s">
        <v>5956</v>
      </c>
      <c r="IE107" s="121">
        <v>1</v>
      </c>
      <c r="IF107" s="121" t="s">
        <v>261</v>
      </c>
      <c r="IG107" s="121" t="s">
        <v>213</v>
      </c>
      <c r="IH107" s="121">
        <v>2</v>
      </c>
      <c r="II107" s="121" t="s">
        <v>262</v>
      </c>
      <c r="IJ107" s="121" t="s">
        <v>263</v>
      </c>
      <c r="IK107" s="118" t="s">
        <v>68</v>
      </c>
      <c r="IL107" s="128" t="s">
        <v>5957</v>
      </c>
      <c r="IM107" s="128">
        <v>3</v>
      </c>
      <c r="IN107" s="128" t="s">
        <v>261</v>
      </c>
      <c r="IO107" s="128" t="s">
        <v>213</v>
      </c>
      <c r="IP107" s="128">
        <v>2</v>
      </c>
      <c r="IQ107" s="128" t="s">
        <v>262</v>
      </c>
      <c r="IR107" s="128" t="s">
        <v>263</v>
      </c>
      <c r="IS107" s="129" t="s">
        <v>68</v>
      </c>
    </row>
    <row r="108" spans="1:253" s="123" customFormat="1" ht="12.75" customHeight="1">
      <c r="A108" s="123" t="s">
        <v>5958</v>
      </c>
      <c r="B108" s="123" t="s">
        <v>512</v>
      </c>
      <c r="C108" s="123" t="s">
        <v>5959</v>
      </c>
      <c r="D108" s="123" t="s">
        <v>5908</v>
      </c>
      <c r="E108" s="123" t="s">
        <v>5909</v>
      </c>
      <c r="F108" s="123" t="s">
        <v>5960</v>
      </c>
      <c r="G108" s="116">
        <v>43000000</v>
      </c>
      <c r="H108" s="117" t="s">
        <v>5911</v>
      </c>
      <c r="I108" s="117" t="s">
        <v>218</v>
      </c>
      <c r="J108" s="117">
        <v>1</v>
      </c>
      <c r="K108" s="117" t="s">
        <v>5912</v>
      </c>
      <c r="L108" s="117" t="s">
        <v>5913</v>
      </c>
      <c r="M108" s="118" t="s">
        <v>3934</v>
      </c>
      <c r="N108" s="127" t="s">
        <v>5961</v>
      </c>
      <c r="O108" s="119">
        <v>15000</v>
      </c>
      <c r="P108" s="119" t="s">
        <v>5915</v>
      </c>
      <c r="Q108" s="119" t="s">
        <v>218</v>
      </c>
      <c r="R108" s="119">
        <v>1</v>
      </c>
      <c r="S108" s="119" t="s">
        <v>5962</v>
      </c>
      <c r="T108" s="119" t="s">
        <v>5917</v>
      </c>
      <c r="U108" s="120" t="s">
        <v>3934</v>
      </c>
      <c r="V108" s="127" t="s">
        <v>5963</v>
      </c>
      <c r="W108" s="117">
        <v>11554000</v>
      </c>
      <c r="X108" s="117" t="s">
        <v>5964</v>
      </c>
      <c r="Y108" s="117" t="s">
        <v>213</v>
      </c>
      <c r="Z108" s="117">
        <v>2</v>
      </c>
      <c r="AA108" s="117" t="s">
        <v>5965</v>
      </c>
      <c r="AB108" s="117" t="s">
        <v>5966</v>
      </c>
      <c r="AC108" s="118" t="s">
        <v>66</v>
      </c>
      <c r="AD108" s="127" t="s">
        <v>5967</v>
      </c>
      <c r="AE108" s="125">
        <v>11554000</v>
      </c>
      <c r="AF108" s="125" t="s">
        <v>5964</v>
      </c>
      <c r="AG108" s="125" t="s">
        <v>213</v>
      </c>
      <c r="AH108" s="125">
        <v>2</v>
      </c>
      <c r="AI108" s="125" t="s">
        <v>5968</v>
      </c>
      <c r="AJ108" s="125" t="s">
        <v>5969</v>
      </c>
      <c r="AK108" s="126" t="s">
        <v>66</v>
      </c>
      <c r="AL108" s="127" t="s">
        <v>5970</v>
      </c>
      <c r="AM108" s="117">
        <v>3682000</v>
      </c>
      <c r="AN108" s="117" t="s">
        <v>5971</v>
      </c>
      <c r="AO108" s="117" t="s">
        <v>213</v>
      </c>
      <c r="AP108" s="117">
        <v>2</v>
      </c>
      <c r="AQ108" s="117" t="s">
        <v>5972</v>
      </c>
      <c r="AR108" s="117" t="s">
        <v>5973</v>
      </c>
      <c r="AS108" s="118" t="s">
        <v>64</v>
      </c>
      <c r="AT108" s="128" t="s">
        <v>5974</v>
      </c>
      <c r="AU108" s="125" t="s">
        <v>230</v>
      </c>
      <c r="AV108" s="125" t="s">
        <v>230</v>
      </c>
      <c r="AW108" s="125" t="s">
        <v>230</v>
      </c>
      <c r="AX108" s="125" t="s">
        <v>230</v>
      </c>
      <c r="AY108" s="125" t="s">
        <v>230</v>
      </c>
      <c r="AZ108" s="125" t="s">
        <v>230</v>
      </c>
      <c r="BA108" s="126" t="s">
        <v>3934</v>
      </c>
      <c r="BB108" s="127" t="s">
        <v>5975</v>
      </c>
      <c r="BC108" s="117" t="s">
        <v>230</v>
      </c>
      <c r="BD108" s="117" t="s">
        <v>230</v>
      </c>
      <c r="BE108" s="117" t="s">
        <v>230</v>
      </c>
      <c r="BF108" s="117" t="s">
        <v>230</v>
      </c>
      <c r="BG108" s="117" t="s">
        <v>230</v>
      </c>
      <c r="BH108" s="117" t="s">
        <v>230</v>
      </c>
      <c r="BI108" s="118" t="s">
        <v>3934</v>
      </c>
      <c r="BJ108" s="128" t="s">
        <v>5976</v>
      </c>
      <c r="BK108" s="128" t="s">
        <v>230</v>
      </c>
      <c r="BL108" s="128" t="s">
        <v>230</v>
      </c>
      <c r="BM108" s="128" t="s">
        <v>230</v>
      </c>
      <c r="BN108" s="128" t="s">
        <v>230</v>
      </c>
      <c r="BO108" s="128" t="s">
        <v>5977</v>
      </c>
      <c r="BP108" s="125" t="s">
        <v>230</v>
      </c>
      <c r="BQ108" s="129" t="s">
        <v>3934</v>
      </c>
      <c r="BR108" s="127" t="s">
        <v>5978</v>
      </c>
      <c r="BS108" s="121" t="s">
        <v>230</v>
      </c>
      <c r="BT108" s="121" t="s">
        <v>230</v>
      </c>
      <c r="BU108" s="121" t="s">
        <v>230</v>
      </c>
      <c r="BV108" s="121" t="s">
        <v>230</v>
      </c>
      <c r="BW108" s="121" t="s">
        <v>230</v>
      </c>
      <c r="BX108" s="121" t="s">
        <v>230</v>
      </c>
      <c r="BY108" s="118" t="s">
        <v>3934</v>
      </c>
      <c r="BZ108" s="128" t="s">
        <v>5979</v>
      </c>
      <c r="CA108" s="128" t="s">
        <v>230</v>
      </c>
      <c r="CB108" s="128" t="s">
        <v>230</v>
      </c>
      <c r="CC108" s="128" t="s">
        <v>230</v>
      </c>
      <c r="CD108" s="128" t="s">
        <v>230</v>
      </c>
      <c r="CE108" s="128" t="s">
        <v>230</v>
      </c>
      <c r="CF108" s="128" t="s">
        <v>230</v>
      </c>
      <c r="CG108" s="129" t="s">
        <v>3934</v>
      </c>
      <c r="CH108" s="127" t="s">
        <v>5980</v>
      </c>
      <c r="CI108" s="128" t="e">
        <v>#N/A</v>
      </c>
      <c r="CJ108" s="128" t="e">
        <v>#N/A</v>
      </c>
      <c r="CK108" s="128" t="e">
        <v>#N/A</v>
      </c>
      <c r="CL108" s="128" t="e">
        <v>#N/A</v>
      </c>
      <c r="CM108" s="128" t="e">
        <v>#N/A</v>
      </c>
      <c r="CN108" s="128" t="e">
        <v>#N/A</v>
      </c>
      <c r="CO108" s="130" t="e">
        <v>#N/A</v>
      </c>
      <c r="CP108" s="128" t="s">
        <v>5981</v>
      </c>
      <c r="CQ108" s="121" t="s">
        <v>230</v>
      </c>
      <c r="CR108" s="121" t="s">
        <v>230</v>
      </c>
      <c r="CS108" s="121" t="s">
        <v>230</v>
      </c>
      <c r="CT108" s="121" t="s">
        <v>230</v>
      </c>
      <c r="CU108" s="121" t="s">
        <v>230</v>
      </c>
      <c r="CV108" s="121" t="s">
        <v>230</v>
      </c>
      <c r="CW108" s="118" t="s">
        <v>3934</v>
      </c>
      <c r="CX108" s="128" t="s">
        <v>5982</v>
      </c>
      <c r="CY108" s="125">
        <v>1100000</v>
      </c>
      <c r="CZ108" s="125" t="s">
        <v>5983</v>
      </c>
      <c r="DA108" s="125" t="s">
        <v>213</v>
      </c>
      <c r="DB108" s="125">
        <v>2</v>
      </c>
      <c r="DC108" s="125" t="s">
        <v>5984</v>
      </c>
      <c r="DD108" s="125" t="s">
        <v>5985</v>
      </c>
      <c r="DE108" s="131" t="s">
        <v>66</v>
      </c>
      <c r="DF108" s="127" t="s">
        <v>5986</v>
      </c>
      <c r="DG108" s="117">
        <v>0</v>
      </c>
      <c r="DH108" s="121" t="s">
        <v>5983</v>
      </c>
      <c r="DI108" s="121" t="s">
        <v>213</v>
      </c>
      <c r="DJ108" s="121">
        <v>2</v>
      </c>
      <c r="DK108" s="121" t="s">
        <v>5984</v>
      </c>
      <c r="DL108" s="121" t="s">
        <v>5985</v>
      </c>
      <c r="DM108" s="118" t="s">
        <v>66</v>
      </c>
      <c r="DN108" s="128" t="s">
        <v>5987</v>
      </c>
      <c r="DO108" s="125">
        <v>10454000</v>
      </c>
      <c r="DP108" s="128" t="s">
        <v>5924</v>
      </c>
      <c r="DQ108" s="128" t="s">
        <v>213</v>
      </c>
      <c r="DR108" s="128">
        <v>2</v>
      </c>
      <c r="DS108" s="128" t="s">
        <v>5988</v>
      </c>
      <c r="DT108" s="128" t="s">
        <v>5985</v>
      </c>
      <c r="DU108" s="129" t="s">
        <v>66</v>
      </c>
      <c r="DV108" s="127" t="s">
        <v>5989</v>
      </c>
      <c r="DW108" s="117">
        <v>400000</v>
      </c>
      <c r="DX108" s="121" t="s">
        <v>5983</v>
      </c>
      <c r="DY108" s="121" t="s">
        <v>213</v>
      </c>
      <c r="DZ108" s="121">
        <v>2</v>
      </c>
      <c r="EA108" s="121" t="s">
        <v>5984</v>
      </c>
      <c r="EB108" s="121" t="s">
        <v>5985</v>
      </c>
      <c r="EC108" s="118" t="s">
        <v>66</v>
      </c>
      <c r="ED108" s="128" t="s">
        <v>5990</v>
      </c>
      <c r="EE108" s="125">
        <v>500000</v>
      </c>
      <c r="EF108" s="128" t="s">
        <v>5924</v>
      </c>
      <c r="EG108" s="128" t="s">
        <v>213</v>
      </c>
      <c r="EH108" s="128">
        <v>2</v>
      </c>
      <c r="EI108" s="128" t="s">
        <v>5988</v>
      </c>
      <c r="EJ108" s="128" t="s">
        <v>5985</v>
      </c>
      <c r="EK108" s="129" t="s">
        <v>66</v>
      </c>
      <c r="EL108" s="127" t="s">
        <v>5991</v>
      </c>
      <c r="EM108" s="117">
        <v>200000</v>
      </c>
      <c r="EN108" s="121" t="s">
        <v>5924</v>
      </c>
      <c r="EO108" s="121" t="s">
        <v>213</v>
      </c>
      <c r="EP108" s="121">
        <v>2</v>
      </c>
      <c r="EQ108" s="121" t="s">
        <v>5988</v>
      </c>
      <c r="ER108" s="121" t="s">
        <v>5985</v>
      </c>
      <c r="ES108" s="118" t="s">
        <v>66</v>
      </c>
      <c r="ET108" s="128" t="s">
        <v>5992</v>
      </c>
      <c r="EU108" s="128">
        <v>588</v>
      </c>
      <c r="EV108" s="128" t="s">
        <v>5993</v>
      </c>
      <c r="EW108" s="128" t="s">
        <v>300</v>
      </c>
      <c r="EX108" s="128">
        <v>3</v>
      </c>
      <c r="EY108" s="128" t="s">
        <v>5994</v>
      </c>
      <c r="EZ108" s="128" t="s">
        <v>5995</v>
      </c>
      <c r="FA108" s="129" t="s">
        <v>65</v>
      </c>
      <c r="FB108" s="127" t="s">
        <v>5996</v>
      </c>
      <c r="FC108" s="121">
        <v>3876000</v>
      </c>
      <c r="FD108" s="121" t="s">
        <v>5997</v>
      </c>
      <c r="FE108" s="121" t="s">
        <v>213</v>
      </c>
      <c r="FF108" s="121">
        <v>2</v>
      </c>
      <c r="FG108" s="121" t="s">
        <v>5998</v>
      </c>
      <c r="FH108" s="121" t="s">
        <v>5999</v>
      </c>
      <c r="FI108" s="118" t="s">
        <v>68</v>
      </c>
      <c r="FJ108" s="127" t="s">
        <v>6000</v>
      </c>
      <c r="FK108" s="128" t="e">
        <v>#N/A</v>
      </c>
      <c r="FL108" s="128" t="e">
        <v>#N/A</v>
      </c>
      <c r="FM108" s="128" t="e">
        <v>#N/A</v>
      </c>
      <c r="FN108" s="128" t="e">
        <v>#N/A</v>
      </c>
      <c r="FO108" s="128" t="e">
        <v>#N/A</v>
      </c>
      <c r="FP108" s="125" t="e">
        <v>#N/A</v>
      </c>
      <c r="FQ108" s="126" t="e">
        <v>#N/A</v>
      </c>
      <c r="FR108" s="127" t="s">
        <v>6001</v>
      </c>
      <c r="FS108" s="121" t="e">
        <v>#N/A</v>
      </c>
      <c r="FT108" s="121" t="e">
        <v>#N/A</v>
      </c>
      <c r="FU108" s="121" t="e">
        <v>#N/A</v>
      </c>
      <c r="FV108" s="121" t="e">
        <v>#N/A</v>
      </c>
      <c r="FW108" s="121" t="e">
        <v>#N/A</v>
      </c>
      <c r="FX108" s="121" t="e">
        <v>#N/A</v>
      </c>
      <c r="FY108" s="118" t="e">
        <v>#N/A</v>
      </c>
      <c r="FZ108" s="128" t="s">
        <v>6002</v>
      </c>
      <c r="GA108" s="128">
        <v>2</v>
      </c>
      <c r="GB108" s="128" t="s">
        <v>634</v>
      </c>
      <c r="GC108" s="128" t="s">
        <v>218</v>
      </c>
      <c r="GD108" s="128">
        <v>1</v>
      </c>
      <c r="GE108" s="128" t="s">
        <v>230</v>
      </c>
      <c r="GF108" s="128" t="s">
        <v>3976</v>
      </c>
      <c r="GG108" s="129" t="s">
        <v>3934</v>
      </c>
      <c r="GH108" s="127" t="s">
        <v>6003</v>
      </c>
      <c r="GI108" s="121">
        <v>3</v>
      </c>
      <c r="GJ108" s="121" t="s">
        <v>634</v>
      </c>
      <c r="GK108" s="121" t="s">
        <v>218</v>
      </c>
      <c r="GL108" s="121">
        <v>1</v>
      </c>
      <c r="GM108" s="121" t="s">
        <v>230</v>
      </c>
      <c r="GN108" s="121" t="s">
        <v>3976</v>
      </c>
      <c r="GO108" s="118" t="s">
        <v>3934</v>
      </c>
      <c r="GP108" s="128" t="s">
        <v>6004</v>
      </c>
      <c r="GQ108" s="128">
        <v>2</v>
      </c>
      <c r="GR108" s="128" t="s">
        <v>634</v>
      </c>
      <c r="GS108" s="128" t="s">
        <v>218</v>
      </c>
      <c r="GT108" s="128">
        <v>1</v>
      </c>
      <c r="GU108" s="128" t="s">
        <v>230</v>
      </c>
      <c r="GV108" s="128" t="s">
        <v>3976</v>
      </c>
      <c r="GW108" s="129" t="s">
        <v>3934</v>
      </c>
      <c r="GX108" s="127" t="s">
        <v>6005</v>
      </c>
      <c r="GY108" s="121">
        <v>2</v>
      </c>
      <c r="GZ108" s="121" t="s">
        <v>634</v>
      </c>
      <c r="HA108" s="121" t="s">
        <v>218</v>
      </c>
      <c r="HB108" s="121">
        <v>1</v>
      </c>
      <c r="HC108" s="121" t="s">
        <v>230</v>
      </c>
      <c r="HD108" s="121" t="s">
        <v>3976</v>
      </c>
      <c r="HE108" s="118" t="s">
        <v>3934</v>
      </c>
      <c r="HF108" s="128" t="s">
        <v>6006</v>
      </c>
      <c r="HG108" s="128">
        <v>0</v>
      </c>
      <c r="HH108" s="128" t="s">
        <v>634</v>
      </c>
      <c r="HI108" s="128" t="s">
        <v>218</v>
      </c>
      <c r="HJ108" s="128">
        <v>1</v>
      </c>
      <c r="HK108" s="128" t="s">
        <v>230</v>
      </c>
      <c r="HL108" s="128" t="s">
        <v>3976</v>
      </c>
      <c r="HM108" s="129" t="s">
        <v>3934</v>
      </c>
      <c r="HN108" s="127" t="s">
        <v>6007</v>
      </c>
      <c r="HO108" s="121" t="s">
        <v>230</v>
      </c>
      <c r="HP108" s="121" t="s">
        <v>634</v>
      </c>
      <c r="HQ108" s="121" t="s">
        <v>230</v>
      </c>
      <c r="HR108" s="121" t="s">
        <v>230</v>
      </c>
      <c r="HS108" s="121" t="s">
        <v>230</v>
      </c>
      <c r="HT108" s="121" t="s">
        <v>3976</v>
      </c>
      <c r="HU108" s="118" t="s">
        <v>3934</v>
      </c>
      <c r="HV108" s="128" t="s">
        <v>6008</v>
      </c>
      <c r="HW108" s="128">
        <v>2</v>
      </c>
      <c r="HX108" s="128" t="s">
        <v>634</v>
      </c>
      <c r="HY108" s="128" t="s">
        <v>218</v>
      </c>
      <c r="HZ108" s="128">
        <v>1</v>
      </c>
      <c r="IA108" s="128" t="s">
        <v>230</v>
      </c>
      <c r="IB108" s="128" t="s">
        <v>3976</v>
      </c>
      <c r="IC108" s="129" t="s">
        <v>3934</v>
      </c>
      <c r="ID108" s="127" t="s">
        <v>6009</v>
      </c>
      <c r="IE108" s="121">
        <v>2</v>
      </c>
      <c r="IF108" s="121" t="s">
        <v>634</v>
      </c>
      <c r="IG108" s="121" t="s">
        <v>218</v>
      </c>
      <c r="IH108" s="121">
        <v>1</v>
      </c>
      <c r="II108" s="121" t="s">
        <v>230</v>
      </c>
      <c r="IJ108" s="121" t="s">
        <v>3976</v>
      </c>
      <c r="IK108" s="118" t="s">
        <v>3934</v>
      </c>
      <c r="IL108" s="128" t="s">
        <v>6010</v>
      </c>
      <c r="IM108" s="128">
        <v>3</v>
      </c>
      <c r="IN108" s="128" t="s">
        <v>634</v>
      </c>
      <c r="IO108" s="128" t="s">
        <v>218</v>
      </c>
      <c r="IP108" s="128">
        <v>1</v>
      </c>
      <c r="IQ108" s="128" t="s">
        <v>230</v>
      </c>
      <c r="IR108" s="128" t="s">
        <v>3976</v>
      </c>
      <c r="IS108" s="129" t="s">
        <v>3934</v>
      </c>
    </row>
    <row r="109" spans="1:253" s="123" customFormat="1" ht="12.75" customHeight="1">
      <c r="A109" s="123" t="s">
        <v>6011</v>
      </c>
      <c r="B109" s="123" t="s">
        <v>1826</v>
      </c>
      <c r="C109" s="123" t="s">
        <v>6012</v>
      </c>
      <c r="D109" s="123" t="s">
        <v>5908</v>
      </c>
      <c r="E109" s="123" t="s">
        <v>5909</v>
      </c>
      <c r="F109" s="123" t="s">
        <v>6013</v>
      </c>
      <c r="G109" s="116">
        <v>43000000</v>
      </c>
      <c r="H109" s="117" t="s">
        <v>5911</v>
      </c>
      <c r="I109" s="117" t="s">
        <v>213</v>
      </c>
      <c r="J109" s="117">
        <v>2</v>
      </c>
      <c r="K109" s="117" t="s">
        <v>5912</v>
      </c>
      <c r="L109" s="117" t="s">
        <v>5913</v>
      </c>
      <c r="M109" s="118" t="s">
        <v>65</v>
      </c>
      <c r="N109" s="127" t="s">
        <v>6014</v>
      </c>
      <c r="O109" s="119">
        <v>1840687</v>
      </c>
      <c r="P109" s="119" t="s">
        <v>5915</v>
      </c>
      <c r="Q109" s="119" t="s">
        <v>213</v>
      </c>
      <c r="R109" s="119">
        <v>2</v>
      </c>
      <c r="S109" s="119" t="s">
        <v>4154</v>
      </c>
      <c r="T109" s="119" t="s">
        <v>5917</v>
      </c>
      <c r="U109" s="120" t="s">
        <v>400</v>
      </c>
      <c r="V109" s="127" t="s">
        <v>6015</v>
      </c>
      <c r="W109" s="117">
        <v>43000000</v>
      </c>
      <c r="X109" s="117" t="s">
        <v>5911</v>
      </c>
      <c r="Y109" s="117" t="s">
        <v>213</v>
      </c>
      <c r="Z109" s="117">
        <v>2</v>
      </c>
      <c r="AA109" s="117" t="s">
        <v>6016</v>
      </c>
      <c r="AB109" s="117" t="s">
        <v>5913</v>
      </c>
      <c r="AC109" s="118" t="s">
        <v>6017</v>
      </c>
      <c r="AD109" s="127" t="s">
        <v>6018</v>
      </c>
      <c r="AE109" s="125">
        <v>885000</v>
      </c>
      <c r="AF109" s="125" t="s">
        <v>6019</v>
      </c>
      <c r="AG109" s="125" t="s">
        <v>300</v>
      </c>
      <c r="AH109" s="125">
        <v>3</v>
      </c>
      <c r="AI109" s="125" t="s">
        <v>6020</v>
      </c>
      <c r="AJ109" s="125" t="s">
        <v>6021</v>
      </c>
      <c r="AK109" s="126" t="s">
        <v>50</v>
      </c>
      <c r="AL109" s="127" t="s">
        <v>6022</v>
      </c>
      <c r="AM109" s="117">
        <v>480000</v>
      </c>
      <c r="AN109" s="117" t="s">
        <v>6023</v>
      </c>
      <c r="AO109" s="117" t="s">
        <v>213</v>
      </c>
      <c r="AP109" s="117">
        <v>2</v>
      </c>
      <c r="AQ109" s="117" t="s">
        <v>6024</v>
      </c>
      <c r="AR109" s="117" t="s">
        <v>6025</v>
      </c>
      <c r="AS109" s="118" t="s">
        <v>400</v>
      </c>
      <c r="AT109" s="128" t="s">
        <v>6026</v>
      </c>
      <c r="AU109" s="125">
        <v>54</v>
      </c>
      <c r="AV109" s="125" t="s">
        <v>6027</v>
      </c>
      <c r="AW109" s="125" t="s">
        <v>300</v>
      </c>
      <c r="AX109" s="125">
        <v>3</v>
      </c>
      <c r="AY109" s="125" t="s">
        <v>6028</v>
      </c>
      <c r="AZ109" s="125" t="s">
        <v>6029</v>
      </c>
      <c r="BA109" s="126" t="s">
        <v>400</v>
      </c>
      <c r="BB109" s="127" t="s">
        <v>6030</v>
      </c>
      <c r="BC109" s="117" t="s">
        <v>230</v>
      </c>
      <c r="BD109" s="117" t="s">
        <v>230</v>
      </c>
      <c r="BE109" s="117" t="s">
        <v>230</v>
      </c>
      <c r="BF109" s="117" t="s">
        <v>230</v>
      </c>
      <c r="BG109" s="117" t="s">
        <v>2422</v>
      </c>
      <c r="BH109" s="117" t="s">
        <v>230</v>
      </c>
      <c r="BI109" s="118" t="s">
        <v>65</v>
      </c>
      <c r="BJ109" s="128" t="s">
        <v>6031</v>
      </c>
      <c r="BK109" s="128">
        <v>155</v>
      </c>
      <c r="BL109" s="128" t="s">
        <v>6032</v>
      </c>
      <c r="BM109" s="128" t="s">
        <v>213</v>
      </c>
      <c r="BN109" s="128">
        <v>2</v>
      </c>
      <c r="BO109" s="128" t="s">
        <v>6033</v>
      </c>
      <c r="BP109" s="125" t="s">
        <v>6034</v>
      </c>
      <c r="BQ109" s="129" t="s">
        <v>2391</v>
      </c>
      <c r="BR109" s="127" t="s">
        <v>6035</v>
      </c>
      <c r="BS109" s="121">
        <v>83000</v>
      </c>
      <c r="BT109" s="121" t="s">
        <v>6036</v>
      </c>
      <c r="BU109" s="121" t="s">
        <v>300</v>
      </c>
      <c r="BV109" s="121">
        <v>3</v>
      </c>
      <c r="BW109" s="121" t="s">
        <v>6037</v>
      </c>
      <c r="BX109" s="121" t="s">
        <v>6021</v>
      </c>
      <c r="BY109" s="118" t="s">
        <v>50</v>
      </c>
      <c r="BZ109" s="128" t="s">
        <v>6038</v>
      </c>
      <c r="CA109" s="128">
        <v>93000</v>
      </c>
      <c r="CB109" s="128" t="s">
        <v>6019</v>
      </c>
      <c r="CC109" s="128" t="s">
        <v>300</v>
      </c>
      <c r="CD109" s="128">
        <v>3</v>
      </c>
      <c r="CE109" s="128" t="s">
        <v>6039</v>
      </c>
      <c r="CF109" s="128" t="s">
        <v>6021</v>
      </c>
      <c r="CG109" s="129" t="s">
        <v>50</v>
      </c>
      <c r="CH109" s="127" t="s">
        <v>6040</v>
      </c>
      <c r="CI109" s="128" t="e">
        <v>#N/A</v>
      </c>
      <c r="CJ109" s="128" t="e">
        <v>#N/A</v>
      </c>
      <c r="CK109" s="128" t="e">
        <v>#N/A</v>
      </c>
      <c r="CL109" s="128" t="e">
        <v>#N/A</v>
      </c>
      <c r="CM109" s="128" t="e">
        <v>#N/A</v>
      </c>
      <c r="CN109" s="128" t="e">
        <v>#N/A</v>
      </c>
      <c r="CO109" s="130" t="e">
        <v>#N/A</v>
      </c>
      <c r="CP109" s="128" t="s">
        <v>6041</v>
      </c>
      <c r="CQ109" s="121" t="s">
        <v>230</v>
      </c>
      <c r="CR109" s="121" t="s">
        <v>230</v>
      </c>
      <c r="CS109" s="121" t="s">
        <v>230</v>
      </c>
      <c r="CT109" s="121" t="s">
        <v>230</v>
      </c>
      <c r="CU109" s="121" t="s">
        <v>2422</v>
      </c>
      <c r="CV109" s="121" t="s">
        <v>230</v>
      </c>
      <c r="CW109" s="118" t="s">
        <v>65</v>
      </c>
      <c r="CX109" s="128" t="s">
        <v>6042</v>
      </c>
      <c r="CY109" s="125">
        <v>50000</v>
      </c>
      <c r="CZ109" s="125" t="s">
        <v>6043</v>
      </c>
      <c r="DA109" s="125" t="s">
        <v>300</v>
      </c>
      <c r="DB109" s="125">
        <v>3</v>
      </c>
      <c r="DC109" s="125" t="s">
        <v>6044</v>
      </c>
      <c r="DD109" s="125" t="s">
        <v>6045</v>
      </c>
      <c r="DE109" s="131" t="s">
        <v>6017</v>
      </c>
      <c r="DF109" s="127" t="s">
        <v>6046</v>
      </c>
      <c r="DG109" s="117">
        <v>42140000</v>
      </c>
      <c r="DH109" s="121" t="s">
        <v>6043</v>
      </c>
      <c r="DI109" s="121" t="s">
        <v>300</v>
      </c>
      <c r="DJ109" s="121">
        <v>3</v>
      </c>
      <c r="DK109" s="121" t="s">
        <v>6044</v>
      </c>
      <c r="DL109" s="121" t="s">
        <v>6045</v>
      </c>
      <c r="DM109" s="118" t="s">
        <v>6017</v>
      </c>
      <c r="DN109" s="128" t="s">
        <v>6047</v>
      </c>
      <c r="DO109" s="125">
        <v>810000</v>
      </c>
      <c r="DP109" s="128" t="s">
        <v>6043</v>
      </c>
      <c r="DQ109" s="128" t="s">
        <v>300</v>
      </c>
      <c r="DR109" s="128">
        <v>3</v>
      </c>
      <c r="DS109" s="128" t="s">
        <v>6044</v>
      </c>
      <c r="DT109" s="128" t="s">
        <v>6045</v>
      </c>
      <c r="DU109" s="129" t="s">
        <v>6017</v>
      </c>
      <c r="DV109" s="127" t="s">
        <v>6048</v>
      </c>
      <c r="DW109" s="117">
        <v>50000</v>
      </c>
      <c r="DX109" s="121" t="s">
        <v>6043</v>
      </c>
      <c r="DY109" s="121" t="s">
        <v>300</v>
      </c>
      <c r="DZ109" s="121">
        <v>3</v>
      </c>
      <c r="EA109" s="121" t="s">
        <v>6044</v>
      </c>
      <c r="EB109" s="121" t="s">
        <v>6045</v>
      </c>
      <c r="EC109" s="118" t="s">
        <v>6017</v>
      </c>
      <c r="ED109" s="128" t="s">
        <v>6049</v>
      </c>
      <c r="EE109" s="125">
        <v>0</v>
      </c>
      <c r="EF109" s="128" t="s">
        <v>6043</v>
      </c>
      <c r="EG109" s="128" t="s">
        <v>300</v>
      </c>
      <c r="EH109" s="128">
        <v>3</v>
      </c>
      <c r="EI109" s="128" t="s">
        <v>6044</v>
      </c>
      <c r="EJ109" s="128" t="s">
        <v>6045</v>
      </c>
      <c r="EK109" s="129" t="s">
        <v>6017</v>
      </c>
      <c r="EL109" s="127" t="s">
        <v>6050</v>
      </c>
      <c r="EM109" s="117">
        <v>0</v>
      </c>
      <c r="EN109" s="121" t="s">
        <v>6043</v>
      </c>
      <c r="EO109" s="121" t="s">
        <v>300</v>
      </c>
      <c r="EP109" s="121">
        <v>3</v>
      </c>
      <c r="EQ109" s="121" t="s">
        <v>6044</v>
      </c>
      <c r="ER109" s="121" t="s">
        <v>6045</v>
      </c>
      <c r="ES109" s="118" t="s">
        <v>6017</v>
      </c>
      <c r="ET109" s="128" t="s">
        <v>6051</v>
      </c>
      <c r="EU109" s="128">
        <v>588</v>
      </c>
      <c r="EV109" s="128" t="s">
        <v>5993</v>
      </c>
      <c r="EW109" s="128" t="s">
        <v>300</v>
      </c>
      <c r="EX109" s="128">
        <v>3</v>
      </c>
      <c r="EY109" s="128" t="s">
        <v>5994</v>
      </c>
      <c r="EZ109" s="128" t="s">
        <v>5995</v>
      </c>
      <c r="FA109" s="129" t="s">
        <v>65</v>
      </c>
      <c r="FB109" s="127" t="s">
        <v>6052</v>
      </c>
      <c r="FC109" s="121">
        <v>3</v>
      </c>
      <c r="FD109" s="121" t="s">
        <v>230</v>
      </c>
      <c r="FE109" s="121" t="s">
        <v>230</v>
      </c>
      <c r="FF109" s="121" t="s">
        <v>230</v>
      </c>
      <c r="FG109" s="121" t="s">
        <v>6053</v>
      </c>
      <c r="FH109" s="121" t="s">
        <v>230</v>
      </c>
      <c r="FI109" s="118" t="s">
        <v>65</v>
      </c>
      <c r="FJ109" s="127" t="s">
        <v>6054</v>
      </c>
      <c r="FK109" s="128" t="s">
        <v>230</v>
      </c>
      <c r="FL109" s="128" t="s">
        <v>230</v>
      </c>
      <c r="FM109" s="128" t="s">
        <v>230</v>
      </c>
      <c r="FN109" s="128" t="s">
        <v>230</v>
      </c>
      <c r="FO109" s="128" t="s">
        <v>2422</v>
      </c>
      <c r="FP109" s="125" t="s">
        <v>230</v>
      </c>
      <c r="FQ109" s="126" t="s">
        <v>65</v>
      </c>
      <c r="FR109" s="127" t="s">
        <v>6055</v>
      </c>
      <c r="FS109" s="121" t="s">
        <v>230</v>
      </c>
      <c r="FT109" s="121" t="s">
        <v>230</v>
      </c>
      <c r="FU109" s="121" t="s">
        <v>230</v>
      </c>
      <c r="FV109" s="121" t="s">
        <v>230</v>
      </c>
      <c r="FW109" s="121" t="s">
        <v>2422</v>
      </c>
      <c r="FX109" s="121" t="s">
        <v>230</v>
      </c>
      <c r="FY109" s="118" t="s">
        <v>65</v>
      </c>
      <c r="FZ109" s="128" t="s">
        <v>6056</v>
      </c>
      <c r="GA109" s="128">
        <v>2</v>
      </c>
      <c r="GB109" s="128" t="s">
        <v>328</v>
      </c>
      <c r="GC109" s="128" t="s">
        <v>213</v>
      </c>
      <c r="GD109" s="128">
        <v>2</v>
      </c>
      <c r="GE109" s="128" t="s">
        <v>328</v>
      </c>
      <c r="GF109" s="128" t="s">
        <v>1927</v>
      </c>
      <c r="GG109" s="129" t="s">
        <v>65</v>
      </c>
      <c r="GH109" s="127" t="s">
        <v>6057</v>
      </c>
      <c r="GI109" s="121">
        <v>2</v>
      </c>
      <c r="GJ109" s="121" t="s">
        <v>328</v>
      </c>
      <c r="GK109" s="121" t="s">
        <v>213</v>
      </c>
      <c r="GL109" s="121">
        <v>2</v>
      </c>
      <c r="GM109" s="121" t="s">
        <v>328</v>
      </c>
      <c r="GN109" s="121" t="s">
        <v>1927</v>
      </c>
      <c r="GO109" s="118" t="s">
        <v>65</v>
      </c>
      <c r="GP109" s="128" t="s">
        <v>6058</v>
      </c>
      <c r="GQ109" s="128">
        <v>0</v>
      </c>
      <c r="GR109" s="128" t="s">
        <v>328</v>
      </c>
      <c r="GS109" s="128" t="s">
        <v>213</v>
      </c>
      <c r="GT109" s="128">
        <v>2</v>
      </c>
      <c r="GU109" s="128" t="s">
        <v>328</v>
      </c>
      <c r="GV109" s="128" t="s">
        <v>1927</v>
      </c>
      <c r="GW109" s="129" t="s">
        <v>65</v>
      </c>
      <c r="GX109" s="127" t="s">
        <v>6059</v>
      </c>
      <c r="GY109" s="121">
        <v>0</v>
      </c>
      <c r="GZ109" s="121" t="s">
        <v>328</v>
      </c>
      <c r="HA109" s="121" t="s">
        <v>213</v>
      </c>
      <c r="HB109" s="121">
        <v>2</v>
      </c>
      <c r="HC109" s="121" t="s">
        <v>328</v>
      </c>
      <c r="HD109" s="121" t="s">
        <v>1927</v>
      </c>
      <c r="HE109" s="118" t="s">
        <v>65</v>
      </c>
      <c r="HF109" s="128" t="s">
        <v>6060</v>
      </c>
      <c r="HG109" s="128">
        <v>0</v>
      </c>
      <c r="HH109" s="128" t="s">
        <v>328</v>
      </c>
      <c r="HI109" s="128" t="s">
        <v>213</v>
      </c>
      <c r="HJ109" s="128">
        <v>2</v>
      </c>
      <c r="HK109" s="128" t="s">
        <v>328</v>
      </c>
      <c r="HL109" s="128" t="s">
        <v>1927</v>
      </c>
      <c r="HM109" s="129" t="s">
        <v>65</v>
      </c>
      <c r="HN109" s="127" t="s">
        <v>6061</v>
      </c>
      <c r="HO109" s="121">
        <v>3</v>
      </c>
      <c r="HP109" s="121" t="s">
        <v>328</v>
      </c>
      <c r="HQ109" s="121" t="s">
        <v>213</v>
      </c>
      <c r="HR109" s="121">
        <v>2</v>
      </c>
      <c r="HS109" s="121" t="s">
        <v>328</v>
      </c>
      <c r="HT109" s="121" t="s">
        <v>1927</v>
      </c>
      <c r="HU109" s="118" t="s">
        <v>65</v>
      </c>
      <c r="HV109" s="128" t="s">
        <v>6062</v>
      </c>
      <c r="HW109" s="128">
        <v>1</v>
      </c>
      <c r="HX109" s="128" t="s">
        <v>328</v>
      </c>
      <c r="HY109" s="128" t="s">
        <v>213</v>
      </c>
      <c r="HZ109" s="128">
        <v>2</v>
      </c>
      <c r="IA109" s="128" t="s">
        <v>328</v>
      </c>
      <c r="IB109" s="128" t="s">
        <v>1927</v>
      </c>
      <c r="IC109" s="129" t="s">
        <v>65</v>
      </c>
      <c r="ID109" s="127" t="s">
        <v>6063</v>
      </c>
      <c r="IE109" s="121">
        <v>1</v>
      </c>
      <c r="IF109" s="121" t="s">
        <v>328</v>
      </c>
      <c r="IG109" s="121" t="s">
        <v>213</v>
      </c>
      <c r="IH109" s="121">
        <v>2</v>
      </c>
      <c r="II109" s="121" t="s">
        <v>328</v>
      </c>
      <c r="IJ109" s="121" t="s">
        <v>1927</v>
      </c>
      <c r="IK109" s="118" t="s">
        <v>65</v>
      </c>
      <c r="IL109" s="128" t="s">
        <v>6064</v>
      </c>
      <c r="IM109" s="128">
        <v>3</v>
      </c>
      <c r="IN109" s="128" t="s">
        <v>328</v>
      </c>
      <c r="IO109" s="128" t="s">
        <v>213</v>
      </c>
      <c r="IP109" s="128">
        <v>2</v>
      </c>
      <c r="IQ109" s="128" t="s">
        <v>328</v>
      </c>
      <c r="IR109" s="128" t="s">
        <v>1927</v>
      </c>
      <c r="IS109" s="129" t="s">
        <v>65</v>
      </c>
    </row>
    <row r="110" spans="1:253" s="123" customFormat="1" ht="12.75" customHeight="1">
      <c r="A110" s="123" t="s">
        <v>6065</v>
      </c>
      <c r="B110" s="123" t="s">
        <v>512</v>
      </c>
      <c r="C110" s="123" t="s">
        <v>6066</v>
      </c>
      <c r="D110" s="123" t="s">
        <v>5908</v>
      </c>
      <c r="E110" s="123" t="s">
        <v>5909</v>
      </c>
      <c r="F110" s="123" t="s">
        <v>6067</v>
      </c>
      <c r="G110" s="116">
        <v>43800000</v>
      </c>
      <c r="H110" s="117" t="s">
        <v>6068</v>
      </c>
      <c r="I110" s="117" t="s">
        <v>213</v>
      </c>
      <c r="J110" s="117">
        <v>2</v>
      </c>
      <c r="K110" s="117" t="s">
        <v>6069</v>
      </c>
      <c r="L110" s="117" t="s">
        <v>6070</v>
      </c>
      <c r="M110" s="118" t="s">
        <v>654</v>
      </c>
      <c r="N110" s="127" t="s">
        <v>6071</v>
      </c>
      <c r="O110" s="119">
        <v>1119730</v>
      </c>
      <c r="P110" s="119" t="s">
        <v>6072</v>
      </c>
      <c r="Q110" s="119" t="s">
        <v>218</v>
      </c>
      <c r="R110" s="119">
        <v>1</v>
      </c>
      <c r="S110" s="119" t="s">
        <v>6073</v>
      </c>
      <c r="T110" s="119" t="s">
        <v>6074</v>
      </c>
      <c r="U110" s="120" t="s">
        <v>64</v>
      </c>
      <c r="V110" s="127" t="s">
        <v>6075</v>
      </c>
      <c r="W110" s="117">
        <v>5092000</v>
      </c>
      <c r="X110" s="117" t="s">
        <v>6076</v>
      </c>
      <c r="Y110" s="117" t="s">
        <v>213</v>
      </c>
      <c r="Z110" s="117">
        <v>2</v>
      </c>
      <c r="AA110" s="117" t="s">
        <v>6077</v>
      </c>
      <c r="AB110" s="117" t="s">
        <v>6078</v>
      </c>
      <c r="AC110" s="118" t="s">
        <v>64</v>
      </c>
      <c r="AD110" s="127" t="s">
        <v>6079</v>
      </c>
      <c r="AE110" s="125">
        <v>5092000</v>
      </c>
      <c r="AF110" s="125" t="s">
        <v>6076</v>
      </c>
      <c r="AG110" s="125" t="s">
        <v>213</v>
      </c>
      <c r="AH110" s="125">
        <v>2</v>
      </c>
      <c r="AI110" s="125" t="s">
        <v>6080</v>
      </c>
      <c r="AJ110" s="125" t="s">
        <v>6078</v>
      </c>
      <c r="AK110" s="126" t="s">
        <v>64</v>
      </c>
      <c r="AL110" s="127" t="s">
        <v>6081</v>
      </c>
      <c r="AM110" s="117">
        <v>63000</v>
      </c>
      <c r="AN110" s="117" t="s">
        <v>6082</v>
      </c>
      <c r="AO110" s="117" t="s">
        <v>213</v>
      </c>
      <c r="AP110" s="117">
        <v>2</v>
      </c>
      <c r="AQ110" s="117" t="s">
        <v>6083</v>
      </c>
      <c r="AR110" s="117" t="s">
        <v>6084</v>
      </c>
      <c r="AS110" s="118" t="s">
        <v>64</v>
      </c>
      <c r="AT110" s="128" t="s">
        <v>6085</v>
      </c>
      <c r="AU110" s="125" t="s">
        <v>230</v>
      </c>
      <c r="AV110" s="125" t="s">
        <v>230</v>
      </c>
      <c r="AW110" s="125" t="s">
        <v>300</v>
      </c>
      <c r="AX110" s="125">
        <v>3</v>
      </c>
      <c r="AY110" s="125" t="s">
        <v>6086</v>
      </c>
      <c r="AZ110" s="125" t="s">
        <v>230</v>
      </c>
      <c r="BA110" s="126" t="s">
        <v>654</v>
      </c>
      <c r="BB110" s="127" t="s">
        <v>6087</v>
      </c>
      <c r="BC110" s="117" t="s">
        <v>230</v>
      </c>
      <c r="BD110" s="117" t="s">
        <v>230</v>
      </c>
      <c r="BE110" s="117" t="s">
        <v>300</v>
      </c>
      <c r="BF110" s="117">
        <v>3</v>
      </c>
      <c r="BG110" s="117" t="s">
        <v>6088</v>
      </c>
      <c r="BH110" s="117" t="s">
        <v>230</v>
      </c>
      <c r="BI110" s="118" t="s">
        <v>654</v>
      </c>
      <c r="BJ110" s="128" t="s">
        <v>6089</v>
      </c>
      <c r="BK110" s="128" t="s">
        <v>230</v>
      </c>
      <c r="BL110" s="128" t="s">
        <v>230</v>
      </c>
      <c r="BM110" s="128" t="s">
        <v>213</v>
      </c>
      <c r="BN110" s="128">
        <v>2</v>
      </c>
      <c r="BO110" s="128" t="s">
        <v>6090</v>
      </c>
      <c r="BP110" s="125" t="s">
        <v>230</v>
      </c>
      <c r="BQ110" s="129" t="s">
        <v>654</v>
      </c>
      <c r="BR110" s="127" t="s">
        <v>6091</v>
      </c>
      <c r="BS110" s="121" t="s">
        <v>230</v>
      </c>
      <c r="BT110" s="121" t="s">
        <v>230</v>
      </c>
      <c r="BU110" s="121" t="s">
        <v>218</v>
      </c>
      <c r="BV110" s="121">
        <v>1</v>
      </c>
      <c r="BW110" s="121" t="s">
        <v>6092</v>
      </c>
      <c r="BX110" s="121" t="s">
        <v>230</v>
      </c>
      <c r="BY110" s="118" t="s">
        <v>654</v>
      </c>
      <c r="BZ110" s="128" t="s">
        <v>6093</v>
      </c>
      <c r="CA110" s="128" t="s">
        <v>230</v>
      </c>
      <c r="CB110" s="128" t="s">
        <v>230</v>
      </c>
      <c r="CC110" s="128" t="s">
        <v>218</v>
      </c>
      <c r="CD110" s="128">
        <v>1</v>
      </c>
      <c r="CE110" s="128" t="s">
        <v>6094</v>
      </c>
      <c r="CF110" s="128" t="s">
        <v>230</v>
      </c>
      <c r="CG110" s="129" t="s">
        <v>654</v>
      </c>
      <c r="CH110" s="127" t="s">
        <v>6095</v>
      </c>
      <c r="CI110" s="128" t="e">
        <v>#N/A</v>
      </c>
      <c r="CJ110" s="128" t="e">
        <v>#N/A</v>
      </c>
      <c r="CK110" s="128" t="e">
        <v>#N/A</v>
      </c>
      <c r="CL110" s="128" t="e">
        <v>#N/A</v>
      </c>
      <c r="CM110" s="128" t="e">
        <v>#N/A</v>
      </c>
      <c r="CN110" s="128" t="e">
        <v>#N/A</v>
      </c>
      <c r="CO110" s="130" t="e">
        <v>#N/A</v>
      </c>
      <c r="CP110" s="128" t="s">
        <v>6096</v>
      </c>
      <c r="CQ110" s="121" t="s">
        <v>230</v>
      </c>
      <c r="CR110" s="121" t="s">
        <v>230</v>
      </c>
      <c r="CS110" s="121" t="s">
        <v>218</v>
      </c>
      <c r="CT110" s="121">
        <v>1</v>
      </c>
      <c r="CU110" s="121" t="s">
        <v>6097</v>
      </c>
      <c r="CV110" s="121" t="s">
        <v>230</v>
      </c>
      <c r="CW110" s="118" t="s">
        <v>654</v>
      </c>
      <c r="CX110" s="128" t="s">
        <v>6098</v>
      </c>
      <c r="CY110" s="125">
        <v>63000</v>
      </c>
      <c r="CZ110" s="125" t="s">
        <v>6082</v>
      </c>
      <c r="DA110" s="125" t="s">
        <v>213</v>
      </c>
      <c r="DB110" s="125">
        <v>2</v>
      </c>
      <c r="DC110" s="125" t="s">
        <v>6099</v>
      </c>
      <c r="DD110" s="125" t="s">
        <v>6084</v>
      </c>
      <c r="DE110" s="131" t="s">
        <v>64</v>
      </c>
      <c r="DF110" s="127" t="s">
        <v>6100</v>
      </c>
      <c r="DG110" s="117">
        <v>0</v>
      </c>
      <c r="DH110" s="121" t="s">
        <v>6082</v>
      </c>
      <c r="DI110" s="121" t="s">
        <v>213</v>
      </c>
      <c r="DJ110" s="121">
        <v>2</v>
      </c>
      <c r="DK110" s="121" t="s">
        <v>6099</v>
      </c>
      <c r="DL110" s="121" t="s">
        <v>6084</v>
      </c>
      <c r="DM110" s="118" t="s">
        <v>64</v>
      </c>
      <c r="DN110" s="128" t="s">
        <v>6101</v>
      </c>
      <c r="DO110" s="125">
        <v>5029000</v>
      </c>
      <c r="DP110" s="128" t="s">
        <v>6082</v>
      </c>
      <c r="DQ110" s="128" t="s">
        <v>213</v>
      </c>
      <c r="DR110" s="128">
        <v>2</v>
      </c>
      <c r="DS110" s="128" t="s">
        <v>6099</v>
      </c>
      <c r="DT110" s="128" t="s">
        <v>6084</v>
      </c>
      <c r="DU110" s="129" t="s">
        <v>64</v>
      </c>
      <c r="DV110" s="127" t="s">
        <v>6102</v>
      </c>
      <c r="DW110" s="117">
        <v>63000</v>
      </c>
      <c r="DX110" s="121" t="s">
        <v>6082</v>
      </c>
      <c r="DY110" s="121" t="s">
        <v>213</v>
      </c>
      <c r="DZ110" s="121">
        <v>2</v>
      </c>
      <c r="EA110" s="121" t="s">
        <v>6099</v>
      </c>
      <c r="EB110" s="121" t="s">
        <v>6084</v>
      </c>
      <c r="EC110" s="118" t="s">
        <v>64</v>
      </c>
      <c r="ED110" s="128" t="s">
        <v>6103</v>
      </c>
      <c r="EE110" s="125">
        <v>0</v>
      </c>
      <c r="EF110" s="128" t="s">
        <v>6082</v>
      </c>
      <c r="EG110" s="128" t="s">
        <v>213</v>
      </c>
      <c r="EH110" s="128">
        <v>2</v>
      </c>
      <c r="EI110" s="128" t="s">
        <v>6099</v>
      </c>
      <c r="EJ110" s="128" t="s">
        <v>6084</v>
      </c>
      <c r="EK110" s="129" t="s">
        <v>64</v>
      </c>
      <c r="EL110" s="127" t="s">
        <v>6104</v>
      </c>
      <c r="EM110" s="117">
        <v>0</v>
      </c>
      <c r="EN110" s="121" t="s">
        <v>6082</v>
      </c>
      <c r="EO110" s="121" t="s">
        <v>213</v>
      </c>
      <c r="EP110" s="121">
        <v>2</v>
      </c>
      <c r="EQ110" s="121" t="s">
        <v>6099</v>
      </c>
      <c r="ER110" s="121" t="s">
        <v>6084</v>
      </c>
      <c r="ES110" s="118" t="s">
        <v>64</v>
      </c>
      <c r="ET110" s="128" t="s">
        <v>6105</v>
      </c>
      <c r="EU110" s="128" t="s">
        <v>230</v>
      </c>
      <c r="EV110" s="128" t="s">
        <v>230</v>
      </c>
      <c r="EW110" s="128" t="s">
        <v>230</v>
      </c>
      <c r="EX110" s="128" t="s">
        <v>230</v>
      </c>
      <c r="EY110" s="128" t="s">
        <v>6106</v>
      </c>
      <c r="EZ110" s="128" t="s">
        <v>230</v>
      </c>
      <c r="FA110" s="129" t="s">
        <v>654</v>
      </c>
      <c r="FB110" s="127" t="s">
        <v>6107</v>
      </c>
      <c r="FC110" s="121">
        <v>2</v>
      </c>
      <c r="FD110" s="121" t="s">
        <v>230</v>
      </c>
      <c r="FE110" s="121" t="s">
        <v>213</v>
      </c>
      <c r="FF110" s="121">
        <v>2</v>
      </c>
      <c r="FG110" s="121" t="s">
        <v>6108</v>
      </c>
      <c r="FH110" s="121" t="s">
        <v>230</v>
      </c>
      <c r="FI110" s="118" t="s">
        <v>654</v>
      </c>
      <c r="FJ110" s="127" t="s">
        <v>6109</v>
      </c>
      <c r="FK110" s="128" t="s">
        <v>230</v>
      </c>
      <c r="FL110" s="128" t="s">
        <v>230</v>
      </c>
      <c r="FM110" s="128" t="s">
        <v>300</v>
      </c>
      <c r="FN110" s="128">
        <v>3</v>
      </c>
      <c r="FO110" s="128" t="s">
        <v>6110</v>
      </c>
      <c r="FP110" s="125" t="s">
        <v>230</v>
      </c>
      <c r="FQ110" s="126" t="s">
        <v>654</v>
      </c>
      <c r="FR110" s="127" t="s">
        <v>6111</v>
      </c>
      <c r="FS110" s="121" t="s">
        <v>230</v>
      </c>
      <c r="FT110" s="121" t="s">
        <v>230</v>
      </c>
      <c r="FU110" s="121" t="s">
        <v>300</v>
      </c>
      <c r="FV110" s="121">
        <v>3</v>
      </c>
      <c r="FW110" s="121" t="s">
        <v>6110</v>
      </c>
      <c r="FX110" s="121" t="s">
        <v>230</v>
      </c>
      <c r="FY110" s="118" t="s">
        <v>654</v>
      </c>
      <c r="FZ110" s="128" t="s">
        <v>6112</v>
      </c>
      <c r="GA110" s="128">
        <v>1</v>
      </c>
      <c r="GB110" s="128" t="s">
        <v>261</v>
      </c>
      <c r="GC110" s="128" t="s">
        <v>213</v>
      </c>
      <c r="GD110" s="128">
        <v>2</v>
      </c>
      <c r="GE110" s="128" t="s">
        <v>6113</v>
      </c>
      <c r="GF110" s="128" t="s">
        <v>6114</v>
      </c>
      <c r="GG110" s="129" t="s">
        <v>654</v>
      </c>
      <c r="GH110" s="127" t="s">
        <v>6115</v>
      </c>
      <c r="GI110" s="121">
        <v>1</v>
      </c>
      <c r="GJ110" s="121" t="s">
        <v>261</v>
      </c>
      <c r="GK110" s="121" t="s">
        <v>213</v>
      </c>
      <c r="GL110" s="121">
        <v>2</v>
      </c>
      <c r="GM110" s="121" t="s">
        <v>6113</v>
      </c>
      <c r="GN110" s="121" t="s">
        <v>6114</v>
      </c>
      <c r="GO110" s="118" t="s">
        <v>654</v>
      </c>
      <c r="GP110" s="128" t="s">
        <v>6116</v>
      </c>
      <c r="GQ110" s="128">
        <v>2</v>
      </c>
      <c r="GR110" s="128" t="s">
        <v>261</v>
      </c>
      <c r="GS110" s="128" t="s">
        <v>213</v>
      </c>
      <c r="GT110" s="128">
        <v>2</v>
      </c>
      <c r="GU110" s="128" t="s">
        <v>6113</v>
      </c>
      <c r="GV110" s="128" t="s">
        <v>6114</v>
      </c>
      <c r="GW110" s="129" t="s">
        <v>654</v>
      </c>
      <c r="GX110" s="127" t="s">
        <v>6117</v>
      </c>
      <c r="GY110" s="121">
        <v>0</v>
      </c>
      <c r="GZ110" s="121" t="s">
        <v>261</v>
      </c>
      <c r="HA110" s="121" t="s">
        <v>213</v>
      </c>
      <c r="HB110" s="121">
        <v>2</v>
      </c>
      <c r="HC110" s="121" t="s">
        <v>6113</v>
      </c>
      <c r="HD110" s="121" t="s">
        <v>6114</v>
      </c>
      <c r="HE110" s="118" t="s">
        <v>654</v>
      </c>
      <c r="HF110" s="128" t="s">
        <v>6118</v>
      </c>
      <c r="HG110" s="128">
        <v>2</v>
      </c>
      <c r="HH110" s="128" t="s">
        <v>261</v>
      </c>
      <c r="HI110" s="128" t="s">
        <v>213</v>
      </c>
      <c r="HJ110" s="128">
        <v>2</v>
      </c>
      <c r="HK110" s="128" t="s">
        <v>6113</v>
      </c>
      <c r="HL110" s="128" t="s">
        <v>6114</v>
      </c>
      <c r="HM110" s="129" t="s">
        <v>654</v>
      </c>
      <c r="HN110" s="127" t="s">
        <v>6119</v>
      </c>
      <c r="HO110" s="121">
        <v>2</v>
      </c>
      <c r="HP110" s="121" t="s">
        <v>261</v>
      </c>
      <c r="HQ110" s="121" t="s">
        <v>213</v>
      </c>
      <c r="HR110" s="121">
        <v>2</v>
      </c>
      <c r="HS110" s="121" t="s">
        <v>6113</v>
      </c>
      <c r="HT110" s="121" t="s">
        <v>6114</v>
      </c>
      <c r="HU110" s="118" t="s">
        <v>654</v>
      </c>
      <c r="HV110" s="128" t="s">
        <v>6120</v>
      </c>
      <c r="HW110" s="128">
        <v>1</v>
      </c>
      <c r="HX110" s="128" t="s">
        <v>261</v>
      </c>
      <c r="HY110" s="128" t="s">
        <v>213</v>
      </c>
      <c r="HZ110" s="128">
        <v>2</v>
      </c>
      <c r="IA110" s="128" t="s">
        <v>6113</v>
      </c>
      <c r="IB110" s="128" t="s">
        <v>6114</v>
      </c>
      <c r="IC110" s="129" t="s">
        <v>654</v>
      </c>
      <c r="ID110" s="127" t="s">
        <v>6121</v>
      </c>
      <c r="IE110" s="121">
        <v>1</v>
      </c>
      <c r="IF110" s="121" t="s">
        <v>261</v>
      </c>
      <c r="IG110" s="121" t="s">
        <v>213</v>
      </c>
      <c r="IH110" s="121">
        <v>2</v>
      </c>
      <c r="II110" s="121" t="s">
        <v>6113</v>
      </c>
      <c r="IJ110" s="121" t="s">
        <v>6114</v>
      </c>
      <c r="IK110" s="118" t="s">
        <v>654</v>
      </c>
      <c r="IL110" s="128" t="s">
        <v>6122</v>
      </c>
      <c r="IM110" s="128">
        <v>3</v>
      </c>
      <c r="IN110" s="128" t="s">
        <v>261</v>
      </c>
      <c r="IO110" s="128" t="s">
        <v>213</v>
      </c>
      <c r="IP110" s="128">
        <v>2</v>
      </c>
      <c r="IQ110" s="128" t="s">
        <v>6123</v>
      </c>
      <c r="IR110" s="128" t="s">
        <v>6114</v>
      </c>
      <c r="IS110" s="129" t="s">
        <v>654</v>
      </c>
    </row>
    <row r="111" spans="1:253" s="123" customFormat="1" ht="12.75" customHeight="1">
      <c r="A111" s="123" t="s">
        <v>6124</v>
      </c>
      <c r="B111" s="123" t="s">
        <v>3492</v>
      </c>
      <c r="C111" s="123" t="s">
        <v>6125</v>
      </c>
      <c r="D111" s="123" t="s">
        <v>5908</v>
      </c>
      <c r="E111" s="123" t="s">
        <v>5909</v>
      </c>
      <c r="F111" s="123" t="s">
        <v>6126</v>
      </c>
      <c r="G111" s="116">
        <v>43800000</v>
      </c>
      <c r="H111" s="117" t="s">
        <v>6127</v>
      </c>
      <c r="I111" s="117" t="s">
        <v>213</v>
      </c>
      <c r="J111" s="117">
        <v>2</v>
      </c>
      <c r="K111" s="117" t="s">
        <v>6128</v>
      </c>
      <c r="L111" s="117" t="s">
        <v>6070</v>
      </c>
      <c r="M111" s="118" t="s">
        <v>64</v>
      </c>
      <c r="N111" s="127" t="s">
        <v>6129</v>
      </c>
      <c r="O111" s="119">
        <v>79460</v>
      </c>
      <c r="P111" s="119" t="s">
        <v>6072</v>
      </c>
      <c r="Q111" s="119" t="s">
        <v>218</v>
      </c>
      <c r="R111" s="119">
        <v>1</v>
      </c>
      <c r="S111" s="119" t="s">
        <v>6130</v>
      </c>
      <c r="T111" s="119" t="s">
        <v>6074</v>
      </c>
      <c r="U111" s="120" t="s">
        <v>64</v>
      </c>
      <c r="V111" s="127" t="s">
        <v>6131</v>
      </c>
      <c r="W111" s="117">
        <v>1839000</v>
      </c>
      <c r="X111" s="117" t="s">
        <v>6076</v>
      </c>
      <c r="Y111" s="117" t="s">
        <v>213</v>
      </c>
      <c r="Z111" s="117">
        <v>2</v>
      </c>
      <c r="AA111" s="117" t="s">
        <v>6132</v>
      </c>
      <c r="AB111" s="117" t="s">
        <v>6076</v>
      </c>
      <c r="AC111" s="118" t="s">
        <v>64</v>
      </c>
      <c r="AD111" s="127" t="s">
        <v>6133</v>
      </c>
      <c r="AE111" s="125">
        <v>1839000</v>
      </c>
      <c r="AF111" s="125" t="s">
        <v>6076</v>
      </c>
      <c r="AG111" s="125" t="s">
        <v>213</v>
      </c>
      <c r="AH111" s="125">
        <v>2</v>
      </c>
      <c r="AI111" s="125" t="s">
        <v>6132</v>
      </c>
      <c r="AJ111" s="125" t="s">
        <v>6076</v>
      </c>
      <c r="AK111" s="126" t="s">
        <v>64</v>
      </c>
      <c r="AL111" s="127" t="s">
        <v>6134</v>
      </c>
      <c r="AM111" s="117">
        <v>169000</v>
      </c>
      <c r="AN111" s="117" t="s">
        <v>6135</v>
      </c>
      <c r="AO111" s="117" t="s">
        <v>300</v>
      </c>
      <c r="AP111" s="117">
        <v>3</v>
      </c>
      <c r="AQ111" s="117" t="s">
        <v>6136</v>
      </c>
      <c r="AR111" s="117" t="s">
        <v>6137</v>
      </c>
      <c r="AS111" s="118" t="s">
        <v>64</v>
      </c>
      <c r="AT111" s="128" t="s">
        <v>6138</v>
      </c>
      <c r="AU111" s="125">
        <v>0</v>
      </c>
      <c r="AV111" s="125" t="s">
        <v>230</v>
      </c>
      <c r="AW111" s="125" t="s">
        <v>230</v>
      </c>
      <c r="AX111" s="125" t="s">
        <v>230</v>
      </c>
      <c r="AY111" s="125" t="s">
        <v>230</v>
      </c>
      <c r="AZ111" s="125" t="s">
        <v>230</v>
      </c>
      <c r="BA111" s="126" t="s">
        <v>64</v>
      </c>
      <c r="BB111" s="127" t="s">
        <v>6139</v>
      </c>
      <c r="BC111" s="117">
        <v>0</v>
      </c>
      <c r="BD111" s="117" t="s">
        <v>230</v>
      </c>
      <c r="BE111" s="117" t="s">
        <v>230</v>
      </c>
      <c r="BF111" s="117" t="s">
        <v>230</v>
      </c>
      <c r="BG111" s="117" t="s">
        <v>230</v>
      </c>
      <c r="BH111" s="117" t="s">
        <v>230</v>
      </c>
      <c r="BI111" s="118" t="s">
        <v>64</v>
      </c>
      <c r="BJ111" s="128" t="s">
        <v>6140</v>
      </c>
      <c r="BK111" s="128">
        <v>702</v>
      </c>
      <c r="BL111" s="128" t="s">
        <v>6141</v>
      </c>
      <c r="BM111" s="128" t="s">
        <v>300</v>
      </c>
      <c r="BN111" s="128">
        <v>3</v>
      </c>
      <c r="BO111" s="128" t="s">
        <v>6142</v>
      </c>
      <c r="BP111" s="125" t="s">
        <v>256</v>
      </c>
      <c r="BQ111" s="129" t="s">
        <v>64</v>
      </c>
      <c r="BR111" s="127" t="s">
        <v>6143</v>
      </c>
      <c r="BS111" s="121">
        <v>55</v>
      </c>
      <c r="BT111" s="121" t="s">
        <v>6144</v>
      </c>
      <c r="BU111" s="121" t="s">
        <v>300</v>
      </c>
      <c r="BV111" s="121">
        <v>3</v>
      </c>
      <c r="BW111" s="121" t="s">
        <v>6145</v>
      </c>
      <c r="BX111" s="121" t="s">
        <v>6146</v>
      </c>
      <c r="BY111" s="118" t="s">
        <v>64</v>
      </c>
      <c r="BZ111" s="128" t="s">
        <v>6147</v>
      </c>
      <c r="CA111" s="128">
        <v>0</v>
      </c>
      <c r="CB111" s="128" t="s">
        <v>230</v>
      </c>
      <c r="CC111" s="128" t="s">
        <v>230</v>
      </c>
      <c r="CD111" s="128" t="s">
        <v>230</v>
      </c>
      <c r="CE111" s="128" t="s">
        <v>230</v>
      </c>
      <c r="CF111" s="128" t="s">
        <v>230</v>
      </c>
      <c r="CG111" s="129" t="s">
        <v>64</v>
      </c>
      <c r="CH111" s="127" t="s">
        <v>6148</v>
      </c>
      <c r="CI111" s="128" t="e">
        <v>#N/A</v>
      </c>
      <c r="CJ111" s="128" t="e">
        <v>#N/A</v>
      </c>
      <c r="CK111" s="128" t="e">
        <v>#N/A</v>
      </c>
      <c r="CL111" s="128" t="e">
        <v>#N/A</v>
      </c>
      <c r="CM111" s="128" t="e">
        <v>#N/A</v>
      </c>
      <c r="CN111" s="128" t="e">
        <v>#N/A</v>
      </c>
      <c r="CO111" s="130" t="e">
        <v>#N/A</v>
      </c>
      <c r="CP111" s="128" t="s">
        <v>6149</v>
      </c>
      <c r="CQ111" s="121">
        <v>0</v>
      </c>
      <c r="CR111" s="121" t="s">
        <v>230</v>
      </c>
      <c r="CS111" s="121" t="s">
        <v>230</v>
      </c>
      <c r="CT111" s="121" t="s">
        <v>230</v>
      </c>
      <c r="CU111" s="121" t="s">
        <v>230</v>
      </c>
      <c r="CV111" s="121" t="s">
        <v>230</v>
      </c>
      <c r="CW111" s="118" t="s">
        <v>64</v>
      </c>
      <c r="CX111" s="128" t="s">
        <v>6150</v>
      </c>
      <c r="CY111" s="125">
        <v>169000</v>
      </c>
      <c r="CZ111" s="125" t="s">
        <v>6135</v>
      </c>
      <c r="DA111" s="125" t="s">
        <v>213</v>
      </c>
      <c r="DB111" s="125">
        <v>2</v>
      </c>
      <c r="DC111" s="125" t="s">
        <v>6151</v>
      </c>
      <c r="DD111" s="125" t="s">
        <v>6137</v>
      </c>
      <c r="DE111" s="131" t="s">
        <v>64</v>
      </c>
      <c r="DF111" s="127" t="s">
        <v>6152</v>
      </c>
      <c r="DG111" s="117">
        <v>0</v>
      </c>
      <c r="DH111" s="121" t="s">
        <v>6135</v>
      </c>
      <c r="DI111" s="121" t="s">
        <v>213</v>
      </c>
      <c r="DJ111" s="121">
        <v>2</v>
      </c>
      <c r="DK111" s="121" t="s">
        <v>6151</v>
      </c>
      <c r="DL111" s="121" t="s">
        <v>6137</v>
      </c>
      <c r="DM111" s="118" t="s">
        <v>64</v>
      </c>
      <c r="DN111" s="128" t="s">
        <v>6153</v>
      </c>
      <c r="DO111" s="125">
        <v>1670000</v>
      </c>
      <c r="DP111" s="128" t="s">
        <v>6135</v>
      </c>
      <c r="DQ111" s="128" t="s">
        <v>213</v>
      </c>
      <c r="DR111" s="128">
        <v>2</v>
      </c>
      <c r="DS111" s="128" t="s">
        <v>6151</v>
      </c>
      <c r="DT111" s="128" t="s">
        <v>6137</v>
      </c>
      <c r="DU111" s="129" t="s">
        <v>64</v>
      </c>
      <c r="DV111" s="127" t="s">
        <v>6154</v>
      </c>
      <c r="DW111" s="117">
        <v>169000</v>
      </c>
      <c r="DX111" s="121" t="s">
        <v>6135</v>
      </c>
      <c r="DY111" s="121" t="s">
        <v>213</v>
      </c>
      <c r="DZ111" s="121">
        <v>2</v>
      </c>
      <c r="EA111" s="121" t="s">
        <v>6151</v>
      </c>
      <c r="EB111" s="121" t="s">
        <v>6137</v>
      </c>
      <c r="EC111" s="118" t="s">
        <v>64</v>
      </c>
      <c r="ED111" s="128" t="s">
        <v>6155</v>
      </c>
      <c r="EE111" s="125">
        <v>0</v>
      </c>
      <c r="EF111" s="128" t="s">
        <v>6135</v>
      </c>
      <c r="EG111" s="128" t="s">
        <v>213</v>
      </c>
      <c r="EH111" s="128">
        <v>2</v>
      </c>
      <c r="EI111" s="128" t="s">
        <v>6151</v>
      </c>
      <c r="EJ111" s="128" t="s">
        <v>6137</v>
      </c>
      <c r="EK111" s="129" t="s">
        <v>64</v>
      </c>
      <c r="EL111" s="127" t="s">
        <v>6156</v>
      </c>
      <c r="EM111" s="117">
        <v>0</v>
      </c>
      <c r="EN111" s="121" t="s">
        <v>6135</v>
      </c>
      <c r="EO111" s="121" t="s">
        <v>213</v>
      </c>
      <c r="EP111" s="121">
        <v>2</v>
      </c>
      <c r="EQ111" s="121" t="s">
        <v>6151</v>
      </c>
      <c r="ER111" s="121" t="s">
        <v>6137</v>
      </c>
      <c r="ES111" s="118" t="s">
        <v>64</v>
      </c>
      <c r="ET111" s="128" t="s">
        <v>6157</v>
      </c>
      <c r="EU111" s="128">
        <v>0</v>
      </c>
      <c r="EV111" s="128" t="s">
        <v>230</v>
      </c>
      <c r="EW111" s="128" t="s">
        <v>230</v>
      </c>
      <c r="EX111" s="128" t="s">
        <v>230</v>
      </c>
      <c r="EY111" s="128" t="s">
        <v>230</v>
      </c>
      <c r="EZ111" s="128" t="s">
        <v>230</v>
      </c>
      <c r="FA111" s="129" t="s">
        <v>64</v>
      </c>
      <c r="FB111" s="127" t="s">
        <v>6158</v>
      </c>
      <c r="FC111" s="121">
        <v>2</v>
      </c>
      <c r="FD111" s="121" t="s">
        <v>6135</v>
      </c>
      <c r="FE111" s="121" t="s">
        <v>213</v>
      </c>
      <c r="FF111" s="121">
        <v>2</v>
      </c>
      <c r="FG111" s="121" t="s">
        <v>6159</v>
      </c>
      <c r="FH111" s="121" t="s">
        <v>6137</v>
      </c>
      <c r="FI111" s="118" t="s">
        <v>64</v>
      </c>
      <c r="FJ111" s="127" t="s">
        <v>6160</v>
      </c>
      <c r="FK111" s="128">
        <v>0</v>
      </c>
      <c r="FL111" s="128" t="s">
        <v>230</v>
      </c>
      <c r="FM111" s="128" t="s">
        <v>230</v>
      </c>
      <c r="FN111" s="128" t="s">
        <v>230</v>
      </c>
      <c r="FO111" s="128" t="s">
        <v>230</v>
      </c>
      <c r="FP111" s="125" t="s">
        <v>230</v>
      </c>
      <c r="FQ111" s="126" t="s">
        <v>64</v>
      </c>
      <c r="FR111" s="127" t="s">
        <v>6161</v>
      </c>
      <c r="FS111" s="121">
        <v>0</v>
      </c>
      <c r="FT111" s="121" t="s">
        <v>230</v>
      </c>
      <c r="FU111" s="121" t="s">
        <v>230</v>
      </c>
      <c r="FV111" s="121" t="s">
        <v>230</v>
      </c>
      <c r="FW111" s="121" t="s">
        <v>230</v>
      </c>
      <c r="FX111" s="121" t="s">
        <v>230</v>
      </c>
      <c r="FY111" s="118" t="s">
        <v>64</v>
      </c>
      <c r="FZ111" s="128" t="s">
        <v>6162</v>
      </c>
      <c r="GA111" s="128">
        <v>2</v>
      </c>
      <c r="GB111" s="128" t="s">
        <v>6163</v>
      </c>
      <c r="GC111" s="128" t="s">
        <v>218</v>
      </c>
      <c r="GD111" s="128">
        <v>1</v>
      </c>
      <c r="GE111" s="128" t="s">
        <v>6164</v>
      </c>
      <c r="GF111" s="128" t="s">
        <v>263</v>
      </c>
      <c r="GG111" s="129" t="s">
        <v>64</v>
      </c>
      <c r="GH111" s="127" t="s">
        <v>6165</v>
      </c>
      <c r="GI111" s="121">
        <v>3</v>
      </c>
      <c r="GJ111" s="121" t="s">
        <v>6163</v>
      </c>
      <c r="GK111" s="121" t="s">
        <v>218</v>
      </c>
      <c r="GL111" s="121">
        <v>1</v>
      </c>
      <c r="GM111" s="121" t="s">
        <v>6164</v>
      </c>
      <c r="GN111" s="121" t="s">
        <v>263</v>
      </c>
      <c r="GO111" s="118" t="s">
        <v>64</v>
      </c>
      <c r="GP111" s="128" t="s">
        <v>6166</v>
      </c>
      <c r="GQ111" s="128">
        <v>0</v>
      </c>
      <c r="GR111" s="128" t="s">
        <v>6163</v>
      </c>
      <c r="GS111" s="128" t="s">
        <v>218</v>
      </c>
      <c r="GT111" s="128">
        <v>1</v>
      </c>
      <c r="GU111" s="128" t="s">
        <v>6164</v>
      </c>
      <c r="GV111" s="128" t="s">
        <v>263</v>
      </c>
      <c r="GW111" s="129" t="s">
        <v>64</v>
      </c>
      <c r="GX111" s="127" t="s">
        <v>6167</v>
      </c>
      <c r="GY111" s="121">
        <v>0</v>
      </c>
      <c r="GZ111" s="121" t="s">
        <v>6163</v>
      </c>
      <c r="HA111" s="121" t="s">
        <v>218</v>
      </c>
      <c r="HB111" s="121">
        <v>1</v>
      </c>
      <c r="HC111" s="121" t="s">
        <v>6164</v>
      </c>
      <c r="HD111" s="121" t="s">
        <v>263</v>
      </c>
      <c r="HE111" s="118" t="s">
        <v>64</v>
      </c>
      <c r="HF111" s="128" t="s">
        <v>6168</v>
      </c>
      <c r="HG111" s="128">
        <v>0</v>
      </c>
      <c r="HH111" s="128" t="s">
        <v>6163</v>
      </c>
      <c r="HI111" s="128" t="s">
        <v>218</v>
      </c>
      <c r="HJ111" s="128">
        <v>1</v>
      </c>
      <c r="HK111" s="128" t="s">
        <v>6164</v>
      </c>
      <c r="HL111" s="128" t="s">
        <v>263</v>
      </c>
      <c r="HM111" s="129" t="s">
        <v>64</v>
      </c>
      <c r="HN111" s="127" t="s">
        <v>6169</v>
      </c>
      <c r="HO111" s="121">
        <v>2</v>
      </c>
      <c r="HP111" s="121" t="s">
        <v>6163</v>
      </c>
      <c r="HQ111" s="121" t="s">
        <v>218</v>
      </c>
      <c r="HR111" s="121">
        <v>1</v>
      </c>
      <c r="HS111" s="121" t="s">
        <v>6164</v>
      </c>
      <c r="HT111" s="121" t="s">
        <v>263</v>
      </c>
      <c r="HU111" s="118" t="s">
        <v>64</v>
      </c>
      <c r="HV111" s="128" t="s">
        <v>6170</v>
      </c>
      <c r="HW111" s="128">
        <v>2</v>
      </c>
      <c r="HX111" s="128" t="s">
        <v>6163</v>
      </c>
      <c r="HY111" s="128" t="s">
        <v>218</v>
      </c>
      <c r="HZ111" s="128">
        <v>1</v>
      </c>
      <c r="IA111" s="128" t="s">
        <v>6164</v>
      </c>
      <c r="IB111" s="128" t="s">
        <v>263</v>
      </c>
      <c r="IC111" s="129" t="s">
        <v>64</v>
      </c>
      <c r="ID111" s="127" t="s">
        <v>6171</v>
      </c>
      <c r="IE111" s="121">
        <v>0</v>
      </c>
      <c r="IF111" s="121" t="s">
        <v>6163</v>
      </c>
      <c r="IG111" s="121" t="s">
        <v>218</v>
      </c>
      <c r="IH111" s="121">
        <v>1</v>
      </c>
      <c r="II111" s="121" t="s">
        <v>6164</v>
      </c>
      <c r="IJ111" s="121" t="s">
        <v>263</v>
      </c>
      <c r="IK111" s="118" t="s">
        <v>64</v>
      </c>
      <c r="IL111" s="128" t="s">
        <v>6172</v>
      </c>
      <c r="IM111" s="128">
        <v>2</v>
      </c>
      <c r="IN111" s="128" t="s">
        <v>6163</v>
      </c>
      <c r="IO111" s="128" t="s">
        <v>218</v>
      </c>
      <c r="IP111" s="128">
        <v>1</v>
      </c>
      <c r="IQ111" s="128" t="s">
        <v>6164</v>
      </c>
      <c r="IR111" s="128" t="s">
        <v>263</v>
      </c>
      <c r="IS111" s="129" t="s">
        <v>64</v>
      </c>
    </row>
    <row r="112" spans="1:253" s="123" customFormat="1" ht="12.75" customHeight="1">
      <c r="A112" s="123" t="s">
        <v>6173</v>
      </c>
      <c r="B112" s="123" t="s">
        <v>1347</v>
      </c>
      <c r="C112" s="123" t="s">
        <v>6174</v>
      </c>
      <c r="D112" s="123" t="s">
        <v>6175</v>
      </c>
      <c r="E112" s="123" t="s">
        <v>6176</v>
      </c>
      <c r="F112" s="123" t="s">
        <v>6177</v>
      </c>
      <c r="G112" s="116">
        <v>16709000</v>
      </c>
      <c r="H112" s="117" t="s">
        <v>6178</v>
      </c>
      <c r="I112" s="117" t="s">
        <v>213</v>
      </c>
      <c r="J112" s="117">
        <v>2</v>
      </c>
      <c r="K112" s="117" t="s">
        <v>6179</v>
      </c>
      <c r="L112" s="117" t="s">
        <v>6180</v>
      </c>
      <c r="M112" s="118" t="s">
        <v>47</v>
      </c>
      <c r="N112" s="127" t="s">
        <v>6181</v>
      </c>
      <c r="O112" s="119">
        <v>192530</v>
      </c>
      <c r="P112" s="119" t="s">
        <v>282</v>
      </c>
      <c r="Q112" s="119" t="s">
        <v>218</v>
      </c>
      <c r="R112" s="119">
        <v>1</v>
      </c>
      <c r="S112" s="119" t="s">
        <v>6182</v>
      </c>
      <c r="T112" s="119" t="s">
        <v>6183</v>
      </c>
      <c r="U112" s="120" t="s">
        <v>916</v>
      </c>
      <c r="V112" s="127" t="s">
        <v>6184</v>
      </c>
      <c r="W112" s="117">
        <v>16709000</v>
      </c>
      <c r="X112" s="117" t="s">
        <v>6178</v>
      </c>
      <c r="Y112" s="117" t="s">
        <v>213</v>
      </c>
      <c r="Z112" s="117">
        <v>2</v>
      </c>
      <c r="AA112" s="117" t="s">
        <v>6179</v>
      </c>
      <c r="AB112" s="117" t="s">
        <v>6180</v>
      </c>
      <c r="AC112" s="118" t="s">
        <v>47</v>
      </c>
      <c r="AD112" s="127" t="s">
        <v>6185</v>
      </c>
      <c r="AE112" s="125">
        <v>3188000</v>
      </c>
      <c r="AF112" s="125" t="s">
        <v>6186</v>
      </c>
      <c r="AG112" s="125" t="s">
        <v>213</v>
      </c>
      <c r="AH112" s="125">
        <v>2</v>
      </c>
      <c r="AI112" s="125" t="s">
        <v>6187</v>
      </c>
      <c r="AJ112" s="125" t="s">
        <v>6188</v>
      </c>
      <c r="AK112" s="126" t="s">
        <v>47</v>
      </c>
      <c r="AL112" s="127" t="s">
        <v>6189</v>
      </c>
      <c r="AM112" s="117" t="s">
        <v>230</v>
      </c>
      <c r="AN112" s="117" t="s">
        <v>230</v>
      </c>
      <c r="AO112" s="117" t="s">
        <v>230</v>
      </c>
      <c r="AP112" s="117" t="s">
        <v>230</v>
      </c>
      <c r="AQ112" s="117" t="s">
        <v>6190</v>
      </c>
      <c r="AR112" s="117" t="s">
        <v>230</v>
      </c>
      <c r="AS112" s="118" t="s">
        <v>3436</v>
      </c>
      <c r="AT112" s="128" t="s">
        <v>6191</v>
      </c>
      <c r="AU112" s="125">
        <v>0</v>
      </c>
      <c r="AV112" s="125">
        <v>0</v>
      </c>
      <c r="AW112" s="125" t="s">
        <v>213</v>
      </c>
      <c r="AX112" s="125">
        <v>2</v>
      </c>
      <c r="AY112" s="125">
        <v>0</v>
      </c>
      <c r="AZ112" s="125">
        <v>0</v>
      </c>
      <c r="BA112" s="126" t="s">
        <v>3632</v>
      </c>
      <c r="BB112" s="127" t="s">
        <v>6192</v>
      </c>
      <c r="BC112" s="117">
        <v>0</v>
      </c>
      <c r="BD112" s="117">
        <v>0</v>
      </c>
      <c r="BE112" s="117" t="s">
        <v>213</v>
      </c>
      <c r="BF112" s="117">
        <v>2</v>
      </c>
      <c r="BG112" s="117">
        <v>0</v>
      </c>
      <c r="BH112" s="117">
        <v>0</v>
      </c>
      <c r="BI112" s="118" t="s">
        <v>3632</v>
      </c>
      <c r="BJ112" s="128" t="s">
        <v>6193</v>
      </c>
      <c r="BK112" s="128">
        <v>0</v>
      </c>
      <c r="BL112" s="128">
        <v>0</v>
      </c>
      <c r="BM112" s="128" t="s">
        <v>213</v>
      </c>
      <c r="BN112" s="128">
        <v>2</v>
      </c>
      <c r="BO112" s="128">
        <v>0</v>
      </c>
      <c r="BP112" s="125">
        <v>0</v>
      </c>
      <c r="BQ112" s="129" t="s">
        <v>3632</v>
      </c>
      <c r="BR112" s="127" t="s">
        <v>6194</v>
      </c>
      <c r="BS112" s="121">
        <v>0</v>
      </c>
      <c r="BT112" s="121">
        <v>0</v>
      </c>
      <c r="BU112" s="121" t="s">
        <v>213</v>
      </c>
      <c r="BV112" s="121">
        <v>2</v>
      </c>
      <c r="BW112" s="121">
        <v>0</v>
      </c>
      <c r="BX112" s="121">
        <v>0</v>
      </c>
      <c r="BY112" s="118" t="s">
        <v>3632</v>
      </c>
      <c r="BZ112" s="128" t="s">
        <v>6195</v>
      </c>
      <c r="CA112" s="128">
        <v>0</v>
      </c>
      <c r="CB112" s="128">
        <v>0</v>
      </c>
      <c r="CC112" s="128" t="s">
        <v>213</v>
      </c>
      <c r="CD112" s="128">
        <v>2</v>
      </c>
      <c r="CE112" s="128">
        <v>0</v>
      </c>
      <c r="CF112" s="128">
        <v>0</v>
      </c>
      <c r="CG112" s="129" t="s">
        <v>3632</v>
      </c>
      <c r="CH112" s="127" t="s">
        <v>6196</v>
      </c>
      <c r="CI112" s="128" t="e">
        <v>#N/A</v>
      </c>
      <c r="CJ112" s="128" t="e">
        <v>#N/A</v>
      </c>
      <c r="CK112" s="128" t="e">
        <v>#N/A</v>
      </c>
      <c r="CL112" s="128" t="e">
        <v>#N/A</v>
      </c>
      <c r="CM112" s="128" t="e">
        <v>#N/A</v>
      </c>
      <c r="CN112" s="128" t="e">
        <v>#N/A</v>
      </c>
      <c r="CO112" s="130" t="e">
        <v>#N/A</v>
      </c>
      <c r="CP112" s="128" t="s">
        <v>6197</v>
      </c>
      <c r="CQ112" s="121" t="s">
        <v>230</v>
      </c>
      <c r="CR112" s="121">
        <v>0</v>
      </c>
      <c r="CS112" s="121" t="s">
        <v>300</v>
      </c>
      <c r="CT112" s="121">
        <v>3</v>
      </c>
      <c r="CU112" s="121" t="s">
        <v>6198</v>
      </c>
      <c r="CV112" s="121">
        <v>0</v>
      </c>
      <c r="CW112" s="118" t="s">
        <v>3632</v>
      </c>
      <c r="CX112" s="128" t="s">
        <v>6199</v>
      </c>
      <c r="CY112" s="125">
        <v>511000</v>
      </c>
      <c r="CZ112" s="125" t="s">
        <v>6186</v>
      </c>
      <c r="DA112" s="125" t="s">
        <v>213</v>
      </c>
      <c r="DB112" s="125">
        <v>2</v>
      </c>
      <c r="DC112" s="125" t="s">
        <v>6200</v>
      </c>
      <c r="DD112" s="125" t="s">
        <v>6188</v>
      </c>
      <c r="DE112" s="131" t="s">
        <v>47</v>
      </c>
      <c r="DF112" s="127" t="s">
        <v>6201</v>
      </c>
      <c r="DG112" s="117">
        <v>13521000</v>
      </c>
      <c r="DH112" s="121" t="s">
        <v>6186</v>
      </c>
      <c r="DI112" s="121" t="s">
        <v>213</v>
      </c>
      <c r="DJ112" s="121">
        <v>2</v>
      </c>
      <c r="DK112" s="121" t="s">
        <v>6200</v>
      </c>
      <c r="DL112" s="121" t="s">
        <v>6188</v>
      </c>
      <c r="DM112" s="118" t="s">
        <v>47</v>
      </c>
      <c r="DN112" s="128" t="s">
        <v>6202</v>
      </c>
      <c r="DO112" s="125">
        <v>2676000</v>
      </c>
      <c r="DP112" s="128" t="s">
        <v>6186</v>
      </c>
      <c r="DQ112" s="128" t="s">
        <v>213</v>
      </c>
      <c r="DR112" s="128">
        <v>2</v>
      </c>
      <c r="DS112" s="128" t="s">
        <v>6200</v>
      </c>
      <c r="DT112" s="128" t="s">
        <v>6188</v>
      </c>
      <c r="DU112" s="129" t="s">
        <v>47</v>
      </c>
      <c r="DV112" s="127" t="s">
        <v>6203</v>
      </c>
      <c r="DW112" s="117">
        <v>498000</v>
      </c>
      <c r="DX112" s="121" t="s">
        <v>6186</v>
      </c>
      <c r="DY112" s="121" t="s">
        <v>213</v>
      </c>
      <c r="DZ112" s="121">
        <v>2</v>
      </c>
      <c r="EA112" s="121" t="s">
        <v>6200</v>
      </c>
      <c r="EB112" s="121" t="s">
        <v>6188</v>
      </c>
      <c r="EC112" s="118" t="s">
        <v>47</v>
      </c>
      <c r="ED112" s="128" t="s">
        <v>6204</v>
      </c>
      <c r="EE112" s="125">
        <v>13000</v>
      </c>
      <c r="EF112" s="128" t="s">
        <v>6186</v>
      </c>
      <c r="EG112" s="128" t="s">
        <v>213</v>
      </c>
      <c r="EH112" s="128">
        <v>2</v>
      </c>
      <c r="EI112" s="128" t="s">
        <v>6200</v>
      </c>
      <c r="EJ112" s="128" t="s">
        <v>6188</v>
      </c>
      <c r="EK112" s="129" t="s">
        <v>47</v>
      </c>
      <c r="EL112" s="127" t="s">
        <v>6205</v>
      </c>
      <c r="EM112" s="117">
        <v>0</v>
      </c>
      <c r="EN112" s="121" t="s">
        <v>6186</v>
      </c>
      <c r="EO112" s="121" t="s">
        <v>213</v>
      </c>
      <c r="EP112" s="121">
        <v>2</v>
      </c>
      <c r="EQ112" s="121" t="s">
        <v>6200</v>
      </c>
      <c r="ER112" s="121" t="s">
        <v>6188</v>
      </c>
      <c r="ES112" s="118" t="s">
        <v>47</v>
      </c>
      <c r="ET112" s="128" t="s">
        <v>6206</v>
      </c>
      <c r="EU112" s="128">
        <v>0</v>
      </c>
      <c r="EV112" s="128">
        <v>0</v>
      </c>
      <c r="EW112" s="128" t="s">
        <v>213</v>
      </c>
      <c r="EX112" s="128">
        <v>2</v>
      </c>
      <c r="EY112" s="128">
        <v>0</v>
      </c>
      <c r="EZ112" s="128">
        <v>0</v>
      </c>
      <c r="FA112" s="129" t="s">
        <v>3632</v>
      </c>
      <c r="FB112" s="127" t="s">
        <v>6207</v>
      </c>
      <c r="FC112" s="121">
        <v>4</v>
      </c>
      <c r="FD112" s="121">
        <v>0</v>
      </c>
      <c r="FE112" s="121" t="s">
        <v>218</v>
      </c>
      <c r="FF112" s="121">
        <v>1</v>
      </c>
      <c r="FG112" s="121" t="s">
        <v>6208</v>
      </c>
      <c r="FH112" s="121">
        <v>0</v>
      </c>
      <c r="FI112" s="118" t="s">
        <v>3632</v>
      </c>
      <c r="FJ112" s="127" t="s">
        <v>6209</v>
      </c>
      <c r="FK112" s="128">
        <v>0</v>
      </c>
      <c r="FL112" s="128">
        <v>0</v>
      </c>
      <c r="FM112" s="128" t="s">
        <v>213</v>
      </c>
      <c r="FN112" s="128">
        <v>2</v>
      </c>
      <c r="FO112" s="128">
        <v>0</v>
      </c>
      <c r="FP112" s="125">
        <v>0</v>
      </c>
      <c r="FQ112" s="126" t="s">
        <v>5489</v>
      </c>
      <c r="FR112" s="127" t="s">
        <v>6210</v>
      </c>
      <c r="FS112" s="121">
        <v>0</v>
      </c>
      <c r="FT112" s="121">
        <v>0</v>
      </c>
      <c r="FU112" s="121" t="s">
        <v>213</v>
      </c>
      <c r="FV112" s="121">
        <v>2</v>
      </c>
      <c r="FW112" s="121">
        <v>0</v>
      </c>
      <c r="FX112" s="121">
        <v>0</v>
      </c>
      <c r="FY112" s="118" t="s">
        <v>5489</v>
      </c>
      <c r="FZ112" s="128" t="s">
        <v>6211</v>
      </c>
      <c r="GA112" s="128">
        <v>1</v>
      </c>
      <c r="GB112" s="128" t="s">
        <v>261</v>
      </c>
      <c r="GC112" s="128" t="s">
        <v>213</v>
      </c>
      <c r="GD112" s="128">
        <v>2</v>
      </c>
      <c r="GE112" s="128" t="s">
        <v>262</v>
      </c>
      <c r="GF112" s="128" t="s">
        <v>263</v>
      </c>
      <c r="GG112" s="129" t="s">
        <v>54</v>
      </c>
      <c r="GH112" s="127" t="s">
        <v>6212</v>
      </c>
      <c r="GI112" s="121">
        <v>0</v>
      </c>
      <c r="GJ112" s="121" t="s">
        <v>261</v>
      </c>
      <c r="GK112" s="121" t="s">
        <v>213</v>
      </c>
      <c r="GL112" s="121">
        <v>2</v>
      </c>
      <c r="GM112" s="121" t="s">
        <v>262</v>
      </c>
      <c r="GN112" s="121" t="s">
        <v>263</v>
      </c>
      <c r="GO112" s="118" t="s">
        <v>54</v>
      </c>
      <c r="GP112" s="128" t="s">
        <v>6213</v>
      </c>
      <c r="GQ112" s="128">
        <v>0</v>
      </c>
      <c r="GR112" s="128" t="s">
        <v>261</v>
      </c>
      <c r="GS112" s="128" t="s">
        <v>213</v>
      </c>
      <c r="GT112" s="128">
        <v>2</v>
      </c>
      <c r="GU112" s="128" t="s">
        <v>262</v>
      </c>
      <c r="GV112" s="128" t="s">
        <v>263</v>
      </c>
      <c r="GW112" s="129" t="s">
        <v>54</v>
      </c>
      <c r="GX112" s="127" t="s">
        <v>6214</v>
      </c>
      <c r="GY112" s="121">
        <v>0</v>
      </c>
      <c r="GZ112" s="121" t="s">
        <v>261</v>
      </c>
      <c r="HA112" s="121" t="s">
        <v>213</v>
      </c>
      <c r="HB112" s="121">
        <v>2</v>
      </c>
      <c r="HC112" s="121" t="s">
        <v>262</v>
      </c>
      <c r="HD112" s="121" t="s">
        <v>263</v>
      </c>
      <c r="HE112" s="118" t="s">
        <v>54</v>
      </c>
      <c r="HF112" s="128" t="s">
        <v>6215</v>
      </c>
      <c r="HG112" s="128">
        <v>0</v>
      </c>
      <c r="HH112" s="128" t="s">
        <v>261</v>
      </c>
      <c r="HI112" s="128" t="s">
        <v>213</v>
      </c>
      <c r="HJ112" s="128">
        <v>2</v>
      </c>
      <c r="HK112" s="128" t="s">
        <v>262</v>
      </c>
      <c r="HL112" s="128" t="s">
        <v>263</v>
      </c>
      <c r="HM112" s="129" t="s">
        <v>54</v>
      </c>
      <c r="HN112" s="127" t="s">
        <v>6216</v>
      </c>
      <c r="HO112" s="121">
        <v>0</v>
      </c>
      <c r="HP112" s="121" t="s">
        <v>261</v>
      </c>
      <c r="HQ112" s="121" t="s">
        <v>213</v>
      </c>
      <c r="HR112" s="121">
        <v>2</v>
      </c>
      <c r="HS112" s="121" t="s">
        <v>262</v>
      </c>
      <c r="HT112" s="121" t="s">
        <v>263</v>
      </c>
      <c r="HU112" s="118" t="s">
        <v>54</v>
      </c>
      <c r="HV112" s="128" t="s">
        <v>6217</v>
      </c>
      <c r="HW112" s="128">
        <v>0</v>
      </c>
      <c r="HX112" s="128" t="s">
        <v>261</v>
      </c>
      <c r="HY112" s="128" t="s">
        <v>213</v>
      </c>
      <c r="HZ112" s="128">
        <v>2</v>
      </c>
      <c r="IA112" s="128" t="s">
        <v>262</v>
      </c>
      <c r="IB112" s="128" t="s">
        <v>263</v>
      </c>
      <c r="IC112" s="129" t="s">
        <v>54</v>
      </c>
      <c r="ID112" s="127" t="s">
        <v>6218</v>
      </c>
      <c r="IE112" s="121">
        <v>1</v>
      </c>
      <c r="IF112" s="121" t="s">
        <v>261</v>
      </c>
      <c r="IG112" s="121" t="s">
        <v>213</v>
      </c>
      <c r="IH112" s="121">
        <v>2</v>
      </c>
      <c r="II112" s="121" t="s">
        <v>262</v>
      </c>
      <c r="IJ112" s="121" t="s">
        <v>263</v>
      </c>
      <c r="IK112" s="118" t="s">
        <v>54</v>
      </c>
      <c r="IL112" s="128" t="s">
        <v>6219</v>
      </c>
      <c r="IM112" s="128">
        <v>0</v>
      </c>
      <c r="IN112" s="128" t="s">
        <v>261</v>
      </c>
      <c r="IO112" s="128" t="s">
        <v>213</v>
      </c>
      <c r="IP112" s="128">
        <v>2</v>
      </c>
      <c r="IQ112" s="128" t="s">
        <v>262</v>
      </c>
      <c r="IR112" s="128" t="s">
        <v>263</v>
      </c>
      <c r="IS112" s="129" t="s">
        <v>54</v>
      </c>
    </row>
    <row r="113" spans="1:253" s="123" customFormat="1" ht="12.75" customHeight="1">
      <c r="A113" s="123" t="s">
        <v>6220</v>
      </c>
      <c r="B113" s="123" t="s">
        <v>207</v>
      </c>
      <c r="C113" s="123" t="s">
        <v>6221</v>
      </c>
      <c r="D113" s="123" t="s">
        <v>6222</v>
      </c>
      <c r="E113" s="123" t="s">
        <v>6223</v>
      </c>
      <c r="F113" s="123" t="s">
        <v>6224</v>
      </c>
      <c r="G113" s="116">
        <v>6700000</v>
      </c>
      <c r="H113" s="117" t="s">
        <v>2122</v>
      </c>
      <c r="I113" s="117" t="s">
        <v>218</v>
      </c>
      <c r="J113" s="117">
        <v>1</v>
      </c>
      <c r="K113" s="117" t="s">
        <v>6225</v>
      </c>
      <c r="L113" s="117" t="s">
        <v>2124</v>
      </c>
      <c r="M113" s="118" t="s">
        <v>400</v>
      </c>
      <c r="N113" s="127" t="s">
        <v>6226</v>
      </c>
      <c r="O113" s="119">
        <v>20720</v>
      </c>
      <c r="P113" s="119" t="s">
        <v>6227</v>
      </c>
      <c r="Q113" s="119" t="s">
        <v>218</v>
      </c>
      <c r="R113" s="119">
        <v>1</v>
      </c>
      <c r="S113" s="119" t="s">
        <v>1022</v>
      </c>
      <c r="T113" s="119" t="s">
        <v>2287</v>
      </c>
      <c r="U113" s="120" t="s">
        <v>1024</v>
      </c>
      <c r="V113" s="127" t="s">
        <v>6228</v>
      </c>
      <c r="W113" s="117">
        <v>6700000</v>
      </c>
      <c r="X113" s="117" t="s">
        <v>2122</v>
      </c>
      <c r="Y113" s="117" t="s">
        <v>218</v>
      </c>
      <c r="Z113" s="117">
        <v>1</v>
      </c>
      <c r="AA113" s="117" t="s">
        <v>6229</v>
      </c>
      <c r="AB113" s="117" t="s">
        <v>2124</v>
      </c>
      <c r="AC113" s="118" t="s">
        <v>400</v>
      </c>
      <c r="AD113" s="127" t="s">
        <v>6230</v>
      </c>
      <c r="AE113" s="125">
        <v>1400000</v>
      </c>
      <c r="AF113" s="125" t="s">
        <v>2122</v>
      </c>
      <c r="AG113" s="125" t="s">
        <v>213</v>
      </c>
      <c r="AH113" s="125">
        <v>2</v>
      </c>
      <c r="AI113" s="125" t="s">
        <v>6231</v>
      </c>
      <c r="AJ113" s="125" t="s">
        <v>2124</v>
      </c>
      <c r="AK113" s="126" t="s">
        <v>400</v>
      </c>
      <c r="AL113" s="127" t="s">
        <v>6232</v>
      </c>
      <c r="AM113" s="117">
        <v>454000</v>
      </c>
      <c r="AN113" s="117" t="s">
        <v>2132</v>
      </c>
      <c r="AO113" s="117" t="s">
        <v>213</v>
      </c>
      <c r="AP113" s="117">
        <v>2</v>
      </c>
      <c r="AQ113" s="117" t="s">
        <v>6233</v>
      </c>
      <c r="AR113" s="117" t="s">
        <v>6234</v>
      </c>
      <c r="AS113" s="118" t="s">
        <v>400</v>
      </c>
      <c r="AT113" s="128" t="s">
        <v>6235</v>
      </c>
      <c r="AU113" s="125" t="s">
        <v>230</v>
      </c>
      <c r="AV113" s="125">
        <v>0</v>
      </c>
      <c r="AW113" s="125" t="s">
        <v>213</v>
      </c>
      <c r="AX113" s="125">
        <v>2</v>
      </c>
      <c r="AY113" s="125">
        <v>0</v>
      </c>
      <c r="AZ113" s="125">
        <v>0</v>
      </c>
      <c r="BA113" s="126" t="s">
        <v>755</v>
      </c>
      <c r="BB113" s="127" t="s">
        <v>6236</v>
      </c>
      <c r="BC113" s="117">
        <v>2304</v>
      </c>
      <c r="BD113" s="117" t="s">
        <v>6237</v>
      </c>
      <c r="BE113" s="117" t="s">
        <v>213</v>
      </c>
      <c r="BF113" s="117">
        <v>2</v>
      </c>
      <c r="BG113" s="117" t="s">
        <v>6238</v>
      </c>
      <c r="BH113" s="117" t="s">
        <v>2139</v>
      </c>
      <c r="BI113" s="118" t="s">
        <v>400</v>
      </c>
      <c r="BJ113" s="128" t="s">
        <v>6239</v>
      </c>
      <c r="BK113" s="128">
        <v>736</v>
      </c>
      <c r="BL113" s="128" t="s">
        <v>6240</v>
      </c>
      <c r="BM113" s="128" t="s">
        <v>300</v>
      </c>
      <c r="BN113" s="128">
        <v>3</v>
      </c>
      <c r="BO113" s="128" t="s">
        <v>6241</v>
      </c>
      <c r="BP113" s="125" t="s">
        <v>6242</v>
      </c>
      <c r="BQ113" s="129" t="s">
        <v>50</v>
      </c>
      <c r="BR113" s="127" t="s">
        <v>6243</v>
      </c>
      <c r="BS113" s="121" t="s">
        <v>230</v>
      </c>
      <c r="BT113" s="121">
        <v>0</v>
      </c>
      <c r="BU113" s="121" t="s">
        <v>213</v>
      </c>
      <c r="BV113" s="121">
        <v>2</v>
      </c>
      <c r="BW113" s="121">
        <v>0</v>
      </c>
      <c r="BX113" s="121">
        <v>0</v>
      </c>
      <c r="BY113" s="118" t="s">
        <v>755</v>
      </c>
      <c r="BZ113" s="128" t="s">
        <v>6244</v>
      </c>
      <c r="CA113" s="128" t="s">
        <v>230</v>
      </c>
      <c r="CB113" s="128">
        <v>0</v>
      </c>
      <c r="CC113" s="128" t="s">
        <v>230</v>
      </c>
      <c r="CD113" s="128" t="s">
        <v>230</v>
      </c>
      <c r="CE113" s="128">
        <v>0</v>
      </c>
      <c r="CF113" s="128">
        <v>0</v>
      </c>
      <c r="CG113" s="129" t="s">
        <v>755</v>
      </c>
      <c r="CH113" s="127" t="s">
        <v>6245</v>
      </c>
      <c r="CI113" s="128" t="e">
        <v>#N/A</v>
      </c>
      <c r="CJ113" s="128" t="e">
        <v>#N/A</v>
      </c>
      <c r="CK113" s="128" t="e">
        <v>#N/A</v>
      </c>
      <c r="CL113" s="128" t="e">
        <v>#N/A</v>
      </c>
      <c r="CM113" s="128" t="e">
        <v>#N/A</v>
      </c>
      <c r="CN113" s="128" t="e">
        <v>#N/A</v>
      </c>
      <c r="CO113" s="130" t="e">
        <v>#N/A</v>
      </c>
      <c r="CP113" s="128" t="s">
        <v>6246</v>
      </c>
      <c r="CQ113" s="121" t="s">
        <v>230</v>
      </c>
      <c r="CR113" s="121" t="s">
        <v>230</v>
      </c>
      <c r="CS113" s="121" t="s">
        <v>230</v>
      </c>
      <c r="CT113" s="121" t="s">
        <v>230</v>
      </c>
      <c r="CU113" s="121" t="s">
        <v>6247</v>
      </c>
      <c r="CV113" s="121" t="s">
        <v>6248</v>
      </c>
      <c r="CW113" s="118" t="s">
        <v>2242</v>
      </c>
      <c r="CX113" s="128" t="s">
        <v>6249</v>
      </c>
      <c r="CY113" s="125">
        <v>643000</v>
      </c>
      <c r="CZ113" s="125" t="s">
        <v>6250</v>
      </c>
      <c r="DA113" s="125" t="s">
        <v>213</v>
      </c>
      <c r="DB113" s="125">
        <v>2</v>
      </c>
      <c r="DC113" s="125" t="s">
        <v>6251</v>
      </c>
      <c r="DD113" s="125" t="s">
        <v>6252</v>
      </c>
      <c r="DE113" s="131" t="s">
        <v>50</v>
      </c>
      <c r="DF113" s="127" t="s">
        <v>6253</v>
      </c>
      <c r="DG113" s="117">
        <v>5300000</v>
      </c>
      <c r="DH113" s="121" t="s">
        <v>6250</v>
      </c>
      <c r="DI113" s="121" t="s">
        <v>213</v>
      </c>
      <c r="DJ113" s="121">
        <v>2</v>
      </c>
      <c r="DK113" s="121" t="s">
        <v>6251</v>
      </c>
      <c r="DL113" s="121" t="s">
        <v>6252</v>
      </c>
      <c r="DM113" s="118" t="s">
        <v>50</v>
      </c>
      <c r="DN113" s="128" t="s">
        <v>6254</v>
      </c>
      <c r="DO113" s="125">
        <v>757000</v>
      </c>
      <c r="DP113" s="128" t="s">
        <v>6250</v>
      </c>
      <c r="DQ113" s="128" t="s">
        <v>213</v>
      </c>
      <c r="DR113" s="128">
        <v>2</v>
      </c>
      <c r="DS113" s="128" t="s">
        <v>6251</v>
      </c>
      <c r="DT113" s="128" t="s">
        <v>6252</v>
      </c>
      <c r="DU113" s="129" t="s">
        <v>50</v>
      </c>
      <c r="DV113" s="127" t="s">
        <v>6255</v>
      </c>
      <c r="DW113" s="117">
        <v>548000</v>
      </c>
      <c r="DX113" s="121" t="s">
        <v>6250</v>
      </c>
      <c r="DY113" s="121" t="s">
        <v>213</v>
      </c>
      <c r="DZ113" s="121">
        <v>2</v>
      </c>
      <c r="EA113" s="121" t="s">
        <v>6251</v>
      </c>
      <c r="EB113" s="121" t="s">
        <v>6252</v>
      </c>
      <c r="EC113" s="118" t="s">
        <v>50</v>
      </c>
      <c r="ED113" s="128" t="s">
        <v>6256</v>
      </c>
      <c r="EE113" s="125">
        <v>95000</v>
      </c>
      <c r="EF113" s="128" t="s">
        <v>6250</v>
      </c>
      <c r="EG113" s="128" t="s">
        <v>213</v>
      </c>
      <c r="EH113" s="128">
        <v>2</v>
      </c>
      <c r="EI113" s="128" t="s">
        <v>6251</v>
      </c>
      <c r="EJ113" s="128" t="s">
        <v>6252</v>
      </c>
      <c r="EK113" s="129" t="s">
        <v>50</v>
      </c>
      <c r="EL113" s="127" t="s">
        <v>6257</v>
      </c>
      <c r="EM113" s="117">
        <v>0</v>
      </c>
      <c r="EN113" s="121" t="s">
        <v>6258</v>
      </c>
      <c r="EO113" s="121" t="s">
        <v>213</v>
      </c>
      <c r="EP113" s="121">
        <v>2</v>
      </c>
      <c r="EQ113" s="121" t="s">
        <v>6259</v>
      </c>
      <c r="ER113" s="121" t="s">
        <v>6260</v>
      </c>
      <c r="ES113" s="118" t="s">
        <v>400</v>
      </c>
      <c r="ET113" s="128" t="s">
        <v>6261</v>
      </c>
      <c r="EU113" s="128">
        <v>399</v>
      </c>
      <c r="EV113" s="128" t="s">
        <v>6262</v>
      </c>
      <c r="EW113" s="128" t="s">
        <v>300</v>
      </c>
      <c r="EX113" s="128">
        <v>3</v>
      </c>
      <c r="EY113" s="128" t="s">
        <v>6263</v>
      </c>
      <c r="EZ113" s="128" t="s">
        <v>6242</v>
      </c>
      <c r="FA113" s="129" t="s">
        <v>400</v>
      </c>
      <c r="FB113" s="127" t="s">
        <v>6264</v>
      </c>
      <c r="FC113" s="121">
        <v>3</v>
      </c>
      <c r="FD113" s="121">
        <v>0</v>
      </c>
      <c r="FE113" s="121" t="s">
        <v>213</v>
      </c>
      <c r="FF113" s="121">
        <v>2</v>
      </c>
      <c r="FG113" s="121" t="s">
        <v>2269</v>
      </c>
      <c r="FH113" s="121">
        <v>0</v>
      </c>
      <c r="FI113" s="118" t="s">
        <v>755</v>
      </c>
      <c r="FJ113" s="127" t="s">
        <v>6265</v>
      </c>
      <c r="FK113" s="128" t="s">
        <v>230</v>
      </c>
      <c r="FL113" s="128">
        <v>0</v>
      </c>
      <c r="FM113" s="128" t="s">
        <v>213</v>
      </c>
      <c r="FN113" s="128">
        <v>2</v>
      </c>
      <c r="FO113" s="128">
        <v>0</v>
      </c>
      <c r="FP113" s="125">
        <v>0</v>
      </c>
      <c r="FQ113" s="126" t="s">
        <v>755</v>
      </c>
      <c r="FR113" s="127" t="s">
        <v>6266</v>
      </c>
      <c r="FS113" s="121" t="s">
        <v>230</v>
      </c>
      <c r="FT113" s="121">
        <v>0</v>
      </c>
      <c r="FU113" s="121" t="s">
        <v>213</v>
      </c>
      <c r="FV113" s="121">
        <v>2</v>
      </c>
      <c r="FW113" s="121">
        <v>0</v>
      </c>
      <c r="FX113" s="121">
        <v>0</v>
      </c>
      <c r="FY113" s="118" t="s">
        <v>755</v>
      </c>
      <c r="FZ113" s="128" t="s">
        <v>6267</v>
      </c>
      <c r="GA113" s="128">
        <v>0</v>
      </c>
      <c r="GB113" s="128" t="s">
        <v>634</v>
      </c>
      <c r="GC113" s="128" t="s">
        <v>218</v>
      </c>
      <c r="GD113" s="128">
        <v>1</v>
      </c>
      <c r="GE113" s="128" t="s">
        <v>635</v>
      </c>
      <c r="GF113" s="128" t="s">
        <v>636</v>
      </c>
      <c r="GG113" s="129" t="s">
        <v>1233</v>
      </c>
      <c r="GH113" s="127" t="s">
        <v>6268</v>
      </c>
      <c r="GI113" s="121">
        <v>2</v>
      </c>
      <c r="GJ113" s="121" t="s">
        <v>634</v>
      </c>
      <c r="GK113" s="121" t="s">
        <v>218</v>
      </c>
      <c r="GL113" s="121">
        <v>1</v>
      </c>
      <c r="GM113" s="121" t="s">
        <v>635</v>
      </c>
      <c r="GN113" s="121" t="s">
        <v>636</v>
      </c>
      <c r="GO113" s="118" t="s">
        <v>1233</v>
      </c>
      <c r="GP113" s="128" t="s">
        <v>6269</v>
      </c>
      <c r="GQ113" s="128">
        <v>1</v>
      </c>
      <c r="GR113" s="128" t="s">
        <v>634</v>
      </c>
      <c r="GS113" s="128" t="s">
        <v>218</v>
      </c>
      <c r="GT113" s="128">
        <v>1</v>
      </c>
      <c r="GU113" s="128" t="s">
        <v>635</v>
      </c>
      <c r="GV113" s="128" t="s">
        <v>636</v>
      </c>
      <c r="GW113" s="129" t="s">
        <v>1233</v>
      </c>
      <c r="GX113" s="127" t="s">
        <v>6270</v>
      </c>
      <c r="GY113" s="121">
        <v>0</v>
      </c>
      <c r="GZ113" s="121" t="s">
        <v>634</v>
      </c>
      <c r="HA113" s="121" t="s">
        <v>218</v>
      </c>
      <c r="HB113" s="121">
        <v>1</v>
      </c>
      <c r="HC113" s="121" t="s">
        <v>635</v>
      </c>
      <c r="HD113" s="121" t="s">
        <v>636</v>
      </c>
      <c r="HE113" s="118" t="s">
        <v>1233</v>
      </c>
      <c r="HF113" s="128" t="s">
        <v>6271</v>
      </c>
      <c r="HG113" s="128">
        <v>0</v>
      </c>
      <c r="HH113" s="128" t="s">
        <v>634</v>
      </c>
      <c r="HI113" s="128" t="s">
        <v>218</v>
      </c>
      <c r="HJ113" s="128">
        <v>1</v>
      </c>
      <c r="HK113" s="128" t="s">
        <v>635</v>
      </c>
      <c r="HL113" s="128" t="s">
        <v>636</v>
      </c>
      <c r="HM113" s="129" t="s">
        <v>1233</v>
      </c>
      <c r="HN113" s="127" t="s">
        <v>6272</v>
      </c>
      <c r="HO113" s="121">
        <v>2</v>
      </c>
      <c r="HP113" s="121" t="s">
        <v>634</v>
      </c>
      <c r="HQ113" s="121" t="s">
        <v>218</v>
      </c>
      <c r="HR113" s="121">
        <v>1</v>
      </c>
      <c r="HS113" s="121" t="s">
        <v>635</v>
      </c>
      <c r="HT113" s="121" t="s">
        <v>636</v>
      </c>
      <c r="HU113" s="118" t="s">
        <v>1233</v>
      </c>
      <c r="HV113" s="128" t="s">
        <v>6273</v>
      </c>
      <c r="HW113" s="128">
        <v>1</v>
      </c>
      <c r="HX113" s="128" t="s">
        <v>634</v>
      </c>
      <c r="HY113" s="128" t="s">
        <v>218</v>
      </c>
      <c r="HZ113" s="128">
        <v>1</v>
      </c>
      <c r="IA113" s="128" t="s">
        <v>635</v>
      </c>
      <c r="IB113" s="128" t="s">
        <v>636</v>
      </c>
      <c r="IC113" s="129" t="s">
        <v>1233</v>
      </c>
      <c r="ID113" s="127" t="s">
        <v>6274</v>
      </c>
      <c r="IE113" s="121">
        <v>0</v>
      </c>
      <c r="IF113" s="121" t="s">
        <v>634</v>
      </c>
      <c r="IG113" s="121" t="s">
        <v>218</v>
      </c>
      <c r="IH113" s="121">
        <v>1</v>
      </c>
      <c r="II113" s="121" t="s">
        <v>635</v>
      </c>
      <c r="IJ113" s="121" t="s">
        <v>636</v>
      </c>
      <c r="IK113" s="118" t="s">
        <v>1233</v>
      </c>
      <c r="IL113" s="128" t="s">
        <v>6275</v>
      </c>
      <c r="IM113" s="128">
        <v>2</v>
      </c>
      <c r="IN113" s="128" t="s">
        <v>634</v>
      </c>
      <c r="IO113" s="128" t="s">
        <v>218</v>
      </c>
      <c r="IP113" s="128">
        <v>1</v>
      </c>
      <c r="IQ113" s="128" t="s">
        <v>635</v>
      </c>
      <c r="IR113" s="128" t="s">
        <v>636</v>
      </c>
      <c r="IS113" s="129" t="s">
        <v>1233</v>
      </c>
    </row>
    <row r="114" spans="1:253" s="123" customFormat="1" ht="12.75" customHeight="1">
      <c r="A114" s="123" t="s">
        <v>6276</v>
      </c>
      <c r="B114" s="123" t="s">
        <v>207</v>
      </c>
      <c r="C114" s="123" t="s">
        <v>6277</v>
      </c>
      <c r="D114" s="123" t="s">
        <v>6278</v>
      </c>
      <c r="E114" s="123" t="s">
        <v>6279</v>
      </c>
      <c r="F114" s="123" t="s">
        <v>6280</v>
      </c>
      <c r="G114" s="116">
        <v>12300000</v>
      </c>
      <c r="H114" s="117" t="s">
        <v>6281</v>
      </c>
      <c r="I114" s="117" t="s">
        <v>213</v>
      </c>
      <c r="J114" s="117">
        <v>2</v>
      </c>
      <c r="K114" s="117" t="s">
        <v>6282</v>
      </c>
      <c r="L114" s="117" t="s">
        <v>6283</v>
      </c>
      <c r="M114" s="118" t="s">
        <v>45</v>
      </c>
      <c r="N114" s="127" t="s">
        <v>6284</v>
      </c>
      <c r="O114" s="119">
        <v>627340</v>
      </c>
      <c r="P114" s="119" t="s">
        <v>6285</v>
      </c>
      <c r="Q114" s="119" t="s">
        <v>218</v>
      </c>
      <c r="R114" s="119">
        <v>1</v>
      </c>
      <c r="S114" s="119" t="s">
        <v>6286</v>
      </c>
      <c r="T114" s="119" t="s">
        <v>6287</v>
      </c>
      <c r="U114" s="120" t="s">
        <v>2360</v>
      </c>
      <c r="V114" s="127" t="s">
        <v>6288</v>
      </c>
      <c r="W114" s="117">
        <v>12300000</v>
      </c>
      <c r="X114" s="117" t="s">
        <v>6281</v>
      </c>
      <c r="Y114" s="117" t="s">
        <v>213</v>
      </c>
      <c r="Z114" s="117">
        <v>2</v>
      </c>
      <c r="AA114" s="117" t="s">
        <v>6289</v>
      </c>
      <c r="AB114" s="117" t="s">
        <v>6283</v>
      </c>
      <c r="AC114" s="118" t="s">
        <v>45</v>
      </c>
      <c r="AD114" s="127" t="s">
        <v>6290</v>
      </c>
      <c r="AE114" s="125">
        <v>12300000</v>
      </c>
      <c r="AF114" s="125" t="s">
        <v>6281</v>
      </c>
      <c r="AG114" s="125" t="s">
        <v>213</v>
      </c>
      <c r="AH114" s="125">
        <v>2</v>
      </c>
      <c r="AI114" s="125" t="s">
        <v>6291</v>
      </c>
      <c r="AJ114" s="125" t="s">
        <v>6283</v>
      </c>
      <c r="AK114" s="126" t="s">
        <v>45</v>
      </c>
      <c r="AL114" s="127" t="s">
        <v>6292</v>
      </c>
      <c r="AM114" s="117">
        <v>4277000</v>
      </c>
      <c r="AN114" s="117" t="s">
        <v>6293</v>
      </c>
      <c r="AO114" s="117" t="s">
        <v>300</v>
      </c>
      <c r="AP114" s="117">
        <v>3</v>
      </c>
      <c r="AQ114" s="117" t="s">
        <v>6294</v>
      </c>
      <c r="AR114" s="117" t="s">
        <v>6295</v>
      </c>
      <c r="AS114" s="118" t="s">
        <v>45</v>
      </c>
      <c r="AT114" s="128" t="s">
        <v>6296</v>
      </c>
      <c r="AU114" s="125" t="s">
        <v>230</v>
      </c>
      <c r="AV114" s="125" t="s">
        <v>6297</v>
      </c>
      <c r="AW114" s="125" t="s">
        <v>230</v>
      </c>
      <c r="AX114" s="125" t="s">
        <v>230</v>
      </c>
      <c r="AY114" s="125" t="s">
        <v>6298</v>
      </c>
      <c r="AZ114" s="125" t="s">
        <v>6299</v>
      </c>
      <c r="BA114" s="126" t="s">
        <v>1362</v>
      </c>
      <c r="BB114" s="127" t="s">
        <v>6300</v>
      </c>
      <c r="BC114" s="117" t="s">
        <v>230</v>
      </c>
      <c r="BD114" s="117" t="s">
        <v>230</v>
      </c>
      <c r="BE114" s="117" t="s">
        <v>230</v>
      </c>
      <c r="BF114" s="117" t="s">
        <v>230</v>
      </c>
      <c r="BG114" s="117" t="s">
        <v>230</v>
      </c>
      <c r="BH114" s="117" t="s">
        <v>230</v>
      </c>
      <c r="BI114" s="118" t="s">
        <v>2360</v>
      </c>
      <c r="BJ114" s="128" t="s">
        <v>6301</v>
      </c>
      <c r="BK114" s="128">
        <v>1491</v>
      </c>
      <c r="BL114" s="128" t="s">
        <v>6302</v>
      </c>
      <c r="BM114" s="128" t="s">
        <v>300</v>
      </c>
      <c r="BN114" s="128">
        <v>3</v>
      </c>
      <c r="BO114" s="128" t="s">
        <v>6303</v>
      </c>
      <c r="BP114" s="125" t="s">
        <v>674</v>
      </c>
      <c r="BQ114" s="129" t="s">
        <v>45</v>
      </c>
      <c r="BR114" s="127" t="s">
        <v>6304</v>
      </c>
      <c r="BS114" s="121" t="s">
        <v>230</v>
      </c>
      <c r="BT114" s="121">
        <v>0</v>
      </c>
      <c r="BU114" s="121" t="s">
        <v>230</v>
      </c>
      <c r="BV114" s="121" t="s">
        <v>230</v>
      </c>
      <c r="BW114" s="121">
        <v>0</v>
      </c>
      <c r="BX114" s="121">
        <v>0</v>
      </c>
      <c r="BY114" s="118" t="s">
        <v>6305</v>
      </c>
      <c r="BZ114" s="128" t="s">
        <v>6306</v>
      </c>
      <c r="CA114" s="128" t="s">
        <v>230</v>
      </c>
      <c r="CB114" s="128">
        <v>0</v>
      </c>
      <c r="CC114" s="128" t="s">
        <v>230</v>
      </c>
      <c r="CD114" s="128" t="s">
        <v>230</v>
      </c>
      <c r="CE114" s="128">
        <v>0</v>
      </c>
      <c r="CF114" s="128">
        <v>0</v>
      </c>
      <c r="CG114" s="129" t="s">
        <v>6305</v>
      </c>
      <c r="CH114" s="127" t="s">
        <v>6307</v>
      </c>
      <c r="CI114" s="128" t="e">
        <v>#N/A</v>
      </c>
      <c r="CJ114" s="128" t="e">
        <v>#N/A</v>
      </c>
      <c r="CK114" s="128" t="e">
        <v>#N/A</v>
      </c>
      <c r="CL114" s="128" t="e">
        <v>#N/A</v>
      </c>
      <c r="CM114" s="128" t="e">
        <v>#N/A</v>
      </c>
      <c r="CN114" s="128" t="e">
        <v>#N/A</v>
      </c>
      <c r="CO114" s="130" t="e">
        <v>#N/A</v>
      </c>
      <c r="CP114" s="128" t="s">
        <v>6308</v>
      </c>
      <c r="CQ114" s="121" t="s">
        <v>230</v>
      </c>
      <c r="CR114" s="121" t="s">
        <v>230</v>
      </c>
      <c r="CS114" s="121" t="s">
        <v>230</v>
      </c>
      <c r="CT114" s="121" t="s">
        <v>230</v>
      </c>
      <c r="CU114" s="121" t="s">
        <v>230</v>
      </c>
      <c r="CV114" s="121" t="s">
        <v>230</v>
      </c>
      <c r="CW114" s="118" t="s">
        <v>2360</v>
      </c>
      <c r="CX114" s="128" t="s">
        <v>6309</v>
      </c>
      <c r="CY114" s="125">
        <v>5900000</v>
      </c>
      <c r="CZ114" s="125" t="s">
        <v>6281</v>
      </c>
      <c r="DA114" s="125" t="s">
        <v>213</v>
      </c>
      <c r="DB114" s="125">
        <v>2</v>
      </c>
      <c r="DC114" s="125" t="s">
        <v>6310</v>
      </c>
      <c r="DD114" s="125" t="s">
        <v>6283</v>
      </c>
      <c r="DE114" s="131" t="s">
        <v>45</v>
      </c>
      <c r="DF114" s="127" t="s">
        <v>6311</v>
      </c>
      <c r="DG114" s="117">
        <v>0</v>
      </c>
      <c r="DH114" s="121" t="s">
        <v>6281</v>
      </c>
      <c r="DI114" s="121" t="s">
        <v>213</v>
      </c>
      <c r="DJ114" s="121">
        <v>2</v>
      </c>
      <c r="DK114" s="121" t="s">
        <v>6310</v>
      </c>
      <c r="DL114" s="121" t="s">
        <v>6283</v>
      </c>
      <c r="DM114" s="118" t="s">
        <v>45</v>
      </c>
      <c r="DN114" s="128" t="s">
        <v>6312</v>
      </c>
      <c r="DO114" s="125">
        <v>6400000</v>
      </c>
      <c r="DP114" s="128" t="s">
        <v>6281</v>
      </c>
      <c r="DQ114" s="128" t="s">
        <v>213</v>
      </c>
      <c r="DR114" s="128">
        <v>2</v>
      </c>
      <c r="DS114" s="128" t="s">
        <v>6310</v>
      </c>
      <c r="DT114" s="128" t="s">
        <v>6283</v>
      </c>
      <c r="DU114" s="129" t="s">
        <v>45</v>
      </c>
      <c r="DV114" s="127" t="s">
        <v>6313</v>
      </c>
      <c r="DW114" s="117">
        <v>0</v>
      </c>
      <c r="DX114" s="121" t="s">
        <v>6281</v>
      </c>
      <c r="DY114" s="121" t="s">
        <v>213</v>
      </c>
      <c r="DZ114" s="121">
        <v>2</v>
      </c>
      <c r="EA114" s="121" t="s">
        <v>6310</v>
      </c>
      <c r="EB114" s="121" t="s">
        <v>6283</v>
      </c>
      <c r="EC114" s="118" t="s">
        <v>45</v>
      </c>
      <c r="ED114" s="128" t="s">
        <v>6314</v>
      </c>
      <c r="EE114" s="125">
        <v>5782000</v>
      </c>
      <c r="EF114" s="128" t="s">
        <v>6281</v>
      </c>
      <c r="EG114" s="128" t="s">
        <v>213</v>
      </c>
      <c r="EH114" s="128">
        <v>2</v>
      </c>
      <c r="EI114" s="128" t="s">
        <v>6310</v>
      </c>
      <c r="EJ114" s="128" t="s">
        <v>6283</v>
      </c>
      <c r="EK114" s="129" t="s">
        <v>45</v>
      </c>
      <c r="EL114" s="127" t="s">
        <v>6315</v>
      </c>
      <c r="EM114" s="117">
        <v>118000</v>
      </c>
      <c r="EN114" s="121" t="s">
        <v>6281</v>
      </c>
      <c r="EO114" s="121" t="s">
        <v>213</v>
      </c>
      <c r="EP114" s="121">
        <v>2</v>
      </c>
      <c r="EQ114" s="121" t="s">
        <v>6310</v>
      </c>
      <c r="ER114" s="121" t="s">
        <v>6283</v>
      </c>
      <c r="ES114" s="118" t="s">
        <v>45</v>
      </c>
      <c r="ET114" s="128" t="s">
        <v>6316</v>
      </c>
      <c r="EU114" s="128">
        <v>1479</v>
      </c>
      <c r="EV114" s="128" t="s">
        <v>6317</v>
      </c>
      <c r="EW114" s="128" t="s">
        <v>213</v>
      </c>
      <c r="EX114" s="128">
        <v>2</v>
      </c>
      <c r="EY114" s="128" t="s">
        <v>6318</v>
      </c>
      <c r="EZ114" s="128" t="s">
        <v>6319</v>
      </c>
      <c r="FA114" s="129" t="s">
        <v>68</v>
      </c>
      <c r="FB114" s="127" t="s">
        <v>6320</v>
      </c>
      <c r="FC114" s="121">
        <v>5</v>
      </c>
      <c r="FD114" s="121">
        <v>0</v>
      </c>
      <c r="FE114" s="121" t="s">
        <v>218</v>
      </c>
      <c r="FF114" s="121">
        <v>1</v>
      </c>
      <c r="FG114" s="121">
        <v>0</v>
      </c>
      <c r="FH114" s="121">
        <v>0</v>
      </c>
      <c r="FI114" s="118" t="s">
        <v>6305</v>
      </c>
      <c r="FJ114" s="127" t="s">
        <v>6321</v>
      </c>
      <c r="FK114" s="128" t="s">
        <v>230</v>
      </c>
      <c r="FL114" s="128">
        <v>0</v>
      </c>
      <c r="FM114" s="128" t="s">
        <v>230</v>
      </c>
      <c r="FN114" s="128" t="s">
        <v>230</v>
      </c>
      <c r="FO114" s="128">
        <v>0</v>
      </c>
      <c r="FP114" s="125">
        <v>0</v>
      </c>
      <c r="FQ114" s="126" t="s">
        <v>6305</v>
      </c>
      <c r="FR114" s="127" t="s">
        <v>6322</v>
      </c>
      <c r="FS114" s="121" t="s">
        <v>230</v>
      </c>
      <c r="FT114" s="121">
        <v>0</v>
      </c>
      <c r="FU114" s="121" t="s">
        <v>230</v>
      </c>
      <c r="FV114" s="121" t="s">
        <v>230</v>
      </c>
      <c r="FW114" s="121">
        <v>0</v>
      </c>
      <c r="FX114" s="121">
        <v>0</v>
      </c>
      <c r="FY114" s="118" t="s">
        <v>6305</v>
      </c>
      <c r="FZ114" s="128" t="s">
        <v>6323</v>
      </c>
      <c r="GA114" s="128">
        <v>1</v>
      </c>
      <c r="GB114" s="128" t="s">
        <v>261</v>
      </c>
      <c r="GC114" s="128" t="s">
        <v>213</v>
      </c>
      <c r="GD114" s="128">
        <v>2</v>
      </c>
      <c r="GE114" s="128" t="s">
        <v>262</v>
      </c>
      <c r="GF114" s="128" t="s">
        <v>263</v>
      </c>
      <c r="GG114" s="129" t="s">
        <v>68</v>
      </c>
      <c r="GH114" s="127" t="s">
        <v>6324</v>
      </c>
      <c r="GI114" s="121">
        <v>1</v>
      </c>
      <c r="GJ114" s="121" t="s">
        <v>261</v>
      </c>
      <c r="GK114" s="121" t="s">
        <v>213</v>
      </c>
      <c r="GL114" s="121">
        <v>2</v>
      </c>
      <c r="GM114" s="121" t="s">
        <v>262</v>
      </c>
      <c r="GN114" s="121" t="s">
        <v>263</v>
      </c>
      <c r="GO114" s="118" t="s">
        <v>68</v>
      </c>
      <c r="GP114" s="128" t="s">
        <v>6325</v>
      </c>
      <c r="GQ114" s="128">
        <v>2</v>
      </c>
      <c r="GR114" s="128" t="s">
        <v>261</v>
      </c>
      <c r="GS114" s="128" t="s">
        <v>213</v>
      </c>
      <c r="GT114" s="128">
        <v>2</v>
      </c>
      <c r="GU114" s="128" t="s">
        <v>262</v>
      </c>
      <c r="GV114" s="128" t="s">
        <v>263</v>
      </c>
      <c r="GW114" s="129" t="s">
        <v>68</v>
      </c>
      <c r="GX114" s="127" t="s">
        <v>6326</v>
      </c>
      <c r="GY114" s="121">
        <v>3</v>
      </c>
      <c r="GZ114" s="121" t="s">
        <v>261</v>
      </c>
      <c r="HA114" s="121" t="s">
        <v>213</v>
      </c>
      <c r="HB114" s="121">
        <v>2</v>
      </c>
      <c r="HC114" s="121" t="s">
        <v>262</v>
      </c>
      <c r="HD114" s="121" t="s">
        <v>263</v>
      </c>
      <c r="HE114" s="118" t="s">
        <v>68</v>
      </c>
      <c r="HF114" s="128" t="s">
        <v>6327</v>
      </c>
      <c r="HG114" s="128">
        <v>1</v>
      </c>
      <c r="HH114" s="128" t="s">
        <v>261</v>
      </c>
      <c r="HI114" s="128" t="s">
        <v>213</v>
      </c>
      <c r="HJ114" s="128">
        <v>2</v>
      </c>
      <c r="HK114" s="128" t="s">
        <v>262</v>
      </c>
      <c r="HL114" s="128" t="s">
        <v>263</v>
      </c>
      <c r="HM114" s="129" t="s">
        <v>68</v>
      </c>
      <c r="HN114" s="127" t="s">
        <v>6328</v>
      </c>
      <c r="HO114" s="121">
        <v>2</v>
      </c>
      <c r="HP114" s="121" t="s">
        <v>261</v>
      </c>
      <c r="HQ114" s="121" t="s">
        <v>213</v>
      </c>
      <c r="HR114" s="121">
        <v>2</v>
      </c>
      <c r="HS114" s="121" t="s">
        <v>262</v>
      </c>
      <c r="HT114" s="121" t="s">
        <v>263</v>
      </c>
      <c r="HU114" s="118" t="s">
        <v>68</v>
      </c>
      <c r="HV114" s="128" t="s">
        <v>6329</v>
      </c>
      <c r="HW114" s="128">
        <v>3</v>
      </c>
      <c r="HX114" s="128" t="s">
        <v>261</v>
      </c>
      <c r="HY114" s="128" t="s">
        <v>213</v>
      </c>
      <c r="HZ114" s="128">
        <v>2</v>
      </c>
      <c r="IA114" s="128" t="s">
        <v>262</v>
      </c>
      <c r="IB114" s="128" t="s">
        <v>263</v>
      </c>
      <c r="IC114" s="129" t="s">
        <v>68</v>
      </c>
      <c r="ID114" s="127" t="s">
        <v>6330</v>
      </c>
      <c r="IE114" s="121">
        <v>2</v>
      </c>
      <c r="IF114" s="121" t="s">
        <v>261</v>
      </c>
      <c r="IG114" s="121" t="s">
        <v>213</v>
      </c>
      <c r="IH114" s="121">
        <v>2</v>
      </c>
      <c r="II114" s="121" t="s">
        <v>262</v>
      </c>
      <c r="IJ114" s="121" t="s">
        <v>263</v>
      </c>
      <c r="IK114" s="118" t="s">
        <v>68</v>
      </c>
      <c r="IL114" s="128" t="s">
        <v>6331</v>
      </c>
      <c r="IM114" s="128">
        <v>2</v>
      </c>
      <c r="IN114" s="128" t="s">
        <v>261</v>
      </c>
      <c r="IO114" s="128" t="s">
        <v>213</v>
      </c>
      <c r="IP114" s="128">
        <v>2</v>
      </c>
      <c r="IQ114" s="128" t="s">
        <v>262</v>
      </c>
      <c r="IR114" s="128" t="s">
        <v>263</v>
      </c>
      <c r="IS114" s="129" t="s">
        <v>68</v>
      </c>
    </row>
    <row r="115" spans="1:253" s="123" customFormat="1" ht="12.75" customHeight="1">
      <c r="A115" s="123" t="s">
        <v>6332</v>
      </c>
      <c r="B115" s="123" t="s">
        <v>512</v>
      </c>
      <c r="C115" s="123" t="s">
        <v>6333</v>
      </c>
      <c r="D115" s="123" t="s">
        <v>6278</v>
      </c>
      <c r="E115" s="123" t="s">
        <v>6279</v>
      </c>
      <c r="F115" s="123" t="s">
        <v>6334</v>
      </c>
      <c r="G115" s="116">
        <v>12328000</v>
      </c>
      <c r="H115" s="117" t="s">
        <v>6335</v>
      </c>
      <c r="I115" s="117" t="s">
        <v>213</v>
      </c>
      <c r="J115" s="117">
        <v>2</v>
      </c>
      <c r="K115" s="117" t="s">
        <v>6336</v>
      </c>
      <c r="L115" s="117" t="s">
        <v>6337</v>
      </c>
      <c r="M115" s="118" t="s">
        <v>1362</v>
      </c>
      <c r="N115" s="127" t="s">
        <v>6338</v>
      </c>
      <c r="O115" s="119">
        <v>28220</v>
      </c>
      <c r="P115" s="119" t="s">
        <v>6339</v>
      </c>
      <c r="Q115" s="119" t="s">
        <v>218</v>
      </c>
      <c r="R115" s="119">
        <v>1</v>
      </c>
      <c r="S115" s="119" t="s">
        <v>6340</v>
      </c>
      <c r="T115" s="119" t="s">
        <v>6341</v>
      </c>
      <c r="U115" s="120" t="s">
        <v>6342</v>
      </c>
      <c r="V115" s="127" t="s">
        <v>6343</v>
      </c>
      <c r="W115" s="117">
        <v>1261000</v>
      </c>
      <c r="X115" s="117" t="s">
        <v>6339</v>
      </c>
      <c r="Y115" s="117" t="s">
        <v>218</v>
      </c>
      <c r="Z115" s="117">
        <v>1</v>
      </c>
      <c r="AA115" s="117" t="s">
        <v>6344</v>
      </c>
      <c r="AB115" s="117" t="s">
        <v>6341</v>
      </c>
      <c r="AC115" s="118" t="s">
        <v>6342</v>
      </c>
      <c r="AD115" s="127" t="s">
        <v>6345</v>
      </c>
      <c r="AE115" s="125">
        <v>36000</v>
      </c>
      <c r="AF115" s="125" t="s">
        <v>6346</v>
      </c>
      <c r="AG115" s="125" t="s">
        <v>300</v>
      </c>
      <c r="AH115" s="125">
        <v>3</v>
      </c>
      <c r="AI115" s="125" t="s">
        <v>6347</v>
      </c>
      <c r="AJ115" s="125" t="s">
        <v>6341</v>
      </c>
      <c r="AK115" s="126" t="s">
        <v>6342</v>
      </c>
      <c r="AL115" s="127" t="s">
        <v>6348</v>
      </c>
      <c r="AM115" s="117">
        <v>36000</v>
      </c>
      <c r="AN115" s="117" t="s">
        <v>6346</v>
      </c>
      <c r="AO115" s="117" t="s">
        <v>300</v>
      </c>
      <c r="AP115" s="117">
        <v>3</v>
      </c>
      <c r="AQ115" s="117" t="s">
        <v>6347</v>
      </c>
      <c r="AR115" s="117" t="s">
        <v>6341</v>
      </c>
      <c r="AS115" s="118" t="s">
        <v>6342</v>
      </c>
      <c r="AT115" s="128" t="s">
        <v>6349</v>
      </c>
      <c r="AU115" s="125" t="s">
        <v>230</v>
      </c>
      <c r="AV115" s="125" t="s">
        <v>230</v>
      </c>
      <c r="AW115" s="125" t="s">
        <v>230</v>
      </c>
      <c r="AX115" s="125" t="s">
        <v>230</v>
      </c>
      <c r="AY115" s="125" t="s">
        <v>1684</v>
      </c>
      <c r="AZ115" s="125" t="s">
        <v>230</v>
      </c>
      <c r="BA115" s="126" t="s">
        <v>731</v>
      </c>
      <c r="BB115" s="127" t="s">
        <v>6350</v>
      </c>
      <c r="BC115" s="117" t="s">
        <v>230</v>
      </c>
      <c r="BD115" s="117" t="s">
        <v>230</v>
      </c>
      <c r="BE115" s="117" t="s">
        <v>230</v>
      </c>
      <c r="BF115" s="117" t="s">
        <v>230</v>
      </c>
      <c r="BG115" s="117" t="s">
        <v>1684</v>
      </c>
      <c r="BH115" s="117" t="s">
        <v>230</v>
      </c>
      <c r="BI115" s="118" t="s">
        <v>731</v>
      </c>
      <c r="BJ115" s="128" t="s">
        <v>6351</v>
      </c>
      <c r="BK115" s="128" t="s">
        <v>230</v>
      </c>
      <c r="BL115" s="128" t="s">
        <v>230</v>
      </c>
      <c r="BM115" s="128" t="s">
        <v>230</v>
      </c>
      <c r="BN115" s="128" t="s">
        <v>230</v>
      </c>
      <c r="BO115" s="128" t="s">
        <v>6352</v>
      </c>
      <c r="BP115" s="125" t="s">
        <v>6353</v>
      </c>
      <c r="BQ115" s="129" t="s">
        <v>65</v>
      </c>
      <c r="BR115" s="127" t="s">
        <v>6354</v>
      </c>
      <c r="BS115" s="121">
        <v>0</v>
      </c>
      <c r="BT115" s="121" t="s">
        <v>230</v>
      </c>
      <c r="BU115" s="121" t="s">
        <v>218</v>
      </c>
      <c r="BV115" s="121">
        <v>1</v>
      </c>
      <c r="BW115" s="121" t="s">
        <v>230</v>
      </c>
      <c r="BX115" s="121" t="s">
        <v>230</v>
      </c>
      <c r="BY115" s="118" t="s">
        <v>731</v>
      </c>
      <c r="BZ115" s="128" t="s">
        <v>6355</v>
      </c>
      <c r="CA115" s="128">
        <v>0</v>
      </c>
      <c r="CB115" s="128" t="s">
        <v>230</v>
      </c>
      <c r="CC115" s="128" t="s">
        <v>218</v>
      </c>
      <c r="CD115" s="128">
        <v>1</v>
      </c>
      <c r="CE115" s="128" t="s">
        <v>230</v>
      </c>
      <c r="CF115" s="128" t="s">
        <v>230</v>
      </c>
      <c r="CG115" s="129" t="s">
        <v>731</v>
      </c>
      <c r="CH115" s="127" t="s">
        <v>6356</v>
      </c>
      <c r="CI115" s="128" t="e">
        <v>#N/A</v>
      </c>
      <c r="CJ115" s="128" t="e">
        <v>#N/A</v>
      </c>
      <c r="CK115" s="128" t="e">
        <v>#N/A</v>
      </c>
      <c r="CL115" s="128" t="e">
        <v>#N/A</v>
      </c>
      <c r="CM115" s="128" t="e">
        <v>#N/A</v>
      </c>
      <c r="CN115" s="128" t="e">
        <v>#N/A</v>
      </c>
      <c r="CO115" s="130" t="e">
        <v>#N/A</v>
      </c>
      <c r="CP115" s="128" t="s">
        <v>6357</v>
      </c>
      <c r="CQ115" s="121">
        <v>0</v>
      </c>
      <c r="CR115" s="121" t="s">
        <v>230</v>
      </c>
      <c r="CS115" s="121" t="s">
        <v>218</v>
      </c>
      <c r="CT115" s="121">
        <v>1</v>
      </c>
      <c r="CU115" s="121" t="s">
        <v>230</v>
      </c>
      <c r="CV115" s="121" t="s">
        <v>230</v>
      </c>
      <c r="CW115" s="118" t="s">
        <v>731</v>
      </c>
      <c r="CX115" s="128" t="s">
        <v>6358</v>
      </c>
      <c r="CY115" s="125">
        <v>36000</v>
      </c>
      <c r="CZ115" s="125" t="s">
        <v>6346</v>
      </c>
      <c r="DA115" s="125" t="s">
        <v>213</v>
      </c>
      <c r="DB115" s="125">
        <v>2</v>
      </c>
      <c r="DC115" s="125" t="s">
        <v>6359</v>
      </c>
      <c r="DD115" s="125" t="s">
        <v>6341</v>
      </c>
      <c r="DE115" s="131" t="s">
        <v>6342</v>
      </c>
      <c r="DF115" s="127" t="s">
        <v>6360</v>
      </c>
      <c r="DG115" s="117">
        <v>1227000</v>
      </c>
      <c r="DH115" s="121" t="s">
        <v>6361</v>
      </c>
      <c r="DI115" s="121" t="s">
        <v>213</v>
      </c>
      <c r="DJ115" s="121">
        <v>2</v>
      </c>
      <c r="DK115" s="121" t="s">
        <v>6362</v>
      </c>
      <c r="DL115" s="121" t="s">
        <v>6363</v>
      </c>
      <c r="DM115" s="118" t="s">
        <v>731</v>
      </c>
      <c r="DN115" s="128" t="s">
        <v>6364</v>
      </c>
      <c r="DO115" s="125">
        <v>0</v>
      </c>
      <c r="DP115" s="128" t="s">
        <v>230</v>
      </c>
      <c r="DQ115" s="128" t="s">
        <v>213</v>
      </c>
      <c r="DR115" s="128">
        <v>2</v>
      </c>
      <c r="DS115" s="128" t="s">
        <v>6365</v>
      </c>
      <c r="DT115" s="128" t="s">
        <v>230</v>
      </c>
      <c r="DU115" s="129" t="s">
        <v>731</v>
      </c>
      <c r="DV115" s="127" t="s">
        <v>6366</v>
      </c>
      <c r="DW115" s="117">
        <v>2000</v>
      </c>
      <c r="DX115" s="121" t="s">
        <v>6346</v>
      </c>
      <c r="DY115" s="121" t="s">
        <v>213</v>
      </c>
      <c r="DZ115" s="121">
        <v>2</v>
      </c>
      <c r="EA115" s="121" t="s">
        <v>6359</v>
      </c>
      <c r="EB115" s="121" t="s">
        <v>6341</v>
      </c>
      <c r="EC115" s="118" t="s">
        <v>6342</v>
      </c>
      <c r="ED115" s="128" t="s">
        <v>6367</v>
      </c>
      <c r="EE115" s="125">
        <v>34000</v>
      </c>
      <c r="EF115" s="128" t="s">
        <v>6346</v>
      </c>
      <c r="EG115" s="128" t="s">
        <v>213</v>
      </c>
      <c r="EH115" s="128">
        <v>2</v>
      </c>
      <c r="EI115" s="128" t="s">
        <v>6359</v>
      </c>
      <c r="EJ115" s="128" t="s">
        <v>6341</v>
      </c>
      <c r="EK115" s="129" t="s">
        <v>6342</v>
      </c>
      <c r="EL115" s="127" t="s">
        <v>6368</v>
      </c>
      <c r="EM115" s="117">
        <v>0</v>
      </c>
      <c r="EN115" s="121" t="s">
        <v>230</v>
      </c>
      <c r="EO115" s="121" t="s">
        <v>230</v>
      </c>
      <c r="EP115" s="121" t="s">
        <v>230</v>
      </c>
      <c r="EQ115" s="121" t="s">
        <v>6369</v>
      </c>
      <c r="ER115" s="121" t="s">
        <v>230</v>
      </c>
      <c r="ES115" s="118" t="s">
        <v>6342</v>
      </c>
      <c r="ET115" s="128" t="s">
        <v>6370</v>
      </c>
      <c r="EU115" s="128">
        <v>1301</v>
      </c>
      <c r="EV115" s="128" t="s">
        <v>6371</v>
      </c>
      <c r="EW115" s="128" t="s">
        <v>300</v>
      </c>
      <c r="EX115" s="128">
        <v>3</v>
      </c>
      <c r="EY115" s="128" t="s">
        <v>6372</v>
      </c>
      <c r="EZ115" s="128" t="s">
        <v>6373</v>
      </c>
      <c r="FA115" s="129" t="s">
        <v>65</v>
      </c>
      <c r="FB115" s="127" t="s">
        <v>6374</v>
      </c>
      <c r="FC115" s="121">
        <v>2</v>
      </c>
      <c r="FD115" s="121" t="s">
        <v>230</v>
      </c>
      <c r="FE115" s="121" t="s">
        <v>213</v>
      </c>
      <c r="FF115" s="121">
        <v>2</v>
      </c>
      <c r="FG115" s="121" t="s">
        <v>6375</v>
      </c>
      <c r="FH115" s="121" t="s">
        <v>230</v>
      </c>
      <c r="FI115" s="118" t="s">
        <v>731</v>
      </c>
      <c r="FJ115" s="127" t="s">
        <v>6376</v>
      </c>
      <c r="FK115" s="128" t="s">
        <v>230</v>
      </c>
      <c r="FL115" s="128" t="s">
        <v>230</v>
      </c>
      <c r="FM115" s="128" t="s">
        <v>230</v>
      </c>
      <c r="FN115" s="128" t="s">
        <v>230</v>
      </c>
      <c r="FO115" s="128" t="s">
        <v>1684</v>
      </c>
      <c r="FP115" s="125" t="s">
        <v>230</v>
      </c>
      <c r="FQ115" s="126" t="s">
        <v>731</v>
      </c>
      <c r="FR115" s="127" t="s">
        <v>6377</v>
      </c>
      <c r="FS115" s="121" t="s">
        <v>230</v>
      </c>
      <c r="FT115" s="121" t="s">
        <v>230</v>
      </c>
      <c r="FU115" s="121" t="s">
        <v>230</v>
      </c>
      <c r="FV115" s="121" t="s">
        <v>230</v>
      </c>
      <c r="FW115" s="121" t="s">
        <v>1684</v>
      </c>
      <c r="FX115" s="121" t="s">
        <v>230</v>
      </c>
      <c r="FY115" s="118" t="s">
        <v>731</v>
      </c>
      <c r="FZ115" s="128" t="s">
        <v>6378</v>
      </c>
      <c r="GA115" s="128">
        <v>1</v>
      </c>
      <c r="GB115" s="128" t="s">
        <v>634</v>
      </c>
      <c r="GC115" s="128" t="s">
        <v>218</v>
      </c>
      <c r="GD115" s="128">
        <v>1</v>
      </c>
      <c r="GE115" s="128" t="s">
        <v>635</v>
      </c>
      <c r="GF115" s="128" t="s">
        <v>636</v>
      </c>
      <c r="GG115" s="129" t="s">
        <v>1233</v>
      </c>
      <c r="GH115" s="127" t="s">
        <v>6379</v>
      </c>
      <c r="GI115" s="121">
        <v>3</v>
      </c>
      <c r="GJ115" s="121" t="s">
        <v>634</v>
      </c>
      <c r="GK115" s="121" t="s">
        <v>218</v>
      </c>
      <c r="GL115" s="121">
        <v>1</v>
      </c>
      <c r="GM115" s="121" t="s">
        <v>635</v>
      </c>
      <c r="GN115" s="121" t="s">
        <v>636</v>
      </c>
      <c r="GO115" s="118" t="s">
        <v>1233</v>
      </c>
      <c r="GP115" s="128" t="s">
        <v>6380</v>
      </c>
      <c r="GQ115" s="128">
        <v>2</v>
      </c>
      <c r="GR115" s="128" t="s">
        <v>634</v>
      </c>
      <c r="GS115" s="128" t="s">
        <v>218</v>
      </c>
      <c r="GT115" s="128">
        <v>1</v>
      </c>
      <c r="GU115" s="128" t="s">
        <v>635</v>
      </c>
      <c r="GV115" s="128" t="s">
        <v>636</v>
      </c>
      <c r="GW115" s="129" t="s">
        <v>1233</v>
      </c>
      <c r="GX115" s="127" t="s">
        <v>6381</v>
      </c>
      <c r="GY115" s="121">
        <v>3</v>
      </c>
      <c r="GZ115" s="121" t="s">
        <v>634</v>
      </c>
      <c r="HA115" s="121" t="s">
        <v>218</v>
      </c>
      <c r="HB115" s="121">
        <v>1</v>
      </c>
      <c r="HC115" s="121" t="s">
        <v>635</v>
      </c>
      <c r="HD115" s="121" t="s">
        <v>636</v>
      </c>
      <c r="HE115" s="118" t="s">
        <v>1233</v>
      </c>
      <c r="HF115" s="128" t="s">
        <v>6382</v>
      </c>
      <c r="HG115" s="128">
        <v>2</v>
      </c>
      <c r="HH115" s="128" t="s">
        <v>634</v>
      </c>
      <c r="HI115" s="128" t="s">
        <v>218</v>
      </c>
      <c r="HJ115" s="128">
        <v>1</v>
      </c>
      <c r="HK115" s="128" t="s">
        <v>635</v>
      </c>
      <c r="HL115" s="128" t="s">
        <v>636</v>
      </c>
      <c r="HM115" s="129" t="s">
        <v>1233</v>
      </c>
      <c r="HN115" s="127" t="s">
        <v>6383</v>
      </c>
      <c r="HO115" s="121">
        <v>2</v>
      </c>
      <c r="HP115" s="121" t="s">
        <v>634</v>
      </c>
      <c r="HQ115" s="121" t="s">
        <v>218</v>
      </c>
      <c r="HR115" s="121">
        <v>1</v>
      </c>
      <c r="HS115" s="121" t="s">
        <v>635</v>
      </c>
      <c r="HT115" s="121" t="s">
        <v>636</v>
      </c>
      <c r="HU115" s="118" t="s">
        <v>1233</v>
      </c>
      <c r="HV115" s="128" t="s">
        <v>6384</v>
      </c>
      <c r="HW115" s="128">
        <v>2</v>
      </c>
      <c r="HX115" s="128" t="s">
        <v>634</v>
      </c>
      <c r="HY115" s="128" t="s">
        <v>218</v>
      </c>
      <c r="HZ115" s="128">
        <v>1</v>
      </c>
      <c r="IA115" s="128" t="s">
        <v>635</v>
      </c>
      <c r="IB115" s="128" t="s">
        <v>636</v>
      </c>
      <c r="IC115" s="129" t="s">
        <v>1233</v>
      </c>
      <c r="ID115" s="127" t="s">
        <v>6385</v>
      </c>
      <c r="IE115" s="121">
        <v>2</v>
      </c>
      <c r="IF115" s="121" t="s">
        <v>634</v>
      </c>
      <c r="IG115" s="121" t="s">
        <v>218</v>
      </c>
      <c r="IH115" s="121">
        <v>1</v>
      </c>
      <c r="II115" s="121" t="s">
        <v>635</v>
      </c>
      <c r="IJ115" s="121" t="s">
        <v>636</v>
      </c>
      <c r="IK115" s="118" t="s">
        <v>1233</v>
      </c>
      <c r="IL115" s="128" t="s">
        <v>6386</v>
      </c>
      <c r="IM115" s="128">
        <v>2</v>
      </c>
      <c r="IN115" s="128" t="s">
        <v>634</v>
      </c>
      <c r="IO115" s="128" t="s">
        <v>218</v>
      </c>
      <c r="IP115" s="128">
        <v>1</v>
      </c>
      <c r="IQ115" s="128" t="s">
        <v>635</v>
      </c>
      <c r="IR115" s="128" t="s">
        <v>636</v>
      </c>
      <c r="IS115" s="129" t="s">
        <v>1233</v>
      </c>
    </row>
    <row r="116" spans="1:253" s="123" customFormat="1" ht="12.75" customHeight="1">
      <c r="A116" s="123" t="s">
        <v>6387</v>
      </c>
      <c r="B116" s="123" t="s">
        <v>1826</v>
      </c>
      <c r="C116" s="123" t="s">
        <v>6388</v>
      </c>
      <c r="D116" s="123" t="s">
        <v>6278</v>
      </c>
      <c r="E116" s="123" t="s">
        <v>6279</v>
      </c>
      <c r="F116" s="123" t="s">
        <v>6389</v>
      </c>
      <c r="G116" s="116">
        <v>12300000</v>
      </c>
      <c r="H116" s="117" t="s">
        <v>6390</v>
      </c>
      <c r="I116" s="117" t="s">
        <v>213</v>
      </c>
      <c r="J116" s="117">
        <v>2</v>
      </c>
      <c r="K116" s="117" t="s">
        <v>6391</v>
      </c>
      <c r="L116" s="117" t="s">
        <v>6392</v>
      </c>
      <c r="M116" s="118" t="s">
        <v>4367</v>
      </c>
      <c r="N116" s="127" t="s">
        <v>6393</v>
      </c>
      <c r="O116" s="119">
        <v>209526</v>
      </c>
      <c r="P116" s="119" t="s">
        <v>6394</v>
      </c>
      <c r="Q116" s="119" t="s">
        <v>213</v>
      </c>
      <c r="R116" s="119">
        <v>2</v>
      </c>
      <c r="S116" s="119" t="s">
        <v>6395</v>
      </c>
      <c r="T116" s="119" t="s">
        <v>6396</v>
      </c>
      <c r="U116" s="120" t="s">
        <v>6342</v>
      </c>
      <c r="V116" s="127" t="s">
        <v>6397</v>
      </c>
      <c r="W116" s="117">
        <v>10668000</v>
      </c>
      <c r="X116" s="117" t="s">
        <v>6394</v>
      </c>
      <c r="Y116" s="117" t="s">
        <v>300</v>
      </c>
      <c r="Z116" s="117">
        <v>3</v>
      </c>
      <c r="AA116" s="117" t="s">
        <v>6398</v>
      </c>
      <c r="AB116" s="117" t="s">
        <v>6396</v>
      </c>
      <c r="AC116" s="118" t="s">
        <v>6342</v>
      </c>
      <c r="AD116" s="127" t="s">
        <v>6399</v>
      </c>
      <c r="AE116" s="125">
        <v>739000</v>
      </c>
      <c r="AF116" s="125" t="s">
        <v>6400</v>
      </c>
      <c r="AG116" s="125" t="s">
        <v>213</v>
      </c>
      <c r="AH116" s="125">
        <v>2</v>
      </c>
      <c r="AI116" s="125" t="s">
        <v>6401</v>
      </c>
      <c r="AJ116" s="125" t="s">
        <v>6402</v>
      </c>
      <c r="AK116" s="126" t="s">
        <v>6342</v>
      </c>
      <c r="AL116" s="127" t="s">
        <v>6403</v>
      </c>
      <c r="AM116" s="117">
        <v>629000</v>
      </c>
      <c r="AN116" s="117" t="s">
        <v>6400</v>
      </c>
      <c r="AO116" s="117" t="s">
        <v>213</v>
      </c>
      <c r="AP116" s="117">
        <v>2</v>
      </c>
      <c r="AQ116" s="117" t="s">
        <v>6404</v>
      </c>
      <c r="AR116" s="117" t="s">
        <v>6402</v>
      </c>
      <c r="AS116" s="118" t="s">
        <v>6342</v>
      </c>
      <c r="AT116" s="128" t="s">
        <v>6405</v>
      </c>
      <c r="AU116" s="125" t="s">
        <v>230</v>
      </c>
      <c r="AV116" s="125" t="s">
        <v>230</v>
      </c>
      <c r="AW116" s="125" t="s">
        <v>230</v>
      </c>
      <c r="AX116" s="125" t="s">
        <v>230</v>
      </c>
      <c r="AY116" s="125" t="s">
        <v>230</v>
      </c>
      <c r="AZ116" s="125" t="s">
        <v>230</v>
      </c>
      <c r="BA116" s="126" t="s">
        <v>4367</v>
      </c>
      <c r="BB116" s="127" t="s">
        <v>6406</v>
      </c>
      <c r="BC116" s="117" t="s">
        <v>230</v>
      </c>
      <c r="BD116" s="117" t="s">
        <v>230</v>
      </c>
      <c r="BE116" s="117" t="s">
        <v>230</v>
      </c>
      <c r="BF116" s="117" t="s">
        <v>230</v>
      </c>
      <c r="BG116" s="117" t="s">
        <v>230</v>
      </c>
      <c r="BH116" s="117" t="s">
        <v>230</v>
      </c>
      <c r="BI116" s="118" t="s">
        <v>4367</v>
      </c>
      <c r="BJ116" s="128" t="s">
        <v>6407</v>
      </c>
      <c r="BK116" s="128">
        <v>28</v>
      </c>
      <c r="BL116" s="128" t="s">
        <v>6408</v>
      </c>
      <c r="BM116" s="128" t="s">
        <v>300</v>
      </c>
      <c r="BN116" s="128">
        <v>3</v>
      </c>
      <c r="BO116" s="128" t="s">
        <v>6409</v>
      </c>
      <c r="BP116" s="125" t="s">
        <v>6410</v>
      </c>
      <c r="BQ116" s="129" t="s">
        <v>6342</v>
      </c>
      <c r="BR116" s="127" t="s">
        <v>6411</v>
      </c>
      <c r="BS116" s="121" t="s">
        <v>230</v>
      </c>
      <c r="BT116" s="121" t="s">
        <v>230</v>
      </c>
      <c r="BU116" s="121" t="s">
        <v>230</v>
      </c>
      <c r="BV116" s="121" t="s">
        <v>230</v>
      </c>
      <c r="BW116" s="121" t="s">
        <v>230</v>
      </c>
      <c r="BX116" s="121" t="s">
        <v>230</v>
      </c>
      <c r="BY116" s="118" t="s">
        <v>4367</v>
      </c>
      <c r="BZ116" s="128" t="s">
        <v>6412</v>
      </c>
      <c r="CA116" s="128" t="s">
        <v>230</v>
      </c>
      <c r="CB116" s="128" t="s">
        <v>230</v>
      </c>
      <c r="CC116" s="128" t="s">
        <v>230</v>
      </c>
      <c r="CD116" s="128" t="s">
        <v>230</v>
      </c>
      <c r="CE116" s="128" t="s">
        <v>230</v>
      </c>
      <c r="CF116" s="128" t="s">
        <v>230</v>
      </c>
      <c r="CG116" s="129" t="s">
        <v>4367</v>
      </c>
      <c r="CH116" s="127" t="s">
        <v>6413</v>
      </c>
      <c r="CI116" s="128" t="e">
        <v>#N/A</v>
      </c>
      <c r="CJ116" s="128" t="e">
        <v>#N/A</v>
      </c>
      <c r="CK116" s="128" t="e">
        <v>#N/A</v>
      </c>
      <c r="CL116" s="128" t="e">
        <v>#N/A</v>
      </c>
      <c r="CM116" s="128" t="e">
        <v>#N/A</v>
      </c>
      <c r="CN116" s="128" t="e">
        <v>#N/A</v>
      </c>
      <c r="CO116" s="130" t="e">
        <v>#N/A</v>
      </c>
      <c r="CP116" s="128" t="s">
        <v>6414</v>
      </c>
      <c r="CQ116" s="121" t="s">
        <v>230</v>
      </c>
      <c r="CR116" s="121" t="s">
        <v>230</v>
      </c>
      <c r="CS116" s="121" t="s">
        <v>230</v>
      </c>
      <c r="CT116" s="121" t="s">
        <v>230</v>
      </c>
      <c r="CU116" s="121" t="s">
        <v>230</v>
      </c>
      <c r="CV116" s="121" t="s">
        <v>230</v>
      </c>
      <c r="CW116" s="118" t="s">
        <v>4367</v>
      </c>
      <c r="CX116" s="128" t="s">
        <v>6415</v>
      </c>
      <c r="CY116" s="125">
        <v>629000</v>
      </c>
      <c r="CZ116" s="125" t="s">
        <v>6400</v>
      </c>
      <c r="DA116" s="125" t="s">
        <v>213</v>
      </c>
      <c r="DB116" s="125">
        <v>2</v>
      </c>
      <c r="DC116" s="125" t="s">
        <v>6044</v>
      </c>
      <c r="DD116" s="125" t="s">
        <v>6416</v>
      </c>
      <c r="DE116" s="131" t="s">
        <v>6342</v>
      </c>
      <c r="DF116" s="127" t="s">
        <v>6417</v>
      </c>
      <c r="DG116" s="117">
        <v>9930000</v>
      </c>
      <c r="DH116" s="121" t="s">
        <v>6400</v>
      </c>
      <c r="DI116" s="121" t="s">
        <v>213</v>
      </c>
      <c r="DJ116" s="121">
        <v>2</v>
      </c>
      <c r="DK116" s="121" t="s">
        <v>6044</v>
      </c>
      <c r="DL116" s="121" t="s">
        <v>6416</v>
      </c>
      <c r="DM116" s="118" t="s">
        <v>6342</v>
      </c>
      <c r="DN116" s="128" t="s">
        <v>6418</v>
      </c>
      <c r="DO116" s="125">
        <v>110000</v>
      </c>
      <c r="DP116" s="128" t="s">
        <v>6400</v>
      </c>
      <c r="DQ116" s="128" t="s">
        <v>213</v>
      </c>
      <c r="DR116" s="128">
        <v>2</v>
      </c>
      <c r="DS116" s="128" t="s">
        <v>6044</v>
      </c>
      <c r="DT116" s="128" t="s">
        <v>6416</v>
      </c>
      <c r="DU116" s="129" t="s">
        <v>6342</v>
      </c>
      <c r="DV116" s="127" t="s">
        <v>6419</v>
      </c>
      <c r="DW116" s="117">
        <v>629000</v>
      </c>
      <c r="DX116" s="121" t="s">
        <v>6400</v>
      </c>
      <c r="DY116" s="121" t="s">
        <v>213</v>
      </c>
      <c r="DZ116" s="121">
        <v>2</v>
      </c>
      <c r="EA116" s="121" t="s">
        <v>6044</v>
      </c>
      <c r="EB116" s="121" t="s">
        <v>6416</v>
      </c>
      <c r="EC116" s="118" t="s">
        <v>6342</v>
      </c>
      <c r="ED116" s="128" t="s">
        <v>6420</v>
      </c>
      <c r="EE116" s="125">
        <v>0</v>
      </c>
      <c r="EF116" s="128" t="s">
        <v>6421</v>
      </c>
      <c r="EG116" s="128" t="s">
        <v>213</v>
      </c>
      <c r="EH116" s="128">
        <v>2</v>
      </c>
      <c r="EI116" s="128" t="s">
        <v>6044</v>
      </c>
      <c r="EJ116" s="128" t="s">
        <v>6416</v>
      </c>
      <c r="EK116" s="129" t="s">
        <v>4367</v>
      </c>
      <c r="EL116" s="127" t="s">
        <v>6422</v>
      </c>
      <c r="EM116" s="117">
        <v>0</v>
      </c>
      <c r="EN116" s="121" t="s">
        <v>6421</v>
      </c>
      <c r="EO116" s="121" t="s">
        <v>213</v>
      </c>
      <c r="EP116" s="121">
        <v>2</v>
      </c>
      <c r="EQ116" s="121" t="s">
        <v>6044</v>
      </c>
      <c r="ER116" s="121" t="s">
        <v>6416</v>
      </c>
      <c r="ES116" s="118" t="s">
        <v>4367</v>
      </c>
      <c r="ET116" s="128" t="s">
        <v>6423</v>
      </c>
      <c r="EU116" s="128">
        <v>1301</v>
      </c>
      <c r="EV116" s="128" t="s">
        <v>6371</v>
      </c>
      <c r="EW116" s="128" t="s">
        <v>300</v>
      </c>
      <c r="EX116" s="128">
        <v>3</v>
      </c>
      <c r="EY116" s="128" t="s">
        <v>6372</v>
      </c>
      <c r="EZ116" s="128" t="s">
        <v>6373</v>
      </c>
      <c r="FA116" s="129" t="s">
        <v>65</v>
      </c>
      <c r="FB116" s="127" t="s">
        <v>6424</v>
      </c>
      <c r="FC116" s="121">
        <v>3</v>
      </c>
      <c r="FD116" s="121" t="s">
        <v>6425</v>
      </c>
      <c r="FE116" s="121" t="s">
        <v>213</v>
      </c>
      <c r="FF116" s="121">
        <v>2</v>
      </c>
      <c r="FG116" s="121" t="s">
        <v>6053</v>
      </c>
      <c r="FH116" s="121" t="s">
        <v>6392</v>
      </c>
      <c r="FI116" s="118" t="s">
        <v>4367</v>
      </c>
      <c r="FJ116" s="127" t="s">
        <v>6426</v>
      </c>
      <c r="FK116" s="128" t="s">
        <v>230</v>
      </c>
      <c r="FL116" s="128" t="s">
        <v>230</v>
      </c>
      <c r="FM116" s="128" t="s">
        <v>230</v>
      </c>
      <c r="FN116" s="128" t="s">
        <v>230</v>
      </c>
      <c r="FO116" s="128" t="s">
        <v>230</v>
      </c>
      <c r="FP116" s="125" t="s">
        <v>230</v>
      </c>
      <c r="FQ116" s="126" t="s">
        <v>4367</v>
      </c>
      <c r="FR116" s="127" t="s">
        <v>6427</v>
      </c>
      <c r="FS116" s="121" t="s">
        <v>230</v>
      </c>
      <c r="FT116" s="121" t="s">
        <v>230</v>
      </c>
      <c r="FU116" s="121" t="s">
        <v>230</v>
      </c>
      <c r="FV116" s="121" t="s">
        <v>230</v>
      </c>
      <c r="FW116" s="121" t="s">
        <v>230</v>
      </c>
      <c r="FX116" s="121" t="s">
        <v>230</v>
      </c>
      <c r="FY116" s="118" t="s">
        <v>4367</v>
      </c>
      <c r="FZ116" s="128" t="s">
        <v>6428</v>
      </c>
      <c r="GA116" s="128">
        <v>1</v>
      </c>
      <c r="GB116" s="128" t="s">
        <v>634</v>
      </c>
      <c r="GC116" s="128" t="s">
        <v>218</v>
      </c>
      <c r="GD116" s="128">
        <v>1</v>
      </c>
      <c r="GE116" s="128" t="s">
        <v>635</v>
      </c>
      <c r="GF116" s="128" t="s">
        <v>636</v>
      </c>
      <c r="GG116" s="129" t="s">
        <v>4367</v>
      </c>
      <c r="GH116" s="127" t="s">
        <v>6429</v>
      </c>
      <c r="GI116" s="121">
        <v>3</v>
      </c>
      <c r="GJ116" s="121" t="s">
        <v>634</v>
      </c>
      <c r="GK116" s="121" t="s">
        <v>218</v>
      </c>
      <c r="GL116" s="121">
        <v>1</v>
      </c>
      <c r="GM116" s="121" t="s">
        <v>635</v>
      </c>
      <c r="GN116" s="121" t="s">
        <v>636</v>
      </c>
      <c r="GO116" s="118" t="s">
        <v>4367</v>
      </c>
      <c r="GP116" s="128" t="s">
        <v>6430</v>
      </c>
      <c r="GQ116" s="128">
        <v>2</v>
      </c>
      <c r="GR116" s="128" t="s">
        <v>634</v>
      </c>
      <c r="GS116" s="128" t="s">
        <v>218</v>
      </c>
      <c r="GT116" s="128">
        <v>1</v>
      </c>
      <c r="GU116" s="128" t="s">
        <v>635</v>
      </c>
      <c r="GV116" s="128" t="s">
        <v>636</v>
      </c>
      <c r="GW116" s="129" t="s">
        <v>4367</v>
      </c>
      <c r="GX116" s="127" t="s">
        <v>6431</v>
      </c>
      <c r="GY116" s="121">
        <v>3</v>
      </c>
      <c r="GZ116" s="121" t="s">
        <v>634</v>
      </c>
      <c r="HA116" s="121" t="s">
        <v>218</v>
      </c>
      <c r="HB116" s="121">
        <v>1</v>
      </c>
      <c r="HC116" s="121" t="s">
        <v>635</v>
      </c>
      <c r="HD116" s="121" t="s">
        <v>636</v>
      </c>
      <c r="HE116" s="118" t="s">
        <v>4367</v>
      </c>
      <c r="HF116" s="128" t="s">
        <v>6432</v>
      </c>
      <c r="HG116" s="128">
        <v>2</v>
      </c>
      <c r="HH116" s="128" t="s">
        <v>634</v>
      </c>
      <c r="HI116" s="128" t="s">
        <v>218</v>
      </c>
      <c r="HJ116" s="128">
        <v>1</v>
      </c>
      <c r="HK116" s="128" t="s">
        <v>635</v>
      </c>
      <c r="HL116" s="128" t="s">
        <v>636</v>
      </c>
      <c r="HM116" s="129" t="s">
        <v>4367</v>
      </c>
      <c r="HN116" s="127" t="s">
        <v>6433</v>
      </c>
      <c r="HO116" s="121">
        <v>3</v>
      </c>
      <c r="HP116" s="121" t="s">
        <v>634</v>
      </c>
      <c r="HQ116" s="121" t="s">
        <v>218</v>
      </c>
      <c r="HR116" s="121">
        <v>1</v>
      </c>
      <c r="HS116" s="121" t="s">
        <v>635</v>
      </c>
      <c r="HT116" s="121" t="s">
        <v>636</v>
      </c>
      <c r="HU116" s="118" t="s">
        <v>4367</v>
      </c>
      <c r="HV116" s="128" t="s">
        <v>6434</v>
      </c>
      <c r="HW116" s="128">
        <v>2</v>
      </c>
      <c r="HX116" s="128" t="s">
        <v>634</v>
      </c>
      <c r="HY116" s="128" t="s">
        <v>218</v>
      </c>
      <c r="HZ116" s="128">
        <v>1</v>
      </c>
      <c r="IA116" s="128" t="s">
        <v>635</v>
      </c>
      <c r="IB116" s="128" t="s">
        <v>636</v>
      </c>
      <c r="IC116" s="129" t="s">
        <v>4367</v>
      </c>
      <c r="ID116" s="127" t="s">
        <v>6435</v>
      </c>
      <c r="IE116" s="121">
        <v>2</v>
      </c>
      <c r="IF116" s="121" t="s">
        <v>634</v>
      </c>
      <c r="IG116" s="121" t="s">
        <v>218</v>
      </c>
      <c r="IH116" s="121">
        <v>1</v>
      </c>
      <c r="II116" s="121" t="s">
        <v>635</v>
      </c>
      <c r="IJ116" s="121" t="s">
        <v>636</v>
      </c>
      <c r="IK116" s="118" t="s">
        <v>4367</v>
      </c>
      <c r="IL116" s="128" t="s">
        <v>6436</v>
      </c>
      <c r="IM116" s="128">
        <v>2</v>
      </c>
      <c r="IN116" s="128" t="s">
        <v>634</v>
      </c>
      <c r="IO116" s="128" t="s">
        <v>218</v>
      </c>
      <c r="IP116" s="128">
        <v>1</v>
      </c>
      <c r="IQ116" s="128" t="s">
        <v>635</v>
      </c>
      <c r="IR116" s="128" t="s">
        <v>636</v>
      </c>
      <c r="IS116" s="129" t="s">
        <v>4367</v>
      </c>
    </row>
    <row r="117" spans="1:253" s="123" customFormat="1" ht="12.75" customHeight="1">
      <c r="A117" s="123" t="s">
        <v>6437</v>
      </c>
      <c r="B117" s="123" t="s">
        <v>207</v>
      </c>
      <c r="C117" s="123" t="s">
        <v>6438</v>
      </c>
      <c r="D117" s="123" t="s">
        <v>6439</v>
      </c>
      <c r="E117" s="123" t="s">
        <v>6440</v>
      </c>
      <c r="F117" s="123" t="s">
        <v>6441</v>
      </c>
      <c r="G117" s="116">
        <v>11685000</v>
      </c>
      <c r="H117" s="117" t="s">
        <v>6442</v>
      </c>
      <c r="I117" s="117" t="s">
        <v>213</v>
      </c>
      <c r="J117" s="117">
        <v>2</v>
      </c>
      <c r="K117" s="117" t="s">
        <v>6443</v>
      </c>
      <c r="L117" s="117" t="s">
        <v>6444</v>
      </c>
      <c r="M117" s="118" t="s">
        <v>411</v>
      </c>
      <c r="N117" s="132" t="s">
        <v>6445</v>
      </c>
      <c r="O117" s="119">
        <v>644000</v>
      </c>
      <c r="P117" s="119" t="s">
        <v>6446</v>
      </c>
      <c r="Q117" s="119" t="s">
        <v>218</v>
      </c>
      <c r="R117" s="119">
        <v>1</v>
      </c>
      <c r="S117" s="119" t="s">
        <v>6447</v>
      </c>
      <c r="T117" s="119" t="s">
        <v>6448</v>
      </c>
      <c r="U117" s="120" t="s">
        <v>1577</v>
      </c>
      <c r="V117" s="132" t="s">
        <v>6449</v>
      </c>
      <c r="W117" s="117">
        <v>11685000</v>
      </c>
      <c r="X117" s="117" t="s">
        <v>6442</v>
      </c>
      <c r="Y117" s="117" t="s">
        <v>213</v>
      </c>
      <c r="Z117" s="117">
        <v>2</v>
      </c>
      <c r="AA117" s="117" t="s">
        <v>6443</v>
      </c>
      <c r="AB117" s="117" t="s">
        <v>6444</v>
      </c>
      <c r="AC117" s="118" t="s">
        <v>411</v>
      </c>
      <c r="AD117" s="132" t="s">
        <v>6450</v>
      </c>
      <c r="AE117" s="125">
        <v>11685000</v>
      </c>
      <c r="AF117" s="125" t="s">
        <v>6442</v>
      </c>
      <c r="AG117" s="125" t="s">
        <v>213</v>
      </c>
      <c r="AH117" s="125">
        <v>2</v>
      </c>
      <c r="AI117" s="125" t="s">
        <v>6443</v>
      </c>
      <c r="AJ117" s="125" t="s">
        <v>6444</v>
      </c>
      <c r="AK117" s="126" t="s">
        <v>411</v>
      </c>
      <c r="AL117" s="132" t="s">
        <v>6451</v>
      </c>
      <c r="AM117" s="117">
        <v>4437000</v>
      </c>
      <c r="AN117" s="117" t="s">
        <v>6452</v>
      </c>
      <c r="AO117" s="117" t="s">
        <v>213</v>
      </c>
      <c r="AP117" s="117">
        <v>2</v>
      </c>
      <c r="AQ117" s="117" t="s">
        <v>6453</v>
      </c>
      <c r="AR117" s="117" t="s">
        <v>6454</v>
      </c>
      <c r="AS117" s="118" t="s">
        <v>55</v>
      </c>
      <c r="AT117" s="133" t="s">
        <v>6455</v>
      </c>
      <c r="AU117" s="125" t="s">
        <v>230</v>
      </c>
      <c r="AV117" s="125">
        <v>0</v>
      </c>
      <c r="AW117" s="125" t="s">
        <v>213</v>
      </c>
      <c r="AX117" s="125">
        <v>2</v>
      </c>
      <c r="AY117" s="125">
        <v>0</v>
      </c>
      <c r="AZ117" s="125">
        <v>0</v>
      </c>
      <c r="BA117" s="126" t="s">
        <v>1040</v>
      </c>
      <c r="BB117" s="132" t="s">
        <v>6456</v>
      </c>
      <c r="BC117" s="117">
        <v>600000</v>
      </c>
      <c r="BD117" s="117" t="s">
        <v>6457</v>
      </c>
      <c r="BE117" s="117" t="s">
        <v>300</v>
      </c>
      <c r="BF117" s="117">
        <v>3</v>
      </c>
      <c r="BG117" s="117" t="s">
        <v>6458</v>
      </c>
      <c r="BH117" s="117" t="s">
        <v>6459</v>
      </c>
      <c r="BI117" s="118" t="s">
        <v>6460</v>
      </c>
      <c r="BJ117" s="133" t="s">
        <v>6461</v>
      </c>
      <c r="BK117" s="133">
        <v>1127</v>
      </c>
      <c r="BL117" s="133" t="s">
        <v>6462</v>
      </c>
      <c r="BM117" s="133" t="s">
        <v>213</v>
      </c>
      <c r="BN117" s="133">
        <v>2</v>
      </c>
      <c r="BO117" s="133" t="s">
        <v>6463</v>
      </c>
      <c r="BP117" s="125" t="s">
        <v>674</v>
      </c>
      <c r="BQ117" s="134" t="s">
        <v>68</v>
      </c>
      <c r="BR117" s="132" t="s">
        <v>6464</v>
      </c>
      <c r="BS117" s="135" t="s">
        <v>230</v>
      </c>
      <c r="BT117" s="135">
        <v>0</v>
      </c>
      <c r="BU117" s="135" t="s">
        <v>213</v>
      </c>
      <c r="BV117" s="135">
        <v>2</v>
      </c>
      <c r="BW117" s="135">
        <v>0</v>
      </c>
      <c r="BX117" s="135">
        <v>0</v>
      </c>
      <c r="BY117" s="118" t="s">
        <v>1040</v>
      </c>
      <c r="BZ117" s="133" t="s">
        <v>6465</v>
      </c>
      <c r="CA117" s="133" t="s">
        <v>230</v>
      </c>
      <c r="CB117" s="133">
        <v>0</v>
      </c>
      <c r="CC117" s="133" t="s">
        <v>230</v>
      </c>
      <c r="CD117" s="133" t="s">
        <v>230</v>
      </c>
      <c r="CE117" s="133">
        <v>0</v>
      </c>
      <c r="CF117" s="133">
        <v>0</v>
      </c>
      <c r="CG117" s="134" t="s">
        <v>1040</v>
      </c>
      <c r="CH117" s="132" t="s">
        <v>6466</v>
      </c>
      <c r="CI117" s="133" t="e">
        <v>#N/A</v>
      </c>
      <c r="CJ117" s="133" t="e">
        <v>#N/A</v>
      </c>
      <c r="CK117" s="133" t="e">
        <v>#N/A</v>
      </c>
      <c r="CL117" s="133" t="e">
        <v>#N/A</v>
      </c>
      <c r="CM117" s="133" t="e">
        <v>#N/A</v>
      </c>
      <c r="CN117" s="133" t="e">
        <v>#N/A</v>
      </c>
      <c r="CO117" s="136" t="e">
        <v>#N/A</v>
      </c>
      <c r="CP117" s="133" t="s">
        <v>6467</v>
      </c>
      <c r="CQ117" s="135">
        <v>14369</v>
      </c>
      <c r="CR117" s="135" t="s">
        <v>1021</v>
      </c>
      <c r="CS117" s="135" t="s">
        <v>213</v>
      </c>
      <c r="CT117" s="135">
        <v>2</v>
      </c>
      <c r="CU117" s="135" t="s">
        <v>6468</v>
      </c>
      <c r="CV117" s="135" t="s">
        <v>6469</v>
      </c>
      <c r="CW117" s="118" t="s">
        <v>1040</v>
      </c>
      <c r="CX117" s="133" t="s">
        <v>6470</v>
      </c>
      <c r="CY117" s="125">
        <v>8300000</v>
      </c>
      <c r="CZ117" s="125" t="s">
        <v>6471</v>
      </c>
      <c r="DA117" s="125" t="s">
        <v>213</v>
      </c>
      <c r="DB117" s="125">
        <v>2</v>
      </c>
      <c r="DC117" s="125" t="s">
        <v>6472</v>
      </c>
      <c r="DD117" s="125" t="s">
        <v>6473</v>
      </c>
      <c r="DE117" s="131" t="s">
        <v>55</v>
      </c>
      <c r="DF117" s="132" t="s">
        <v>6474</v>
      </c>
      <c r="DG117" s="117">
        <v>0</v>
      </c>
      <c r="DH117" s="135" t="s">
        <v>6471</v>
      </c>
      <c r="DI117" s="135" t="s">
        <v>213</v>
      </c>
      <c r="DJ117" s="135">
        <v>2</v>
      </c>
      <c r="DK117" s="135" t="s">
        <v>6472</v>
      </c>
      <c r="DL117" s="135" t="s">
        <v>6473</v>
      </c>
      <c r="DM117" s="118" t="s">
        <v>55</v>
      </c>
      <c r="DN117" s="133" t="s">
        <v>6475</v>
      </c>
      <c r="DO117" s="125">
        <v>3400000</v>
      </c>
      <c r="DP117" s="133" t="s">
        <v>6471</v>
      </c>
      <c r="DQ117" s="133" t="s">
        <v>213</v>
      </c>
      <c r="DR117" s="133">
        <v>2</v>
      </c>
      <c r="DS117" s="133" t="s">
        <v>6472</v>
      </c>
      <c r="DT117" s="133" t="s">
        <v>6473</v>
      </c>
      <c r="DU117" s="134" t="s">
        <v>55</v>
      </c>
      <c r="DV117" s="132" t="s">
        <v>6476</v>
      </c>
      <c r="DW117" s="117">
        <v>4471000</v>
      </c>
      <c r="DX117" s="135" t="s">
        <v>6471</v>
      </c>
      <c r="DY117" s="135" t="s">
        <v>213</v>
      </c>
      <c r="DZ117" s="135">
        <v>2</v>
      </c>
      <c r="EA117" s="135" t="s">
        <v>6472</v>
      </c>
      <c r="EB117" s="135" t="s">
        <v>6473</v>
      </c>
      <c r="EC117" s="118" t="s">
        <v>55</v>
      </c>
      <c r="ED117" s="133" t="s">
        <v>6477</v>
      </c>
      <c r="EE117" s="125">
        <v>3829000</v>
      </c>
      <c r="EF117" s="133" t="s">
        <v>6471</v>
      </c>
      <c r="EG117" s="133" t="s">
        <v>213</v>
      </c>
      <c r="EH117" s="133">
        <v>2</v>
      </c>
      <c r="EI117" s="133" t="s">
        <v>6472</v>
      </c>
      <c r="EJ117" s="133" t="s">
        <v>6473</v>
      </c>
      <c r="EK117" s="134" t="s">
        <v>55</v>
      </c>
      <c r="EL117" s="132" t="s">
        <v>6478</v>
      </c>
      <c r="EM117" s="117">
        <v>0</v>
      </c>
      <c r="EN117" s="135" t="s">
        <v>6471</v>
      </c>
      <c r="EO117" s="135" t="s">
        <v>213</v>
      </c>
      <c r="EP117" s="135">
        <v>2</v>
      </c>
      <c r="EQ117" s="135" t="s">
        <v>6472</v>
      </c>
      <c r="ER117" s="135" t="s">
        <v>6473</v>
      </c>
      <c r="ES117" s="118" t="s">
        <v>55</v>
      </c>
      <c r="ET117" s="133" t="s">
        <v>6479</v>
      </c>
      <c r="EU117" s="133">
        <v>1127</v>
      </c>
      <c r="EV117" s="133" t="s">
        <v>6462</v>
      </c>
      <c r="EW117" s="133" t="s">
        <v>213</v>
      </c>
      <c r="EX117" s="133">
        <v>2</v>
      </c>
      <c r="EY117" s="133" t="s">
        <v>6463</v>
      </c>
      <c r="EZ117" s="133" t="s">
        <v>674</v>
      </c>
      <c r="FA117" s="134" t="s">
        <v>68</v>
      </c>
      <c r="FB117" s="132" t="s">
        <v>6480</v>
      </c>
      <c r="FC117" s="135">
        <v>5</v>
      </c>
      <c r="FD117" s="135">
        <v>0</v>
      </c>
      <c r="FE117" s="135" t="s">
        <v>218</v>
      </c>
      <c r="FF117" s="135">
        <v>1</v>
      </c>
      <c r="FG117" s="135" t="s">
        <v>6481</v>
      </c>
      <c r="FH117" s="135">
        <v>0</v>
      </c>
      <c r="FI117" s="118" t="s">
        <v>1577</v>
      </c>
      <c r="FJ117" s="132" t="s">
        <v>6482</v>
      </c>
      <c r="FK117" s="133" t="s">
        <v>230</v>
      </c>
      <c r="FL117" s="133">
        <v>0</v>
      </c>
      <c r="FM117" s="133" t="s">
        <v>213</v>
      </c>
      <c r="FN117" s="133">
        <v>2</v>
      </c>
      <c r="FO117" s="133">
        <v>0</v>
      </c>
      <c r="FP117" s="125">
        <v>0</v>
      </c>
      <c r="FQ117" s="126" t="s">
        <v>1040</v>
      </c>
      <c r="FR117" s="132" t="s">
        <v>6483</v>
      </c>
      <c r="FS117" s="135">
        <v>1500000</v>
      </c>
      <c r="FT117" s="135" t="s">
        <v>6484</v>
      </c>
      <c r="FU117" s="135" t="s">
        <v>213</v>
      </c>
      <c r="FV117" s="135">
        <v>2</v>
      </c>
      <c r="FW117" s="135">
        <v>0</v>
      </c>
      <c r="FX117" s="135" t="s">
        <v>6485</v>
      </c>
      <c r="FY117" s="118" t="s">
        <v>1040</v>
      </c>
      <c r="FZ117" s="133" t="s">
        <v>6486</v>
      </c>
      <c r="GA117" s="133">
        <v>1</v>
      </c>
      <c r="GB117" s="133" t="s">
        <v>261</v>
      </c>
      <c r="GC117" s="133" t="s">
        <v>213</v>
      </c>
      <c r="GD117" s="133">
        <v>2</v>
      </c>
      <c r="GE117" s="133" t="s">
        <v>262</v>
      </c>
      <c r="GF117" s="133" t="s">
        <v>263</v>
      </c>
      <c r="GG117" s="134" t="s">
        <v>68</v>
      </c>
      <c r="GH117" s="132" t="s">
        <v>6487</v>
      </c>
      <c r="GI117" s="135">
        <v>1</v>
      </c>
      <c r="GJ117" s="135" t="s">
        <v>261</v>
      </c>
      <c r="GK117" s="135" t="s">
        <v>213</v>
      </c>
      <c r="GL117" s="135">
        <v>2</v>
      </c>
      <c r="GM117" s="135" t="s">
        <v>262</v>
      </c>
      <c r="GN117" s="135" t="s">
        <v>263</v>
      </c>
      <c r="GO117" s="118" t="s">
        <v>68</v>
      </c>
      <c r="GP117" s="133" t="s">
        <v>6488</v>
      </c>
      <c r="GQ117" s="133">
        <v>1</v>
      </c>
      <c r="GR117" s="133" t="s">
        <v>261</v>
      </c>
      <c r="GS117" s="133" t="s">
        <v>213</v>
      </c>
      <c r="GT117" s="133">
        <v>2</v>
      </c>
      <c r="GU117" s="133" t="s">
        <v>262</v>
      </c>
      <c r="GV117" s="133" t="s">
        <v>263</v>
      </c>
      <c r="GW117" s="134" t="s">
        <v>68</v>
      </c>
      <c r="GX117" s="132" t="s">
        <v>6489</v>
      </c>
      <c r="GY117" s="135">
        <v>1</v>
      </c>
      <c r="GZ117" s="135" t="s">
        <v>261</v>
      </c>
      <c r="HA117" s="135" t="s">
        <v>213</v>
      </c>
      <c r="HB117" s="135">
        <v>2</v>
      </c>
      <c r="HC117" s="135" t="s">
        <v>262</v>
      </c>
      <c r="HD117" s="135" t="s">
        <v>263</v>
      </c>
      <c r="HE117" s="118" t="s">
        <v>68</v>
      </c>
      <c r="HF117" s="133" t="s">
        <v>6490</v>
      </c>
      <c r="HG117" s="133">
        <v>1</v>
      </c>
      <c r="HH117" s="133" t="s">
        <v>261</v>
      </c>
      <c r="HI117" s="133" t="s">
        <v>213</v>
      </c>
      <c r="HJ117" s="133">
        <v>2</v>
      </c>
      <c r="HK117" s="133" t="s">
        <v>262</v>
      </c>
      <c r="HL117" s="133" t="s">
        <v>263</v>
      </c>
      <c r="HM117" s="134" t="s">
        <v>68</v>
      </c>
      <c r="HN117" s="132" t="s">
        <v>6491</v>
      </c>
      <c r="HO117" s="135">
        <v>1</v>
      </c>
      <c r="HP117" s="135" t="s">
        <v>261</v>
      </c>
      <c r="HQ117" s="135" t="s">
        <v>213</v>
      </c>
      <c r="HR117" s="135">
        <v>2</v>
      </c>
      <c r="HS117" s="135" t="s">
        <v>262</v>
      </c>
      <c r="HT117" s="135" t="s">
        <v>263</v>
      </c>
      <c r="HU117" s="118" t="s">
        <v>68</v>
      </c>
      <c r="HV117" s="133" t="s">
        <v>6492</v>
      </c>
      <c r="HW117" s="133">
        <v>1</v>
      </c>
      <c r="HX117" s="133" t="s">
        <v>261</v>
      </c>
      <c r="HY117" s="133" t="s">
        <v>213</v>
      </c>
      <c r="HZ117" s="133">
        <v>2</v>
      </c>
      <c r="IA117" s="133" t="s">
        <v>262</v>
      </c>
      <c r="IB117" s="133" t="s">
        <v>263</v>
      </c>
      <c r="IC117" s="134" t="s">
        <v>68</v>
      </c>
      <c r="ID117" s="132" t="s">
        <v>6493</v>
      </c>
      <c r="IE117" s="135">
        <v>1</v>
      </c>
      <c r="IF117" s="135" t="s">
        <v>261</v>
      </c>
      <c r="IG117" s="135" t="s">
        <v>213</v>
      </c>
      <c r="IH117" s="135">
        <v>2</v>
      </c>
      <c r="II117" s="135" t="s">
        <v>262</v>
      </c>
      <c r="IJ117" s="135" t="s">
        <v>263</v>
      </c>
      <c r="IK117" s="118" t="s">
        <v>68</v>
      </c>
      <c r="IL117" s="133" t="s">
        <v>6494</v>
      </c>
      <c r="IM117" s="133">
        <v>1</v>
      </c>
      <c r="IN117" s="133" t="s">
        <v>261</v>
      </c>
      <c r="IO117" s="133" t="s">
        <v>213</v>
      </c>
      <c r="IP117" s="133">
        <v>2</v>
      </c>
      <c r="IQ117" s="133" t="s">
        <v>262</v>
      </c>
      <c r="IR117" s="133" t="s">
        <v>263</v>
      </c>
      <c r="IS117" s="134" t="s">
        <v>68</v>
      </c>
    </row>
    <row r="118" spans="1:253" s="123" customFormat="1" ht="12.75" customHeight="1">
      <c r="A118" s="123" t="s">
        <v>6495</v>
      </c>
      <c r="B118" s="123" t="s">
        <v>3929</v>
      </c>
      <c r="C118" s="123" t="s">
        <v>6496</v>
      </c>
      <c r="D118" s="123" t="s">
        <v>6497</v>
      </c>
      <c r="E118" s="123" t="s">
        <v>6498</v>
      </c>
      <c r="F118" s="123" t="s">
        <v>6499</v>
      </c>
      <c r="G118" s="116">
        <v>1160000</v>
      </c>
      <c r="H118" s="117" t="s">
        <v>6500</v>
      </c>
      <c r="I118" s="117" t="s">
        <v>213</v>
      </c>
      <c r="J118" s="117">
        <v>2</v>
      </c>
      <c r="K118" s="117" t="s">
        <v>6501</v>
      </c>
      <c r="L118" s="117" t="s">
        <v>3263</v>
      </c>
      <c r="M118" s="118" t="s">
        <v>60</v>
      </c>
      <c r="N118" s="127" t="s">
        <v>6502</v>
      </c>
      <c r="O118" s="119">
        <v>17204</v>
      </c>
      <c r="P118" s="119" t="s">
        <v>6503</v>
      </c>
      <c r="Q118" s="119" t="s">
        <v>218</v>
      </c>
      <c r="R118" s="119">
        <v>1</v>
      </c>
      <c r="S118" s="119" t="s">
        <v>398</v>
      </c>
      <c r="T118" s="119" t="s">
        <v>6504</v>
      </c>
      <c r="U118" s="120" t="s">
        <v>400</v>
      </c>
      <c r="V118" s="127" t="s">
        <v>6505</v>
      </c>
      <c r="W118" s="117">
        <v>1130000</v>
      </c>
      <c r="X118" s="117" t="s">
        <v>6506</v>
      </c>
      <c r="Y118" s="117" t="s">
        <v>213</v>
      </c>
      <c r="Z118" s="117">
        <v>2</v>
      </c>
      <c r="AA118" s="117" t="s">
        <v>6507</v>
      </c>
      <c r="AB118" s="117" t="s">
        <v>6508</v>
      </c>
      <c r="AC118" s="118" t="s">
        <v>66</v>
      </c>
      <c r="AD118" s="127" t="s">
        <v>6509</v>
      </c>
      <c r="AE118" s="125">
        <v>781000</v>
      </c>
      <c r="AF118" s="125" t="s">
        <v>6506</v>
      </c>
      <c r="AG118" s="125" t="s">
        <v>213</v>
      </c>
      <c r="AH118" s="125">
        <v>2</v>
      </c>
      <c r="AI118" s="125" t="s">
        <v>6510</v>
      </c>
      <c r="AJ118" s="125" t="s">
        <v>6508</v>
      </c>
      <c r="AK118" s="126" t="s">
        <v>66</v>
      </c>
      <c r="AL118" s="127" t="s">
        <v>6511</v>
      </c>
      <c r="AM118" s="117">
        <v>0</v>
      </c>
      <c r="AN118" s="117" t="s">
        <v>230</v>
      </c>
      <c r="AO118" s="117" t="s">
        <v>230</v>
      </c>
      <c r="AP118" s="117" t="s">
        <v>230</v>
      </c>
      <c r="AQ118" s="117" t="s">
        <v>230</v>
      </c>
      <c r="AR118" s="117" t="s">
        <v>230</v>
      </c>
      <c r="AS118" s="118" t="s">
        <v>3953</v>
      </c>
      <c r="AT118" s="128" t="s">
        <v>6512</v>
      </c>
      <c r="AU118" s="125">
        <v>0</v>
      </c>
      <c r="AV118" s="125" t="s">
        <v>230</v>
      </c>
      <c r="AW118" s="125" t="s">
        <v>230</v>
      </c>
      <c r="AX118" s="125" t="s">
        <v>230</v>
      </c>
      <c r="AY118" s="125" t="s">
        <v>230</v>
      </c>
      <c r="AZ118" s="125" t="s">
        <v>230</v>
      </c>
      <c r="BA118" s="126" t="s">
        <v>3953</v>
      </c>
      <c r="BB118" s="127" t="s">
        <v>6513</v>
      </c>
      <c r="BC118" s="117">
        <v>0</v>
      </c>
      <c r="BD118" s="117" t="s">
        <v>230</v>
      </c>
      <c r="BE118" s="117" t="s">
        <v>230</v>
      </c>
      <c r="BF118" s="117" t="s">
        <v>230</v>
      </c>
      <c r="BG118" s="117" t="s">
        <v>230</v>
      </c>
      <c r="BH118" s="117" t="s">
        <v>230</v>
      </c>
      <c r="BI118" s="118" t="s">
        <v>3953</v>
      </c>
      <c r="BJ118" s="128" t="s">
        <v>6514</v>
      </c>
      <c r="BK118" s="128" t="s">
        <v>230</v>
      </c>
      <c r="BL118" s="128" t="s">
        <v>230</v>
      </c>
      <c r="BM118" s="128" t="s">
        <v>230</v>
      </c>
      <c r="BN118" s="128" t="s">
        <v>230</v>
      </c>
      <c r="BO118" s="128" t="s">
        <v>4272</v>
      </c>
      <c r="BP118" s="125" t="s">
        <v>230</v>
      </c>
      <c r="BQ118" s="129" t="s">
        <v>3272</v>
      </c>
      <c r="BR118" s="127" t="s">
        <v>6515</v>
      </c>
      <c r="BS118" s="121" t="e">
        <v>#N/A</v>
      </c>
      <c r="BT118" s="121" t="e">
        <v>#N/A</v>
      </c>
      <c r="BU118" s="121" t="e">
        <v>#N/A</v>
      </c>
      <c r="BV118" s="121" t="e">
        <v>#N/A</v>
      </c>
      <c r="BW118" s="121" t="e">
        <v>#N/A</v>
      </c>
      <c r="BX118" s="121" t="e">
        <v>#N/A</v>
      </c>
      <c r="BY118" s="118" t="e">
        <v>#N/A</v>
      </c>
      <c r="BZ118" s="128" t="s">
        <v>6516</v>
      </c>
      <c r="CA118" s="128" t="e">
        <v>#N/A</v>
      </c>
      <c r="CB118" s="128" t="e">
        <v>#N/A</v>
      </c>
      <c r="CC118" s="128" t="e">
        <v>#N/A</v>
      </c>
      <c r="CD118" s="128" t="e">
        <v>#N/A</v>
      </c>
      <c r="CE118" s="128" t="e">
        <v>#N/A</v>
      </c>
      <c r="CF118" s="128" t="e">
        <v>#N/A</v>
      </c>
      <c r="CG118" s="129" t="e">
        <v>#N/A</v>
      </c>
      <c r="CH118" s="127" t="s">
        <v>6517</v>
      </c>
      <c r="CI118" s="128" t="e">
        <v>#N/A</v>
      </c>
      <c r="CJ118" s="128" t="e">
        <v>#N/A</v>
      </c>
      <c r="CK118" s="128" t="e">
        <v>#N/A</v>
      </c>
      <c r="CL118" s="128" t="e">
        <v>#N/A</v>
      </c>
      <c r="CM118" s="128" t="e">
        <v>#N/A</v>
      </c>
      <c r="CN118" s="128" t="e">
        <v>#N/A</v>
      </c>
      <c r="CO118" s="130" t="e">
        <v>#N/A</v>
      </c>
      <c r="CP118" s="128" t="s">
        <v>6518</v>
      </c>
      <c r="CQ118" s="121" t="e">
        <v>#N/A</v>
      </c>
      <c r="CR118" s="121" t="e">
        <v>#N/A</v>
      </c>
      <c r="CS118" s="121" t="e">
        <v>#N/A</v>
      </c>
      <c r="CT118" s="121" t="e">
        <v>#N/A</v>
      </c>
      <c r="CU118" s="121" t="e">
        <v>#N/A</v>
      </c>
      <c r="CV118" s="121" t="e">
        <v>#N/A</v>
      </c>
      <c r="CW118" s="118" t="e">
        <v>#N/A</v>
      </c>
      <c r="CX118" s="128" t="s">
        <v>6519</v>
      </c>
      <c r="CY118" s="125">
        <v>348000</v>
      </c>
      <c r="CZ118" s="125" t="s">
        <v>6506</v>
      </c>
      <c r="DA118" s="125" t="s">
        <v>213</v>
      </c>
      <c r="DB118" s="125">
        <v>2</v>
      </c>
      <c r="DC118" s="125" t="s">
        <v>6520</v>
      </c>
      <c r="DD118" s="125" t="s">
        <v>6508</v>
      </c>
      <c r="DE118" s="131" t="s">
        <v>66</v>
      </c>
      <c r="DF118" s="127" t="s">
        <v>6521</v>
      </c>
      <c r="DG118" s="117">
        <v>349000</v>
      </c>
      <c r="DH118" s="121" t="s">
        <v>6506</v>
      </c>
      <c r="DI118" s="121" t="s">
        <v>213</v>
      </c>
      <c r="DJ118" s="121">
        <v>2</v>
      </c>
      <c r="DK118" s="121" t="s">
        <v>6520</v>
      </c>
      <c r="DL118" s="121" t="s">
        <v>6508</v>
      </c>
      <c r="DM118" s="118" t="s">
        <v>66</v>
      </c>
      <c r="DN118" s="128" t="s">
        <v>6522</v>
      </c>
      <c r="DO118" s="125">
        <v>433000</v>
      </c>
      <c r="DP118" s="128" t="s">
        <v>6506</v>
      </c>
      <c r="DQ118" s="128" t="s">
        <v>213</v>
      </c>
      <c r="DR118" s="128">
        <v>2</v>
      </c>
      <c r="DS118" s="128" t="s">
        <v>6520</v>
      </c>
      <c r="DT118" s="128" t="s">
        <v>6508</v>
      </c>
      <c r="DU118" s="129" t="s">
        <v>66</v>
      </c>
      <c r="DV118" s="127" t="s">
        <v>6523</v>
      </c>
      <c r="DW118" s="117">
        <v>288000</v>
      </c>
      <c r="DX118" s="121" t="s">
        <v>6506</v>
      </c>
      <c r="DY118" s="121" t="s">
        <v>213</v>
      </c>
      <c r="DZ118" s="121">
        <v>2</v>
      </c>
      <c r="EA118" s="121" t="s">
        <v>6520</v>
      </c>
      <c r="EB118" s="121" t="s">
        <v>6508</v>
      </c>
      <c r="EC118" s="118" t="s">
        <v>66</v>
      </c>
      <c r="ED118" s="128" t="s">
        <v>6524</v>
      </c>
      <c r="EE118" s="125">
        <v>60000</v>
      </c>
      <c r="EF118" s="128" t="s">
        <v>6506</v>
      </c>
      <c r="EG118" s="128" t="s">
        <v>213</v>
      </c>
      <c r="EH118" s="128">
        <v>2</v>
      </c>
      <c r="EI118" s="128" t="s">
        <v>6520</v>
      </c>
      <c r="EJ118" s="128" t="s">
        <v>6508</v>
      </c>
      <c r="EK118" s="129" t="s">
        <v>66</v>
      </c>
      <c r="EL118" s="127" t="s">
        <v>6525</v>
      </c>
      <c r="EM118" s="117">
        <v>0</v>
      </c>
      <c r="EN118" s="121" t="s">
        <v>6506</v>
      </c>
      <c r="EO118" s="121" t="s">
        <v>213</v>
      </c>
      <c r="EP118" s="121">
        <v>2</v>
      </c>
      <c r="EQ118" s="121" t="s">
        <v>6520</v>
      </c>
      <c r="ER118" s="121" t="s">
        <v>6508</v>
      </c>
      <c r="ES118" s="118" t="s">
        <v>66</v>
      </c>
      <c r="ET118" s="128" t="s">
        <v>6526</v>
      </c>
      <c r="EU118" s="128" t="s">
        <v>230</v>
      </c>
      <c r="EV118" s="128" t="s">
        <v>230</v>
      </c>
      <c r="EW118" s="128" t="s">
        <v>230</v>
      </c>
      <c r="EX118" s="128" t="s">
        <v>230</v>
      </c>
      <c r="EY118" s="128" t="s">
        <v>4272</v>
      </c>
      <c r="EZ118" s="128" t="s">
        <v>230</v>
      </c>
      <c r="FA118" s="129" t="s">
        <v>3272</v>
      </c>
      <c r="FB118" s="127" t="s">
        <v>6527</v>
      </c>
      <c r="FC118" s="121">
        <v>1</v>
      </c>
      <c r="FD118" s="121" t="s">
        <v>6528</v>
      </c>
      <c r="FE118" s="121" t="s">
        <v>213</v>
      </c>
      <c r="FF118" s="121">
        <v>2</v>
      </c>
      <c r="FG118" s="121" t="s">
        <v>6529</v>
      </c>
      <c r="FH118" s="121" t="s">
        <v>6530</v>
      </c>
      <c r="FI118" s="118" t="s">
        <v>3934</v>
      </c>
      <c r="FJ118" s="127" t="s">
        <v>6531</v>
      </c>
      <c r="FK118" s="128" t="e">
        <v>#N/A</v>
      </c>
      <c r="FL118" s="128" t="e">
        <v>#N/A</v>
      </c>
      <c r="FM118" s="128" t="e">
        <v>#N/A</v>
      </c>
      <c r="FN118" s="128" t="e">
        <v>#N/A</v>
      </c>
      <c r="FO118" s="128" t="e">
        <v>#N/A</v>
      </c>
      <c r="FP118" s="125" t="e">
        <v>#N/A</v>
      </c>
      <c r="FQ118" s="126" t="e">
        <v>#N/A</v>
      </c>
      <c r="FR118" s="127" t="s">
        <v>6532</v>
      </c>
      <c r="FS118" s="121" t="e">
        <v>#N/A</v>
      </c>
      <c r="FT118" s="121" t="e">
        <v>#N/A</v>
      </c>
      <c r="FU118" s="121" t="e">
        <v>#N/A</v>
      </c>
      <c r="FV118" s="121" t="e">
        <v>#N/A</v>
      </c>
      <c r="FW118" s="121" t="e">
        <v>#N/A</v>
      </c>
      <c r="FX118" s="121" t="e">
        <v>#N/A</v>
      </c>
      <c r="FY118" s="118" t="e">
        <v>#N/A</v>
      </c>
      <c r="FZ118" s="128" t="s">
        <v>6533</v>
      </c>
      <c r="GA118" s="128">
        <v>0</v>
      </c>
      <c r="GB118" s="128" t="s">
        <v>261</v>
      </c>
      <c r="GC118" s="128" t="s">
        <v>213</v>
      </c>
      <c r="GD118" s="128">
        <v>2</v>
      </c>
      <c r="GE118" s="128" t="s">
        <v>262</v>
      </c>
      <c r="GF118" s="128" t="s">
        <v>263</v>
      </c>
      <c r="GG118" s="129" t="s">
        <v>60</v>
      </c>
      <c r="GH118" s="127" t="s">
        <v>6534</v>
      </c>
      <c r="GI118" s="121">
        <v>0</v>
      </c>
      <c r="GJ118" s="121" t="s">
        <v>261</v>
      </c>
      <c r="GK118" s="121" t="s">
        <v>213</v>
      </c>
      <c r="GL118" s="121">
        <v>2</v>
      </c>
      <c r="GM118" s="121" t="s">
        <v>262</v>
      </c>
      <c r="GN118" s="121" t="s">
        <v>263</v>
      </c>
      <c r="GO118" s="118" t="s">
        <v>60</v>
      </c>
      <c r="GP118" s="128" t="s">
        <v>6535</v>
      </c>
      <c r="GQ118" s="128">
        <v>0</v>
      </c>
      <c r="GR118" s="128" t="s">
        <v>261</v>
      </c>
      <c r="GS118" s="128" t="s">
        <v>213</v>
      </c>
      <c r="GT118" s="128">
        <v>2</v>
      </c>
      <c r="GU118" s="128" t="s">
        <v>262</v>
      </c>
      <c r="GV118" s="128" t="s">
        <v>263</v>
      </c>
      <c r="GW118" s="129" t="s">
        <v>60</v>
      </c>
      <c r="GX118" s="127" t="s">
        <v>6536</v>
      </c>
      <c r="GY118" s="121">
        <v>0</v>
      </c>
      <c r="GZ118" s="121" t="s">
        <v>261</v>
      </c>
      <c r="HA118" s="121" t="s">
        <v>213</v>
      </c>
      <c r="HB118" s="121">
        <v>2</v>
      </c>
      <c r="HC118" s="121" t="s">
        <v>262</v>
      </c>
      <c r="HD118" s="121" t="s">
        <v>263</v>
      </c>
      <c r="HE118" s="118" t="s">
        <v>60</v>
      </c>
      <c r="HF118" s="128" t="s">
        <v>6537</v>
      </c>
      <c r="HG118" s="128">
        <v>0</v>
      </c>
      <c r="HH118" s="128" t="s">
        <v>261</v>
      </c>
      <c r="HI118" s="128" t="s">
        <v>213</v>
      </c>
      <c r="HJ118" s="128">
        <v>2</v>
      </c>
      <c r="HK118" s="128" t="s">
        <v>262</v>
      </c>
      <c r="HL118" s="128" t="s">
        <v>263</v>
      </c>
      <c r="HM118" s="129" t="s">
        <v>60</v>
      </c>
      <c r="HN118" s="127" t="s">
        <v>6538</v>
      </c>
      <c r="HO118" s="121">
        <v>2</v>
      </c>
      <c r="HP118" s="121" t="s">
        <v>261</v>
      </c>
      <c r="HQ118" s="121" t="s">
        <v>213</v>
      </c>
      <c r="HR118" s="121">
        <v>2</v>
      </c>
      <c r="HS118" s="121" t="s">
        <v>262</v>
      </c>
      <c r="HT118" s="121" t="s">
        <v>263</v>
      </c>
      <c r="HU118" s="118" t="s">
        <v>60</v>
      </c>
      <c r="HV118" s="128" t="s">
        <v>6539</v>
      </c>
      <c r="HW118" s="128">
        <v>0</v>
      </c>
      <c r="HX118" s="128" t="s">
        <v>261</v>
      </c>
      <c r="HY118" s="128" t="s">
        <v>213</v>
      </c>
      <c r="HZ118" s="128">
        <v>2</v>
      </c>
      <c r="IA118" s="128" t="s">
        <v>262</v>
      </c>
      <c r="IB118" s="128" t="s">
        <v>263</v>
      </c>
      <c r="IC118" s="129" t="s">
        <v>60</v>
      </c>
      <c r="ID118" s="127" t="s">
        <v>6540</v>
      </c>
      <c r="IE118" s="121">
        <v>0</v>
      </c>
      <c r="IF118" s="121" t="s">
        <v>261</v>
      </c>
      <c r="IG118" s="121" t="s">
        <v>213</v>
      </c>
      <c r="IH118" s="121">
        <v>2</v>
      </c>
      <c r="II118" s="121" t="s">
        <v>262</v>
      </c>
      <c r="IJ118" s="121" t="s">
        <v>263</v>
      </c>
      <c r="IK118" s="118" t="s">
        <v>60</v>
      </c>
      <c r="IL118" s="128" t="s">
        <v>6541</v>
      </c>
      <c r="IM118" s="128">
        <v>1</v>
      </c>
      <c r="IN118" s="128" t="s">
        <v>261</v>
      </c>
      <c r="IO118" s="128" t="s">
        <v>213</v>
      </c>
      <c r="IP118" s="128">
        <v>2</v>
      </c>
      <c r="IQ118" s="128" t="s">
        <v>262</v>
      </c>
      <c r="IR118" s="128" t="s">
        <v>263</v>
      </c>
      <c r="IS118" s="129" t="s">
        <v>60</v>
      </c>
    </row>
    <row r="119" spans="1:253" s="123" customFormat="1" ht="12.75" customHeight="1">
      <c r="A119" s="123" t="s">
        <v>6542</v>
      </c>
      <c r="B119" s="123" t="s">
        <v>207</v>
      </c>
      <c r="C119" s="123" t="s">
        <v>6543</v>
      </c>
      <c r="D119" s="123" t="s">
        <v>6544</v>
      </c>
      <c r="E119" s="123" t="s">
        <v>6545</v>
      </c>
      <c r="F119" s="123" t="s">
        <v>6546</v>
      </c>
      <c r="G119" s="116">
        <v>17500000</v>
      </c>
      <c r="H119" s="117" t="s">
        <v>6547</v>
      </c>
      <c r="I119" s="117" t="s">
        <v>213</v>
      </c>
      <c r="J119" s="117">
        <v>2</v>
      </c>
      <c r="K119" s="117" t="s">
        <v>6548</v>
      </c>
      <c r="L119" s="117" t="s">
        <v>6549</v>
      </c>
      <c r="M119" s="118" t="s">
        <v>2067</v>
      </c>
      <c r="N119" s="127" t="s">
        <v>6550</v>
      </c>
      <c r="O119" s="119">
        <v>185180</v>
      </c>
      <c r="P119" s="119" t="s">
        <v>3153</v>
      </c>
      <c r="Q119" s="119" t="s">
        <v>218</v>
      </c>
      <c r="R119" s="119">
        <v>1</v>
      </c>
      <c r="S119" s="119" t="s">
        <v>6551</v>
      </c>
      <c r="T119" s="119" t="s">
        <v>6552</v>
      </c>
      <c r="U119" s="120" t="s">
        <v>2067</v>
      </c>
      <c r="V119" s="127" t="s">
        <v>6553</v>
      </c>
      <c r="W119" s="117">
        <v>17500000</v>
      </c>
      <c r="X119" s="117" t="s">
        <v>6547</v>
      </c>
      <c r="Y119" s="117" t="s">
        <v>213</v>
      </c>
      <c r="Z119" s="117">
        <v>2</v>
      </c>
      <c r="AA119" s="117" t="s">
        <v>6554</v>
      </c>
      <c r="AB119" s="117" t="s">
        <v>6549</v>
      </c>
      <c r="AC119" s="118" t="s">
        <v>2067</v>
      </c>
      <c r="AD119" s="127" t="s">
        <v>6555</v>
      </c>
      <c r="AE119" s="125">
        <v>17500000</v>
      </c>
      <c r="AF119" s="125" t="s">
        <v>6547</v>
      </c>
      <c r="AG119" s="125" t="s">
        <v>213</v>
      </c>
      <c r="AH119" s="125">
        <v>2</v>
      </c>
      <c r="AI119" s="125" t="s">
        <v>6556</v>
      </c>
      <c r="AJ119" s="125" t="s">
        <v>6549</v>
      </c>
      <c r="AK119" s="126" t="s">
        <v>2067</v>
      </c>
      <c r="AL119" s="127" t="s">
        <v>6557</v>
      </c>
      <c r="AM119" s="117">
        <v>15509000</v>
      </c>
      <c r="AN119" s="117" t="s">
        <v>6558</v>
      </c>
      <c r="AO119" s="117" t="s">
        <v>300</v>
      </c>
      <c r="AP119" s="117">
        <v>3</v>
      </c>
      <c r="AQ119" s="117" t="s">
        <v>6559</v>
      </c>
      <c r="AR119" s="117" t="s">
        <v>6560</v>
      </c>
      <c r="AS119" s="118" t="s">
        <v>2067</v>
      </c>
      <c r="AT119" s="128" t="s">
        <v>6561</v>
      </c>
      <c r="AU119" s="125" t="s">
        <v>230</v>
      </c>
      <c r="AV119" s="125" t="s">
        <v>6562</v>
      </c>
      <c r="AW119" s="125" t="s">
        <v>230</v>
      </c>
      <c r="AX119" s="125" t="s">
        <v>230</v>
      </c>
      <c r="AY119" s="125" t="s">
        <v>6563</v>
      </c>
      <c r="AZ119" s="125" t="s">
        <v>6564</v>
      </c>
      <c r="BA119" s="126" t="s">
        <v>538</v>
      </c>
      <c r="BB119" s="127" t="s">
        <v>6565</v>
      </c>
      <c r="BC119" s="117" t="s">
        <v>230</v>
      </c>
      <c r="BD119" s="117" t="s">
        <v>230</v>
      </c>
      <c r="BE119" s="117" t="s">
        <v>230</v>
      </c>
      <c r="BF119" s="117" t="s">
        <v>230</v>
      </c>
      <c r="BG119" s="117" t="s">
        <v>6566</v>
      </c>
      <c r="BH119" s="117">
        <v>0</v>
      </c>
      <c r="BI119" s="118" t="s">
        <v>221</v>
      </c>
      <c r="BJ119" s="128" t="s">
        <v>6567</v>
      </c>
      <c r="BK119" s="128">
        <v>3695</v>
      </c>
      <c r="BL119" s="128" t="s">
        <v>6568</v>
      </c>
      <c r="BM119" s="128" t="s">
        <v>300</v>
      </c>
      <c r="BN119" s="128">
        <v>3</v>
      </c>
      <c r="BO119" s="128" t="s">
        <v>6569</v>
      </c>
      <c r="BP119" s="125" t="s">
        <v>674</v>
      </c>
      <c r="BQ119" s="129" t="s">
        <v>42</v>
      </c>
      <c r="BR119" s="127" t="s">
        <v>6570</v>
      </c>
      <c r="BS119" s="121" t="s">
        <v>230</v>
      </c>
      <c r="BT119" s="121" t="s">
        <v>230</v>
      </c>
      <c r="BU119" s="121" t="s">
        <v>230</v>
      </c>
      <c r="BV119" s="121" t="s">
        <v>230</v>
      </c>
      <c r="BW119" s="121" t="s">
        <v>230</v>
      </c>
      <c r="BX119" s="121" t="s">
        <v>230</v>
      </c>
      <c r="BY119" s="118" t="s">
        <v>538</v>
      </c>
      <c r="BZ119" s="128" t="s">
        <v>6571</v>
      </c>
      <c r="CA119" s="128" t="s">
        <v>230</v>
      </c>
      <c r="CB119" s="128" t="s">
        <v>230</v>
      </c>
      <c r="CC119" s="128" t="s">
        <v>230</v>
      </c>
      <c r="CD119" s="128" t="s">
        <v>230</v>
      </c>
      <c r="CE119" s="128" t="s">
        <v>230</v>
      </c>
      <c r="CF119" s="128" t="s">
        <v>230</v>
      </c>
      <c r="CG119" s="129" t="s">
        <v>538</v>
      </c>
      <c r="CH119" s="127" t="s">
        <v>6572</v>
      </c>
      <c r="CI119" s="128" t="e">
        <v>#N/A</v>
      </c>
      <c r="CJ119" s="128" t="e">
        <v>#N/A</v>
      </c>
      <c r="CK119" s="128" t="e">
        <v>#N/A</v>
      </c>
      <c r="CL119" s="128" t="e">
        <v>#N/A</v>
      </c>
      <c r="CM119" s="128" t="e">
        <v>#N/A</v>
      </c>
      <c r="CN119" s="128" t="e">
        <v>#N/A</v>
      </c>
      <c r="CO119" s="130" t="e">
        <v>#N/A</v>
      </c>
      <c r="CP119" s="128" t="s">
        <v>6573</v>
      </c>
      <c r="CQ119" s="121" t="s">
        <v>230</v>
      </c>
      <c r="CR119" s="121" t="s">
        <v>6574</v>
      </c>
      <c r="CS119" s="121" t="s">
        <v>230</v>
      </c>
      <c r="CT119" s="121" t="s">
        <v>230</v>
      </c>
      <c r="CU119" s="121" t="s">
        <v>6575</v>
      </c>
      <c r="CV119" s="121" t="s">
        <v>6576</v>
      </c>
      <c r="CW119" s="118" t="s">
        <v>65</v>
      </c>
      <c r="CX119" s="128" t="s">
        <v>6577</v>
      </c>
      <c r="CY119" s="125">
        <v>13400000</v>
      </c>
      <c r="CZ119" s="125" t="s">
        <v>6578</v>
      </c>
      <c r="DA119" s="125" t="s">
        <v>218</v>
      </c>
      <c r="DB119" s="125">
        <v>1</v>
      </c>
      <c r="DC119" s="125" t="s">
        <v>6579</v>
      </c>
      <c r="DD119" s="125" t="s">
        <v>6580</v>
      </c>
      <c r="DE119" s="131" t="s">
        <v>2067</v>
      </c>
      <c r="DF119" s="127" t="s">
        <v>6581</v>
      </c>
      <c r="DG119" s="117">
        <v>0</v>
      </c>
      <c r="DH119" s="121" t="s">
        <v>6578</v>
      </c>
      <c r="DI119" s="121" t="s">
        <v>218</v>
      </c>
      <c r="DJ119" s="121">
        <v>1</v>
      </c>
      <c r="DK119" s="121" t="s">
        <v>6579</v>
      </c>
      <c r="DL119" s="121" t="s">
        <v>6580</v>
      </c>
      <c r="DM119" s="118" t="s">
        <v>2067</v>
      </c>
      <c r="DN119" s="128" t="s">
        <v>6582</v>
      </c>
      <c r="DO119" s="125">
        <v>4100000</v>
      </c>
      <c r="DP119" s="128" t="s">
        <v>6578</v>
      </c>
      <c r="DQ119" s="128" t="s">
        <v>218</v>
      </c>
      <c r="DR119" s="128">
        <v>1</v>
      </c>
      <c r="DS119" s="128" t="s">
        <v>6579</v>
      </c>
      <c r="DT119" s="128" t="s">
        <v>6580</v>
      </c>
      <c r="DU119" s="129" t="s">
        <v>2067</v>
      </c>
      <c r="DV119" s="127" t="s">
        <v>6583</v>
      </c>
      <c r="DW119" s="117">
        <v>30000</v>
      </c>
      <c r="DX119" s="121" t="s">
        <v>6578</v>
      </c>
      <c r="DY119" s="121" t="s">
        <v>218</v>
      </c>
      <c r="DZ119" s="121">
        <v>1</v>
      </c>
      <c r="EA119" s="121" t="s">
        <v>6579</v>
      </c>
      <c r="EB119" s="121" t="s">
        <v>6580</v>
      </c>
      <c r="EC119" s="118" t="s">
        <v>2067</v>
      </c>
      <c r="ED119" s="128" t="s">
        <v>6584</v>
      </c>
      <c r="EE119" s="125">
        <v>7380000</v>
      </c>
      <c r="EF119" s="128" t="s">
        <v>6578</v>
      </c>
      <c r="EG119" s="128" t="s">
        <v>218</v>
      </c>
      <c r="EH119" s="128">
        <v>1</v>
      </c>
      <c r="EI119" s="128" t="s">
        <v>6579</v>
      </c>
      <c r="EJ119" s="128" t="s">
        <v>6580</v>
      </c>
      <c r="EK119" s="129" t="s">
        <v>2067</v>
      </c>
      <c r="EL119" s="127" t="s">
        <v>6585</v>
      </c>
      <c r="EM119" s="117">
        <v>5990000</v>
      </c>
      <c r="EN119" s="121" t="s">
        <v>6578</v>
      </c>
      <c r="EO119" s="121" t="s">
        <v>218</v>
      </c>
      <c r="EP119" s="121">
        <v>1</v>
      </c>
      <c r="EQ119" s="121" t="s">
        <v>6579</v>
      </c>
      <c r="ER119" s="121" t="s">
        <v>6580</v>
      </c>
      <c r="ES119" s="118" t="s">
        <v>2067</v>
      </c>
      <c r="ET119" s="128" t="s">
        <v>6586</v>
      </c>
      <c r="EU119" s="128">
        <v>3043</v>
      </c>
      <c r="EV119" s="128" t="s">
        <v>1466</v>
      </c>
      <c r="EW119" s="128" t="s">
        <v>300</v>
      </c>
      <c r="EX119" s="128">
        <v>3</v>
      </c>
      <c r="EY119" s="128" t="s">
        <v>6587</v>
      </c>
      <c r="EZ119" s="128" t="s">
        <v>674</v>
      </c>
      <c r="FA119" s="129" t="s">
        <v>1415</v>
      </c>
      <c r="FB119" s="127" t="s">
        <v>6588</v>
      </c>
      <c r="FC119" s="121">
        <v>5</v>
      </c>
      <c r="FD119" s="121">
        <v>0</v>
      </c>
      <c r="FE119" s="121" t="s">
        <v>218</v>
      </c>
      <c r="FF119" s="121">
        <v>1</v>
      </c>
      <c r="FG119" s="121" t="s">
        <v>6589</v>
      </c>
      <c r="FH119" s="121">
        <v>0</v>
      </c>
      <c r="FI119" s="118" t="s">
        <v>221</v>
      </c>
      <c r="FJ119" s="127" t="s">
        <v>6590</v>
      </c>
      <c r="FK119" s="128" t="s">
        <v>230</v>
      </c>
      <c r="FL119" s="128">
        <v>0</v>
      </c>
      <c r="FM119" s="128" t="s">
        <v>230</v>
      </c>
      <c r="FN119" s="128" t="s">
        <v>230</v>
      </c>
      <c r="FO119" s="128" t="s">
        <v>6591</v>
      </c>
      <c r="FP119" s="125">
        <v>0</v>
      </c>
      <c r="FQ119" s="126" t="s">
        <v>221</v>
      </c>
      <c r="FR119" s="127" t="s">
        <v>6592</v>
      </c>
      <c r="FS119" s="121">
        <v>1160000</v>
      </c>
      <c r="FT119" s="121" t="s">
        <v>846</v>
      </c>
      <c r="FU119" s="121" t="s">
        <v>213</v>
      </c>
      <c r="FV119" s="121">
        <v>2</v>
      </c>
      <c r="FW119" s="121" t="s">
        <v>6593</v>
      </c>
      <c r="FX119" s="121" t="s">
        <v>6594</v>
      </c>
      <c r="FY119" s="118" t="s">
        <v>221</v>
      </c>
      <c r="FZ119" s="128" t="s">
        <v>6595</v>
      </c>
      <c r="GA119" s="128">
        <v>2</v>
      </c>
      <c r="GB119" s="128" t="s">
        <v>261</v>
      </c>
      <c r="GC119" s="128" t="s">
        <v>213</v>
      </c>
      <c r="GD119" s="128">
        <v>2</v>
      </c>
      <c r="GE119" s="128" t="s">
        <v>262</v>
      </c>
      <c r="GF119" s="128" t="s">
        <v>263</v>
      </c>
      <c r="GG119" s="129" t="s">
        <v>52</v>
      </c>
      <c r="GH119" s="127" t="s">
        <v>6596</v>
      </c>
      <c r="GI119" s="121">
        <v>3</v>
      </c>
      <c r="GJ119" s="121" t="s">
        <v>261</v>
      </c>
      <c r="GK119" s="121" t="s">
        <v>213</v>
      </c>
      <c r="GL119" s="121">
        <v>2</v>
      </c>
      <c r="GM119" s="121" t="s">
        <v>262</v>
      </c>
      <c r="GN119" s="121" t="s">
        <v>263</v>
      </c>
      <c r="GO119" s="118" t="s">
        <v>52</v>
      </c>
      <c r="GP119" s="128" t="s">
        <v>6597</v>
      </c>
      <c r="GQ119" s="128">
        <v>3</v>
      </c>
      <c r="GR119" s="128" t="s">
        <v>261</v>
      </c>
      <c r="GS119" s="128" t="s">
        <v>213</v>
      </c>
      <c r="GT119" s="128">
        <v>2</v>
      </c>
      <c r="GU119" s="128" t="s">
        <v>262</v>
      </c>
      <c r="GV119" s="128" t="s">
        <v>263</v>
      </c>
      <c r="GW119" s="129" t="s">
        <v>52</v>
      </c>
      <c r="GX119" s="127" t="s">
        <v>6598</v>
      </c>
      <c r="GY119" s="121">
        <v>3</v>
      </c>
      <c r="GZ119" s="121" t="s">
        <v>261</v>
      </c>
      <c r="HA119" s="121" t="s">
        <v>213</v>
      </c>
      <c r="HB119" s="121">
        <v>2</v>
      </c>
      <c r="HC119" s="121" t="s">
        <v>262</v>
      </c>
      <c r="HD119" s="121" t="s">
        <v>263</v>
      </c>
      <c r="HE119" s="118" t="s">
        <v>52</v>
      </c>
      <c r="HF119" s="128" t="s">
        <v>6599</v>
      </c>
      <c r="HG119" s="128">
        <v>3</v>
      </c>
      <c r="HH119" s="128" t="s">
        <v>261</v>
      </c>
      <c r="HI119" s="128" t="s">
        <v>213</v>
      </c>
      <c r="HJ119" s="128">
        <v>2</v>
      </c>
      <c r="HK119" s="128" t="s">
        <v>262</v>
      </c>
      <c r="HL119" s="128" t="s">
        <v>263</v>
      </c>
      <c r="HM119" s="129" t="s">
        <v>52</v>
      </c>
      <c r="HN119" s="127" t="s">
        <v>6600</v>
      </c>
      <c r="HO119" s="121">
        <v>2</v>
      </c>
      <c r="HP119" s="121" t="s">
        <v>261</v>
      </c>
      <c r="HQ119" s="121" t="s">
        <v>213</v>
      </c>
      <c r="HR119" s="121">
        <v>2</v>
      </c>
      <c r="HS119" s="121" t="s">
        <v>262</v>
      </c>
      <c r="HT119" s="121" t="s">
        <v>263</v>
      </c>
      <c r="HU119" s="118" t="s">
        <v>52</v>
      </c>
      <c r="HV119" s="128" t="s">
        <v>6601</v>
      </c>
      <c r="HW119" s="128">
        <v>3</v>
      </c>
      <c r="HX119" s="128" t="s">
        <v>261</v>
      </c>
      <c r="HY119" s="128" t="s">
        <v>213</v>
      </c>
      <c r="HZ119" s="128">
        <v>2</v>
      </c>
      <c r="IA119" s="128" t="s">
        <v>262</v>
      </c>
      <c r="IB119" s="128" t="s">
        <v>263</v>
      </c>
      <c r="IC119" s="129" t="s">
        <v>52</v>
      </c>
      <c r="ID119" s="127" t="s">
        <v>6602</v>
      </c>
      <c r="IE119" s="121">
        <v>2</v>
      </c>
      <c r="IF119" s="121" t="s">
        <v>261</v>
      </c>
      <c r="IG119" s="121" t="s">
        <v>213</v>
      </c>
      <c r="IH119" s="121">
        <v>2</v>
      </c>
      <c r="II119" s="121" t="s">
        <v>262</v>
      </c>
      <c r="IJ119" s="121" t="s">
        <v>263</v>
      </c>
      <c r="IK119" s="118" t="s">
        <v>52</v>
      </c>
      <c r="IL119" s="128" t="s">
        <v>6603</v>
      </c>
      <c r="IM119" s="128">
        <v>3</v>
      </c>
      <c r="IN119" s="128" t="s">
        <v>261</v>
      </c>
      <c r="IO119" s="128" t="s">
        <v>213</v>
      </c>
      <c r="IP119" s="128">
        <v>2</v>
      </c>
      <c r="IQ119" s="128" t="s">
        <v>262</v>
      </c>
      <c r="IR119" s="128" t="s">
        <v>263</v>
      </c>
      <c r="IS119" s="129" t="s">
        <v>52</v>
      </c>
    </row>
    <row r="120" spans="1:253" s="123" customFormat="1" ht="12.75" customHeight="1">
      <c r="A120" s="123" t="s">
        <v>6604</v>
      </c>
      <c r="B120" s="123" t="s">
        <v>704</v>
      </c>
      <c r="C120" s="123" t="s">
        <v>6605</v>
      </c>
      <c r="D120" s="123" t="s">
        <v>6606</v>
      </c>
      <c r="E120" s="123" t="s">
        <v>6607</v>
      </c>
      <c r="F120" s="123" t="s">
        <v>6608</v>
      </c>
      <c r="G120" s="116">
        <v>16797000</v>
      </c>
      <c r="H120" s="117" t="s">
        <v>6609</v>
      </c>
      <c r="I120" s="117" t="s">
        <v>213</v>
      </c>
      <c r="J120" s="117">
        <v>2</v>
      </c>
      <c r="K120" s="117" t="s">
        <v>6610</v>
      </c>
      <c r="L120" s="117" t="s">
        <v>6611</v>
      </c>
      <c r="M120" s="118" t="s">
        <v>48</v>
      </c>
      <c r="N120" s="132" t="s">
        <v>6612</v>
      </c>
      <c r="O120" s="119">
        <v>1259200</v>
      </c>
      <c r="P120" s="119" t="s">
        <v>282</v>
      </c>
      <c r="Q120" s="119" t="s">
        <v>218</v>
      </c>
      <c r="R120" s="119">
        <v>1</v>
      </c>
      <c r="S120" s="119" t="s">
        <v>6613</v>
      </c>
      <c r="T120" s="119" t="s">
        <v>6614</v>
      </c>
      <c r="U120" s="120" t="s">
        <v>654</v>
      </c>
      <c r="V120" s="132" t="s">
        <v>6615</v>
      </c>
      <c r="W120" s="117">
        <v>16797000</v>
      </c>
      <c r="X120" s="117" t="s">
        <v>6609</v>
      </c>
      <c r="Y120" s="117" t="s">
        <v>213</v>
      </c>
      <c r="Z120" s="117">
        <v>2</v>
      </c>
      <c r="AA120" s="117" t="s">
        <v>6610</v>
      </c>
      <c r="AB120" s="117" t="s">
        <v>6611</v>
      </c>
      <c r="AC120" s="118" t="s">
        <v>48</v>
      </c>
      <c r="AD120" s="132" t="s">
        <v>6616</v>
      </c>
      <c r="AE120" s="125">
        <v>7607000</v>
      </c>
      <c r="AF120" s="125" t="s">
        <v>6617</v>
      </c>
      <c r="AG120" s="125" t="s">
        <v>300</v>
      </c>
      <c r="AH120" s="125">
        <v>3</v>
      </c>
      <c r="AI120" s="125" t="s">
        <v>6618</v>
      </c>
      <c r="AJ120" s="125" t="s">
        <v>6619</v>
      </c>
      <c r="AK120" s="126" t="s">
        <v>654</v>
      </c>
      <c r="AL120" s="132" t="s">
        <v>6620</v>
      </c>
      <c r="AM120" s="117">
        <v>963000</v>
      </c>
      <c r="AN120" s="117" t="s">
        <v>875</v>
      </c>
      <c r="AO120" s="117" t="s">
        <v>213</v>
      </c>
      <c r="AP120" s="117">
        <v>2</v>
      </c>
      <c r="AQ120" s="117" t="s">
        <v>6621</v>
      </c>
      <c r="AR120" s="117" t="s">
        <v>6622</v>
      </c>
      <c r="AS120" s="118" t="s">
        <v>48</v>
      </c>
      <c r="AT120" s="133" t="s">
        <v>6623</v>
      </c>
      <c r="AU120" s="125" t="s">
        <v>230</v>
      </c>
      <c r="AV120" s="125" t="s">
        <v>230</v>
      </c>
      <c r="AW120" s="125" t="s">
        <v>300</v>
      </c>
      <c r="AX120" s="125">
        <v>3</v>
      </c>
      <c r="AY120" s="125" t="s">
        <v>230</v>
      </c>
      <c r="AZ120" s="125" t="s">
        <v>230</v>
      </c>
      <c r="BA120" s="126" t="s">
        <v>654</v>
      </c>
      <c r="BB120" s="132" t="s">
        <v>6624</v>
      </c>
      <c r="BC120" s="117" t="s">
        <v>230</v>
      </c>
      <c r="BD120" s="117" t="s">
        <v>230</v>
      </c>
      <c r="BE120" s="117" t="s">
        <v>300</v>
      </c>
      <c r="BF120" s="117">
        <v>3</v>
      </c>
      <c r="BG120" s="117" t="s">
        <v>230</v>
      </c>
      <c r="BH120" s="117" t="s">
        <v>230</v>
      </c>
      <c r="BI120" s="118" t="s">
        <v>654</v>
      </c>
      <c r="BJ120" s="133" t="s">
        <v>6625</v>
      </c>
      <c r="BK120" s="133">
        <v>221</v>
      </c>
      <c r="BL120" s="133" t="s">
        <v>3629</v>
      </c>
      <c r="BM120" s="133" t="s">
        <v>300</v>
      </c>
      <c r="BN120" s="133">
        <v>3</v>
      </c>
      <c r="BO120" s="133" t="s">
        <v>6626</v>
      </c>
      <c r="BP120" s="125" t="s">
        <v>6627</v>
      </c>
      <c r="BQ120" s="134" t="s">
        <v>48</v>
      </c>
      <c r="BR120" s="132" t="s">
        <v>6628</v>
      </c>
      <c r="BS120" s="135" t="s">
        <v>230</v>
      </c>
      <c r="BT120" s="135" t="s">
        <v>230</v>
      </c>
      <c r="BU120" s="135" t="s">
        <v>300</v>
      </c>
      <c r="BV120" s="135">
        <v>3</v>
      </c>
      <c r="BW120" s="135" t="s">
        <v>230</v>
      </c>
      <c r="BX120" s="135" t="s">
        <v>230</v>
      </c>
      <c r="BY120" s="118" t="s">
        <v>654</v>
      </c>
      <c r="BZ120" s="133" t="s">
        <v>6629</v>
      </c>
      <c r="CA120" s="133" t="s">
        <v>230</v>
      </c>
      <c r="CB120" s="133" t="s">
        <v>230</v>
      </c>
      <c r="CC120" s="133" t="s">
        <v>300</v>
      </c>
      <c r="CD120" s="133">
        <v>3</v>
      </c>
      <c r="CE120" s="133" t="s">
        <v>230</v>
      </c>
      <c r="CF120" s="133" t="s">
        <v>230</v>
      </c>
      <c r="CG120" s="134" t="s">
        <v>654</v>
      </c>
      <c r="CH120" s="132" t="s">
        <v>6630</v>
      </c>
      <c r="CI120" s="133" t="e">
        <v>#N/A</v>
      </c>
      <c r="CJ120" s="133" t="e">
        <v>#N/A</v>
      </c>
      <c r="CK120" s="133" t="e">
        <v>#N/A</v>
      </c>
      <c r="CL120" s="133" t="e">
        <v>#N/A</v>
      </c>
      <c r="CM120" s="133" t="e">
        <v>#N/A</v>
      </c>
      <c r="CN120" s="133" t="e">
        <v>#N/A</v>
      </c>
      <c r="CO120" s="136" t="e">
        <v>#N/A</v>
      </c>
      <c r="CP120" s="133" t="s">
        <v>6631</v>
      </c>
      <c r="CQ120" s="135" t="s">
        <v>230</v>
      </c>
      <c r="CR120" s="135" t="s">
        <v>230</v>
      </c>
      <c r="CS120" s="135" t="s">
        <v>300</v>
      </c>
      <c r="CT120" s="135">
        <v>3</v>
      </c>
      <c r="CU120" s="135" t="s">
        <v>230</v>
      </c>
      <c r="CV120" s="135" t="s">
        <v>230</v>
      </c>
      <c r="CW120" s="118" t="s">
        <v>654</v>
      </c>
      <c r="CX120" s="133" t="s">
        <v>6632</v>
      </c>
      <c r="CY120" s="125">
        <v>6400000</v>
      </c>
      <c r="CZ120" s="125" t="s">
        <v>6617</v>
      </c>
      <c r="DA120" s="125" t="s">
        <v>300</v>
      </c>
      <c r="DB120" s="125">
        <v>3</v>
      </c>
      <c r="DC120" s="125" t="s">
        <v>6633</v>
      </c>
      <c r="DD120" s="125" t="s">
        <v>6634</v>
      </c>
      <c r="DE120" s="131" t="s">
        <v>654</v>
      </c>
      <c r="DF120" s="132" t="s">
        <v>6635</v>
      </c>
      <c r="DG120" s="117">
        <v>9175000</v>
      </c>
      <c r="DH120" s="135" t="s">
        <v>6617</v>
      </c>
      <c r="DI120" s="135" t="s">
        <v>300</v>
      </c>
      <c r="DJ120" s="135">
        <v>3</v>
      </c>
      <c r="DK120" s="135" t="s">
        <v>6633</v>
      </c>
      <c r="DL120" s="135" t="s">
        <v>6634</v>
      </c>
      <c r="DM120" s="118" t="s">
        <v>654</v>
      </c>
      <c r="DN120" s="133" t="s">
        <v>6636</v>
      </c>
      <c r="DO120" s="125">
        <v>1207000</v>
      </c>
      <c r="DP120" s="133" t="s">
        <v>6617</v>
      </c>
      <c r="DQ120" s="133" t="s">
        <v>300</v>
      </c>
      <c r="DR120" s="133">
        <v>3</v>
      </c>
      <c r="DS120" s="133" t="s">
        <v>6633</v>
      </c>
      <c r="DT120" s="133" t="s">
        <v>6634</v>
      </c>
      <c r="DU120" s="134" t="s">
        <v>654</v>
      </c>
      <c r="DV120" s="132" t="s">
        <v>6637</v>
      </c>
      <c r="DW120" s="117">
        <v>4736000</v>
      </c>
      <c r="DX120" s="135" t="s">
        <v>6617</v>
      </c>
      <c r="DY120" s="135" t="s">
        <v>300</v>
      </c>
      <c r="DZ120" s="135">
        <v>3</v>
      </c>
      <c r="EA120" s="135" t="s">
        <v>6633</v>
      </c>
      <c r="EB120" s="135" t="s">
        <v>6634</v>
      </c>
      <c r="EC120" s="118" t="s">
        <v>654</v>
      </c>
      <c r="ED120" s="133" t="s">
        <v>6638</v>
      </c>
      <c r="EE120" s="125">
        <v>1472000</v>
      </c>
      <c r="EF120" s="133" t="s">
        <v>6617</v>
      </c>
      <c r="EG120" s="133" t="s">
        <v>300</v>
      </c>
      <c r="EH120" s="133">
        <v>3</v>
      </c>
      <c r="EI120" s="133" t="s">
        <v>6633</v>
      </c>
      <c r="EJ120" s="133" t="s">
        <v>6634</v>
      </c>
      <c r="EK120" s="134" t="s">
        <v>654</v>
      </c>
      <c r="EL120" s="132" t="s">
        <v>6639</v>
      </c>
      <c r="EM120" s="117">
        <v>192000</v>
      </c>
      <c r="EN120" s="135" t="s">
        <v>6617</v>
      </c>
      <c r="EO120" s="135" t="s">
        <v>300</v>
      </c>
      <c r="EP120" s="135">
        <v>3</v>
      </c>
      <c r="EQ120" s="135" t="s">
        <v>6633</v>
      </c>
      <c r="ER120" s="135" t="s">
        <v>6634</v>
      </c>
      <c r="ES120" s="118" t="s">
        <v>654</v>
      </c>
      <c r="ET120" s="133" t="s">
        <v>6640</v>
      </c>
      <c r="EU120" s="133">
        <v>221</v>
      </c>
      <c r="EV120" s="133" t="s">
        <v>3629</v>
      </c>
      <c r="EW120" s="133" t="s">
        <v>300</v>
      </c>
      <c r="EX120" s="133">
        <v>3</v>
      </c>
      <c r="EY120" s="133" t="s">
        <v>6626</v>
      </c>
      <c r="EZ120" s="133" t="s">
        <v>6627</v>
      </c>
      <c r="FA120" s="134" t="s">
        <v>48</v>
      </c>
      <c r="FB120" s="132" t="s">
        <v>6641</v>
      </c>
      <c r="FC120" s="135">
        <v>5</v>
      </c>
      <c r="FD120" s="135" t="s">
        <v>230</v>
      </c>
      <c r="FE120" s="135" t="s">
        <v>218</v>
      </c>
      <c r="FF120" s="135">
        <v>1</v>
      </c>
      <c r="FG120" s="135" t="s">
        <v>6642</v>
      </c>
      <c r="FH120" s="135" t="s">
        <v>230</v>
      </c>
      <c r="FI120" s="118" t="s">
        <v>654</v>
      </c>
      <c r="FJ120" s="132" t="s">
        <v>6643</v>
      </c>
      <c r="FK120" s="133" t="s">
        <v>230</v>
      </c>
      <c r="FL120" s="133" t="s">
        <v>230</v>
      </c>
      <c r="FM120" s="133" t="s">
        <v>300</v>
      </c>
      <c r="FN120" s="133">
        <v>3</v>
      </c>
      <c r="FO120" s="133" t="s">
        <v>230</v>
      </c>
      <c r="FP120" s="125" t="s">
        <v>230</v>
      </c>
      <c r="FQ120" s="126" t="s">
        <v>654</v>
      </c>
      <c r="FR120" s="132" t="s">
        <v>6644</v>
      </c>
      <c r="FS120" s="135" t="s">
        <v>230</v>
      </c>
      <c r="FT120" s="135" t="s">
        <v>230</v>
      </c>
      <c r="FU120" s="135" t="s">
        <v>300</v>
      </c>
      <c r="FV120" s="135">
        <v>3</v>
      </c>
      <c r="FW120" s="135" t="s">
        <v>230</v>
      </c>
      <c r="FX120" s="135" t="s">
        <v>230</v>
      </c>
      <c r="FY120" s="118" t="s">
        <v>654</v>
      </c>
      <c r="FZ120" s="133" t="s">
        <v>6645</v>
      </c>
      <c r="GA120" s="133">
        <v>1</v>
      </c>
      <c r="GB120" s="133" t="s">
        <v>261</v>
      </c>
      <c r="GC120" s="133" t="s">
        <v>213</v>
      </c>
      <c r="GD120" s="133">
        <v>2</v>
      </c>
      <c r="GE120" s="133" t="s">
        <v>328</v>
      </c>
      <c r="GF120" s="133" t="s">
        <v>6114</v>
      </c>
      <c r="GG120" s="134" t="s">
        <v>654</v>
      </c>
      <c r="GH120" s="132" t="s">
        <v>6646</v>
      </c>
      <c r="GI120" s="135">
        <v>2</v>
      </c>
      <c r="GJ120" s="135" t="s">
        <v>261</v>
      </c>
      <c r="GK120" s="135" t="s">
        <v>213</v>
      </c>
      <c r="GL120" s="135">
        <v>2</v>
      </c>
      <c r="GM120" s="135" t="s">
        <v>328</v>
      </c>
      <c r="GN120" s="135" t="s">
        <v>6114</v>
      </c>
      <c r="GO120" s="118" t="s">
        <v>654</v>
      </c>
      <c r="GP120" s="133" t="s">
        <v>6647</v>
      </c>
      <c r="GQ120" s="133">
        <v>2</v>
      </c>
      <c r="GR120" s="133" t="s">
        <v>261</v>
      </c>
      <c r="GS120" s="133" t="s">
        <v>213</v>
      </c>
      <c r="GT120" s="133">
        <v>2</v>
      </c>
      <c r="GU120" s="133" t="s">
        <v>328</v>
      </c>
      <c r="GV120" s="133" t="s">
        <v>6114</v>
      </c>
      <c r="GW120" s="134" t="s">
        <v>654</v>
      </c>
      <c r="GX120" s="132" t="s">
        <v>6648</v>
      </c>
      <c r="GY120" s="135">
        <v>0</v>
      </c>
      <c r="GZ120" s="135" t="s">
        <v>261</v>
      </c>
      <c r="HA120" s="135" t="s">
        <v>213</v>
      </c>
      <c r="HB120" s="135">
        <v>2</v>
      </c>
      <c r="HC120" s="135" t="s">
        <v>328</v>
      </c>
      <c r="HD120" s="135" t="s">
        <v>6114</v>
      </c>
      <c r="HE120" s="118" t="s">
        <v>654</v>
      </c>
      <c r="HF120" s="133" t="s">
        <v>6649</v>
      </c>
      <c r="HG120" s="133">
        <v>0</v>
      </c>
      <c r="HH120" s="133" t="s">
        <v>261</v>
      </c>
      <c r="HI120" s="133" t="s">
        <v>213</v>
      </c>
      <c r="HJ120" s="133">
        <v>2</v>
      </c>
      <c r="HK120" s="133" t="s">
        <v>328</v>
      </c>
      <c r="HL120" s="133" t="s">
        <v>6114</v>
      </c>
      <c r="HM120" s="134" t="s">
        <v>654</v>
      </c>
      <c r="HN120" s="132" t="s">
        <v>6650</v>
      </c>
      <c r="HO120" s="135">
        <v>2</v>
      </c>
      <c r="HP120" s="135" t="s">
        <v>261</v>
      </c>
      <c r="HQ120" s="135" t="s">
        <v>213</v>
      </c>
      <c r="HR120" s="135">
        <v>2</v>
      </c>
      <c r="HS120" s="135" t="s">
        <v>328</v>
      </c>
      <c r="HT120" s="135" t="s">
        <v>6114</v>
      </c>
      <c r="HU120" s="118" t="s">
        <v>654</v>
      </c>
      <c r="HV120" s="133" t="s">
        <v>6651</v>
      </c>
      <c r="HW120" s="133">
        <v>3</v>
      </c>
      <c r="HX120" s="133" t="s">
        <v>261</v>
      </c>
      <c r="HY120" s="133" t="s">
        <v>213</v>
      </c>
      <c r="HZ120" s="133">
        <v>2</v>
      </c>
      <c r="IA120" s="133" t="s">
        <v>328</v>
      </c>
      <c r="IB120" s="133" t="s">
        <v>6114</v>
      </c>
      <c r="IC120" s="134" t="s">
        <v>654</v>
      </c>
      <c r="ID120" s="132" t="s">
        <v>6652</v>
      </c>
      <c r="IE120" s="135">
        <v>2</v>
      </c>
      <c r="IF120" s="135" t="s">
        <v>261</v>
      </c>
      <c r="IG120" s="135" t="s">
        <v>213</v>
      </c>
      <c r="IH120" s="135">
        <v>2</v>
      </c>
      <c r="II120" s="135" t="s">
        <v>328</v>
      </c>
      <c r="IJ120" s="135" t="s">
        <v>6114</v>
      </c>
      <c r="IK120" s="118" t="s">
        <v>654</v>
      </c>
      <c r="IL120" s="133" t="s">
        <v>6653</v>
      </c>
      <c r="IM120" s="133">
        <v>3</v>
      </c>
      <c r="IN120" s="133" t="s">
        <v>261</v>
      </c>
      <c r="IO120" s="133" t="s">
        <v>213</v>
      </c>
      <c r="IP120" s="133">
        <v>2</v>
      </c>
      <c r="IQ120" s="133" t="s">
        <v>328</v>
      </c>
      <c r="IR120" s="133" t="s">
        <v>6114</v>
      </c>
      <c r="IS120" s="134" t="s">
        <v>654</v>
      </c>
    </row>
    <row r="121" spans="1:253" s="123" customFormat="1" ht="12.75" customHeight="1">
      <c r="A121" s="123" t="s">
        <v>6654</v>
      </c>
      <c r="B121" s="123" t="s">
        <v>273</v>
      </c>
      <c r="C121" s="123" t="s">
        <v>6655</v>
      </c>
      <c r="D121" s="123" t="s">
        <v>6606</v>
      </c>
      <c r="E121" s="123" t="s">
        <v>6607</v>
      </c>
      <c r="F121" s="123" t="s">
        <v>6656</v>
      </c>
      <c r="G121" s="116">
        <v>16797000</v>
      </c>
      <c r="H121" s="117" t="s">
        <v>6609</v>
      </c>
      <c r="I121" s="117" t="s">
        <v>213</v>
      </c>
      <c r="J121" s="117">
        <v>2</v>
      </c>
      <c r="K121" s="117" t="s">
        <v>6610</v>
      </c>
      <c r="L121" s="117" t="s">
        <v>6611</v>
      </c>
      <c r="M121" s="118" t="s">
        <v>48</v>
      </c>
      <c r="N121" s="127" t="s">
        <v>6657</v>
      </c>
      <c r="O121" s="119">
        <v>19915</v>
      </c>
      <c r="P121" s="119" t="s">
        <v>6658</v>
      </c>
      <c r="Q121" s="119" t="s">
        <v>213</v>
      </c>
      <c r="R121" s="119">
        <v>2</v>
      </c>
      <c r="S121" s="119" t="s">
        <v>6659</v>
      </c>
      <c r="T121" s="119" t="s">
        <v>6660</v>
      </c>
      <c r="U121" s="120" t="s">
        <v>476</v>
      </c>
      <c r="V121" s="127" t="s">
        <v>6661</v>
      </c>
      <c r="W121" s="117">
        <v>686000</v>
      </c>
      <c r="X121" s="117" t="s">
        <v>6609</v>
      </c>
      <c r="Y121" s="117" t="s">
        <v>300</v>
      </c>
      <c r="Z121" s="117">
        <v>3</v>
      </c>
      <c r="AA121" s="117" t="s">
        <v>6662</v>
      </c>
      <c r="AB121" s="117" t="s">
        <v>6611</v>
      </c>
      <c r="AC121" s="118" t="s">
        <v>48</v>
      </c>
      <c r="AD121" s="127" t="s">
        <v>6663</v>
      </c>
      <c r="AE121" s="125">
        <v>686000</v>
      </c>
      <c r="AF121" s="125" t="s">
        <v>6609</v>
      </c>
      <c r="AG121" s="125" t="s">
        <v>300</v>
      </c>
      <c r="AH121" s="125">
        <v>3</v>
      </c>
      <c r="AI121" s="125" t="s">
        <v>6664</v>
      </c>
      <c r="AJ121" s="125" t="s">
        <v>6611</v>
      </c>
      <c r="AK121" s="126" t="s">
        <v>48</v>
      </c>
      <c r="AL121" s="127" t="s">
        <v>6665</v>
      </c>
      <c r="AM121" s="117">
        <v>413000</v>
      </c>
      <c r="AN121" s="117" t="s">
        <v>875</v>
      </c>
      <c r="AO121" s="117" t="s">
        <v>300</v>
      </c>
      <c r="AP121" s="117">
        <v>3</v>
      </c>
      <c r="AQ121" s="117" t="s">
        <v>6666</v>
      </c>
      <c r="AR121" s="117" t="s">
        <v>6622</v>
      </c>
      <c r="AS121" s="118" t="s">
        <v>48</v>
      </c>
      <c r="AT121" s="128" t="s">
        <v>6667</v>
      </c>
      <c r="AU121" s="125" t="s">
        <v>230</v>
      </c>
      <c r="AV121" s="125">
        <v>0</v>
      </c>
      <c r="AW121" s="125" t="s">
        <v>213</v>
      </c>
      <c r="AX121" s="125">
        <v>2</v>
      </c>
      <c r="AY121" s="125" t="s">
        <v>1421</v>
      </c>
      <c r="AZ121" s="125">
        <v>0</v>
      </c>
      <c r="BA121" s="126" t="s">
        <v>476</v>
      </c>
      <c r="BB121" s="127" t="s">
        <v>6668</v>
      </c>
      <c r="BC121" s="117" t="s">
        <v>230</v>
      </c>
      <c r="BD121" s="117">
        <v>0</v>
      </c>
      <c r="BE121" s="117" t="s">
        <v>213</v>
      </c>
      <c r="BF121" s="117">
        <v>2</v>
      </c>
      <c r="BG121" s="117" t="s">
        <v>1421</v>
      </c>
      <c r="BH121" s="117">
        <v>0</v>
      </c>
      <c r="BI121" s="118" t="s">
        <v>476</v>
      </c>
      <c r="BJ121" s="128" t="s">
        <v>6669</v>
      </c>
      <c r="BK121" s="128">
        <v>71</v>
      </c>
      <c r="BL121" s="128" t="s">
        <v>3629</v>
      </c>
      <c r="BM121" s="128" t="s">
        <v>300</v>
      </c>
      <c r="BN121" s="128">
        <v>3</v>
      </c>
      <c r="BO121" s="128" t="s">
        <v>6670</v>
      </c>
      <c r="BP121" s="125" t="s">
        <v>674</v>
      </c>
      <c r="BQ121" s="129" t="s">
        <v>48</v>
      </c>
      <c r="BR121" s="127" t="s">
        <v>6671</v>
      </c>
      <c r="BS121" s="121" t="s">
        <v>230</v>
      </c>
      <c r="BT121" s="121">
        <v>0</v>
      </c>
      <c r="BU121" s="121" t="s">
        <v>213</v>
      </c>
      <c r="BV121" s="121">
        <v>2</v>
      </c>
      <c r="BW121" s="121" t="s">
        <v>1421</v>
      </c>
      <c r="BX121" s="121">
        <v>0</v>
      </c>
      <c r="BY121" s="118" t="s">
        <v>476</v>
      </c>
      <c r="BZ121" s="128" t="s">
        <v>6672</v>
      </c>
      <c r="CA121" s="128" t="s">
        <v>230</v>
      </c>
      <c r="CB121" s="128">
        <v>0</v>
      </c>
      <c r="CC121" s="128" t="s">
        <v>230</v>
      </c>
      <c r="CD121" s="128" t="s">
        <v>230</v>
      </c>
      <c r="CE121" s="128" t="s">
        <v>1421</v>
      </c>
      <c r="CF121" s="128">
        <v>0</v>
      </c>
      <c r="CG121" s="129" t="s">
        <v>476</v>
      </c>
      <c r="CH121" s="127" t="s">
        <v>6673</v>
      </c>
      <c r="CI121" s="128" t="e">
        <v>#N/A</v>
      </c>
      <c r="CJ121" s="128" t="e">
        <v>#N/A</v>
      </c>
      <c r="CK121" s="128" t="e">
        <v>#N/A</v>
      </c>
      <c r="CL121" s="128" t="e">
        <v>#N/A</v>
      </c>
      <c r="CM121" s="128" t="e">
        <v>#N/A</v>
      </c>
      <c r="CN121" s="128" t="e">
        <v>#N/A</v>
      </c>
      <c r="CO121" s="130" t="e">
        <v>#N/A</v>
      </c>
      <c r="CP121" s="128" t="s">
        <v>6674</v>
      </c>
      <c r="CQ121" s="121" t="s">
        <v>230</v>
      </c>
      <c r="CR121" s="121">
        <v>0</v>
      </c>
      <c r="CS121" s="121" t="s">
        <v>213</v>
      </c>
      <c r="CT121" s="121">
        <v>2</v>
      </c>
      <c r="CU121" s="121" t="s">
        <v>1421</v>
      </c>
      <c r="CV121" s="121">
        <v>0</v>
      </c>
      <c r="CW121" s="118" t="s">
        <v>476</v>
      </c>
      <c r="CX121" s="128" t="s">
        <v>6675</v>
      </c>
      <c r="CY121" s="125">
        <v>367000</v>
      </c>
      <c r="CZ121" s="125" t="s">
        <v>6676</v>
      </c>
      <c r="DA121" s="125" t="s">
        <v>300</v>
      </c>
      <c r="DB121" s="125">
        <v>3</v>
      </c>
      <c r="DC121" s="125" t="s">
        <v>6677</v>
      </c>
      <c r="DD121" s="125" t="s">
        <v>6678</v>
      </c>
      <c r="DE121" s="131" t="s">
        <v>490</v>
      </c>
      <c r="DF121" s="127" t="s">
        <v>6679</v>
      </c>
      <c r="DG121" s="117">
        <v>0</v>
      </c>
      <c r="DH121" s="121" t="s">
        <v>6676</v>
      </c>
      <c r="DI121" s="121" t="s">
        <v>300</v>
      </c>
      <c r="DJ121" s="121">
        <v>3</v>
      </c>
      <c r="DK121" s="121" t="s">
        <v>6677</v>
      </c>
      <c r="DL121" s="121" t="s">
        <v>6678</v>
      </c>
      <c r="DM121" s="118" t="s">
        <v>490</v>
      </c>
      <c r="DN121" s="128" t="s">
        <v>6680</v>
      </c>
      <c r="DO121" s="125">
        <v>318000</v>
      </c>
      <c r="DP121" s="128" t="s">
        <v>6676</v>
      </c>
      <c r="DQ121" s="128" t="s">
        <v>300</v>
      </c>
      <c r="DR121" s="128">
        <v>3</v>
      </c>
      <c r="DS121" s="128" t="s">
        <v>6677</v>
      </c>
      <c r="DT121" s="128" t="s">
        <v>6678</v>
      </c>
      <c r="DU121" s="129" t="s">
        <v>490</v>
      </c>
      <c r="DV121" s="127" t="s">
        <v>6681</v>
      </c>
      <c r="DW121" s="117">
        <v>98000</v>
      </c>
      <c r="DX121" s="121" t="s">
        <v>6676</v>
      </c>
      <c r="DY121" s="121" t="s">
        <v>300</v>
      </c>
      <c r="DZ121" s="121">
        <v>3</v>
      </c>
      <c r="EA121" s="121" t="s">
        <v>6677</v>
      </c>
      <c r="EB121" s="121" t="s">
        <v>6678</v>
      </c>
      <c r="EC121" s="118" t="s">
        <v>490</v>
      </c>
      <c r="ED121" s="128" t="s">
        <v>6682</v>
      </c>
      <c r="EE121" s="125">
        <v>147000</v>
      </c>
      <c r="EF121" s="128" t="s">
        <v>6676</v>
      </c>
      <c r="EG121" s="128" t="s">
        <v>300</v>
      </c>
      <c r="EH121" s="128">
        <v>3</v>
      </c>
      <c r="EI121" s="128" t="s">
        <v>6677</v>
      </c>
      <c r="EJ121" s="128" t="s">
        <v>6678</v>
      </c>
      <c r="EK121" s="129" t="s">
        <v>490</v>
      </c>
      <c r="EL121" s="127" t="s">
        <v>6683</v>
      </c>
      <c r="EM121" s="117">
        <v>122000</v>
      </c>
      <c r="EN121" s="121" t="s">
        <v>6676</v>
      </c>
      <c r="EO121" s="121" t="s">
        <v>300</v>
      </c>
      <c r="EP121" s="121">
        <v>3</v>
      </c>
      <c r="EQ121" s="121" t="s">
        <v>6677</v>
      </c>
      <c r="ER121" s="121" t="s">
        <v>6678</v>
      </c>
      <c r="ES121" s="118" t="s">
        <v>490</v>
      </c>
      <c r="ET121" s="128" t="s">
        <v>6684</v>
      </c>
      <c r="EU121" s="128">
        <v>221</v>
      </c>
      <c r="EV121" s="128" t="s">
        <v>3629</v>
      </c>
      <c r="EW121" s="128" t="s">
        <v>300</v>
      </c>
      <c r="EX121" s="128">
        <v>3</v>
      </c>
      <c r="EY121" s="128" t="s">
        <v>6626</v>
      </c>
      <c r="EZ121" s="128" t="s">
        <v>6627</v>
      </c>
      <c r="FA121" s="129" t="s">
        <v>48</v>
      </c>
      <c r="FB121" s="127" t="s">
        <v>6685</v>
      </c>
      <c r="FC121" s="121">
        <v>5</v>
      </c>
      <c r="FD121" s="121">
        <v>0</v>
      </c>
      <c r="FE121" s="121" t="s">
        <v>213</v>
      </c>
      <c r="FF121" s="121">
        <v>2</v>
      </c>
      <c r="FG121" s="121" t="s">
        <v>6686</v>
      </c>
      <c r="FH121" s="121">
        <v>0</v>
      </c>
      <c r="FI121" s="118" t="s">
        <v>476</v>
      </c>
      <c r="FJ121" s="127" t="s">
        <v>6687</v>
      </c>
      <c r="FK121" s="128" t="s">
        <v>230</v>
      </c>
      <c r="FL121" s="128">
        <v>0</v>
      </c>
      <c r="FM121" s="128" t="s">
        <v>213</v>
      </c>
      <c r="FN121" s="128">
        <v>2</v>
      </c>
      <c r="FO121" s="128">
        <v>0</v>
      </c>
      <c r="FP121" s="125">
        <v>0</v>
      </c>
      <c r="FQ121" s="126" t="s">
        <v>476</v>
      </c>
      <c r="FR121" s="127" t="s">
        <v>6688</v>
      </c>
      <c r="FS121" s="121" t="s">
        <v>230</v>
      </c>
      <c r="FT121" s="121">
        <v>0</v>
      </c>
      <c r="FU121" s="121" t="s">
        <v>213</v>
      </c>
      <c r="FV121" s="121">
        <v>2</v>
      </c>
      <c r="FW121" s="121">
        <v>0</v>
      </c>
      <c r="FX121" s="121">
        <v>0</v>
      </c>
      <c r="FY121" s="118" t="s">
        <v>476</v>
      </c>
      <c r="FZ121" s="128" t="s">
        <v>6689</v>
      </c>
      <c r="GA121" s="128">
        <v>1</v>
      </c>
      <c r="GB121" s="128" t="s">
        <v>328</v>
      </c>
      <c r="GC121" s="128" t="s">
        <v>213</v>
      </c>
      <c r="GD121" s="128">
        <v>2</v>
      </c>
      <c r="GE121" s="128" t="s">
        <v>262</v>
      </c>
      <c r="GF121" s="128" t="s">
        <v>263</v>
      </c>
      <c r="GG121" s="129" t="s">
        <v>60</v>
      </c>
      <c r="GH121" s="127" t="s">
        <v>6690</v>
      </c>
      <c r="GI121" s="121">
        <v>2</v>
      </c>
      <c r="GJ121" s="121" t="s">
        <v>328</v>
      </c>
      <c r="GK121" s="121" t="s">
        <v>213</v>
      </c>
      <c r="GL121" s="121">
        <v>2</v>
      </c>
      <c r="GM121" s="121" t="s">
        <v>262</v>
      </c>
      <c r="GN121" s="121" t="s">
        <v>263</v>
      </c>
      <c r="GO121" s="118" t="s">
        <v>60</v>
      </c>
      <c r="GP121" s="128" t="s">
        <v>6691</v>
      </c>
      <c r="GQ121" s="128">
        <v>2</v>
      </c>
      <c r="GR121" s="128" t="s">
        <v>328</v>
      </c>
      <c r="GS121" s="128" t="s">
        <v>213</v>
      </c>
      <c r="GT121" s="128">
        <v>2</v>
      </c>
      <c r="GU121" s="128" t="s">
        <v>262</v>
      </c>
      <c r="GV121" s="128" t="s">
        <v>263</v>
      </c>
      <c r="GW121" s="129" t="s">
        <v>60</v>
      </c>
      <c r="GX121" s="127" t="s">
        <v>6692</v>
      </c>
      <c r="GY121" s="121">
        <v>0</v>
      </c>
      <c r="GZ121" s="121" t="s">
        <v>328</v>
      </c>
      <c r="HA121" s="121" t="s">
        <v>213</v>
      </c>
      <c r="HB121" s="121">
        <v>2</v>
      </c>
      <c r="HC121" s="121" t="s">
        <v>262</v>
      </c>
      <c r="HD121" s="121" t="s">
        <v>263</v>
      </c>
      <c r="HE121" s="118" t="s">
        <v>60</v>
      </c>
      <c r="HF121" s="128" t="s">
        <v>6693</v>
      </c>
      <c r="HG121" s="128">
        <v>0</v>
      </c>
      <c r="HH121" s="128" t="s">
        <v>328</v>
      </c>
      <c r="HI121" s="128" t="s">
        <v>213</v>
      </c>
      <c r="HJ121" s="128">
        <v>2</v>
      </c>
      <c r="HK121" s="128" t="s">
        <v>262</v>
      </c>
      <c r="HL121" s="128" t="s">
        <v>263</v>
      </c>
      <c r="HM121" s="129" t="s">
        <v>60</v>
      </c>
      <c r="HN121" s="127" t="s">
        <v>6694</v>
      </c>
      <c r="HO121" s="121">
        <v>2</v>
      </c>
      <c r="HP121" s="121" t="s">
        <v>328</v>
      </c>
      <c r="HQ121" s="121" t="s">
        <v>213</v>
      </c>
      <c r="HR121" s="121">
        <v>2</v>
      </c>
      <c r="HS121" s="121" t="s">
        <v>262</v>
      </c>
      <c r="HT121" s="121" t="s">
        <v>263</v>
      </c>
      <c r="HU121" s="118" t="s">
        <v>60</v>
      </c>
      <c r="HV121" s="128" t="s">
        <v>6695</v>
      </c>
      <c r="HW121" s="128">
        <v>3</v>
      </c>
      <c r="HX121" s="128" t="s">
        <v>328</v>
      </c>
      <c r="HY121" s="128" t="s">
        <v>213</v>
      </c>
      <c r="HZ121" s="128">
        <v>2</v>
      </c>
      <c r="IA121" s="128" t="s">
        <v>262</v>
      </c>
      <c r="IB121" s="128" t="s">
        <v>263</v>
      </c>
      <c r="IC121" s="129" t="s">
        <v>60</v>
      </c>
      <c r="ID121" s="127" t="s">
        <v>6696</v>
      </c>
      <c r="IE121" s="121">
        <v>2</v>
      </c>
      <c r="IF121" s="121" t="s">
        <v>328</v>
      </c>
      <c r="IG121" s="121" t="s">
        <v>213</v>
      </c>
      <c r="IH121" s="121">
        <v>2</v>
      </c>
      <c r="II121" s="121" t="s">
        <v>262</v>
      </c>
      <c r="IJ121" s="121" t="s">
        <v>263</v>
      </c>
      <c r="IK121" s="118" t="s">
        <v>60</v>
      </c>
      <c r="IL121" s="128" t="s">
        <v>6697</v>
      </c>
      <c r="IM121" s="128">
        <v>3</v>
      </c>
      <c r="IN121" s="128" t="s">
        <v>328</v>
      </c>
      <c r="IO121" s="128" t="s">
        <v>213</v>
      </c>
      <c r="IP121" s="128">
        <v>2</v>
      </c>
      <c r="IQ121" s="128" t="s">
        <v>262</v>
      </c>
      <c r="IR121" s="128" t="s">
        <v>263</v>
      </c>
      <c r="IS121" s="129" t="s">
        <v>60</v>
      </c>
    </row>
    <row r="122" spans="1:253" s="123" customFormat="1" ht="12.75" customHeight="1">
      <c r="A122" s="123" t="s">
        <v>6698</v>
      </c>
      <c r="B122" s="123" t="s">
        <v>512</v>
      </c>
      <c r="C122" s="123" t="s">
        <v>6699</v>
      </c>
      <c r="D122" s="123" t="s">
        <v>6606</v>
      </c>
      <c r="E122" s="123" t="s">
        <v>6607</v>
      </c>
      <c r="F122" s="123" t="s">
        <v>6700</v>
      </c>
      <c r="G122" s="116">
        <v>16797000</v>
      </c>
      <c r="H122" s="117" t="s">
        <v>6609</v>
      </c>
      <c r="I122" s="117" t="s">
        <v>213</v>
      </c>
      <c r="J122" s="117">
        <v>2</v>
      </c>
      <c r="K122" s="117" t="s">
        <v>6610</v>
      </c>
      <c r="L122" s="117" t="s">
        <v>6611</v>
      </c>
      <c r="M122" s="118" t="s">
        <v>48</v>
      </c>
      <c r="N122" s="132" t="s">
        <v>6701</v>
      </c>
      <c r="O122" s="119">
        <v>154623</v>
      </c>
      <c r="P122" s="119" t="s">
        <v>6702</v>
      </c>
      <c r="Q122" s="119" t="s">
        <v>213</v>
      </c>
      <c r="R122" s="119">
        <v>2</v>
      </c>
      <c r="S122" s="119" t="s">
        <v>6703</v>
      </c>
      <c r="T122" s="119" t="s">
        <v>6704</v>
      </c>
      <c r="U122" s="120" t="s">
        <v>6705</v>
      </c>
      <c r="V122" s="132" t="s">
        <v>6706</v>
      </c>
      <c r="W122" s="117">
        <v>4456000</v>
      </c>
      <c r="X122" s="117" t="s">
        <v>6707</v>
      </c>
      <c r="Y122" s="117" t="s">
        <v>213</v>
      </c>
      <c r="Z122" s="117">
        <v>2</v>
      </c>
      <c r="AA122" s="117" t="s">
        <v>6708</v>
      </c>
      <c r="AB122" s="117" t="s">
        <v>6709</v>
      </c>
      <c r="AC122" s="118" t="s">
        <v>6705</v>
      </c>
      <c r="AD122" s="132" t="s">
        <v>6710</v>
      </c>
      <c r="AE122" s="125">
        <v>1004000</v>
      </c>
      <c r="AF122" s="125" t="s">
        <v>6711</v>
      </c>
      <c r="AG122" s="125" t="s">
        <v>213</v>
      </c>
      <c r="AH122" s="125">
        <v>2</v>
      </c>
      <c r="AI122" s="125" t="s">
        <v>6712</v>
      </c>
      <c r="AJ122" s="125" t="s">
        <v>6709</v>
      </c>
      <c r="AK122" s="126" t="s">
        <v>6705</v>
      </c>
      <c r="AL122" s="132" t="s">
        <v>6713</v>
      </c>
      <c r="AM122" s="117">
        <v>173000</v>
      </c>
      <c r="AN122" s="117" t="s">
        <v>875</v>
      </c>
      <c r="AO122" s="117" t="s">
        <v>213</v>
      </c>
      <c r="AP122" s="117">
        <v>2</v>
      </c>
      <c r="AQ122" s="117" t="s">
        <v>6714</v>
      </c>
      <c r="AR122" s="117" t="s">
        <v>6622</v>
      </c>
      <c r="AS122" s="118" t="s">
        <v>48</v>
      </c>
      <c r="AT122" s="133" t="s">
        <v>6715</v>
      </c>
      <c r="AU122" s="125" t="s">
        <v>230</v>
      </c>
      <c r="AV122" s="125">
        <v>0</v>
      </c>
      <c r="AW122" s="125" t="s">
        <v>213</v>
      </c>
      <c r="AX122" s="125">
        <v>2</v>
      </c>
      <c r="AY122" s="125" t="s">
        <v>1684</v>
      </c>
      <c r="AZ122" s="125" t="s">
        <v>6716</v>
      </c>
      <c r="BA122" s="126" t="s">
        <v>476</v>
      </c>
      <c r="BB122" s="132" t="s">
        <v>6717</v>
      </c>
      <c r="BC122" s="117" t="s">
        <v>230</v>
      </c>
      <c r="BD122" s="117">
        <v>0</v>
      </c>
      <c r="BE122" s="117" t="s">
        <v>213</v>
      </c>
      <c r="BF122" s="117">
        <v>2</v>
      </c>
      <c r="BG122" s="117" t="s">
        <v>1684</v>
      </c>
      <c r="BH122" s="117" t="s">
        <v>6716</v>
      </c>
      <c r="BI122" s="118" t="s">
        <v>476</v>
      </c>
      <c r="BJ122" s="133" t="s">
        <v>6718</v>
      </c>
      <c r="BK122" s="133" t="s">
        <v>230</v>
      </c>
      <c r="BL122" s="133">
        <v>0</v>
      </c>
      <c r="BM122" s="133" t="s">
        <v>213</v>
      </c>
      <c r="BN122" s="133">
        <v>2</v>
      </c>
      <c r="BO122" s="133" t="s">
        <v>1684</v>
      </c>
      <c r="BP122" s="125">
        <v>0</v>
      </c>
      <c r="BQ122" s="134" t="s">
        <v>476</v>
      </c>
      <c r="BR122" s="132" t="s">
        <v>6719</v>
      </c>
      <c r="BS122" s="135" t="s">
        <v>230</v>
      </c>
      <c r="BT122" s="135">
        <v>0</v>
      </c>
      <c r="BU122" s="135" t="s">
        <v>213</v>
      </c>
      <c r="BV122" s="135">
        <v>2</v>
      </c>
      <c r="BW122" s="135" t="s">
        <v>1684</v>
      </c>
      <c r="BX122" s="135">
        <v>0</v>
      </c>
      <c r="BY122" s="118" t="s">
        <v>476</v>
      </c>
      <c r="BZ122" s="133" t="s">
        <v>6720</v>
      </c>
      <c r="CA122" s="133">
        <v>0</v>
      </c>
      <c r="CB122" s="133" t="s">
        <v>230</v>
      </c>
      <c r="CC122" s="133" t="s">
        <v>213</v>
      </c>
      <c r="CD122" s="133">
        <v>2</v>
      </c>
      <c r="CE122" s="133" t="s">
        <v>6721</v>
      </c>
      <c r="CF122" s="133" t="s">
        <v>674</v>
      </c>
      <c r="CG122" s="134" t="s">
        <v>476</v>
      </c>
      <c r="CH122" s="132" t="s">
        <v>6722</v>
      </c>
      <c r="CI122" s="133" t="e">
        <v>#N/A</v>
      </c>
      <c r="CJ122" s="133" t="e">
        <v>#N/A</v>
      </c>
      <c r="CK122" s="133" t="e">
        <v>#N/A</v>
      </c>
      <c r="CL122" s="133" t="e">
        <v>#N/A</v>
      </c>
      <c r="CM122" s="133" t="e">
        <v>#N/A</v>
      </c>
      <c r="CN122" s="133" t="e">
        <v>#N/A</v>
      </c>
      <c r="CO122" s="136" t="e">
        <v>#N/A</v>
      </c>
      <c r="CP122" s="133" t="s">
        <v>6723</v>
      </c>
      <c r="CQ122" s="135" t="s">
        <v>230</v>
      </c>
      <c r="CR122" s="135">
        <v>0</v>
      </c>
      <c r="CS122" s="135" t="s">
        <v>213</v>
      </c>
      <c r="CT122" s="135">
        <v>2</v>
      </c>
      <c r="CU122" s="135" t="s">
        <v>1684</v>
      </c>
      <c r="CV122" s="135">
        <v>0</v>
      </c>
      <c r="CW122" s="118" t="s">
        <v>476</v>
      </c>
      <c r="CX122" s="133" t="s">
        <v>6724</v>
      </c>
      <c r="CY122" s="125">
        <v>1004000</v>
      </c>
      <c r="CZ122" s="125" t="s">
        <v>6707</v>
      </c>
      <c r="DA122" s="125" t="s">
        <v>213</v>
      </c>
      <c r="DB122" s="125">
        <v>2</v>
      </c>
      <c r="DC122" s="125" t="s">
        <v>6725</v>
      </c>
      <c r="DD122" s="125" t="s">
        <v>6709</v>
      </c>
      <c r="DE122" s="131" t="s">
        <v>6705</v>
      </c>
      <c r="DF122" s="132" t="s">
        <v>6726</v>
      </c>
      <c r="DG122" s="117">
        <v>3452000</v>
      </c>
      <c r="DH122" s="135" t="s">
        <v>6707</v>
      </c>
      <c r="DI122" s="135" t="s">
        <v>213</v>
      </c>
      <c r="DJ122" s="135">
        <v>2</v>
      </c>
      <c r="DK122" s="135" t="s">
        <v>6725</v>
      </c>
      <c r="DL122" s="135" t="s">
        <v>6709</v>
      </c>
      <c r="DM122" s="118" t="s">
        <v>6705</v>
      </c>
      <c r="DN122" s="133" t="s">
        <v>6727</v>
      </c>
      <c r="DO122" s="125">
        <v>0</v>
      </c>
      <c r="DP122" s="133" t="s">
        <v>6707</v>
      </c>
      <c r="DQ122" s="133" t="s">
        <v>213</v>
      </c>
      <c r="DR122" s="133">
        <v>2</v>
      </c>
      <c r="DS122" s="133" t="s">
        <v>6725</v>
      </c>
      <c r="DT122" s="133" t="s">
        <v>6709</v>
      </c>
      <c r="DU122" s="134" t="s">
        <v>6705</v>
      </c>
      <c r="DV122" s="132" t="s">
        <v>6728</v>
      </c>
      <c r="DW122" s="117">
        <v>743000</v>
      </c>
      <c r="DX122" s="135" t="s">
        <v>6707</v>
      </c>
      <c r="DY122" s="135" t="s">
        <v>213</v>
      </c>
      <c r="DZ122" s="135">
        <v>2</v>
      </c>
      <c r="EA122" s="135" t="s">
        <v>6725</v>
      </c>
      <c r="EB122" s="135" t="s">
        <v>6709</v>
      </c>
      <c r="EC122" s="118" t="s">
        <v>6705</v>
      </c>
      <c r="ED122" s="133" t="s">
        <v>6729</v>
      </c>
      <c r="EE122" s="125">
        <v>261000</v>
      </c>
      <c r="EF122" s="133" t="s">
        <v>6707</v>
      </c>
      <c r="EG122" s="133" t="s">
        <v>213</v>
      </c>
      <c r="EH122" s="133">
        <v>2</v>
      </c>
      <c r="EI122" s="133" t="s">
        <v>6725</v>
      </c>
      <c r="EJ122" s="133" t="s">
        <v>6709</v>
      </c>
      <c r="EK122" s="134" t="s">
        <v>6705</v>
      </c>
      <c r="EL122" s="132" t="s">
        <v>6730</v>
      </c>
      <c r="EM122" s="117">
        <v>0</v>
      </c>
      <c r="EN122" s="135" t="s">
        <v>6707</v>
      </c>
      <c r="EO122" s="135" t="s">
        <v>213</v>
      </c>
      <c r="EP122" s="135">
        <v>2</v>
      </c>
      <c r="EQ122" s="135" t="s">
        <v>6725</v>
      </c>
      <c r="ER122" s="135" t="s">
        <v>6709</v>
      </c>
      <c r="ES122" s="118" t="s">
        <v>6705</v>
      </c>
      <c r="ET122" s="133" t="s">
        <v>6731</v>
      </c>
      <c r="EU122" s="133">
        <v>221</v>
      </c>
      <c r="EV122" s="133" t="s">
        <v>3629</v>
      </c>
      <c r="EW122" s="133" t="s">
        <v>300</v>
      </c>
      <c r="EX122" s="133">
        <v>3</v>
      </c>
      <c r="EY122" s="133" t="s">
        <v>6626</v>
      </c>
      <c r="EZ122" s="133" t="s">
        <v>6627</v>
      </c>
      <c r="FA122" s="134" t="s">
        <v>48</v>
      </c>
      <c r="FB122" s="132" t="s">
        <v>6732</v>
      </c>
      <c r="FC122" s="135">
        <v>3</v>
      </c>
      <c r="FD122" s="135">
        <v>0</v>
      </c>
      <c r="FE122" s="135" t="s">
        <v>213</v>
      </c>
      <c r="FF122" s="135">
        <v>2</v>
      </c>
      <c r="FG122" s="135" t="s">
        <v>6733</v>
      </c>
      <c r="FH122" s="135" t="s">
        <v>6716</v>
      </c>
      <c r="FI122" s="118" t="s">
        <v>476</v>
      </c>
      <c r="FJ122" s="132" t="s">
        <v>6734</v>
      </c>
      <c r="FK122" s="133" t="s">
        <v>230</v>
      </c>
      <c r="FL122" s="133">
        <v>0</v>
      </c>
      <c r="FM122" s="133" t="s">
        <v>213</v>
      </c>
      <c r="FN122" s="133">
        <v>2</v>
      </c>
      <c r="FO122" s="133" t="s">
        <v>1684</v>
      </c>
      <c r="FP122" s="125" t="s">
        <v>6716</v>
      </c>
      <c r="FQ122" s="126" t="s">
        <v>476</v>
      </c>
      <c r="FR122" s="132" t="s">
        <v>6735</v>
      </c>
      <c r="FS122" s="135" t="s">
        <v>230</v>
      </c>
      <c r="FT122" s="135">
        <v>0</v>
      </c>
      <c r="FU122" s="135" t="s">
        <v>213</v>
      </c>
      <c r="FV122" s="135">
        <v>2</v>
      </c>
      <c r="FW122" s="135" t="s">
        <v>1684</v>
      </c>
      <c r="FX122" s="135">
        <v>0</v>
      </c>
      <c r="FY122" s="118" t="s">
        <v>476</v>
      </c>
      <c r="FZ122" s="133" t="s">
        <v>6736</v>
      </c>
      <c r="GA122" s="133">
        <v>1</v>
      </c>
      <c r="GB122" s="133" t="s">
        <v>328</v>
      </c>
      <c r="GC122" s="133" t="s">
        <v>213</v>
      </c>
      <c r="GD122" s="133">
        <v>2</v>
      </c>
      <c r="GE122" s="133" t="s">
        <v>262</v>
      </c>
      <c r="GF122" s="133" t="s">
        <v>263</v>
      </c>
      <c r="GG122" s="134" t="s">
        <v>60</v>
      </c>
      <c r="GH122" s="132" t="s">
        <v>6737</v>
      </c>
      <c r="GI122" s="135">
        <v>2</v>
      </c>
      <c r="GJ122" s="135" t="s">
        <v>328</v>
      </c>
      <c r="GK122" s="135" t="s">
        <v>213</v>
      </c>
      <c r="GL122" s="135">
        <v>2</v>
      </c>
      <c r="GM122" s="135" t="s">
        <v>262</v>
      </c>
      <c r="GN122" s="135" t="s">
        <v>263</v>
      </c>
      <c r="GO122" s="118" t="s">
        <v>60</v>
      </c>
      <c r="GP122" s="133" t="s">
        <v>6738</v>
      </c>
      <c r="GQ122" s="133">
        <v>2</v>
      </c>
      <c r="GR122" s="133" t="s">
        <v>328</v>
      </c>
      <c r="GS122" s="133" t="s">
        <v>213</v>
      </c>
      <c r="GT122" s="133">
        <v>2</v>
      </c>
      <c r="GU122" s="133" t="s">
        <v>262</v>
      </c>
      <c r="GV122" s="133" t="s">
        <v>263</v>
      </c>
      <c r="GW122" s="134" t="s">
        <v>60</v>
      </c>
      <c r="GX122" s="132" t="s">
        <v>6739</v>
      </c>
      <c r="GY122" s="135">
        <v>0</v>
      </c>
      <c r="GZ122" s="135" t="s">
        <v>328</v>
      </c>
      <c r="HA122" s="135" t="s">
        <v>213</v>
      </c>
      <c r="HB122" s="135">
        <v>2</v>
      </c>
      <c r="HC122" s="135" t="s">
        <v>262</v>
      </c>
      <c r="HD122" s="135" t="s">
        <v>263</v>
      </c>
      <c r="HE122" s="118" t="s">
        <v>60</v>
      </c>
      <c r="HF122" s="133" t="s">
        <v>6740</v>
      </c>
      <c r="HG122" s="133">
        <v>0</v>
      </c>
      <c r="HH122" s="133" t="s">
        <v>328</v>
      </c>
      <c r="HI122" s="133" t="s">
        <v>213</v>
      </c>
      <c r="HJ122" s="133">
        <v>2</v>
      </c>
      <c r="HK122" s="133" t="s">
        <v>262</v>
      </c>
      <c r="HL122" s="133" t="s">
        <v>263</v>
      </c>
      <c r="HM122" s="134" t="s">
        <v>60</v>
      </c>
      <c r="HN122" s="132" t="s">
        <v>6741</v>
      </c>
      <c r="HO122" s="135">
        <v>2</v>
      </c>
      <c r="HP122" s="135" t="s">
        <v>328</v>
      </c>
      <c r="HQ122" s="135" t="s">
        <v>213</v>
      </c>
      <c r="HR122" s="135">
        <v>2</v>
      </c>
      <c r="HS122" s="135" t="s">
        <v>262</v>
      </c>
      <c r="HT122" s="135" t="s">
        <v>263</v>
      </c>
      <c r="HU122" s="118" t="s">
        <v>60</v>
      </c>
      <c r="HV122" s="133" t="s">
        <v>6742</v>
      </c>
      <c r="HW122" s="133">
        <v>3</v>
      </c>
      <c r="HX122" s="133" t="s">
        <v>328</v>
      </c>
      <c r="HY122" s="133" t="s">
        <v>213</v>
      </c>
      <c r="HZ122" s="133">
        <v>2</v>
      </c>
      <c r="IA122" s="133" t="s">
        <v>262</v>
      </c>
      <c r="IB122" s="133" t="s">
        <v>263</v>
      </c>
      <c r="IC122" s="134" t="s">
        <v>60</v>
      </c>
      <c r="ID122" s="132" t="s">
        <v>6743</v>
      </c>
      <c r="IE122" s="135">
        <v>2</v>
      </c>
      <c r="IF122" s="135" t="s">
        <v>328</v>
      </c>
      <c r="IG122" s="135" t="s">
        <v>213</v>
      </c>
      <c r="IH122" s="135">
        <v>2</v>
      </c>
      <c r="II122" s="135" t="s">
        <v>262</v>
      </c>
      <c r="IJ122" s="135" t="s">
        <v>263</v>
      </c>
      <c r="IK122" s="118" t="s">
        <v>60</v>
      </c>
      <c r="IL122" s="133" t="s">
        <v>6744</v>
      </c>
      <c r="IM122" s="133">
        <v>3</v>
      </c>
      <c r="IN122" s="133" t="s">
        <v>328</v>
      </c>
      <c r="IO122" s="133" t="s">
        <v>213</v>
      </c>
      <c r="IP122" s="133">
        <v>2</v>
      </c>
      <c r="IQ122" s="133" t="s">
        <v>262</v>
      </c>
      <c r="IR122" s="133" t="s">
        <v>263</v>
      </c>
      <c r="IS122" s="134" t="s">
        <v>60</v>
      </c>
    </row>
    <row r="123" spans="1:253" s="123" customFormat="1" ht="12.75" customHeight="1">
      <c r="A123" s="123" t="s">
        <v>6745</v>
      </c>
      <c r="B123" s="123" t="s">
        <v>512</v>
      </c>
      <c r="C123" s="123" t="s">
        <v>6746</v>
      </c>
      <c r="D123" s="123" t="s">
        <v>6606</v>
      </c>
      <c r="E123" s="123" t="s">
        <v>6607</v>
      </c>
      <c r="F123" s="123" t="s">
        <v>6747</v>
      </c>
      <c r="G123" s="116">
        <v>16797000</v>
      </c>
      <c r="H123" s="117" t="s">
        <v>6609</v>
      </c>
      <c r="I123" s="117" t="s">
        <v>213</v>
      </c>
      <c r="J123" s="117">
        <v>2</v>
      </c>
      <c r="K123" s="117" t="s">
        <v>6610</v>
      </c>
      <c r="L123" s="117" t="s">
        <v>6611</v>
      </c>
      <c r="M123" s="118" t="s">
        <v>48</v>
      </c>
      <c r="N123" s="127" t="s">
        <v>6748</v>
      </c>
      <c r="O123" s="119">
        <v>205671</v>
      </c>
      <c r="P123" s="119" t="s">
        <v>6749</v>
      </c>
      <c r="Q123" s="119" t="s">
        <v>213</v>
      </c>
      <c r="R123" s="119">
        <v>2</v>
      </c>
      <c r="S123" s="119" t="s">
        <v>6750</v>
      </c>
      <c r="T123" s="119" t="s">
        <v>6751</v>
      </c>
      <c r="U123" s="120" t="s">
        <v>6705</v>
      </c>
      <c r="V123" s="127" t="s">
        <v>6752</v>
      </c>
      <c r="W123" s="117">
        <v>2577000</v>
      </c>
      <c r="X123" s="117" t="s">
        <v>6753</v>
      </c>
      <c r="Y123" s="117" t="s">
        <v>213</v>
      </c>
      <c r="Z123" s="117">
        <v>2</v>
      </c>
      <c r="AA123" s="117" t="s">
        <v>6754</v>
      </c>
      <c r="AB123" s="117" t="s">
        <v>6755</v>
      </c>
      <c r="AC123" s="118" t="s">
        <v>6705</v>
      </c>
      <c r="AD123" s="127" t="s">
        <v>6756</v>
      </c>
      <c r="AE123" s="125">
        <v>1123000</v>
      </c>
      <c r="AF123" s="125" t="s">
        <v>6711</v>
      </c>
      <c r="AG123" s="125" t="s">
        <v>213</v>
      </c>
      <c r="AH123" s="125">
        <v>2</v>
      </c>
      <c r="AI123" s="125" t="s">
        <v>6712</v>
      </c>
      <c r="AJ123" s="125" t="s">
        <v>6678</v>
      </c>
      <c r="AK123" s="126" t="s">
        <v>6705</v>
      </c>
      <c r="AL123" s="127" t="s">
        <v>6757</v>
      </c>
      <c r="AM123" s="117">
        <v>371000</v>
      </c>
      <c r="AN123" s="117" t="s">
        <v>875</v>
      </c>
      <c r="AO123" s="117" t="s">
        <v>213</v>
      </c>
      <c r="AP123" s="117">
        <v>2</v>
      </c>
      <c r="AQ123" s="117" t="s">
        <v>6758</v>
      </c>
      <c r="AR123" s="117" t="s">
        <v>6622</v>
      </c>
      <c r="AS123" s="118" t="s">
        <v>48</v>
      </c>
      <c r="AT123" s="128" t="s">
        <v>6759</v>
      </c>
      <c r="AU123" s="125" t="s">
        <v>230</v>
      </c>
      <c r="AV123" s="125">
        <v>0</v>
      </c>
      <c r="AW123" s="125" t="s">
        <v>213</v>
      </c>
      <c r="AX123" s="125">
        <v>2</v>
      </c>
      <c r="AY123" s="125" t="s">
        <v>1684</v>
      </c>
      <c r="AZ123" s="125">
        <v>0</v>
      </c>
      <c r="BA123" s="126" t="s">
        <v>476</v>
      </c>
      <c r="BB123" s="127" t="s">
        <v>6760</v>
      </c>
      <c r="BC123" s="117" t="s">
        <v>230</v>
      </c>
      <c r="BD123" s="117">
        <v>0</v>
      </c>
      <c r="BE123" s="117" t="s">
        <v>213</v>
      </c>
      <c r="BF123" s="117">
        <v>2</v>
      </c>
      <c r="BG123" s="117" t="s">
        <v>1684</v>
      </c>
      <c r="BH123" s="117">
        <v>0</v>
      </c>
      <c r="BI123" s="118" t="s">
        <v>476</v>
      </c>
      <c r="BJ123" s="128" t="s">
        <v>6761</v>
      </c>
      <c r="BK123" s="128">
        <v>25</v>
      </c>
      <c r="BL123" s="128" t="s">
        <v>3629</v>
      </c>
      <c r="BM123" s="128" t="s">
        <v>300</v>
      </c>
      <c r="BN123" s="128">
        <v>3</v>
      </c>
      <c r="BO123" s="128" t="s">
        <v>6762</v>
      </c>
      <c r="BP123" s="125" t="s">
        <v>6627</v>
      </c>
      <c r="BQ123" s="129" t="s">
        <v>48</v>
      </c>
      <c r="BR123" s="127" t="s">
        <v>6763</v>
      </c>
      <c r="BS123" s="121" t="s">
        <v>230</v>
      </c>
      <c r="BT123" s="121">
        <v>0</v>
      </c>
      <c r="BU123" s="121" t="s">
        <v>213</v>
      </c>
      <c r="BV123" s="121">
        <v>2</v>
      </c>
      <c r="BW123" s="121" t="s">
        <v>1684</v>
      </c>
      <c r="BX123" s="121">
        <v>0</v>
      </c>
      <c r="BY123" s="118" t="s">
        <v>476</v>
      </c>
      <c r="BZ123" s="128" t="s">
        <v>6764</v>
      </c>
      <c r="CA123" s="128">
        <v>0</v>
      </c>
      <c r="CB123" s="128" t="s">
        <v>230</v>
      </c>
      <c r="CC123" s="128" t="s">
        <v>213</v>
      </c>
      <c r="CD123" s="128">
        <v>2</v>
      </c>
      <c r="CE123" s="128" t="s">
        <v>6765</v>
      </c>
      <c r="CF123" s="128" t="s">
        <v>230</v>
      </c>
      <c r="CG123" s="129" t="s">
        <v>476</v>
      </c>
      <c r="CH123" s="127" t="s">
        <v>6766</v>
      </c>
      <c r="CI123" s="128" t="e">
        <v>#N/A</v>
      </c>
      <c r="CJ123" s="128" t="e">
        <v>#N/A</v>
      </c>
      <c r="CK123" s="128" t="e">
        <v>#N/A</v>
      </c>
      <c r="CL123" s="128" t="e">
        <v>#N/A</v>
      </c>
      <c r="CM123" s="128" t="e">
        <v>#N/A</v>
      </c>
      <c r="CN123" s="128" t="e">
        <v>#N/A</v>
      </c>
      <c r="CO123" s="130" t="e">
        <v>#N/A</v>
      </c>
      <c r="CP123" s="128" t="s">
        <v>6767</v>
      </c>
      <c r="CQ123" s="121" t="s">
        <v>230</v>
      </c>
      <c r="CR123" s="121">
        <v>0</v>
      </c>
      <c r="CS123" s="121" t="s">
        <v>213</v>
      </c>
      <c r="CT123" s="121">
        <v>2</v>
      </c>
      <c r="CU123" s="121" t="s">
        <v>1684</v>
      </c>
      <c r="CV123" s="121">
        <v>0</v>
      </c>
      <c r="CW123" s="118" t="s">
        <v>476</v>
      </c>
      <c r="CX123" s="128" t="s">
        <v>6768</v>
      </c>
      <c r="CY123" s="125">
        <v>1123000</v>
      </c>
      <c r="CZ123" s="125" t="s">
        <v>6711</v>
      </c>
      <c r="DA123" s="125" t="s">
        <v>213</v>
      </c>
      <c r="DB123" s="125">
        <v>2</v>
      </c>
      <c r="DC123" s="125" t="s">
        <v>6769</v>
      </c>
      <c r="DD123" s="125" t="s">
        <v>6678</v>
      </c>
      <c r="DE123" s="131" t="s">
        <v>6705</v>
      </c>
      <c r="DF123" s="127" t="s">
        <v>6770</v>
      </c>
      <c r="DG123" s="117">
        <v>1454000</v>
      </c>
      <c r="DH123" s="121" t="s">
        <v>6711</v>
      </c>
      <c r="DI123" s="121" t="s">
        <v>213</v>
      </c>
      <c r="DJ123" s="121">
        <v>2</v>
      </c>
      <c r="DK123" s="121" t="s">
        <v>6769</v>
      </c>
      <c r="DL123" s="121" t="s">
        <v>6678</v>
      </c>
      <c r="DM123" s="118" t="s">
        <v>6705</v>
      </c>
      <c r="DN123" s="128" t="s">
        <v>6771</v>
      </c>
      <c r="DO123" s="125">
        <v>0</v>
      </c>
      <c r="DP123" s="128" t="s">
        <v>6711</v>
      </c>
      <c r="DQ123" s="128" t="s">
        <v>213</v>
      </c>
      <c r="DR123" s="128">
        <v>2</v>
      </c>
      <c r="DS123" s="128" t="s">
        <v>6769</v>
      </c>
      <c r="DT123" s="128" t="s">
        <v>6678</v>
      </c>
      <c r="DU123" s="129" t="s">
        <v>6705</v>
      </c>
      <c r="DV123" s="127" t="s">
        <v>6772</v>
      </c>
      <c r="DW123" s="117">
        <v>694000</v>
      </c>
      <c r="DX123" s="121" t="s">
        <v>6711</v>
      </c>
      <c r="DY123" s="121" t="s">
        <v>213</v>
      </c>
      <c r="DZ123" s="121">
        <v>2</v>
      </c>
      <c r="EA123" s="121" t="s">
        <v>6769</v>
      </c>
      <c r="EB123" s="121" t="s">
        <v>6678</v>
      </c>
      <c r="EC123" s="118" t="s">
        <v>6705</v>
      </c>
      <c r="ED123" s="128" t="s">
        <v>6773</v>
      </c>
      <c r="EE123" s="125">
        <v>429000</v>
      </c>
      <c r="EF123" s="128" t="s">
        <v>6711</v>
      </c>
      <c r="EG123" s="128" t="s">
        <v>213</v>
      </c>
      <c r="EH123" s="128">
        <v>2</v>
      </c>
      <c r="EI123" s="128" t="s">
        <v>6769</v>
      </c>
      <c r="EJ123" s="128" t="s">
        <v>6678</v>
      </c>
      <c r="EK123" s="129" t="s">
        <v>6705</v>
      </c>
      <c r="EL123" s="127" t="s">
        <v>6774</v>
      </c>
      <c r="EM123" s="117">
        <v>0</v>
      </c>
      <c r="EN123" s="121" t="s">
        <v>6711</v>
      </c>
      <c r="EO123" s="121" t="s">
        <v>213</v>
      </c>
      <c r="EP123" s="121">
        <v>2</v>
      </c>
      <c r="EQ123" s="121" t="s">
        <v>6769</v>
      </c>
      <c r="ER123" s="121" t="s">
        <v>6678</v>
      </c>
      <c r="ES123" s="118" t="s">
        <v>6705</v>
      </c>
      <c r="ET123" s="128" t="s">
        <v>6775</v>
      </c>
      <c r="EU123" s="128">
        <v>221</v>
      </c>
      <c r="EV123" s="128" t="s">
        <v>3629</v>
      </c>
      <c r="EW123" s="128" t="s">
        <v>300</v>
      </c>
      <c r="EX123" s="128">
        <v>3</v>
      </c>
      <c r="EY123" s="128" t="s">
        <v>6626</v>
      </c>
      <c r="EZ123" s="128" t="s">
        <v>6627</v>
      </c>
      <c r="FA123" s="129" t="s">
        <v>48</v>
      </c>
      <c r="FB123" s="127" t="s">
        <v>6776</v>
      </c>
      <c r="FC123" s="121">
        <v>2</v>
      </c>
      <c r="FD123" s="121">
        <v>0</v>
      </c>
      <c r="FE123" s="121" t="s">
        <v>213</v>
      </c>
      <c r="FF123" s="121">
        <v>2</v>
      </c>
      <c r="FG123" s="121" t="s">
        <v>6777</v>
      </c>
      <c r="FH123" s="121">
        <v>0</v>
      </c>
      <c r="FI123" s="118" t="s">
        <v>476</v>
      </c>
      <c r="FJ123" s="127" t="s">
        <v>6778</v>
      </c>
      <c r="FK123" s="128" t="s">
        <v>230</v>
      </c>
      <c r="FL123" s="128">
        <v>0</v>
      </c>
      <c r="FM123" s="128" t="s">
        <v>213</v>
      </c>
      <c r="FN123" s="128">
        <v>2</v>
      </c>
      <c r="FO123" s="128" t="s">
        <v>1684</v>
      </c>
      <c r="FP123" s="125">
        <v>0</v>
      </c>
      <c r="FQ123" s="126" t="s">
        <v>476</v>
      </c>
      <c r="FR123" s="127" t="s">
        <v>6779</v>
      </c>
      <c r="FS123" s="121" t="s">
        <v>230</v>
      </c>
      <c r="FT123" s="121">
        <v>0</v>
      </c>
      <c r="FU123" s="121" t="s">
        <v>213</v>
      </c>
      <c r="FV123" s="121">
        <v>2</v>
      </c>
      <c r="FW123" s="121" t="s">
        <v>1684</v>
      </c>
      <c r="FX123" s="121">
        <v>0</v>
      </c>
      <c r="FY123" s="118" t="s">
        <v>476</v>
      </c>
      <c r="FZ123" s="128" t="s">
        <v>6780</v>
      </c>
      <c r="GA123" s="128">
        <v>1</v>
      </c>
      <c r="GB123" s="128" t="s">
        <v>328</v>
      </c>
      <c r="GC123" s="128" t="s">
        <v>213</v>
      </c>
      <c r="GD123" s="128">
        <v>2</v>
      </c>
      <c r="GE123" s="128" t="s">
        <v>262</v>
      </c>
      <c r="GF123" s="128" t="s">
        <v>263</v>
      </c>
      <c r="GG123" s="129" t="s">
        <v>60</v>
      </c>
      <c r="GH123" s="127" t="s">
        <v>6781</v>
      </c>
      <c r="GI123" s="121">
        <v>2</v>
      </c>
      <c r="GJ123" s="121" t="s">
        <v>328</v>
      </c>
      <c r="GK123" s="121" t="s">
        <v>213</v>
      </c>
      <c r="GL123" s="121">
        <v>2</v>
      </c>
      <c r="GM123" s="121" t="s">
        <v>262</v>
      </c>
      <c r="GN123" s="121" t="s">
        <v>263</v>
      </c>
      <c r="GO123" s="118" t="s">
        <v>60</v>
      </c>
      <c r="GP123" s="128" t="s">
        <v>6782</v>
      </c>
      <c r="GQ123" s="128">
        <v>2</v>
      </c>
      <c r="GR123" s="128" t="s">
        <v>328</v>
      </c>
      <c r="GS123" s="128" t="s">
        <v>213</v>
      </c>
      <c r="GT123" s="128">
        <v>2</v>
      </c>
      <c r="GU123" s="128" t="s">
        <v>262</v>
      </c>
      <c r="GV123" s="128" t="s">
        <v>263</v>
      </c>
      <c r="GW123" s="129" t="s">
        <v>60</v>
      </c>
      <c r="GX123" s="127" t="s">
        <v>6783</v>
      </c>
      <c r="GY123" s="121">
        <v>0</v>
      </c>
      <c r="GZ123" s="121" t="s">
        <v>328</v>
      </c>
      <c r="HA123" s="121" t="s">
        <v>213</v>
      </c>
      <c r="HB123" s="121">
        <v>2</v>
      </c>
      <c r="HC123" s="121" t="s">
        <v>262</v>
      </c>
      <c r="HD123" s="121" t="s">
        <v>263</v>
      </c>
      <c r="HE123" s="118" t="s">
        <v>60</v>
      </c>
      <c r="HF123" s="128" t="s">
        <v>6784</v>
      </c>
      <c r="HG123" s="128">
        <v>0</v>
      </c>
      <c r="HH123" s="128" t="s">
        <v>328</v>
      </c>
      <c r="HI123" s="128" t="s">
        <v>213</v>
      </c>
      <c r="HJ123" s="128">
        <v>2</v>
      </c>
      <c r="HK123" s="128" t="s">
        <v>262</v>
      </c>
      <c r="HL123" s="128" t="s">
        <v>263</v>
      </c>
      <c r="HM123" s="129" t="s">
        <v>60</v>
      </c>
      <c r="HN123" s="127" t="s">
        <v>6785</v>
      </c>
      <c r="HO123" s="121">
        <v>2</v>
      </c>
      <c r="HP123" s="121" t="s">
        <v>328</v>
      </c>
      <c r="HQ123" s="121" t="s">
        <v>213</v>
      </c>
      <c r="HR123" s="121">
        <v>2</v>
      </c>
      <c r="HS123" s="121" t="s">
        <v>262</v>
      </c>
      <c r="HT123" s="121" t="s">
        <v>263</v>
      </c>
      <c r="HU123" s="118" t="s">
        <v>60</v>
      </c>
      <c r="HV123" s="128" t="s">
        <v>6786</v>
      </c>
      <c r="HW123" s="128">
        <v>3</v>
      </c>
      <c r="HX123" s="128" t="s">
        <v>328</v>
      </c>
      <c r="HY123" s="128" t="s">
        <v>213</v>
      </c>
      <c r="HZ123" s="128">
        <v>2</v>
      </c>
      <c r="IA123" s="128" t="s">
        <v>262</v>
      </c>
      <c r="IB123" s="128" t="s">
        <v>263</v>
      </c>
      <c r="IC123" s="129" t="s">
        <v>60</v>
      </c>
      <c r="ID123" s="127" t="s">
        <v>6787</v>
      </c>
      <c r="IE123" s="121">
        <v>2</v>
      </c>
      <c r="IF123" s="121" t="s">
        <v>328</v>
      </c>
      <c r="IG123" s="121" t="s">
        <v>213</v>
      </c>
      <c r="IH123" s="121">
        <v>2</v>
      </c>
      <c r="II123" s="121" t="s">
        <v>262</v>
      </c>
      <c r="IJ123" s="121" t="s">
        <v>263</v>
      </c>
      <c r="IK123" s="118" t="s">
        <v>60</v>
      </c>
      <c r="IL123" s="128" t="s">
        <v>6788</v>
      </c>
      <c r="IM123" s="128">
        <v>3</v>
      </c>
      <c r="IN123" s="128" t="s">
        <v>328</v>
      </c>
      <c r="IO123" s="128" t="s">
        <v>213</v>
      </c>
      <c r="IP123" s="128">
        <v>2</v>
      </c>
      <c r="IQ123" s="128" t="s">
        <v>262</v>
      </c>
      <c r="IR123" s="128" t="s">
        <v>263</v>
      </c>
      <c r="IS123" s="129" t="s">
        <v>60</v>
      </c>
    </row>
    <row r="124" spans="1:253" s="123" customFormat="1" ht="12.75" customHeight="1">
      <c r="A124" s="123" t="s">
        <v>6789</v>
      </c>
      <c r="B124" s="123" t="s">
        <v>273</v>
      </c>
      <c r="C124" s="123" t="s">
        <v>6790</v>
      </c>
      <c r="D124" s="123" t="s">
        <v>6606</v>
      </c>
      <c r="E124" s="123" t="s">
        <v>6607</v>
      </c>
      <c r="F124" s="123" t="s">
        <v>6791</v>
      </c>
      <c r="G124" s="116">
        <v>16797000</v>
      </c>
      <c r="H124" s="117" t="s">
        <v>6609</v>
      </c>
      <c r="I124" s="117" t="s">
        <v>213</v>
      </c>
      <c r="J124" s="117">
        <v>2</v>
      </c>
      <c r="K124" s="117" t="s">
        <v>6610</v>
      </c>
      <c r="L124" s="117" t="s">
        <v>6611</v>
      </c>
      <c r="M124" s="118" t="s">
        <v>48</v>
      </c>
      <c r="N124" s="132" t="s">
        <v>6792</v>
      </c>
      <c r="O124" s="119">
        <v>220000</v>
      </c>
      <c r="P124" s="119">
        <v>0</v>
      </c>
      <c r="Q124" s="119" t="s">
        <v>213</v>
      </c>
      <c r="R124" s="119">
        <v>2</v>
      </c>
      <c r="S124" s="119" t="s">
        <v>6793</v>
      </c>
      <c r="T124" s="119">
        <v>0</v>
      </c>
      <c r="U124" s="120" t="s">
        <v>476</v>
      </c>
      <c r="V124" s="132" t="s">
        <v>6794</v>
      </c>
      <c r="W124" s="117">
        <v>38000</v>
      </c>
      <c r="X124" s="117" t="s">
        <v>6711</v>
      </c>
      <c r="Y124" s="117" t="s">
        <v>300</v>
      </c>
      <c r="Z124" s="117">
        <v>3</v>
      </c>
      <c r="AA124" s="117" t="s">
        <v>6795</v>
      </c>
      <c r="AB124" s="117" t="s">
        <v>6678</v>
      </c>
      <c r="AC124" s="118" t="s">
        <v>6705</v>
      </c>
      <c r="AD124" s="132" t="s">
        <v>6796</v>
      </c>
      <c r="AE124" s="125">
        <v>38000</v>
      </c>
      <c r="AF124" s="125" t="s">
        <v>6711</v>
      </c>
      <c r="AG124" s="125" t="s">
        <v>300</v>
      </c>
      <c r="AH124" s="125">
        <v>3</v>
      </c>
      <c r="AI124" s="125" t="s">
        <v>6795</v>
      </c>
      <c r="AJ124" s="125" t="s">
        <v>6678</v>
      </c>
      <c r="AK124" s="126" t="s">
        <v>6705</v>
      </c>
      <c r="AL124" s="132" t="s">
        <v>6797</v>
      </c>
      <c r="AM124" s="117" t="s">
        <v>230</v>
      </c>
      <c r="AN124" s="117">
        <v>0</v>
      </c>
      <c r="AO124" s="117" t="s">
        <v>213</v>
      </c>
      <c r="AP124" s="117">
        <v>2</v>
      </c>
      <c r="AQ124" s="117" t="s">
        <v>1684</v>
      </c>
      <c r="AR124" s="117">
        <v>0</v>
      </c>
      <c r="AS124" s="118" t="s">
        <v>476</v>
      </c>
      <c r="AT124" s="133" t="s">
        <v>6798</v>
      </c>
      <c r="AU124" s="125" t="s">
        <v>230</v>
      </c>
      <c r="AV124" s="125">
        <v>0</v>
      </c>
      <c r="AW124" s="125" t="s">
        <v>213</v>
      </c>
      <c r="AX124" s="125">
        <v>2</v>
      </c>
      <c r="AY124" s="125" t="s">
        <v>1684</v>
      </c>
      <c r="AZ124" s="125">
        <v>0</v>
      </c>
      <c r="BA124" s="126" t="s">
        <v>476</v>
      </c>
      <c r="BB124" s="132" t="s">
        <v>6799</v>
      </c>
      <c r="BC124" s="117" t="s">
        <v>230</v>
      </c>
      <c r="BD124" s="117">
        <v>0</v>
      </c>
      <c r="BE124" s="117" t="s">
        <v>213</v>
      </c>
      <c r="BF124" s="117">
        <v>2</v>
      </c>
      <c r="BG124" s="117" t="s">
        <v>1684</v>
      </c>
      <c r="BH124" s="117">
        <v>0</v>
      </c>
      <c r="BI124" s="118" t="s">
        <v>476</v>
      </c>
      <c r="BJ124" s="133" t="s">
        <v>6800</v>
      </c>
      <c r="BK124" s="133">
        <v>4</v>
      </c>
      <c r="BL124" s="133" t="s">
        <v>3629</v>
      </c>
      <c r="BM124" s="133" t="s">
        <v>300</v>
      </c>
      <c r="BN124" s="133">
        <v>3</v>
      </c>
      <c r="BO124" s="133" t="s">
        <v>6801</v>
      </c>
      <c r="BP124" s="125" t="s">
        <v>6627</v>
      </c>
      <c r="BQ124" s="134" t="s">
        <v>48</v>
      </c>
      <c r="BR124" s="132" t="s">
        <v>6802</v>
      </c>
      <c r="BS124" s="135" t="s">
        <v>230</v>
      </c>
      <c r="BT124" s="135">
        <v>0</v>
      </c>
      <c r="BU124" s="135" t="s">
        <v>213</v>
      </c>
      <c r="BV124" s="135">
        <v>2</v>
      </c>
      <c r="BW124" s="135" t="s">
        <v>1684</v>
      </c>
      <c r="BX124" s="135">
        <v>0</v>
      </c>
      <c r="BY124" s="118" t="s">
        <v>476</v>
      </c>
      <c r="BZ124" s="133" t="s">
        <v>6803</v>
      </c>
      <c r="CA124" s="133" t="s">
        <v>230</v>
      </c>
      <c r="CB124" s="133">
        <v>0</v>
      </c>
      <c r="CC124" s="133" t="s">
        <v>230</v>
      </c>
      <c r="CD124" s="133" t="s">
        <v>230</v>
      </c>
      <c r="CE124" s="133" t="s">
        <v>1684</v>
      </c>
      <c r="CF124" s="133">
        <v>0</v>
      </c>
      <c r="CG124" s="134" t="s">
        <v>476</v>
      </c>
      <c r="CH124" s="132" t="s">
        <v>6804</v>
      </c>
      <c r="CI124" s="133" t="e">
        <v>#N/A</v>
      </c>
      <c r="CJ124" s="133" t="e">
        <v>#N/A</v>
      </c>
      <c r="CK124" s="133" t="e">
        <v>#N/A</v>
      </c>
      <c r="CL124" s="133" t="e">
        <v>#N/A</v>
      </c>
      <c r="CM124" s="133" t="e">
        <v>#N/A</v>
      </c>
      <c r="CN124" s="133" t="e">
        <v>#N/A</v>
      </c>
      <c r="CO124" s="136" t="e">
        <v>#N/A</v>
      </c>
      <c r="CP124" s="133" t="s">
        <v>6805</v>
      </c>
      <c r="CQ124" s="135" t="s">
        <v>230</v>
      </c>
      <c r="CR124" s="135">
        <v>0</v>
      </c>
      <c r="CS124" s="135" t="s">
        <v>213</v>
      </c>
      <c r="CT124" s="135">
        <v>2</v>
      </c>
      <c r="CU124" s="135" t="s">
        <v>1684</v>
      </c>
      <c r="CV124" s="135">
        <v>0</v>
      </c>
      <c r="CW124" s="118" t="s">
        <v>476</v>
      </c>
      <c r="CX124" s="133" t="s">
        <v>6806</v>
      </c>
      <c r="CY124" s="125">
        <v>18000</v>
      </c>
      <c r="CZ124" s="125" t="s">
        <v>6676</v>
      </c>
      <c r="DA124" s="125" t="s">
        <v>300</v>
      </c>
      <c r="DB124" s="125">
        <v>3</v>
      </c>
      <c r="DC124" s="125" t="s">
        <v>6807</v>
      </c>
      <c r="DD124" s="125" t="s">
        <v>6808</v>
      </c>
      <c r="DE124" s="131" t="s">
        <v>6809</v>
      </c>
      <c r="DF124" s="132" t="s">
        <v>6810</v>
      </c>
      <c r="DG124" s="117">
        <v>0</v>
      </c>
      <c r="DH124" s="135" t="s">
        <v>6676</v>
      </c>
      <c r="DI124" s="135" t="s">
        <v>300</v>
      </c>
      <c r="DJ124" s="135">
        <v>3</v>
      </c>
      <c r="DK124" s="135" t="s">
        <v>6807</v>
      </c>
      <c r="DL124" s="135" t="s">
        <v>6808</v>
      </c>
      <c r="DM124" s="118" t="s">
        <v>6809</v>
      </c>
      <c r="DN124" s="133" t="s">
        <v>6811</v>
      </c>
      <c r="DO124" s="125">
        <v>20000</v>
      </c>
      <c r="DP124" s="133" t="s">
        <v>6676</v>
      </c>
      <c r="DQ124" s="133" t="s">
        <v>300</v>
      </c>
      <c r="DR124" s="133">
        <v>3</v>
      </c>
      <c r="DS124" s="133" t="s">
        <v>6807</v>
      </c>
      <c r="DT124" s="133" t="s">
        <v>6808</v>
      </c>
      <c r="DU124" s="134" t="s">
        <v>6809</v>
      </c>
      <c r="DV124" s="132" t="s">
        <v>6812</v>
      </c>
      <c r="DW124" s="117">
        <v>11000</v>
      </c>
      <c r="DX124" s="135" t="s">
        <v>6676</v>
      </c>
      <c r="DY124" s="135" t="s">
        <v>300</v>
      </c>
      <c r="DZ124" s="135">
        <v>3</v>
      </c>
      <c r="EA124" s="135" t="s">
        <v>6807</v>
      </c>
      <c r="EB124" s="135" t="s">
        <v>6808</v>
      </c>
      <c r="EC124" s="118" t="s">
        <v>6809</v>
      </c>
      <c r="ED124" s="133" t="s">
        <v>6813</v>
      </c>
      <c r="EE124" s="125">
        <v>6000</v>
      </c>
      <c r="EF124" s="133" t="s">
        <v>6676</v>
      </c>
      <c r="EG124" s="133" t="s">
        <v>300</v>
      </c>
      <c r="EH124" s="133">
        <v>3</v>
      </c>
      <c r="EI124" s="133" t="s">
        <v>6807</v>
      </c>
      <c r="EJ124" s="133" t="s">
        <v>6808</v>
      </c>
      <c r="EK124" s="134" t="s">
        <v>6809</v>
      </c>
      <c r="EL124" s="132" t="s">
        <v>6814</v>
      </c>
      <c r="EM124" s="117">
        <v>1000</v>
      </c>
      <c r="EN124" s="135" t="s">
        <v>6676</v>
      </c>
      <c r="EO124" s="135" t="s">
        <v>300</v>
      </c>
      <c r="EP124" s="135">
        <v>3</v>
      </c>
      <c r="EQ124" s="135" t="s">
        <v>6807</v>
      </c>
      <c r="ER124" s="135" t="s">
        <v>6808</v>
      </c>
      <c r="ES124" s="118" t="s">
        <v>6809</v>
      </c>
      <c r="ET124" s="133" t="s">
        <v>6815</v>
      </c>
      <c r="EU124" s="133">
        <v>221</v>
      </c>
      <c r="EV124" s="133" t="s">
        <v>3629</v>
      </c>
      <c r="EW124" s="133" t="s">
        <v>300</v>
      </c>
      <c r="EX124" s="133">
        <v>3</v>
      </c>
      <c r="EY124" s="133" t="s">
        <v>6626</v>
      </c>
      <c r="EZ124" s="133" t="s">
        <v>6627</v>
      </c>
      <c r="FA124" s="134" t="s">
        <v>48</v>
      </c>
      <c r="FB124" s="132" t="s">
        <v>6816</v>
      </c>
      <c r="FC124" s="135">
        <v>3</v>
      </c>
      <c r="FD124" s="135" t="s">
        <v>230</v>
      </c>
      <c r="FE124" s="135" t="s">
        <v>218</v>
      </c>
      <c r="FF124" s="135">
        <v>1</v>
      </c>
      <c r="FG124" s="135" t="s">
        <v>6817</v>
      </c>
      <c r="FH124" s="135" t="s">
        <v>230</v>
      </c>
      <c r="FI124" s="118" t="s">
        <v>1233</v>
      </c>
      <c r="FJ124" s="132" t="s">
        <v>6818</v>
      </c>
      <c r="FK124" s="133" t="s">
        <v>230</v>
      </c>
      <c r="FL124" s="133">
        <v>0</v>
      </c>
      <c r="FM124" s="133" t="s">
        <v>213</v>
      </c>
      <c r="FN124" s="133">
        <v>2</v>
      </c>
      <c r="FO124" s="133" t="s">
        <v>1684</v>
      </c>
      <c r="FP124" s="125">
        <v>0</v>
      </c>
      <c r="FQ124" s="126" t="s">
        <v>476</v>
      </c>
      <c r="FR124" s="132" t="s">
        <v>6819</v>
      </c>
      <c r="FS124" s="135" t="s">
        <v>230</v>
      </c>
      <c r="FT124" s="135">
        <v>0</v>
      </c>
      <c r="FU124" s="135" t="s">
        <v>213</v>
      </c>
      <c r="FV124" s="135">
        <v>2</v>
      </c>
      <c r="FW124" s="135" t="s">
        <v>1684</v>
      </c>
      <c r="FX124" s="135">
        <v>0</v>
      </c>
      <c r="FY124" s="118" t="s">
        <v>476</v>
      </c>
      <c r="FZ124" s="133" t="s">
        <v>6820</v>
      </c>
      <c r="GA124" s="133">
        <v>1</v>
      </c>
      <c r="GB124" s="133" t="s">
        <v>328</v>
      </c>
      <c r="GC124" s="133" t="s">
        <v>213</v>
      </c>
      <c r="GD124" s="133">
        <v>2</v>
      </c>
      <c r="GE124" s="133" t="s">
        <v>262</v>
      </c>
      <c r="GF124" s="133" t="s">
        <v>263</v>
      </c>
      <c r="GG124" s="134" t="s">
        <v>60</v>
      </c>
      <c r="GH124" s="132" t="s">
        <v>6821</v>
      </c>
      <c r="GI124" s="135">
        <v>2</v>
      </c>
      <c r="GJ124" s="135" t="s">
        <v>328</v>
      </c>
      <c r="GK124" s="135" t="s">
        <v>213</v>
      </c>
      <c r="GL124" s="135">
        <v>2</v>
      </c>
      <c r="GM124" s="135" t="s">
        <v>262</v>
      </c>
      <c r="GN124" s="135" t="s">
        <v>263</v>
      </c>
      <c r="GO124" s="118" t="s">
        <v>60</v>
      </c>
      <c r="GP124" s="133" t="s">
        <v>6822</v>
      </c>
      <c r="GQ124" s="133">
        <v>0</v>
      </c>
      <c r="GR124" s="133" t="s">
        <v>328</v>
      </c>
      <c r="GS124" s="133" t="s">
        <v>213</v>
      </c>
      <c r="GT124" s="133">
        <v>2</v>
      </c>
      <c r="GU124" s="133" t="s">
        <v>262</v>
      </c>
      <c r="GV124" s="133" t="s">
        <v>263</v>
      </c>
      <c r="GW124" s="134" t="s">
        <v>60</v>
      </c>
      <c r="GX124" s="132" t="s">
        <v>6823</v>
      </c>
      <c r="GY124" s="135">
        <v>0</v>
      </c>
      <c r="GZ124" s="135" t="s">
        <v>328</v>
      </c>
      <c r="HA124" s="135" t="s">
        <v>213</v>
      </c>
      <c r="HB124" s="135">
        <v>2</v>
      </c>
      <c r="HC124" s="135" t="s">
        <v>262</v>
      </c>
      <c r="HD124" s="135" t="s">
        <v>263</v>
      </c>
      <c r="HE124" s="118" t="s">
        <v>60</v>
      </c>
      <c r="HF124" s="133" t="s">
        <v>6824</v>
      </c>
      <c r="HG124" s="133">
        <v>0</v>
      </c>
      <c r="HH124" s="133" t="s">
        <v>328</v>
      </c>
      <c r="HI124" s="133" t="s">
        <v>213</v>
      </c>
      <c r="HJ124" s="133">
        <v>2</v>
      </c>
      <c r="HK124" s="133" t="s">
        <v>262</v>
      </c>
      <c r="HL124" s="133" t="s">
        <v>263</v>
      </c>
      <c r="HM124" s="134" t="s">
        <v>60</v>
      </c>
      <c r="HN124" s="132" t="s">
        <v>6825</v>
      </c>
      <c r="HO124" s="135">
        <v>0</v>
      </c>
      <c r="HP124" s="135" t="s">
        <v>328</v>
      </c>
      <c r="HQ124" s="135" t="s">
        <v>213</v>
      </c>
      <c r="HR124" s="135">
        <v>2</v>
      </c>
      <c r="HS124" s="135" t="s">
        <v>262</v>
      </c>
      <c r="HT124" s="135" t="s">
        <v>263</v>
      </c>
      <c r="HU124" s="118" t="s">
        <v>60</v>
      </c>
      <c r="HV124" s="133" t="s">
        <v>6826</v>
      </c>
      <c r="HW124" s="133">
        <v>0</v>
      </c>
      <c r="HX124" s="133" t="s">
        <v>328</v>
      </c>
      <c r="HY124" s="133" t="s">
        <v>213</v>
      </c>
      <c r="HZ124" s="133">
        <v>2</v>
      </c>
      <c r="IA124" s="133" t="s">
        <v>262</v>
      </c>
      <c r="IB124" s="133" t="s">
        <v>263</v>
      </c>
      <c r="IC124" s="134" t="s">
        <v>60</v>
      </c>
      <c r="ID124" s="132" t="s">
        <v>6827</v>
      </c>
      <c r="IE124" s="135">
        <v>2</v>
      </c>
      <c r="IF124" s="135" t="s">
        <v>328</v>
      </c>
      <c r="IG124" s="135" t="s">
        <v>213</v>
      </c>
      <c r="IH124" s="135">
        <v>2</v>
      </c>
      <c r="II124" s="135" t="s">
        <v>262</v>
      </c>
      <c r="IJ124" s="135" t="s">
        <v>263</v>
      </c>
      <c r="IK124" s="118" t="s">
        <v>60</v>
      </c>
      <c r="IL124" s="133" t="s">
        <v>6828</v>
      </c>
      <c r="IM124" s="133">
        <v>3</v>
      </c>
      <c r="IN124" s="133" t="s">
        <v>328</v>
      </c>
      <c r="IO124" s="133" t="s">
        <v>213</v>
      </c>
      <c r="IP124" s="133">
        <v>2</v>
      </c>
      <c r="IQ124" s="133" t="s">
        <v>262</v>
      </c>
      <c r="IR124" s="133" t="s">
        <v>263</v>
      </c>
      <c r="IS124" s="134" t="s">
        <v>60</v>
      </c>
    </row>
    <row r="125" spans="1:253" s="123" customFormat="1" ht="12.75" customHeight="1">
      <c r="A125" s="123" t="s">
        <v>6829</v>
      </c>
      <c r="B125" s="123" t="s">
        <v>704</v>
      </c>
      <c r="C125" s="123" t="s">
        <v>6830</v>
      </c>
      <c r="D125" s="123" t="s">
        <v>6831</v>
      </c>
      <c r="E125" s="123" t="s">
        <v>6832</v>
      </c>
      <c r="F125" s="123" t="s">
        <v>6833</v>
      </c>
      <c r="G125" s="116">
        <v>66141000</v>
      </c>
      <c r="H125" s="117" t="s">
        <v>6834</v>
      </c>
      <c r="I125" s="117" t="s">
        <v>213</v>
      </c>
      <c r="J125" s="117">
        <v>2</v>
      </c>
      <c r="K125" s="117" t="s">
        <v>6835</v>
      </c>
      <c r="L125" s="117" t="s">
        <v>6836</v>
      </c>
      <c r="M125" s="118" t="s">
        <v>411</v>
      </c>
      <c r="N125" s="127" t="s">
        <v>6837</v>
      </c>
      <c r="O125" s="119">
        <v>30342</v>
      </c>
      <c r="P125" s="119" t="s">
        <v>6834</v>
      </c>
      <c r="Q125" s="119" t="s">
        <v>213</v>
      </c>
      <c r="R125" s="119">
        <v>2</v>
      </c>
      <c r="S125" s="119" t="s">
        <v>6838</v>
      </c>
      <c r="T125" s="119" t="s">
        <v>6836</v>
      </c>
      <c r="U125" s="120" t="s">
        <v>411</v>
      </c>
      <c r="V125" s="127" t="s">
        <v>6839</v>
      </c>
      <c r="W125" s="117">
        <v>3549000</v>
      </c>
      <c r="X125" s="117" t="s">
        <v>6840</v>
      </c>
      <c r="Y125" s="117" t="s">
        <v>213</v>
      </c>
      <c r="Z125" s="117">
        <v>2</v>
      </c>
      <c r="AA125" s="117" t="s">
        <v>6841</v>
      </c>
      <c r="AB125" s="117" t="s">
        <v>6842</v>
      </c>
      <c r="AC125" s="118" t="s">
        <v>50</v>
      </c>
      <c r="AD125" s="127" t="s">
        <v>6843</v>
      </c>
      <c r="AE125" s="125">
        <v>3549000</v>
      </c>
      <c r="AF125" s="125" t="s">
        <v>6840</v>
      </c>
      <c r="AG125" s="125" t="s">
        <v>213</v>
      </c>
      <c r="AH125" s="125">
        <v>2</v>
      </c>
      <c r="AI125" s="125" t="s">
        <v>6844</v>
      </c>
      <c r="AJ125" s="125" t="s">
        <v>6842</v>
      </c>
      <c r="AK125" s="126" t="s">
        <v>50</v>
      </c>
      <c r="AL125" s="127" t="s">
        <v>6845</v>
      </c>
      <c r="AM125" s="117">
        <v>92000</v>
      </c>
      <c r="AN125" s="117" t="s">
        <v>6846</v>
      </c>
      <c r="AO125" s="117" t="s">
        <v>213</v>
      </c>
      <c r="AP125" s="117">
        <v>2</v>
      </c>
      <c r="AQ125" s="117" t="s">
        <v>6847</v>
      </c>
      <c r="AR125" s="117" t="s">
        <v>6848</v>
      </c>
      <c r="AS125" s="118" t="s">
        <v>50</v>
      </c>
      <c r="AT125" s="128" t="s">
        <v>6849</v>
      </c>
      <c r="AU125" s="125" t="s">
        <v>230</v>
      </c>
      <c r="AV125" s="125" t="s">
        <v>230</v>
      </c>
      <c r="AW125" s="125" t="s">
        <v>230</v>
      </c>
      <c r="AX125" s="125" t="s">
        <v>230</v>
      </c>
      <c r="AY125" s="125" t="s">
        <v>230</v>
      </c>
      <c r="AZ125" s="125" t="s">
        <v>230</v>
      </c>
      <c r="BA125" s="126" t="s">
        <v>2408</v>
      </c>
      <c r="BB125" s="127" t="s">
        <v>6850</v>
      </c>
      <c r="BC125" s="117" t="s">
        <v>230</v>
      </c>
      <c r="BD125" s="117">
        <v>0</v>
      </c>
      <c r="BE125" s="117" t="s">
        <v>213</v>
      </c>
      <c r="BF125" s="117">
        <v>2</v>
      </c>
      <c r="BG125" s="117" t="s">
        <v>1421</v>
      </c>
      <c r="BH125" s="117">
        <v>0</v>
      </c>
      <c r="BI125" s="118" t="s">
        <v>755</v>
      </c>
      <c r="BJ125" s="128" t="s">
        <v>6851</v>
      </c>
      <c r="BK125" s="128">
        <v>63</v>
      </c>
      <c r="BL125" s="128" t="s">
        <v>6852</v>
      </c>
      <c r="BM125" s="128" t="s">
        <v>213</v>
      </c>
      <c r="BN125" s="128">
        <v>2</v>
      </c>
      <c r="BO125" s="128" t="s">
        <v>6853</v>
      </c>
      <c r="BP125" s="125" t="s">
        <v>6854</v>
      </c>
      <c r="BQ125" s="129" t="s">
        <v>67</v>
      </c>
      <c r="BR125" s="127" t="s">
        <v>6855</v>
      </c>
      <c r="BS125" s="121" t="s">
        <v>230</v>
      </c>
      <c r="BT125" s="121">
        <v>0</v>
      </c>
      <c r="BU125" s="121" t="s">
        <v>213</v>
      </c>
      <c r="BV125" s="121">
        <v>2</v>
      </c>
      <c r="BW125" s="121" t="s">
        <v>1421</v>
      </c>
      <c r="BX125" s="121">
        <v>0</v>
      </c>
      <c r="BY125" s="118" t="s">
        <v>755</v>
      </c>
      <c r="BZ125" s="128" t="s">
        <v>6856</v>
      </c>
      <c r="CA125" s="128" t="s">
        <v>230</v>
      </c>
      <c r="CB125" s="128">
        <v>0</v>
      </c>
      <c r="CC125" s="128" t="s">
        <v>230</v>
      </c>
      <c r="CD125" s="128" t="s">
        <v>230</v>
      </c>
      <c r="CE125" s="128" t="s">
        <v>1421</v>
      </c>
      <c r="CF125" s="128">
        <v>0</v>
      </c>
      <c r="CG125" s="129" t="s">
        <v>755</v>
      </c>
      <c r="CH125" s="127" t="s">
        <v>6857</v>
      </c>
      <c r="CI125" s="128" t="e">
        <v>#N/A</v>
      </c>
      <c r="CJ125" s="128" t="e">
        <v>#N/A</v>
      </c>
      <c r="CK125" s="128" t="e">
        <v>#N/A</v>
      </c>
      <c r="CL125" s="128" t="e">
        <v>#N/A</v>
      </c>
      <c r="CM125" s="128" t="e">
        <v>#N/A</v>
      </c>
      <c r="CN125" s="128" t="e">
        <v>#N/A</v>
      </c>
      <c r="CO125" s="130" t="e">
        <v>#N/A</v>
      </c>
      <c r="CP125" s="128" t="s">
        <v>6858</v>
      </c>
      <c r="CQ125" s="121" t="s">
        <v>230</v>
      </c>
      <c r="CR125" s="121">
        <v>0</v>
      </c>
      <c r="CS125" s="121" t="s">
        <v>213</v>
      </c>
      <c r="CT125" s="121">
        <v>2</v>
      </c>
      <c r="CU125" s="121" t="s">
        <v>1421</v>
      </c>
      <c r="CV125" s="121">
        <v>0</v>
      </c>
      <c r="CW125" s="118" t="s">
        <v>755</v>
      </c>
      <c r="CX125" s="128" t="s">
        <v>6859</v>
      </c>
      <c r="CY125" s="125">
        <v>92000</v>
      </c>
      <c r="CZ125" s="125" t="s">
        <v>6860</v>
      </c>
      <c r="DA125" s="125" t="s">
        <v>213</v>
      </c>
      <c r="DB125" s="125">
        <v>2</v>
      </c>
      <c r="DC125" s="125" t="s">
        <v>6861</v>
      </c>
      <c r="DD125" s="125" t="s">
        <v>6862</v>
      </c>
      <c r="DE125" s="131" t="s">
        <v>50</v>
      </c>
      <c r="DF125" s="127" t="s">
        <v>6863</v>
      </c>
      <c r="DG125" s="117">
        <v>3458000</v>
      </c>
      <c r="DH125" s="121" t="s">
        <v>6860</v>
      </c>
      <c r="DI125" s="121" t="s">
        <v>213</v>
      </c>
      <c r="DJ125" s="121">
        <v>2</v>
      </c>
      <c r="DK125" s="121" t="s">
        <v>6861</v>
      </c>
      <c r="DL125" s="121" t="s">
        <v>6862</v>
      </c>
      <c r="DM125" s="118" t="s">
        <v>50</v>
      </c>
      <c r="DN125" s="128" t="s">
        <v>6864</v>
      </c>
      <c r="DO125" s="125">
        <v>0</v>
      </c>
      <c r="DP125" s="128" t="s">
        <v>6860</v>
      </c>
      <c r="DQ125" s="128" t="s">
        <v>213</v>
      </c>
      <c r="DR125" s="128">
        <v>2</v>
      </c>
      <c r="DS125" s="128" t="s">
        <v>6861</v>
      </c>
      <c r="DT125" s="128" t="s">
        <v>6862</v>
      </c>
      <c r="DU125" s="129" t="s">
        <v>50</v>
      </c>
      <c r="DV125" s="127" t="s">
        <v>6865</v>
      </c>
      <c r="DW125" s="117">
        <v>92000</v>
      </c>
      <c r="DX125" s="121" t="s">
        <v>6860</v>
      </c>
      <c r="DY125" s="121" t="s">
        <v>213</v>
      </c>
      <c r="DZ125" s="121">
        <v>2</v>
      </c>
      <c r="EA125" s="121" t="s">
        <v>6861</v>
      </c>
      <c r="EB125" s="121" t="s">
        <v>6862</v>
      </c>
      <c r="EC125" s="118" t="s">
        <v>50</v>
      </c>
      <c r="ED125" s="128" t="s">
        <v>6866</v>
      </c>
      <c r="EE125" s="125">
        <v>0</v>
      </c>
      <c r="EF125" s="128" t="s">
        <v>6860</v>
      </c>
      <c r="EG125" s="128" t="s">
        <v>213</v>
      </c>
      <c r="EH125" s="128">
        <v>2</v>
      </c>
      <c r="EI125" s="128" t="s">
        <v>6861</v>
      </c>
      <c r="EJ125" s="128" t="s">
        <v>6862</v>
      </c>
      <c r="EK125" s="129" t="s">
        <v>50</v>
      </c>
      <c r="EL125" s="127" t="s">
        <v>6867</v>
      </c>
      <c r="EM125" s="117">
        <v>0</v>
      </c>
      <c r="EN125" s="121" t="s">
        <v>6860</v>
      </c>
      <c r="EO125" s="121" t="s">
        <v>213</v>
      </c>
      <c r="EP125" s="121">
        <v>2</v>
      </c>
      <c r="EQ125" s="121" t="s">
        <v>6861</v>
      </c>
      <c r="ER125" s="121" t="s">
        <v>6862</v>
      </c>
      <c r="ES125" s="118" t="s">
        <v>50</v>
      </c>
      <c r="ET125" s="128" t="s">
        <v>6868</v>
      </c>
      <c r="EU125" s="128">
        <v>63</v>
      </c>
      <c r="EV125" s="128" t="s">
        <v>6852</v>
      </c>
      <c r="EW125" s="128" t="s">
        <v>213</v>
      </c>
      <c r="EX125" s="128">
        <v>2</v>
      </c>
      <c r="EY125" s="128" t="s">
        <v>6853</v>
      </c>
      <c r="EZ125" s="128" t="s">
        <v>6854</v>
      </c>
      <c r="FA125" s="129" t="s">
        <v>67</v>
      </c>
      <c r="FB125" s="127" t="s">
        <v>6869</v>
      </c>
      <c r="FC125" s="121">
        <v>2</v>
      </c>
      <c r="FD125" s="121" t="s">
        <v>6870</v>
      </c>
      <c r="FE125" s="121" t="s">
        <v>213</v>
      </c>
      <c r="FF125" s="121">
        <v>2</v>
      </c>
      <c r="FG125" s="121" t="s">
        <v>6871</v>
      </c>
      <c r="FH125" s="121" t="s">
        <v>6872</v>
      </c>
      <c r="FI125" s="118" t="s">
        <v>755</v>
      </c>
      <c r="FJ125" s="127" t="s">
        <v>6873</v>
      </c>
      <c r="FK125" s="128" t="s">
        <v>230</v>
      </c>
      <c r="FL125" s="128">
        <v>0</v>
      </c>
      <c r="FM125" s="128" t="s">
        <v>213</v>
      </c>
      <c r="FN125" s="128">
        <v>2</v>
      </c>
      <c r="FO125" s="128" t="s">
        <v>1421</v>
      </c>
      <c r="FP125" s="125">
        <v>0</v>
      </c>
      <c r="FQ125" s="126" t="s">
        <v>755</v>
      </c>
      <c r="FR125" s="127" t="s">
        <v>6874</v>
      </c>
      <c r="FS125" s="121" t="s">
        <v>230</v>
      </c>
      <c r="FT125" s="121">
        <v>0</v>
      </c>
      <c r="FU125" s="121" t="s">
        <v>213</v>
      </c>
      <c r="FV125" s="121">
        <v>2</v>
      </c>
      <c r="FW125" s="121" t="s">
        <v>1421</v>
      </c>
      <c r="FX125" s="121">
        <v>0</v>
      </c>
      <c r="FY125" s="118" t="s">
        <v>755</v>
      </c>
      <c r="FZ125" s="128" t="s">
        <v>6875</v>
      </c>
      <c r="GA125" s="128">
        <v>0</v>
      </c>
      <c r="GB125" s="128" t="s">
        <v>261</v>
      </c>
      <c r="GC125" s="128" t="s">
        <v>213</v>
      </c>
      <c r="GD125" s="128">
        <v>2</v>
      </c>
      <c r="GE125" s="128" t="s">
        <v>262</v>
      </c>
      <c r="GF125" s="128" t="s">
        <v>263</v>
      </c>
      <c r="GG125" s="129" t="s">
        <v>54</v>
      </c>
      <c r="GH125" s="127" t="s">
        <v>6876</v>
      </c>
      <c r="GI125" s="121">
        <v>1</v>
      </c>
      <c r="GJ125" s="121" t="s">
        <v>261</v>
      </c>
      <c r="GK125" s="121" t="s">
        <v>213</v>
      </c>
      <c r="GL125" s="121">
        <v>2</v>
      </c>
      <c r="GM125" s="121" t="s">
        <v>262</v>
      </c>
      <c r="GN125" s="121" t="s">
        <v>263</v>
      </c>
      <c r="GO125" s="118" t="s">
        <v>54</v>
      </c>
      <c r="GP125" s="128" t="s">
        <v>6877</v>
      </c>
      <c r="GQ125" s="128">
        <v>1</v>
      </c>
      <c r="GR125" s="128" t="s">
        <v>261</v>
      </c>
      <c r="GS125" s="128" t="s">
        <v>213</v>
      </c>
      <c r="GT125" s="128">
        <v>2</v>
      </c>
      <c r="GU125" s="128" t="s">
        <v>262</v>
      </c>
      <c r="GV125" s="128" t="s">
        <v>263</v>
      </c>
      <c r="GW125" s="129" t="s">
        <v>54</v>
      </c>
      <c r="GX125" s="127" t="s">
        <v>6878</v>
      </c>
      <c r="GY125" s="121">
        <v>0</v>
      </c>
      <c r="GZ125" s="121" t="s">
        <v>261</v>
      </c>
      <c r="HA125" s="121" t="s">
        <v>213</v>
      </c>
      <c r="HB125" s="121">
        <v>2</v>
      </c>
      <c r="HC125" s="121" t="s">
        <v>262</v>
      </c>
      <c r="HD125" s="121" t="s">
        <v>263</v>
      </c>
      <c r="HE125" s="118" t="s">
        <v>54</v>
      </c>
      <c r="HF125" s="128" t="s">
        <v>6879</v>
      </c>
      <c r="HG125" s="128">
        <v>0</v>
      </c>
      <c r="HH125" s="128" t="s">
        <v>261</v>
      </c>
      <c r="HI125" s="128" t="s">
        <v>213</v>
      </c>
      <c r="HJ125" s="128">
        <v>2</v>
      </c>
      <c r="HK125" s="128" t="s">
        <v>262</v>
      </c>
      <c r="HL125" s="128" t="s">
        <v>263</v>
      </c>
      <c r="HM125" s="129" t="s">
        <v>54</v>
      </c>
      <c r="HN125" s="127" t="s">
        <v>6880</v>
      </c>
      <c r="HO125" s="121">
        <v>1</v>
      </c>
      <c r="HP125" s="121" t="s">
        <v>261</v>
      </c>
      <c r="HQ125" s="121" t="s">
        <v>213</v>
      </c>
      <c r="HR125" s="121">
        <v>2</v>
      </c>
      <c r="HS125" s="121" t="s">
        <v>262</v>
      </c>
      <c r="HT125" s="121" t="s">
        <v>263</v>
      </c>
      <c r="HU125" s="118" t="s">
        <v>54</v>
      </c>
      <c r="HV125" s="128" t="s">
        <v>6881</v>
      </c>
      <c r="HW125" s="128">
        <v>1</v>
      </c>
      <c r="HX125" s="128" t="s">
        <v>261</v>
      </c>
      <c r="HY125" s="128" t="s">
        <v>213</v>
      </c>
      <c r="HZ125" s="128">
        <v>2</v>
      </c>
      <c r="IA125" s="128" t="s">
        <v>262</v>
      </c>
      <c r="IB125" s="128" t="s">
        <v>263</v>
      </c>
      <c r="IC125" s="129" t="s">
        <v>54</v>
      </c>
      <c r="ID125" s="127" t="s">
        <v>6882</v>
      </c>
      <c r="IE125" s="121">
        <v>3</v>
      </c>
      <c r="IF125" s="121" t="s">
        <v>261</v>
      </c>
      <c r="IG125" s="121" t="s">
        <v>213</v>
      </c>
      <c r="IH125" s="121">
        <v>2</v>
      </c>
      <c r="II125" s="121" t="s">
        <v>262</v>
      </c>
      <c r="IJ125" s="121" t="s">
        <v>263</v>
      </c>
      <c r="IK125" s="118" t="s">
        <v>54</v>
      </c>
      <c r="IL125" s="128" t="s">
        <v>6883</v>
      </c>
      <c r="IM125" s="128">
        <v>2</v>
      </c>
      <c r="IN125" s="128" t="s">
        <v>261</v>
      </c>
      <c r="IO125" s="128" t="s">
        <v>213</v>
      </c>
      <c r="IP125" s="128">
        <v>2</v>
      </c>
      <c r="IQ125" s="128" t="s">
        <v>262</v>
      </c>
      <c r="IR125" s="128" t="s">
        <v>263</v>
      </c>
      <c r="IS125" s="129" t="s">
        <v>54</v>
      </c>
    </row>
    <row r="126" spans="1:253" s="123" customFormat="1" ht="12.75" customHeight="1">
      <c r="A126" s="123" t="s">
        <v>6884</v>
      </c>
      <c r="B126" s="123" t="s">
        <v>273</v>
      </c>
      <c r="C126" s="123" t="s">
        <v>6885</v>
      </c>
      <c r="D126" s="123" t="s">
        <v>6831</v>
      </c>
      <c r="E126" s="123" t="s">
        <v>6832</v>
      </c>
      <c r="F126" s="123" t="s">
        <v>6886</v>
      </c>
      <c r="G126" s="116">
        <v>66141000</v>
      </c>
      <c r="H126" s="117" t="s">
        <v>6834</v>
      </c>
      <c r="I126" s="117" t="s">
        <v>213</v>
      </c>
      <c r="J126" s="117">
        <v>2</v>
      </c>
      <c r="K126" s="117" t="s">
        <v>6835</v>
      </c>
      <c r="L126" s="117" t="s">
        <v>6836</v>
      </c>
      <c r="M126" s="118" t="s">
        <v>411</v>
      </c>
      <c r="N126" s="132" t="s">
        <v>6887</v>
      </c>
      <c r="O126" s="119">
        <v>18330</v>
      </c>
      <c r="P126" s="119" t="s">
        <v>6834</v>
      </c>
      <c r="Q126" s="119" t="s">
        <v>213</v>
      </c>
      <c r="R126" s="119">
        <v>2</v>
      </c>
      <c r="S126" s="119" t="s">
        <v>6888</v>
      </c>
      <c r="T126" s="119" t="s">
        <v>6836</v>
      </c>
      <c r="U126" s="120" t="s">
        <v>411</v>
      </c>
      <c r="V126" s="132" t="s">
        <v>6889</v>
      </c>
      <c r="W126" s="117">
        <v>3458000</v>
      </c>
      <c r="X126" s="117" t="s">
        <v>6834</v>
      </c>
      <c r="Y126" s="117" t="s">
        <v>213</v>
      </c>
      <c r="Z126" s="117">
        <v>2</v>
      </c>
      <c r="AA126" s="117" t="s">
        <v>6890</v>
      </c>
      <c r="AB126" s="117" t="s">
        <v>6836</v>
      </c>
      <c r="AC126" s="118" t="s">
        <v>411</v>
      </c>
      <c r="AD126" s="132" t="s">
        <v>6891</v>
      </c>
      <c r="AE126" s="125">
        <v>3458000</v>
      </c>
      <c r="AF126" s="125" t="s">
        <v>6834</v>
      </c>
      <c r="AG126" s="125" t="s">
        <v>213</v>
      </c>
      <c r="AH126" s="125">
        <v>2</v>
      </c>
      <c r="AI126" s="125" t="s">
        <v>6892</v>
      </c>
      <c r="AJ126" s="125" t="s">
        <v>6836</v>
      </c>
      <c r="AK126" s="126" t="s">
        <v>411</v>
      </c>
      <c r="AL126" s="132" t="s">
        <v>6893</v>
      </c>
      <c r="AM126" s="117" t="s">
        <v>230</v>
      </c>
      <c r="AN126" s="117" t="s">
        <v>230</v>
      </c>
      <c r="AO126" s="117" t="s">
        <v>230</v>
      </c>
      <c r="AP126" s="117" t="s">
        <v>230</v>
      </c>
      <c r="AQ126" s="117" t="s">
        <v>1421</v>
      </c>
      <c r="AR126" s="117" t="s">
        <v>230</v>
      </c>
      <c r="AS126" s="118" t="s">
        <v>411</v>
      </c>
      <c r="AT126" s="133" t="s">
        <v>6894</v>
      </c>
      <c r="AU126" s="125" t="s">
        <v>230</v>
      </c>
      <c r="AV126" s="125" t="s">
        <v>230</v>
      </c>
      <c r="AW126" s="125" t="s">
        <v>230</v>
      </c>
      <c r="AX126" s="125" t="s">
        <v>230</v>
      </c>
      <c r="AY126" s="125" t="s">
        <v>230</v>
      </c>
      <c r="AZ126" s="125" t="s">
        <v>230</v>
      </c>
      <c r="BA126" s="126" t="s">
        <v>2408</v>
      </c>
      <c r="BB126" s="132" t="s">
        <v>6895</v>
      </c>
      <c r="BC126" s="117" t="s">
        <v>230</v>
      </c>
      <c r="BD126" s="117">
        <v>0</v>
      </c>
      <c r="BE126" s="117" t="s">
        <v>213</v>
      </c>
      <c r="BF126" s="117">
        <v>2</v>
      </c>
      <c r="BG126" s="117" t="s">
        <v>1421</v>
      </c>
      <c r="BH126" s="117">
        <v>0</v>
      </c>
      <c r="BI126" s="118" t="s">
        <v>755</v>
      </c>
      <c r="BJ126" s="133" t="s">
        <v>6896</v>
      </c>
      <c r="BK126" s="133">
        <v>63</v>
      </c>
      <c r="BL126" s="133" t="s">
        <v>6852</v>
      </c>
      <c r="BM126" s="133" t="s">
        <v>213</v>
      </c>
      <c r="BN126" s="133">
        <v>2</v>
      </c>
      <c r="BO126" s="133" t="s">
        <v>6853</v>
      </c>
      <c r="BP126" s="125" t="s">
        <v>6854</v>
      </c>
      <c r="BQ126" s="134" t="s">
        <v>67</v>
      </c>
      <c r="BR126" s="132" t="s">
        <v>6897</v>
      </c>
      <c r="BS126" s="135" t="s">
        <v>230</v>
      </c>
      <c r="BT126" s="135">
        <v>0</v>
      </c>
      <c r="BU126" s="135" t="s">
        <v>213</v>
      </c>
      <c r="BV126" s="135">
        <v>2</v>
      </c>
      <c r="BW126" s="135" t="s">
        <v>1421</v>
      </c>
      <c r="BX126" s="135">
        <v>0</v>
      </c>
      <c r="BY126" s="118" t="s">
        <v>755</v>
      </c>
      <c r="BZ126" s="133" t="s">
        <v>6898</v>
      </c>
      <c r="CA126" s="133" t="s">
        <v>230</v>
      </c>
      <c r="CB126" s="133">
        <v>0</v>
      </c>
      <c r="CC126" s="133" t="s">
        <v>230</v>
      </c>
      <c r="CD126" s="133" t="s">
        <v>230</v>
      </c>
      <c r="CE126" s="133" t="s">
        <v>1421</v>
      </c>
      <c r="CF126" s="133">
        <v>0</v>
      </c>
      <c r="CG126" s="134" t="s">
        <v>755</v>
      </c>
      <c r="CH126" s="132" t="s">
        <v>6899</v>
      </c>
      <c r="CI126" s="133" t="e">
        <v>#N/A</v>
      </c>
      <c r="CJ126" s="133" t="e">
        <v>#N/A</v>
      </c>
      <c r="CK126" s="133" t="e">
        <v>#N/A</v>
      </c>
      <c r="CL126" s="133" t="e">
        <v>#N/A</v>
      </c>
      <c r="CM126" s="133" t="e">
        <v>#N/A</v>
      </c>
      <c r="CN126" s="133" t="e">
        <v>#N/A</v>
      </c>
      <c r="CO126" s="136" t="e">
        <v>#N/A</v>
      </c>
      <c r="CP126" s="133" t="s">
        <v>6900</v>
      </c>
      <c r="CQ126" s="135" t="s">
        <v>230</v>
      </c>
      <c r="CR126" s="135">
        <v>0</v>
      </c>
      <c r="CS126" s="135" t="s">
        <v>213</v>
      </c>
      <c r="CT126" s="135">
        <v>2</v>
      </c>
      <c r="CU126" s="135" t="s">
        <v>1421</v>
      </c>
      <c r="CV126" s="135">
        <v>0</v>
      </c>
      <c r="CW126" s="118" t="s">
        <v>755</v>
      </c>
      <c r="CX126" s="133" t="s">
        <v>6901</v>
      </c>
      <c r="CY126" s="125" t="s">
        <v>230</v>
      </c>
      <c r="CZ126" s="125" t="s">
        <v>230</v>
      </c>
      <c r="DA126" s="125" t="s">
        <v>230</v>
      </c>
      <c r="DB126" s="125" t="s">
        <v>230</v>
      </c>
      <c r="DC126" s="125" t="s">
        <v>6902</v>
      </c>
      <c r="DD126" s="125" t="s">
        <v>230</v>
      </c>
      <c r="DE126" s="131" t="s">
        <v>563</v>
      </c>
      <c r="DF126" s="132" t="s">
        <v>6903</v>
      </c>
      <c r="DG126" s="117" t="s">
        <v>230</v>
      </c>
      <c r="DH126" s="135" t="s">
        <v>230</v>
      </c>
      <c r="DI126" s="135" t="s">
        <v>230</v>
      </c>
      <c r="DJ126" s="135" t="s">
        <v>230</v>
      </c>
      <c r="DK126" s="135" t="s">
        <v>6902</v>
      </c>
      <c r="DL126" s="135" t="s">
        <v>230</v>
      </c>
      <c r="DM126" s="118" t="s">
        <v>563</v>
      </c>
      <c r="DN126" s="133" t="s">
        <v>6904</v>
      </c>
      <c r="DO126" s="125" t="s">
        <v>230</v>
      </c>
      <c r="DP126" s="133" t="s">
        <v>230</v>
      </c>
      <c r="DQ126" s="133" t="s">
        <v>230</v>
      </c>
      <c r="DR126" s="133" t="s">
        <v>230</v>
      </c>
      <c r="DS126" s="133" t="s">
        <v>6902</v>
      </c>
      <c r="DT126" s="133" t="s">
        <v>230</v>
      </c>
      <c r="DU126" s="134" t="s">
        <v>563</v>
      </c>
      <c r="DV126" s="132" t="s">
        <v>6905</v>
      </c>
      <c r="DW126" s="117" t="s">
        <v>230</v>
      </c>
      <c r="DX126" s="135" t="s">
        <v>230</v>
      </c>
      <c r="DY126" s="135" t="s">
        <v>230</v>
      </c>
      <c r="DZ126" s="135" t="s">
        <v>230</v>
      </c>
      <c r="EA126" s="135" t="s">
        <v>6902</v>
      </c>
      <c r="EB126" s="135" t="s">
        <v>230</v>
      </c>
      <c r="EC126" s="118" t="s">
        <v>563</v>
      </c>
      <c r="ED126" s="133" t="s">
        <v>6906</v>
      </c>
      <c r="EE126" s="125" t="s">
        <v>230</v>
      </c>
      <c r="EF126" s="133" t="s">
        <v>230</v>
      </c>
      <c r="EG126" s="133" t="s">
        <v>230</v>
      </c>
      <c r="EH126" s="133" t="s">
        <v>230</v>
      </c>
      <c r="EI126" s="133" t="s">
        <v>6902</v>
      </c>
      <c r="EJ126" s="133" t="s">
        <v>230</v>
      </c>
      <c r="EK126" s="134" t="s">
        <v>563</v>
      </c>
      <c r="EL126" s="132" t="s">
        <v>6907</v>
      </c>
      <c r="EM126" s="117" t="s">
        <v>230</v>
      </c>
      <c r="EN126" s="135" t="s">
        <v>230</v>
      </c>
      <c r="EO126" s="135" t="s">
        <v>230</v>
      </c>
      <c r="EP126" s="135" t="s">
        <v>230</v>
      </c>
      <c r="EQ126" s="135" t="s">
        <v>6902</v>
      </c>
      <c r="ER126" s="135" t="s">
        <v>230</v>
      </c>
      <c r="ES126" s="118" t="s">
        <v>563</v>
      </c>
      <c r="ET126" s="133" t="s">
        <v>6908</v>
      </c>
      <c r="EU126" s="133">
        <v>63</v>
      </c>
      <c r="EV126" s="133" t="s">
        <v>6852</v>
      </c>
      <c r="EW126" s="133" t="s">
        <v>213</v>
      </c>
      <c r="EX126" s="133">
        <v>2</v>
      </c>
      <c r="EY126" s="133" t="s">
        <v>6853</v>
      </c>
      <c r="EZ126" s="133" t="s">
        <v>6854</v>
      </c>
      <c r="FA126" s="134" t="s">
        <v>67</v>
      </c>
      <c r="FB126" s="132" t="s">
        <v>6909</v>
      </c>
      <c r="FC126" s="135">
        <v>1</v>
      </c>
      <c r="FD126" s="135" t="s">
        <v>230</v>
      </c>
      <c r="FE126" s="135" t="s">
        <v>213</v>
      </c>
      <c r="FF126" s="135">
        <v>2</v>
      </c>
      <c r="FG126" s="135" t="s">
        <v>6910</v>
      </c>
      <c r="FH126" s="135" t="s">
        <v>230</v>
      </c>
      <c r="FI126" s="118" t="s">
        <v>755</v>
      </c>
      <c r="FJ126" s="132" t="s">
        <v>6911</v>
      </c>
      <c r="FK126" s="133" t="s">
        <v>230</v>
      </c>
      <c r="FL126" s="133">
        <v>0</v>
      </c>
      <c r="FM126" s="133" t="s">
        <v>213</v>
      </c>
      <c r="FN126" s="133">
        <v>2</v>
      </c>
      <c r="FO126" s="133" t="s">
        <v>1421</v>
      </c>
      <c r="FP126" s="125">
        <v>0</v>
      </c>
      <c r="FQ126" s="126" t="s">
        <v>755</v>
      </c>
      <c r="FR126" s="132" t="s">
        <v>6912</v>
      </c>
      <c r="FS126" s="135" t="s">
        <v>230</v>
      </c>
      <c r="FT126" s="135">
        <v>0</v>
      </c>
      <c r="FU126" s="135" t="s">
        <v>213</v>
      </c>
      <c r="FV126" s="135">
        <v>2</v>
      </c>
      <c r="FW126" s="135" t="s">
        <v>1421</v>
      </c>
      <c r="FX126" s="135">
        <v>0</v>
      </c>
      <c r="FY126" s="118" t="s">
        <v>755</v>
      </c>
      <c r="FZ126" s="133" t="s">
        <v>6913</v>
      </c>
      <c r="GA126" s="133">
        <v>0</v>
      </c>
      <c r="GB126" s="133" t="s">
        <v>261</v>
      </c>
      <c r="GC126" s="133" t="s">
        <v>213</v>
      </c>
      <c r="GD126" s="133">
        <v>2</v>
      </c>
      <c r="GE126" s="133" t="s">
        <v>262</v>
      </c>
      <c r="GF126" s="133" t="s">
        <v>263</v>
      </c>
      <c r="GG126" s="134" t="s">
        <v>54</v>
      </c>
      <c r="GH126" s="132" t="s">
        <v>6914</v>
      </c>
      <c r="GI126" s="135">
        <v>1</v>
      </c>
      <c r="GJ126" s="135" t="s">
        <v>261</v>
      </c>
      <c r="GK126" s="135" t="s">
        <v>213</v>
      </c>
      <c r="GL126" s="135">
        <v>2</v>
      </c>
      <c r="GM126" s="135" t="s">
        <v>262</v>
      </c>
      <c r="GN126" s="135" t="s">
        <v>263</v>
      </c>
      <c r="GO126" s="118" t="s">
        <v>54</v>
      </c>
      <c r="GP126" s="133" t="s">
        <v>6915</v>
      </c>
      <c r="GQ126" s="133">
        <v>0</v>
      </c>
      <c r="GR126" s="133" t="s">
        <v>261</v>
      </c>
      <c r="GS126" s="133" t="s">
        <v>213</v>
      </c>
      <c r="GT126" s="133">
        <v>2</v>
      </c>
      <c r="GU126" s="133" t="s">
        <v>262</v>
      </c>
      <c r="GV126" s="133" t="s">
        <v>263</v>
      </c>
      <c r="GW126" s="134" t="s">
        <v>54</v>
      </c>
      <c r="GX126" s="132" t="s">
        <v>6916</v>
      </c>
      <c r="GY126" s="135">
        <v>0</v>
      </c>
      <c r="GZ126" s="135" t="s">
        <v>261</v>
      </c>
      <c r="HA126" s="135" t="s">
        <v>213</v>
      </c>
      <c r="HB126" s="135">
        <v>2</v>
      </c>
      <c r="HC126" s="135" t="s">
        <v>262</v>
      </c>
      <c r="HD126" s="135" t="s">
        <v>263</v>
      </c>
      <c r="HE126" s="118" t="s">
        <v>54</v>
      </c>
      <c r="HF126" s="133" t="s">
        <v>6917</v>
      </c>
      <c r="HG126" s="133">
        <v>0</v>
      </c>
      <c r="HH126" s="133" t="s">
        <v>261</v>
      </c>
      <c r="HI126" s="133" t="s">
        <v>213</v>
      </c>
      <c r="HJ126" s="133">
        <v>2</v>
      </c>
      <c r="HK126" s="133" t="s">
        <v>262</v>
      </c>
      <c r="HL126" s="133" t="s">
        <v>263</v>
      </c>
      <c r="HM126" s="134" t="s">
        <v>54</v>
      </c>
      <c r="HN126" s="132" t="s">
        <v>6918</v>
      </c>
      <c r="HO126" s="135">
        <v>0</v>
      </c>
      <c r="HP126" s="135" t="s">
        <v>261</v>
      </c>
      <c r="HQ126" s="135" t="s">
        <v>213</v>
      </c>
      <c r="HR126" s="135">
        <v>2</v>
      </c>
      <c r="HS126" s="135" t="s">
        <v>262</v>
      </c>
      <c r="HT126" s="135" t="s">
        <v>263</v>
      </c>
      <c r="HU126" s="118" t="s">
        <v>54</v>
      </c>
      <c r="HV126" s="133" t="s">
        <v>6919</v>
      </c>
      <c r="HW126" s="133">
        <v>1</v>
      </c>
      <c r="HX126" s="133" t="s">
        <v>261</v>
      </c>
      <c r="HY126" s="133" t="s">
        <v>213</v>
      </c>
      <c r="HZ126" s="133">
        <v>2</v>
      </c>
      <c r="IA126" s="133" t="s">
        <v>262</v>
      </c>
      <c r="IB126" s="133" t="s">
        <v>263</v>
      </c>
      <c r="IC126" s="134" t="s">
        <v>54</v>
      </c>
      <c r="ID126" s="132" t="s">
        <v>6920</v>
      </c>
      <c r="IE126" s="135">
        <v>3</v>
      </c>
      <c r="IF126" s="135" t="s">
        <v>261</v>
      </c>
      <c r="IG126" s="135" t="s">
        <v>213</v>
      </c>
      <c r="IH126" s="135">
        <v>2</v>
      </c>
      <c r="II126" s="135" t="s">
        <v>262</v>
      </c>
      <c r="IJ126" s="135" t="s">
        <v>263</v>
      </c>
      <c r="IK126" s="118" t="s">
        <v>54</v>
      </c>
      <c r="IL126" s="133" t="s">
        <v>6921</v>
      </c>
      <c r="IM126" s="133">
        <v>2</v>
      </c>
      <c r="IN126" s="133" t="s">
        <v>261</v>
      </c>
      <c r="IO126" s="133" t="s">
        <v>213</v>
      </c>
      <c r="IP126" s="133">
        <v>2</v>
      </c>
      <c r="IQ126" s="133" t="s">
        <v>262</v>
      </c>
      <c r="IR126" s="133" t="s">
        <v>263</v>
      </c>
      <c r="IS126" s="134" t="s">
        <v>54</v>
      </c>
    </row>
    <row r="127" spans="1:253" s="123" customFormat="1" ht="12.75" customHeight="1">
      <c r="A127" s="123" t="s">
        <v>6922</v>
      </c>
      <c r="B127" s="123" t="s">
        <v>512</v>
      </c>
      <c r="C127" s="123" t="s">
        <v>6923</v>
      </c>
      <c r="D127" s="123" t="s">
        <v>6831</v>
      </c>
      <c r="E127" s="123" t="s">
        <v>6832</v>
      </c>
      <c r="F127" s="123" t="s">
        <v>6924</v>
      </c>
      <c r="G127" s="116">
        <v>66141000</v>
      </c>
      <c r="H127" s="117" t="s">
        <v>6834</v>
      </c>
      <c r="I127" s="117" t="s">
        <v>213</v>
      </c>
      <c r="J127" s="117">
        <v>2</v>
      </c>
      <c r="K127" s="117" t="s">
        <v>6835</v>
      </c>
      <c r="L127" s="117" t="s">
        <v>6836</v>
      </c>
      <c r="M127" s="118" t="s">
        <v>411</v>
      </c>
      <c r="N127" s="127" t="s">
        <v>6925</v>
      </c>
      <c r="O127" s="119">
        <v>9</v>
      </c>
      <c r="P127" s="119" t="s">
        <v>3002</v>
      </c>
      <c r="Q127" s="119" t="s">
        <v>213</v>
      </c>
      <c r="R127" s="119">
        <v>2</v>
      </c>
      <c r="S127" s="119" t="s">
        <v>6926</v>
      </c>
      <c r="T127" s="119" t="s">
        <v>6927</v>
      </c>
      <c r="U127" s="120" t="s">
        <v>6928</v>
      </c>
      <c r="V127" s="127" t="s">
        <v>6929</v>
      </c>
      <c r="W127" s="117">
        <v>92000</v>
      </c>
      <c r="X127" s="117" t="s">
        <v>6846</v>
      </c>
      <c r="Y127" s="117" t="s">
        <v>213</v>
      </c>
      <c r="Z127" s="117">
        <v>2</v>
      </c>
      <c r="AA127" s="117" t="s">
        <v>6930</v>
      </c>
      <c r="AB127" s="117" t="s">
        <v>6848</v>
      </c>
      <c r="AC127" s="118" t="s">
        <v>50</v>
      </c>
      <c r="AD127" s="127" t="s">
        <v>6931</v>
      </c>
      <c r="AE127" s="125">
        <v>92000</v>
      </c>
      <c r="AF127" s="125" t="s">
        <v>6846</v>
      </c>
      <c r="AG127" s="125" t="s">
        <v>213</v>
      </c>
      <c r="AH127" s="125">
        <v>2</v>
      </c>
      <c r="AI127" s="125" t="s">
        <v>6932</v>
      </c>
      <c r="AJ127" s="125" t="s">
        <v>6848</v>
      </c>
      <c r="AK127" s="126" t="s">
        <v>50</v>
      </c>
      <c r="AL127" s="127" t="s">
        <v>6933</v>
      </c>
      <c r="AM127" s="117">
        <v>92000</v>
      </c>
      <c r="AN127" s="117" t="s">
        <v>6846</v>
      </c>
      <c r="AO127" s="117" t="s">
        <v>213</v>
      </c>
      <c r="AP127" s="117">
        <v>2</v>
      </c>
      <c r="AQ127" s="117" t="s">
        <v>6934</v>
      </c>
      <c r="AR127" s="117" t="s">
        <v>6848</v>
      </c>
      <c r="AS127" s="118" t="s">
        <v>50</v>
      </c>
      <c r="AT127" s="128" t="s">
        <v>6935</v>
      </c>
      <c r="AU127" s="125">
        <v>0</v>
      </c>
      <c r="AV127" s="125" t="s">
        <v>230</v>
      </c>
      <c r="AW127" s="125" t="s">
        <v>230</v>
      </c>
      <c r="AX127" s="125" t="s">
        <v>230</v>
      </c>
      <c r="AY127" s="125" t="s">
        <v>6936</v>
      </c>
      <c r="AZ127" s="125" t="s">
        <v>230</v>
      </c>
      <c r="BA127" s="126" t="s">
        <v>411</v>
      </c>
      <c r="BB127" s="127" t="s">
        <v>6937</v>
      </c>
      <c r="BC127" s="117" t="s">
        <v>230</v>
      </c>
      <c r="BD127" s="117">
        <v>0</v>
      </c>
      <c r="BE127" s="117" t="s">
        <v>213</v>
      </c>
      <c r="BF127" s="117">
        <v>2</v>
      </c>
      <c r="BG127" s="117" t="s">
        <v>1421</v>
      </c>
      <c r="BH127" s="117">
        <v>0</v>
      </c>
      <c r="BI127" s="118" t="s">
        <v>755</v>
      </c>
      <c r="BJ127" s="128" t="s">
        <v>6938</v>
      </c>
      <c r="BK127" s="128" t="s">
        <v>230</v>
      </c>
      <c r="BL127" s="128" t="s">
        <v>2493</v>
      </c>
      <c r="BM127" s="128" t="s">
        <v>230</v>
      </c>
      <c r="BN127" s="128" t="s">
        <v>230</v>
      </c>
      <c r="BO127" s="128" t="s">
        <v>230</v>
      </c>
      <c r="BP127" s="125" t="s">
        <v>230</v>
      </c>
      <c r="BQ127" s="129" t="s">
        <v>50</v>
      </c>
      <c r="BR127" s="127" t="s">
        <v>6939</v>
      </c>
      <c r="BS127" s="121" t="s">
        <v>230</v>
      </c>
      <c r="BT127" s="121">
        <v>0</v>
      </c>
      <c r="BU127" s="121" t="s">
        <v>213</v>
      </c>
      <c r="BV127" s="121">
        <v>2</v>
      </c>
      <c r="BW127" s="121" t="s">
        <v>1421</v>
      </c>
      <c r="BX127" s="121">
        <v>0</v>
      </c>
      <c r="BY127" s="118" t="s">
        <v>755</v>
      </c>
      <c r="BZ127" s="128" t="s">
        <v>6940</v>
      </c>
      <c r="CA127" s="128" t="s">
        <v>230</v>
      </c>
      <c r="CB127" s="128">
        <v>0</v>
      </c>
      <c r="CC127" s="128" t="s">
        <v>230</v>
      </c>
      <c r="CD127" s="128" t="s">
        <v>230</v>
      </c>
      <c r="CE127" s="128" t="s">
        <v>1421</v>
      </c>
      <c r="CF127" s="128">
        <v>0</v>
      </c>
      <c r="CG127" s="129" t="s">
        <v>755</v>
      </c>
      <c r="CH127" s="127" t="s">
        <v>6941</v>
      </c>
      <c r="CI127" s="128" t="e">
        <v>#N/A</v>
      </c>
      <c r="CJ127" s="128" t="e">
        <v>#N/A</v>
      </c>
      <c r="CK127" s="128" t="e">
        <v>#N/A</v>
      </c>
      <c r="CL127" s="128" t="e">
        <v>#N/A</v>
      </c>
      <c r="CM127" s="128" t="e">
        <v>#N/A</v>
      </c>
      <c r="CN127" s="128" t="e">
        <v>#N/A</v>
      </c>
      <c r="CO127" s="130" t="e">
        <v>#N/A</v>
      </c>
      <c r="CP127" s="128" t="s">
        <v>6942</v>
      </c>
      <c r="CQ127" s="121" t="s">
        <v>230</v>
      </c>
      <c r="CR127" s="121">
        <v>0</v>
      </c>
      <c r="CS127" s="121" t="s">
        <v>213</v>
      </c>
      <c r="CT127" s="121">
        <v>2</v>
      </c>
      <c r="CU127" s="121" t="s">
        <v>1421</v>
      </c>
      <c r="CV127" s="121">
        <v>0</v>
      </c>
      <c r="CW127" s="118" t="s">
        <v>755</v>
      </c>
      <c r="CX127" s="128" t="s">
        <v>6943</v>
      </c>
      <c r="CY127" s="125">
        <v>92000</v>
      </c>
      <c r="CZ127" s="125" t="s">
        <v>6944</v>
      </c>
      <c r="DA127" s="125" t="s">
        <v>213</v>
      </c>
      <c r="DB127" s="125">
        <v>2</v>
      </c>
      <c r="DC127" s="125" t="s">
        <v>6945</v>
      </c>
      <c r="DD127" s="125" t="s">
        <v>6862</v>
      </c>
      <c r="DE127" s="131" t="s">
        <v>50</v>
      </c>
      <c r="DF127" s="127" t="s">
        <v>6946</v>
      </c>
      <c r="DG127" s="117">
        <v>0</v>
      </c>
      <c r="DH127" s="121" t="s">
        <v>6944</v>
      </c>
      <c r="DI127" s="121" t="s">
        <v>213</v>
      </c>
      <c r="DJ127" s="121">
        <v>2</v>
      </c>
      <c r="DK127" s="121" t="s">
        <v>6945</v>
      </c>
      <c r="DL127" s="121" t="s">
        <v>6862</v>
      </c>
      <c r="DM127" s="118" t="s">
        <v>50</v>
      </c>
      <c r="DN127" s="128" t="s">
        <v>6947</v>
      </c>
      <c r="DO127" s="125">
        <v>0</v>
      </c>
      <c r="DP127" s="128" t="s">
        <v>6944</v>
      </c>
      <c r="DQ127" s="128" t="s">
        <v>213</v>
      </c>
      <c r="DR127" s="128">
        <v>2</v>
      </c>
      <c r="DS127" s="128" t="s">
        <v>6945</v>
      </c>
      <c r="DT127" s="128" t="s">
        <v>6862</v>
      </c>
      <c r="DU127" s="129" t="s">
        <v>50</v>
      </c>
      <c r="DV127" s="127" t="s">
        <v>6948</v>
      </c>
      <c r="DW127" s="117">
        <v>92000</v>
      </c>
      <c r="DX127" s="121" t="s">
        <v>6944</v>
      </c>
      <c r="DY127" s="121" t="s">
        <v>213</v>
      </c>
      <c r="DZ127" s="121">
        <v>2</v>
      </c>
      <c r="EA127" s="121" t="s">
        <v>6945</v>
      </c>
      <c r="EB127" s="121" t="s">
        <v>6862</v>
      </c>
      <c r="EC127" s="118" t="s">
        <v>50</v>
      </c>
      <c r="ED127" s="128" t="s">
        <v>6949</v>
      </c>
      <c r="EE127" s="125">
        <v>0</v>
      </c>
      <c r="EF127" s="128" t="s">
        <v>6944</v>
      </c>
      <c r="EG127" s="128" t="s">
        <v>213</v>
      </c>
      <c r="EH127" s="128">
        <v>2</v>
      </c>
      <c r="EI127" s="128" t="s">
        <v>6945</v>
      </c>
      <c r="EJ127" s="128" t="s">
        <v>6862</v>
      </c>
      <c r="EK127" s="129" t="s">
        <v>50</v>
      </c>
      <c r="EL127" s="127" t="s">
        <v>6950</v>
      </c>
      <c r="EM127" s="117">
        <v>0</v>
      </c>
      <c r="EN127" s="121" t="s">
        <v>6944</v>
      </c>
      <c r="EO127" s="121" t="s">
        <v>213</v>
      </c>
      <c r="EP127" s="121">
        <v>2</v>
      </c>
      <c r="EQ127" s="121" t="s">
        <v>6945</v>
      </c>
      <c r="ER127" s="121" t="s">
        <v>6862</v>
      </c>
      <c r="ES127" s="118" t="s">
        <v>50</v>
      </c>
      <c r="ET127" s="128" t="s">
        <v>6951</v>
      </c>
      <c r="EU127" s="128">
        <v>63</v>
      </c>
      <c r="EV127" s="128" t="s">
        <v>6852</v>
      </c>
      <c r="EW127" s="128" t="s">
        <v>213</v>
      </c>
      <c r="EX127" s="128">
        <v>2</v>
      </c>
      <c r="EY127" s="128" t="s">
        <v>6853</v>
      </c>
      <c r="EZ127" s="128" t="s">
        <v>6854</v>
      </c>
      <c r="FA127" s="129" t="s">
        <v>67</v>
      </c>
      <c r="FB127" s="127" t="s">
        <v>6952</v>
      </c>
      <c r="FC127" s="121">
        <v>1</v>
      </c>
      <c r="FD127" s="121" t="s">
        <v>6870</v>
      </c>
      <c r="FE127" s="121" t="s">
        <v>213</v>
      </c>
      <c r="FF127" s="121">
        <v>2</v>
      </c>
      <c r="FG127" s="121" t="s">
        <v>6953</v>
      </c>
      <c r="FH127" s="121" t="s">
        <v>6872</v>
      </c>
      <c r="FI127" s="118" t="s">
        <v>755</v>
      </c>
      <c r="FJ127" s="127" t="s">
        <v>6954</v>
      </c>
      <c r="FK127" s="128" t="s">
        <v>230</v>
      </c>
      <c r="FL127" s="128">
        <v>0</v>
      </c>
      <c r="FM127" s="128" t="s">
        <v>213</v>
      </c>
      <c r="FN127" s="128">
        <v>2</v>
      </c>
      <c r="FO127" s="128" t="s">
        <v>1421</v>
      </c>
      <c r="FP127" s="125">
        <v>0</v>
      </c>
      <c r="FQ127" s="126" t="s">
        <v>755</v>
      </c>
      <c r="FR127" s="127" t="s">
        <v>6955</v>
      </c>
      <c r="FS127" s="121" t="s">
        <v>230</v>
      </c>
      <c r="FT127" s="121">
        <v>0</v>
      </c>
      <c r="FU127" s="121" t="s">
        <v>213</v>
      </c>
      <c r="FV127" s="121">
        <v>2</v>
      </c>
      <c r="FW127" s="121" t="s">
        <v>1421</v>
      </c>
      <c r="FX127" s="121">
        <v>0</v>
      </c>
      <c r="FY127" s="118" t="s">
        <v>755</v>
      </c>
      <c r="FZ127" s="128" t="s">
        <v>6956</v>
      </c>
      <c r="GA127" s="128">
        <v>0</v>
      </c>
      <c r="GB127" s="128" t="s">
        <v>261</v>
      </c>
      <c r="GC127" s="128" t="s">
        <v>213</v>
      </c>
      <c r="GD127" s="128">
        <v>2</v>
      </c>
      <c r="GE127" s="128" t="s">
        <v>262</v>
      </c>
      <c r="GF127" s="128" t="s">
        <v>263</v>
      </c>
      <c r="GG127" s="129" t="s">
        <v>54</v>
      </c>
      <c r="GH127" s="127" t="s">
        <v>6957</v>
      </c>
      <c r="GI127" s="121">
        <v>0</v>
      </c>
      <c r="GJ127" s="121" t="s">
        <v>261</v>
      </c>
      <c r="GK127" s="121" t="s">
        <v>213</v>
      </c>
      <c r="GL127" s="121">
        <v>2</v>
      </c>
      <c r="GM127" s="121" t="s">
        <v>262</v>
      </c>
      <c r="GN127" s="121" t="s">
        <v>263</v>
      </c>
      <c r="GO127" s="118" t="s">
        <v>54</v>
      </c>
      <c r="GP127" s="128" t="s">
        <v>6958</v>
      </c>
      <c r="GQ127" s="128">
        <v>1</v>
      </c>
      <c r="GR127" s="128" t="s">
        <v>261</v>
      </c>
      <c r="GS127" s="128" t="s">
        <v>213</v>
      </c>
      <c r="GT127" s="128">
        <v>2</v>
      </c>
      <c r="GU127" s="128" t="s">
        <v>262</v>
      </c>
      <c r="GV127" s="128" t="s">
        <v>263</v>
      </c>
      <c r="GW127" s="129" t="s">
        <v>54</v>
      </c>
      <c r="GX127" s="127" t="s">
        <v>6959</v>
      </c>
      <c r="GY127" s="121">
        <v>0</v>
      </c>
      <c r="GZ127" s="121" t="s">
        <v>261</v>
      </c>
      <c r="HA127" s="121" t="s">
        <v>213</v>
      </c>
      <c r="HB127" s="121">
        <v>2</v>
      </c>
      <c r="HC127" s="121" t="s">
        <v>262</v>
      </c>
      <c r="HD127" s="121" t="s">
        <v>263</v>
      </c>
      <c r="HE127" s="118" t="s">
        <v>54</v>
      </c>
      <c r="HF127" s="128" t="s">
        <v>6960</v>
      </c>
      <c r="HG127" s="128">
        <v>0</v>
      </c>
      <c r="HH127" s="128" t="s">
        <v>261</v>
      </c>
      <c r="HI127" s="128" t="s">
        <v>213</v>
      </c>
      <c r="HJ127" s="128">
        <v>2</v>
      </c>
      <c r="HK127" s="128" t="s">
        <v>262</v>
      </c>
      <c r="HL127" s="128" t="s">
        <v>263</v>
      </c>
      <c r="HM127" s="129" t="s">
        <v>54</v>
      </c>
      <c r="HN127" s="127" t="s">
        <v>6961</v>
      </c>
      <c r="HO127" s="121">
        <v>1</v>
      </c>
      <c r="HP127" s="121" t="s">
        <v>261</v>
      </c>
      <c r="HQ127" s="121" t="s">
        <v>213</v>
      </c>
      <c r="HR127" s="121">
        <v>2</v>
      </c>
      <c r="HS127" s="121" t="s">
        <v>262</v>
      </c>
      <c r="HT127" s="121" t="s">
        <v>263</v>
      </c>
      <c r="HU127" s="118" t="s">
        <v>54</v>
      </c>
      <c r="HV127" s="128" t="s">
        <v>6962</v>
      </c>
      <c r="HW127" s="128">
        <v>1</v>
      </c>
      <c r="HX127" s="128" t="s">
        <v>261</v>
      </c>
      <c r="HY127" s="128" t="s">
        <v>213</v>
      </c>
      <c r="HZ127" s="128">
        <v>2</v>
      </c>
      <c r="IA127" s="128" t="s">
        <v>262</v>
      </c>
      <c r="IB127" s="128" t="s">
        <v>263</v>
      </c>
      <c r="IC127" s="129" t="s">
        <v>54</v>
      </c>
      <c r="ID127" s="127" t="s">
        <v>6963</v>
      </c>
      <c r="IE127" s="121">
        <v>3</v>
      </c>
      <c r="IF127" s="121" t="s">
        <v>261</v>
      </c>
      <c r="IG127" s="121" t="s">
        <v>213</v>
      </c>
      <c r="IH127" s="121">
        <v>2</v>
      </c>
      <c r="II127" s="121" t="s">
        <v>262</v>
      </c>
      <c r="IJ127" s="121" t="s">
        <v>263</v>
      </c>
      <c r="IK127" s="118" t="s">
        <v>54</v>
      </c>
      <c r="IL127" s="128" t="s">
        <v>6964</v>
      </c>
      <c r="IM127" s="128">
        <v>2</v>
      </c>
      <c r="IN127" s="128" t="s">
        <v>261</v>
      </c>
      <c r="IO127" s="128" t="s">
        <v>213</v>
      </c>
      <c r="IP127" s="128">
        <v>2</v>
      </c>
      <c r="IQ127" s="128" t="s">
        <v>262</v>
      </c>
      <c r="IR127" s="128" t="s">
        <v>263</v>
      </c>
      <c r="IS127" s="129" t="s">
        <v>54</v>
      </c>
    </row>
    <row r="128" spans="1:253" s="123" customFormat="1" ht="12.75" customHeight="1">
      <c r="A128" s="123" t="s">
        <v>6965</v>
      </c>
      <c r="B128" s="123" t="s">
        <v>1132</v>
      </c>
      <c r="C128" s="123" t="s">
        <v>6966</v>
      </c>
      <c r="D128" s="123" t="s">
        <v>6967</v>
      </c>
      <c r="E128" s="123" t="s">
        <v>6968</v>
      </c>
      <c r="F128" s="123" t="s">
        <v>6969</v>
      </c>
      <c r="G128" s="116">
        <v>1293000</v>
      </c>
      <c r="H128" s="117" t="s">
        <v>6970</v>
      </c>
      <c r="I128" s="117" t="s">
        <v>218</v>
      </c>
      <c r="J128" s="117">
        <v>1</v>
      </c>
      <c r="K128" s="117" t="s">
        <v>6971</v>
      </c>
      <c r="L128" s="117" t="s">
        <v>6972</v>
      </c>
      <c r="M128" s="118" t="s">
        <v>6973</v>
      </c>
      <c r="N128" s="132" t="s">
        <v>6974</v>
      </c>
      <c r="O128" s="119">
        <v>14870</v>
      </c>
      <c r="P128" s="119" t="s">
        <v>6975</v>
      </c>
      <c r="Q128" s="119" t="s">
        <v>218</v>
      </c>
      <c r="R128" s="119">
        <v>1</v>
      </c>
      <c r="S128" s="119" t="s">
        <v>6976</v>
      </c>
      <c r="T128" s="119" t="s">
        <v>6977</v>
      </c>
      <c r="U128" s="120" t="s">
        <v>6973</v>
      </c>
      <c r="V128" s="132" t="s">
        <v>6978</v>
      </c>
      <c r="W128" s="117">
        <v>1293000</v>
      </c>
      <c r="X128" s="117" t="s">
        <v>6970</v>
      </c>
      <c r="Y128" s="117" t="s">
        <v>218</v>
      </c>
      <c r="Z128" s="117">
        <v>1</v>
      </c>
      <c r="AA128" s="117" t="s">
        <v>6971</v>
      </c>
      <c r="AB128" s="117" t="s">
        <v>6972</v>
      </c>
      <c r="AC128" s="118" t="s">
        <v>6973</v>
      </c>
      <c r="AD128" s="132" t="s">
        <v>6979</v>
      </c>
      <c r="AE128" s="125">
        <v>33000</v>
      </c>
      <c r="AF128" s="125" t="s">
        <v>6980</v>
      </c>
      <c r="AG128" s="125" t="s">
        <v>213</v>
      </c>
      <c r="AH128" s="125">
        <v>2</v>
      </c>
      <c r="AI128" s="125" t="s">
        <v>6981</v>
      </c>
      <c r="AJ128" s="125" t="s">
        <v>6982</v>
      </c>
      <c r="AK128" s="126" t="s">
        <v>6973</v>
      </c>
      <c r="AL128" s="132" t="s">
        <v>6983</v>
      </c>
      <c r="AM128" s="117">
        <v>9000</v>
      </c>
      <c r="AN128" s="117" t="s">
        <v>6984</v>
      </c>
      <c r="AO128" s="117" t="s">
        <v>213</v>
      </c>
      <c r="AP128" s="117">
        <v>2</v>
      </c>
      <c r="AQ128" s="117" t="s">
        <v>6985</v>
      </c>
      <c r="AR128" s="117" t="s">
        <v>6986</v>
      </c>
      <c r="AS128" s="118" t="s">
        <v>6973</v>
      </c>
      <c r="AT128" s="133" t="s">
        <v>6987</v>
      </c>
      <c r="AU128" s="125">
        <v>0</v>
      </c>
      <c r="AV128" s="125">
        <v>0</v>
      </c>
      <c r="AW128" s="125" t="s">
        <v>230</v>
      </c>
      <c r="AX128" s="125" t="s">
        <v>230</v>
      </c>
      <c r="AY128" s="125" t="s">
        <v>230</v>
      </c>
      <c r="AZ128" s="125" t="s">
        <v>230</v>
      </c>
      <c r="BA128" s="126" t="s">
        <v>6973</v>
      </c>
      <c r="BB128" s="132" t="s">
        <v>6988</v>
      </c>
      <c r="BC128" s="117">
        <v>0</v>
      </c>
      <c r="BD128" s="117">
        <v>0</v>
      </c>
      <c r="BE128" s="117" t="s">
        <v>230</v>
      </c>
      <c r="BF128" s="117" t="s">
        <v>230</v>
      </c>
      <c r="BG128" s="117" t="s">
        <v>230</v>
      </c>
      <c r="BH128" s="117" t="s">
        <v>230</v>
      </c>
      <c r="BI128" s="118" t="s">
        <v>6973</v>
      </c>
      <c r="BJ128" s="133" t="s">
        <v>6989</v>
      </c>
      <c r="BK128" s="133">
        <v>45</v>
      </c>
      <c r="BL128" s="133" t="s">
        <v>6984</v>
      </c>
      <c r="BM128" s="133" t="s">
        <v>213</v>
      </c>
      <c r="BN128" s="133">
        <v>2</v>
      </c>
      <c r="BO128" s="133" t="s">
        <v>6990</v>
      </c>
      <c r="BP128" s="125" t="s">
        <v>6986</v>
      </c>
      <c r="BQ128" s="134" t="s">
        <v>6973</v>
      </c>
      <c r="BR128" s="132" t="s">
        <v>6991</v>
      </c>
      <c r="BS128" s="135">
        <v>0</v>
      </c>
      <c r="BT128" s="135" t="s">
        <v>784</v>
      </c>
      <c r="BU128" s="135" t="s">
        <v>230</v>
      </c>
      <c r="BV128" s="135" t="s">
        <v>230</v>
      </c>
      <c r="BW128" s="135" t="s">
        <v>230</v>
      </c>
      <c r="BX128" s="135" t="s">
        <v>230</v>
      </c>
      <c r="BY128" s="118" t="s">
        <v>6973</v>
      </c>
      <c r="BZ128" s="133" t="s">
        <v>6992</v>
      </c>
      <c r="CA128" s="133">
        <v>4546</v>
      </c>
      <c r="CB128" s="133" t="s">
        <v>6984</v>
      </c>
      <c r="CC128" s="133" t="s">
        <v>213</v>
      </c>
      <c r="CD128" s="133">
        <v>2</v>
      </c>
      <c r="CE128" s="133" t="s">
        <v>6993</v>
      </c>
      <c r="CF128" s="133" t="s">
        <v>6986</v>
      </c>
      <c r="CG128" s="134" t="s">
        <v>6973</v>
      </c>
      <c r="CH128" s="132" t="s">
        <v>6994</v>
      </c>
      <c r="CI128" s="133" t="e">
        <v>#N/A</v>
      </c>
      <c r="CJ128" s="133" t="e">
        <v>#N/A</v>
      </c>
      <c r="CK128" s="133" t="e">
        <v>#N/A</v>
      </c>
      <c r="CL128" s="133" t="e">
        <v>#N/A</v>
      </c>
      <c r="CM128" s="133" t="e">
        <v>#N/A</v>
      </c>
      <c r="CN128" s="133" t="e">
        <v>#N/A</v>
      </c>
      <c r="CO128" s="136" t="e">
        <v>#N/A</v>
      </c>
      <c r="CP128" s="133" t="s">
        <v>6995</v>
      </c>
      <c r="CQ128" s="135">
        <v>0</v>
      </c>
      <c r="CR128" s="135" t="s">
        <v>784</v>
      </c>
      <c r="CS128" s="135" t="s">
        <v>230</v>
      </c>
      <c r="CT128" s="135" t="s">
        <v>230</v>
      </c>
      <c r="CU128" s="135" t="s">
        <v>230</v>
      </c>
      <c r="CV128" s="135" t="s">
        <v>230</v>
      </c>
      <c r="CW128" s="118" t="s">
        <v>6973</v>
      </c>
      <c r="CX128" s="133" t="s">
        <v>6996</v>
      </c>
      <c r="CY128" s="125">
        <v>9000</v>
      </c>
      <c r="CZ128" s="125" t="s">
        <v>6984</v>
      </c>
      <c r="DA128" s="125" t="s">
        <v>213</v>
      </c>
      <c r="DB128" s="125">
        <v>2</v>
      </c>
      <c r="DC128" s="125" t="s">
        <v>6997</v>
      </c>
      <c r="DD128" s="125" t="s">
        <v>6986</v>
      </c>
      <c r="DE128" s="131" t="s">
        <v>6973</v>
      </c>
      <c r="DF128" s="132" t="s">
        <v>6998</v>
      </c>
      <c r="DG128" s="117">
        <v>1260000</v>
      </c>
      <c r="DH128" s="135" t="s">
        <v>6984</v>
      </c>
      <c r="DI128" s="135" t="s">
        <v>213</v>
      </c>
      <c r="DJ128" s="135">
        <v>2</v>
      </c>
      <c r="DK128" s="135" t="s">
        <v>6997</v>
      </c>
      <c r="DL128" s="135" t="s">
        <v>6986</v>
      </c>
      <c r="DM128" s="118" t="s">
        <v>6973</v>
      </c>
      <c r="DN128" s="133" t="s">
        <v>6999</v>
      </c>
      <c r="DO128" s="125">
        <v>24000</v>
      </c>
      <c r="DP128" s="133" t="s">
        <v>6984</v>
      </c>
      <c r="DQ128" s="133" t="s">
        <v>213</v>
      </c>
      <c r="DR128" s="133">
        <v>2</v>
      </c>
      <c r="DS128" s="133" t="s">
        <v>6997</v>
      </c>
      <c r="DT128" s="133" t="s">
        <v>6986</v>
      </c>
      <c r="DU128" s="134" t="s">
        <v>6973</v>
      </c>
      <c r="DV128" s="132" t="s">
        <v>7000</v>
      </c>
      <c r="DW128" s="117">
        <v>9000</v>
      </c>
      <c r="DX128" s="135" t="s">
        <v>6984</v>
      </c>
      <c r="DY128" s="135" t="s">
        <v>213</v>
      </c>
      <c r="DZ128" s="135">
        <v>2</v>
      </c>
      <c r="EA128" s="135" t="s">
        <v>6997</v>
      </c>
      <c r="EB128" s="135" t="s">
        <v>6986</v>
      </c>
      <c r="EC128" s="118" t="s">
        <v>6973</v>
      </c>
      <c r="ED128" s="133" t="s">
        <v>7001</v>
      </c>
      <c r="EE128" s="125">
        <v>0</v>
      </c>
      <c r="EF128" s="133" t="s">
        <v>6984</v>
      </c>
      <c r="EG128" s="133" t="s">
        <v>213</v>
      </c>
      <c r="EH128" s="133">
        <v>2</v>
      </c>
      <c r="EI128" s="133" t="s">
        <v>6997</v>
      </c>
      <c r="EJ128" s="133" t="s">
        <v>6986</v>
      </c>
      <c r="EK128" s="134" t="s">
        <v>6973</v>
      </c>
      <c r="EL128" s="132" t="s">
        <v>7002</v>
      </c>
      <c r="EM128" s="117">
        <v>0</v>
      </c>
      <c r="EN128" s="135" t="s">
        <v>6984</v>
      </c>
      <c r="EO128" s="135" t="s">
        <v>213</v>
      </c>
      <c r="EP128" s="135">
        <v>2</v>
      </c>
      <c r="EQ128" s="135" t="s">
        <v>6997</v>
      </c>
      <c r="ER128" s="135" t="s">
        <v>6986</v>
      </c>
      <c r="ES128" s="118" t="s">
        <v>6973</v>
      </c>
      <c r="ET128" s="133" t="s">
        <v>7003</v>
      </c>
      <c r="EU128" s="133">
        <v>45</v>
      </c>
      <c r="EV128" s="133" t="s">
        <v>6984</v>
      </c>
      <c r="EW128" s="133" t="s">
        <v>213</v>
      </c>
      <c r="EX128" s="133">
        <v>2</v>
      </c>
      <c r="EY128" s="133" t="s">
        <v>6990</v>
      </c>
      <c r="EZ128" s="133" t="s">
        <v>6986</v>
      </c>
      <c r="FA128" s="134" t="s">
        <v>6973</v>
      </c>
      <c r="FB128" s="132" t="s">
        <v>7004</v>
      </c>
      <c r="FC128" s="135">
        <v>3</v>
      </c>
      <c r="FD128" s="135">
        <v>0</v>
      </c>
      <c r="FE128" s="135" t="s">
        <v>213</v>
      </c>
      <c r="FF128" s="135">
        <v>2</v>
      </c>
      <c r="FG128" s="135" t="s">
        <v>7005</v>
      </c>
      <c r="FH128" s="135">
        <v>0</v>
      </c>
      <c r="FI128" s="118" t="s">
        <v>6973</v>
      </c>
      <c r="FJ128" s="132" t="s">
        <v>7006</v>
      </c>
      <c r="FK128" s="133">
        <v>0</v>
      </c>
      <c r="FL128" s="133" t="s">
        <v>230</v>
      </c>
      <c r="FM128" s="133" t="s">
        <v>230</v>
      </c>
      <c r="FN128" s="133" t="s">
        <v>230</v>
      </c>
      <c r="FO128" s="133" t="s">
        <v>230</v>
      </c>
      <c r="FP128" s="125" t="s">
        <v>230</v>
      </c>
      <c r="FQ128" s="126" t="s">
        <v>6973</v>
      </c>
      <c r="FR128" s="132" t="s">
        <v>7007</v>
      </c>
      <c r="FS128" s="135">
        <v>0</v>
      </c>
      <c r="FT128" s="135" t="s">
        <v>230</v>
      </c>
      <c r="FU128" s="135" t="s">
        <v>230</v>
      </c>
      <c r="FV128" s="135" t="s">
        <v>230</v>
      </c>
      <c r="FW128" s="135" t="s">
        <v>230</v>
      </c>
      <c r="FX128" s="135" t="s">
        <v>230</v>
      </c>
      <c r="FY128" s="118" t="s">
        <v>6973</v>
      </c>
      <c r="FZ128" s="133" t="s">
        <v>7008</v>
      </c>
      <c r="GA128" s="133">
        <v>0</v>
      </c>
      <c r="GB128" s="133" t="s">
        <v>6163</v>
      </c>
      <c r="GC128" s="133" t="s">
        <v>218</v>
      </c>
      <c r="GD128" s="133">
        <v>1</v>
      </c>
      <c r="GE128" s="133" t="s">
        <v>6164</v>
      </c>
      <c r="GF128" s="133" t="s">
        <v>263</v>
      </c>
      <c r="GG128" s="134" t="s">
        <v>42</v>
      </c>
      <c r="GH128" s="132" t="s">
        <v>7009</v>
      </c>
      <c r="GI128" s="135">
        <v>0</v>
      </c>
      <c r="GJ128" s="135" t="s">
        <v>6163</v>
      </c>
      <c r="GK128" s="135" t="s">
        <v>218</v>
      </c>
      <c r="GL128" s="135">
        <v>1</v>
      </c>
      <c r="GM128" s="135" t="s">
        <v>6164</v>
      </c>
      <c r="GN128" s="135" t="s">
        <v>263</v>
      </c>
      <c r="GO128" s="118" t="s">
        <v>42</v>
      </c>
      <c r="GP128" s="133" t="s">
        <v>7010</v>
      </c>
      <c r="GQ128" s="133">
        <v>0</v>
      </c>
      <c r="GR128" s="133" t="s">
        <v>6163</v>
      </c>
      <c r="GS128" s="133" t="s">
        <v>218</v>
      </c>
      <c r="GT128" s="133">
        <v>1</v>
      </c>
      <c r="GU128" s="133" t="s">
        <v>6164</v>
      </c>
      <c r="GV128" s="133" t="s">
        <v>263</v>
      </c>
      <c r="GW128" s="134" t="s">
        <v>42</v>
      </c>
      <c r="GX128" s="132" t="s">
        <v>7011</v>
      </c>
      <c r="GY128" s="135">
        <v>0</v>
      </c>
      <c r="GZ128" s="135" t="s">
        <v>6163</v>
      </c>
      <c r="HA128" s="135" t="s">
        <v>218</v>
      </c>
      <c r="HB128" s="135">
        <v>1</v>
      </c>
      <c r="HC128" s="135" t="s">
        <v>6164</v>
      </c>
      <c r="HD128" s="135" t="s">
        <v>263</v>
      </c>
      <c r="HE128" s="118" t="s">
        <v>42</v>
      </c>
      <c r="HF128" s="133" t="s">
        <v>7012</v>
      </c>
      <c r="HG128" s="133">
        <v>0</v>
      </c>
      <c r="HH128" s="133" t="s">
        <v>6163</v>
      </c>
      <c r="HI128" s="133" t="s">
        <v>218</v>
      </c>
      <c r="HJ128" s="133">
        <v>1</v>
      </c>
      <c r="HK128" s="133" t="s">
        <v>6164</v>
      </c>
      <c r="HL128" s="133" t="s">
        <v>263</v>
      </c>
      <c r="HM128" s="134" t="s">
        <v>42</v>
      </c>
      <c r="HN128" s="132" t="s">
        <v>7013</v>
      </c>
      <c r="HO128" s="135">
        <v>0</v>
      </c>
      <c r="HP128" s="135" t="s">
        <v>6163</v>
      </c>
      <c r="HQ128" s="135" t="s">
        <v>218</v>
      </c>
      <c r="HR128" s="135">
        <v>1</v>
      </c>
      <c r="HS128" s="135" t="s">
        <v>6164</v>
      </c>
      <c r="HT128" s="135" t="s">
        <v>263</v>
      </c>
      <c r="HU128" s="118" t="s">
        <v>42</v>
      </c>
      <c r="HV128" s="133" t="s">
        <v>7014</v>
      </c>
      <c r="HW128" s="133">
        <v>0</v>
      </c>
      <c r="HX128" s="133" t="s">
        <v>6163</v>
      </c>
      <c r="HY128" s="133" t="s">
        <v>218</v>
      </c>
      <c r="HZ128" s="133">
        <v>1</v>
      </c>
      <c r="IA128" s="133" t="s">
        <v>6164</v>
      </c>
      <c r="IB128" s="133" t="s">
        <v>263</v>
      </c>
      <c r="IC128" s="134" t="s">
        <v>42</v>
      </c>
      <c r="ID128" s="132" t="s">
        <v>7015</v>
      </c>
      <c r="IE128" s="135">
        <v>0</v>
      </c>
      <c r="IF128" s="135" t="s">
        <v>6163</v>
      </c>
      <c r="IG128" s="135" t="s">
        <v>218</v>
      </c>
      <c r="IH128" s="135">
        <v>1</v>
      </c>
      <c r="II128" s="135" t="s">
        <v>6164</v>
      </c>
      <c r="IJ128" s="135" t="s">
        <v>263</v>
      </c>
      <c r="IK128" s="118" t="s">
        <v>42</v>
      </c>
      <c r="IL128" s="133" t="s">
        <v>7016</v>
      </c>
      <c r="IM128" s="133">
        <v>3</v>
      </c>
      <c r="IN128" s="133" t="s">
        <v>7017</v>
      </c>
      <c r="IO128" s="133" t="s">
        <v>218</v>
      </c>
      <c r="IP128" s="133">
        <v>1</v>
      </c>
      <c r="IQ128" s="133" t="s">
        <v>7018</v>
      </c>
      <c r="IR128" s="133" t="s">
        <v>7019</v>
      </c>
      <c r="IS128" s="134" t="s">
        <v>42</v>
      </c>
    </row>
    <row r="129" spans="1:253" s="123" customFormat="1" ht="12.75" customHeight="1">
      <c r="A129" s="123" t="s">
        <v>7020</v>
      </c>
      <c r="B129" s="123" t="s">
        <v>512</v>
      </c>
      <c r="C129" s="123" t="s">
        <v>7021</v>
      </c>
      <c r="D129" s="123" t="s">
        <v>7022</v>
      </c>
      <c r="E129" s="123" t="s">
        <v>7023</v>
      </c>
      <c r="F129" s="123" t="s">
        <v>7024</v>
      </c>
      <c r="G129" s="116">
        <v>1455000</v>
      </c>
      <c r="H129" s="117" t="s">
        <v>709</v>
      </c>
      <c r="I129" s="117" t="s">
        <v>213</v>
      </c>
      <c r="J129" s="117">
        <v>2</v>
      </c>
      <c r="K129" s="117" t="s">
        <v>7025</v>
      </c>
      <c r="L129" s="117" t="s">
        <v>7026</v>
      </c>
      <c r="M129" s="118" t="s">
        <v>400</v>
      </c>
      <c r="N129" s="127" t="s">
        <v>7027</v>
      </c>
      <c r="O129" s="119">
        <v>5130</v>
      </c>
      <c r="P129" s="119" t="s">
        <v>7028</v>
      </c>
      <c r="Q129" s="119" t="s">
        <v>213</v>
      </c>
      <c r="R129" s="119">
        <v>2</v>
      </c>
      <c r="S129" s="119" t="s">
        <v>7029</v>
      </c>
      <c r="T129" s="119" t="s">
        <v>7030</v>
      </c>
      <c r="U129" s="120" t="s">
        <v>2739</v>
      </c>
      <c r="V129" s="127" t="s">
        <v>7031</v>
      </c>
      <c r="W129" s="117">
        <v>1450000</v>
      </c>
      <c r="X129" s="117" t="s">
        <v>7032</v>
      </c>
      <c r="Y129" s="117" t="s">
        <v>213</v>
      </c>
      <c r="Z129" s="117">
        <v>2</v>
      </c>
      <c r="AA129" s="117" t="s">
        <v>7033</v>
      </c>
      <c r="AB129" s="117" t="s">
        <v>7026</v>
      </c>
      <c r="AC129" s="118" t="s">
        <v>586</v>
      </c>
      <c r="AD129" s="127" t="s">
        <v>7034</v>
      </c>
      <c r="AE129" s="125">
        <v>60000</v>
      </c>
      <c r="AF129" s="125" t="s">
        <v>7035</v>
      </c>
      <c r="AG129" s="125" t="s">
        <v>213</v>
      </c>
      <c r="AH129" s="125">
        <v>2</v>
      </c>
      <c r="AI129" s="125" t="s">
        <v>7036</v>
      </c>
      <c r="AJ129" s="125" t="s">
        <v>7037</v>
      </c>
      <c r="AK129" s="126" t="s">
        <v>2572</v>
      </c>
      <c r="AL129" s="127" t="s">
        <v>7038</v>
      </c>
      <c r="AM129" s="117">
        <v>60000</v>
      </c>
      <c r="AN129" s="117" t="s">
        <v>7035</v>
      </c>
      <c r="AO129" s="117" t="s">
        <v>213</v>
      </c>
      <c r="AP129" s="117">
        <v>2</v>
      </c>
      <c r="AQ129" s="117" t="s">
        <v>7039</v>
      </c>
      <c r="AR129" s="117" t="s">
        <v>7037</v>
      </c>
      <c r="AS129" s="118" t="s">
        <v>2572</v>
      </c>
      <c r="AT129" s="128" t="s">
        <v>7040</v>
      </c>
      <c r="AU129" s="125" t="s">
        <v>230</v>
      </c>
      <c r="AV129" s="125" t="s">
        <v>230</v>
      </c>
      <c r="AW129" s="125" t="s">
        <v>213</v>
      </c>
      <c r="AX129" s="125">
        <v>2</v>
      </c>
      <c r="AY129" s="125" t="s">
        <v>7041</v>
      </c>
      <c r="AZ129" s="125" t="s">
        <v>230</v>
      </c>
      <c r="BA129" s="126" t="s">
        <v>586</v>
      </c>
      <c r="BB129" s="127" t="s">
        <v>7042</v>
      </c>
      <c r="BC129" s="117" t="s">
        <v>230</v>
      </c>
      <c r="BD129" s="117">
        <v>0</v>
      </c>
      <c r="BE129" s="117" t="s">
        <v>213</v>
      </c>
      <c r="BF129" s="117">
        <v>2</v>
      </c>
      <c r="BG129" s="117">
        <v>0</v>
      </c>
      <c r="BH129" s="117">
        <v>0</v>
      </c>
      <c r="BI129" s="118" t="s">
        <v>2739</v>
      </c>
      <c r="BJ129" s="128" t="s">
        <v>7043</v>
      </c>
      <c r="BK129" s="128">
        <v>60</v>
      </c>
      <c r="BL129" s="128" t="s">
        <v>7044</v>
      </c>
      <c r="BM129" s="128" t="s">
        <v>213</v>
      </c>
      <c r="BN129" s="128">
        <v>2</v>
      </c>
      <c r="BO129" s="128" t="s">
        <v>7045</v>
      </c>
      <c r="BP129" s="125" t="s">
        <v>7046</v>
      </c>
      <c r="BQ129" s="129" t="s">
        <v>68</v>
      </c>
      <c r="BR129" s="127" t="s">
        <v>7047</v>
      </c>
      <c r="BS129" s="121">
        <v>0</v>
      </c>
      <c r="BT129" s="121">
        <v>0</v>
      </c>
      <c r="BU129" s="121" t="s">
        <v>213</v>
      </c>
      <c r="BV129" s="121">
        <v>2</v>
      </c>
      <c r="BW129" s="121">
        <v>0</v>
      </c>
      <c r="BX129" s="121">
        <v>0</v>
      </c>
      <c r="BY129" s="118" t="s">
        <v>2739</v>
      </c>
      <c r="BZ129" s="128" t="s">
        <v>7048</v>
      </c>
      <c r="CA129" s="128">
        <v>0</v>
      </c>
      <c r="CB129" s="128">
        <v>0</v>
      </c>
      <c r="CC129" s="128" t="s">
        <v>213</v>
      </c>
      <c r="CD129" s="128">
        <v>2</v>
      </c>
      <c r="CE129" s="128" t="s">
        <v>230</v>
      </c>
      <c r="CF129" s="128" t="s">
        <v>230</v>
      </c>
      <c r="CG129" s="129" t="s">
        <v>2739</v>
      </c>
      <c r="CH129" s="127" t="s">
        <v>7049</v>
      </c>
      <c r="CI129" s="128" t="e">
        <v>#N/A</v>
      </c>
      <c r="CJ129" s="128" t="e">
        <v>#N/A</v>
      </c>
      <c r="CK129" s="128" t="e">
        <v>#N/A</v>
      </c>
      <c r="CL129" s="128" t="e">
        <v>#N/A</v>
      </c>
      <c r="CM129" s="128" t="e">
        <v>#N/A</v>
      </c>
      <c r="CN129" s="128" t="e">
        <v>#N/A</v>
      </c>
      <c r="CO129" s="130" t="e">
        <v>#N/A</v>
      </c>
      <c r="CP129" s="128" t="s">
        <v>7050</v>
      </c>
      <c r="CQ129" s="121">
        <v>0</v>
      </c>
      <c r="CR129" s="121">
        <v>0</v>
      </c>
      <c r="CS129" s="121" t="s">
        <v>213</v>
      </c>
      <c r="CT129" s="121">
        <v>2</v>
      </c>
      <c r="CU129" s="121">
        <v>0</v>
      </c>
      <c r="CV129" s="121">
        <v>0</v>
      </c>
      <c r="CW129" s="118" t="s">
        <v>2739</v>
      </c>
      <c r="CX129" s="128" t="s">
        <v>7051</v>
      </c>
      <c r="CY129" s="125">
        <v>60000</v>
      </c>
      <c r="CZ129" s="125" t="s">
        <v>7052</v>
      </c>
      <c r="DA129" s="125" t="s">
        <v>300</v>
      </c>
      <c r="DB129" s="125">
        <v>3</v>
      </c>
      <c r="DC129" s="125" t="s">
        <v>7053</v>
      </c>
      <c r="DD129" s="125" t="s">
        <v>7054</v>
      </c>
      <c r="DE129" s="131" t="s">
        <v>612</v>
      </c>
      <c r="DF129" s="127" t="s">
        <v>7055</v>
      </c>
      <c r="DG129" s="117">
        <v>1395000</v>
      </c>
      <c r="DH129" s="121" t="s">
        <v>7052</v>
      </c>
      <c r="DI129" s="121" t="s">
        <v>213</v>
      </c>
      <c r="DJ129" s="121">
        <v>2</v>
      </c>
      <c r="DK129" s="121" t="s">
        <v>7053</v>
      </c>
      <c r="DL129" s="121" t="s">
        <v>7054</v>
      </c>
      <c r="DM129" s="118" t="s">
        <v>400</v>
      </c>
      <c r="DN129" s="128" t="s">
        <v>7056</v>
      </c>
      <c r="DO129" s="125">
        <v>0</v>
      </c>
      <c r="DP129" s="128" t="s">
        <v>7052</v>
      </c>
      <c r="DQ129" s="128" t="s">
        <v>300</v>
      </c>
      <c r="DR129" s="128">
        <v>3</v>
      </c>
      <c r="DS129" s="128" t="s">
        <v>7053</v>
      </c>
      <c r="DT129" s="128" t="s">
        <v>7054</v>
      </c>
      <c r="DU129" s="129" t="s">
        <v>612</v>
      </c>
      <c r="DV129" s="127" t="s">
        <v>7057</v>
      </c>
      <c r="DW129" s="117">
        <v>60000</v>
      </c>
      <c r="DX129" s="121" t="s">
        <v>7052</v>
      </c>
      <c r="DY129" s="121" t="s">
        <v>300</v>
      </c>
      <c r="DZ129" s="121">
        <v>3</v>
      </c>
      <c r="EA129" s="121" t="s">
        <v>7053</v>
      </c>
      <c r="EB129" s="121" t="s">
        <v>7054</v>
      </c>
      <c r="EC129" s="118" t="s">
        <v>612</v>
      </c>
      <c r="ED129" s="128" t="s">
        <v>7058</v>
      </c>
      <c r="EE129" s="125">
        <v>0</v>
      </c>
      <c r="EF129" s="128" t="s">
        <v>7052</v>
      </c>
      <c r="EG129" s="128" t="s">
        <v>300</v>
      </c>
      <c r="EH129" s="128">
        <v>3</v>
      </c>
      <c r="EI129" s="128" t="s">
        <v>7053</v>
      </c>
      <c r="EJ129" s="128" t="s">
        <v>7054</v>
      </c>
      <c r="EK129" s="129" t="s">
        <v>612</v>
      </c>
      <c r="EL129" s="127" t="s">
        <v>7059</v>
      </c>
      <c r="EM129" s="117">
        <v>0</v>
      </c>
      <c r="EN129" s="121" t="s">
        <v>7052</v>
      </c>
      <c r="EO129" s="121" t="s">
        <v>300</v>
      </c>
      <c r="EP129" s="121">
        <v>3</v>
      </c>
      <c r="EQ129" s="121" t="s">
        <v>7053</v>
      </c>
      <c r="ER129" s="121" t="s">
        <v>7054</v>
      </c>
      <c r="ES129" s="118" t="s">
        <v>612</v>
      </c>
      <c r="ET129" s="128" t="s">
        <v>7060</v>
      </c>
      <c r="EU129" s="128">
        <v>60</v>
      </c>
      <c r="EV129" s="128" t="s">
        <v>7061</v>
      </c>
      <c r="EW129" s="128" t="s">
        <v>213</v>
      </c>
      <c r="EX129" s="128">
        <v>2</v>
      </c>
      <c r="EY129" s="128" t="s">
        <v>7045</v>
      </c>
      <c r="EZ129" s="128" t="s">
        <v>7046</v>
      </c>
      <c r="FA129" s="129" t="s">
        <v>68</v>
      </c>
      <c r="FB129" s="127" t="s">
        <v>7062</v>
      </c>
      <c r="FC129" s="121">
        <v>2</v>
      </c>
      <c r="FD129" s="121" t="s">
        <v>230</v>
      </c>
      <c r="FE129" s="121" t="s">
        <v>213</v>
      </c>
      <c r="FF129" s="121">
        <v>2</v>
      </c>
      <c r="FG129" s="121" t="s">
        <v>7063</v>
      </c>
      <c r="FH129" s="121" t="s">
        <v>230</v>
      </c>
      <c r="FI129" s="118" t="s">
        <v>586</v>
      </c>
      <c r="FJ129" s="127" t="s">
        <v>7064</v>
      </c>
      <c r="FK129" s="128" t="s">
        <v>230</v>
      </c>
      <c r="FL129" s="128">
        <v>0</v>
      </c>
      <c r="FM129" s="128" t="s">
        <v>213</v>
      </c>
      <c r="FN129" s="128">
        <v>2</v>
      </c>
      <c r="FO129" s="128" t="s">
        <v>7065</v>
      </c>
      <c r="FP129" s="125">
        <v>0</v>
      </c>
      <c r="FQ129" s="126" t="s">
        <v>2739</v>
      </c>
      <c r="FR129" s="127" t="s">
        <v>7066</v>
      </c>
      <c r="FS129" s="121">
        <v>0</v>
      </c>
      <c r="FT129" s="121">
        <v>0</v>
      </c>
      <c r="FU129" s="121" t="s">
        <v>213</v>
      </c>
      <c r="FV129" s="121">
        <v>2</v>
      </c>
      <c r="FW129" s="121">
        <v>0</v>
      </c>
      <c r="FX129" s="121">
        <v>0</v>
      </c>
      <c r="FY129" s="118" t="s">
        <v>2739</v>
      </c>
      <c r="FZ129" s="128" t="s">
        <v>7067</v>
      </c>
      <c r="GA129" s="128">
        <v>0</v>
      </c>
      <c r="GB129" s="128" t="s">
        <v>261</v>
      </c>
      <c r="GC129" s="128" t="s">
        <v>213</v>
      </c>
      <c r="GD129" s="128">
        <v>2</v>
      </c>
      <c r="GE129" s="128" t="s">
        <v>262</v>
      </c>
      <c r="GF129" s="128" t="s">
        <v>263</v>
      </c>
      <c r="GG129" s="129" t="s">
        <v>68</v>
      </c>
      <c r="GH129" s="127" t="s">
        <v>7068</v>
      </c>
      <c r="GI129" s="121">
        <v>1</v>
      </c>
      <c r="GJ129" s="121" t="s">
        <v>261</v>
      </c>
      <c r="GK129" s="121" t="s">
        <v>213</v>
      </c>
      <c r="GL129" s="121">
        <v>2</v>
      </c>
      <c r="GM129" s="121" t="s">
        <v>262</v>
      </c>
      <c r="GN129" s="121" t="s">
        <v>263</v>
      </c>
      <c r="GO129" s="118" t="s">
        <v>68</v>
      </c>
      <c r="GP129" s="128" t="s">
        <v>7069</v>
      </c>
      <c r="GQ129" s="128">
        <v>1</v>
      </c>
      <c r="GR129" s="128" t="s">
        <v>261</v>
      </c>
      <c r="GS129" s="128" t="s">
        <v>213</v>
      </c>
      <c r="GT129" s="128">
        <v>2</v>
      </c>
      <c r="GU129" s="128" t="s">
        <v>262</v>
      </c>
      <c r="GV129" s="128" t="s">
        <v>263</v>
      </c>
      <c r="GW129" s="129" t="s">
        <v>68</v>
      </c>
      <c r="GX129" s="127" t="s">
        <v>7070</v>
      </c>
      <c r="GY129" s="121">
        <v>0</v>
      </c>
      <c r="GZ129" s="121" t="s">
        <v>261</v>
      </c>
      <c r="HA129" s="121" t="s">
        <v>213</v>
      </c>
      <c r="HB129" s="121">
        <v>2</v>
      </c>
      <c r="HC129" s="121" t="s">
        <v>262</v>
      </c>
      <c r="HD129" s="121" t="s">
        <v>263</v>
      </c>
      <c r="HE129" s="118" t="s">
        <v>68</v>
      </c>
      <c r="HF129" s="128" t="s">
        <v>7071</v>
      </c>
      <c r="HG129" s="128">
        <v>0</v>
      </c>
      <c r="HH129" s="128" t="s">
        <v>261</v>
      </c>
      <c r="HI129" s="128" t="s">
        <v>213</v>
      </c>
      <c r="HJ129" s="128">
        <v>2</v>
      </c>
      <c r="HK129" s="128" t="s">
        <v>262</v>
      </c>
      <c r="HL129" s="128" t="s">
        <v>263</v>
      </c>
      <c r="HM129" s="129" t="s">
        <v>68</v>
      </c>
      <c r="HN129" s="127" t="s">
        <v>7072</v>
      </c>
      <c r="HO129" s="121">
        <v>1</v>
      </c>
      <c r="HP129" s="121" t="s">
        <v>261</v>
      </c>
      <c r="HQ129" s="121" t="s">
        <v>213</v>
      </c>
      <c r="HR129" s="121">
        <v>2</v>
      </c>
      <c r="HS129" s="121" t="s">
        <v>262</v>
      </c>
      <c r="HT129" s="121" t="s">
        <v>263</v>
      </c>
      <c r="HU129" s="118" t="s">
        <v>68</v>
      </c>
      <c r="HV129" s="128" t="s">
        <v>7073</v>
      </c>
      <c r="HW129" s="128">
        <v>1</v>
      </c>
      <c r="HX129" s="128" t="s">
        <v>261</v>
      </c>
      <c r="HY129" s="128" t="s">
        <v>213</v>
      </c>
      <c r="HZ129" s="128">
        <v>2</v>
      </c>
      <c r="IA129" s="128" t="s">
        <v>262</v>
      </c>
      <c r="IB129" s="128" t="s">
        <v>263</v>
      </c>
      <c r="IC129" s="129" t="s">
        <v>68</v>
      </c>
      <c r="ID129" s="127" t="s">
        <v>7074</v>
      </c>
      <c r="IE129" s="121">
        <v>3</v>
      </c>
      <c r="IF129" s="121" t="s">
        <v>261</v>
      </c>
      <c r="IG129" s="121" t="s">
        <v>213</v>
      </c>
      <c r="IH129" s="121">
        <v>2</v>
      </c>
      <c r="II129" s="121" t="s">
        <v>262</v>
      </c>
      <c r="IJ129" s="121" t="s">
        <v>263</v>
      </c>
      <c r="IK129" s="118" t="s">
        <v>68</v>
      </c>
      <c r="IL129" s="128" t="s">
        <v>7075</v>
      </c>
      <c r="IM129" s="128">
        <v>2</v>
      </c>
      <c r="IN129" s="128" t="s">
        <v>261</v>
      </c>
      <c r="IO129" s="128" t="s">
        <v>213</v>
      </c>
      <c r="IP129" s="128">
        <v>2</v>
      </c>
      <c r="IQ129" s="128" t="s">
        <v>262</v>
      </c>
      <c r="IR129" s="128" t="s">
        <v>263</v>
      </c>
      <c r="IS129" s="129" t="s">
        <v>68</v>
      </c>
    </row>
    <row r="130" spans="1:253" s="123" customFormat="1" ht="12.75" customHeight="1">
      <c r="A130" s="123" t="s">
        <v>7076</v>
      </c>
      <c r="B130" s="123" t="s">
        <v>512</v>
      </c>
      <c r="C130" s="123" t="s">
        <v>7077</v>
      </c>
      <c r="D130" s="123" t="s">
        <v>7078</v>
      </c>
      <c r="E130" s="123" t="s">
        <v>7079</v>
      </c>
      <c r="F130" s="123" t="s">
        <v>7080</v>
      </c>
      <c r="G130" s="116">
        <v>11718000</v>
      </c>
      <c r="H130" s="117" t="s">
        <v>7081</v>
      </c>
      <c r="I130" s="117" t="s">
        <v>218</v>
      </c>
      <c r="J130" s="117">
        <v>1</v>
      </c>
      <c r="K130" s="117" t="s">
        <v>7082</v>
      </c>
      <c r="L130" s="117" t="s">
        <v>7083</v>
      </c>
      <c r="M130" s="118" t="s">
        <v>612</v>
      </c>
      <c r="N130" s="132" t="s">
        <v>7084</v>
      </c>
      <c r="O130" s="119">
        <v>155360</v>
      </c>
      <c r="P130" s="119" t="s">
        <v>3153</v>
      </c>
      <c r="Q130" s="119" t="s">
        <v>218</v>
      </c>
      <c r="R130" s="119">
        <v>1</v>
      </c>
      <c r="S130" s="119" t="s">
        <v>7085</v>
      </c>
      <c r="T130" s="119" t="s">
        <v>7086</v>
      </c>
      <c r="U130" s="120" t="s">
        <v>3322</v>
      </c>
      <c r="V130" s="132" t="s">
        <v>7087</v>
      </c>
      <c r="W130" s="117">
        <v>11718000</v>
      </c>
      <c r="X130" s="117" t="s">
        <v>7088</v>
      </c>
      <c r="Y130" s="117" t="s">
        <v>213</v>
      </c>
      <c r="Z130" s="117">
        <v>2</v>
      </c>
      <c r="AA130" s="117" t="s">
        <v>7089</v>
      </c>
      <c r="AB130" s="117" t="s">
        <v>7090</v>
      </c>
      <c r="AC130" s="118" t="s">
        <v>1408</v>
      </c>
      <c r="AD130" s="132" t="s">
        <v>7091</v>
      </c>
      <c r="AE130" s="125" t="s">
        <v>230</v>
      </c>
      <c r="AF130" s="125" t="s">
        <v>7092</v>
      </c>
      <c r="AG130" s="125" t="s">
        <v>230</v>
      </c>
      <c r="AH130" s="125" t="s">
        <v>230</v>
      </c>
      <c r="AI130" s="125" t="s">
        <v>7093</v>
      </c>
      <c r="AJ130" s="125" t="s">
        <v>7094</v>
      </c>
      <c r="AK130" s="126" t="s">
        <v>1408</v>
      </c>
      <c r="AL130" s="132" t="s">
        <v>7095</v>
      </c>
      <c r="AM130" s="117" t="s">
        <v>230</v>
      </c>
      <c r="AN130" s="117" t="s">
        <v>7092</v>
      </c>
      <c r="AO130" s="117" t="s">
        <v>230</v>
      </c>
      <c r="AP130" s="117" t="s">
        <v>230</v>
      </c>
      <c r="AQ130" s="117" t="s">
        <v>7096</v>
      </c>
      <c r="AR130" s="117" t="s">
        <v>7094</v>
      </c>
      <c r="AS130" s="118" t="s">
        <v>1408</v>
      </c>
      <c r="AT130" s="133" t="s">
        <v>7097</v>
      </c>
      <c r="AU130" s="125" t="s">
        <v>230</v>
      </c>
      <c r="AV130" s="125">
        <v>0</v>
      </c>
      <c r="AW130" s="125" t="s">
        <v>213</v>
      </c>
      <c r="AX130" s="125">
        <v>2</v>
      </c>
      <c r="AY130" s="125">
        <v>0</v>
      </c>
      <c r="AZ130" s="125">
        <v>0</v>
      </c>
      <c r="BA130" s="126" t="s">
        <v>476</v>
      </c>
      <c r="BB130" s="132" t="s">
        <v>7098</v>
      </c>
      <c r="BC130" s="117" t="s">
        <v>230</v>
      </c>
      <c r="BD130" s="117">
        <v>0</v>
      </c>
      <c r="BE130" s="117" t="s">
        <v>213</v>
      </c>
      <c r="BF130" s="117">
        <v>2</v>
      </c>
      <c r="BG130" s="117">
        <v>0</v>
      </c>
      <c r="BH130" s="117">
        <v>0</v>
      </c>
      <c r="BI130" s="118" t="s">
        <v>476</v>
      </c>
      <c r="BJ130" s="133" t="s">
        <v>7099</v>
      </c>
      <c r="BK130" s="133">
        <v>564</v>
      </c>
      <c r="BL130" s="133" t="s">
        <v>7100</v>
      </c>
      <c r="BM130" s="133" t="s">
        <v>300</v>
      </c>
      <c r="BN130" s="133">
        <v>3</v>
      </c>
      <c r="BO130" s="133" t="s">
        <v>7101</v>
      </c>
      <c r="BP130" s="125" t="s">
        <v>609</v>
      </c>
      <c r="BQ130" s="134" t="s">
        <v>1415</v>
      </c>
      <c r="BR130" s="132" t="s">
        <v>7102</v>
      </c>
      <c r="BS130" s="135">
        <v>0</v>
      </c>
      <c r="BT130" s="135">
        <v>0</v>
      </c>
      <c r="BU130" s="135" t="s">
        <v>213</v>
      </c>
      <c r="BV130" s="135">
        <v>2</v>
      </c>
      <c r="BW130" s="135">
        <v>0</v>
      </c>
      <c r="BX130" s="135">
        <v>0</v>
      </c>
      <c r="BY130" s="118" t="s">
        <v>476</v>
      </c>
      <c r="BZ130" s="133" t="s">
        <v>7103</v>
      </c>
      <c r="CA130" s="133">
        <v>0</v>
      </c>
      <c r="CB130" s="133" t="s">
        <v>230</v>
      </c>
      <c r="CC130" s="133" t="s">
        <v>213</v>
      </c>
      <c r="CD130" s="133">
        <v>2</v>
      </c>
      <c r="CE130" s="133" t="s">
        <v>230</v>
      </c>
      <c r="CF130" s="133" t="s">
        <v>230</v>
      </c>
      <c r="CG130" s="134" t="s">
        <v>476</v>
      </c>
      <c r="CH130" s="132" t="s">
        <v>7104</v>
      </c>
      <c r="CI130" s="133" t="e">
        <v>#N/A</v>
      </c>
      <c r="CJ130" s="133" t="e">
        <v>#N/A</v>
      </c>
      <c r="CK130" s="133" t="e">
        <v>#N/A</v>
      </c>
      <c r="CL130" s="133" t="e">
        <v>#N/A</v>
      </c>
      <c r="CM130" s="133" t="e">
        <v>#N/A</v>
      </c>
      <c r="CN130" s="133" t="e">
        <v>#N/A</v>
      </c>
      <c r="CO130" s="136" t="e">
        <v>#N/A</v>
      </c>
      <c r="CP130" s="133" t="s">
        <v>7105</v>
      </c>
      <c r="CQ130" s="135" t="s">
        <v>230</v>
      </c>
      <c r="CR130" s="135">
        <v>0</v>
      </c>
      <c r="CS130" s="135" t="s">
        <v>213</v>
      </c>
      <c r="CT130" s="135">
        <v>2</v>
      </c>
      <c r="CU130" s="135">
        <v>0</v>
      </c>
      <c r="CV130" s="135">
        <v>0</v>
      </c>
      <c r="CW130" s="118" t="s">
        <v>476</v>
      </c>
      <c r="CX130" s="133" t="s">
        <v>7106</v>
      </c>
      <c r="CY130" s="125" t="s">
        <v>230</v>
      </c>
      <c r="CZ130" s="125">
        <v>0</v>
      </c>
      <c r="DA130" s="125" t="s">
        <v>213</v>
      </c>
      <c r="DB130" s="125">
        <v>2</v>
      </c>
      <c r="DC130" s="125">
        <v>0</v>
      </c>
      <c r="DD130" s="125">
        <v>0</v>
      </c>
      <c r="DE130" s="131" t="s">
        <v>476</v>
      </c>
      <c r="DF130" s="132" t="s">
        <v>7107</v>
      </c>
      <c r="DG130" s="117" t="s">
        <v>230</v>
      </c>
      <c r="DH130" s="135">
        <v>0</v>
      </c>
      <c r="DI130" s="135" t="s">
        <v>213</v>
      </c>
      <c r="DJ130" s="135">
        <v>2</v>
      </c>
      <c r="DK130" s="135">
        <v>0</v>
      </c>
      <c r="DL130" s="135">
        <v>0</v>
      </c>
      <c r="DM130" s="118" t="s">
        <v>476</v>
      </c>
      <c r="DN130" s="133" t="s">
        <v>7108</v>
      </c>
      <c r="DO130" s="125" t="s">
        <v>230</v>
      </c>
      <c r="DP130" s="133">
        <v>0</v>
      </c>
      <c r="DQ130" s="133" t="s">
        <v>213</v>
      </c>
      <c r="DR130" s="133">
        <v>2</v>
      </c>
      <c r="DS130" s="133">
        <v>0</v>
      </c>
      <c r="DT130" s="133">
        <v>0</v>
      </c>
      <c r="DU130" s="134" t="s">
        <v>476</v>
      </c>
      <c r="DV130" s="132" t="s">
        <v>7109</v>
      </c>
      <c r="DW130" s="117" t="s">
        <v>230</v>
      </c>
      <c r="DX130" s="135">
        <v>0</v>
      </c>
      <c r="DY130" s="135" t="s">
        <v>213</v>
      </c>
      <c r="DZ130" s="135">
        <v>2</v>
      </c>
      <c r="EA130" s="135">
        <v>0</v>
      </c>
      <c r="EB130" s="135">
        <v>0</v>
      </c>
      <c r="EC130" s="118" t="s">
        <v>476</v>
      </c>
      <c r="ED130" s="133" t="s">
        <v>7110</v>
      </c>
      <c r="EE130" s="125" t="s">
        <v>230</v>
      </c>
      <c r="EF130" s="133">
        <v>0</v>
      </c>
      <c r="EG130" s="133" t="s">
        <v>213</v>
      </c>
      <c r="EH130" s="133">
        <v>2</v>
      </c>
      <c r="EI130" s="133">
        <v>0</v>
      </c>
      <c r="EJ130" s="133">
        <v>0</v>
      </c>
      <c r="EK130" s="134" t="s">
        <v>476</v>
      </c>
      <c r="EL130" s="132" t="s">
        <v>7111</v>
      </c>
      <c r="EM130" s="117" t="s">
        <v>230</v>
      </c>
      <c r="EN130" s="135">
        <v>0</v>
      </c>
      <c r="EO130" s="135" t="s">
        <v>213</v>
      </c>
      <c r="EP130" s="135">
        <v>2</v>
      </c>
      <c r="EQ130" s="135">
        <v>0</v>
      </c>
      <c r="ER130" s="135">
        <v>0</v>
      </c>
      <c r="ES130" s="118" t="s">
        <v>476</v>
      </c>
      <c r="ET130" s="133" t="s">
        <v>7112</v>
      </c>
      <c r="EU130" s="133">
        <v>564</v>
      </c>
      <c r="EV130" s="133" t="s">
        <v>7100</v>
      </c>
      <c r="EW130" s="133" t="s">
        <v>300</v>
      </c>
      <c r="EX130" s="133">
        <v>3</v>
      </c>
      <c r="EY130" s="133" t="s">
        <v>7101</v>
      </c>
      <c r="EZ130" s="133" t="s">
        <v>609</v>
      </c>
      <c r="FA130" s="134" t="s">
        <v>1415</v>
      </c>
      <c r="FB130" s="132" t="s">
        <v>7113</v>
      </c>
      <c r="FC130" s="135">
        <v>1</v>
      </c>
      <c r="FD130" s="135">
        <v>0</v>
      </c>
      <c r="FE130" s="135" t="s">
        <v>213</v>
      </c>
      <c r="FF130" s="135">
        <v>2</v>
      </c>
      <c r="FG130" s="135" t="s">
        <v>7114</v>
      </c>
      <c r="FH130" s="135">
        <v>0</v>
      </c>
      <c r="FI130" s="118" t="s">
        <v>476</v>
      </c>
      <c r="FJ130" s="132" t="s">
        <v>7115</v>
      </c>
      <c r="FK130" s="133" t="s">
        <v>230</v>
      </c>
      <c r="FL130" s="133">
        <v>0</v>
      </c>
      <c r="FM130" s="133" t="s">
        <v>213</v>
      </c>
      <c r="FN130" s="133">
        <v>2</v>
      </c>
      <c r="FO130" s="133">
        <v>0</v>
      </c>
      <c r="FP130" s="125">
        <v>0</v>
      </c>
      <c r="FQ130" s="126" t="s">
        <v>476</v>
      </c>
      <c r="FR130" s="132" t="s">
        <v>7116</v>
      </c>
      <c r="FS130" s="135" t="s">
        <v>230</v>
      </c>
      <c r="FT130" s="135">
        <v>0</v>
      </c>
      <c r="FU130" s="135" t="s">
        <v>213</v>
      </c>
      <c r="FV130" s="135">
        <v>2</v>
      </c>
      <c r="FW130" s="135">
        <v>0</v>
      </c>
      <c r="FX130" s="135">
        <v>0</v>
      </c>
      <c r="FY130" s="118" t="s">
        <v>476</v>
      </c>
      <c r="FZ130" s="133" t="s">
        <v>7117</v>
      </c>
      <c r="GA130" s="133">
        <v>0</v>
      </c>
      <c r="GB130" s="133" t="s">
        <v>261</v>
      </c>
      <c r="GC130" s="133" t="s">
        <v>213</v>
      </c>
      <c r="GD130" s="133">
        <v>2</v>
      </c>
      <c r="GE130" s="133" t="s">
        <v>262</v>
      </c>
      <c r="GF130" s="133" t="s">
        <v>263</v>
      </c>
      <c r="GG130" s="134" t="s">
        <v>52</v>
      </c>
      <c r="GH130" s="132" t="s">
        <v>7118</v>
      </c>
      <c r="GI130" s="135">
        <v>0</v>
      </c>
      <c r="GJ130" s="135" t="s">
        <v>261</v>
      </c>
      <c r="GK130" s="135" t="s">
        <v>213</v>
      </c>
      <c r="GL130" s="135">
        <v>2</v>
      </c>
      <c r="GM130" s="135" t="s">
        <v>262</v>
      </c>
      <c r="GN130" s="135" t="s">
        <v>263</v>
      </c>
      <c r="GO130" s="118" t="s">
        <v>52</v>
      </c>
      <c r="GP130" s="133" t="s">
        <v>7119</v>
      </c>
      <c r="GQ130" s="133">
        <v>0</v>
      </c>
      <c r="GR130" s="133" t="s">
        <v>261</v>
      </c>
      <c r="GS130" s="133" t="s">
        <v>213</v>
      </c>
      <c r="GT130" s="133">
        <v>2</v>
      </c>
      <c r="GU130" s="133" t="s">
        <v>262</v>
      </c>
      <c r="GV130" s="133" t="s">
        <v>263</v>
      </c>
      <c r="GW130" s="134" t="s">
        <v>52</v>
      </c>
      <c r="GX130" s="132" t="s">
        <v>7120</v>
      </c>
      <c r="GY130" s="135">
        <v>0</v>
      </c>
      <c r="GZ130" s="135" t="s">
        <v>261</v>
      </c>
      <c r="HA130" s="135" t="s">
        <v>213</v>
      </c>
      <c r="HB130" s="135">
        <v>2</v>
      </c>
      <c r="HC130" s="135" t="s">
        <v>262</v>
      </c>
      <c r="HD130" s="135" t="s">
        <v>263</v>
      </c>
      <c r="HE130" s="118" t="s">
        <v>52</v>
      </c>
      <c r="HF130" s="133" t="s">
        <v>7121</v>
      </c>
      <c r="HG130" s="133">
        <v>0</v>
      </c>
      <c r="HH130" s="133" t="s">
        <v>261</v>
      </c>
      <c r="HI130" s="133" t="s">
        <v>213</v>
      </c>
      <c r="HJ130" s="133">
        <v>2</v>
      </c>
      <c r="HK130" s="133" t="s">
        <v>262</v>
      </c>
      <c r="HL130" s="133" t="s">
        <v>263</v>
      </c>
      <c r="HM130" s="134" t="s">
        <v>52</v>
      </c>
      <c r="HN130" s="132" t="s">
        <v>7122</v>
      </c>
      <c r="HO130" s="135">
        <v>2</v>
      </c>
      <c r="HP130" s="135" t="s">
        <v>261</v>
      </c>
      <c r="HQ130" s="135" t="s">
        <v>213</v>
      </c>
      <c r="HR130" s="135">
        <v>2</v>
      </c>
      <c r="HS130" s="135" t="s">
        <v>262</v>
      </c>
      <c r="HT130" s="135" t="s">
        <v>263</v>
      </c>
      <c r="HU130" s="118" t="s">
        <v>52</v>
      </c>
      <c r="HV130" s="133" t="s">
        <v>7123</v>
      </c>
      <c r="HW130" s="133">
        <v>0</v>
      </c>
      <c r="HX130" s="133" t="s">
        <v>261</v>
      </c>
      <c r="HY130" s="133" t="s">
        <v>213</v>
      </c>
      <c r="HZ130" s="133">
        <v>2</v>
      </c>
      <c r="IA130" s="133" t="s">
        <v>262</v>
      </c>
      <c r="IB130" s="133" t="s">
        <v>263</v>
      </c>
      <c r="IC130" s="134" t="s">
        <v>52</v>
      </c>
      <c r="ID130" s="132" t="s">
        <v>7124</v>
      </c>
      <c r="IE130" s="135">
        <v>1</v>
      </c>
      <c r="IF130" s="135" t="s">
        <v>261</v>
      </c>
      <c r="IG130" s="135" t="s">
        <v>213</v>
      </c>
      <c r="IH130" s="135">
        <v>2</v>
      </c>
      <c r="II130" s="135" t="s">
        <v>262</v>
      </c>
      <c r="IJ130" s="135" t="s">
        <v>263</v>
      </c>
      <c r="IK130" s="118" t="s">
        <v>52</v>
      </c>
      <c r="IL130" s="133" t="s">
        <v>7125</v>
      </c>
      <c r="IM130" s="133">
        <v>0</v>
      </c>
      <c r="IN130" s="133" t="s">
        <v>261</v>
      </c>
      <c r="IO130" s="133" t="s">
        <v>213</v>
      </c>
      <c r="IP130" s="133">
        <v>2</v>
      </c>
      <c r="IQ130" s="133" t="s">
        <v>262</v>
      </c>
      <c r="IR130" s="133" t="s">
        <v>263</v>
      </c>
      <c r="IS130" s="134" t="s">
        <v>52</v>
      </c>
    </row>
    <row r="131" spans="1:253" s="123" customFormat="1" ht="12.75" customHeight="1">
      <c r="A131" s="123" t="s">
        <v>7126</v>
      </c>
      <c r="B131" s="123" t="s">
        <v>704</v>
      </c>
      <c r="C131" s="123" t="s">
        <v>7127</v>
      </c>
      <c r="D131" s="123" t="s">
        <v>7128</v>
      </c>
      <c r="E131" s="123" t="s">
        <v>7129</v>
      </c>
      <c r="F131" s="123" t="s">
        <v>7130</v>
      </c>
      <c r="G131" s="116">
        <v>83430000</v>
      </c>
      <c r="H131" s="117" t="s">
        <v>709</v>
      </c>
      <c r="I131" s="117" t="s">
        <v>213</v>
      </c>
      <c r="J131" s="117">
        <v>2</v>
      </c>
      <c r="K131" s="117" t="s">
        <v>7131</v>
      </c>
      <c r="L131" s="117" t="s">
        <v>7132</v>
      </c>
      <c r="M131" s="118" t="s">
        <v>400</v>
      </c>
      <c r="N131" s="127" t="s">
        <v>7133</v>
      </c>
      <c r="O131" s="119">
        <v>378923</v>
      </c>
      <c r="P131" s="119" t="s">
        <v>7134</v>
      </c>
      <c r="Q131" s="119" t="s">
        <v>213</v>
      </c>
      <c r="R131" s="119">
        <v>2</v>
      </c>
      <c r="S131" s="119" t="s">
        <v>7135</v>
      </c>
      <c r="T131" s="119" t="s">
        <v>7136</v>
      </c>
      <c r="U131" s="120" t="s">
        <v>476</v>
      </c>
      <c r="V131" s="127" t="s">
        <v>7137</v>
      </c>
      <c r="W131" s="117">
        <v>53611000</v>
      </c>
      <c r="X131" s="117" t="s">
        <v>7138</v>
      </c>
      <c r="Y131" s="117" t="s">
        <v>213</v>
      </c>
      <c r="Z131" s="117">
        <v>2</v>
      </c>
      <c r="AA131" s="117" t="s">
        <v>7139</v>
      </c>
      <c r="AB131" s="117" t="s">
        <v>7140</v>
      </c>
      <c r="AC131" s="118" t="s">
        <v>476</v>
      </c>
      <c r="AD131" s="127" t="s">
        <v>7141</v>
      </c>
      <c r="AE131" s="125">
        <v>5800000</v>
      </c>
      <c r="AF131" s="125" t="s">
        <v>7142</v>
      </c>
      <c r="AG131" s="125" t="s">
        <v>213</v>
      </c>
      <c r="AH131" s="125">
        <v>2</v>
      </c>
      <c r="AI131" s="125" t="s">
        <v>7143</v>
      </c>
      <c r="AJ131" s="125" t="s">
        <v>7144</v>
      </c>
      <c r="AK131" s="126" t="s">
        <v>42</v>
      </c>
      <c r="AL131" s="127" t="s">
        <v>7145</v>
      </c>
      <c r="AM131" s="117">
        <v>4000000</v>
      </c>
      <c r="AN131" s="117" t="s">
        <v>7146</v>
      </c>
      <c r="AO131" s="117" t="s">
        <v>213</v>
      </c>
      <c r="AP131" s="117">
        <v>2</v>
      </c>
      <c r="AQ131" s="117" t="s">
        <v>7147</v>
      </c>
      <c r="AR131" s="117" t="s">
        <v>7148</v>
      </c>
      <c r="AS131" s="118" t="s">
        <v>42</v>
      </c>
      <c r="AT131" s="128" t="s">
        <v>7149</v>
      </c>
      <c r="AU131" s="125" t="s">
        <v>230</v>
      </c>
      <c r="AV131" s="125">
        <v>0</v>
      </c>
      <c r="AW131" s="125" t="s">
        <v>213</v>
      </c>
      <c r="AX131" s="125">
        <v>2</v>
      </c>
      <c r="AY131" s="125" t="s">
        <v>3516</v>
      </c>
      <c r="AZ131" s="125">
        <v>0</v>
      </c>
      <c r="BA131" s="126" t="s">
        <v>476</v>
      </c>
      <c r="BB131" s="127" t="s">
        <v>7150</v>
      </c>
      <c r="BC131" s="117" t="s">
        <v>230</v>
      </c>
      <c r="BD131" s="117">
        <v>0</v>
      </c>
      <c r="BE131" s="117" t="s">
        <v>213</v>
      </c>
      <c r="BF131" s="117">
        <v>2</v>
      </c>
      <c r="BG131" s="117" t="s">
        <v>3516</v>
      </c>
      <c r="BH131" s="117">
        <v>0</v>
      </c>
      <c r="BI131" s="118" t="s">
        <v>476</v>
      </c>
      <c r="BJ131" s="128" t="s">
        <v>7151</v>
      </c>
      <c r="BK131" s="128">
        <v>116</v>
      </c>
      <c r="BL131" s="128" t="s">
        <v>7152</v>
      </c>
      <c r="BM131" s="128" t="s">
        <v>300</v>
      </c>
      <c r="BN131" s="128">
        <v>3</v>
      </c>
      <c r="BO131" s="128" t="s">
        <v>7153</v>
      </c>
      <c r="BP131" s="125" t="s">
        <v>7154</v>
      </c>
      <c r="BQ131" s="129" t="s">
        <v>42</v>
      </c>
      <c r="BR131" s="127" t="s">
        <v>7155</v>
      </c>
      <c r="BS131" s="121" t="s">
        <v>230</v>
      </c>
      <c r="BT131" s="121">
        <v>0</v>
      </c>
      <c r="BU131" s="121" t="s">
        <v>213</v>
      </c>
      <c r="BV131" s="121">
        <v>2</v>
      </c>
      <c r="BW131" s="121" t="s">
        <v>7156</v>
      </c>
      <c r="BX131" s="121">
        <v>0</v>
      </c>
      <c r="BY131" s="118" t="s">
        <v>476</v>
      </c>
      <c r="BZ131" s="128" t="s">
        <v>7157</v>
      </c>
      <c r="CA131" s="128" t="s">
        <v>230</v>
      </c>
      <c r="CB131" s="128">
        <v>0</v>
      </c>
      <c r="CC131" s="128" t="s">
        <v>230</v>
      </c>
      <c r="CD131" s="128" t="s">
        <v>230</v>
      </c>
      <c r="CE131" s="128" t="s">
        <v>3516</v>
      </c>
      <c r="CF131" s="128">
        <v>0</v>
      </c>
      <c r="CG131" s="129" t="s">
        <v>476</v>
      </c>
      <c r="CH131" s="127" t="s">
        <v>7158</v>
      </c>
      <c r="CI131" s="128" t="e">
        <v>#N/A</v>
      </c>
      <c r="CJ131" s="128" t="e">
        <v>#N/A</v>
      </c>
      <c r="CK131" s="128" t="e">
        <v>#N/A</v>
      </c>
      <c r="CL131" s="128" t="e">
        <v>#N/A</v>
      </c>
      <c r="CM131" s="128" t="e">
        <v>#N/A</v>
      </c>
      <c r="CN131" s="128" t="e">
        <v>#N/A</v>
      </c>
      <c r="CO131" s="130" t="e">
        <v>#N/A</v>
      </c>
      <c r="CP131" s="128" t="s">
        <v>7159</v>
      </c>
      <c r="CQ131" s="121" t="s">
        <v>230</v>
      </c>
      <c r="CR131" s="121">
        <v>0</v>
      </c>
      <c r="CS131" s="121" t="s">
        <v>213</v>
      </c>
      <c r="CT131" s="121">
        <v>2</v>
      </c>
      <c r="CU131" s="121" t="s">
        <v>3516</v>
      </c>
      <c r="CV131" s="121">
        <v>0</v>
      </c>
      <c r="CW131" s="118" t="s">
        <v>476</v>
      </c>
      <c r="CX131" s="128" t="s">
        <v>7160</v>
      </c>
      <c r="CY131" s="125">
        <v>2239000</v>
      </c>
      <c r="CZ131" s="125" t="s">
        <v>7161</v>
      </c>
      <c r="DA131" s="125" t="s">
        <v>300</v>
      </c>
      <c r="DB131" s="125">
        <v>3</v>
      </c>
      <c r="DC131" s="125" t="s">
        <v>7162</v>
      </c>
      <c r="DD131" s="125" t="s">
        <v>7163</v>
      </c>
      <c r="DE131" s="131" t="s">
        <v>42</v>
      </c>
      <c r="DF131" s="127" t="s">
        <v>7164</v>
      </c>
      <c r="DG131" s="117">
        <v>47811000</v>
      </c>
      <c r="DH131" s="121" t="s">
        <v>7161</v>
      </c>
      <c r="DI131" s="121" t="s">
        <v>300</v>
      </c>
      <c r="DJ131" s="121">
        <v>3</v>
      </c>
      <c r="DK131" s="121" t="s">
        <v>7162</v>
      </c>
      <c r="DL131" s="121" t="s">
        <v>7163</v>
      </c>
      <c r="DM131" s="118" t="s">
        <v>42</v>
      </c>
      <c r="DN131" s="128" t="s">
        <v>7165</v>
      </c>
      <c r="DO131" s="125">
        <v>3562000</v>
      </c>
      <c r="DP131" s="128" t="s">
        <v>7161</v>
      </c>
      <c r="DQ131" s="128" t="s">
        <v>300</v>
      </c>
      <c r="DR131" s="128">
        <v>3</v>
      </c>
      <c r="DS131" s="128" t="s">
        <v>7162</v>
      </c>
      <c r="DT131" s="128" t="s">
        <v>7163</v>
      </c>
      <c r="DU131" s="129" t="s">
        <v>42</v>
      </c>
      <c r="DV131" s="127" t="s">
        <v>7166</v>
      </c>
      <c r="DW131" s="117">
        <v>1652000</v>
      </c>
      <c r="DX131" s="121" t="s">
        <v>7161</v>
      </c>
      <c r="DY131" s="121" t="s">
        <v>300</v>
      </c>
      <c r="DZ131" s="121">
        <v>3</v>
      </c>
      <c r="EA131" s="121" t="s">
        <v>7162</v>
      </c>
      <c r="EB131" s="121" t="s">
        <v>7163</v>
      </c>
      <c r="EC131" s="118" t="s">
        <v>42</v>
      </c>
      <c r="ED131" s="128" t="s">
        <v>7167</v>
      </c>
      <c r="EE131" s="125">
        <v>587000</v>
      </c>
      <c r="EF131" s="128" t="s">
        <v>7161</v>
      </c>
      <c r="EG131" s="128" t="s">
        <v>300</v>
      </c>
      <c r="EH131" s="128">
        <v>3</v>
      </c>
      <c r="EI131" s="128" t="s">
        <v>7162</v>
      </c>
      <c r="EJ131" s="128" t="s">
        <v>7163</v>
      </c>
      <c r="EK131" s="129" t="s">
        <v>42</v>
      </c>
      <c r="EL131" s="127" t="s">
        <v>7168</v>
      </c>
      <c r="EM131" s="117">
        <v>0</v>
      </c>
      <c r="EN131" s="121" t="s">
        <v>7161</v>
      </c>
      <c r="EO131" s="121" t="s">
        <v>300</v>
      </c>
      <c r="EP131" s="121">
        <v>3</v>
      </c>
      <c r="EQ131" s="121" t="s">
        <v>7162</v>
      </c>
      <c r="ER131" s="121" t="s">
        <v>7163</v>
      </c>
      <c r="ES131" s="118" t="s">
        <v>42</v>
      </c>
      <c r="ET131" s="128" t="s">
        <v>7169</v>
      </c>
      <c r="EU131" s="128">
        <v>407</v>
      </c>
      <c r="EV131" s="128" t="s">
        <v>7170</v>
      </c>
      <c r="EW131" s="128" t="s">
        <v>300</v>
      </c>
      <c r="EX131" s="128">
        <v>3</v>
      </c>
      <c r="EY131" s="128" t="s">
        <v>7171</v>
      </c>
      <c r="EZ131" s="128" t="s">
        <v>7154</v>
      </c>
      <c r="FA131" s="129" t="s">
        <v>60</v>
      </c>
      <c r="FB131" s="127" t="s">
        <v>7172</v>
      </c>
      <c r="FC131" s="121">
        <v>4</v>
      </c>
      <c r="FD131" s="121">
        <v>0</v>
      </c>
      <c r="FE131" s="121" t="s">
        <v>213</v>
      </c>
      <c r="FF131" s="121">
        <v>2</v>
      </c>
      <c r="FG131" s="121" t="s">
        <v>7173</v>
      </c>
      <c r="FH131" s="121">
        <v>0</v>
      </c>
      <c r="FI131" s="118" t="s">
        <v>476</v>
      </c>
      <c r="FJ131" s="127" t="s">
        <v>7174</v>
      </c>
      <c r="FK131" s="128" t="s">
        <v>230</v>
      </c>
      <c r="FL131" s="128">
        <v>0</v>
      </c>
      <c r="FM131" s="128" t="s">
        <v>213</v>
      </c>
      <c r="FN131" s="128">
        <v>2</v>
      </c>
      <c r="FO131" s="128" t="s">
        <v>3516</v>
      </c>
      <c r="FP131" s="125">
        <v>0</v>
      </c>
      <c r="FQ131" s="126" t="s">
        <v>476</v>
      </c>
      <c r="FR131" s="127" t="s">
        <v>7175</v>
      </c>
      <c r="FS131" s="121" t="s">
        <v>230</v>
      </c>
      <c r="FT131" s="121">
        <v>0</v>
      </c>
      <c r="FU131" s="121" t="s">
        <v>213</v>
      </c>
      <c r="FV131" s="121">
        <v>2</v>
      </c>
      <c r="FW131" s="121" t="s">
        <v>3516</v>
      </c>
      <c r="FX131" s="121">
        <v>0</v>
      </c>
      <c r="FY131" s="118" t="s">
        <v>476</v>
      </c>
      <c r="FZ131" s="128" t="s">
        <v>7176</v>
      </c>
      <c r="GA131" s="128">
        <v>0</v>
      </c>
      <c r="GB131" s="128" t="s">
        <v>328</v>
      </c>
      <c r="GC131" s="128" t="s">
        <v>213</v>
      </c>
      <c r="GD131" s="128">
        <v>2</v>
      </c>
      <c r="GE131" s="128" t="s">
        <v>262</v>
      </c>
      <c r="GF131" s="128" t="s">
        <v>263</v>
      </c>
      <c r="GG131" s="129" t="s">
        <v>60</v>
      </c>
      <c r="GH131" s="127" t="s">
        <v>7177</v>
      </c>
      <c r="GI131" s="121">
        <v>1</v>
      </c>
      <c r="GJ131" s="121" t="s">
        <v>328</v>
      </c>
      <c r="GK131" s="121" t="s">
        <v>213</v>
      </c>
      <c r="GL131" s="121">
        <v>2</v>
      </c>
      <c r="GM131" s="121" t="s">
        <v>262</v>
      </c>
      <c r="GN131" s="121" t="s">
        <v>263</v>
      </c>
      <c r="GO131" s="118" t="s">
        <v>60</v>
      </c>
      <c r="GP131" s="128" t="s">
        <v>7178</v>
      </c>
      <c r="GQ131" s="128">
        <v>1</v>
      </c>
      <c r="GR131" s="128" t="s">
        <v>328</v>
      </c>
      <c r="GS131" s="128" t="s">
        <v>213</v>
      </c>
      <c r="GT131" s="128">
        <v>2</v>
      </c>
      <c r="GU131" s="128" t="s">
        <v>262</v>
      </c>
      <c r="GV131" s="128" t="s">
        <v>263</v>
      </c>
      <c r="GW131" s="129" t="s">
        <v>60</v>
      </c>
      <c r="GX131" s="127" t="s">
        <v>7179</v>
      </c>
      <c r="GY131" s="121">
        <v>0</v>
      </c>
      <c r="GZ131" s="121" t="s">
        <v>328</v>
      </c>
      <c r="HA131" s="121" t="s">
        <v>213</v>
      </c>
      <c r="HB131" s="121">
        <v>2</v>
      </c>
      <c r="HC131" s="121" t="s">
        <v>262</v>
      </c>
      <c r="HD131" s="121" t="s">
        <v>263</v>
      </c>
      <c r="HE131" s="118" t="s">
        <v>60</v>
      </c>
      <c r="HF131" s="128" t="s">
        <v>7180</v>
      </c>
      <c r="HG131" s="128">
        <v>2</v>
      </c>
      <c r="HH131" s="128" t="s">
        <v>328</v>
      </c>
      <c r="HI131" s="128" t="s">
        <v>213</v>
      </c>
      <c r="HJ131" s="128">
        <v>2</v>
      </c>
      <c r="HK131" s="128" t="s">
        <v>262</v>
      </c>
      <c r="HL131" s="128" t="s">
        <v>263</v>
      </c>
      <c r="HM131" s="129" t="s">
        <v>60</v>
      </c>
      <c r="HN131" s="127" t="s">
        <v>7181</v>
      </c>
      <c r="HO131" s="121">
        <v>2</v>
      </c>
      <c r="HP131" s="121" t="s">
        <v>328</v>
      </c>
      <c r="HQ131" s="121" t="s">
        <v>213</v>
      </c>
      <c r="HR131" s="121">
        <v>2</v>
      </c>
      <c r="HS131" s="121" t="s">
        <v>262</v>
      </c>
      <c r="HT131" s="121" t="s">
        <v>263</v>
      </c>
      <c r="HU131" s="118" t="s">
        <v>60</v>
      </c>
      <c r="HV131" s="128" t="s">
        <v>7182</v>
      </c>
      <c r="HW131" s="128">
        <v>0</v>
      </c>
      <c r="HX131" s="128" t="s">
        <v>328</v>
      </c>
      <c r="HY131" s="128" t="s">
        <v>213</v>
      </c>
      <c r="HZ131" s="128">
        <v>2</v>
      </c>
      <c r="IA131" s="128" t="s">
        <v>262</v>
      </c>
      <c r="IB131" s="128" t="s">
        <v>263</v>
      </c>
      <c r="IC131" s="129" t="s">
        <v>60</v>
      </c>
      <c r="ID131" s="127" t="s">
        <v>7183</v>
      </c>
      <c r="IE131" s="121">
        <v>3</v>
      </c>
      <c r="IF131" s="121" t="s">
        <v>328</v>
      </c>
      <c r="IG131" s="121" t="s">
        <v>213</v>
      </c>
      <c r="IH131" s="121">
        <v>2</v>
      </c>
      <c r="II131" s="121" t="s">
        <v>262</v>
      </c>
      <c r="IJ131" s="121" t="s">
        <v>263</v>
      </c>
      <c r="IK131" s="118" t="s">
        <v>60</v>
      </c>
      <c r="IL131" s="128" t="s">
        <v>7184</v>
      </c>
      <c r="IM131" s="128">
        <v>0</v>
      </c>
      <c r="IN131" s="128" t="s">
        <v>328</v>
      </c>
      <c r="IO131" s="128" t="s">
        <v>213</v>
      </c>
      <c r="IP131" s="128">
        <v>2</v>
      </c>
      <c r="IQ131" s="128" t="s">
        <v>262</v>
      </c>
      <c r="IR131" s="128" t="s">
        <v>263</v>
      </c>
      <c r="IS131" s="129" t="s">
        <v>60</v>
      </c>
    </row>
    <row r="132" spans="1:253" s="123" customFormat="1" ht="12.75" customHeight="1">
      <c r="A132" s="123" t="s">
        <v>7185</v>
      </c>
      <c r="B132" s="123" t="s">
        <v>512</v>
      </c>
      <c r="C132" s="123" t="s">
        <v>7186</v>
      </c>
      <c r="D132" s="123" t="s">
        <v>7128</v>
      </c>
      <c r="E132" s="123" t="s">
        <v>7129</v>
      </c>
      <c r="F132" s="123" t="s">
        <v>7187</v>
      </c>
      <c r="G132" s="116">
        <v>83430000</v>
      </c>
      <c r="H132" s="117" t="s">
        <v>709</v>
      </c>
      <c r="I132" s="117" t="s">
        <v>213</v>
      </c>
      <c r="J132" s="117">
        <v>2</v>
      </c>
      <c r="K132" s="117" t="s">
        <v>7131</v>
      </c>
      <c r="L132" s="117" t="s">
        <v>7132</v>
      </c>
      <c r="M132" s="118" t="s">
        <v>400</v>
      </c>
      <c r="N132" s="132" t="s">
        <v>7188</v>
      </c>
      <c r="O132" s="119">
        <v>132028</v>
      </c>
      <c r="P132" s="119" t="s">
        <v>7189</v>
      </c>
      <c r="Q132" s="119" t="s">
        <v>213</v>
      </c>
      <c r="R132" s="119">
        <v>2</v>
      </c>
      <c r="S132" s="119" t="s">
        <v>7190</v>
      </c>
      <c r="T132" s="119" t="s">
        <v>7191</v>
      </c>
      <c r="U132" s="120" t="s">
        <v>476</v>
      </c>
      <c r="V132" s="132" t="s">
        <v>7192</v>
      </c>
      <c r="W132" s="117">
        <v>36158000</v>
      </c>
      <c r="X132" s="117" t="s">
        <v>7193</v>
      </c>
      <c r="Y132" s="117" t="s">
        <v>213</v>
      </c>
      <c r="Z132" s="117">
        <v>2</v>
      </c>
      <c r="AA132" s="117" t="s">
        <v>7194</v>
      </c>
      <c r="AB132" s="117" t="s">
        <v>7195</v>
      </c>
      <c r="AC132" s="118" t="s">
        <v>1358</v>
      </c>
      <c r="AD132" s="132" t="s">
        <v>7196</v>
      </c>
      <c r="AE132" s="125">
        <v>5470000</v>
      </c>
      <c r="AF132" s="125" t="s">
        <v>7197</v>
      </c>
      <c r="AG132" s="125" t="s">
        <v>213</v>
      </c>
      <c r="AH132" s="125">
        <v>2</v>
      </c>
      <c r="AI132" s="125" t="s">
        <v>7198</v>
      </c>
      <c r="AJ132" s="125" t="s">
        <v>7199</v>
      </c>
      <c r="AK132" s="126" t="s">
        <v>42</v>
      </c>
      <c r="AL132" s="132" t="s">
        <v>7200</v>
      </c>
      <c r="AM132" s="117">
        <v>3670000</v>
      </c>
      <c r="AN132" s="117" t="s">
        <v>7201</v>
      </c>
      <c r="AO132" s="117" t="s">
        <v>213</v>
      </c>
      <c r="AP132" s="117">
        <v>2</v>
      </c>
      <c r="AQ132" s="117" t="s">
        <v>7202</v>
      </c>
      <c r="AR132" s="117" t="s">
        <v>7203</v>
      </c>
      <c r="AS132" s="118" t="s">
        <v>42</v>
      </c>
      <c r="AT132" s="133" t="s">
        <v>7204</v>
      </c>
      <c r="AU132" s="125" t="s">
        <v>230</v>
      </c>
      <c r="AV132" s="125">
        <v>0</v>
      </c>
      <c r="AW132" s="125" t="s">
        <v>213</v>
      </c>
      <c r="AX132" s="125">
        <v>2</v>
      </c>
      <c r="AY132" s="125" t="s">
        <v>7205</v>
      </c>
      <c r="AZ132" s="125">
        <v>0</v>
      </c>
      <c r="BA132" s="126" t="s">
        <v>476</v>
      </c>
      <c r="BB132" s="132" t="s">
        <v>7206</v>
      </c>
      <c r="BC132" s="117" t="s">
        <v>230</v>
      </c>
      <c r="BD132" s="117">
        <v>0</v>
      </c>
      <c r="BE132" s="117" t="s">
        <v>213</v>
      </c>
      <c r="BF132" s="117">
        <v>2</v>
      </c>
      <c r="BG132" s="117" t="s">
        <v>7207</v>
      </c>
      <c r="BH132" s="117">
        <v>0</v>
      </c>
      <c r="BI132" s="118" t="s">
        <v>476</v>
      </c>
      <c r="BJ132" s="133" t="s">
        <v>7208</v>
      </c>
      <c r="BK132" s="133" t="s">
        <v>230</v>
      </c>
      <c r="BL132" s="133">
        <v>0</v>
      </c>
      <c r="BM132" s="133" t="s">
        <v>213</v>
      </c>
      <c r="BN132" s="133">
        <v>2</v>
      </c>
      <c r="BO132" s="133" t="s">
        <v>7209</v>
      </c>
      <c r="BP132" s="125">
        <v>0</v>
      </c>
      <c r="BQ132" s="134" t="s">
        <v>476</v>
      </c>
      <c r="BR132" s="132" t="s">
        <v>7210</v>
      </c>
      <c r="BS132" s="135">
        <v>0</v>
      </c>
      <c r="BT132" s="135">
        <v>0</v>
      </c>
      <c r="BU132" s="135" t="s">
        <v>213</v>
      </c>
      <c r="BV132" s="135">
        <v>2</v>
      </c>
      <c r="BW132" s="135" t="s">
        <v>7211</v>
      </c>
      <c r="BX132" s="135">
        <v>0</v>
      </c>
      <c r="BY132" s="118" t="s">
        <v>476</v>
      </c>
      <c r="BZ132" s="133" t="s">
        <v>7212</v>
      </c>
      <c r="CA132" s="133">
        <v>0</v>
      </c>
      <c r="CB132" s="133">
        <v>0</v>
      </c>
      <c r="CC132" s="133" t="s">
        <v>213</v>
      </c>
      <c r="CD132" s="133">
        <v>2</v>
      </c>
      <c r="CE132" s="133" t="s">
        <v>7213</v>
      </c>
      <c r="CF132" s="133">
        <v>0</v>
      </c>
      <c r="CG132" s="134" t="s">
        <v>476</v>
      </c>
      <c r="CH132" s="132" t="s">
        <v>7214</v>
      </c>
      <c r="CI132" s="133" t="e">
        <v>#N/A</v>
      </c>
      <c r="CJ132" s="133" t="e">
        <v>#N/A</v>
      </c>
      <c r="CK132" s="133" t="e">
        <v>#N/A</v>
      </c>
      <c r="CL132" s="133" t="e">
        <v>#N/A</v>
      </c>
      <c r="CM132" s="133" t="e">
        <v>#N/A</v>
      </c>
      <c r="CN132" s="133" t="e">
        <v>#N/A</v>
      </c>
      <c r="CO132" s="136" t="e">
        <v>#N/A</v>
      </c>
      <c r="CP132" s="133" t="s">
        <v>7215</v>
      </c>
      <c r="CQ132" s="135" t="s">
        <v>230</v>
      </c>
      <c r="CR132" s="135">
        <v>0</v>
      </c>
      <c r="CS132" s="135" t="s">
        <v>213</v>
      </c>
      <c r="CT132" s="135">
        <v>2</v>
      </c>
      <c r="CU132" s="135" t="s">
        <v>7216</v>
      </c>
      <c r="CV132" s="135">
        <v>0</v>
      </c>
      <c r="CW132" s="118" t="s">
        <v>476</v>
      </c>
      <c r="CX132" s="133" t="s">
        <v>7217</v>
      </c>
      <c r="CY132" s="125">
        <v>1909000</v>
      </c>
      <c r="CZ132" s="125" t="s">
        <v>7218</v>
      </c>
      <c r="DA132" s="125" t="s">
        <v>300</v>
      </c>
      <c r="DB132" s="125">
        <v>3</v>
      </c>
      <c r="DC132" s="125" t="s">
        <v>7219</v>
      </c>
      <c r="DD132" s="125" t="s">
        <v>7220</v>
      </c>
      <c r="DE132" s="131" t="s">
        <v>42</v>
      </c>
      <c r="DF132" s="132" t="s">
        <v>7221</v>
      </c>
      <c r="DG132" s="117">
        <v>30687000</v>
      </c>
      <c r="DH132" s="135" t="s">
        <v>7218</v>
      </c>
      <c r="DI132" s="135" t="s">
        <v>300</v>
      </c>
      <c r="DJ132" s="135">
        <v>3</v>
      </c>
      <c r="DK132" s="135" t="s">
        <v>7219</v>
      </c>
      <c r="DL132" s="135" t="s">
        <v>7220</v>
      </c>
      <c r="DM132" s="118" t="s">
        <v>42</v>
      </c>
      <c r="DN132" s="133" t="s">
        <v>7222</v>
      </c>
      <c r="DO132" s="125">
        <v>3562000</v>
      </c>
      <c r="DP132" s="133" t="s">
        <v>7218</v>
      </c>
      <c r="DQ132" s="133" t="s">
        <v>300</v>
      </c>
      <c r="DR132" s="133">
        <v>3</v>
      </c>
      <c r="DS132" s="133" t="s">
        <v>7219</v>
      </c>
      <c r="DT132" s="133" t="s">
        <v>7220</v>
      </c>
      <c r="DU132" s="134" t="s">
        <v>42</v>
      </c>
      <c r="DV132" s="132" t="s">
        <v>7223</v>
      </c>
      <c r="DW132" s="117">
        <v>1652000</v>
      </c>
      <c r="DX132" s="135" t="s">
        <v>7218</v>
      </c>
      <c r="DY132" s="135" t="s">
        <v>300</v>
      </c>
      <c r="DZ132" s="135">
        <v>3</v>
      </c>
      <c r="EA132" s="135" t="s">
        <v>7219</v>
      </c>
      <c r="EB132" s="135" t="s">
        <v>7220</v>
      </c>
      <c r="EC132" s="118" t="s">
        <v>42</v>
      </c>
      <c r="ED132" s="133" t="s">
        <v>7224</v>
      </c>
      <c r="EE132" s="125">
        <v>257000</v>
      </c>
      <c r="EF132" s="133" t="s">
        <v>7218</v>
      </c>
      <c r="EG132" s="133" t="s">
        <v>300</v>
      </c>
      <c r="EH132" s="133">
        <v>3</v>
      </c>
      <c r="EI132" s="133" t="s">
        <v>7219</v>
      </c>
      <c r="EJ132" s="133" t="s">
        <v>7220</v>
      </c>
      <c r="EK132" s="134" t="s">
        <v>42</v>
      </c>
      <c r="EL132" s="132" t="s">
        <v>7225</v>
      </c>
      <c r="EM132" s="117">
        <v>0</v>
      </c>
      <c r="EN132" s="135" t="s">
        <v>7218</v>
      </c>
      <c r="EO132" s="135" t="s">
        <v>300</v>
      </c>
      <c r="EP132" s="135">
        <v>3</v>
      </c>
      <c r="EQ132" s="135" t="s">
        <v>7219</v>
      </c>
      <c r="ER132" s="135" t="s">
        <v>7220</v>
      </c>
      <c r="ES132" s="118" t="s">
        <v>42</v>
      </c>
      <c r="ET132" s="133" t="s">
        <v>7226</v>
      </c>
      <c r="EU132" s="133">
        <v>407</v>
      </c>
      <c r="EV132" s="133" t="s">
        <v>7170</v>
      </c>
      <c r="EW132" s="133" t="s">
        <v>300</v>
      </c>
      <c r="EX132" s="133">
        <v>3</v>
      </c>
      <c r="EY132" s="133" t="s">
        <v>7171</v>
      </c>
      <c r="EZ132" s="133" t="s">
        <v>7154</v>
      </c>
      <c r="FA132" s="134" t="s">
        <v>60</v>
      </c>
      <c r="FB132" s="132" t="s">
        <v>7227</v>
      </c>
      <c r="FC132" s="135">
        <v>2</v>
      </c>
      <c r="FD132" s="135">
        <v>0</v>
      </c>
      <c r="FE132" s="135" t="s">
        <v>213</v>
      </c>
      <c r="FF132" s="135">
        <v>2</v>
      </c>
      <c r="FG132" s="135" t="s">
        <v>7228</v>
      </c>
      <c r="FH132" s="135">
        <v>0</v>
      </c>
      <c r="FI132" s="118" t="s">
        <v>476</v>
      </c>
      <c r="FJ132" s="132" t="s">
        <v>7229</v>
      </c>
      <c r="FK132" s="133" t="s">
        <v>230</v>
      </c>
      <c r="FL132" s="133">
        <v>0</v>
      </c>
      <c r="FM132" s="133" t="s">
        <v>213</v>
      </c>
      <c r="FN132" s="133">
        <v>2</v>
      </c>
      <c r="FO132" s="133" t="s">
        <v>7230</v>
      </c>
      <c r="FP132" s="125">
        <v>0</v>
      </c>
      <c r="FQ132" s="126" t="s">
        <v>476</v>
      </c>
      <c r="FR132" s="132" t="s">
        <v>7231</v>
      </c>
      <c r="FS132" s="135" t="s">
        <v>230</v>
      </c>
      <c r="FT132" s="135">
        <v>0</v>
      </c>
      <c r="FU132" s="135" t="s">
        <v>213</v>
      </c>
      <c r="FV132" s="135">
        <v>2</v>
      </c>
      <c r="FW132" s="135" t="s">
        <v>7230</v>
      </c>
      <c r="FX132" s="135">
        <v>0</v>
      </c>
      <c r="FY132" s="118" t="s">
        <v>476</v>
      </c>
      <c r="FZ132" s="133" t="s">
        <v>7232</v>
      </c>
      <c r="GA132" s="133">
        <v>0</v>
      </c>
      <c r="GB132" s="133" t="s">
        <v>328</v>
      </c>
      <c r="GC132" s="133" t="s">
        <v>213</v>
      </c>
      <c r="GD132" s="133">
        <v>2</v>
      </c>
      <c r="GE132" s="133" t="s">
        <v>262</v>
      </c>
      <c r="GF132" s="133" t="s">
        <v>263</v>
      </c>
      <c r="GG132" s="134" t="s">
        <v>60</v>
      </c>
      <c r="GH132" s="132" t="s">
        <v>7233</v>
      </c>
      <c r="GI132" s="135">
        <v>0</v>
      </c>
      <c r="GJ132" s="135" t="s">
        <v>328</v>
      </c>
      <c r="GK132" s="135" t="s">
        <v>213</v>
      </c>
      <c r="GL132" s="135">
        <v>2</v>
      </c>
      <c r="GM132" s="135" t="s">
        <v>262</v>
      </c>
      <c r="GN132" s="135" t="s">
        <v>263</v>
      </c>
      <c r="GO132" s="118" t="s">
        <v>60</v>
      </c>
      <c r="GP132" s="133" t="s">
        <v>7234</v>
      </c>
      <c r="GQ132" s="133">
        <v>1</v>
      </c>
      <c r="GR132" s="133" t="s">
        <v>328</v>
      </c>
      <c r="GS132" s="133" t="s">
        <v>213</v>
      </c>
      <c r="GT132" s="133">
        <v>2</v>
      </c>
      <c r="GU132" s="133" t="s">
        <v>262</v>
      </c>
      <c r="GV132" s="133" t="s">
        <v>263</v>
      </c>
      <c r="GW132" s="134" t="s">
        <v>60</v>
      </c>
      <c r="GX132" s="132" t="s">
        <v>7235</v>
      </c>
      <c r="GY132" s="135">
        <v>0</v>
      </c>
      <c r="GZ132" s="135" t="s">
        <v>328</v>
      </c>
      <c r="HA132" s="135" t="s">
        <v>213</v>
      </c>
      <c r="HB132" s="135">
        <v>2</v>
      </c>
      <c r="HC132" s="135" t="s">
        <v>262</v>
      </c>
      <c r="HD132" s="135" t="s">
        <v>263</v>
      </c>
      <c r="HE132" s="118" t="s">
        <v>60</v>
      </c>
      <c r="HF132" s="133" t="s">
        <v>7236</v>
      </c>
      <c r="HG132" s="133">
        <v>2</v>
      </c>
      <c r="HH132" s="133" t="s">
        <v>328</v>
      </c>
      <c r="HI132" s="133" t="s">
        <v>213</v>
      </c>
      <c r="HJ132" s="133">
        <v>2</v>
      </c>
      <c r="HK132" s="133" t="s">
        <v>262</v>
      </c>
      <c r="HL132" s="133" t="s">
        <v>263</v>
      </c>
      <c r="HM132" s="134" t="s">
        <v>60</v>
      </c>
      <c r="HN132" s="132" t="s">
        <v>7237</v>
      </c>
      <c r="HO132" s="135">
        <v>2</v>
      </c>
      <c r="HP132" s="135" t="s">
        <v>328</v>
      </c>
      <c r="HQ132" s="135" t="s">
        <v>213</v>
      </c>
      <c r="HR132" s="135">
        <v>2</v>
      </c>
      <c r="HS132" s="135" t="s">
        <v>262</v>
      </c>
      <c r="HT132" s="135" t="s">
        <v>263</v>
      </c>
      <c r="HU132" s="118" t="s">
        <v>60</v>
      </c>
      <c r="HV132" s="133" t="s">
        <v>7238</v>
      </c>
      <c r="HW132" s="133">
        <v>0</v>
      </c>
      <c r="HX132" s="133" t="s">
        <v>328</v>
      </c>
      <c r="HY132" s="133" t="s">
        <v>213</v>
      </c>
      <c r="HZ132" s="133">
        <v>2</v>
      </c>
      <c r="IA132" s="133" t="s">
        <v>262</v>
      </c>
      <c r="IB132" s="133" t="s">
        <v>263</v>
      </c>
      <c r="IC132" s="134" t="s">
        <v>60</v>
      </c>
      <c r="ID132" s="132" t="s">
        <v>7239</v>
      </c>
      <c r="IE132" s="135">
        <v>3</v>
      </c>
      <c r="IF132" s="135" t="s">
        <v>328</v>
      </c>
      <c r="IG132" s="135" t="s">
        <v>213</v>
      </c>
      <c r="IH132" s="135">
        <v>2</v>
      </c>
      <c r="II132" s="135" t="s">
        <v>262</v>
      </c>
      <c r="IJ132" s="135" t="s">
        <v>263</v>
      </c>
      <c r="IK132" s="118" t="s">
        <v>60</v>
      </c>
      <c r="IL132" s="133" t="s">
        <v>7240</v>
      </c>
      <c r="IM132" s="133">
        <v>0</v>
      </c>
      <c r="IN132" s="133" t="s">
        <v>328</v>
      </c>
      <c r="IO132" s="133" t="s">
        <v>213</v>
      </c>
      <c r="IP132" s="133">
        <v>2</v>
      </c>
      <c r="IQ132" s="133" t="s">
        <v>262</v>
      </c>
      <c r="IR132" s="133" t="s">
        <v>263</v>
      </c>
      <c r="IS132" s="134" t="s">
        <v>60</v>
      </c>
    </row>
    <row r="133" spans="1:253" s="123" customFormat="1" ht="12.75" customHeight="1">
      <c r="A133" s="123" t="s">
        <v>7241</v>
      </c>
      <c r="B133" s="123" t="s">
        <v>512</v>
      </c>
      <c r="C133" s="123" t="s">
        <v>7242</v>
      </c>
      <c r="D133" s="123" t="s">
        <v>7128</v>
      </c>
      <c r="E133" s="123" t="s">
        <v>7129</v>
      </c>
      <c r="F133" s="123" t="s">
        <v>7243</v>
      </c>
      <c r="G133" s="116">
        <v>83430000</v>
      </c>
      <c r="H133" s="117" t="s">
        <v>709</v>
      </c>
      <c r="I133" s="117" t="s">
        <v>213</v>
      </c>
      <c r="J133" s="117">
        <v>2</v>
      </c>
      <c r="K133" s="117" t="s">
        <v>7131</v>
      </c>
      <c r="L133" s="117" t="s">
        <v>7132</v>
      </c>
      <c r="M133" s="118" t="s">
        <v>400</v>
      </c>
      <c r="N133" s="127" t="s">
        <v>7244</v>
      </c>
      <c r="O133" s="119">
        <v>177504</v>
      </c>
      <c r="P133" s="119" t="s">
        <v>7245</v>
      </c>
      <c r="Q133" s="119" t="s">
        <v>213</v>
      </c>
      <c r="R133" s="119">
        <v>2</v>
      </c>
      <c r="S133" s="119">
        <v>0</v>
      </c>
      <c r="T133" s="119" t="s">
        <v>7132</v>
      </c>
      <c r="U133" s="120" t="s">
        <v>476</v>
      </c>
      <c r="V133" s="127" t="s">
        <v>7246</v>
      </c>
      <c r="W133" s="117">
        <v>37626000</v>
      </c>
      <c r="X133" s="117" t="s">
        <v>7247</v>
      </c>
      <c r="Y133" s="117" t="s">
        <v>213</v>
      </c>
      <c r="Z133" s="117">
        <v>2</v>
      </c>
      <c r="AA133" s="117" t="s">
        <v>7248</v>
      </c>
      <c r="AB133" s="117" t="s">
        <v>7249</v>
      </c>
      <c r="AC133" s="118" t="s">
        <v>476</v>
      </c>
      <c r="AD133" s="127" t="s">
        <v>7250</v>
      </c>
      <c r="AE133" s="125">
        <v>5800000</v>
      </c>
      <c r="AF133" s="125" t="s">
        <v>7142</v>
      </c>
      <c r="AG133" s="125" t="s">
        <v>213</v>
      </c>
      <c r="AH133" s="125">
        <v>2</v>
      </c>
      <c r="AI133" s="125" t="s">
        <v>7251</v>
      </c>
      <c r="AJ133" s="125" t="s">
        <v>7252</v>
      </c>
      <c r="AK133" s="126" t="s">
        <v>42</v>
      </c>
      <c r="AL133" s="127" t="s">
        <v>7253</v>
      </c>
      <c r="AM133" s="117">
        <v>4000000</v>
      </c>
      <c r="AN133" s="117" t="s">
        <v>7146</v>
      </c>
      <c r="AO133" s="117" t="s">
        <v>213</v>
      </c>
      <c r="AP133" s="117">
        <v>2</v>
      </c>
      <c r="AQ133" s="117" t="s">
        <v>7254</v>
      </c>
      <c r="AR133" s="117" t="s">
        <v>7148</v>
      </c>
      <c r="AS133" s="118" t="s">
        <v>42</v>
      </c>
      <c r="AT133" s="128" t="s">
        <v>7255</v>
      </c>
      <c r="AU133" s="125" t="s">
        <v>230</v>
      </c>
      <c r="AV133" s="125">
        <v>0</v>
      </c>
      <c r="AW133" s="125" t="s">
        <v>213</v>
      </c>
      <c r="AX133" s="125">
        <v>2</v>
      </c>
      <c r="AY133" s="125">
        <v>0</v>
      </c>
      <c r="AZ133" s="125">
        <v>0</v>
      </c>
      <c r="BA133" s="126" t="s">
        <v>476</v>
      </c>
      <c r="BB133" s="127" t="s">
        <v>7256</v>
      </c>
      <c r="BC133" s="117" t="s">
        <v>230</v>
      </c>
      <c r="BD133" s="117">
        <v>0</v>
      </c>
      <c r="BE133" s="117" t="s">
        <v>213</v>
      </c>
      <c r="BF133" s="117">
        <v>2</v>
      </c>
      <c r="BG133" s="117">
        <v>0</v>
      </c>
      <c r="BH133" s="117">
        <v>0</v>
      </c>
      <c r="BI133" s="118" t="s">
        <v>476</v>
      </c>
      <c r="BJ133" s="128" t="s">
        <v>7257</v>
      </c>
      <c r="BK133" s="128">
        <v>31</v>
      </c>
      <c r="BL133" s="128" t="s">
        <v>5596</v>
      </c>
      <c r="BM133" s="128" t="s">
        <v>300</v>
      </c>
      <c r="BN133" s="128">
        <v>3</v>
      </c>
      <c r="BO133" s="128" t="s">
        <v>7258</v>
      </c>
      <c r="BP133" s="125" t="s">
        <v>609</v>
      </c>
      <c r="BQ133" s="129" t="s">
        <v>42</v>
      </c>
      <c r="BR133" s="127" t="s">
        <v>7259</v>
      </c>
      <c r="BS133" s="121">
        <v>0</v>
      </c>
      <c r="BT133" s="121">
        <v>0</v>
      </c>
      <c r="BU133" s="121" t="s">
        <v>213</v>
      </c>
      <c r="BV133" s="121">
        <v>2</v>
      </c>
      <c r="BW133" s="121">
        <v>0</v>
      </c>
      <c r="BX133" s="121">
        <v>0</v>
      </c>
      <c r="BY133" s="118" t="s">
        <v>476</v>
      </c>
      <c r="BZ133" s="128" t="s">
        <v>7260</v>
      </c>
      <c r="CA133" s="128">
        <v>0</v>
      </c>
      <c r="CB133" s="128">
        <v>0</v>
      </c>
      <c r="CC133" s="128" t="s">
        <v>213</v>
      </c>
      <c r="CD133" s="128">
        <v>2</v>
      </c>
      <c r="CE133" s="128">
        <v>0</v>
      </c>
      <c r="CF133" s="128">
        <v>0</v>
      </c>
      <c r="CG133" s="129" t="s">
        <v>476</v>
      </c>
      <c r="CH133" s="127" t="s">
        <v>7261</v>
      </c>
      <c r="CI133" s="128" t="e">
        <v>#N/A</v>
      </c>
      <c r="CJ133" s="128" t="e">
        <v>#N/A</v>
      </c>
      <c r="CK133" s="128" t="e">
        <v>#N/A</v>
      </c>
      <c r="CL133" s="128" t="e">
        <v>#N/A</v>
      </c>
      <c r="CM133" s="128" t="e">
        <v>#N/A</v>
      </c>
      <c r="CN133" s="128" t="e">
        <v>#N/A</v>
      </c>
      <c r="CO133" s="130" t="e">
        <v>#N/A</v>
      </c>
      <c r="CP133" s="128" t="s">
        <v>7262</v>
      </c>
      <c r="CQ133" s="121" t="s">
        <v>230</v>
      </c>
      <c r="CR133" s="121">
        <v>0</v>
      </c>
      <c r="CS133" s="121" t="s">
        <v>213</v>
      </c>
      <c r="CT133" s="121">
        <v>2</v>
      </c>
      <c r="CU133" s="121">
        <v>0</v>
      </c>
      <c r="CV133" s="121">
        <v>0</v>
      </c>
      <c r="CW133" s="118" t="s">
        <v>476</v>
      </c>
      <c r="CX133" s="128" t="s">
        <v>7263</v>
      </c>
      <c r="CY133" s="125">
        <v>2239000</v>
      </c>
      <c r="CZ133" s="125" t="s">
        <v>7161</v>
      </c>
      <c r="DA133" s="125" t="s">
        <v>300</v>
      </c>
      <c r="DB133" s="125">
        <v>3</v>
      </c>
      <c r="DC133" s="125" t="s">
        <v>7264</v>
      </c>
      <c r="DD133" s="125" t="s">
        <v>7265</v>
      </c>
      <c r="DE133" s="131" t="s">
        <v>42</v>
      </c>
      <c r="DF133" s="127" t="s">
        <v>7266</v>
      </c>
      <c r="DG133" s="117">
        <v>31826000</v>
      </c>
      <c r="DH133" s="121" t="s">
        <v>7161</v>
      </c>
      <c r="DI133" s="121" t="s">
        <v>300</v>
      </c>
      <c r="DJ133" s="121">
        <v>3</v>
      </c>
      <c r="DK133" s="121" t="s">
        <v>7264</v>
      </c>
      <c r="DL133" s="121" t="s">
        <v>7265</v>
      </c>
      <c r="DM133" s="118" t="s">
        <v>42</v>
      </c>
      <c r="DN133" s="128" t="s">
        <v>7267</v>
      </c>
      <c r="DO133" s="125">
        <v>3562000</v>
      </c>
      <c r="DP133" s="128" t="s">
        <v>7161</v>
      </c>
      <c r="DQ133" s="128" t="s">
        <v>300</v>
      </c>
      <c r="DR133" s="128">
        <v>3</v>
      </c>
      <c r="DS133" s="128" t="s">
        <v>7264</v>
      </c>
      <c r="DT133" s="128" t="s">
        <v>7265</v>
      </c>
      <c r="DU133" s="129" t="s">
        <v>42</v>
      </c>
      <c r="DV133" s="127" t="s">
        <v>7268</v>
      </c>
      <c r="DW133" s="117">
        <v>1652000</v>
      </c>
      <c r="DX133" s="121" t="s">
        <v>7161</v>
      </c>
      <c r="DY133" s="121" t="s">
        <v>300</v>
      </c>
      <c r="DZ133" s="121">
        <v>3</v>
      </c>
      <c r="EA133" s="121" t="s">
        <v>7264</v>
      </c>
      <c r="EB133" s="121" t="s">
        <v>7265</v>
      </c>
      <c r="EC133" s="118" t="s">
        <v>42</v>
      </c>
      <c r="ED133" s="128" t="s">
        <v>7269</v>
      </c>
      <c r="EE133" s="125">
        <v>587000</v>
      </c>
      <c r="EF133" s="128" t="s">
        <v>7161</v>
      </c>
      <c r="EG133" s="128" t="s">
        <v>300</v>
      </c>
      <c r="EH133" s="128">
        <v>3</v>
      </c>
      <c r="EI133" s="128" t="s">
        <v>7264</v>
      </c>
      <c r="EJ133" s="128" t="s">
        <v>7265</v>
      </c>
      <c r="EK133" s="129" t="s">
        <v>42</v>
      </c>
      <c r="EL133" s="127" t="s">
        <v>7270</v>
      </c>
      <c r="EM133" s="117">
        <v>0</v>
      </c>
      <c r="EN133" s="121" t="s">
        <v>7161</v>
      </c>
      <c r="EO133" s="121" t="s">
        <v>300</v>
      </c>
      <c r="EP133" s="121">
        <v>3</v>
      </c>
      <c r="EQ133" s="121" t="s">
        <v>7264</v>
      </c>
      <c r="ER133" s="121" t="s">
        <v>7265</v>
      </c>
      <c r="ES133" s="118" t="s">
        <v>42</v>
      </c>
      <c r="ET133" s="128" t="s">
        <v>7271</v>
      </c>
      <c r="EU133" s="128">
        <v>407</v>
      </c>
      <c r="EV133" s="128" t="s">
        <v>7170</v>
      </c>
      <c r="EW133" s="128" t="s">
        <v>300</v>
      </c>
      <c r="EX133" s="128">
        <v>3</v>
      </c>
      <c r="EY133" s="128" t="s">
        <v>7171</v>
      </c>
      <c r="EZ133" s="128" t="s">
        <v>7154</v>
      </c>
      <c r="FA133" s="129" t="s">
        <v>60</v>
      </c>
      <c r="FB133" s="127" t="s">
        <v>7272</v>
      </c>
      <c r="FC133" s="121">
        <v>2</v>
      </c>
      <c r="FD133" s="121">
        <v>0</v>
      </c>
      <c r="FE133" s="121" t="s">
        <v>213</v>
      </c>
      <c r="FF133" s="121">
        <v>2</v>
      </c>
      <c r="FG133" s="121" t="s">
        <v>7273</v>
      </c>
      <c r="FH133" s="121">
        <v>0</v>
      </c>
      <c r="FI133" s="118" t="s">
        <v>476</v>
      </c>
      <c r="FJ133" s="127" t="s">
        <v>7274</v>
      </c>
      <c r="FK133" s="128" t="s">
        <v>230</v>
      </c>
      <c r="FL133" s="128">
        <v>0</v>
      </c>
      <c r="FM133" s="128" t="s">
        <v>213</v>
      </c>
      <c r="FN133" s="128">
        <v>2</v>
      </c>
      <c r="FO133" s="128" t="s">
        <v>7275</v>
      </c>
      <c r="FP133" s="125">
        <v>0</v>
      </c>
      <c r="FQ133" s="126" t="s">
        <v>476</v>
      </c>
      <c r="FR133" s="127" t="s">
        <v>7276</v>
      </c>
      <c r="FS133" s="121" t="s">
        <v>230</v>
      </c>
      <c r="FT133" s="121">
        <v>0</v>
      </c>
      <c r="FU133" s="121" t="s">
        <v>213</v>
      </c>
      <c r="FV133" s="121">
        <v>2</v>
      </c>
      <c r="FW133" s="121" t="s">
        <v>7277</v>
      </c>
      <c r="FX133" s="121">
        <v>0</v>
      </c>
      <c r="FY133" s="118" t="s">
        <v>476</v>
      </c>
      <c r="FZ133" s="128" t="s">
        <v>7278</v>
      </c>
      <c r="GA133" s="128">
        <v>0</v>
      </c>
      <c r="GB133" s="128" t="s">
        <v>328</v>
      </c>
      <c r="GC133" s="128" t="s">
        <v>213</v>
      </c>
      <c r="GD133" s="128">
        <v>2</v>
      </c>
      <c r="GE133" s="128" t="s">
        <v>262</v>
      </c>
      <c r="GF133" s="128" t="s">
        <v>263</v>
      </c>
      <c r="GG133" s="129" t="s">
        <v>60</v>
      </c>
      <c r="GH133" s="127" t="s">
        <v>7279</v>
      </c>
      <c r="GI133" s="121">
        <v>0</v>
      </c>
      <c r="GJ133" s="121" t="s">
        <v>328</v>
      </c>
      <c r="GK133" s="121" t="s">
        <v>213</v>
      </c>
      <c r="GL133" s="121">
        <v>2</v>
      </c>
      <c r="GM133" s="121" t="s">
        <v>262</v>
      </c>
      <c r="GN133" s="121" t="s">
        <v>263</v>
      </c>
      <c r="GO133" s="118" t="s">
        <v>60</v>
      </c>
      <c r="GP133" s="128" t="s">
        <v>7280</v>
      </c>
      <c r="GQ133" s="128">
        <v>1</v>
      </c>
      <c r="GR133" s="128" t="s">
        <v>328</v>
      </c>
      <c r="GS133" s="128" t="s">
        <v>213</v>
      </c>
      <c r="GT133" s="128">
        <v>2</v>
      </c>
      <c r="GU133" s="128" t="s">
        <v>262</v>
      </c>
      <c r="GV133" s="128" t="s">
        <v>263</v>
      </c>
      <c r="GW133" s="129" t="s">
        <v>60</v>
      </c>
      <c r="GX133" s="127" t="s">
        <v>7281</v>
      </c>
      <c r="GY133" s="121">
        <v>0</v>
      </c>
      <c r="GZ133" s="121" t="s">
        <v>328</v>
      </c>
      <c r="HA133" s="121" t="s">
        <v>213</v>
      </c>
      <c r="HB133" s="121">
        <v>2</v>
      </c>
      <c r="HC133" s="121" t="s">
        <v>262</v>
      </c>
      <c r="HD133" s="121" t="s">
        <v>263</v>
      </c>
      <c r="HE133" s="118" t="s">
        <v>60</v>
      </c>
      <c r="HF133" s="128" t="s">
        <v>7282</v>
      </c>
      <c r="HG133" s="128">
        <v>2</v>
      </c>
      <c r="HH133" s="128" t="s">
        <v>328</v>
      </c>
      <c r="HI133" s="128" t="s">
        <v>213</v>
      </c>
      <c r="HJ133" s="128">
        <v>2</v>
      </c>
      <c r="HK133" s="128" t="s">
        <v>262</v>
      </c>
      <c r="HL133" s="128" t="s">
        <v>263</v>
      </c>
      <c r="HM133" s="129" t="s">
        <v>60</v>
      </c>
      <c r="HN133" s="127" t="s">
        <v>7283</v>
      </c>
      <c r="HO133" s="121">
        <v>2</v>
      </c>
      <c r="HP133" s="121" t="s">
        <v>328</v>
      </c>
      <c r="HQ133" s="121" t="s">
        <v>213</v>
      </c>
      <c r="HR133" s="121">
        <v>2</v>
      </c>
      <c r="HS133" s="121" t="s">
        <v>262</v>
      </c>
      <c r="HT133" s="121" t="s">
        <v>263</v>
      </c>
      <c r="HU133" s="118" t="s">
        <v>60</v>
      </c>
      <c r="HV133" s="128" t="s">
        <v>7284</v>
      </c>
      <c r="HW133" s="128">
        <v>0</v>
      </c>
      <c r="HX133" s="128" t="s">
        <v>328</v>
      </c>
      <c r="HY133" s="128" t="s">
        <v>213</v>
      </c>
      <c r="HZ133" s="128">
        <v>2</v>
      </c>
      <c r="IA133" s="128" t="s">
        <v>262</v>
      </c>
      <c r="IB133" s="128" t="s">
        <v>263</v>
      </c>
      <c r="IC133" s="129" t="s">
        <v>60</v>
      </c>
      <c r="ID133" s="127" t="s">
        <v>7285</v>
      </c>
      <c r="IE133" s="121">
        <v>3</v>
      </c>
      <c r="IF133" s="121" t="s">
        <v>328</v>
      </c>
      <c r="IG133" s="121" t="s">
        <v>213</v>
      </c>
      <c r="IH133" s="121">
        <v>2</v>
      </c>
      <c r="II133" s="121" t="s">
        <v>262</v>
      </c>
      <c r="IJ133" s="121" t="s">
        <v>263</v>
      </c>
      <c r="IK133" s="118" t="s">
        <v>60</v>
      </c>
      <c r="IL133" s="128" t="s">
        <v>7286</v>
      </c>
      <c r="IM133" s="128">
        <v>0</v>
      </c>
      <c r="IN133" s="128" t="s">
        <v>328</v>
      </c>
      <c r="IO133" s="128" t="s">
        <v>213</v>
      </c>
      <c r="IP133" s="128">
        <v>2</v>
      </c>
      <c r="IQ133" s="128" t="s">
        <v>262</v>
      </c>
      <c r="IR133" s="128" t="s">
        <v>263</v>
      </c>
      <c r="IS133" s="129" t="s">
        <v>60</v>
      </c>
    </row>
    <row r="134" spans="1:253" s="123" customFormat="1" ht="12.75" customHeight="1">
      <c r="A134" s="123" t="s">
        <v>7287</v>
      </c>
      <c r="B134" s="123" t="s">
        <v>273</v>
      </c>
      <c r="C134" s="123" t="s">
        <v>7288</v>
      </c>
      <c r="D134" s="123" t="s">
        <v>7128</v>
      </c>
      <c r="E134" s="123" t="s">
        <v>7129</v>
      </c>
      <c r="F134" s="123" t="s">
        <v>7289</v>
      </c>
      <c r="G134" s="116">
        <v>83430000</v>
      </c>
      <c r="H134" s="117" t="s">
        <v>709</v>
      </c>
      <c r="I134" s="117" t="s">
        <v>213</v>
      </c>
      <c r="J134" s="117">
        <v>2</v>
      </c>
      <c r="K134" s="117" t="s">
        <v>7131</v>
      </c>
      <c r="L134" s="117" t="s">
        <v>7132</v>
      </c>
      <c r="M134" s="118" t="s">
        <v>400</v>
      </c>
      <c r="N134" s="127" t="s">
        <v>7290</v>
      </c>
      <c r="O134" s="119">
        <v>195587</v>
      </c>
      <c r="P134" s="119" t="s">
        <v>7291</v>
      </c>
      <c r="Q134" s="119" t="s">
        <v>213</v>
      </c>
      <c r="R134" s="119">
        <v>2</v>
      </c>
      <c r="S134" s="119">
        <v>0</v>
      </c>
      <c r="T134" s="119" t="s">
        <v>7292</v>
      </c>
      <c r="U134" s="120" t="s">
        <v>476</v>
      </c>
      <c r="V134" s="127" t="s">
        <v>7293</v>
      </c>
      <c r="W134" s="117">
        <v>12974000</v>
      </c>
      <c r="X134" s="117" t="s">
        <v>7294</v>
      </c>
      <c r="Y134" s="117" t="s">
        <v>213</v>
      </c>
      <c r="Z134" s="117">
        <v>2</v>
      </c>
      <c r="AA134" s="117">
        <v>0</v>
      </c>
      <c r="AB134" s="117" t="s">
        <v>7295</v>
      </c>
      <c r="AC134" s="118" t="s">
        <v>476</v>
      </c>
      <c r="AD134" s="127" t="s">
        <v>7296</v>
      </c>
      <c r="AE134" s="125" t="s">
        <v>230</v>
      </c>
      <c r="AF134" s="125">
        <v>0</v>
      </c>
      <c r="AG134" s="125" t="s">
        <v>213</v>
      </c>
      <c r="AH134" s="125">
        <v>2</v>
      </c>
      <c r="AI134" s="125">
        <v>0</v>
      </c>
      <c r="AJ134" s="125">
        <v>0</v>
      </c>
      <c r="AK134" s="126" t="s">
        <v>476</v>
      </c>
      <c r="AL134" s="127" t="s">
        <v>7297</v>
      </c>
      <c r="AM134" s="117" t="s">
        <v>230</v>
      </c>
      <c r="AN134" s="117">
        <v>0</v>
      </c>
      <c r="AO134" s="117" t="s">
        <v>213</v>
      </c>
      <c r="AP134" s="117">
        <v>2</v>
      </c>
      <c r="AQ134" s="117" t="s">
        <v>7298</v>
      </c>
      <c r="AR134" s="117" t="s">
        <v>7299</v>
      </c>
      <c r="AS134" s="118" t="s">
        <v>476</v>
      </c>
      <c r="AT134" s="128" t="s">
        <v>7300</v>
      </c>
      <c r="AU134" s="125" t="s">
        <v>230</v>
      </c>
      <c r="AV134" s="125">
        <v>0</v>
      </c>
      <c r="AW134" s="125" t="s">
        <v>213</v>
      </c>
      <c r="AX134" s="125">
        <v>2</v>
      </c>
      <c r="AY134" s="125">
        <v>0</v>
      </c>
      <c r="AZ134" s="125">
        <v>0</v>
      </c>
      <c r="BA134" s="126" t="s">
        <v>476</v>
      </c>
      <c r="BB134" s="127" t="s">
        <v>7301</v>
      </c>
      <c r="BC134" s="117" t="s">
        <v>230</v>
      </c>
      <c r="BD134" s="117">
        <v>0</v>
      </c>
      <c r="BE134" s="117" t="s">
        <v>213</v>
      </c>
      <c r="BF134" s="117">
        <v>2</v>
      </c>
      <c r="BG134" s="117">
        <v>0</v>
      </c>
      <c r="BH134" s="117">
        <v>0</v>
      </c>
      <c r="BI134" s="118" t="s">
        <v>476</v>
      </c>
      <c r="BJ134" s="128" t="s">
        <v>7302</v>
      </c>
      <c r="BK134" s="128">
        <v>85</v>
      </c>
      <c r="BL134" s="128" t="s">
        <v>7303</v>
      </c>
      <c r="BM134" s="128" t="s">
        <v>300</v>
      </c>
      <c r="BN134" s="128">
        <v>3</v>
      </c>
      <c r="BO134" s="128" t="s">
        <v>7304</v>
      </c>
      <c r="BP134" s="125" t="s">
        <v>730</v>
      </c>
      <c r="BQ134" s="129" t="s">
        <v>42</v>
      </c>
      <c r="BR134" s="127" t="s">
        <v>7305</v>
      </c>
      <c r="BS134" s="121" t="s">
        <v>230</v>
      </c>
      <c r="BT134" s="121">
        <v>0</v>
      </c>
      <c r="BU134" s="121" t="s">
        <v>213</v>
      </c>
      <c r="BV134" s="121">
        <v>2</v>
      </c>
      <c r="BW134" s="121">
        <v>0</v>
      </c>
      <c r="BX134" s="121">
        <v>0</v>
      </c>
      <c r="BY134" s="118" t="s">
        <v>476</v>
      </c>
      <c r="BZ134" s="128" t="s">
        <v>7306</v>
      </c>
      <c r="CA134" s="128" t="s">
        <v>230</v>
      </c>
      <c r="CB134" s="128" t="s">
        <v>230</v>
      </c>
      <c r="CC134" s="128" t="s">
        <v>230</v>
      </c>
      <c r="CD134" s="128" t="s">
        <v>230</v>
      </c>
      <c r="CE134" s="128">
        <v>0</v>
      </c>
      <c r="CF134" s="128">
        <v>0</v>
      </c>
      <c r="CG134" s="129" t="s">
        <v>476</v>
      </c>
      <c r="CH134" s="127" t="s">
        <v>7307</v>
      </c>
      <c r="CI134" s="128" t="e">
        <v>#N/A</v>
      </c>
      <c r="CJ134" s="128" t="e">
        <v>#N/A</v>
      </c>
      <c r="CK134" s="128" t="e">
        <v>#N/A</v>
      </c>
      <c r="CL134" s="128" t="e">
        <v>#N/A</v>
      </c>
      <c r="CM134" s="128" t="e">
        <v>#N/A</v>
      </c>
      <c r="CN134" s="128" t="e">
        <v>#N/A</v>
      </c>
      <c r="CO134" s="130" t="e">
        <v>#N/A</v>
      </c>
      <c r="CP134" s="128" t="s">
        <v>7308</v>
      </c>
      <c r="CQ134" s="121" t="s">
        <v>230</v>
      </c>
      <c r="CR134" s="121">
        <v>0</v>
      </c>
      <c r="CS134" s="121" t="s">
        <v>213</v>
      </c>
      <c r="CT134" s="121">
        <v>2</v>
      </c>
      <c r="CU134" s="121">
        <v>0</v>
      </c>
      <c r="CV134" s="121">
        <v>0</v>
      </c>
      <c r="CW134" s="118" t="s">
        <v>476</v>
      </c>
      <c r="CX134" s="128" t="s">
        <v>7309</v>
      </c>
      <c r="CY134" s="125" t="s">
        <v>230</v>
      </c>
      <c r="CZ134" s="125">
        <v>0</v>
      </c>
      <c r="DA134" s="125" t="s">
        <v>213</v>
      </c>
      <c r="DB134" s="125">
        <v>2</v>
      </c>
      <c r="DC134" s="125" t="s">
        <v>3105</v>
      </c>
      <c r="DD134" s="125">
        <v>0</v>
      </c>
      <c r="DE134" s="131" t="s">
        <v>476</v>
      </c>
      <c r="DF134" s="127" t="s">
        <v>7310</v>
      </c>
      <c r="DG134" s="117" t="s">
        <v>230</v>
      </c>
      <c r="DH134" s="121">
        <v>0</v>
      </c>
      <c r="DI134" s="121" t="s">
        <v>213</v>
      </c>
      <c r="DJ134" s="121">
        <v>2</v>
      </c>
      <c r="DK134" s="121" t="s">
        <v>3105</v>
      </c>
      <c r="DL134" s="121">
        <v>0</v>
      </c>
      <c r="DM134" s="118" t="s">
        <v>476</v>
      </c>
      <c r="DN134" s="128" t="s">
        <v>7311</v>
      </c>
      <c r="DO134" s="125" t="s">
        <v>230</v>
      </c>
      <c r="DP134" s="128">
        <v>0</v>
      </c>
      <c r="DQ134" s="128" t="s">
        <v>213</v>
      </c>
      <c r="DR134" s="128">
        <v>2</v>
      </c>
      <c r="DS134" s="128" t="s">
        <v>3105</v>
      </c>
      <c r="DT134" s="128">
        <v>0</v>
      </c>
      <c r="DU134" s="129" t="s">
        <v>476</v>
      </c>
      <c r="DV134" s="127" t="s">
        <v>7312</v>
      </c>
      <c r="DW134" s="117" t="s">
        <v>230</v>
      </c>
      <c r="DX134" s="121">
        <v>0</v>
      </c>
      <c r="DY134" s="121" t="s">
        <v>213</v>
      </c>
      <c r="DZ134" s="121">
        <v>2</v>
      </c>
      <c r="EA134" s="121" t="s">
        <v>3105</v>
      </c>
      <c r="EB134" s="121">
        <v>0</v>
      </c>
      <c r="EC134" s="118" t="s">
        <v>476</v>
      </c>
      <c r="ED134" s="128" t="s">
        <v>7313</v>
      </c>
      <c r="EE134" s="125" t="s">
        <v>230</v>
      </c>
      <c r="EF134" s="128">
        <v>0</v>
      </c>
      <c r="EG134" s="128" t="s">
        <v>213</v>
      </c>
      <c r="EH134" s="128">
        <v>2</v>
      </c>
      <c r="EI134" s="128" t="s">
        <v>3105</v>
      </c>
      <c r="EJ134" s="128">
        <v>0</v>
      </c>
      <c r="EK134" s="129" t="s">
        <v>476</v>
      </c>
      <c r="EL134" s="127" t="s">
        <v>7314</v>
      </c>
      <c r="EM134" s="117" t="s">
        <v>230</v>
      </c>
      <c r="EN134" s="121">
        <v>0</v>
      </c>
      <c r="EO134" s="121" t="s">
        <v>213</v>
      </c>
      <c r="EP134" s="121">
        <v>2</v>
      </c>
      <c r="EQ134" s="121">
        <v>0</v>
      </c>
      <c r="ER134" s="121">
        <v>0</v>
      </c>
      <c r="ES134" s="118" t="s">
        <v>476</v>
      </c>
      <c r="ET134" s="128" t="s">
        <v>7315</v>
      </c>
      <c r="EU134" s="128">
        <v>407</v>
      </c>
      <c r="EV134" s="128" t="s">
        <v>7170</v>
      </c>
      <c r="EW134" s="128" t="s">
        <v>300</v>
      </c>
      <c r="EX134" s="128">
        <v>3</v>
      </c>
      <c r="EY134" s="128" t="s">
        <v>7171</v>
      </c>
      <c r="EZ134" s="128" t="s">
        <v>7154</v>
      </c>
      <c r="FA134" s="129" t="s">
        <v>60</v>
      </c>
      <c r="FB134" s="127" t="s">
        <v>7316</v>
      </c>
      <c r="FC134" s="121">
        <v>3</v>
      </c>
      <c r="FD134" s="121">
        <v>0</v>
      </c>
      <c r="FE134" s="121" t="s">
        <v>213</v>
      </c>
      <c r="FF134" s="121">
        <v>2</v>
      </c>
      <c r="FG134" s="121" t="s">
        <v>7317</v>
      </c>
      <c r="FH134" s="121">
        <v>0</v>
      </c>
      <c r="FI134" s="118" t="s">
        <v>476</v>
      </c>
      <c r="FJ134" s="127" t="s">
        <v>7318</v>
      </c>
      <c r="FK134" s="128" t="s">
        <v>230</v>
      </c>
      <c r="FL134" s="128">
        <v>0</v>
      </c>
      <c r="FM134" s="128" t="s">
        <v>213</v>
      </c>
      <c r="FN134" s="128">
        <v>2</v>
      </c>
      <c r="FO134" s="128" t="s">
        <v>7319</v>
      </c>
      <c r="FP134" s="125">
        <v>0</v>
      </c>
      <c r="FQ134" s="126" t="s">
        <v>476</v>
      </c>
      <c r="FR134" s="127" t="s">
        <v>7320</v>
      </c>
      <c r="FS134" s="121" t="s">
        <v>230</v>
      </c>
      <c r="FT134" s="121">
        <v>0</v>
      </c>
      <c r="FU134" s="121" t="s">
        <v>213</v>
      </c>
      <c r="FV134" s="121">
        <v>2</v>
      </c>
      <c r="FW134" s="121" t="s">
        <v>7319</v>
      </c>
      <c r="FX134" s="121">
        <v>0</v>
      </c>
      <c r="FY134" s="118" t="s">
        <v>476</v>
      </c>
      <c r="FZ134" s="128" t="s">
        <v>7321</v>
      </c>
      <c r="GA134" s="128">
        <v>0</v>
      </c>
      <c r="GB134" s="128" t="s">
        <v>328</v>
      </c>
      <c r="GC134" s="128" t="s">
        <v>213</v>
      </c>
      <c r="GD134" s="128">
        <v>2</v>
      </c>
      <c r="GE134" s="128" t="s">
        <v>262</v>
      </c>
      <c r="GF134" s="128" t="s">
        <v>263</v>
      </c>
      <c r="GG134" s="129" t="s">
        <v>60</v>
      </c>
      <c r="GH134" s="127" t="s">
        <v>7322</v>
      </c>
      <c r="GI134" s="121">
        <v>0</v>
      </c>
      <c r="GJ134" s="121" t="s">
        <v>328</v>
      </c>
      <c r="GK134" s="121" t="s">
        <v>213</v>
      </c>
      <c r="GL134" s="121">
        <v>2</v>
      </c>
      <c r="GM134" s="121" t="s">
        <v>262</v>
      </c>
      <c r="GN134" s="121" t="s">
        <v>263</v>
      </c>
      <c r="GO134" s="118" t="s">
        <v>60</v>
      </c>
      <c r="GP134" s="128" t="s">
        <v>7323</v>
      </c>
      <c r="GQ134" s="128">
        <v>1</v>
      </c>
      <c r="GR134" s="128" t="s">
        <v>328</v>
      </c>
      <c r="GS134" s="128" t="s">
        <v>213</v>
      </c>
      <c r="GT134" s="128">
        <v>2</v>
      </c>
      <c r="GU134" s="128" t="s">
        <v>262</v>
      </c>
      <c r="GV134" s="128" t="s">
        <v>263</v>
      </c>
      <c r="GW134" s="129" t="s">
        <v>60</v>
      </c>
      <c r="GX134" s="127" t="s">
        <v>7324</v>
      </c>
      <c r="GY134" s="121">
        <v>0</v>
      </c>
      <c r="GZ134" s="121" t="s">
        <v>328</v>
      </c>
      <c r="HA134" s="121" t="s">
        <v>213</v>
      </c>
      <c r="HB134" s="121">
        <v>2</v>
      </c>
      <c r="HC134" s="121" t="s">
        <v>262</v>
      </c>
      <c r="HD134" s="121" t="s">
        <v>263</v>
      </c>
      <c r="HE134" s="118" t="s">
        <v>60</v>
      </c>
      <c r="HF134" s="128" t="s">
        <v>7325</v>
      </c>
      <c r="HG134" s="128">
        <v>2</v>
      </c>
      <c r="HH134" s="128" t="s">
        <v>328</v>
      </c>
      <c r="HI134" s="128" t="s">
        <v>213</v>
      </c>
      <c r="HJ134" s="128">
        <v>2</v>
      </c>
      <c r="HK134" s="128" t="s">
        <v>262</v>
      </c>
      <c r="HL134" s="128" t="s">
        <v>263</v>
      </c>
      <c r="HM134" s="129" t="s">
        <v>60</v>
      </c>
      <c r="HN134" s="127" t="s">
        <v>7326</v>
      </c>
      <c r="HO134" s="121">
        <v>2</v>
      </c>
      <c r="HP134" s="121" t="s">
        <v>328</v>
      </c>
      <c r="HQ134" s="121" t="s">
        <v>213</v>
      </c>
      <c r="HR134" s="121">
        <v>2</v>
      </c>
      <c r="HS134" s="121" t="s">
        <v>262</v>
      </c>
      <c r="HT134" s="121" t="s">
        <v>263</v>
      </c>
      <c r="HU134" s="118" t="s">
        <v>60</v>
      </c>
      <c r="HV134" s="128" t="s">
        <v>7327</v>
      </c>
      <c r="HW134" s="128">
        <v>0</v>
      </c>
      <c r="HX134" s="128" t="s">
        <v>328</v>
      </c>
      <c r="HY134" s="128" t="s">
        <v>213</v>
      </c>
      <c r="HZ134" s="128">
        <v>2</v>
      </c>
      <c r="IA134" s="128" t="s">
        <v>262</v>
      </c>
      <c r="IB134" s="128" t="s">
        <v>263</v>
      </c>
      <c r="IC134" s="129" t="s">
        <v>60</v>
      </c>
      <c r="ID134" s="127" t="s">
        <v>7328</v>
      </c>
      <c r="IE134" s="121">
        <v>3</v>
      </c>
      <c r="IF134" s="121" t="s">
        <v>328</v>
      </c>
      <c r="IG134" s="121" t="s">
        <v>213</v>
      </c>
      <c r="IH134" s="121">
        <v>2</v>
      </c>
      <c r="II134" s="121" t="s">
        <v>262</v>
      </c>
      <c r="IJ134" s="121" t="s">
        <v>263</v>
      </c>
      <c r="IK134" s="118" t="s">
        <v>60</v>
      </c>
      <c r="IL134" s="128" t="s">
        <v>7329</v>
      </c>
      <c r="IM134" s="128">
        <v>0</v>
      </c>
      <c r="IN134" s="128" t="s">
        <v>328</v>
      </c>
      <c r="IO134" s="128" t="s">
        <v>213</v>
      </c>
      <c r="IP134" s="128">
        <v>2</v>
      </c>
      <c r="IQ134" s="128" t="s">
        <v>262</v>
      </c>
      <c r="IR134" s="128" t="s">
        <v>263</v>
      </c>
      <c r="IS134" s="129" t="s">
        <v>60</v>
      </c>
    </row>
    <row r="135" spans="1:253" s="123" customFormat="1" ht="12.75" customHeight="1">
      <c r="A135" s="123" t="s">
        <v>7330</v>
      </c>
      <c r="B135" s="123" t="s">
        <v>512</v>
      </c>
      <c r="C135" s="123" t="s">
        <v>7331</v>
      </c>
      <c r="D135" s="123" t="s">
        <v>7332</v>
      </c>
      <c r="E135" s="123" t="s">
        <v>7333</v>
      </c>
      <c r="F135" s="123" t="s">
        <v>7334</v>
      </c>
      <c r="G135" s="116">
        <v>58005000</v>
      </c>
      <c r="H135" s="117" t="s">
        <v>709</v>
      </c>
      <c r="I135" s="117" t="s">
        <v>213</v>
      </c>
      <c r="J135" s="117">
        <v>2</v>
      </c>
      <c r="K135" s="117" t="s">
        <v>7335</v>
      </c>
      <c r="L135" s="117" t="s">
        <v>7336</v>
      </c>
      <c r="M135" s="118" t="s">
        <v>3272</v>
      </c>
      <c r="N135" s="132" t="s">
        <v>7337</v>
      </c>
      <c r="O135" s="119">
        <v>187000</v>
      </c>
      <c r="P135" s="119" t="s">
        <v>7338</v>
      </c>
      <c r="Q135" s="119" t="s">
        <v>213</v>
      </c>
      <c r="R135" s="119">
        <v>2</v>
      </c>
      <c r="S135" s="119" t="s">
        <v>7339</v>
      </c>
      <c r="T135" s="119" t="s">
        <v>7340</v>
      </c>
      <c r="U135" s="120" t="s">
        <v>7341</v>
      </c>
      <c r="V135" s="132" t="s">
        <v>7342</v>
      </c>
      <c r="W135" s="117">
        <v>11385000</v>
      </c>
      <c r="X135" s="117" t="s">
        <v>7343</v>
      </c>
      <c r="Y135" s="117" t="s">
        <v>213</v>
      </c>
      <c r="Z135" s="117">
        <v>2</v>
      </c>
      <c r="AA135" s="117" t="s">
        <v>3382</v>
      </c>
      <c r="AB135" s="117" t="s">
        <v>7344</v>
      </c>
      <c r="AC135" s="118" t="s">
        <v>47</v>
      </c>
      <c r="AD135" s="132" t="s">
        <v>7345</v>
      </c>
      <c r="AE135" s="125">
        <v>287000</v>
      </c>
      <c r="AF135" s="125" t="s">
        <v>869</v>
      </c>
      <c r="AG135" s="125" t="s">
        <v>213</v>
      </c>
      <c r="AH135" s="125">
        <v>2</v>
      </c>
      <c r="AI135" s="125" t="s">
        <v>3385</v>
      </c>
      <c r="AJ135" s="125" t="s">
        <v>7346</v>
      </c>
      <c r="AK135" s="126" t="s">
        <v>47</v>
      </c>
      <c r="AL135" s="132" t="s">
        <v>7347</v>
      </c>
      <c r="AM135" s="117">
        <v>287000</v>
      </c>
      <c r="AN135" s="117" t="s">
        <v>869</v>
      </c>
      <c r="AO135" s="117" t="s">
        <v>213</v>
      </c>
      <c r="AP135" s="117">
        <v>2</v>
      </c>
      <c r="AQ135" s="117" t="s">
        <v>7348</v>
      </c>
      <c r="AR135" s="117" t="s">
        <v>7346</v>
      </c>
      <c r="AS135" s="118" t="s">
        <v>47</v>
      </c>
      <c r="AT135" s="133" t="s">
        <v>7349</v>
      </c>
      <c r="AU135" s="125">
        <v>0</v>
      </c>
      <c r="AV135" s="125" t="s">
        <v>230</v>
      </c>
      <c r="AW135" s="125" t="s">
        <v>230</v>
      </c>
      <c r="AX135" s="125" t="s">
        <v>230</v>
      </c>
      <c r="AY135" s="125" t="s">
        <v>230</v>
      </c>
      <c r="AZ135" s="125" t="s">
        <v>230</v>
      </c>
      <c r="BA135" s="126" t="s">
        <v>7341</v>
      </c>
      <c r="BB135" s="132" t="s">
        <v>7350</v>
      </c>
      <c r="BC135" s="117" t="s">
        <v>230</v>
      </c>
      <c r="BD135" s="117">
        <v>0</v>
      </c>
      <c r="BE135" s="117" t="s">
        <v>230</v>
      </c>
      <c r="BF135" s="117" t="s">
        <v>230</v>
      </c>
      <c r="BG135" s="117">
        <v>0</v>
      </c>
      <c r="BH135" s="117">
        <v>0</v>
      </c>
      <c r="BI135" s="118" t="s">
        <v>221</v>
      </c>
      <c r="BJ135" s="133" t="s">
        <v>7351</v>
      </c>
      <c r="BK135" s="137">
        <v>0</v>
      </c>
      <c r="BL135" s="133" t="s">
        <v>7352</v>
      </c>
      <c r="BM135" s="133" t="s">
        <v>213</v>
      </c>
      <c r="BN135" s="133">
        <v>2</v>
      </c>
      <c r="BO135" s="133" t="s">
        <v>7353</v>
      </c>
      <c r="BP135" s="125" t="s">
        <v>674</v>
      </c>
      <c r="BQ135" s="134" t="s">
        <v>7341</v>
      </c>
      <c r="BR135" s="132" t="s">
        <v>7354</v>
      </c>
      <c r="BS135" s="135" t="s">
        <v>230</v>
      </c>
      <c r="BT135" s="135">
        <v>0</v>
      </c>
      <c r="BU135" s="135" t="s">
        <v>230</v>
      </c>
      <c r="BV135" s="135" t="s">
        <v>230</v>
      </c>
      <c r="BW135" s="135">
        <v>0</v>
      </c>
      <c r="BX135" s="135">
        <v>0</v>
      </c>
      <c r="BY135" s="118" t="s">
        <v>221</v>
      </c>
      <c r="BZ135" s="133" t="s">
        <v>7355</v>
      </c>
      <c r="CA135" s="133" t="s">
        <v>230</v>
      </c>
      <c r="CB135" s="133">
        <v>0</v>
      </c>
      <c r="CC135" s="133" t="s">
        <v>230</v>
      </c>
      <c r="CD135" s="133" t="s">
        <v>230</v>
      </c>
      <c r="CE135" s="133">
        <v>0</v>
      </c>
      <c r="CF135" s="133">
        <v>0</v>
      </c>
      <c r="CG135" s="134" t="s">
        <v>221</v>
      </c>
      <c r="CH135" s="132" t="s">
        <v>7356</v>
      </c>
      <c r="CI135" s="133" t="e">
        <v>#N/A</v>
      </c>
      <c r="CJ135" s="133" t="e">
        <v>#N/A</v>
      </c>
      <c r="CK135" s="133" t="e">
        <v>#N/A</v>
      </c>
      <c r="CL135" s="133" t="e">
        <v>#N/A</v>
      </c>
      <c r="CM135" s="133" t="e">
        <v>#N/A</v>
      </c>
      <c r="CN135" s="133" t="e">
        <v>#N/A</v>
      </c>
      <c r="CO135" s="136" t="e">
        <v>#N/A</v>
      </c>
      <c r="CP135" s="133" t="s">
        <v>7357</v>
      </c>
      <c r="CQ135" s="135" t="s">
        <v>230</v>
      </c>
      <c r="CR135" s="135">
        <v>0</v>
      </c>
      <c r="CS135" s="135" t="s">
        <v>230</v>
      </c>
      <c r="CT135" s="135" t="s">
        <v>230</v>
      </c>
      <c r="CU135" s="135">
        <v>0</v>
      </c>
      <c r="CV135" s="135">
        <v>0</v>
      </c>
      <c r="CW135" s="118" t="s">
        <v>221</v>
      </c>
      <c r="CX135" s="133" t="s">
        <v>7358</v>
      </c>
      <c r="CY135" s="125">
        <v>287000</v>
      </c>
      <c r="CZ135" s="125" t="s">
        <v>869</v>
      </c>
      <c r="DA135" s="125" t="s">
        <v>213</v>
      </c>
      <c r="DB135" s="125">
        <v>2</v>
      </c>
      <c r="DC135" s="125" t="s">
        <v>7359</v>
      </c>
      <c r="DD135" s="125" t="s">
        <v>7346</v>
      </c>
      <c r="DE135" s="131" t="s">
        <v>47</v>
      </c>
      <c r="DF135" s="132" t="s">
        <v>7360</v>
      </c>
      <c r="DG135" s="117">
        <v>11098000</v>
      </c>
      <c r="DH135" s="135" t="s">
        <v>7343</v>
      </c>
      <c r="DI135" s="135" t="s">
        <v>213</v>
      </c>
      <c r="DJ135" s="135">
        <v>2</v>
      </c>
      <c r="DK135" s="135" t="s">
        <v>7359</v>
      </c>
      <c r="DL135" s="135" t="s">
        <v>7344</v>
      </c>
      <c r="DM135" s="118" t="s">
        <v>47</v>
      </c>
      <c r="DN135" s="133" t="s">
        <v>7361</v>
      </c>
      <c r="DO135" s="125">
        <v>0</v>
      </c>
      <c r="DP135" s="133" t="s">
        <v>7343</v>
      </c>
      <c r="DQ135" s="133" t="s">
        <v>213</v>
      </c>
      <c r="DR135" s="133">
        <v>2</v>
      </c>
      <c r="DS135" s="133" t="s">
        <v>7359</v>
      </c>
      <c r="DT135" s="133" t="s">
        <v>7344</v>
      </c>
      <c r="DU135" s="134" t="s">
        <v>47</v>
      </c>
      <c r="DV135" s="132" t="s">
        <v>7362</v>
      </c>
      <c r="DW135" s="117">
        <v>287000</v>
      </c>
      <c r="DX135" s="135" t="s">
        <v>869</v>
      </c>
      <c r="DY135" s="135" t="s">
        <v>213</v>
      </c>
      <c r="DZ135" s="135">
        <v>2</v>
      </c>
      <c r="EA135" s="135" t="s">
        <v>7359</v>
      </c>
      <c r="EB135" s="135" t="s">
        <v>7346</v>
      </c>
      <c r="EC135" s="118" t="s">
        <v>47</v>
      </c>
      <c r="ED135" s="133" t="s">
        <v>7363</v>
      </c>
      <c r="EE135" s="125">
        <v>0</v>
      </c>
      <c r="EF135" s="133" t="s">
        <v>7343</v>
      </c>
      <c r="EG135" s="133" t="s">
        <v>213</v>
      </c>
      <c r="EH135" s="133">
        <v>2</v>
      </c>
      <c r="EI135" s="133" t="s">
        <v>7359</v>
      </c>
      <c r="EJ135" s="133" t="s">
        <v>7344</v>
      </c>
      <c r="EK135" s="134" t="s">
        <v>47</v>
      </c>
      <c r="EL135" s="132" t="s">
        <v>7364</v>
      </c>
      <c r="EM135" s="117">
        <v>0</v>
      </c>
      <c r="EN135" s="135" t="s">
        <v>7343</v>
      </c>
      <c r="EO135" s="135" t="s">
        <v>213</v>
      </c>
      <c r="EP135" s="135">
        <v>2</v>
      </c>
      <c r="EQ135" s="135" t="s">
        <v>7359</v>
      </c>
      <c r="ER135" s="135" t="s">
        <v>7344</v>
      </c>
      <c r="ES135" s="118" t="s">
        <v>47</v>
      </c>
      <c r="ET135" s="133" t="s">
        <v>7365</v>
      </c>
      <c r="EU135" s="133">
        <v>0</v>
      </c>
      <c r="EV135" s="133" t="s">
        <v>7366</v>
      </c>
      <c r="EW135" s="133" t="s">
        <v>213</v>
      </c>
      <c r="EX135" s="133">
        <v>2</v>
      </c>
      <c r="EY135" s="133" t="s">
        <v>7367</v>
      </c>
      <c r="EZ135" s="133" t="s">
        <v>730</v>
      </c>
      <c r="FA135" s="134" t="s">
        <v>7368</v>
      </c>
      <c r="FB135" s="132" t="s">
        <v>7369</v>
      </c>
      <c r="FC135" s="135">
        <v>2</v>
      </c>
      <c r="FD135" s="135">
        <v>0</v>
      </c>
      <c r="FE135" s="135" t="s">
        <v>218</v>
      </c>
      <c r="FF135" s="135">
        <v>1</v>
      </c>
      <c r="FG135" s="135">
        <v>0</v>
      </c>
      <c r="FH135" s="135">
        <v>0</v>
      </c>
      <c r="FI135" s="118" t="s">
        <v>221</v>
      </c>
      <c r="FJ135" s="132" t="s">
        <v>7370</v>
      </c>
      <c r="FK135" s="133" t="s">
        <v>230</v>
      </c>
      <c r="FL135" s="133">
        <v>0</v>
      </c>
      <c r="FM135" s="133" t="s">
        <v>230</v>
      </c>
      <c r="FN135" s="133" t="s">
        <v>230</v>
      </c>
      <c r="FO135" s="133">
        <v>0</v>
      </c>
      <c r="FP135" s="125">
        <v>0</v>
      </c>
      <c r="FQ135" s="126" t="s">
        <v>221</v>
      </c>
      <c r="FR135" s="132" t="s">
        <v>7371</v>
      </c>
      <c r="FS135" s="135" t="s">
        <v>230</v>
      </c>
      <c r="FT135" s="135">
        <v>0</v>
      </c>
      <c r="FU135" s="135" t="s">
        <v>230</v>
      </c>
      <c r="FV135" s="135" t="s">
        <v>230</v>
      </c>
      <c r="FW135" s="135">
        <v>0</v>
      </c>
      <c r="FX135" s="135">
        <v>0</v>
      </c>
      <c r="FY135" s="118" t="s">
        <v>221</v>
      </c>
      <c r="FZ135" s="133" t="s">
        <v>7372</v>
      </c>
      <c r="GA135" s="133">
        <v>0</v>
      </c>
      <c r="GB135" s="133" t="s">
        <v>261</v>
      </c>
      <c r="GC135" s="133" t="s">
        <v>213</v>
      </c>
      <c r="GD135" s="133">
        <v>2</v>
      </c>
      <c r="GE135" s="133" t="s">
        <v>262</v>
      </c>
      <c r="GF135" s="133" t="s">
        <v>263</v>
      </c>
      <c r="GG135" s="134" t="s">
        <v>60</v>
      </c>
      <c r="GH135" s="132" t="s">
        <v>7373</v>
      </c>
      <c r="GI135" s="135">
        <v>0</v>
      </c>
      <c r="GJ135" s="135" t="s">
        <v>261</v>
      </c>
      <c r="GK135" s="135" t="s">
        <v>213</v>
      </c>
      <c r="GL135" s="135">
        <v>2</v>
      </c>
      <c r="GM135" s="135" t="s">
        <v>262</v>
      </c>
      <c r="GN135" s="135" t="s">
        <v>263</v>
      </c>
      <c r="GO135" s="118" t="s">
        <v>60</v>
      </c>
      <c r="GP135" s="133" t="s">
        <v>7374</v>
      </c>
      <c r="GQ135" s="133">
        <v>0</v>
      </c>
      <c r="GR135" s="133" t="s">
        <v>261</v>
      </c>
      <c r="GS135" s="133" t="s">
        <v>213</v>
      </c>
      <c r="GT135" s="133">
        <v>2</v>
      </c>
      <c r="GU135" s="133" t="s">
        <v>262</v>
      </c>
      <c r="GV135" s="133" t="s">
        <v>263</v>
      </c>
      <c r="GW135" s="134" t="s">
        <v>60</v>
      </c>
      <c r="GX135" s="132" t="s">
        <v>7375</v>
      </c>
      <c r="GY135" s="135">
        <v>0</v>
      </c>
      <c r="GZ135" s="135" t="s">
        <v>261</v>
      </c>
      <c r="HA135" s="135" t="s">
        <v>213</v>
      </c>
      <c r="HB135" s="135">
        <v>2</v>
      </c>
      <c r="HC135" s="135" t="s">
        <v>262</v>
      </c>
      <c r="HD135" s="135" t="s">
        <v>263</v>
      </c>
      <c r="HE135" s="118" t="s">
        <v>60</v>
      </c>
      <c r="HF135" s="133" t="s">
        <v>7376</v>
      </c>
      <c r="HG135" s="133">
        <v>0</v>
      </c>
      <c r="HH135" s="133" t="s">
        <v>261</v>
      </c>
      <c r="HI135" s="133" t="s">
        <v>213</v>
      </c>
      <c r="HJ135" s="133">
        <v>2</v>
      </c>
      <c r="HK135" s="133" t="s">
        <v>262</v>
      </c>
      <c r="HL135" s="133" t="s">
        <v>263</v>
      </c>
      <c r="HM135" s="134" t="s">
        <v>60</v>
      </c>
      <c r="HN135" s="132" t="s">
        <v>7377</v>
      </c>
      <c r="HO135" s="135">
        <v>2</v>
      </c>
      <c r="HP135" s="135" t="s">
        <v>261</v>
      </c>
      <c r="HQ135" s="135" t="s">
        <v>213</v>
      </c>
      <c r="HR135" s="135">
        <v>2</v>
      </c>
      <c r="HS135" s="135" t="s">
        <v>262</v>
      </c>
      <c r="HT135" s="135" t="s">
        <v>263</v>
      </c>
      <c r="HU135" s="118" t="s">
        <v>60</v>
      </c>
      <c r="HV135" s="133" t="s">
        <v>7378</v>
      </c>
      <c r="HW135" s="133">
        <v>0</v>
      </c>
      <c r="HX135" s="133" t="s">
        <v>261</v>
      </c>
      <c r="HY135" s="133" t="s">
        <v>213</v>
      </c>
      <c r="HZ135" s="133">
        <v>2</v>
      </c>
      <c r="IA135" s="133" t="s">
        <v>262</v>
      </c>
      <c r="IB135" s="133" t="s">
        <v>263</v>
      </c>
      <c r="IC135" s="134" t="s">
        <v>60</v>
      </c>
      <c r="ID135" s="132" t="s">
        <v>7379</v>
      </c>
      <c r="IE135" s="135">
        <v>0</v>
      </c>
      <c r="IF135" s="135" t="s">
        <v>261</v>
      </c>
      <c r="IG135" s="135" t="s">
        <v>213</v>
      </c>
      <c r="IH135" s="135">
        <v>2</v>
      </c>
      <c r="II135" s="135" t="s">
        <v>262</v>
      </c>
      <c r="IJ135" s="135" t="s">
        <v>263</v>
      </c>
      <c r="IK135" s="118" t="s">
        <v>60</v>
      </c>
      <c r="IL135" s="133" t="s">
        <v>7380</v>
      </c>
      <c r="IM135" s="133">
        <v>0</v>
      </c>
      <c r="IN135" s="133" t="s">
        <v>261</v>
      </c>
      <c r="IO135" s="133" t="s">
        <v>213</v>
      </c>
      <c r="IP135" s="133">
        <v>2</v>
      </c>
      <c r="IQ135" s="133" t="s">
        <v>262</v>
      </c>
      <c r="IR135" s="133" t="s">
        <v>263</v>
      </c>
      <c r="IS135" s="134" t="s">
        <v>60</v>
      </c>
    </row>
    <row r="136" spans="1:253" s="123" customFormat="1" ht="12.75" customHeight="1">
      <c r="A136" s="123" t="s">
        <v>7381</v>
      </c>
      <c r="B136" s="123" t="s">
        <v>704</v>
      </c>
      <c r="C136" s="123" t="s">
        <v>7382</v>
      </c>
      <c r="D136" s="123" t="s">
        <v>7383</v>
      </c>
      <c r="E136" s="123" t="s">
        <v>7384</v>
      </c>
      <c r="F136" s="123" t="s">
        <v>7385</v>
      </c>
      <c r="G136" s="116">
        <v>40234000</v>
      </c>
      <c r="H136" s="117" t="s">
        <v>7386</v>
      </c>
      <c r="I136" s="117" t="s">
        <v>213</v>
      </c>
      <c r="J136" s="117">
        <v>2</v>
      </c>
      <c r="K136" s="117" t="s">
        <v>7387</v>
      </c>
      <c r="L136" s="117" t="s">
        <v>7388</v>
      </c>
      <c r="M136" s="118" t="s">
        <v>1837</v>
      </c>
      <c r="N136" s="127" t="s">
        <v>7389</v>
      </c>
      <c r="O136" s="119">
        <v>99973</v>
      </c>
      <c r="P136" s="119" t="s">
        <v>7390</v>
      </c>
      <c r="Q136" s="119" t="s">
        <v>213</v>
      </c>
      <c r="R136" s="119">
        <v>2</v>
      </c>
      <c r="S136" s="119" t="s">
        <v>7391</v>
      </c>
      <c r="T136" s="119" t="s">
        <v>7392</v>
      </c>
      <c r="U136" s="120" t="s">
        <v>1837</v>
      </c>
      <c r="V136" s="127" t="s">
        <v>7393</v>
      </c>
      <c r="W136" s="117">
        <v>14476000</v>
      </c>
      <c r="X136" s="117" t="s">
        <v>7390</v>
      </c>
      <c r="Y136" s="117" t="s">
        <v>213</v>
      </c>
      <c r="Z136" s="117">
        <v>2</v>
      </c>
      <c r="AA136" s="117" t="s">
        <v>7394</v>
      </c>
      <c r="AB136" s="117" t="s">
        <v>7392</v>
      </c>
      <c r="AC136" s="118" t="s">
        <v>6017</v>
      </c>
      <c r="AD136" s="127" t="s">
        <v>7395</v>
      </c>
      <c r="AE136" s="125">
        <v>1435000</v>
      </c>
      <c r="AF136" s="125" t="s">
        <v>4705</v>
      </c>
      <c r="AG136" s="125" t="s">
        <v>213</v>
      </c>
      <c r="AH136" s="125">
        <v>2</v>
      </c>
      <c r="AI136" s="125" t="s">
        <v>7396</v>
      </c>
      <c r="AJ136" s="125" t="s">
        <v>7397</v>
      </c>
      <c r="AK136" s="126" t="s">
        <v>68</v>
      </c>
      <c r="AL136" s="127" t="s">
        <v>7398</v>
      </c>
      <c r="AM136" s="117">
        <v>1435000</v>
      </c>
      <c r="AN136" s="117" t="s">
        <v>7399</v>
      </c>
      <c r="AO136" s="117" t="s">
        <v>213</v>
      </c>
      <c r="AP136" s="117">
        <v>2</v>
      </c>
      <c r="AQ136" s="117" t="s">
        <v>7400</v>
      </c>
      <c r="AR136" s="117" t="s">
        <v>7397</v>
      </c>
      <c r="AS136" s="118" t="s">
        <v>68</v>
      </c>
      <c r="AT136" s="128" t="s">
        <v>7401</v>
      </c>
      <c r="AU136" s="125" t="s">
        <v>230</v>
      </c>
      <c r="AV136" s="125" t="s">
        <v>230</v>
      </c>
      <c r="AW136" s="125" t="s">
        <v>230</v>
      </c>
      <c r="AX136" s="125" t="s">
        <v>230</v>
      </c>
      <c r="AY136" s="125" t="s">
        <v>230</v>
      </c>
      <c r="AZ136" s="125" t="s">
        <v>230</v>
      </c>
      <c r="BA136" s="126" t="s">
        <v>1837</v>
      </c>
      <c r="BB136" s="127" t="s">
        <v>7402</v>
      </c>
      <c r="BC136" s="117" t="s">
        <v>230</v>
      </c>
      <c r="BD136" s="117" t="s">
        <v>230</v>
      </c>
      <c r="BE136" s="117" t="s">
        <v>230</v>
      </c>
      <c r="BF136" s="117" t="s">
        <v>230</v>
      </c>
      <c r="BG136" s="117" t="s">
        <v>230</v>
      </c>
      <c r="BH136" s="117" t="s">
        <v>230</v>
      </c>
      <c r="BI136" s="118" t="s">
        <v>1837</v>
      </c>
      <c r="BJ136" s="128" t="s">
        <v>7403</v>
      </c>
      <c r="BK136" s="128">
        <v>110</v>
      </c>
      <c r="BL136" s="128" t="s">
        <v>7404</v>
      </c>
      <c r="BM136" s="128" t="s">
        <v>213</v>
      </c>
      <c r="BN136" s="128">
        <v>2</v>
      </c>
      <c r="BO136" s="128" t="s">
        <v>7405</v>
      </c>
      <c r="BP136" s="125" t="s">
        <v>256</v>
      </c>
      <c r="BQ136" s="129" t="s">
        <v>2391</v>
      </c>
      <c r="BR136" s="127" t="s">
        <v>7406</v>
      </c>
      <c r="BS136" s="121" t="s">
        <v>230</v>
      </c>
      <c r="BT136" s="121" t="s">
        <v>230</v>
      </c>
      <c r="BU136" s="121" t="s">
        <v>230</v>
      </c>
      <c r="BV136" s="121" t="s">
        <v>230</v>
      </c>
      <c r="BW136" s="121" t="s">
        <v>230</v>
      </c>
      <c r="BX136" s="121" t="s">
        <v>230</v>
      </c>
      <c r="BY136" s="118" t="s">
        <v>1837</v>
      </c>
      <c r="BZ136" s="128" t="s">
        <v>7407</v>
      </c>
      <c r="CA136" s="128" t="s">
        <v>230</v>
      </c>
      <c r="CB136" s="128" t="s">
        <v>230</v>
      </c>
      <c r="CC136" s="128" t="s">
        <v>230</v>
      </c>
      <c r="CD136" s="128" t="s">
        <v>230</v>
      </c>
      <c r="CE136" s="128" t="s">
        <v>230</v>
      </c>
      <c r="CF136" s="128" t="s">
        <v>230</v>
      </c>
      <c r="CG136" s="129" t="s">
        <v>1837</v>
      </c>
      <c r="CH136" s="127" t="s">
        <v>7408</v>
      </c>
      <c r="CI136" s="128" t="e">
        <v>#N/A</v>
      </c>
      <c r="CJ136" s="128" t="e">
        <v>#N/A</v>
      </c>
      <c r="CK136" s="128" t="e">
        <v>#N/A</v>
      </c>
      <c r="CL136" s="128" t="e">
        <v>#N/A</v>
      </c>
      <c r="CM136" s="128" t="e">
        <v>#N/A</v>
      </c>
      <c r="CN136" s="128" t="e">
        <v>#N/A</v>
      </c>
      <c r="CO136" s="130" t="e">
        <v>#N/A</v>
      </c>
      <c r="CP136" s="128" t="s">
        <v>7409</v>
      </c>
      <c r="CQ136" s="121" t="s">
        <v>230</v>
      </c>
      <c r="CR136" s="121" t="s">
        <v>230</v>
      </c>
      <c r="CS136" s="121" t="s">
        <v>230</v>
      </c>
      <c r="CT136" s="121" t="s">
        <v>230</v>
      </c>
      <c r="CU136" s="121" t="s">
        <v>230</v>
      </c>
      <c r="CV136" s="121" t="s">
        <v>230</v>
      </c>
      <c r="CW136" s="118" t="s">
        <v>1837</v>
      </c>
      <c r="CX136" s="128" t="s">
        <v>7410</v>
      </c>
      <c r="CY136" s="125">
        <v>1529000</v>
      </c>
      <c r="CZ136" s="125" t="s">
        <v>7411</v>
      </c>
      <c r="DA136" s="125" t="s">
        <v>213</v>
      </c>
      <c r="DB136" s="125">
        <v>2</v>
      </c>
      <c r="DC136" s="125" t="s">
        <v>7412</v>
      </c>
      <c r="DD136" s="125" t="s">
        <v>7413</v>
      </c>
      <c r="DE136" s="131" t="s">
        <v>65</v>
      </c>
      <c r="DF136" s="127" t="s">
        <v>7414</v>
      </c>
      <c r="DG136" s="117">
        <v>9662000</v>
      </c>
      <c r="DH136" s="121" t="s">
        <v>7411</v>
      </c>
      <c r="DI136" s="121" t="s">
        <v>213</v>
      </c>
      <c r="DJ136" s="121">
        <v>2</v>
      </c>
      <c r="DK136" s="121" t="s">
        <v>7412</v>
      </c>
      <c r="DL136" s="121" t="s">
        <v>7413</v>
      </c>
      <c r="DM136" s="118" t="s">
        <v>65</v>
      </c>
      <c r="DN136" s="128" t="s">
        <v>7415</v>
      </c>
      <c r="DO136" s="125">
        <v>3285000</v>
      </c>
      <c r="DP136" s="128" t="s">
        <v>7411</v>
      </c>
      <c r="DQ136" s="128" t="s">
        <v>213</v>
      </c>
      <c r="DR136" s="128">
        <v>2</v>
      </c>
      <c r="DS136" s="128" t="s">
        <v>7412</v>
      </c>
      <c r="DT136" s="128" t="s">
        <v>7413</v>
      </c>
      <c r="DU136" s="129" t="s">
        <v>65</v>
      </c>
      <c r="DV136" s="127" t="s">
        <v>7416</v>
      </c>
      <c r="DW136" s="117">
        <v>1529000</v>
      </c>
      <c r="DX136" s="121" t="s">
        <v>7411</v>
      </c>
      <c r="DY136" s="121" t="s">
        <v>213</v>
      </c>
      <c r="DZ136" s="121">
        <v>2</v>
      </c>
      <c r="EA136" s="121" t="s">
        <v>7412</v>
      </c>
      <c r="EB136" s="121" t="s">
        <v>7413</v>
      </c>
      <c r="EC136" s="118" t="s">
        <v>65</v>
      </c>
      <c r="ED136" s="128" t="s">
        <v>7417</v>
      </c>
      <c r="EE136" s="125">
        <v>0</v>
      </c>
      <c r="EF136" s="128" t="s">
        <v>7411</v>
      </c>
      <c r="EG136" s="128" t="s">
        <v>213</v>
      </c>
      <c r="EH136" s="128">
        <v>2</v>
      </c>
      <c r="EI136" s="128" t="s">
        <v>7412</v>
      </c>
      <c r="EJ136" s="128" t="s">
        <v>7413</v>
      </c>
      <c r="EK136" s="129" t="s">
        <v>65</v>
      </c>
      <c r="EL136" s="127" t="s">
        <v>7418</v>
      </c>
      <c r="EM136" s="117">
        <v>0</v>
      </c>
      <c r="EN136" s="121" t="s">
        <v>7411</v>
      </c>
      <c r="EO136" s="121" t="s">
        <v>213</v>
      </c>
      <c r="EP136" s="121">
        <v>2</v>
      </c>
      <c r="EQ136" s="121" t="s">
        <v>7412</v>
      </c>
      <c r="ER136" s="121" t="s">
        <v>7413</v>
      </c>
      <c r="ES136" s="118" t="s">
        <v>65</v>
      </c>
      <c r="ET136" s="128" t="s">
        <v>7419</v>
      </c>
      <c r="EU136" s="128">
        <v>146</v>
      </c>
      <c r="EV136" s="128" t="s">
        <v>1810</v>
      </c>
      <c r="EW136" s="128" t="s">
        <v>213</v>
      </c>
      <c r="EX136" s="128">
        <v>2</v>
      </c>
      <c r="EY136" s="128" t="s">
        <v>7420</v>
      </c>
      <c r="EZ136" s="128" t="s">
        <v>256</v>
      </c>
      <c r="FA136" s="129" t="s">
        <v>68</v>
      </c>
      <c r="FB136" s="127" t="s">
        <v>7421</v>
      </c>
      <c r="FC136" s="121">
        <v>3</v>
      </c>
      <c r="FD136" s="121" t="s">
        <v>7411</v>
      </c>
      <c r="FE136" s="121" t="s">
        <v>213</v>
      </c>
      <c r="FF136" s="121">
        <v>2</v>
      </c>
      <c r="FG136" s="121" t="s">
        <v>7422</v>
      </c>
      <c r="FH136" s="121" t="s">
        <v>7423</v>
      </c>
      <c r="FI136" s="118" t="s">
        <v>7424</v>
      </c>
      <c r="FJ136" s="127" t="s">
        <v>7425</v>
      </c>
      <c r="FK136" s="128" t="s">
        <v>230</v>
      </c>
      <c r="FL136" s="128" t="s">
        <v>230</v>
      </c>
      <c r="FM136" s="128" t="s">
        <v>230</v>
      </c>
      <c r="FN136" s="128" t="s">
        <v>230</v>
      </c>
      <c r="FO136" s="128" t="s">
        <v>230</v>
      </c>
      <c r="FP136" s="125" t="s">
        <v>230</v>
      </c>
      <c r="FQ136" s="126" t="s">
        <v>1837</v>
      </c>
      <c r="FR136" s="127" t="s">
        <v>7426</v>
      </c>
      <c r="FS136" s="121" t="s">
        <v>230</v>
      </c>
      <c r="FT136" s="121" t="s">
        <v>230</v>
      </c>
      <c r="FU136" s="121" t="s">
        <v>230</v>
      </c>
      <c r="FV136" s="121" t="s">
        <v>230</v>
      </c>
      <c r="FW136" s="121" t="s">
        <v>230</v>
      </c>
      <c r="FX136" s="121" t="s">
        <v>230</v>
      </c>
      <c r="FY136" s="118" t="s">
        <v>1837</v>
      </c>
      <c r="FZ136" s="128" t="s">
        <v>7427</v>
      </c>
      <c r="GA136" s="128">
        <v>0</v>
      </c>
      <c r="GB136" s="128" t="s">
        <v>261</v>
      </c>
      <c r="GC136" s="128" t="s">
        <v>213</v>
      </c>
      <c r="GD136" s="128">
        <v>2</v>
      </c>
      <c r="GE136" s="128" t="s">
        <v>262</v>
      </c>
      <c r="GF136" s="128" t="s">
        <v>263</v>
      </c>
      <c r="GG136" s="129" t="s">
        <v>68</v>
      </c>
      <c r="GH136" s="127" t="s">
        <v>7428</v>
      </c>
      <c r="GI136" s="121">
        <v>0</v>
      </c>
      <c r="GJ136" s="121" t="s">
        <v>261</v>
      </c>
      <c r="GK136" s="121" t="s">
        <v>213</v>
      </c>
      <c r="GL136" s="121">
        <v>2</v>
      </c>
      <c r="GM136" s="121" t="s">
        <v>262</v>
      </c>
      <c r="GN136" s="121" t="s">
        <v>263</v>
      </c>
      <c r="GO136" s="118" t="s">
        <v>68</v>
      </c>
      <c r="GP136" s="128" t="s">
        <v>7429</v>
      </c>
      <c r="GQ136" s="128">
        <v>1</v>
      </c>
      <c r="GR136" s="128" t="s">
        <v>261</v>
      </c>
      <c r="GS136" s="128" t="s">
        <v>213</v>
      </c>
      <c r="GT136" s="128">
        <v>2</v>
      </c>
      <c r="GU136" s="128" t="s">
        <v>262</v>
      </c>
      <c r="GV136" s="128" t="s">
        <v>263</v>
      </c>
      <c r="GW136" s="129" t="s">
        <v>68</v>
      </c>
      <c r="GX136" s="127" t="s">
        <v>7430</v>
      </c>
      <c r="GY136" s="121">
        <v>0</v>
      </c>
      <c r="GZ136" s="121" t="s">
        <v>261</v>
      </c>
      <c r="HA136" s="121" t="s">
        <v>213</v>
      </c>
      <c r="HB136" s="121">
        <v>2</v>
      </c>
      <c r="HC136" s="121" t="s">
        <v>262</v>
      </c>
      <c r="HD136" s="121" t="s">
        <v>263</v>
      </c>
      <c r="HE136" s="118" t="s">
        <v>68</v>
      </c>
      <c r="HF136" s="128" t="s">
        <v>7431</v>
      </c>
      <c r="HG136" s="128">
        <v>1</v>
      </c>
      <c r="HH136" s="128" t="s">
        <v>261</v>
      </c>
      <c r="HI136" s="128" t="s">
        <v>213</v>
      </c>
      <c r="HJ136" s="128">
        <v>2</v>
      </c>
      <c r="HK136" s="128" t="s">
        <v>262</v>
      </c>
      <c r="HL136" s="128" t="s">
        <v>263</v>
      </c>
      <c r="HM136" s="129" t="s">
        <v>68</v>
      </c>
      <c r="HN136" s="127" t="s">
        <v>7432</v>
      </c>
      <c r="HO136" s="121">
        <v>2</v>
      </c>
      <c r="HP136" s="121" t="s">
        <v>261</v>
      </c>
      <c r="HQ136" s="121" t="s">
        <v>213</v>
      </c>
      <c r="HR136" s="121">
        <v>2</v>
      </c>
      <c r="HS136" s="121" t="s">
        <v>262</v>
      </c>
      <c r="HT136" s="121" t="s">
        <v>263</v>
      </c>
      <c r="HU136" s="118" t="s">
        <v>68</v>
      </c>
      <c r="HV136" s="128" t="s">
        <v>7433</v>
      </c>
      <c r="HW136" s="128">
        <v>1</v>
      </c>
      <c r="HX136" s="128" t="s">
        <v>261</v>
      </c>
      <c r="HY136" s="128" t="s">
        <v>213</v>
      </c>
      <c r="HZ136" s="128">
        <v>2</v>
      </c>
      <c r="IA136" s="128" t="s">
        <v>262</v>
      </c>
      <c r="IB136" s="128" t="s">
        <v>263</v>
      </c>
      <c r="IC136" s="129" t="s">
        <v>68</v>
      </c>
      <c r="ID136" s="127" t="s">
        <v>7434</v>
      </c>
      <c r="IE136" s="121">
        <v>0</v>
      </c>
      <c r="IF136" s="121" t="s">
        <v>261</v>
      </c>
      <c r="IG136" s="121" t="s">
        <v>213</v>
      </c>
      <c r="IH136" s="121">
        <v>2</v>
      </c>
      <c r="II136" s="121" t="s">
        <v>262</v>
      </c>
      <c r="IJ136" s="121" t="s">
        <v>263</v>
      </c>
      <c r="IK136" s="118" t="s">
        <v>68</v>
      </c>
      <c r="IL136" s="128" t="s">
        <v>7435</v>
      </c>
      <c r="IM136" s="128">
        <v>2</v>
      </c>
      <c r="IN136" s="128" t="s">
        <v>261</v>
      </c>
      <c r="IO136" s="128" t="s">
        <v>213</v>
      </c>
      <c r="IP136" s="128">
        <v>2</v>
      </c>
      <c r="IQ136" s="128" t="s">
        <v>262</v>
      </c>
      <c r="IR136" s="128" t="s">
        <v>263</v>
      </c>
      <c r="IS136" s="129" t="s">
        <v>68</v>
      </c>
    </row>
    <row r="137" spans="1:253" s="123" customFormat="1" ht="12.75" customHeight="1">
      <c r="A137" s="123" t="s">
        <v>7436</v>
      </c>
      <c r="B137" s="123" t="s">
        <v>512</v>
      </c>
      <c r="C137" s="123" t="s">
        <v>7437</v>
      </c>
      <c r="D137" s="123" t="s">
        <v>7383</v>
      </c>
      <c r="E137" s="123" t="s">
        <v>7384</v>
      </c>
      <c r="F137" s="123" t="s">
        <v>7438</v>
      </c>
      <c r="G137" s="116">
        <v>40185000</v>
      </c>
      <c r="H137" s="117" t="s">
        <v>7439</v>
      </c>
      <c r="I137" s="117" t="s">
        <v>213</v>
      </c>
      <c r="J137" s="117">
        <v>2</v>
      </c>
      <c r="K137" s="117" t="s">
        <v>7387</v>
      </c>
      <c r="L137" s="117" t="s">
        <v>7388</v>
      </c>
      <c r="M137" s="118" t="s">
        <v>586</v>
      </c>
      <c r="N137" s="127" t="s">
        <v>7440</v>
      </c>
      <c r="O137" s="119">
        <v>66662</v>
      </c>
      <c r="P137" s="119" t="s">
        <v>7441</v>
      </c>
      <c r="Q137" s="119" t="s">
        <v>300</v>
      </c>
      <c r="R137" s="119">
        <v>3</v>
      </c>
      <c r="S137" s="119" t="s">
        <v>7442</v>
      </c>
      <c r="T137" s="119" t="s">
        <v>7443</v>
      </c>
      <c r="U137" s="120" t="s">
        <v>586</v>
      </c>
      <c r="V137" s="127" t="s">
        <v>7444</v>
      </c>
      <c r="W137" s="117">
        <v>7440000</v>
      </c>
      <c r="X137" s="117" t="s">
        <v>4364</v>
      </c>
      <c r="Y137" s="117" t="s">
        <v>213</v>
      </c>
      <c r="Z137" s="117">
        <v>2</v>
      </c>
      <c r="AA137" s="117" t="s">
        <v>7445</v>
      </c>
      <c r="AB137" s="117" t="s">
        <v>7446</v>
      </c>
      <c r="AC137" s="118" t="s">
        <v>1837</v>
      </c>
      <c r="AD137" s="127" t="s">
        <v>7447</v>
      </c>
      <c r="AE137" s="125">
        <v>1435000</v>
      </c>
      <c r="AF137" s="125" t="s">
        <v>4705</v>
      </c>
      <c r="AG137" s="125" t="s">
        <v>213</v>
      </c>
      <c r="AH137" s="125">
        <v>2</v>
      </c>
      <c r="AI137" s="125" t="s">
        <v>7396</v>
      </c>
      <c r="AJ137" s="125" t="s">
        <v>7397</v>
      </c>
      <c r="AK137" s="126" t="s">
        <v>68</v>
      </c>
      <c r="AL137" s="127" t="s">
        <v>7448</v>
      </c>
      <c r="AM137" s="117">
        <v>1435000</v>
      </c>
      <c r="AN137" s="117" t="s">
        <v>7399</v>
      </c>
      <c r="AO137" s="117" t="s">
        <v>213</v>
      </c>
      <c r="AP137" s="117">
        <v>2</v>
      </c>
      <c r="AQ137" s="117" t="s">
        <v>7400</v>
      </c>
      <c r="AR137" s="117" t="s">
        <v>7397</v>
      </c>
      <c r="AS137" s="118" t="s">
        <v>68</v>
      </c>
      <c r="AT137" s="128" t="s">
        <v>7449</v>
      </c>
      <c r="AU137" s="125" t="s">
        <v>230</v>
      </c>
      <c r="AV137" s="125" t="s">
        <v>230</v>
      </c>
      <c r="AW137" s="125" t="s">
        <v>230</v>
      </c>
      <c r="AX137" s="125" t="s">
        <v>230</v>
      </c>
      <c r="AY137" s="125" t="s">
        <v>2422</v>
      </c>
      <c r="AZ137" s="125" t="s">
        <v>230</v>
      </c>
      <c r="BA137" s="126" t="s">
        <v>586</v>
      </c>
      <c r="BB137" s="127" t="s">
        <v>7450</v>
      </c>
      <c r="BC137" s="117" t="s">
        <v>230</v>
      </c>
      <c r="BD137" s="117" t="s">
        <v>230</v>
      </c>
      <c r="BE137" s="117" t="s">
        <v>230</v>
      </c>
      <c r="BF137" s="117" t="s">
        <v>230</v>
      </c>
      <c r="BG137" s="117" t="s">
        <v>2422</v>
      </c>
      <c r="BH137" s="117" t="s">
        <v>230</v>
      </c>
      <c r="BI137" s="118" t="s">
        <v>586</v>
      </c>
      <c r="BJ137" s="128" t="s">
        <v>7451</v>
      </c>
      <c r="BK137" s="128" t="s">
        <v>230</v>
      </c>
      <c r="BL137" s="128" t="s">
        <v>230</v>
      </c>
      <c r="BM137" s="128" t="s">
        <v>230</v>
      </c>
      <c r="BN137" s="128" t="s">
        <v>230</v>
      </c>
      <c r="BO137" s="128" t="s">
        <v>7452</v>
      </c>
      <c r="BP137" s="125" t="s">
        <v>230</v>
      </c>
      <c r="BQ137" s="129" t="s">
        <v>1837</v>
      </c>
      <c r="BR137" s="127" t="s">
        <v>7453</v>
      </c>
      <c r="BS137" s="121" t="s">
        <v>230</v>
      </c>
      <c r="BT137" s="121" t="s">
        <v>230</v>
      </c>
      <c r="BU137" s="121" t="s">
        <v>230</v>
      </c>
      <c r="BV137" s="121" t="s">
        <v>230</v>
      </c>
      <c r="BW137" s="121" t="s">
        <v>2422</v>
      </c>
      <c r="BX137" s="121" t="s">
        <v>230</v>
      </c>
      <c r="BY137" s="118" t="s">
        <v>586</v>
      </c>
      <c r="BZ137" s="128" t="s">
        <v>7454</v>
      </c>
      <c r="CA137" s="128" t="s">
        <v>230</v>
      </c>
      <c r="CB137" s="128" t="s">
        <v>230</v>
      </c>
      <c r="CC137" s="128" t="s">
        <v>230</v>
      </c>
      <c r="CD137" s="128" t="s">
        <v>230</v>
      </c>
      <c r="CE137" s="128" t="s">
        <v>2422</v>
      </c>
      <c r="CF137" s="128" t="s">
        <v>230</v>
      </c>
      <c r="CG137" s="129" t="s">
        <v>586</v>
      </c>
      <c r="CH137" s="127" t="s">
        <v>7455</v>
      </c>
      <c r="CI137" s="128" t="e">
        <v>#N/A</v>
      </c>
      <c r="CJ137" s="128" t="e">
        <v>#N/A</v>
      </c>
      <c r="CK137" s="128" t="e">
        <v>#N/A</v>
      </c>
      <c r="CL137" s="128" t="e">
        <v>#N/A</v>
      </c>
      <c r="CM137" s="128" t="e">
        <v>#N/A</v>
      </c>
      <c r="CN137" s="128" t="e">
        <v>#N/A</v>
      </c>
      <c r="CO137" s="130" t="e">
        <v>#N/A</v>
      </c>
      <c r="CP137" s="128" t="s">
        <v>7456</v>
      </c>
      <c r="CQ137" s="121" t="s">
        <v>230</v>
      </c>
      <c r="CR137" s="121" t="s">
        <v>230</v>
      </c>
      <c r="CS137" s="121" t="s">
        <v>230</v>
      </c>
      <c r="CT137" s="121" t="s">
        <v>230</v>
      </c>
      <c r="CU137" s="121" t="s">
        <v>2422</v>
      </c>
      <c r="CV137" s="121" t="s">
        <v>230</v>
      </c>
      <c r="CW137" s="118" t="s">
        <v>586</v>
      </c>
      <c r="CX137" s="128" t="s">
        <v>7457</v>
      </c>
      <c r="CY137" s="125">
        <v>1429000</v>
      </c>
      <c r="CZ137" s="125" t="s">
        <v>7458</v>
      </c>
      <c r="DA137" s="125" t="s">
        <v>213</v>
      </c>
      <c r="DB137" s="125">
        <v>2</v>
      </c>
      <c r="DC137" s="125" t="s">
        <v>7459</v>
      </c>
      <c r="DD137" s="125" t="s">
        <v>7460</v>
      </c>
      <c r="DE137" s="131" t="s">
        <v>65</v>
      </c>
      <c r="DF137" s="127" t="s">
        <v>7461</v>
      </c>
      <c r="DG137" s="117">
        <v>6011000</v>
      </c>
      <c r="DH137" s="121" t="s">
        <v>7458</v>
      </c>
      <c r="DI137" s="121" t="s">
        <v>213</v>
      </c>
      <c r="DJ137" s="121">
        <v>2</v>
      </c>
      <c r="DK137" s="121" t="s">
        <v>7459</v>
      </c>
      <c r="DL137" s="121" t="s">
        <v>7460</v>
      </c>
      <c r="DM137" s="118" t="s">
        <v>65</v>
      </c>
      <c r="DN137" s="128" t="s">
        <v>7462</v>
      </c>
      <c r="DO137" s="125">
        <v>0</v>
      </c>
      <c r="DP137" s="128" t="s">
        <v>7458</v>
      </c>
      <c r="DQ137" s="128" t="s">
        <v>213</v>
      </c>
      <c r="DR137" s="128">
        <v>2</v>
      </c>
      <c r="DS137" s="128" t="s">
        <v>7459</v>
      </c>
      <c r="DT137" s="128" t="s">
        <v>7460</v>
      </c>
      <c r="DU137" s="129" t="s">
        <v>65</v>
      </c>
      <c r="DV137" s="127" t="s">
        <v>7463</v>
      </c>
      <c r="DW137" s="117">
        <v>1429000</v>
      </c>
      <c r="DX137" s="121" t="s">
        <v>7458</v>
      </c>
      <c r="DY137" s="121" t="s">
        <v>213</v>
      </c>
      <c r="DZ137" s="121">
        <v>2</v>
      </c>
      <c r="EA137" s="121" t="s">
        <v>7459</v>
      </c>
      <c r="EB137" s="121" t="s">
        <v>7460</v>
      </c>
      <c r="EC137" s="118" t="s">
        <v>65</v>
      </c>
      <c r="ED137" s="128" t="s">
        <v>7464</v>
      </c>
      <c r="EE137" s="125">
        <v>0</v>
      </c>
      <c r="EF137" s="128" t="s">
        <v>7458</v>
      </c>
      <c r="EG137" s="128" t="s">
        <v>213</v>
      </c>
      <c r="EH137" s="128">
        <v>2</v>
      </c>
      <c r="EI137" s="128" t="s">
        <v>7459</v>
      </c>
      <c r="EJ137" s="128" t="s">
        <v>7460</v>
      </c>
      <c r="EK137" s="129" t="s">
        <v>65</v>
      </c>
      <c r="EL137" s="127" t="s">
        <v>7465</v>
      </c>
      <c r="EM137" s="117">
        <v>0</v>
      </c>
      <c r="EN137" s="121" t="s">
        <v>7458</v>
      </c>
      <c r="EO137" s="121" t="s">
        <v>213</v>
      </c>
      <c r="EP137" s="121">
        <v>2</v>
      </c>
      <c r="EQ137" s="121" t="s">
        <v>7459</v>
      </c>
      <c r="ER137" s="121" t="s">
        <v>7460</v>
      </c>
      <c r="ES137" s="118" t="s">
        <v>65</v>
      </c>
      <c r="ET137" s="128" t="s">
        <v>7466</v>
      </c>
      <c r="EU137" s="128">
        <v>146</v>
      </c>
      <c r="EV137" s="128" t="s">
        <v>1810</v>
      </c>
      <c r="EW137" s="128" t="s">
        <v>213</v>
      </c>
      <c r="EX137" s="128">
        <v>2</v>
      </c>
      <c r="EY137" s="128" t="s">
        <v>7420</v>
      </c>
      <c r="EZ137" s="128" t="s">
        <v>256</v>
      </c>
      <c r="FA137" s="129" t="s">
        <v>68</v>
      </c>
      <c r="FB137" s="127" t="s">
        <v>7467</v>
      </c>
      <c r="FC137" s="121">
        <v>2</v>
      </c>
      <c r="FD137" s="121" t="s">
        <v>7468</v>
      </c>
      <c r="FE137" s="121" t="s">
        <v>213</v>
      </c>
      <c r="FF137" s="121">
        <v>2</v>
      </c>
      <c r="FG137" s="121" t="s">
        <v>7469</v>
      </c>
      <c r="FH137" s="121" t="s">
        <v>7470</v>
      </c>
      <c r="FI137" s="118" t="s">
        <v>7424</v>
      </c>
      <c r="FJ137" s="127" t="s">
        <v>7471</v>
      </c>
      <c r="FK137" s="128" t="e">
        <v>#N/A</v>
      </c>
      <c r="FL137" s="128" t="e">
        <v>#N/A</v>
      </c>
      <c r="FM137" s="128" t="e">
        <v>#N/A</v>
      </c>
      <c r="FN137" s="128" t="e">
        <v>#N/A</v>
      </c>
      <c r="FO137" s="128" t="e">
        <v>#N/A</v>
      </c>
      <c r="FP137" s="125" t="e">
        <v>#N/A</v>
      </c>
      <c r="FQ137" s="126" t="e">
        <v>#N/A</v>
      </c>
      <c r="FR137" s="127" t="s">
        <v>7472</v>
      </c>
      <c r="FS137" s="121" t="e">
        <v>#N/A</v>
      </c>
      <c r="FT137" s="121" t="e">
        <v>#N/A</v>
      </c>
      <c r="FU137" s="121" t="e">
        <v>#N/A</v>
      </c>
      <c r="FV137" s="121" t="e">
        <v>#N/A</v>
      </c>
      <c r="FW137" s="121" t="e">
        <v>#N/A</v>
      </c>
      <c r="FX137" s="121" t="e">
        <v>#N/A</v>
      </c>
      <c r="FY137" s="118" t="e">
        <v>#N/A</v>
      </c>
      <c r="FZ137" s="128" t="s">
        <v>7473</v>
      </c>
      <c r="GA137" s="128">
        <v>0</v>
      </c>
      <c r="GB137" s="128" t="s">
        <v>634</v>
      </c>
      <c r="GC137" s="128" t="s">
        <v>218</v>
      </c>
      <c r="GD137" s="128">
        <v>1</v>
      </c>
      <c r="GE137" s="128" t="s">
        <v>230</v>
      </c>
      <c r="GF137" s="128" t="s">
        <v>3976</v>
      </c>
      <c r="GG137" s="129" t="s">
        <v>586</v>
      </c>
      <c r="GH137" s="127" t="s">
        <v>7474</v>
      </c>
      <c r="GI137" s="121">
        <v>0</v>
      </c>
      <c r="GJ137" s="121" t="s">
        <v>634</v>
      </c>
      <c r="GK137" s="121" t="s">
        <v>213</v>
      </c>
      <c r="GL137" s="121">
        <v>2</v>
      </c>
      <c r="GM137" s="121" t="s">
        <v>230</v>
      </c>
      <c r="GN137" s="121" t="s">
        <v>3976</v>
      </c>
      <c r="GO137" s="118" t="s">
        <v>586</v>
      </c>
      <c r="GP137" s="128" t="s">
        <v>7475</v>
      </c>
      <c r="GQ137" s="128">
        <v>0</v>
      </c>
      <c r="GR137" s="128" t="s">
        <v>634</v>
      </c>
      <c r="GS137" s="128" t="s">
        <v>218</v>
      </c>
      <c r="GT137" s="128">
        <v>1</v>
      </c>
      <c r="GU137" s="128" t="s">
        <v>230</v>
      </c>
      <c r="GV137" s="128" t="s">
        <v>3976</v>
      </c>
      <c r="GW137" s="129" t="s">
        <v>586</v>
      </c>
      <c r="GX137" s="127" t="s">
        <v>7476</v>
      </c>
      <c r="GY137" s="121">
        <v>0</v>
      </c>
      <c r="GZ137" s="121" t="s">
        <v>634</v>
      </c>
      <c r="HA137" s="121" t="s">
        <v>218</v>
      </c>
      <c r="HB137" s="121">
        <v>1</v>
      </c>
      <c r="HC137" s="121" t="s">
        <v>230</v>
      </c>
      <c r="HD137" s="121" t="s">
        <v>3976</v>
      </c>
      <c r="HE137" s="118" t="s">
        <v>586</v>
      </c>
      <c r="HF137" s="128" t="s">
        <v>7477</v>
      </c>
      <c r="HG137" s="128">
        <v>0</v>
      </c>
      <c r="HH137" s="128" t="s">
        <v>634</v>
      </c>
      <c r="HI137" s="128" t="s">
        <v>218</v>
      </c>
      <c r="HJ137" s="128">
        <v>1</v>
      </c>
      <c r="HK137" s="128" t="s">
        <v>230</v>
      </c>
      <c r="HL137" s="128" t="s">
        <v>3976</v>
      </c>
      <c r="HM137" s="129" t="s">
        <v>586</v>
      </c>
      <c r="HN137" s="127" t="s">
        <v>7478</v>
      </c>
      <c r="HO137" s="121">
        <v>0</v>
      </c>
      <c r="HP137" s="121" t="s">
        <v>634</v>
      </c>
      <c r="HQ137" s="121" t="s">
        <v>213</v>
      </c>
      <c r="HR137" s="121">
        <v>2</v>
      </c>
      <c r="HS137" s="121" t="s">
        <v>230</v>
      </c>
      <c r="HT137" s="121" t="s">
        <v>3976</v>
      </c>
      <c r="HU137" s="118" t="s">
        <v>586</v>
      </c>
      <c r="HV137" s="128" t="s">
        <v>7479</v>
      </c>
      <c r="HW137" s="128">
        <v>0</v>
      </c>
      <c r="HX137" s="128" t="s">
        <v>634</v>
      </c>
      <c r="HY137" s="128" t="s">
        <v>218</v>
      </c>
      <c r="HZ137" s="128">
        <v>1</v>
      </c>
      <c r="IA137" s="128" t="s">
        <v>230</v>
      </c>
      <c r="IB137" s="128" t="s">
        <v>3976</v>
      </c>
      <c r="IC137" s="129" t="s">
        <v>586</v>
      </c>
      <c r="ID137" s="127" t="s">
        <v>7480</v>
      </c>
      <c r="IE137" s="121">
        <v>1</v>
      </c>
      <c r="IF137" s="121" t="s">
        <v>634</v>
      </c>
      <c r="IG137" s="121" t="s">
        <v>218</v>
      </c>
      <c r="IH137" s="121">
        <v>1</v>
      </c>
      <c r="II137" s="121" t="s">
        <v>230</v>
      </c>
      <c r="IJ137" s="121" t="s">
        <v>3976</v>
      </c>
      <c r="IK137" s="118" t="s">
        <v>586</v>
      </c>
      <c r="IL137" s="128" t="s">
        <v>7481</v>
      </c>
      <c r="IM137" s="128">
        <v>2</v>
      </c>
      <c r="IN137" s="128" t="s">
        <v>634</v>
      </c>
      <c r="IO137" s="128" t="s">
        <v>218</v>
      </c>
      <c r="IP137" s="128">
        <v>1</v>
      </c>
      <c r="IQ137" s="128" t="s">
        <v>230</v>
      </c>
      <c r="IR137" s="128" t="s">
        <v>3976</v>
      </c>
      <c r="IS137" s="129" t="s">
        <v>586</v>
      </c>
    </row>
    <row r="138" spans="1:253" s="123" customFormat="1" ht="12.75" customHeight="1">
      <c r="A138" s="123" t="s">
        <v>7482</v>
      </c>
      <c r="B138" s="123" t="s">
        <v>273</v>
      </c>
      <c r="C138" s="123" t="s">
        <v>7483</v>
      </c>
      <c r="D138" s="123" t="s">
        <v>7484</v>
      </c>
      <c r="E138" s="123" t="s">
        <v>7485</v>
      </c>
      <c r="F138" s="123" t="s">
        <v>7486</v>
      </c>
      <c r="G138" s="116">
        <v>42074000</v>
      </c>
      <c r="H138" s="117" t="s">
        <v>7487</v>
      </c>
      <c r="I138" s="117" t="s">
        <v>218</v>
      </c>
      <c r="J138" s="117">
        <v>1</v>
      </c>
      <c r="K138" s="117" t="s">
        <v>7488</v>
      </c>
      <c r="L138" s="117" t="s">
        <v>7489</v>
      </c>
      <c r="M138" s="118" t="s">
        <v>476</v>
      </c>
      <c r="N138" s="132" t="s">
        <v>7490</v>
      </c>
      <c r="O138" s="119">
        <v>53206</v>
      </c>
      <c r="P138" s="119" t="s">
        <v>7491</v>
      </c>
      <c r="Q138" s="119" t="s">
        <v>213</v>
      </c>
      <c r="R138" s="119">
        <v>2</v>
      </c>
      <c r="S138" s="119" t="s">
        <v>7492</v>
      </c>
      <c r="T138" s="119" t="s">
        <v>7493</v>
      </c>
      <c r="U138" s="120" t="s">
        <v>476</v>
      </c>
      <c r="V138" s="132" t="s">
        <v>7494</v>
      </c>
      <c r="W138" s="117">
        <v>6309000</v>
      </c>
      <c r="X138" s="117" t="s">
        <v>7495</v>
      </c>
      <c r="Y138" s="117" t="s">
        <v>218</v>
      </c>
      <c r="Z138" s="117">
        <v>1</v>
      </c>
      <c r="AA138" s="117" t="s">
        <v>7496</v>
      </c>
      <c r="AB138" s="117" t="s">
        <v>7497</v>
      </c>
      <c r="AC138" s="118" t="s">
        <v>563</v>
      </c>
      <c r="AD138" s="132" t="s">
        <v>7498</v>
      </c>
      <c r="AE138" s="125">
        <v>5400000</v>
      </c>
      <c r="AF138" s="125" t="s">
        <v>3185</v>
      </c>
      <c r="AG138" s="125" t="s">
        <v>218</v>
      </c>
      <c r="AH138" s="125">
        <v>1</v>
      </c>
      <c r="AI138" s="125" t="s">
        <v>7499</v>
      </c>
      <c r="AJ138" s="125" t="s">
        <v>7500</v>
      </c>
      <c r="AK138" s="126" t="s">
        <v>563</v>
      </c>
      <c r="AL138" s="132" t="s">
        <v>7501</v>
      </c>
      <c r="AM138" s="117">
        <v>1458000</v>
      </c>
      <c r="AN138" s="117" t="s">
        <v>7502</v>
      </c>
      <c r="AO138" s="117" t="s">
        <v>213</v>
      </c>
      <c r="AP138" s="117">
        <v>2</v>
      </c>
      <c r="AQ138" s="117" t="s">
        <v>7503</v>
      </c>
      <c r="AR138" s="117" t="s">
        <v>7504</v>
      </c>
      <c r="AS138" s="118" t="s">
        <v>57</v>
      </c>
      <c r="AT138" s="133" t="s">
        <v>7505</v>
      </c>
      <c r="AU138" s="125" t="s">
        <v>230</v>
      </c>
      <c r="AV138" s="125" t="s">
        <v>230</v>
      </c>
      <c r="AW138" s="125" t="s">
        <v>230</v>
      </c>
      <c r="AX138" s="125" t="s">
        <v>230</v>
      </c>
      <c r="AY138" s="125" t="s">
        <v>230</v>
      </c>
      <c r="AZ138" s="125" t="s">
        <v>230</v>
      </c>
      <c r="BA138" s="126" t="s">
        <v>2408</v>
      </c>
      <c r="BB138" s="132" t="s">
        <v>7506</v>
      </c>
      <c r="BC138" s="117" t="s">
        <v>230</v>
      </c>
      <c r="BD138" s="117" t="s">
        <v>230</v>
      </c>
      <c r="BE138" s="117" t="s">
        <v>230</v>
      </c>
      <c r="BF138" s="117" t="s">
        <v>230</v>
      </c>
      <c r="BG138" s="117" t="s">
        <v>230</v>
      </c>
      <c r="BH138" s="117" t="s">
        <v>230</v>
      </c>
      <c r="BI138" s="118" t="s">
        <v>563</v>
      </c>
      <c r="BJ138" s="133" t="s">
        <v>7507</v>
      </c>
      <c r="BK138" s="133">
        <v>3</v>
      </c>
      <c r="BL138" s="133" t="s">
        <v>7508</v>
      </c>
      <c r="BM138" s="133" t="s">
        <v>213</v>
      </c>
      <c r="BN138" s="133">
        <v>2</v>
      </c>
      <c r="BO138" s="133" t="s">
        <v>7509</v>
      </c>
      <c r="BP138" s="125" t="s">
        <v>256</v>
      </c>
      <c r="BQ138" s="134" t="s">
        <v>61</v>
      </c>
      <c r="BR138" s="132" t="s">
        <v>7510</v>
      </c>
      <c r="BS138" s="135" t="s">
        <v>230</v>
      </c>
      <c r="BT138" s="135">
        <v>0</v>
      </c>
      <c r="BU138" s="135" t="s">
        <v>213</v>
      </c>
      <c r="BV138" s="135">
        <v>2</v>
      </c>
      <c r="BW138" s="135">
        <v>0</v>
      </c>
      <c r="BX138" s="135">
        <v>0</v>
      </c>
      <c r="BY138" s="118" t="s">
        <v>476</v>
      </c>
      <c r="BZ138" s="133" t="s">
        <v>7511</v>
      </c>
      <c r="CA138" s="133" t="s">
        <v>230</v>
      </c>
      <c r="CB138" s="133">
        <v>0</v>
      </c>
      <c r="CC138" s="133" t="s">
        <v>230</v>
      </c>
      <c r="CD138" s="133" t="s">
        <v>230</v>
      </c>
      <c r="CE138" s="133">
        <v>0</v>
      </c>
      <c r="CF138" s="133">
        <v>0</v>
      </c>
      <c r="CG138" s="134" t="s">
        <v>476</v>
      </c>
      <c r="CH138" s="132" t="s">
        <v>7512</v>
      </c>
      <c r="CI138" s="133" t="e">
        <v>#N/A</v>
      </c>
      <c r="CJ138" s="133" t="e">
        <v>#N/A</v>
      </c>
      <c r="CK138" s="133" t="e">
        <v>#N/A</v>
      </c>
      <c r="CL138" s="133" t="e">
        <v>#N/A</v>
      </c>
      <c r="CM138" s="133" t="e">
        <v>#N/A</v>
      </c>
      <c r="CN138" s="133" t="e">
        <v>#N/A</v>
      </c>
      <c r="CO138" s="136" t="e">
        <v>#N/A</v>
      </c>
      <c r="CP138" s="133" t="s">
        <v>7513</v>
      </c>
      <c r="CQ138" s="135" t="s">
        <v>230</v>
      </c>
      <c r="CR138" s="135" t="s">
        <v>230</v>
      </c>
      <c r="CS138" s="135" t="s">
        <v>230</v>
      </c>
      <c r="CT138" s="135" t="s">
        <v>230</v>
      </c>
      <c r="CU138" s="135" t="s">
        <v>230</v>
      </c>
      <c r="CV138" s="135" t="s">
        <v>230</v>
      </c>
      <c r="CW138" s="118" t="s">
        <v>5494</v>
      </c>
      <c r="CX138" s="133" t="s">
        <v>7514</v>
      </c>
      <c r="CY138" s="125">
        <v>3400000</v>
      </c>
      <c r="CZ138" s="125" t="s">
        <v>7515</v>
      </c>
      <c r="DA138" s="125" t="s">
        <v>213</v>
      </c>
      <c r="DB138" s="125">
        <v>2</v>
      </c>
      <c r="DC138" s="125" t="s">
        <v>7516</v>
      </c>
      <c r="DD138" s="125" t="s">
        <v>7517</v>
      </c>
      <c r="DE138" s="131" t="s">
        <v>57</v>
      </c>
      <c r="DF138" s="132" t="s">
        <v>7518</v>
      </c>
      <c r="DG138" s="117">
        <v>909000</v>
      </c>
      <c r="DH138" s="135" t="s">
        <v>7515</v>
      </c>
      <c r="DI138" s="135" t="s">
        <v>213</v>
      </c>
      <c r="DJ138" s="135">
        <v>2</v>
      </c>
      <c r="DK138" s="135" t="s">
        <v>7516</v>
      </c>
      <c r="DL138" s="135" t="s">
        <v>7517</v>
      </c>
      <c r="DM138" s="118" t="s">
        <v>57</v>
      </c>
      <c r="DN138" s="133" t="s">
        <v>7519</v>
      </c>
      <c r="DO138" s="125">
        <v>2000000</v>
      </c>
      <c r="DP138" s="133" t="s">
        <v>7515</v>
      </c>
      <c r="DQ138" s="133" t="s">
        <v>213</v>
      </c>
      <c r="DR138" s="133">
        <v>2</v>
      </c>
      <c r="DS138" s="133" t="s">
        <v>7516</v>
      </c>
      <c r="DT138" s="133" t="s">
        <v>7517</v>
      </c>
      <c r="DU138" s="134" t="s">
        <v>57</v>
      </c>
      <c r="DV138" s="132" t="s">
        <v>7520</v>
      </c>
      <c r="DW138" s="117">
        <v>1700000</v>
      </c>
      <c r="DX138" s="135" t="s">
        <v>7515</v>
      </c>
      <c r="DY138" s="135" t="s">
        <v>213</v>
      </c>
      <c r="DZ138" s="135">
        <v>2</v>
      </c>
      <c r="EA138" s="135" t="s">
        <v>7516</v>
      </c>
      <c r="EB138" s="135" t="s">
        <v>7517</v>
      </c>
      <c r="EC138" s="118" t="s">
        <v>57</v>
      </c>
      <c r="ED138" s="133" t="s">
        <v>7521</v>
      </c>
      <c r="EE138" s="125">
        <v>1700000</v>
      </c>
      <c r="EF138" s="133" t="s">
        <v>7515</v>
      </c>
      <c r="EG138" s="133" t="s">
        <v>213</v>
      </c>
      <c r="EH138" s="133">
        <v>2</v>
      </c>
      <c r="EI138" s="133" t="s">
        <v>7516</v>
      </c>
      <c r="EJ138" s="133" t="s">
        <v>7517</v>
      </c>
      <c r="EK138" s="134" t="s">
        <v>57</v>
      </c>
      <c r="EL138" s="132" t="s">
        <v>7522</v>
      </c>
      <c r="EM138" s="117">
        <v>0</v>
      </c>
      <c r="EN138" s="135" t="s">
        <v>7515</v>
      </c>
      <c r="EO138" s="135" t="s">
        <v>213</v>
      </c>
      <c r="EP138" s="135">
        <v>2</v>
      </c>
      <c r="EQ138" s="135" t="s">
        <v>7516</v>
      </c>
      <c r="ER138" s="135" t="s">
        <v>7517</v>
      </c>
      <c r="ES138" s="118" t="s">
        <v>57</v>
      </c>
      <c r="ET138" s="133" t="s">
        <v>7523</v>
      </c>
      <c r="EU138" s="133">
        <v>49</v>
      </c>
      <c r="EV138" s="133" t="s">
        <v>7508</v>
      </c>
      <c r="EW138" s="133" t="s">
        <v>213</v>
      </c>
      <c r="EX138" s="133">
        <v>2</v>
      </c>
      <c r="EY138" s="133" t="s">
        <v>7524</v>
      </c>
      <c r="EZ138" s="133" t="s">
        <v>256</v>
      </c>
      <c r="FA138" s="134" t="s">
        <v>61</v>
      </c>
      <c r="FB138" s="132" t="s">
        <v>7525</v>
      </c>
      <c r="FC138" s="135">
        <v>3</v>
      </c>
      <c r="FD138" s="135" t="s">
        <v>3185</v>
      </c>
      <c r="FE138" s="135" t="s">
        <v>218</v>
      </c>
      <c r="FF138" s="135">
        <v>1</v>
      </c>
      <c r="FG138" s="135" t="s">
        <v>7526</v>
      </c>
      <c r="FH138" s="135" t="s">
        <v>7500</v>
      </c>
      <c r="FI138" s="118" t="s">
        <v>563</v>
      </c>
      <c r="FJ138" s="132" t="s">
        <v>7527</v>
      </c>
      <c r="FK138" s="133" t="s">
        <v>230</v>
      </c>
      <c r="FL138" s="133" t="s">
        <v>230</v>
      </c>
      <c r="FM138" s="133" t="s">
        <v>230</v>
      </c>
      <c r="FN138" s="133" t="s">
        <v>230</v>
      </c>
      <c r="FO138" s="133" t="s">
        <v>230</v>
      </c>
      <c r="FP138" s="125" t="s">
        <v>230</v>
      </c>
      <c r="FQ138" s="126" t="s">
        <v>563</v>
      </c>
      <c r="FR138" s="132" t="s">
        <v>7528</v>
      </c>
      <c r="FS138" s="135" t="s">
        <v>230</v>
      </c>
      <c r="FT138" s="135">
        <v>0</v>
      </c>
      <c r="FU138" s="135" t="s">
        <v>213</v>
      </c>
      <c r="FV138" s="135">
        <v>2</v>
      </c>
      <c r="FW138" s="135">
        <v>0</v>
      </c>
      <c r="FX138" s="135">
        <v>0</v>
      </c>
      <c r="FY138" s="118" t="s">
        <v>476</v>
      </c>
      <c r="FZ138" s="133" t="s">
        <v>7529</v>
      </c>
      <c r="GA138" s="133">
        <v>2</v>
      </c>
      <c r="GB138" s="133" t="s">
        <v>261</v>
      </c>
      <c r="GC138" s="133" t="s">
        <v>213</v>
      </c>
      <c r="GD138" s="133">
        <v>2</v>
      </c>
      <c r="GE138" s="133" t="s">
        <v>262</v>
      </c>
      <c r="GF138" s="133" t="s">
        <v>263</v>
      </c>
      <c r="GG138" s="134" t="s">
        <v>54</v>
      </c>
      <c r="GH138" s="132" t="s">
        <v>7530</v>
      </c>
      <c r="GI138" s="135">
        <v>3</v>
      </c>
      <c r="GJ138" s="135" t="s">
        <v>261</v>
      </c>
      <c r="GK138" s="135" t="s">
        <v>213</v>
      </c>
      <c r="GL138" s="135">
        <v>2</v>
      </c>
      <c r="GM138" s="135" t="s">
        <v>262</v>
      </c>
      <c r="GN138" s="135" t="s">
        <v>263</v>
      </c>
      <c r="GO138" s="118" t="s">
        <v>54</v>
      </c>
      <c r="GP138" s="133" t="s">
        <v>7531</v>
      </c>
      <c r="GQ138" s="133">
        <v>2</v>
      </c>
      <c r="GR138" s="133" t="s">
        <v>261</v>
      </c>
      <c r="GS138" s="133" t="s">
        <v>213</v>
      </c>
      <c r="GT138" s="133">
        <v>2</v>
      </c>
      <c r="GU138" s="133" t="s">
        <v>262</v>
      </c>
      <c r="GV138" s="133" t="s">
        <v>263</v>
      </c>
      <c r="GW138" s="134" t="s">
        <v>54</v>
      </c>
      <c r="GX138" s="132" t="s">
        <v>7532</v>
      </c>
      <c r="GY138" s="135">
        <v>0</v>
      </c>
      <c r="GZ138" s="135" t="s">
        <v>261</v>
      </c>
      <c r="HA138" s="135" t="s">
        <v>213</v>
      </c>
      <c r="HB138" s="135">
        <v>2</v>
      </c>
      <c r="HC138" s="135" t="s">
        <v>262</v>
      </c>
      <c r="HD138" s="135" t="s">
        <v>263</v>
      </c>
      <c r="HE138" s="118" t="s">
        <v>54</v>
      </c>
      <c r="HF138" s="133" t="s">
        <v>7533</v>
      </c>
      <c r="HG138" s="133">
        <v>0</v>
      </c>
      <c r="HH138" s="133" t="s">
        <v>261</v>
      </c>
      <c r="HI138" s="133" t="s">
        <v>213</v>
      </c>
      <c r="HJ138" s="133">
        <v>2</v>
      </c>
      <c r="HK138" s="133" t="s">
        <v>262</v>
      </c>
      <c r="HL138" s="133" t="s">
        <v>263</v>
      </c>
      <c r="HM138" s="134" t="s">
        <v>54</v>
      </c>
      <c r="HN138" s="132" t="s">
        <v>7534</v>
      </c>
      <c r="HO138" s="135">
        <v>2</v>
      </c>
      <c r="HP138" s="135" t="s">
        <v>261</v>
      </c>
      <c r="HQ138" s="135" t="s">
        <v>213</v>
      </c>
      <c r="HR138" s="135">
        <v>2</v>
      </c>
      <c r="HS138" s="135" t="s">
        <v>262</v>
      </c>
      <c r="HT138" s="135" t="s">
        <v>263</v>
      </c>
      <c r="HU138" s="118" t="s">
        <v>54</v>
      </c>
      <c r="HV138" s="133" t="s">
        <v>7535</v>
      </c>
      <c r="HW138" s="133">
        <v>2</v>
      </c>
      <c r="HX138" s="133" t="s">
        <v>261</v>
      </c>
      <c r="HY138" s="133" t="s">
        <v>213</v>
      </c>
      <c r="HZ138" s="133">
        <v>2</v>
      </c>
      <c r="IA138" s="133" t="s">
        <v>262</v>
      </c>
      <c r="IB138" s="133" t="s">
        <v>263</v>
      </c>
      <c r="IC138" s="134" t="s">
        <v>54</v>
      </c>
      <c r="ID138" s="132" t="s">
        <v>7536</v>
      </c>
      <c r="IE138" s="135">
        <v>3</v>
      </c>
      <c r="IF138" s="135" t="s">
        <v>261</v>
      </c>
      <c r="IG138" s="135" t="s">
        <v>213</v>
      </c>
      <c r="IH138" s="135">
        <v>2</v>
      </c>
      <c r="II138" s="135" t="s">
        <v>262</v>
      </c>
      <c r="IJ138" s="135" t="s">
        <v>263</v>
      </c>
      <c r="IK138" s="118" t="s">
        <v>54</v>
      </c>
      <c r="IL138" s="133" t="s">
        <v>7537</v>
      </c>
      <c r="IM138" s="133">
        <v>2</v>
      </c>
      <c r="IN138" s="133" t="s">
        <v>261</v>
      </c>
      <c r="IO138" s="133" t="s">
        <v>213</v>
      </c>
      <c r="IP138" s="133">
        <v>2</v>
      </c>
      <c r="IQ138" s="133" t="s">
        <v>262</v>
      </c>
      <c r="IR138" s="133" t="s">
        <v>263</v>
      </c>
      <c r="IS138" s="134" t="s">
        <v>54</v>
      </c>
    </row>
    <row r="139" spans="1:253" s="123" customFormat="1" ht="12.75" customHeight="1">
      <c r="A139" s="123" t="s">
        <v>7538</v>
      </c>
      <c r="B139" s="123" t="s">
        <v>7539</v>
      </c>
      <c r="C139" s="123" t="s">
        <v>7540</v>
      </c>
      <c r="D139" s="123" t="s">
        <v>7541</v>
      </c>
      <c r="E139" s="123" t="s">
        <v>7542</v>
      </c>
      <c r="F139" s="123" t="s">
        <v>7543</v>
      </c>
      <c r="G139" s="116">
        <v>111000</v>
      </c>
      <c r="H139" s="117" t="s">
        <v>6970</v>
      </c>
      <c r="I139" s="117" t="s">
        <v>218</v>
      </c>
      <c r="J139" s="117">
        <v>1</v>
      </c>
      <c r="K139" s="117" t="s">
        <v>6971</v>
      </c>
      <c r="L139" s="117" t="s">
        <v>7544</v>
      </c>
      <c r="M139" s="118" t="s">
        <v>6973</v>
      </c>
      <c r="N139" s="127" t="s">
        <v>7545</v>
      </c>
      <c r="O139" s="119">
        <v>229</v>
      </c>
      <c r="P139" s="119" t="s">
        <v>6975</v>
      </c>
      <c r="Q139" s="119" t="s">
        <v>218</v>
      </c>
      <c r="R139" s="119">
        <v>1</v>
      </c>
      <c r="S139" s="119" t="s">
        <v>7546</v>
      </c>
      <c r="T139" s="119" t="s">
        <v>6977</v>
      </c>
      <c r="U139" s="120" t="s">
        <v>6973</v>
      </c>
      <c r="V139" s="127" t="s">
        <v>7547</v>
      </c>
      <c r="W139" s="117">
        <v>37000</v>
      </c>
      <c r="X139" s="117" t="s">
        <v>7548</v>
      </c>
      <c r="Y139" s="117" t="s">
        <v>213</v>
      </c>
      <c r="Z139" s="117">
        <v>2</v>
      </c>
      <c r="AA139" s="117" t="s">
        <v>7549</v>
      </c>
      <c r="AB139" s="117" t="s">
        <v>7550</v>
      </c>
      <c r="AC139" s="118" t="s">
        <v>6973</v>
      </c>
      <c r="AD139" s="127" t="s">
        <v>7551</v>
      </c>
      <c r="AE139" s="125">
        <v>20000</v>
      </c>
      <c r="AF139" s="125" t="s">
        <v>7552</v>
      </c>
      <c r="AG139" s="125" t="s">
        <v>213</v>
      </c>
      <c r="AH139" s="125">
        <v>2</v>
      </c>
      <c r="AI139" s="125" t="s">
        <v>7553</v>
      </c>
      <c r="AJ139" s="125" t="s">
        <v>7554</v>
      </c>
      <c r="AK139" s="126" t="s">
        <v>6973</v>
      </c>
      <c r="AL139" s="127" t="s">
        <v>7555</v>
      </c>
      <c r="AM139" s="117">
        <v>13000</v>
      </c>
      <c r="AN139" s="117" t="s">
        <v>7556</v>
      </c>
      <c r="AO139" s="117" t="s">
        <v>213</v>
      </c>
      <c r="AP139" s="117">
        <v>2</v>
      </c>
      <c r="AQ139" s="117" t="s">
        <v>7557</v>
      </c>
      <c r="AR139" s="117" t="s">
        <v>7558</v>
      </c>
      <c r="AS139" s="118" t="s">
        <v>6973</v>
      </c>
      <c r="AT139" s="128" t="s">
        <v>7559</v>
      </c>
      <c r="AU139" s="125">
        <v>0</v>
      </c>
      <c r="AV139" s="125" t="s">
        <v>230</v>
      </c>
      <c r="AW139" s="125" t="s">
        <v>230</v>
      </c>
      <c r="AX139" s="125" t="s">
        <v>230</v>
      </c>
      <c r="AY139" s="125" t="s">
        <v>230</v>
      </c>
      <c r="AZ139" s="125" t="s">
        <v>230</v>
      </c>
      <c r="BA139" s="126" t="s">
        <v>6973</v>
      </c>
      <c r="BB139" s="127" t="s">
        <v>7560</v>
      </c>
      <c r="BC139" s="117">
        <v>0</v>
      </c>
      <c r="BD139" s="117" t="s">
        <v>230</v>
      </c>
      <c r="BE139" s="117" t="s">
        <v>230</v>
      </c>
      <c r="BF139" s="117" t="s">
        <v>230</v>
      </c>
      <c r="BG139" s="117" t="s">
        <v>230</v>
      </c>
      <c r="BH139" s="117" t="s">
        <v>230</v>
      </c>
      <c r="BI139" s="118" t="s">
        <v>6973</v>
      </c>
      <c r="BJ139" s="128" t="s">
        <v>7561</v>
      </c>
      <c r="BK139" s="128">
        <v>0</v>
      </c>
      <c r="BL139" s="128" t="s">
        <v>7556</v>
      </c>
      <c r="BM139" s="128" t="s">
        <v>213</v>
      </c>
      <c r="BN139" s="128">
        <v>2</v>
      </c>
      <c r="BO139" s="128" t="s">
        <v>7562</v>
      </c>
      <c r="BP139" s="125" t="s">
        <v>7558</v>
      </c>
      <c r="BQ139" s="129" t="s">
        <v>6973</v>
      </c>
      <c r="BR139" s="127" t="s">
        <v>7563</v>
      </c>
      <c r="BS139" s="121">
        <v>0</v>
      </c>
      <c r="BT139" s="121" t="s">
        <v>230</v>
      </c>
      <c r="BU139" s="121" t="s">
        <v>230</v>
      </c>
      <c r="BV139" s="121" t="s">
        <v>230</v>
      </c>
      <c r="BW139" s="121" t="s">
        <v>230</v>
      </c>
      <c r="BX139" s="121" t="s">
        <v>230</v>
      </c>
      <c r="BY139" s="118" t="s">
        <v>6973</v>
      </c>
      <c r="BZ139" s="128" t="s">
        <v>7564</v>
      </c>
      <c r="CA139" s="128">
        <v>0</v>
      </c>
      <c r="CB139" s="128" t="s">
        <v>230</v>
      </c>
      <c r="CC139" s="128" t="s">
        <v>230</v>
      </c>
      <c r="CD139" s="128" t="s">
        <v>230</v>
      </c>
      <c r="CE139" s="128" t="s">
        <v>230</v>
      </c>
      <c r="CF139" s="128" t="s">
        <v>230</v>
      </c>
      <c r="CG139" s="129" t="s">
        <v>6973</v>
      </c>
      <c r="CH139" s="127" t="s">
        <v>7565</v>
      </c>
      <c r="CI139" s="128" t="e">
        <v>#N/A</v>
      </c>
      <c r="CJ139" s="128" t="e">
        <v>#N/A</v>
      </c>
      <c r="CK139" s="128" t="e">
        <v>#N/A</v>
      </c>
      <c r="CL139" s="128" t="e">
        <v>#N/A</v>
      </c>
      <c r="CM139" s="128" t="e">
        <v>#N/A</v>
      </c>
      <c r="CN139" s="128" t="e">
        <v>#N/A</v>
      </c>
      <c r="CO139" s="130" t="e">
        <v>#N/A</v>
      </c>
      <c r="CP139" s="128" t="s">
        <v>7566</v>
      </c>
      <c r="CQ139" s="121">
        <v>0</v>
      </c>
      <c r="CR139" s="121" t="s">
        <v>230</v>
      </c>
      <c r="CS139" s="121" t="s">
        <v>230</v>
      </c>
      <c r="CT139" s="121" t="s">
        <v>230</v>
      </c>
      <c r="CU139" s="121" t="s">
        <v>230</v>
      </c>
      <c r="CV139" s="121" t="s">
        <v>230</v>
      </c>
      <c r="CW139" s="118" t="s">
        <v>6973</v>
      </c>
      <c r="CX139" s="128" t="s">
        <v>7567</v>
      </c>
      <c r="CY139" s="125">
        <v>13000</v>
      </c>
      <c r="CZ139" s="125" t="s">
        <v>7556</v>
      </c>
      <c r="DA139" s="125" t="s">
        <v>213</v>
      </c>
      <c r="DB139" s="125">
        <v>2</v>
      </c>
      <c r="DC139" s="125" t="s">
        <v>7568</v>
      </c>
      <c r="DD139" s="125" t="s">
        <v>7558</v>
      </c>
      <c r="DE139" s="131" t="s">
        <v>6973</v>
      </c>
      <c r="DF139" s="127" t="s">
        <v>7569</v>
      </c>
      <c r="DG139" s="117">
        <v>17000</v>
      </c>
      <c r="DH139" s="121" t="s">
        <v>7556</v>
      </c>
      <c r="DI139" s="121" t="s">
        <v>213</v>
      </c>
      <c r="DJ139" s="121">
        <v>2</v>
      </c>
      <c r="DK139" s="121" t="s">
        <v>7568</v>
      </c>
      <c r="DL139" s="121" t="s">
        <v>7558</v>
      </c>
      <c r="DM139" s="118" t="s">
        <v>6973</v>
      </c>
      <c r="DN139" s="128" t="s">
        <v>7570</v>
      </c>
      <c r="DO139" s="125">
        <v>7000</v>
      </c>
      <c r="DP139" s="128" t="s">
        <v>7556</v>
      </c>
      <c r="DQ139" s="128" t="s">
        <v>213</v>
      </c>
      <c r="DR139" s="128">
        <v>2</v>
      </c>
      <c r="DS139" s="128" t="s">
        <v>7568</v>
      </c>
      <c r="DT139" s="128" t="s">
        <v>7558</v>
      </c>
      <c r="DU139" s="129" t="s">
        <v>6973</v>
      </c>
      <c r="DV139" s="127" t="s">
        <v>7571</v>
      </c>
      <c r="DW139" s="117">
        <v>13000</v>
      </c>
      <c r="DX139" s="121" t="s">
        <v>7556</v>
      </c>
      <c r="DY139" s="121" t="s">
        <v>213</v>
      </c>
      <c r="DZ139" s="121">
        <v>2</v>
      </c>
      <c r="EA139" s="121" t="s">
        <v>7568</v>
      </c>
      <c r="EB139" s="121" t="s">
        <v>7558</v>
      </c>
      <c r="EC139" s="118" t="s">
        <v>6973</v>
      </c>
      <c r="ED139" s="128" t="s">
        <v>7572</v>
      </c>
      <c r="EE139" s="125">
        <v>0</v>
      </c>
      <c r="EF139" s="128" t="s">
        <v>7556</v>
      </c>
      <c r="EG139" s="128" t="s">
        <v>213</v>
      </c>
      <c r="EH139" s="128">
        <v>2</v>
      </c>
      <c r="EI139" s="128" t="s">
        <v>7568</v>
      </c>
      <c r="EJ139" s="128" t="s">
        <v>7558</v>
      </c>
      <c r="EK139" s="129" t="s">
        <v>6973</v>
      </c>
      <c r="EL139" s="127" t="s">
        <v>7573</v>
      </c>
      <c r="EM139" s="117">
        <v>0</v>
      </c>
      <c r="EN139" s="121" t="s">
        <v>7556</v>
      </c>
      <c r="EO139" s="121" t="s">
        <v>213</v>
      </c>
      <c r="EP139" s="121">
        <v>2</v>
      </c>
      <c r="EQ139" s="121" t="s">
        <v>7568</v>
      </c>
      <c r="ER139" s="121" t="s">
        <v>7558</v>
      </c>
      <c r="ES139" s="118" t="s">
        <v>6973</v>
      </c>
      <c r="ET139" s="128" t="s">
        <v>7574</v>
      </c>
      <c r="EU139" s="128">
        <v>0</v>
      </c>
      <c r="EV139" s="128" t="s">
        <v>7556</v>
      </c>
      <c r="EW139" s="128" t="s">
        <v>213</v>
      </c>
      <c r="EX139" s="128">
        <v>2</v>
      </c>
      <c r="EY139" s="128" t="s">
        <v>7562</v>
      </c>
      <c r="EZ139" s="128" t="s">
        <v>7558</v>
      </c>
      <c r="FA139" s="129" t="s">
        <v>6973</v>
      </c>
      <c r="FB139" s="127" t="s">
        <v>7575</v>
      </c>
      <c r="FC139" s="121">
        <v>3</v>
      </c>
      <c r="FD139" s="121" t="s">
        <v>230</v>
      </c>
      <c r="FE139" s="121" t="s">
        <v>213</v>
      </c>
      <c r="FF139" s="121">
        <v>2</v>
      </c>
      <c r="FG139" s="121" t="s">
        <v>7005</v>
      </c>
      <c r="FH139" s="121" t="s">
        <v>230</v>
      </c>
      <c r="FI139" s="118" t="s">
        <v>6973</v>
      </c>
      <c r="FJ139" s="127" t="s">
        <v>7576</v>
      </c>
      <c r="FK139" s="128">
        <v>0</v>
      </c>
      <c r="FL139" s="128" t="s">
        <v>230</v>
      </c>
      <c r="FM139" s="128" t="s">
        <v>230</v>
      </c>
      <c r="FN139" s="128" t="s">
        <v>230</v>
      </c>
      <c r="FO139" s="128" t="s">
        <v>230</v>
      </c>
      <c r="FP139" s="125" t="s">
        <v>230</v>
      </c>
      <c r="FQ139" s="126" t="s">
        <v>6973</v>
      </c>
      <c r="FR139" s="127" t="s">
        <v>7577</v>
      </c>
      <c r="FS139" s="121">
        <v>0</v>
      </c>
      <c r="FT139" s="121" t="s">
        <v>230</v>
      </c>
      <c r="FU139" s="121" t="s">
        <v>230</v>
      </c>
      <c r="FV139" s="121" t="s">
        <v>230</v>
      </c>
      <c r="FW139" s="121" t="s">
        <v>230</v>
      </c>
      <c r="FX139" s="121" t="s">
        <v>230</v>
      </c>
      <c r="FY139" s="118" t="s">
        <v>6973</v>
      </c>
      <c r="FZ139" s="128" t="s">
        <v>7578</v>
      </c>
      <c r="GA139" s="128">
        <v>0</v>
      </c>
      <c r="GB139" s="128" t="s">
        <v>6163</v>
      </c>
      <c r="GC139" s="128" t="s">
        <v>218</v>
      </c>
      <c r="GD139" s="128">
        <v>1</v>
      </c>
      <c r="GE139" s="128" t="s">
        <v>6164</v>
      </c>
      <c r="GF139" s="128" t="s">
        <v>263</v>
      </c>
      <c r="GG139" s="129" t="s">
        <v>42</v>
      </c>
      <c r="GH139" s="127" t="s">
        <v>7579</v>
      </c>
      <c r="GI139" s="121">
        <v>0</v>
      </c>
      <c r="GJ139" s="121" t="s">
        <v>6163</v>
      </c>
      <c r="GK139" s="121" t="s">
        <v>218</v>
      </c>
      <c r="GL139" s="121">
        <v>1</v>
      </c>
      <c r="GM139" s="121" t="s">
        <v>6164</v>
      </c>
      <c r="GN139" s="121" t="s">
        <v>263</v>
      </c>
      <c r="GO139" s="118" t="s">
        <v>42</v>
      </c>
      <c r="GP139" s="128" t="s">
        <v>7580</v>
      </c>
      <c r="GQ139" s="128">
        <v>0</v>
      </c>
      <c r="GR139" s="128" t="s">
        <v>6163</v>
      </c>
      <c r="GS139" s="128" t="s">
        <v>218</v>
      </c>
      <c r="GT139" s="128">
        <v>1</v>
      </c>
      <c r="GU139" s="128" t="s">
        <v>6164</v>
      </c>
      <c r="GV139" s="128" t="s">
        <v>263</v>
      </c>
      <c r="GW139" s="129" t="s">
        <v>42</v>
      </c>
      <c r="GX139" s="127" t="s">
        <v>7581</v>
      </c>
      <c r="GY139" s="121">
        <v>0</v>
      </c>
      <c r="GZ139" s="121" t="s">
        <v>6163</v>
      </c>
      <c r="HA139" s="121" t="s">
        <v>218</v>
      </c>
      <c r="HB139" s="121">
        <v>1</v>
      </c>
      <c r="HC139" s="121" t="s">
        <v>6164</v>
      </c>
      <c r="HD139" s="121" t="s">
        <v>263</v>
      </c>
      <c r="HE139" s="118" t="s">
        <v>42</v>
      </c>
      <c r="HF139" s="128" t="s">
        <v>7582</v>
      </c>
      <c r="HG139" s="128">
        <v>0</v>
      </c>
      <c r="HH139" s="128" t="s">
        <v>6163</v>
      </c>
      <c r="HI139" s="128" t="s">
        <v>218</v>
      </c>
      <c r="HJ139" s="128">
        <v>1</v>
      </c>
      <c r="HK139" s="128" t="s">
        <v>6164</v>
      </c>
      <c r="HL139" s="128" t="s">
        <v>263</v>
      </c>
      <c r="HM139" s="129" t="s">
        <v>42</v>
      </c>
      <c r="HN139" s="127" t="s">
        <v>7583</v>
      </c>
      <c r="HO139" s="121">
        <v>0</v>
      </c>
      <c r="HP139" s="121" t="s">
        <v>6163</v>
      </c>
      <c r="HQ139" s="121" t="s">
        <v>218</v>
      </c>
      <c r="HR139" s="121">
        <v>1</v>
      </c>
      <c r="HS139" s="121" t="s">
        <v>6164</v>
      </c>
      <c r="HT139" s="121" t="s">
        <v>263</v>
      </c>
      <c r="HU139" s="118" t="s">
        <v>42</v>
      </c>
      <c r="HV139" s="128" t="s">
        <v>7584</v>
      </c>
      <c r="HW139" s="128">
        <v>0</v>
      </c>
      <c r="HX139" s="128" t="s">
        <v>6163</v>
      </c>
      <c r="HY139" s="128" t="s">
        <v>218</v>
      </c>
      <c r="HZ139" s="128">
        <v>1</v>
      </c>
      <c r="IA139" s="128" t="s">
        <v>6164</v>
      </c>
      <c r="IB139" s="128" t="s">
        <v>263</v>
      </c>
      <c r="IC139" s="129" t="s">
        <v>42</v>
      </c>
      <c r="ID139" s="127" t="s">
        <v>7585</v>
      </c>
      <c r="IE139" s="121">
        <v>0</v>
      </c>
      <c r="IF139" s="121" t="s">
        <v>6163</v>
      </c>
      <c r="IG139" s="121" t="s">
        <v>218</v>
      </c>
      <c r="IH139" s="121">
        <v>1</v>
      </c>
      <c r="II139" s="121" t="s">
        <v>6164</v>
      </c>
      <c r="IJ139" s="121" t="s">
        <v>263</v>
      </c>
      <c r="IK139" s="118" t="s">
        <v>42</v>
      </c>
      <c r="IL139" s="128" t="s">
        <v>7586</v>
      </c>
      <c r="IM139" s="128">
        <v>3</v>
      </c>
      <c r="IN139" s="128" t="s">
        <v>7587</v>
      </c>
      <c r="IO139" s="128" t="s">
        <v>218</v>
      </c>
      <c r="IP139" s="128">
        <v>1</v>
      </c>
      <c r="IQ139" s="128" t="s">
        <v>7588</v>
      </c>
      <c r="IR139" s="128" t="s">
        <v>7589</v>
      </c>
      <c r="IS139" s="129" t="s">
        <v>42</v>
      </c>
    </row>
    <row r="140" spans="1:253" s="123" customFormat="1" ht="12.75" customHeight="1">
      <c r="A140" s="123" t="s">
        <v>7590</v>
      </c>
      <c r="B140" s="123" t="s">
        <v>207</v>
      </c>
      <c r="C140" s="123" t="s">
        <v>7591</v>
      </c>
      <c r="D140" s="123" t="s">
        <v>7592</v>
      </c>
      <c r="E140" s="123" t="s">
        <v>7593</v>
      </c>
      <c r="F140" s="123" t="s">
        <v>7594</v>
      </c>
      <c r="G140" s="116">
        <v>27412000</v>
      </c>
      <c r="H140" s="117" t="s">
        <v>7595</v>
      </c>
      <c r="I140" s="117" t="s">
        <v>213</v>
      </c>
      <c r="J140" s="117">
        <v>2</v>
      </c>
      <c r="K140" s="117" t="s">
        <v>7596</v>
      </c>
      <c r="L140" s="117" t="s">
        <v>7597</v>
      </c>
      <c r="M140" s="118" t="s">
        <v>50</v>
      </c>
      <c r="N140" s="127" t="s">
        <v>7598</v>
      </c>
      <c r="O140" s="119">
        <v>882050</v>
      </c>
      <c r="P140" s="119" t="s">
        <v>1021</v>
      </c>
      <c r="Q140" s="119" t="s">
        <v>218</v>
      </c>
      <c r="R140" s="119">
        <v>1</v>
      </c>
      <c r="S140" s="119" t="s">
        <v>1022</v>
      </c>
      <c r="T140" s="119" t="s">
        <v>2126</v>
      </c>
      <c r="U140" s="120" t="s">
        <v>1024</v>
      </c>
      <c r="V140" s="127" t="s">
        <v>7599</v>
      </c>
      <c r="W140" s="117">
        <v>27412000</v>
      </c>
      <c r="X140" s="117" t="s">
        <v>7595</v>
      </c>
      <c r="Y140" s="117" t="s">
        <v>213</v>
      </c>
      <c r="Z140" s="117">
        <v>2</v>
      </c>
      <c r="AA140" s="117" t="s">
        <v>7596</v>
      </c>
      <c r="AB140" s="117" t="s">
        <v>7597</v>
      </c>
      <c r="AC140" s="118" t="s">
        <v>50</v>
      </c>
      <c r="AD140" s="127" t="s">
        <v>7600</v>
      </c>
      <c r="AE140" s="125">
        <v>27412000</v>
      </c>
      <c r="AF140" s="125" t="s">
        <v>7595</v>
      </c>
      <c r="AG140" s="125" t="s">
        <v>213</v>
      </c>
      <c r="AH140" s="125">
        <v>2</v>
      </c>
      <c r="AI140" s="125" t="s">
        <v>7601</v>
      </c>
      <c r="AJ140" s="125" t="s">
        <v>7597</v>
      </c>
      <c r="AK140" s="126" t="s">
        <v>50</v>
      </c>
      <c r="AL140" s="127" t="s">
        <v>7602</v>
      </c>
      <c r="AM140" s="117">
        <v>5443000</v>
      </c>
      <c r="AN140" s="117" t="s">
        <v>7603</v>
      </c>
      <c r="AO140" s="117" t="s">
        <v>213</v>
      </c>
      <c r="AP140" s="117">
        <v>2</v>
      </c>
      <c r="AQ140" s="117" t="s">
        <v>7604</v>
      </c>
      <c r="AR140" s="117" t="s">
        <v>7605</v>
      </c>
      <c r="AS140" s="118" t="s">
        <v>50</v>
      </c>
      <c r="AT140" s="128" t="s">
        <v>7606</v>
      </c>
      <c r="AU140" s="125" t="s">
        <v>230</v>
      </c>
      <c r="AV140" s="125">
        <v>0</v>
      </c>
      <c r="AW140" s="125" t="s">
        <v>230</v>
      </c>
      <c r="AX140" s="125" t="s">
        <v>230</v>
      </c>
      <c r="AY140" s="125" t="s">
        <v>7607</v>
      </c>
      <c r="AZ140" s="125">
        <v>0</v>
      </c>
      <c r="BA140" s="126" t="s">
        <v>7608</v>
      </c>
      <c r="BB140" s="127" t="s">
        <v>7609</v>
      </c>
      <c r="BC140" s="117" t="s">
        <v>230</v>
      </c>
      <c r="BD140" s="117" t="s">
        <v>7610</v>
      </c>
      <c r="BE140" s="117" t="s">
        <v>230</v>
      </c>
      <c r="BF140" s="117" t="s">
        <v>230</v>
      </c>
      <c r="BG140" s="117" t="s">
        <v>7611</v>
      </c>
      <c r="BH140" s="117" t="s">
        <v>7612</v>
      </c>
      <c r="BI140" s="118" t="s">
        <v>612</v>
      </c>
      <c r="BJ140" s="128" t="s">
        <v>7613</v>
      </c>
      <c r="BK140" s="128">
        <v>8253</v>
      </c>
      <c r="BL140" s="128" t="s">
        <v>7614</v>
      </c>
      <c r="BM140" s="128" t="s">
        <v>300</v>
      </c>
      <c r="BN140" s="128">
        <v>3</v>
      </c>
      <c r="BO140" s="128" t="s">
        <v>7615</v>
      </c>
      <c r="BP140" s="125" t="s">
        <v>7616</v>
      </c>
      <c r="BQ140" s="129" t="s">
        <v>612</v>
      </c>
      <c r="BR140" s="127" t="s">
        <v>7617</v>
      </c>
      <c r="BS140" s="121" t="s">
        <v>230</v>
      </c>
      <c r="BT140" s="121">
        <v>0</v>
      </c>
      <c r="BU140" s="121" t="s">
        <v>230</v>
      </c>
      <c r="BV140" s="121" t="s">
        <v>230</v>
      </c>
      <c r="BW140" s="121" t="s">
        <v>7618</v>
      </c>
      <c r="BX140" s="121">
        <v>0</v>
      </c>
      <c r="BY140" s="118" t="s">
        <v>7608</v>
      </c>
      <c r="BZ140" s="128" t="s">
        <v>7619</v>
      </c>
      <c r="CA140" s="128" t="s">
        <v>230</v>
      </c>
      <c r="CB140" s="128">
        <v>0</v>
      </c>
      <c r="CC140" s="128" t="s">
        <v>230</v>
      </c>
      <c r="CD140" s="128" t="s">
        <v>230</v>
      </c>
      <c r="CE140" s="128">
        <v>0</v>
      </c>
      <c r="CF140" s="128">
        <v>0</v>
      </c>
      <c r="CG140" s="129" t="s">
        <v>7608</v>
      </c>
      <c r="CH140" s="127" t="s">
        <v>7620</v>
      </c>
      <c r="CI140" s="128" t="e">
        <v>#N/A</v>
      </c>
      <c r="CJ140" s="128" t="e">
        <v>#N/A</v>
      </c>
      <c r="CK140" s="128" t="e">
        <v>#N/A</v>
      </c>
      <c r="CL140" s="128" t="e">
        <v>#N/A</v>
      </c>
      <c r="CM140" s="128" t="e">
        <v>#N/A</v>
      </c>
      <c r="CN140" s="128" t="e">
        <v>#N/A</v>
      </c>
      <c r="CO140" s="130" t="e">
        <v>#N/A</v>
      </c>
      <c r="CP140" s="128" t="s">
        <v>7621</v>
      </c>
      <c r="CQ140" s="121">
        <v>223750</v>
      </c>
      <c r="CR140" s="121" t="s">
        <v>7622</v>
      </c>
      <c r="CS140" s="121" t="s">
        <v>218</v>
      </c>
      <c r="CT140" s="121">
        <v>1</v>
      </c>
      <c r="CU140" s="121" t="s">
        <v>7623</v>
      </c>
      <c r="CV140" s="121" t="s">
        <v>7624</v>
      </c>
      <c r="CW140" s="118" t="s">
        <v>7608</v>
      </c>
      <c r="CX140" s="128" t="s">
        <v>7625</v>
      </c>
      <c r="CY140" s="125">
        <v>14803000</v>
      </c>
      <c r="CZ140" s="125" t="s">
        <v>7626</v>
      </c>
      <c r="DA140" s="125" t="s">
        <v>300</v>
      </c>
      <c r="DB140" s="125">
        <v>3</v>
      </c>
      <c r="DC140" s="125" t="s">
        <v>7627</v>
      </c>
      <c r="DD140" s="125" t="s">
        <v>7628</v>
      </c>
      <c r="DE140" s="131" t="s">
        <v>50</v>
      </c>
      <c r="DF140" s="127" t="s">
        <v>7629</v>
      </c>
      <c r="DG140" s="117">
        <v>0</v>
      </c>
      <c r="DH140" s="121" t="s">
        <v>7626</v>
      </c>
      <c r="DI140" s="121" t="s">
        <v>300</v>
      </c>
      <c r="DJ140" s="121">
        <v>3</v>
      </c>
      <c r="DK140" s="121" t="s">
        <v>7627</v>
      </c>
      <c r="DL140" s="121" t="s">
        <v>7628</v>
      </c>
      <c r="DM140" s="118" t="s">
        <v>50</v>
      </c>
      <c r="DN140" s="128" t="s">
        <v>7630</v>
      </c>
      <c r="DO140" s="125">
        <v>12610000</v>
      </c>
      <c r="DP140" s="128" t="s">
        <v>7626</v>
      </c>
      <c r="DQ140" s="128" t="s">
        <v>300</v>
      </c>
      <c r="DR140" s="128">
        <v>3</v>
      </c>
      <c r="DS140" s="128" t="s">
        <v>7627</v>
      </c>
      <c r="DT140" s="128" t="s">
        <v>7628</v>
      </c>
      <c r="DU140" s="129" t="s">
        <v>50</v>
      </c>
      <c r="DV140" s="127" t="s">
        <v>7631</v>
      </c>
      <c r="DW140" s="117">
        <v>14803000</v>
      </c>
      <c r="DX140" s="121" t="s">
        <v>7626</v>
      </c>
      <c r="DY140" s="121" t="s">
        <v>300</v>
      </c>
      <c r="DZ140" s="121">
        <v>3</v>
      </c>
      <c r="EA140" s="121" t="s">
        <v>7627</v>
      </c>
      <c r="EB140" s="121" t="s">
        <v>7628</v>
      </c>
      <c r="EC140" s="118" t="s">
        <v>50</v>
      </c>
      <c r="ED140" s="128" t="s">
        <v>7632</v>
      </c>
      <c r="EE140" s="125">
        <v>0</v>
      </c>
      <c r="EF140" s="128" t="s">
        <v>7633</v>
      </c>
      <c r="EG140" s="128" t="s">
        <v>213</v>
      </c>
      <c r="EH140" s="128">
        <v>2</v>
      </c>
      <c r="EI140" s="128" t="s">
        <v>7634</v>
      </c>
      <c r="EJ140" s="128" t="s">
        <v>7635</v>
      </c>
      <c r="EK140" s="129" t="s">
        <v>2391</v>
      </c>
      <c r="EL140" s="127" t="s">
        <v>7636</v>
      </c>
      <c r="EM140" s="117">
        <v>0</v>
      </c>
      <c r="EN140" s="121" t="s">
        <v>7633</v>
      </c>
      <c r="EO140" s="121" t="s">
        <v>213</v>
      </c>
      <c r="EP140" s="121">
        <v>2</v>
      </c>
      <c r="EQ140" s="121" t="s">
        <v>7634</v>
      </c>
      <c r="ER140" s="121" t="s">
        <v>7635</v>
      </c>
      <c r="ES140" s="118" t="s">
        <v>2391</v>
      </c>
      <c r="ET140" s="128" t="s">
        <v>7637</v>
      </c>
      <c r="EU140" s="128">
        <v>8253</v>
      </c>
      <c r="EV140" s="128" t="s">
        <v>7614</v>
      </c>
      <c r="EW140" s="128" t="s">
        <v>300</v>
      </c>
      <c r="EX140" s="128">
        <v>3</v>
      </c>
      <c r="EY140" s="128" t="s">
        <v>7615</v>
      </c>
      <c r="EZ140" s="128" t="s">
        <v>7616</v>
      </c>
      <c r="FA140" s="129" t="s">
        <v>612</v>
      </c>
      <c r="FB140" s="127" t="s">
        <v>7638</v>
      </c>
      <c r="FC140" s="121">
        <v>2</v>
      </c>
      <c r="FD140" s="121">
        <v>0</v>
      </c>
      <c r="FE140" s="121" t="s">
        <v>300</v>
      </c>
      <c r="FF140" s="121">
        <v>3</v>
      </c>
      <c r="FG140" s="121" t="s">
        <v>7639</v>
      </c>
      <c r="FH140" s="121">
        <v>0</v>
      </c>
      <c r="FI140" s="118" t="s">
        <v>1577</v>
      </c>
      <c r="FJ140" s="127" t="s">
        <v>7640</v>
      </c>
      <c r="FK140" s="128" t="s">
        <v>230</v>
      </c>
      <c r="FL140" s="128">
        <v>0</v>
      </c>
      <c r="FM140" s="128" t="s">
        <v>230</v>
      </c>
      <c r="FN140" s="128" t="s">
        <v>230</v>
      </c>
      <c r="FO140" s="128" t="s">
        <v>7641</v>
      </c>
      <c r="FP140" s="125">
        <v>0</v>
      </c>
      <c r="FQ140" s="126" t="s">
        <v>2072</v>
      </c>
      <c r="FR140" s="127" t="s">
        <v>7642</v>
      </c>
      <c r="FS140" s="121" t="s">
        <v>230</v>
      </c>
      <c r="FT140" s="121">
        <v>0</v>
      </c>
      <c r="FU140" s="121" t="s">
        <v>230</v>
      </c>
      <c r="FV140" s="121" t="s">
        <v>230</v>
      </c>
      <c r="FW140" s="121">
        <v>0</v>
      </c>
      <c r="FX140" s="121">
        <v>0</v>
      </c>
      <c r="FY140" s="118" t="s">
        <v>7608</v>
      </c>
      <c r="FZ140" s="128" t="s">
        <v>7643</v>
      </c>
      <c r="GA140" s="128">
        <v>2</v>
      </c>
      <c r="GB140" s="128" t="s">
        <v>634</v>
      </c>
      <c r="GC140" s="128" t="s">
        <v>213</v>
      </c>
      <c r="GD140" s="128">
        <v>2</v>
      </c>
      <c r="GE140" s="128" t="s">
        <v>635</v>
      </c>
      <c r="GF140" s="128" t="s">
        <v>636</v>
      </c>
      <c r="GG140" s="129" t="s">
        <v>637</v>
      </c>
      <c r="GH140" s="127" t="s">
        <v>7644</v>
      </c>
      <c r="GI140" s="121">
        <v>2</v>
      </c>
      <c r="GJ140" s="121" t="s">
        <v>634</v>
      </c>
      <c r="GK140" s="121" t="s">
        <v>213</v>
      </c>
      <c r="GL140" s="121">
        <v>2</v>
      </c>
      <c r="GM140" s="121" t="s">
        <v>635</v>
      </c>
      <c r="GN140" s="121" t="s">
        <v>636</v>
      </c>
      <c r="GO140" s="118" t="s">
        <v>637</v>
      </c>
      <c r="GP140" s="128" t="s">
        <v>7645</v>
      </c>
      <c r="GQ140" s="128">
        <v>3</v>
      </c>
      <c r="GR140" s="128" t="s">
        <v>634</v>
      </c>
      <c r="GS140" s="128" t="s">
        <v>213</v>
      </c>
      <c r="GT140" s="128">
        <v>2</v>
      </c>
      <c r="GU140" s="128" t="s">
        <v>635</v>
      </c>
      <c r="GV140" s="128" t="s">
        <v>636</v>
      </c>
      <c r="GW140" s="129" t="s">
        <v>637</v>
      </c>
      <c r="GX140" s="127" t="s">
        <v>7646</v>
      </c>
      <c r="GY140" s="121">
        <v>0</v>
      </c>
      <c r="GZ140" s="121" t="s">
        <v>634</v>
      </c>
      <c r="HA140" s="121" t="s">
        <v>213</v>
      </c>
      <c r="HB140" s="121">
        <v>2</v>
      </c>
      <c r="HC140" s="121" t="s">
        <v>635</v>
      </c>
      <c r="HD140" s="121" t="s">
        <v>636</v>
      </c>
      <c r="HE140" s="118" t="s">
        <v>637</v>
      </c>
      <c r="HF140" s="128" t="s">
        <v>7647</v>
      </c>
      <c r="HG140" s="128">
        <v>2</v>
      </c>
      <c r="HH140" s="128" t="s">
        <v>634</v>
      </c>
      <c r="HI140" s="128" t="s">
        <v>213</v>
      </c>
      <c r="HJ140" s="128">
        <v>2</v>
      </c>
      <c r="HK140" s="128" t="s">
        <v>635</v>
      </c>
      <c r="HL140" s="128" t="s">
        <v>636</v>
      </c>
      <c r="HM140" s="129" t="s">
        <v>637</v>
      </c>
      <c r="HN140" s="127" t="s">
        <v>7648</v>
      </c>
      <c r="HO140" s="121">
        <v>2</v>
      </c>
      <c r="HP140" s="121" t="s">
        <v>634</v>
      </c>
      <c r="HQ140" s="121" t="s">
        <v>213</v>
      </c>
      <c r="HR140" s="121">
        <v>2</v>
      </c>
      <c r="HS140" s="121" t="s">
        <v>635</v>
      </c>
      <c r="HT140" s="121" t="s">
        <v>636</v>
      </c>
      <c r="HU140" s="118" t="s">
        <v>637</v>
      </c>
      <c r="HV140" s="128" t="s">
        <v>7649</v>
      </c>
      <c r="HW140" s="128">
        <v>2</v>
      </c>
      <c r="HX140" s="128" t="s">
        <v>634</v>
      </c>
      <c r="HY140" s="128" t="s">
        <v>213</v>
      </c>
      <c r="HZ140" s="128">
        <v>2</v>
      </c>
      <c r="IA140" s="128" t="s">
        <v>635</v>
      </c>
      <c r="IB140" s="128" t="s">
        <v>636</v>
      </c>
      <c r="IC140" s="129" t="s">
        <v>637</v>
      </c>
      <c r="ID140" s="127" t="s">
        <v>7650</v>
      </c>
      <c r="IE140" s="121">
        <v>0</v>
      </c>
      <c r="IF140" s="121" t="s">
        <v>634</v>
      </c>
      <c r="IG140" s="121" t="s">
        <v>213</v>
      </c>
      <c r="IH140" s="121">
        <v>2</v>
      </c>
      <c r="II140" s="121" t="s">
        <v>635</v>
      </c>
      <c r="IJ140" s="121" t="s">
        <v>636</v>
      </c>
      <c r="IK140" s="118" t="s">
        <v>637</v>
      </c>
      <c r="IL140" s="128" t="s">
        <v>7651</v>
      </c>
      <c r="IM140" s="128">
        <v>3</v>
      </c>
      <c r="IN140" s="128" t="s">
        <v>634</v>
      </c>
      <c r="IO140" s="128" t="s">
        <v>213</v>
      </c>
      <c r="IP140" s="128">
        <v>2</v>
      </c>
      <c r="IQ140" s="128" t="s">
        <v>635</v>
      </c>
      <c r="IR140" s="128" t="s">
        <v>636</v>
      </c>
      <c r="IS140" s="129" t="s">
        <v>637</v>
      </c>
    </row>
    <row r="141" spans="1:253" s="123" customFormat="1" ht="12.75" customHeight="1">
      <c r="A141" s="123" t="s">
        <v>7652</v>
      </c>
      <c r="B141" s="123" t="s">
        <v>1826</v>
      </c>
      <c r="C141" s="123" t="s">
        <v>7653</v>
      </c>
      <c r="D141" s="123" t="s">
        <v>7654</v>
      </c>
      <c r="E141" s="123" t="s">
        <v>7655</v>
      </c>
      <c r="F141" s="123" t="s">
        <v>7656</v>
      </c>
      <c r="G141" s="116">
        <v>96484000</v>
      </c>
      <c r="H141" s="117" t="s">
        <v>7657</v>
      </c>
      <c r="I141" s="117" t="s">
        <v>218</v>
      </c>
      <c r="J141" s="117">
        <v>1</v>
      </c>
      <c r="K141" s="117" t="s">
        <v>5258</v>
      </c>
      <c r="L141" s="117" t="s">
        <v>7658</v>
      </c>
      <c r="M141" s="118" t="s">
        <v>2391</v>
      </c>
      <c r="N141" s="132" t="s">
        <v>7659</v>
      </c>
      <c r="O141" s="119">
        <v>71467</v>
      </c>
      <c r="P141" s="119" t="s">
        <v>7660</v>
      </c>
      <c r="Q141" s="119" t="s">
        <v>218</v>
      </c>
      <c r="R141" s="119">
        <v>1</v>
      </c>
      <c r="S141" s="119" t="s">
        <v>7661</v>
      </c>
      <c r="T141" s="119" t="s">
        <v>7662</v>
      </c>
      <c r="U141" s="120" t="s">
        <v>2391</v>
      </c>
      <c r="V141" s="132" t="s">
        <v>7663</v>
      </c>
      <c r="W141" s="117">
        <v>7700000</v>
      </c>
      <c r="X141" s="117" t="s">
        <v>7664</v>
      </c>
      <c r="Y141" s="117" t="s">
        <v>213</v>
      </c>
      <c r="Z141" s="117">
        <v>2</v>
      </c>
      <c r="AA141" s="117" t="s">
        <v>7665</v>
      </c>
      <c r="AB141" s="117" t="s">
        <v>7666</v>
      </c>
      <c r="AC141" s="118" t="s">
        <v>2391</v>
      </c>
      <c r="AD141" s="132" t="s">
        <v>7667</v>
      </c>
      <c r="AE141" s="125">
        <v>1500000</v>
      </c>
      <c r="AF141" s="125" t="s">
        <v>7664</v>
      </c>
      <c r="AG141" s="125" t="s">
        <v>213</v>
      </c>
      <c r="AH141" s="125">
        <v>2</v>
      </c>
      <c r="AI141" s="125" t="s">
        <v>7668</v>
      </c>
      <c r="AJ141" s="125" t="s">
        <v>7666</v>
      </c>
      <c r="AK141" s="126" t="s">
        <v>2391</v>
      </c>
      <c r="AL141" s="132" t="s">
        <v>7669</v>
      </c>
      <c r="AM141" s="117">
        <v>375000</v>
      </c>
      <c r="AN141" s="117" t="s">
        <v>7664</v>
      </c>
      <c r="AO141" s="117" t="s">
        <v>300</v>
      </c>
      <c r="AP141" s="117">
        <v>3</v>
      </c>
      <c r="AQ141" s="117" t="s">
        <v>7670</v>
      </c>
      <c r="AR141" s="117" t="s">
        <v>7666</v>
      </c>
      <c r="AS141" s="118" t="s">
        <v>2391</v>
      </c>
      <c r="AT141" s="133" t="s">
        <v>7671</v>
      </c>
      <c r="AU141" s="125" t="s">
        <v>230</v>
      </c>
      <c r="AV141" s="125" t="s">
        <v>230</v>
      </c>
      <c r="AW141" s="125" t="s">
        <v>300</v>
      </c>
      <c r="AX141" s="125">
        <v>3</v>
      </c>
      <c r="AY141" s="125" t="s">
        <v>230</v>
      </c>
      <c r="AZ141" s="125" t="s">
        <v>230</v>
      </c>
      <c r="BA141" s="126" t="s">
        <v>2391</v>
      </c>
      <c r="BB141" s="132" t="s">
        <v>7672</v>
      </c>
      <c r="BC141" s="117" t="s">
        <v>230</v>
      </c>
      <c r="BD141" s="117" t="s">
        <v>230</v>
      </c>
      <c r="BE141" s="117" t="s">
        <v>300</v>
      </c>
      <c r="BF141" s="117">
        <v>3</v>
      </c>
      <c r="BG141" s="117" t="s">
        <v>230</v>
      </c>
      <c r="BH141" s="117" t="s">
        <v>230</v>
      </c>
      <c r="BI141" s="118" t="s">
        <v>2391</v>
      </c>
      <c r="BJ141" s="133" t="s">
        <v>7673</v>
      </c>
      <c r="BK141" s="133">
        <v>243</v>
      </c>
      <c r="BL141" s="133" t="s">
        <v>7674</v>
      </c>
      <c r="BM141" s="133" t="s">
        <v>213</v>
      </c>
      <c r="BN141" s="133">
        <v>2</v>
      </c>
      <c r="BO141" s="133" t="s">
        <v>7675</v>
      </c>
      <c r="BP141" s="125" t="s">
        <v>7676</v>
      </c>
      <c r="BQ141" s="134" t="s">
        <v>54</v>
      </c>
      <c r="BR141" s="132" t="s">
        <v>7677</v>
      </c>
      <c r="BS141" s="135">
        <v>600000</v>
      </c>
      <c r="BT141" s="135" t="s">
        <v>7674</v>
      </c>
      <c r="BU141" s="135" t="s">
        <v>213</v>
      </c>
      <c r="BV141" s="135">
        <v>2</v>
      </c>
      <c r="BW141" s="135" t="s">
        <v>7678</v>
      </c>
      <c r="BX141" s="135" t="s">
        <v>7676</v>
      </c>
      <c r="BY141" s="118" t="s">
        <v>54</v>
      </c>
      <c r="BZ141" s="133" t="s">
        <v>7679</v>
      </c>
      <c r="CA141" s="133" t="s">
        <v>230</v>
      </c>
      <c r="CB141" s="133" t="s">
        <v>230</v>
      </c>
      <c r="CC141" s="133" t="s">
        <v>300</v>
      </c>
      <c r="CD141" s="133">
        <v>3</v>
      </c>
      <c r="CE141" s="133" t="s">
        <v>230</v>
      </c>
      <c r="CF141" s="133" t="s">
        <v>230</v>
      </c>
      <c r="CG141" s="134" t="s">
        <v>2391</v>
      </c>
      <c r="CH141" s="132" t="s">
        <v>7680</v>
      </c>
      <c r="CI141" s="133" t="e">
        <v>#N/A</v>
      </c>
      <c r="CJ141" s="133" t="e">
        <v>#N/A</v>
      </c>
      <c r="CK141" s="133" t="e">
        <v>#N/A</v>
      </c>
      <c r="CL141" s="133" t="e">
        <v>#N/A</v>
      </c>
      <c r="CM141" s="133" t="e">
        <v>#N/A</v>
      </c>
      <c r="CN141" s="133" t="e">
        <v>#N/A</v>
      </c>
      <c r="CO141" s="136" t="e">
        <v>#N/A</v>
      </c>
      <c r="CP141" s="133" t="s">
        <v>7681</v>
      </c>
      <c r="CQ141" s="135" t="s">
        <v>230</v>
      </c>
      <c r="CR141" s="135" t="s">
        <v>230</v>
      </c>
      <c r="CS141" s="135" t="s">
        <v>300</v>
      </c>
      <c r="CT141" s="135">
        <v>3</v>
      </c>
      <c r="CU141" s="135" t="s">
        <v>230</v>
      </c>
      <c r="CV141" s="135" t="s">
        <v>230</v>
      </c>
      <c r="CW141" s="118" t="s">
        <v>2391</v>
      </c>
      <c r="CX141" s="133" t="s">
        <v>7682</v>
      </c>
      <c r="CY141" s="125">
        <v>1000000</v>
      </c>
      <c r="CZ141" s="125" t="s">
        <v>7683</v>
      </c>
      <c r="DA141" s="125" t="s">
        <v>300</v>
      </c>
      <c r="DB141" s="125">
        <v>3</v>
      </c>
      <c r="DC141" s="125" t="s">
        <v>7684</v>
      </c>
      <c r="DD141" s="125" t="s">
        <v>7685</v>
      </c>
      <c r="DE141" s="131" t="s">
        <v>48</v>
      </c>
      <c r="DF141" s="132" t="s">
        <v>7686</v>
      </c>
      <c r="DG141" s="117">
        <v>6200000</v>
      </c>
      <c r="DH141" s="135" t="s">
        <v>7683</v>
      </c>
      <c r="DI141" s="135" t="s">
        <v>300</v>
      </c>
      <c r="DJ141" s="135">
        <v>3</v>
      </c>
      <c r="DK141" s="135" t="s">
        <v>7684</v>
      </c>
      <c r="DL141" s="135" t="s">
        <v>7685</v>
      </c>
      <c r="DM141" s="118" t="s">
        <v>48</v>
      </c>
      <c r="DN141" s="133" t="s">
        <v>7687</v>
      </c>
      <c r="DO141" s="125">
        <v>500000</v>
      </c>
      <c r="DP141" s="133" t="s">
        <v>7683</v>
      </c>
      <c r="DQ141" s="133" t="s">
        <v>300</v>
      </c>
      <c r="DR141" s="133">
        <v>3</v>
      </c>
      <c r="DS141" s="133" t="s">
        <v>7684</v>
      </c>
      <c r="DT141" s="133" t="s">
        <v>7685</v>
      </c>
      <c r="DU141" s="134" t="s">
        <v>48</v>
      </c>
      <c r="DV141" s="132" t="s">
        <v>7688</v>
      </c>
      <c r="DW141" s="117">
        <v>1000000</v>
      </c>
      <c r="DX141" s="135" t="s">
        <v>7683</v>
      </c>
      <c r="DY141" s="135" t="s">
        <v>300</v>
      </c>
      <c r="DZ141" s="135">
        <v>3</v>
      </c>
      <c r="EA141" s="135" t="s">
        <v>7684</v>
      </c>
      <c r="EB141" s="135" t="s">
        <v>7685</v>
      </c>
      <c r="EC141" s="118" t="s">
        <v>48</v>
      </c>
      <c r="ED141" s="133" t="s">
        <v>7689</v>
      </c>
      <c r="EE141" s="125">
        <v>0</v>
      </c>
      <c r="EF141" s="133" t="s">
        <v>7683</v>
      </c>
      <c r="EG141" s="133" t="s">
        <v>300</v>
      </c>
      <c r="EH141" s="133">
        <v>3</v>
      </c>
      <c r="EI141" s="133" t="s">
        <v>7684</v>
      </c>
      <c r="EJ141" s="133" t="s">
        <v>7685</v>
      </c>
      <c r="EK141" s="134" t="s">
        <v>48</v>
      </c>
      <c r="EL141" s="132" t="s">
        <v>7690</v>
      </c>
      <c r="EM141" s="117">
        <v>0</v>
      </c>
      <c r="EN141" s="135" t="s">
        <v>7683</v>
      </c>
      <c r="EO141" s="135" t="s">
        <v>300</v>
      </c>
      <c r="EP141" s="135">
        <v>3</v>
      </c>
      <c r="EQ141" s="135" t="s">
        <v>7684</v>
      </c>
      <c r="ER141" s="135" t="s">
        <v>7685</v>
      </c>
      <c r="ES141" s="118" t="s">
        <v>48</v>
      </c>
      <c r="ET141" s="133" t="s">
        <v>7691</v>
      </c>
      <c r="EU141" s="133">
        <v>243</v>
      </c>
      <c r="EV141" s="133" t="s">
        <v>7674</v>
      </c>
      <c r="EW141" s="133" t="s">
        <v>213</v>
      </c>
      <c r="EX141" s="133">
        <v>2</v>
      </c>
      <c r="EY141" s="133" t="s">
        <v>7675</v>
      </c>
      <c r="EZ141" s="133" t="s">
        <v>7676</v>
      </c>
      <c r="FA141" s="134" t="s">
        <v>54</v>
      </c>
      <c r="FB141" s="132" t="s">
        <v>7692</v>
      </c>
      <c r="FC141" s="135">
        <v>2</v>
      </c>
      <c r="FD141" s="135" t="s">
        <v>230</v>
      </c>
      <c r="FE141" s="135" t="s">
        <v>213</v>
      </c>
      <c r="FF141" s="135">
        <v>2</v>
      </c>
      <c r="FG141" s="135" t="s">
        <v>7693</v>
      </c>
      <c r="FH141" s="135" t="s">
        <v>230</v>
      </c>
      <c r="FI141" s="118" t="s">
        <v>2391</v>
      </c>
      <c r="FJ141" s="132" t="s">
        <v>7694</v>
      </c>
      <c r="FK141" s="133" t="s">
        <v>230</v>
      </c>
      <c r="FL141" s="133" t="s">
        <v>230</v>
      </c>
      <c r="FM141" s="133" t="s">
        <v>300</v>
      </c>
      <c r="FN141" s="133">
        <v>3</v>
      </c>
      <c r="FO141" s="133" t="s">
        <v>230</v>
      </c>
      <c r="FP141" s="125" t="s">
        <v>230</v>
      </c>
      <c r="FQ141" s="126" t="s">
        <v>2391</v>
      </c>
      <c r="FR141" s="132" t="s">
        <v>7695</v>
      </c>
      <c r="FS141" s="135" t="s">
        <v>230</v>
      </c>
      <c r="FT141" s="135" t="s">
        <v>230</v>
      </c>
      <c r="FU141" s="135" t="s">
        <v>300</v>
      </c>
      <c r="FV141" s="135">
        <v>3</v>
      </c>
      <c r="FW141" s="135" t="s">
        <v>230</v>
      </c>
      <c r="FX141" s="135" t="s">
        <v>230</v>
      </c>
      <c r="FY141" s="118" t="s">
        <v>2391</v>
      </c>
      <c r="FZ141" s="133" t="s">
        <v>7696</v>
      </c>
      <c r="GA141" s="133">
        <v>0</v>
      </c>
      <c r="GB141" s="133" t="s">
        <v>261</v>
      </c>
      <c r="GC141" s="133" t="s">
        <v>213</v>
      </c>
      <c r="GD141" s="133">
        <v>2</v>
      </c>
      <c r="GE141" s="133" t="s">
        <v>262</v>
      </c>
      <c r="GF141" s="133" t="s">
        <v>263</v>
      </c>
      <c r="GG141" s="134" t="s">
        <v>54</v>
      </c>
      <c r="GH141" s="132" t="s">
        <v>7697</v>
      </c>
      <c r="GI141" s="135">
        <v>0</v>
      </c>
      <c r="GJ141" s="135" t="s">
        <v>261</v>
      </c>
      <c r="GK141" s="135" t="s">
        <v>213</v>
      </c>
      <c r="GL141" s="135">
        <v>2</v>
      </c>
      <c r="GM141" s="135" t="s">
        <v>262</v>
      </c>
      <c r="GN141" s="135" t="s">
        <v>263</v>
      </c>
      <c r="GO141" s="118" t="s">
        <v>54</v>
      </c>
      <c r="GP141" s="133" t="s">
        <v>7698</v>
      </c>
      <c r="GQ141" s="133">
        <v>0</v>
      </c>
      <c r="GR141" s="133" t="s">
        <v>261</v>
      </c>
      <c r="GS141" s="133" t="s">
        <v>213</v>
      </c>
      <c r="GT141" s="133">
        <v>2</v>
      </c>
      <c r="GU141" s="133" t="s">
        <v>262</v>
      </c>
      <c r="GV141" s="133" t="s">
        <v>263</v>
      </c>
      <c r="GW141" s="134" t="s">
        <v>54</v>
      </c>
      <c r="GX141" s="132" t="s">
        <v>7699</v>
      </c>
      <c r="GY141" s="135">
        <v>0</v>
      </c>
      <c r="GZ141" s="135" t="s">
        <v>261</v>
      </c>
      <c r="HA141" s="135" t="s">
        <v>213</v>
      </c>
      <c r="HB141" s="135">
        <v>2</v>
      </c>
      <c r="HC141" s="135" t="s">
        <v>262</v>
      </c>
      <c r="HD141" s="135" t="s">
        <v>263</v>
      </c>
      <c r="HE141" s="118" t="s">
        <v>54</v>
      </c>
      <c r="HF141" s="133" t="s">
        <v>7700</v>
      </c>
      <c r="HG141" s="133">
        <v>0</v>
      </c>
      <c r="HH141" s="133" t="s">
        <v>261</v>
      </c>
      <c r="HI141" s="133" t="s">
        <v>213</v>
      </c>
      <c r="HJ141" s="133">
        <v>2</v>
      </c>
      <c r="HK141" s="133" t="s">
        <v>262</v>
      </c>
      <c r="HL141" s="133" t="s">
        <v>263</v>
      </c>
      <c r="HM141" s="134" t="s">
        <v>54</v>
      </c>
      <c r="HN141" s="132" t="s">
        <v>7701</v>
      </c>
      <c r="HO141" s="135">
        <v>0</v>
      </c>
      <c r="HP141" s="135" t="s">
        <v>261</v>
      </c>
      <c r="HQ141" s="135" t="s">
        <v>213</v>
      </c>
      <c r="HR141" s="135">
        <v>2</v>
      </c>
      <c r="HS141" s="135" t="s">
        <v>262</v>
      </c>
      <c r="HT141" s="135" t="s">
        <v>263</v>
      </c>
      <c r="HU141" s="118" t="s">
        <v>54</v>
      </c>
      <c r="HV141" s="133" t="s">
        <v>7702</v>
      </c>
      <c r="HW141" s="133">
        <v>2</v>
      </c>
      <c r="HX141" s="133" t="s">
        <v>261</v>
      </c>
      <c r="HY141" s="133" t="s">
        <v>213</v>
      </c>
      <c r="HZ141" s="133">
        <v>2</v>
      </c>
      <c r="IA141" s="133" t="s">
        <v>262</v>
      </c>
      <c r="IB141" s="133" t="s">
        <v>263</v>
      </c>
      <c r="IC141" s="134" t="s">
        <v>54</v>
      </c>
      <c r="ID141" s="132" t="s">
        <v>7703</v>
      </c>
      <c r="IE141" s="135">
        <v>0</v>
      </c>
      <c r="IF141" s="135" t="s">
        <v>261</v>
      </c>
      <c r="IG141" s="135" t="s">
        <v>213</v>
      </c>
      <c r="IH141" s="135">
        <v>2</v>
      </c>
      <c r="II141" s="135" t="s">
        <v>262</v>
      </c>
      <c r="IJ141" s="135" t="s">
        <v>263</v>
      </c>
      <c r="IK141" s="118" t="s">
        <v>54</v>
      </c>
      <c r="IL141" s="133" t="s">
        <v>7704</v>
      </c>
      <c r="IM141" s="133">
        <v>3</v>
      </c>
      <c r="IN141" s="133" t="s">
        <v>261</v>
      </c>
      <c r="IO141" s="133" t="s">
        <v>213</v>
      </c>
      <c r="IP141" s="133">
        <v>2</v>
      </c>
      <c r="IQ141" s="133" t="s">
        <v>262</v>
      </c>
      <c r="IR141" s="133" t="s">
        <v>263</v>
      </c>
      <c r="IS141" s="134" t="s">
        <v>54</v>
      </c>
    </row>
    <row r="142" spans="1:253">
      <c r="A142" s="123" t="s">
        <v>7705</v>
      </c>
      <c r="B142" s="123" t="s">
        <v>1132</v>
      </c>
      <c r="C142" s="123" t="s">
        <v>7706</v>
      </c>
      <c r="D142" s="123" t="s">
        <v>7707</v>
      </c>
      <c r="E142" s="123" t="s">
        <v>7708</v>
      </c>
      <c r="F142" s="123" t="s">
        <v>7709</v>
      </c>
      <c r="G142" s="116">
        <v>272000</v>
      </c>
      <c r="H142" s="117" t="s">
        <v>7710</v>
      </c>
      <c r="I142" s="117" t="s">
        <v>213</v>
      </c>
      <c r="J142" s="117">
        <v>2</v>
      </c>
      <c r="K142" s="117" t="s">
        <v>7711</v>
      </c>
      <c r="L142" s="117" t="s">
        <v>7712</v>
      </c>
      <c r="M142" s="118" t="s">
        <v>7713</v>
      </c>
      <c r="N142" s="132" t="s">
        <v>7714</v>
      </c>
      <c r="O142" s="119">
        <v>10562</v>
      </c>
      <c r="P142" s="119" t="s">
        <v>7715</v>
      </c>
      <c r="Q142" s="119" t="s">
        <v>213</v>
      </c>
      <c r="R142" s="119">
        <v>2</v>
      </c>
      <c r="S142" s="119" t="s">
        <v>7716</v>
      </c>
      <c r="T142" s="119" t="s">
        <v>7717</v>
      </c>
      <c r="U142" s="120" t="s">
        <v>1030</v>
      </c>
      <c r="V142" s="132" t="s">
        <v>7718</v>
      </c>
      <c r="W142" s="117">
        <v>231000</v>
      </c>
      <c r="X142" s="117" t="s">
        <v>7715</v>
      </c>
      <c r="Y142" s="117" t="s">
        <v>213</v>
      </c>
      <c r="Z142" s="117">
        <v>2</v>
      </c>
      <c r="AA142" s="117" t="s">
        <v>7719</v>
      </c>
      <c r="AB142" s="117" t="s">
        <v>7717</v>
      </c>
      <c r="AC142" s="118" t="s">
        <v>1030</v>
      </c>
      <c r="AD142" s="132" t="s">
        <v>7720</v>
      </c>
      <c r="AE142" s="125">
        <v>157000</v>
      </c>
      <c r="AF142" s="125" t="s">
        <v>7721</v>
      </c>
      <c r="AG142" s="125" t="s">
        <v>213</v>
      </c>
      <c r="AH142" s="125">
        <v>2</v>
      </c>
      <c r="AI142" s="125" t="s">
        <v>7722</v>
      </c>
      <c r="AJ142" s="125" t="s">
        <v>7723</v>
      </c>
      <c r="AK142" s="126" t="s">
        <v>1030</v>
      </c>
      <c r="AL142" s="132" t="s">
        <v>7724</v>
      </c>
      <c r="AM142" s="117">
        <v>18000</v>
      </c>
      <c r="AN142" s="117" t="s">
        <v>7725</v>
      </c>
      <c r="AO142" s="117" t="s">
        <v>300</v>
      </c>
      <c r="AP142" s="117">
        <v>3</v>
      </c>
      <c r="AQ142" s="117" t="s">
        <v>7726</v>
      </c>
      <c r="AR142" s="117" t="s">
        <v>7727</v>
      </c>
      <c r="AS142" s="118" t="s">
        <v>69</v>
      </c>
      <c r="AT142" s="133" t="s">
        <v>7728</v>
      </c>
      <c r="AU142" s="125" t="s">
        <v>230</v>
      </c>
      <c r="AV142" s="125" t="s">
        <v>230</v>
      </c>
      <c r="AW142" s="125" t="s">
        <v>230</v>
      </c>
      <c r="AX142" s="125" t="s">
        <v>230</v>
      </c>
      <c r="AY142" s="125" t="s">
        <v>230</v>
      </c>
      <c r="AZ142" s="125" t="s">
        <v>230</v>
      </c>
      <c r="BA142" s="126" t="s">
        <v>7713</v>
      </c>
      <c r="BB142" s="132" t="s">
        <v>7729</v>
      </c>
      <c r="BC142" s="117" t="s">
        <v>230</v>
      </c>
      <c r="BD142" s="117" t="s">
        <v>230</v>
      </c>
      <c r="BE142" s="117" t="s">
        <v>230</v>
      </c>
      <c r="BF142" s="117" t="s">
        <v>230</v>
      </c>
      <c r="BG142" s="117" t="s">
        <v>230</v>
      </c>
      <c r="BH142" s="117" t="s">
        <v>230</v>
      </c>
      <c r="BI142" s="118" t="s">
        <v>7713</v>
      </c>
      <c r="BJ142" s="133" t="s">
        <v>7730</v>
      </c>
      <c r="BK142" s="133">
        <v>4</v>
      </c>
      <c r="BL142" s="133" t="s">
        <v>7731</v>
      </c>
      <c r="BM142" s="133" t="s">
        <v>300</v>
      </c>
      <c r="BN142" s="133">
        <v>3</v>
      </c>
      <c r="BO142" s="133" t="s">
        <v>7732</v>
      </c>
      <c r="BP142" s="125" t="s">
        <v>7733</v>
      </c>
      <c r="BQ142" s="134" t="s">
        <v>7713</v>
      </c>
      <c r="BR142" s="132" t="s">
        <v>7734</v>
      </c>
      <c r="BS142" s="135" t="s">
        <v>230</v>
      </c>
      <c r="BT142" s="135" t="s">
        <v>230</v>
      </c>
      <c r="BU142" s="135" t="s">
        <v>230</v>
      </c>
      <c r="BV142" s="135" t="s">
        <v>230</v>
      </c>
      <c r="BW142" s="135" t="s">
        <v>230</v>
      </c>
      <c r="BX142" s="135" t="s">
        <v>230</v>
      </c>
      <c r="BY142" s="118" t="s">
        <v>7713</v>
      </c>
      <c r="BZ142" s="133" t="s">
        <v>7735</v>
      </c>
      <c r="CA142" s="133" t="s">
        <v>230</v>
      </c>
      <c r="CB142" s="133" t="s">
        <v>230</v>
      </c>
      <c r="CC142" s="133" t="s">
        <v>230</v>
      </c>
      <c r="CD142" s="133" t="s">
        <v>230</v>
      </c>
      <c r="CE142" s="133" t="s">
        <v>230</v>
      </c>
      <c r="CF142" s="133" t="s">
        <v>230</v>
      </c>
      <c r="CG142" s="134" t="s">
        <v>7713</v>
      </c>
      <c r="CH142" s="132" t="s">
        <v>7736</v>
      </c>
      <c r="CI142" s="133" t="e">
        <v>#N/A</v>
      </c>
      <c r="CJ142" s="133" t="e">
        <v>#N/A</v>
      </c>
      <c r="CK142" s="133" t="e">
        <v>#N/A</v>
      </c>
      <c r="CL142" s="133" t="e">
        <v>#N/A</v>
      </c>
      <c r="CM142" s="133" t="e">
        <v>#N/A</v>
      </c>
      <c r="CN142" s="133" t="e">
        <v>#N/A</v>
      </c>
      <c r="CO142" s="136" t="e">
        <v>#N/A</v>
      </c>
      <c r="CP142" s="133" t="s">
        <v>7737</v>
      </c>
      <c r="CQ142" s="135" t="s">
        <v>230</v>
      </c>
      <c r="CR142" s="135" t="s">
        <v>230</v>
      </c>
      <c r="CS142" s="135" t="s">
        <v>230</v>
      </c>
      <c r="CT142" s="135" t="s">
        <v>230</v>
      </c>
      <c r="CU142" s="135" t="s">
        <v>230</v>
      </c>
      <c r="CV142" s="135" t="s">
        <v>230</v>
      </c>
      <c r="CW142" s="118" t="s">
        <v>7713</v>
      </c>
      <c r="CX142" s="133" t="s">
        <v>7738</v>
      </c>
      <c r="CY142" s="125">
        <v>123000</v>
      </c>
      <c r="CZ142" s="125" t="s">
        <v>7739</v>
      </c>
      <c r="DA142" s="125" t="s">
        <v>213</v>
      </c>
      <c r="DB142" s="125">
        <v>2</v>
      </c>
      <c r="DC142" s="125" t="s">
        <v>7740</v>
      </c>
      <c r="DD142" s="125" t="s">
        <v>7741</v>
      </c>
      <c r="DE142" s="131" t="s">
        <v>1030</v>
      </c>
      <c r="DF142" s="132" t="s">
        <v>7742</v>
      </c>
      <c r="DG142" s="117">
        <v>75000</v>
      </c>
      <c r="DH142" s="135" t="s">
        <v>7739</v>
      </c>
      <c r="DI142" s="135" t="s">
        <v>213</v>
      </c>
      <c r="DJ142" s="135">
        <v>2</v>
      </c>
      <c r="DK142" s="135" t="s">
        <v>7740</v>
      </c>
      <c r="DL142" s="135" t="s">
        <v>7741</v>
      </c>
      <c r="DM142" s="118" t="s">
        <v>1030</v>
      </c>
      <c r="DN142" s="133" t="s">
        <v>7743</v>
      </c>
      <c r="DO142" s="125">
        <v>33000</v>
      </c>
      <c r="DP142" s="133" t="s">
        <v>7739</v>
      </c>
      <c r="DQ142" s="133" t="s">
        <v>213</v>
      </c>
      <c r="DR142" s="133">
        <v>2</v>
      </c>
      <c r="DS142" s="133" t="s">
        <v>7740</v>
      </c>
      <c r="DT142" s="133" t="s">
        <v>7741</v>
      </c>
      <c r="DU142" s="134" t="s">
        <v>1030</v>
      </c>
      <c r="DV142" s="132" t="s">
        <v>7744</v>
      </c>
      <c r="DW142" s="117">
        <v>123000</v>
      </c>
      <c r="DX142" s="135" t="s">
        <v>7739</v>
      </c>
      <c r="DY142" s="135" t="s">
        <v>213</v>
      </c>
      <c r="DZ142" s="135">
        <v>2</v>
      </c>
      <c r="EA142" s="135" t="s">
        <v>7740</v>
      </c>
      <c r="EB142" s="135" t="s">
        <v>7741</v>
      </c>
      <c r="EC142" s="118" t="s">
        <v>1030</v>
      </c>
      <c r="ED142" s="133" t="s">
        <v>7745</v>
      </c>
      <c r="EE142" s="125">
        <v>0</v>
      </c>
      <c r="EF142" s="133" t="s">
        <v>7739</v>
      </c>
      <c r="EG142" s="133" t="s">
        <v>213</v>
      </c>
      <c r="EH142" s="133">
        <v>2</v>
      </c>
      <c r="EI142" s="133" t="s">
        <v>7740</v>
      </c>
      <c r="EJ142" s="133" t="s">
        <v>7741</v>
      </c>
      <c r="EK142" s="134" t="s">
        <v>1030</v>
      </c>
      <c r="EL142" s="132" t="s">
        <v>7746</v>
      </c>
      <c r="EM142" s="117">
        <v>0</v>
      </c>
      <c r="EN142" s="135" t="s">
        <v>7739</v>
      </c>
      <c r="EO142" s="135" t="s">
        <v>213</v>
      </c>
      <c r="EP142" s="135">
        <v>2</v>
      </c>
      <c r="EQ142" s="135" t="s">
        <v>7740</v>
      </c>
      <c r="ER142" s="135" t="s">
        <v>7741</v>
      </c>
      <c r="ES142" s="118" t="s">
        <v>1030</v>
      </c>
      <c r="ET142" s="133" t="s">
        <v>7747</v>
      </c>
      <c r="EU142" s="133">
        <v>4</v>
      </c>
      <c r="EV142" s="133" t="s">
        <v>7731</v>
      </c>
      <c r="EW142" s="133" t="s">
        <v>300</v>
      </c>
      <c r="EX142" s="133">
        <v>3</v>
      </c>
      <c r="EY142" s="133" t="s">
        <v>7732</v>
      </c>
      <c r="EZ142" s="133" t="s">
        <v>7733</v>
      </c>
      <c r="FA142" s="134" t="s">
        <v>7713</v>
      </c>
      <c r="FB142" s="132" t="s">
        <v>7748</v>
      </c>
      <c r="FC142" s="135">
        <v>1</v>
      </c>
      <c r="FD142" s="135" t="s">
        <v>7749</v>
      </c>
      <c r="FE142" s="135" t="s">
        <v>218</v>
      </c>
      <c r="FF142" s="135">
        <v>1</v>
      </c>
      <c r="FG142" s="135" t="s">
        <v>7750</v>
      </c>
      <c r="FH142" s="135" t="s">
        <v>7751</v>
      </c>
      <c r="FI142" s="118" t="s">
        <v>7713</v>
      </c>
      <c r="FJ142" s="132" t="s">
        <v>7752</v>
      </c>
      <c r="FK142" s="133" t="s">
        <v>230</v>
      </c>
      <c r="FL142" s="133" t="s">
        <v>230</v>
      </c>
      <c r="FM142" s="133" t="s">
        <v>230</v>
      </c>
      <c r="FN142" s="133" t="s">
        <v>230</v>
      </c>
      <c r="FO142" s="133" t="s">
        <v>230</v>
      </c>
      <c r="FP142" s="125" t="s">
        <v>230</v>
      </c>
      <c r="FQ142" s="126" t="s">
        <v>7713</v>
      </c>
      <c r="FR142" s="132" t="s">
        <v>7753</v>
      </c>
      <c r="FS142" s="135" t="s">
        <v>230</v>
      </c>
      <c r="FT142" s="135" t="s">
        <v>230</v>
      </c>
      <c r="FU142" s="135" t="s">
        <v>230</v>
      </c>
      <c r="FV142" s="135" t="s">
        <v>230</v>
      </c>
      <c r="FW142" s="135" t="s">
        <v>230</v>
      </c>
      <c r="FX142" s="135" t="s">
        <v>230</v>
      </c>
      <c r="FY142" s="118" t="s">
        <v>7713</v>
      </c>
      <c r="FZ142" s="133" t="s">
        <v>7754</v>
      </c>
      <c r="GA142" s="133">
        <v>1</v>
      </c>
      <c r="GB142" s="133" t="s">
        <v>328</v>
      </c>
      <c r="GC142" s="133" t="s">
        <v>218</v>
      </c>
      <c r="GD142" s="133">
        <v>1</v>
      </c>
      <c r="GE142" s="133" t="s">
        <v>7755</v>
      </c>
      <c r="GF142" s="133" t="s">
        <v>3976</v>
      </c>
      <c r="GG142" s="134" t="s">
        <v>7713</v>
      </c>
      <c r="GH142" s="132" t="s">
        <v>7756</v>
      </c>
      <c r="GI142" s="135">
        <v>0</v>
      </c>
      <c r="GJ142" s="135" t="s">
        <v>328</v>
      </c>
      <c r="GK142" s="135" t="s">
        <v>218</v>
      </c>
      <c r="GL142" s="135">
        <v>1</v>
      </c>
      <c r="GM142" s="135" t="s">
        <v>230</v>
      </c>
      <c r="GN142" s="135" t="s">
        <v>3976</v>
      </c>
      <c r="GO142" s="118" t="s">
        <v>7713</v>
      </c>
      <c r="GP142" s="133" t="s">
        <v>7757</v>
      </c>
      <c r="GQ142" s="133">
        <v>0</v>
      </c>
      <c r="GR142" s="133" t="s">
        <v>328</v>
      </c>
      <c r="GS142" s="133" t="s">
        <v>218</v>
      </c>
      <c r="GT142" s="133">
        <v>1</v>
      </c>
      <c r="GU142" s="133" t="s">
        <v>230</v>
      </c>
      <c r="GV142" s="133" t="s">
        <v>3976</v>
      </c>
      <c r="GW142" s="134" t="s">
        <v>7713</v>
      </c>
      <c r="GX142" s="132" t="s">
        <v>7758</v>
      </c>
      <c r="GY142" s="135">
        <v>0</v>
      </c>
      <c r="GZ142" s="135" t="s">
        <v>328</v>
      </c>
      <c r="HA142" s="135" t="s">
        <v>218</v>
      </c>
      <c r="HB142" s="135">
        <v>1</v>
      </c>
      <c r="HC142" s="135" t="s">
        <v>230</v>
      </c>
      <c r="HD142" s="135" t="s">
        <v>3976</v>
      </c>
      <c r="HE142" s="118" t="s">
        <v>7713</v>
      </c>
      <c r="HF142" s="133" t="s">
        <v>7759</v>
      </c>
      <c r="HG142" s="133">
        <v>0</v>
      </c>
      <c r="HH142" s="133" t="s">
        <v>328</v>
      </c>
      <c r="HI142" s="133" t="s">
        <v>218</v>
      </c>
      <c r="HJ142" s="133">
        <v>1</v>
      </c>
      <c r="HK142" s="133" t="s">
        <v>230</v>
      </c>
      <c r="HL142" s="133" t="s">
        <v>3976</v>
      </c>
      <c r="HM142" s="134" t="s">
        <v>7713</v>
      </c>
      <c r="HN142" s="132" t="s">
        <v>7760</v>
      </c>
      <c r="HO142" s="135">
        <v>0</v>
      </c>
      <c r="HP142" s="135" t="s">
        <v>328</v>
      </c>
      <c r="HQ142" s="135" t="s">
        <v>218</v>
      </c>
      <c r="HR142" s="135">
        <v>1</v>
      </c>
      <c r="HS142" s="135" t="s">
        <v>230</v>
      </c>
      <c r="HT142" s="135" t="s">
        <v>3976</v>
      </c>
      <c r="HU142" s="118" t="s">
        <v>7713</v>
      </c>
      <c r="HV142" s="133" t="s">
        <v>7761</v>
      </c>
      <c r="HW142" s="133">
        <v>0</v>
      </c>
      <c r="HX142" s="133" t="s">
        <v>328</v>
      </c>
      <c r="HY142" s="133" t="s">
        <v>218</v>
      </c>
      <c r="HZ142" s="133">
        <v>1</v>
      </c>
      <c r="IA142" s="133" t="s">
        <v>230</v>
      </c>
      <c r="IB142" s="133" t="s">
        <v>3976</v>
      </c>
      <c r="IC142" s="134" t="s">
        <v>7713</v>
      </c>
      <c r="ID142" s="132" t="s">
        <v>7762</v>
      </c>
      <c r="IE142" s="135">
        <v>0</v>
      </c>
      <c r="IF142" s="135" t="s">
        <v>328</v>
      </c>
      <c r="IG142" s="135" t="s">
        <v>218</v>
      </c>
      <c r="IH142" s="135">
        <v>1</v>
      </c>
      <c r="II142" s="135" t="s">
        <v>230</v>
      </c>
      <c r="IJ142" s="135" t="s">
        <v>3976</v>
      </c>
      <c r="IK142" s="118" t="s">
        <v>7713</v>
      </c>
      <c r="IL142" s="133" t="s">
        <v>7763</v>
      </c>
      <c r="IM142" s="133">
        <v>3</v>
      </c>
      <c r="IN142" s="133" t="s">
        <v>328</v>
      </c>
      <c r="IO142" s="133" t="s">
        <v>218</v>
      </c>
      <c r="IP142" s="133">
        <v>1</v>
      </c>
      <c r="IQ142" s="133" t="s">
        <v>7764</v>
      </c>
      <c r="IR142" s="133" t="s">
        <v>3976</v>
      </c>
      <c r="IS142" s="134" t="s">
        <v>7713</v>
      </c>
    </row>
    <row r="143" spans="1:253">
      <c r="A143" s="123" t="s">
        <v>7765</v>
      </c>
      <c r="B143" s="123" t="s">
        <v>207</v>
      </c>
      <c r="C143" s="123" t="s">
        <v>7766</v>
      </c>
      <c r="D143" s="123" t="s">
        <v>7767</v>
      </c>
      <c r="E143" s="123" t="s">
        <v>7768</v>
      </c>
      <c r="F143" s="123" t="s">
        <v>7769</v>
      </c>
      <c r="G143" s="116">
        <v>30500000</v>
      </c>
      <c r="H143" s="117" t="s">
        <v>7770</v>
      </c>
      <c r="I143" s="117" t="s">
        <v>213</v>
      </c>
      <c r="J143" s="117">
        <v>2</v>
      </c>
      <c r="K143" s="117" t="s">
        <v>7771</v>
      </c>
      <c r="L143" s="117" t="s">
        <v>7772</v>
      </c>
      <c r="M143" s="118" t="s">
        <v>70</v>
      </c>
      <c r="N143" s="132" t="s">
        <v>7773</v>
      </c>
      <c r="O143" s="119">
        <v>527970</v>
      </c>
      <c r="P143" s="119" t="s">
        <v>7774</v>
      </c>
      <c r="Q143" s="119" t="s">
        <v>213</v>
      </c>
      <c r="R143" s="119">
        <v>2</v>
      </c>
      <c r="S143" s="119" t="s">
        <v>6286</v>
      </c>
      <c r="T143" s="119" t="s">
        <v>7775</v>
      </c>
      <c r="U143" s="120" t="s">
        <v>70</v>
      </c>
      <c r="V143" s="132" t="s">
        <v>7776</v>
      </c>
      <c r="W143" s="117">
        <v>30500000</v>
      </c>
      <c r="X143" s="117" t="s">
        <v>7770</v>
      </c>
      <c r="Y143" s="117" t="s">
        <v>213</v>
      </c>
      <c r="Z143" s="117">
        <v>2</v>
      </c>
      <c r="AA143" s="117" t="s">
        <v>7777</v>
      </c>
      <c r="AB143" s="117" t="s">
        <v>7778</v>
      </c>
      <c r="AC143" s="118" t="s">
        <v>70</v>
      </c>
      <c r="AD143" s="132" t="s">
        <v>7779</v>
      </c>
      <c r="AE143" s="125">
        <v>30500000</v>
      </c>
      <c r="AF143" s="125" t="s">
        <v>7770</v>
      </c>
      <c r="AG143" s="125" t="s">
        <v>213</v>
      </c>
      <c r="AH143" s="125">
        <v>2</v>
      </c>
      <c r="AI143" s="125" t="s">
        <v>7777</v>
      </c>
      <c r="AJ143" s="125" t="s">
        <v>7772</v>
      </c>
      <c r="AK143" s="126" t="s">
        <v>70</v>
      </c>
      <c r="AL143" s="132" t="s">
        <v>7780</v>
      </c>
      <c r="AM143" s="117">
        <v>3650000</v>
      </c>
      <c r="AN143" s="117" t="s">
        <v>7781</v>
      </c>
      <c r="AO143" s="117" t="s">
        <v>213</v>
      </c>
      <c r="AP143" s="117">
        <v>2</v>
      </c>
      <c r="AQ143" s="117" t="s">
        <v>7782</v>
      </c>
      <c r="AR143" s="117" t="s">
        <v>7783</v>
      </c>
      <c r="AS143" s="118" t="s">
        <v>70</v>
      </c>
      <c r="AT143" s="133" t="s">
        <v>7784</v>
      </c>
      <c r="AU143" s="125">
        <v>586</v>
      </c>
      <c r="AV143" s="125" t="s">
        <v>7785</v>
      </c>
      <c r="AW143" s="125" t="s">
        <v>213</v>
      </c>
      <c r="AX143" s="125">
        <v>2</v>
      </c>
      <c r="AY143" s="125" t="s">
        <v>7786</v>
      </c>
      <c r="AZ143" s="125" t="s">
        <v>7787</v>
      </c>
      <c r="BA143" s="126" t="s">
        <v>70</v>
      </c>
      <c r="BB143" s="132" t="s">
        <v>7788</v>
      </c>
      <c r="BC143" s="117">
        <v>111494</v>
      </c>
      <c r="BD143" s="117" t="s">
        <v>7789</v>
      </c>
      <c r="BE143" s="117" t="s">
        <v>213</v>
      </c>
      <c r="BF143" s="117">
        <v>2</v>
      </c>
      <c r="BG143" s="117" t="s">
        <v>7790</v>
      </c>
      <c r="BH143" s="117" t="s">
        <v>7791</v>
      </c>
      <c r="BI143" s="118" t="s">
        <v>70</v>
      </c>
      <c r="BJ143" s="133" t="s">
        <v>7792</v>
      </c>
      <c r="BK143" s="133">
        <v>12205</v>
      </c>
      <c r="BL143" s="133" t="s">
        <v>7793</v>
      </c>
      <c r="BM143" s="133" t="s">
        <v>213</v>
      </c>
      <c r="BN143" s="133">
        <v>2</v>
      </c>
      <c r="BO143" s="133" t="s">
        <v>7794</v>
      </c>
      <c r="BP143" s="125" t="s">
        <v>7795</v>
      </c>
      <c r="BQ143" s="134" t="s">
        <v>70</v>
      </c>
      <c r="BR143" s="132" t="s">
        <v>7796</v>
      </c>
      <c r="BS143" s="135" t="s">
        <v>230</v>
      </c>
      <c r="BT143" s="135">
        <v>0</v>
      </c>
      <c r="BU143" s="135" t="s">
        <v>230</v>
      </c>
      <c r="BV143" s="135" t="s">
        <v>230</v>
      </c>
      <c r="BW143" s="135">
        <v>0</v>
      </c>
      <c r="BX143" s="135">
        <v>0</v>
      </c>
      <c r="BY143" s="118" t="s">
        <v>2347</v>
      </c>
      <c r="BZ143" s="133" t="s">
        <v>7797</v>
      </c>
      <c r="CA143" s="133" t="s">
        <v>230</v>
      </c>
      <c r="CB143" s="133">
        <v>0</v>
      </c>
      <c r="CC143" s="133" t="s">
        <v>230</v>
      </c>
      <c r="CD143" s="133" t="s">
        <v>230</v>
      </c>
      <c r="CE143" s="133">
        <v>0</v>
      </c>
      <c r="CF143" s="133">
        <v>0</v>
      </c>
      <c r="CG143" s="134" t="s">
        <v>2347</v>
      </c>
      <c r="CH143" s="132" t="s">
        <v>7798</v>
      </c>
      <c r="CI143" s="133" t="e">
        <v>#N/A</v>
      </c>
      <c r="CJ143" s="133" t="e">
        <v>#N/A</v>
      </c>
      <c r="CK143" s="133" t="e">
        <v>#N/A</v>
      </c>
      <c r="CL143" s="133" t="e">
        <v>#N/A</v>
      </c>
      <c r="CM143" s="133" t="e">
        <v>#N/A</v>
      </c>
      <c r="CN143" s="133" t="e">
        <v>#N/A</v>
      </c>
      <c r="CO143" s="136" t="e">
        <v>#N/A</v>
      </c>
      <c r="CP143" s="133" t="s">
        <v>7799</v>
      </c>
      <c r="CQ143" s="135" t="s">
        <v>230</v>
      </c>
      <c r="CR143" s="135">
        <v>0</v>
      </c>
      <c r="CS143" s="135" t="s">
        <v>230</v>
      </c>
      <c r="CT143" s="135" t="s">
        <v>230</v>
      </c>
      <c r="CU143" s="135">
        <v>0</v>
      </c>
      <c r="CV143" s="135">
        <v>0</v>
      </c>
      <c r="CW143" s="118" t="s">
        <v>2347</v>
      </c>
      <c r="CX143" s="133" t="s">
        <v>7800</v>
      </c>
      <c r="CY143" s="125">
        <v>24164000</v>
      </c>
      <c r="CZ143" s="125" t="s">
        <v>7801</v>
      </c>
      <c r="DA143" s="125" t="s">
        <v>213</v>
      </c>
      <c r="DB143" s="125">
        <v>2</v>
      </c>
      <c r="DC143" s="125" t="s">
        <v>7802</v>
      </c>
      <c r="DD143" s="125" t="s">
        <v>7803</v>
      </c>
      <c r="DE143" s="131" t="s">
        <v>70</v>
      </c>
      <c r="DF143" s="132" t="s">
        <v>7804</v>
      </c>
      <c r="DG143" s="117">
        <v>0</v>
      </c>
      <c r="DH143" s="135" t="s">
        <v>230</v>
      </c>
      <c r="DI143" s="135" t="s">
        <v>213</v>
      </c>
      <c r="DJ143" s="135">
        <v>2</v>
      </c>
      <c r="DK143" s="135" t="s">
        <v>7805</v>
      </c>
      <c r="DL143" s="135" t="s">
        <v>230</v>
      </c>
      <c r="DM143" s="118" t="s">
        <v>7806</v>
      </c>
      <c r="DN143" s="133" t="s">
        <v>7807</v>
      </c>
      <c r="DO143" s="125">
        <v>6337000</v>
      </c>
      <c r="DP143" s="133" t="s">
        <v>7770</v>
      </c>
      <c r="DQ143" s="133" t="s">
        <v>213</v>
      </c>
      <c r="DR143" s="133">
        <v>2</v>
      </c>
      <c r="DS143" s="133" t="s">
        <v>7808</v>
      </c>
      <c r="DT143" s="133" t="s">
        <v>7803</v>
      </c>
      <c r="DU143" s="134" t="s">
        <v>70</v>
      </c>
      <c r="DV143" s="132" t="s">
        <v>7809</v>
      </c>
      <c r="DW143" s="117">
        <v>9800000</v>
      </c>
      <c r="DX143" s="135" t="s">
        <v>7801</v>
      </c>
      <c r="DY143" s="135" t="s">
        <v>213</v>
      </c>
      <c r="DZ143" s="135">
        <v>2</v>
      </c>
      <c r="EA143" s="135" t="s">
        <v>7802</v>
      </c>
      <c r="EB143" s="135" t="s">
        <v>7803</v>
      </c>
      <c r="EC143" s="118" t="s">
        <v>70</v>
      </c>
      <c r="ED143" s="133" t="s">
        <v>7810</v>
      </c>
      <c r="EE143" s="125">
        <v>14300000</v>
      </c>
      <c r="EF143" s="133" t="s">
        <v>7811</v>
      </c>
      <c r="EG143" s="133" t="s">
        <v>213</v>
      </c>
      <c r="EH143" s="133">
        <v>2</v>
      </c>
      <c r="EI143" s="133" t="s">
        <v>7812</v>
      </c>
      <c r="EJ143" s="133" t="s">
        <v>7813</v>
      </c>
      <c r="EK143" s="134" t="s">
        <v>70</v>
      </c>
      <c r="EL143" s="132" t="s">
        <v>7814</v>
      </c>
      <c r="EM143" s="117">
        <v>64000</v>
      </c>
      <c r="EN143" s="135" t="s">
        <v>7815</v>
      </c>
      <c r="EO143" s="135" t="s">
        <v>213</v>
      </c>
      <c r="EP143" s="135">
        <v>2</v>
      </c>
      <c r="EQ143" s="135" t="s">
        <v>7816</v>
      </c>
      <c r="ER143" s="135" t="s">
        <v>7817</v>
      </c>
      <c r="ES143" s="118" t="s">
        <v>70</v>
      </c>
      <c r="ET143" s="133" t="s">
        <v>7818</v>
      </c>
      <c r="EU143" s="133">
        <v>12222</v>
      </c>
      <c r="EV143" s="133" t="s">
        <v>7793</v>
      </c>
      <c r="EW143" s="133" t="s">
        <v>213</v>
      </c>
      <c r="EX143" s="133">
        <v>2</v>
      </c>
      <c r="EY143" s="133" t="s">
        <v>7819</v>
      </c>
      <c r="EZ143" s="133" t="s">
        <v>7820</v>
      </c>
      <c r="FA143" s="134" t="s">
        <v>70</v>
      </c>
      <c r="FB143" s="132" t="s">
        <v>7821</v>
      </c>
      <c r="FC143" s="135">
        <v>5</v>
      </c>
      <c r="FD143" s="135">
        <v>0</v>
      </c>
      <c r="FE143" s="135" t="s">
        <v>218</v>
      </c>
      <c r="FF143" s="135">
        <v>1</v>
      </c>
      <c r="FG143" s="135" t="s">
        <v>7822</v>
      </c>
      <c r="FH143" s="135">
        <v>0</v>
      </c>
      <c r="FI143" s="118" t="s">
        <v>2347</v>
      </c>
      <c r="FJ143" s="132" t="s">
        <v>7823</v>
      </c>
      <c r="FK143" s="133" t="s">
        <v>230</v>
      </c>
      <c r="FL143" s="133">
        <v>0</v>
      </c>
      <c r="FM143" s="133" t="s">
        <v>230</v>
      </c>
      <c r="FN143" s="133" t="s">
        <v>230</v>
      </c>
      <c r="FO143" s="133">
        <v>0</v>
      </c>
      <c r="FP143" s="125">
        <v>0</v>
      </c>
      <c r="FQ143" s="126" t="s">
        <v>2347</v>
      </c>
      <c r="FR143" s="132" t="s">
        <v>7824</v>
      </c>
      <c r="FS143" s="135" t="s">
        <v>230</v>
      </c>
      <c r="FT143" s="135">
        <v>0</v>
      </c>
      <c r="FU143" s="135" t="s">
        <v>230</v>
      </c>
      <c r="FV143" s="135" t="s">
        <v>230</v>
      </c>
      <c r="FW143" s="135">
        <v>0</v>
      </c>
      <c r="FX143" s="135">
        <v>0</v>
      </c>
      <c r="FY143" s="118" t="s">
        <v>2347</v>
      </c>
      <c r="FZ143" s="133" t="s">
        <v>7825</v>
      </c>
      <c r="GA143" s="133">
        <v>2</v>
      </c>
      <c r="GB143" s="133" t="s">
        <v>7826</v>
      </c>
      <c r="GC143" s="133" t="s">
        <v>213</v>
      </c>
      <c r="GD143" s="133">
        <v>2</v>
      </c>
      <c r="GE143" s="133">
        <v>0</v>
      </c>
      <c r="GF143" s="133">
        <v>0</v>
      </c>
      <c r="GG143" s="134" t="s">
        <v>58</v>
      </c>
      <c r="GH143" s="132" t="s">
        <v>7827</v>
      </c>
      <c r="GI143" s="135">
        <v>3</v>
      </c>
      <c r="GJ143" s="135" t="s">
        <v>7826</v>
      </c>
      <c r="GK143" s="135" t="s">
        <v>213</v>
      </c>
      <c r="GL143" s="135">
        <v>2</v>
      </c>
      <c r="GM143" s="135">
        <v>0</v>
      </c>
      <c r="GN143" s="135">
        <v>0</v>
      </c>
      <c r="GO143" s="118" t="s">
        <v>58</v>
      </c>
      <c r="GP143" s="133" t="s">
        <v>7828</v>
      </c>
      <c r="GQ143" s="133">
        <v>3</v>
      </c>
      <c r="GR143" s="133" t="s">
        <v>7826</v>
      </c>
      <c r="GS143" s="133" t="s">
        <v>213</v>
      </c>
      <c r="GT143" s="133">
        <v>2</v>
      </c>
      <c r="GU143" s="133">
        <v>0</v>
      </c>
      <c r="GV143" s="133">
        <v>0</v>
      </c>
      <c r="GW143" s="134" t="s">
        <v>58</v>
      </c>
      <c r="GX143" s="132" t="s">
        <v>7829</v>
      </c>
      <c r="GY143" s="135">
        <v>3</v>
      </c>
      <c r="GZ143" s="135" t="s">
        <v>7826</v>
      </c>
      <c r="HA143" s="135" t="s">
        <v>213</v>
      </c>
      <c r="HB143" s="135">
        <v>2</v>
      </c>
      <c r="HC143" s="135">
        <v>0</v>
      </c>
      <c r="HD143" s="135">
        <v>0</v>
      </c>
      <c r="HE143" s="118" t="s">
        <v>58</v>
      </c>
      <c r="HF143" s="133" t="s">
        <v>7830</v>
      </c>
      <c r="HG143" s="133">
        <v>2</v>
      </c>
      <c r="HH143" s="133" t="s">
        <v>7826</v>
      </c>
      <c r="HI143" s="133" t="s">
        <v>213</v>
      </c>
      <c r="HJ143" s="133">
        <v>2</v>
      </c>
      <c r="HK143" s="133">
        <v>0</v>
      </c>
      <c r="HL143" s="133">
        <v>0</v>
      </c>
      <c r="HM143" s="134" t="s">
        <v>58</v>
      </c>
      <c r="HN143" s="132" t="s">
        <v>7831</v>
      </c>
      <c r="HO143" s="135">
        <v>3</v>
      </c>
      <c r="HP143" s="135" t="s">
        <v>7826</v>
      </c>
      <c r="HQ143" s="135" t="s">
        <v>213</v>
      </c>
      <c r="HR143" s="135">
        <v>2</v>
      </c>
      <c r="HS143" s="135">
        <v>0</v>
      </c>
      <c r="HT143" s="135">
        <v>0</v>
      </c>
      <c r="HU143" s="118" t="s">
        <v>58</v>
      </c>
      <c r="HV143" s="133" t="s">
        <v>7832</v>
      </c>
      <c r="HW143" s="133">
        <v>3</v>
      </c>
      <c r="HX143" s="133" t="s">
        <v>7826</v>
      </c>
      <c r="HY143" s="133" t="s">
        <v>213</v>
      </c>
      <c r="HZ143" s="133">
        <v>2</v>
      </c>
      <c r="IA143" s="133">
        <v>0</v>
      </c>
      <c r="IB143" s="133">
        <v>0</v>
      </c>
      <c r="IC143" s="134" t="s">
        <v>58</v>
      </c>
      <c r="ID143" s="132" t="s">
        <v>7833</v>
      </c>
      <c r="IE143" s="135">
        <v>3</v>
      </c>
      <c r="IF143" s="135" t="s">
        <v>7826</v>
      </c>
      <c r="IG143" s="135" t="s">
        <v>213</v>
      </c>
      <c r="IH143" s="135">
        <v>2</v>
      </c>
      <c r="II143" s="135">
        <v>0</v>
      </c>
      <c r="IJ143" s="135">
        <v>0</v>
      </c>
      <c r="IK143" s="118" t="s">
        <v>58</v>
      </c>
      <c r="IL143" s="133" t="s">
        <v>7834</v>
      </c>
      <c r="IM143" s="133">
        <v>3</v>
      </c>
      <c r="IN143" s="133" t="s">
        <v>7826</v>
      </c>
      <c r="IO143" s="133" t="s">
        <v>213</v>
      </c>
      <c r="IP143" s="133">
        <v>2</v>
      </c>
      <c r="IQ143" s="133">
        <v>0</v>
      </c>
      <c r="IR143" s="133">
        <v>0</v>
      </c>
      <c r="IS143" s="134" t="s">
        <v>58</v>
      </c>
    </row>
    <row r="144" spans="1:253">
      <c r="A144" s="123" t="s">
        <v>7835</v>
      </c>
      <c r="B144" s="123" t="s">
        <v>512</v>
      </c>
      <c r="C144" s="123" t="s">
        <v>7836</v>
      </c>
      <c r="D144" s="123" t="s">
        <v>7767</v>
      </c>
      <c r="E144" s="123" t="s">
        <v>7768</v>
      </c>
      <c r="F144" s="123" t="s">
        <v>7837</v>
      </c>
      <c r="G144" s="116">
        <v>30500000</v>
      </c>
      <c r="H144" s="117" t="s">
        <v>7770</v>
      </c>
      <c r="I144" s="117" t="s">
        <v>213</v>
      </c>
      <c r="J144" s="117">
        <v>2</v>
      </c>
      <c r="K144" s="117" t="s">
        <v>7771</v>
      </c>
      <c r="L144" s="117" t="s">
        <v>7838</v>
      </c>
      <c r="M144" s="118" t="s">
        <v>70</v>
      </c>
      <c r="N144" s="132" t="s">
        <v>7839</v>
      </c>
      <c r="O144" s="119">
        <v>1240</v>
      </c>
      <c r="P144" s="119" t="s">
        <v>7840</v>
      </c>
      <c r="Q144" s="119" t="s">
        <v>213</v>
      </c>
      <c r="R144" s="119">
        <v>2</v>
      </c>
      <c r="S144" s="119" t="s">
        <v>7841</v>
      </c>
      <c r="T144" s="119" t="s">
        <v>7842</v>
      </c>
      <c r="U144" s="120" t="s">
        <v>70</v>
      </c>
      <c r="V144" s="132" t="s">
        <v>7843</v>
      </c>
      <c r="W144" s="117">
        <v>4073000</v>
      </c>
      <c r="X144" s="117" t="s">
        <v>7770</v>
      </c>
      <c r="Y144" s="117" t="s">
        <v>213</v>
      </c>
      <c r="Z144" s="117">
        <v>2</v>
      </c>
      <c r="AA144" s="117" t="s">
        <v>7844</v>
      </c>
      <c r="AB144" s="117" t="s">
        <v>7778</v>
      </c>
      <c r="AC144" s="118" t="s">
        <v>70</v>
      </c>
      <c r="AD144" s="132" t="s">
        <v>7845</v>
      </c>
      <c r="AE144" s="125">
        <v>422000</v>
      </c>
      <c r="AF144" s="125" t="s">
        <v>7770</v>
      </c>
      <c r="AG144" s="125" t="s">
        <v>213</v>
      </c>
      <c r="AH144" s="125">
        <v>2</v>
      </c>
      <c r="AI144" s="125" t="s">
        <v>7846</v>
      </c>
      <c r="AJ144" s="125" t="s">
        <v>7778</v>
      </c>
      <c r="AK144" s="126" t="s">
        <v>70</v>
      </c>
      <c r="AL144" s="132" t="s">
        <v>7847</v>
      </c>
      <c r="AM144" s="117">
        <v>422000</v>
      </c>
      <c r="AN144" s="117" t="s">
        <v>7770</v>
      </c>
      <c r="AO144" s="117" t="s">
        <v>213</v>
      </c>
      <c r="AP144" s="117">
        <v>2</v>
      </c>
      <c r="AQ144" s="117" t="s">
        <v>7846</v>
      </c>
      <c r="AR144" s="117" t="s">
        <v>7778</v>
      </c>
      <c r="AS144" s="118" t="s">
        <v>70</v>
      </c>
      <c r="AT144" s="133" t="s">
        <v>7848</v>
      </c>
      <c r="AU144" s="125" t="s">
        <v>230</v>
      </c>
      <c r="AV144" s="125" t="s">
        <v>230</v>
      </c>
      <c r="AW144" s="125" t="s">
        <v>230</v>
      </c>
      <c r="AX144" s="125" t="s">
        <v>230</v>
      </c>
      <c r="AY144" s="125" t="s">
        <v>1684</v>
      </c>
      <c r="AZ144" s="125" t="s">
        <v>230</v>
      </c>
      <c r="BA144" s="126" t="s">
        <v>7806</v>
      </c>
      <c r="BB144" s="132" t="s">
        <v>7849</v>
      </c>
      <c r="BC144" s="117">
        <v>552437</v>
      </c>
      <c r="BD144" s="117" t="s">
        <v>7850</v>
      </c>
      <c r="BE144" s="117" t="s">
        <v>213</v>
      </c>
      <c r="BF144" s="117">
        <v>2</v>
      </c>
      <c r="BG144" s="117" t="s">
        <v>7851</v>
      </c>
      <c r="BH144" s="117" t="s">
        <v>7852</v>
      </c>
      <c r="BI144" s="118" t="s">
        <v>7853</v>
      </c>
      <c r="BJ144" s="133" t="s">
        <v>7854</v>
      </c>
      <c r="BK144" s="133">
        <v>17</v>
      </c>
      <c r="BL144" s="133" t="s">
        <v>7793</v>
      </c>
      <c r="BM144" s="133" t="s">
        <v>213</v>
      </c>
      <c r="BN144" s="133">
        <v>2</v>
      </c>
      <c r="BO144" s="133" t="s">
        <v>7855</v>
      </c>
      <c r="BP144" s="125" t="s">
        <v>7795</v>
      </c>
      <c r="BQ144" s="134" t="s">
        <v>70</v>
      </c>
      <c r="BR144" s="132" t="s">
        <v>7856</v>
      </c>
      <c r="BS144" s="135" t="s">
        <v>230</v>
      </c>
      <c r="BT144" s="135" t="s">
        <v>230</v>
      </c>
      <c r="BU144" s="135" t="s">
        <v>230</v>
      </c>
      <c r="BV144" s="135" t="s">
        <v>230</v>
      </c>
      <c r="BW144" s="135" t="s">
        <v>230</v>
      </c>
      <c r="BX144" s="135" t="s">
        <v>230</v>
      </c>
      <c r="BY144" s="118" t="s">
        <v>7857</v>
      </c>
      <c r="BZ144" s="133" t="s">
        <v>7858</v>
      </c>
      <c r="CA144" s="133" t="s">
        <v>230</v>
      </c>
      <c r="CB144" s="133" t="s">
        <v>230</v>
      </c>
      <c r="CC144" s="133" t="s">
        <v>230</v>
      </c>
      <c r="CD144" s="133" t="s">
        <v>230</v>
      </c>
      <c r="CE144" s="133" t="s">
        <v>230</v>
      </c>
      <c r="CF144" s="133" t="s">
        <v>230</v>
      </c>
      <c r="CG144" s="134" t="s">
        <v>7857</v>
      </c>
      <c r="CH144" s="132" t="s">
        <v>7859</v>
      </c>
      <c r="CI144" s="133" t="e">
        <v>#N/A</v>
      </c>
      <c r="CJ144" s="133" t="e">
        <v>#N/A</v>
      </c>
      <c r="CK144" s="133" t="e">
        <v>#N/A</v>
      </c>
      <c r="CL144" s="133" t="e">
        <v>#N/A</v>
      </c>
      <c r="CM144" s="133" t="e">
        <v>#N/A</v>
      </c>
      <c r="CN144" s="133" t="e">
        <v>#N/A</v>
      </c>
      <c r="CO144" s="136" t="e">
        <v>#N/A</v>
      </c>
      <c r="CP144" s="133" t="s">
        <v>7860</v>
      </c>
      <c r="CQ144" s="135" t="s">
        <v>230</v>
      </c>
      <c r="CR144" s="135" t="s">
        <v>230</v>
      </c>
      <c r="CS144" s="135" t="s">
        <v>230</v>
      </c>
      <c r="CT144" s="135" t="s">
        <v>230</v>
      </c>
      <c r="CU144" s="135" t="s">
        <v>230</v>
      </c>
      <c r="CV144" s="135" t="s">
        <v>230</v>
      </c>
      <c r="CW144" s="118" t="s">
        <v>7857</v>
      </c>
      <c r="CX144" s="133" t="s">
        <v>7861</v>
      </c>
      <c r="CY144" s="125">
        <v>422000</v>
      </c>
      <c r="CZ144" s="125" t="s">
        <v>7801</v>
      </c>
      <c r="DA144" s="125" t="s">
        <v>213</v>
      </c>
      <c r="DB144" s="125">
        <v>2</v>
      </c>
      <c r="DC144" s="125" t="s">
        <v>7862</v>
      </c>
      <c r="DD144" s="125" t="s">
        <v>7863</v>
      </c>
      <c r="DE144" s="131" t="s">
        <v>7864</v>
      </c>
      <c r="DF144" s="132" t="s">
        <v>7865</v>
      </c>
      <c r="DG144" s="117">
        <v>3873000</v>
      </c>
      <c r="DH144" s="135" t="s">
        <v>7801</v>
      </c>
      <c r="DI144" s="135" t="s">
        <v>213</v>
      </c>
      <c r="DJ144" s="135">
        <v>2</v>
      </c>
      <c r="DK144" s="135" t="s">
        <v>7866</v>
      </c>
      <c r="DL144" s="135" t="s">
        <v>7863</v>
      </c>
      <c r="DM144" s="118" t="s">
        <v>7806</v>
      </c>
      <c r="DN144" s="133" t="s">
        <v>7867</v>
      </c>
      <c r="DO144" s="125">
        <v>0</v>
      </c>
      <c r="DP144" s="133" t="s">
        <v>7801</v>
      </c>
      <c r="DQ144" s="133" t="s">
        <v>213</v>
      </c>
      <c r="DR144" s="133">
        <v>2</v>
      </c>
      <c r="DS144" s="133" t="s">
        <v>7862</v>
      </c>
      <c r="DT144" s="133" t="s">
        <v>7863</v>
      </c>
      <c r="DU144" s="134" t="s">
        <v>7806</v>
      </c>
      <c r="DV144" s="132" t="s">
        <v>7868</v>
      </c>
      <c r="DW144" s="117">
        <v>245000</v>
      </c>
      <c r="DX144" s="135" t="s">
        <v>7801</v>
      </c>
      <c r="DY144" s="135" t="s">
        <v>213</v>
      </c>
      <c r="DZ144" s="135">
        <v>2</v>
      </c>
      <c r="EA144" s="135" t="s">
        <v>7862</v>
      </c>
      <c r="EB144" s="135" t="s">
        <v>7863</v>
      </c>
      <c r="EC144" s="118" t="s">
        <v>7864</v>
      </c>
      <c r="ED144" s="133" t="s">
        <v>7869</v>
      </c>
      <c r="EE144" s="125">
        <v>177000</v>
      </c>
      <c r="EF144" s="133" t="s">
        <v>7801</v>
      </c>
      <c r="EG144" s="133" t="s">
        <v>213</v>
      </c>
      <c r="EH144" s="133">
        <v>2</v>
      </c>
      <c r="EI144" s="133" t="s">
        <v>7862</v>
      </c>
      <c r="EJ144" s="133" t="s">
        <v>7863</v>
      </c>
      <c r="EK144" s="134" t="s">
        <v>7864</v>
      </c>
      <c r="EL144" s="132" t="s">
        <v>7870</v>
      </c>
      <c r="EM144" s="117">
        <v>0</v>
      </c>
      <c r="EN144" s="135" t="s">
        <v>7801</v>
      </c>
      <c r="EO144" s="135" t="s">
        <v>213</v>
      </c>
      <c r="EP144" s="135">
        <v>2</v>
      </c>
      <c r="EQ144" s="135" t="s">
        <v>7862</v>
      </c>
      <c r="ER144" s="135" t="s">
        <v>7863</v>
      </c>
      <c r="ES144" s="118" t="s">
        <v>7806</v>
      </c>
      <c r="ET144" s="133" t="s">
        <v>7871</v>
      </c>
      <c r="EU144" s="133">
        <v>12222</v>
      </c>
      <c r="EV144" s="133" t="s">
        <v>7793</v>
      </c>
      <c r="EW144" s="133" t="s">
        <v>213</v>
      </c>
      <c r="EX144" s="133">
        <v>2</v>
      </c>
      <c r="EY144" s="133" t="s">
        <v>7819</v>
      </c>
      <c r="EZ144" s="133" t="s">
        <v>7820</v>
      </c>
      <c r="FA144" s="134" t="s">
        <v>70</v>
      </c>
      <c r="FB144" s="132" t="s">
        <v>7872</v>
      </c>
      <c r="FC144" s="135">
        <v>2</v>
      </c>
      <c r="FD144" s="135">
        <v>0</v>
      </c>
      <c r="FE144" s="135" t="s">
        <v>213</v>
      </c>
      <c r="FF144" s="135">
        <v>2</v>
      </c>
      <c r="FG144" s="135" t="s">
        <v>7873</v>
      </c>
      <c r="FH144" s="135">
        <v>0</v>
      </c>
      <c r="FI144" s="118" t="s">
        <v>416</v>
      </c>
      <c r="FJ144" s="132" t="s">
        <v>7874</v>
      </c>
      <c r="FK144" s="133" t="s">
        <v>230</v>
      </c>
      <c r="FL144" s="133">
        <v>0</v>
      </c>
      <c r="FM144" s="133" t="s">
        <v>230</v>
      </c>
      <c r="FN144" s="133" t="s">
        <v>230</v>
      </c>
      <c r="FO144" s="133">
        <v>0</v>
      </c>
      <c r="FP144" s="125">
        <v>0</v>
      </c>
      <c r="FQ144" s="126" t="s">
        <v>416</v>
      </c>
      <c r="FR144" s="132" t="s">
        <v>7875</v>
      </c>
      <c r="FS144" s="135" t="s">
        <v>230</v>
      </c>
      <c r="FT144" s="135">
        <v>0</v>
      </c>
      <c r="FU144" s="135" t="s">
        <v>230</v>
      </c>
      <c r="FV144" s="135" t="s">
        <v>230</v>
      </c>
      <c r="FW144" s="135">
        <v>0</v>
      </c>
      <c r="FX144" s="135">
        <v>0</v>
      </c>
      <c r="FY144" s="118" t="s">
        <v>416</v>
      </c>
      <c r="FZ144" s="133" t="s">
        <v>7876</v>
      </c>
      <c r="GA144" s="133">
        <v>2</v>
      </c>
      <c r="GB144" s="133" t="s">
        <v>7826</v>
      </c>
      <c r="GC144" s="133" t="s">
        <v>213</v>
      </c>
      <c r="GD144" s="133">
        <v>2</v>
      </c>
      <c r="GE144" s="133">
        <v>0</v>
      </c>
      <c r="GF144" s="133">
        <v>0</v>
      </c>
      <c r="GG144" s="134" t="s">
        <v>58</v>
      </c>
      <c r="GH144" s="132" t="s">
        <v>7877</v>
      </c>
      <c r="GI144" s="135">
        <v>3</v>
      </c>
      <c r="GJ144" s="135" t="s">
        <v>7826</v>
      </c>
      <c r="GK144" s="135" t="s">
        <v>213</v>
      </c>
      <c r="GL144" s="135">
        <v>2</v>
      </c>
      <c r="GM144" s="135">
        <v>0</v>
      </c>
      <c r="GN144" s="135">
        <v>0</v>
      </c>
      <c r="GO144" s="118" t="s">
        <v>58</v>
      </c>
      <c r="GP144" s="133" t="s">
        <v>7878</v>
      </c>
      <c r="GQ144" s="133">
        <v>3</v>
      </c>
      <c r="GR144" s="133" t="s">
        <v>7826</v>
      </c>
      <c r="GS144" s="133" t="s">
        <v>213</v>
      </c>
      <c r="GT144" s="133">
        <v>2</v>
      </c>
      <c r="GU144" s="133">
        <v>0</v>
      </c>
      <c r="GV144" s="133">
        <v>0</v>
      </c>
      <c r="GW144" s="134" t="s">
        <v>58</v>
      </c>
      <c r="GX144" s="132" t="s">
        <v>7879</v>
      </c>
      <c r="GY144" s="135">
        <v>3</v>
      </c>
      <c r="GZ144" s="135" t="s">
        <v>7826</v>
      </c>
      <c r="HA144" s="135" t="s">
        <v>213</v>
      </c>
      <c r="HB144" s="135">
        <v>2</v>
      </c>
      <c r="HC144" s="135">
        <v>0</v>
      </c>
      <c r="HD144" s="135">
        <v>0</v>
      </c>
      <c r="HE144" s="118" t="s">
        <v>58</v>
      </c>
      <c r="HF144" s="133" t="s">
        <v>7880</v>
      </c>
      <c r="HG144" s="133">
        <v>2</v>
      </c>
      <c r="HH144" s="133" t="s">
        <v>7826</v>
      </c>
      <c r="HI144" s="133" t="s">
        <v>213</v>
      </c>
      <c r="HJ144" s="133">
        <v>2</v>
      </c>
      <c r="HK144" s="133">
        <v>0</v>
      </c>
      <c r="HL144" s="133">
        <v>0</v>
      </c>
      <c r="HM144" s="134" t="s">
        <v>58</v>
      </c>
      <c r="HN144" s="132" t="s">
        <v>7881</v>
      </c>
      <c r="HO144" s="135">
        <v>3</v>
      </c>
      <c r="HP144" s="135" t="s">
        <v>7826</v>
      </c>
      <c r="HQ144" s="135" t="s">
        <v>213</v>
      </c>
      <c r="HR144" s="135">
        <v>2</v>
      </c>
      <c r="HS144" s="135">
        <v>0</v>
      </c>
      <c r="HT144" s="135">
        <v>0</v>
      </c>
      <c r="HU144" s="118" t="s">
        <v>58</v>
      </c>
      <c r="HV144" s="133" t="s">
        <v>7882</v>
      </c>
      <c r="HW144" s="133">
        <v>3</v>
      </c>
      <c r="HX144" s="133" t="s">
        <v>7826</v>
      </c>
      <c r="HY144" s="133" t="s">
        <v>213</v>
      </c>
      <c r="HZ144" s="133">
        <v>2</v>
      </c>
      <c r="IA144" s="133">
        <v>0</v>
      </c>
      <c r="IB144" s="133">
        <v>0</v>
      </c>
      <c r="IC144" s="134" t="s">
        <v>58</v>
      </c>
      <c r="ID144" s="132" t="s">
        <v>7883</v>
      </c>
      <c r="IE144" s="135">
        <v>3</v>
      </c>
      <c r="IF144" s="135" t="s">
        <v>7826</v>
      </c>
      <c r="IG144" s="135" t="s">
        <v>213</v>
      </c>
      <c r="IH144" s="135">
        <v>2</v>
      </c>
      <c r="II144" s="135">
        <v>0</v>
      </c>
      <c r="IJ144" s="135">
        <v>0</v>
      </c>
      <c r="IK144" s="118" t="s">
        <v>58</v>
      </c>
      <c r="IL144" s="133" t="s">
        <v>7884</v>
      </c>
      <c r="IM144" s="133">
        <v>3</v>
      </c>
      <c r="IN144" s="133" t="s">
        <v>7826</v>
      </c>
      <c r="IO144" s="133" t="s">
        <v>213</v>
      </c>
      <c r="IP144" s="133">
        <v>2</v>
      </c>
      <c r="IQ144" s="133">
        <v>0</v>
      </c>
      <c r="IR144" s="133">
        <v>0</v>
      </c>
      <c r="IS144" s="134" t="s">
        <v>58</v>
      </c>
    </row>
    <row r="145" spans="1:253">
      <c r="A145" s="123" t="s">
        <v>7885</v>
      </c>
      <c r="B145" s="123" t="s">
        <v>1347</v>
      </c>
      <c r="C145" s="123" t="s">
        <v>7886</v>
      </c>
      <c r="D145" s="123" t="s">
        <v>7887</v>
      </c>
      <c r="E145" s="123" t="s">
        <v>7888</v>
      </c>
      <c r="F145" s="123" t="s">
        <v>7889</v>
      </c>
      <c r="G145" s="116">
        <v>17885000</v>
      </c>
      <c r="H145" s="117" t="s">
        <v>6500</v>
      </c>
      <c r="I145" s="117" t="s">
        <v>213</v>
      </c>
      <c r="J145" s="117">
        <v>2</v>
      </c>
      <c r="K145" s="117" t="s">
        <v>7890</v>
      </c>
      <c r="L145" s="117" t="s">
        <v>3263</v>
      </c>
      <c r="M145" s="118" t="s">
        <v>71</v>
      </c>
      <c r="N145" s="132" t="s">
        <v>7891</v>
      </c>
      <c r="O145" s="119">
        <v>448388</v>
      </c>
      <c r="P145" s="119" t="s">
        <v>7892</v>
      </c>
      <c r="Q145" s="119" t="s">
        <v>213</v>
      </c>
      <c r="R145" s="119">
        <v>2</v>
      </c>
      <c r="S145" s="119" t="s">
        <v>7893</v>
      </c>
      <c r="T145" s="119" t="s">
        <v>7894</v>
      </c>
      <c r="U145" s="120" t="s">
        <v>71</v>
      </c>
      <c r="V145" s="132" t="s">
        <v>7895</v>
      </c>
      <c r="W145" s="117">
        <v>6889000</v>
      </c>
      <c r="X145" s="117" t="s">
        <v>7892</v>
      </c>
      <c r="Y145" s="117" t="s">
        <v>213</v>
      </c>
      <c r="Z145" s="117">
        <v>2</v>
      </c>
      <c r="AA145" s="117" t="s">
        <v>7896</v>
      </c>
      <c r="AB145" s="117" t="s">
        <v>7897</v>
      </c>
      <c r="AC145" s="118" t="s">
        <v>71</v>
      </c>
      <c r="AD145" s="132" t="s">
        <v>7898</v>
      </c>
      <c r="AE145" s="125">
        <v>4363000</v>
      </c>
      <c r="AF145" s="125" t="s">
        <v>7892</v>
      </c>
      <c r="AG145" s="125" t="s">
        <v>213</v>
      </c>
      <c r="AH145" s="125">
        <v>2</v>
      </c>
      <c r="AI145" s="125" t="s">
        <v>7899</v>
      </c>
      <c r="AJ145" s="125" t="s">
        <v>7897</v>
      </c>
      <c r="AK145" s="126" t="s">
        <v>71</v>
      </c>
      <c r="AL145" s="132" t="s">
        <v>7900</v>
      </c>
      <c r="AM145" s="117">
        <v>0</v>
      </c>
      <c r="AN145" s="117" t="s">
        <v>230</v>
      </c>
      <c r="AO145" s="117" t="s">
        <v>213</v>
      </c>
      <c r="AP145" s="117">
        <v>2</v>
      </c>
      <c r="AQ145" s="117" t="s">
        <v>7901</v>
      </c>
      <c r="AR145" s="117" t="s">
        <v>230</v>
      </c>
      <c r="AS145" s="118" t="s">
        <v>3624</v>
      </c>
      <c r="AT145" s="133" t="s">
        <v>7902</v>
      </c>
      <c r="AU145" s="125">
        <v>0</v>
      </c>
      <c r="AV145" s="125" t="s">
        <v>230</v>
      </c>
      <c r="AW145" s="125" t="s">
        <v>218</v>
      </c>
      <c r="AX145" s="125">
        <v>1</v>
      </c>
      <c r="AY145" s="125" t="s">
        <v>230</v>
      </c>
      <c r="AZ145" s="125" t="s">
        <v>230</v>
      </c>
      <c r="BA145" s="126" t="s">
        <v>3891</v>
      </c>
      <c r="BB145" s="132" t="s">
        <v>7903</v>
      </c>
      <c r="BC145" s="117">
        <v>0</v>
      </c>
      <c r="BD145" s="117" t="s">
        <v>230</v>
      </c>
      <c r="BE145" s="117" t="s">
        <v>218</v>
      </c>
      <c r="BF145" s="117">
        <v>1</v>
      </c>
      <c r="BG145" s="117" t="s">
        <v>230</v>
      </c>
      <c r="BH145" s="117" t="s">
        <v>230</v>
      </c>
      <c r="BI145" s="118" t="s">
        <v>3891</v>
      </c>
      <c r="BJ145" s="133" t="s">
        <v>7904</v>
      </c>
      <c r="BK145" s="133" t="s">
        <v>230</v>
      </c>
      <c r="BL145" s="133" t="s">
        <v>230</v>
      </c>
      <c r="BM145" s="133" t="s">
        <v>230</v>
      </c>
      <c r="BN145" s="133" t="s">
        <v>230</v>
      </c>
      <c r="BO145" s="133" t="s">
        <v>3392</v>
      </c>
      <c r="BP145" s="125" t="s">
        <v>230</v>
      </c>
      <c r="BQ145" s="134" t="s">
        <v>3272</v>
      </c>
      <c r="BR145" s="132" t="s">
        <v>7905</v>
      </c>
      <c r="BS145" s="135">
        <v>0</v>
      </c>
      <c r="BT145" s="135">
        <v>0</v>
      </c>
      <c r="BU145" s="135" t="s">
        <v>213</v>
      </c>
      <c r="BV145" s="135">
        <v>2</v>
      </c>
      <c r="BW145" s="135" t="s">
        <v>7906</v>
      </c>
      <c r="BX145" s="135">
        <v>0</v>
      </c>
      <c r="BY145" s="118" t="s">
        <v>755</v>
      </c>
      <c r="BZ145" s="133" t="s">
        <v>7907</v>
      </c>
      <c r="CA145" s="133">
        <v>0</v>
      </c>
      <c r="CB145" s="133">
        <v>0</v>
      </c>
      <c r="CC145" s="133" t="s">
        <v>213</v>
      </c>
      <c r="CD145" s="133">
        <v>2</v>
      </c>
      <c r="CE145" s="133" t="s">
        <v>7906</v>
      </c>
      <c r="CF145" s="133">
        <v>0</v>
      </c>
      <c r="CG145" s="134" t="s">
        <v>755</v>
      </c>
      <c r="CH145" s="132" t="s">
        <v>7908</v>
      </c>
      <c r="CI145" s="133" t="e">
        <v>#N/A</v>
      </c>
      <c r="CJ145" s="133" t="e">
        <v>#N/A</v>
      </c>
      <c r="CK145" s="133" t="e">
        <v>#N/A</v>
      </c>
      <c r="CL145" s="133" t="e">
        <v>#N/A</v>
      </c>
      <c r="CM145" s="133" t="e">
        <v>#N/A</v>
      </c>
      <c r="CN145" s="133" t="e">
        <v>#N/A</v>
      </c>
      <c r="CO145" s="136" t="e">
        <v>#N/A</v>
      </c>
      <c r="CP145" s="133" t="s">
        <v>7909</v>
      </c>
      <c r="CQ145" s="135" t="s">
        <v>230</v>
      </c>
      <c r="CR145" s="135" t="s">
        <v>230</v>
      </c>
      <c r="CS145" s="135" t="s">
        <v>230</v>
      </c>
      <c r="CT145" s="135" t="s">
        <v>230</v>
      </c>
      <c r="CU145" s="135" t="s">
        <v>230</v>
      </c>
      <c r="CV145" s="135" t="s">
        <v>230</v>
      </c>
      <c r="CW145" s="118" t="s">
        <v>3891</v>
      </c>
      <c r="CX145" s="133" t="s">
        <v>7910</v>
      </c>
      <c r="CY145" s="125">
        <v>1684000</v>
      </c>
      <c r="CZ145" s="125" t="s">
        <v>7892</v>
      </c>
      <c r="DA145" s="125" t="s">
        <v>213</v>
      </c>
      <c r="DB145" s="125">
        <v>2</v>
      </c>
      <c r="DC145" s="125" t="s">
        <v>7911</v>
      </c>
      <c r="DD145" s="125" t="s">
        <v>7897</v>
      </c>
      <c r="DE145" s="131" t="s">
        <v>71</v>
      </c>
      <c r="DF145" s="132" t="s">
        <v>7912</v>
      </c>
      <c r="DG145" s="117">
        <v>2526000</v>
      </c>
      <c r="DH145" s="135" t="s">
        <v>7892</v>
      </c>
      <c r="DI145" s="135" t="s">
        <v>213</v>
      </c>
      <c r="DJ145" s="135">
        <v>2</v>
      </c>
      <c r="DK145" s="135" t="s">
        <v>7911</v>
      </c>
      <c r="DL145" s="135" t="s">
        <v>7897</v>
      </c>
      <c r="DM145" s="118" t="s">
        <v>71</v>
      </c>
      <c r="DN145" s="133" t="s">
        <v>7913</v>
      </c>
      <c r="DO145" s="125">
        <v>2387000</v>
      </c>
      <c r="DP145" s="133" t="s">
        <v>7892</v>
      </c>
      <c r="DQ145" s="133" t="s">
        <v>213</v>
      </c>
      <c r="DR145" s="133">
        <v>2</v>
      </c>
      <c r="DS145" s="133" t="s">
        <v>7911</v>
      </c>
      <c r="DT145" s="133" t="s">
        <v>7897</v>
      </c>
      <c r="DU145" s="134" t="s">
        <v>71</v>
      </c>
      <c r="DV145" s="132" t="s">
        <v>7914</v>
      </c>
      <c r="DW145" s="117">
        <v>1651000</v>
      </c>
      <c r="DX145" s="135" t="s">
        <v>7892</v>
      </c>
      <c r="DY145" s="135" t="s">
        <v>213</v>
      </c>
      <c r="DZ145" s="135">
        <v>2</v>
      </c>
      <c r="EA145" s="135" t="s">
        <v>7911</v>
      </c>
      <c r="EB145" s="135" t="s">
        <v>7897</v>
      </c>
      <c r="EC145" s="118" t="s">
        <v>71</v>
      </c>
      <c r="ED145" s="133" t="s">
        <v>7915</v>
      </c>
      <c r="EE145" s="125">
        <v>33000</v>
      </c>
      <c r="EF145" s="133" t="s">
        <v>7892</v>
      </c>
      <c r="EG145" s="133" t="s">
        <v>213</v>
      </c>
      <c r="EH145" s="133">
        <v>2</v>
      </c>
      <c r="EI145" s="133" t="s">
        <v>7911</v>
      </c>
      <c r="EJ145" s="133" t="s">
        <v>7897</v>
      </c>
      <c r="EK145" s="134" t="s">
        <v>71</v>
      </c>
      <c r="EL145" s="132" t="s">
        <v>7916</v>
      </c>
      <c r="EM145" s="117">
        <v>0</v>
      </c>
      <c r="EN145" s="135" t="s">
        <v>7892</v>
      </c>
      <c r="EO145" s="135" t="s">
        <v>213</v>
      </c>
      <c r="EP145" s="135">
        <v>2</v>
      </c>
      <c r="EQ145" s="135" t="s">
        <v>7911</v>
      </c>
      <c r="ER145" s="135" t="s">
        <v>7897</v>
      </c>
      <c r="ES145" s="118" t="s">
        <v>71</v>
      </c>
      <c r="ET145" s="133" t="s">
        <v>7917</v>
      </c>
      <c r="EU145" s="133" t="s">
        <v>230</v>
      </c>
      <c r="EV145" s="133" t="s">
        <v>230</v>
      </c>
      <c r="EW145" s="133" t="s">
        <v>230</v>
      </c>
      <c r="EX145" s="133" t="s">
        <v>230</v>
      </c>
      <c r="EY145" s="133" t="s">
        <v>3392</v>
      </c>
      <c r="EZ145" s="133" t="s">
        <v>230</v>
      </c>
      <c r="FA145" s="134" t="s">
        <v>3272</v>
      </c>
      <c r="FB145" s="132" t="s">
        <v>7918</v>
      </c>
      <c r="FC145" s="135">
        <v>3</v>
      </c>
      <c r="FD145" s="135" t="s">
        <v>7919</v>
      </c>
      <c r="FE145" s="135" t="s">
        <v>213</v>
      </c>
      <c r="FF145" s="135">
        <v>2</v>
      </c>
      <c r="FG145" s="135" t="s">
        <v>7920</v>
      </c>
      <c r="FH145" s="135" t="s">
        <v>7921</v>
      </c>
      <c r="FI145" s="118" t="s">
        <v>755</v>
      </c>
      <c r="FJ145" s="132" t="s">
        <v>7922</v>
      </c>
      <c r="FK145" s="133" t="s">
        <v>230</v>
      </c>
      <c r="FL145" s="133" t="s">
        <v>2387</v>
      </c>
      <c r="FM145" s="133" t="s">
        <v>230</v>
      </c>
      <c r="FN145" s="133" t="s">
        <v>230</v>
      </c>
      <c r="FO145" s="133" t="s">
        <v>4909</v>
      </c>
      <c r="FP145" s="125" t="s">
        <v>7923</v>
      </c>
      <c r="FQ145" s="126" t="s">
        <v>2388</v>
      </c>
      <c r="FR145" s="132" t="s">
        <v>7924</v>
      </c>
      <c r="FS145" s="135" t="s">
        <v>230</v>
      </c>
      <c r="FT145" s="135" t="s">
        <v>2387</v>
      </c>
      <c r="FU145" s="135" t="s">
        <v>230</v>
      </c>
      <c r="FV145" s="135" t="s">
        <v>230</v>
      </c>
      <c r="FW145" s="135" t="s">
        <v>4909</v>
      </c>
      <c r="FX145" s="135" t="s">
        <v>7923</v>
      </c>
      <c r="FY145" s="118" t="s">
        <v>2388</v>
      </c>
      <c r="FZ145" s="133" t="s">
        <v>7925</v>
      </c>
      <c r="GA145" s="133">
        <v>0</v>
      </c>
      <c r="GB145" s="133" t="s">
        <v>261</v>
      </c>
      <c r="GC145" s="133" t="s">
        <v>213</v>
      </c>
      <c r="GD145" s="133">
        <v>2</v>
      </c>
      <c r="GE145" s="133" t="s">
        <v>262</v>
      </c>
      <c r="GF145" s="133" t="s">
        <v>263</v>
      </c>
      <c r="GG145" s="134" t="s">
        <v>60</v>
      </c>
      <c r="GH145" s="132" t="s">
        <v>7926</v>
      </c>
      <c r="GI145" s="135">
        <v>0</v>
      </c>
      <c r="GJ145" s="135" t="s">
        <v>261</v>
      </c>
      <c r="GK145" s="135" t="s">
        <v>213</v>
      </c>
      <c r="GL145" s="135">
        <v>2</v>
      </c>
      <c r="GM145" s="135" t="s">
        <v>262</v>
      </c>
      <c r="GN145" s="135" t="s">
        <v>263</v>
      </c>
      <c r="GO145" s="118" t="s">
        <v>60</v>
      </c>
      <c r="GP145" s="133" t="s">
        <v>7927</v>
      </c>
      <c r="GQ145" s="133">
        <v>0</v>
      </c>
      <c r="GR145" s="133" t="s">
        <v>261</v>
      </c>
      <c r="GS145" s="133" t="s">
        <v>213</v>
      </c>
      <c r="GT145" s="133">
        <v>2</v>
      </c>
      <c r="GU145" s="133" t="s">
        <v>262</v>
      </c>
      <c r="GV145" s="133" t="s">
        <v>263</v>
      </c>
      <c r="GW145" s="134" t="s">
        <v>60</v>
      </c>
      <c r="GX145" s="132" t="s">
        <v>7928</v>
      </c>
      <c r="GY145" s="135">
        <v>0</v>
      </c>
      <c r="GZ145" s="135" t="s">
        <v>261</v>
      </c>
      <c r="HA145" s="135" t="s">
        <v>213</v>
      </c>
      <c r="HB145" s="135">
        <v>2</v>
      </c>
      <c r="HC145" s="135" t="s">
        <v>262</v>
      </c>
      <c r="HD145" s="135" t="s">
        <v>263</v>
      </c>
      <c r="HE145" s="118" t="s">
        <v>60</v>
      </c>
      <c r="HF145" s="133" t="s">
        <v>7929</v>
      </c>
      <c r="HG145" s="133">
        <v>0</v>
      </c>
      <c r="HH145" s="133" t="s">
        <v>261</v>
      </c>
      <c r="HI145" s="133" t="s">
        <v>213</v>
      </c>
      <c r="HJ145" s="133">
        <v>2</v>
      </c>
      <c r="HK145" s="133" t="s">
        <v>262</v>
      </c>
      <c r="HL145" s="133" t="s">
        <v>263</v>
      </c>
      <c r="HM145" s="134" t="s">
        <v>60</v>
      </c>
      <c r="HN145" s="132" t="s">
        <v>7930</v>
      </c>
      <c r="HO145" s="135">
        <v>0</v>
      </c>
      <c r="HP145" s="135" t="s">
        <v>261</v>
      </c>
      <c r="HQ145" s="135" t="s">
        <v>213</v>
      </c>
      <c r="HR145" s="135">
        <v>2</v>
      </c>
      <c r="HS145" s="135" t="s">
        <v>262</v>
      </c>
      <c r="HT145" s="135" t="s">
        <v>263</v>
      </c>
      <c r="HU145" s="118" t="s">
        <v>60</v>
      </c>
      <c r="HV145" s="133" t="s">
        <v>7931</v>
      </c>
      <c r="HW145" s="133">
        <v>0</v>
      </c>
      <c r="HX145" s="133" t="s">
        <v>261</v>
      </c>
      <c r="HY145" s="133" t="s">
        <v>213</v>
      </c>
      <c r="HZ145" s="133">
        <v>2</v>
      </c>
      <c r="IA145" s="133" t="s">
        <v>262</v>
      </c>
      <c r="IB145" s="133" t="s">
        <v>263</v>
      </c>
      <c r="IC145" s="134" t="s">
        <v>60</v>
      </c>
      <c r="ID145" s="132" t="s">
        <v>7932</v>
      </c>
      <c r="IE145" s="135">
        <v>0</v>
      </c>
      <c r="IF145" s="135" t="s">
        <v>261</v>
      </c>
      <c r="IG145" s="135" t="s">
        <v>213</v>
      </c>
      <c r="IH145" s="135">
        <v>2</v>
      </c>
      <c r="II145" s="135" t="s">
        <v>262</v>
      </c>
      <c r="IJ145" s="135" t="s">
        <v>263</v>
      </c>
      <c r="IK145" s="118" t="s">
        <v>60</v>
      </c>
      <c r="IL145" s="133" t="s">
        <v>7933</v>
      </c>
      <c r="IM145" s="133">
        <v>1</v>
      </c>
      <c r="IN145" s="133" t="s">
        <v>261</v>
      </c>
      <c r="IO145" s="133" t="s">
        <v>213</v>
      </c>
      <c r="IP145" s="133">
        <v>2</v>
      </c>
      <c r="IQ145" s="133" t="s">
        <v>262</v>
      </c>
      <c r="IR145" s="133" t="s">
        <v>263</v>
      </c>
      <c r="IS145" s="134" t="s">
        <v>60</v>
      </c>
    </row>
    <row r="146" spans="1:253">
      <c r="A146" s="123" t="s">
        <v>7934</v>
      </c>
      <c r="B146" s="123" t="s">
        <v>207</v>
      </c>
      <c r="C146" s="123" t="s">
        <v>7935</v>
      </c>
      <c r="D146" s="123" t="s">
        <v>7936</v>
      </c>
      <c r="E146" s="123" t="s">
        <v>7937</v>
      </c>
      <c r="F146" s="123" t="s">
        <v>7938</v>
      </c>
      <c r="G146" s="116">
        <v>14645000</v>
      </c>
      <c r="H146" s="117" t="s">
        <v>709</v>
      </c>
      <c r="I146" s="117" t="s">
        <v>213</v>
      </c>
      <c r="J146" s="117">
        <v>2</v>
      </c>
      <c r="K146" s="117" t="s">
        <v>7939</v>
      </c>
      <c r="L146" s="117" t="s">
        <v>7940</v>
      </c>
      <c r="M146" s="118" t="s">
        <v>60</v>
      </c>
      <c r="N146" s="132" t="s">
        <v>7941</v>
      </c>
      <c r="O146" s="119">
        <v>386847</v>
      </c>
      <c r="P146" s="119" t="s">
        <v>7942</v>
      </c>
      <c r="Q146" s="119" t="s">
        <v>218</v>
      </c>
      <c r="R146" s="119">
        <v>1</v>
      </c>
      <c r="S146" s="119" t="s">
        <v>398</v>
      </c>
      <c r="T146" s="119" t="s">
        <v>7943</v>
      </c>
      <c r="U146" s="120" t="s">
        <v>400</v>
      </c>
      <c r="V146" s="132" t="s">
        <v>7944</v>
      </c>
      <c r="W146" s="117">
        <v>14645000</v>
      </c>
      <c r="X146" s="117" t="s">
        <v>7945</v>
      </c>
      <c r="Y146" s="117" t="s">
        <v>213</v>
      </c>
      <c r="Z146" s="117">
        <v>2</v>
      </c>
      <c r="AA146" s="117" t="s">
        <v>3382</v>
      </c>
      <c r="AB146" s="117" t="s">
        <v>7946</v>
      </c>
      <c r="AC146" s="118" t="s">
        <v>47</v>
      </c>
      <c r="AD146" s="132" t="s">
        <v>7947</v>
      </c>
      <c r="AE146" s="125">
        <v>6800000</v>
      </c>
      <c r="AF146" s="125" t="s">
        <v>7948</v>
      </c>
      <c r="AG146" s="125" t="s">
        <v>213</v>
      </c>
      <c r="AH146" s="125">
        <v>2</v>
      </c>
      <c r="AI146" s="125" t="s">
        <v>7949</v>
      </c>
      <c r="AJ146" s="125" t="s">
        <v>1018</v>
      </c>
      <c r="AK146" s="126" t="s">
        <v>47</v>
      </c>
      <c r="AL146" s="132" t="s">
        <v>7950</v>
      </c>
      <c r="AM146" s="117">
        <v>21000</v>
      </c>
      <c r="AN146" s="117" t="s">
        <v>7951</v>
      </c>
      <c r="AO146" s="117" t="s">
        <v>300</v>
      </c>
      <c r="AP146" s="117">
        <v>3</v>
      </c>
      <c r="AQ146" s="117" t="s">
        <v>7952</v>
      </c>
      <c r="AR146" s="117" t="s">
        <v>7953</v>
      </c>
      <c r="AS146" s="118" t="s">
        <v>2408</v>
      </c>
      <c r="AT146" s="133" t="s">
        <v>7954</v>
      </c>
      <c r="AU146" s="125">
        <v>0</v>
      </c>
      <c r="AV146" s="125" t="s">
        <v>230</v>
      </c>
      <c r="AW146" s="125" t="s">
        <v>230</v>
      </c>
      <c r="AX146" s="125" t="s">
        <v>230</v>
      </c>
      <c r="AY146" s="125" t="s">
        <v>7955</v>
      </c>
      <c r="AZ146" s="125" t="s">
        <v>230</v>
      </c>
      <c r="BA146" s="126" t="s">
        <v>3827</v>
      </c>
      <c r="BB146" s="132" t="s">
        <v>7956</v>
      </c>
      <c r="BC146" s="117">
        <v>0</v>
      </c>
      <c r="BD146" s="117" t="s">
        <v>230</v>
      </c>
      <c r="BE146" s="117" t="s">
        <v>230</v>
      </c>
      <c r="BF146" s="117" t="s">
        <v>230</v>
      </c>
      <c r="BG146" s="117" t="s">
        <v>7957</v>
      </c>
      <c r="BH146" s="117" t="s">
        <v>230</v>
      </c>
      <c r="BI146" s="118" t="s">
        <v>3827</v>
      </c>
      <c r="BJ146" s="133" t="s">
        <v>7958</v>
      </c>
      <c r="BK146" s="133">
        <v>15</v>
      </c>
      <c r="BL146" s="133" t="s">
        <v>738</v>
      </c>
      <c r="BM146" s="133" t="s">
        <v>213</v>
      </c>
      <c r="BN146" s="133">
        <v>2</v>
      </c>
      <c r="BO146" s="133" t="s">
        <v>7959</v>
      </c>
      <c r="BP146" s="125" t="s">
        <v>256</v>
      </c>
      <c r="BQ146" s="134" t="s">
        <v>48</v>
      </c>
      <c r="BR146" s="132" t="s">
        <v>7960</v>
      </c>
      <c r="BS146" s="135" t="s">
        <v>230</v>
      </c>
      <c r="BT146" s="135" t="s">
        <v>230</v>
      </c>
      <c r="BU146" s="135" t="s">
        <v>230</v>
      </c>
      <c r="BV146" s="135" t="s">
        <v>230</v>
      </c>
      <c r="BW146" s="135" t="s">
        <v>230</v>
      </c>
      <c r="BX146" s="135" t="s">
        <v>230</v>
      </c>
      <c r="BY146" s="118" t="s">
        <v>5494</v>
      </c>
      <c r="BZ146" s="133" t="s">
        <v>7961</v>
      </c>
      <c r="CA146" s="133" t="s">
        <v>230</v>
      </c>
      <c r="CB146" s="133" t="s">
        <v>230</v>
      </c>
      <c r="CC146" s="133" t="s">
        <v>230</v>
      </c>
      <c r="CD146" s="133" t="s">
        <v>230</v>
      </c>
      <c r="CE146" s="133" t="s">
        <v>230</v>
      </c>
      <c r="CF146" s="133" t="s">
        <v>230</v>
      </c>
      <c r="CG146" s="134" t="s">
        <v>5494</v>
      </c>
      <c r="CH146" s="132" t="s">
        <v>7962</v>
      </c>
      <c r="CI146" s="133" t="e">
        <v>#N/A</v>
      </c>
      <c r="CJ146" s="133" t="e">
        <v>#N/A</v>
      </c>
      <c r="CK146" s="133" t="e">
        <v>#N/A</v>
      </c>
      <c r="CL146" s="133" t="e">
        <v>#N/A</v>
      </c>
      <c r="CM146" s="133" t="e">
        <v>#N/A</v>
      </c>
      <c r="CN146" s="133" t="e">
        <v>#N/A</v>
      </c>
      <c r="CO146" s="136" t="e">
        <v>#N/A</v>
      </c>
      <c r="CP146" s="133" t="s">
        <v>7963</v>
      </c>
      <c r="CQ146" s="135" t="s">
        <v>230</v>
      </c>
      <c r="CR146" s="135">
        <v>0</v>
      </c>
      <c r="CS146" s="135" t="s">
        <v>230</v>
      </c>
      <c r="CT146" s="135" t="s">
        <v>230</v>
      </c>
      <c r="CU146" s="135">
        <v>0</v>
      </c>
      <c r="CV146" s="135">
        <v>0</v>
      </c>
      <c r="CW146" s="118" t="s">
        <v>7964</v>
      </c>
      <c r="CX146" s="133" t="s">
        <v>7965</v>
      </c>
      <c r="CY146" s="125">
        <v>6800000</v>
      </c>
      <c r="CZ146" s="125" t="s">
        <v>7948</v>
      </c>
      <c r="DA146" s="125" t="s">
        <v>213</v>
      </c>
      <c r="DB146" s="125">
        <v>2</v>
      </c>
      <c r="DC146" s="125" t="s">
        <v>7966</v>
      </c>
      <c r="DD146" s="125" t="s">
        <v>1018</v>
      </c>
      <c r="DE146" s="131" t="s">
        <v>47</v>
      </c>
      <c r="DF146" s="132" t="s">
        <v>7967</v>
      </c>
      <c r="DG146" s="117">
        <v>7845000</v>
      </c>
      <c r="DH146" s="135" t="s">
        <v>7945</v>
      </c>
      <c r="DI146" s="135" t="s">
        <v>213</v>
      </c>
      <c r="DJ146" s="135">
        <v>2</v>
      </c>
      <c r="DK146" s="135" t="s">
        <v>7966</v>
      </c>
      <c r="DL146" s="135" t="s">
        <v>7946</v>
      </c>
      <c r="DM146" s="118" t="s">
        <v>47</v>
      </c>
      <c r="DN146" s="133" t="s">
        <v>7968</v>
      </c>
      <c r="DO146" s="125">
        <v>0</v>
      </c>
      <c r="DP146" s="133" t="s">
        <v>230</v>
      </c>
      <c r="DQ146" s="133" t="s">
        <v>230</v>
      </c>
      <c r="DR146" s="133" t="s">
        <v>230</v>
      </c>
      <c r="DS146" s="133" t="s">
        <v>7966</v>
      </c>
      <c r="DT146" s="133" t="s">
        <v>230</v>
      </c>
      <c r="DU146" s="134" t="s">
        <v>47</v>
      </c>
      <c r="DV146" s="132" t="s">
        <v>7969</v>
      </c>
      <c r="DW146" s="117">
        <v>6800000</v>
      </c>
      <c r="DX146" s="135" t="s">
        <v>7948</v>
      </c>
      <c r="DY146" s="135" t="s">
        <v>213</v>
      </c>
      <c r="DZ146" s="135">
        <v>2</v>
      </c>
      <c r="EA146" s="135" t="s">
        <v>7966</v>
      </c>
      <c r="EB146" s="135" t="s">
        <v>1018</v>
      </c>
      <c r="EC146" s="118" t="s">
        <v>47</v>
      </c>
      <c r="ED146" s="133" t="s">
        <v>7970</v>
      </c>
      <c r="EE146" s="125">
        <v>0</v>
      </c>
      <c r="EF146" s="133" t="s">
        <v>230</v>
      </c>
      <c r="EG146" s="133" t="s">
        <v>230</v>
      </c>
      <c r="EH146" s="133" t="s">
        <v>230</v>
      </c>
      <c r="EI146" s="133" t="s">
        <v>7966</v>
      </c>
      <c r="EJ146" s="133" t="s">
        <v>230</v>
      </c>
      <c r="EK146" s="134" t="s">
        <v>47</v>
      </c>
      <c r="EL146" s="132" t="s">
        <v>7971</v>
      </c>
      <c r="EM146" s="117">
        <v>0</v>
      </c>
      <c r="EN146" s="135" t="s">
        <v>230</v>
      </c>
      <c r="EO146" s="135" t="s">
        <v>230</v>
      </c>
      <c r="EP146" s="135" t="s">
        <v>230</v>
      </c>
      <c r="EQ146" s="135" t="s">
        <v>7966</v>
      </c>
      <c r="ER146" s="135" t="s">
        <v>230</v>
      </c>
      <c r="ES146" s="118" t="s">
        <v>47</v>
      </c>
      <c r="ET146" s="133" t="s">
        <v>7972</v>
      </c>
      <c r="EU146" s="133">
        <v>15</v>
      </c>
      <c r="EV146" s="133" t="s">
        <v>738</v>
      </c>
      <c r="EW146" s="133" t="s">
        <v>213</v>
      </c>
      <c r="EX146" s="133">
        <v>2</v>
      </c>
      <c r="EY146" s="133" t="s">
        <v>7959</v>
      </c>
      <c r="EZ146" s="133" t="s">
        <v>256</v>
      </c>
      <c r="FA146" s="134" t="s">
        <v>48</v>
      </c>
      <c r="FB146" s="132" t="s">
        <v>7973</v>
      </c>
      <c r="FC146" s="135">
        <v>5</v>
      </c>
      <c r="FD146" s="135" t="s">
        <v>230</v>
      </c>
      <c r="FE146" s="135" t="s">
        <v>218</v>
      </c>
      <c r="FF146" s="135">
        <v>1</v>
      </c>
      <c r="FG146" s="135" t="s">
        <v>7974</v>
      </c>
      <c r="FH146" s="135" t="s">
        <v>230</v>
      </c>
      <c r="FI146" s="118" t="s">
        <v>60</v>
      </c>
      <c r="FJ146" s="132" t="s">
        <v>7975</v>
      </c>
      <c r="FK146" s="133" t="s">
        <v>230</v>
      </c>
      <c r="FL146" s="133">
        <v>0</v>
      </c>
      <c r="FM146" s="133" t="s">
        <v>230</v>
      </c>
      <c r="FN146" s="133" t="s">
        <v>230</v>
      </c>
      <c r="FO146" s="133">
        <v>0</v>
      </c>
      <c r="FP146" s="125">
        <v>0</v>
      </c>
      <c r="FQ146" s="126" t="s">
        <v>7964</v>
      </c>
      <c r="FR146" s="132" t="s">
        <v>7976</v>
      </c>
      <c r="FS146" s="135" t="s">
        <v>230</v>
      </c>
      <c r="FT146" s="135">
        <v>0</v>
      </c>
      <c r="FU146" s="135" t="s">
        <v>230</v>
      </c>
      <c r="FV146" s="135" t="s">
        <v>230</v>
      </c>
      <c r="FW146" s="135">
        <v>0</v>
      </c>
      <c r="FX146" s="135">
        <v>0</v>
      </c>
      <c r="FY146" s="118" t="s">
        <v>7964</v>
      </c>
      <c r="FZ146" s="133" t="s">
        <v>7977</v>
      </c>
      <c r="GA146" s="133">
        <v>1</v>
      </c>
      <c r="GB146" s="133" t="s">
        <v>261</v>
      </c>
      <c r="GC146" s="133" t="s">
        <v>213</v>
      </c>
      <c r="GD146" s="133">
        <v>2</v>
      </c>
      <c r="GE146" s="133" t="s">
        <v>262</v>
      </c>
      <c r="GF146" s="133" t="s">
        <v>263</v>
      </c>
      <c r="GG146" s="134" t="s">
        <v>60</v>
      </c>
      <c r="GH146" s="132" t="s">
        <v>7978</v>
      </c>
      <c r="GI146" s="135">
        <v>2</v>
      </c>
      <c r="GJ146" s="135" t="s">
        <v>261</v>
      </c>
      <c r="GK146" s="135" t="s">
        <v>213</v>
      </c>
      <c r="GL146" s="135">
        <v>2</v>
      </c>
      <c r="GM146" s="135" t="s">
        <v>262</v>
      </c>
      <c r="GN146" s="135" t="s">
        <v>263</v>
      </c>
      <c r="GO146" s="118" t="s">
        <v>60</v>
      </c>
      <c r="GP146" s="133" t="s">
        <v>7979</v>
      </c>
      <c r="GQ146" s="133">
        <v>0</v>
      </c>
      <c r="GR146" s="133" t="s">
        <v>261</v>
      </c>
      <c r="GS146" s="133" t="s">
        <v>213</v>
      </c>
      <c r="GT146" s="133">
        <v>2</v>
      </c>
      <c r="GU146" s="133" t="s">
        <v>262</v>
      </c>
      <c r="GV146" s="133" t="s">
        <v>263</v>
      </c>
      <c r="GW146" s="134" t="s">
        <v>60</v>
      </c>
      <c r="GX146" s="132" t="s">
        <v>7980</v>
      </c>
      <c r="GY146" s="135">
        <v>0</v>
      </c>
      <c r="GZ146" s="135" t="s">
        <v>261</v>
      </c>
      <c r="HA146" s="135" t="s">
        <v>213</v>
      </c>
      <c r="HB146" s="135">
        <v>2</v>
      </c>
      <c r="HC146" s="135" t="s">
        <v>262</v>
      </c>
      <c r="HD146" s="135" t="s">
        <v>263</v>
      </c>
      <c r="HE146" s="118" t="s">
        <v>60</v>
      </c>
      <c r="HF146" s="133" t="s">
        <v>7981</v>
      </c>
      <c r="HG146" s="133">
        <v>0</v>
      </c>
      <c r="HH146" s="133" t="s">
        <v>261</v>
      </c>
      <c r="HI146" s="133" t="s">
        <v>213</v>
      </c>
      <c r="HJ146" s="133">
        <v>2</v>
      </c>
      <c r="HK146" s="133" t="s">
        <v>262</v>
      </c>
      <c r="HL146" s="133" t="s">
        <v>263</v>
      </c>
      <c r="HM146" s="134" t="s">
        <v>60</v>
      </c>
      <c r="HN146" s="132" t="s">
        <v>7982</v>
      </c>
      <c r="HO146" s="135">
        <v>2</v>
      </c>
      <c r="HP146" s="135" t="s">
        <v>261</v>
      </c>
      <c r="HQ146" s="135" t="s">
        <v>213</v>
      </c>
      <c r="HR146" s="135">
        <v>2</v>
      </c>
      <c r="HS146" s="135" t="s">
        <v>262</v>
      </c>
      <c r="HT146" s="135" t="s">
        <v>263</v>
      </c>
      <c r="HU146" s="118" t="s">
        <v>60</v>
      </c>
      <c r="HV146" s="133" t="s">
        <v>7983</v>
      </c>
      <c r="HW146" s="133">
        <v>0</v>
      </c>
      <c r="HX146" s="133" t="s">
        <v>261</v>
      </c>
      <c r="HY146" s="133" t="s">
        <v>213</v>
      </c>
      <c r="HZ146" s="133">
        <v>2</v>
      </c>
      <c r="IA146" s="133" t="s">
        <v>262</v>
      </c>
      <c r="IB146" s="133" t="s">
        <v>263</v>
      </c>
      <c r="IC146" s="134" t="s">
        <v>60</v>
      </c>
      <c r="ID146" s="132" t="s">
        <v>7984</v>
      </c>
      <c r="IE146" s="135">
        <v>2</v>
      </c>
      <c r="IF146" s="135" t="s">
        <v>261</v>
      </c>
      <c r="IG146" s="135" t="s">
        <v>213</v>
      </c>
      <c r="IH146" s="135">
        <v>2</v>
      </c>
      <c r="II146" s="135" t="s">
        <v>262</v>
      </c>
      <c r="IJ146" s="135" t="s">
        <v>263</v>
      </c>
      <c r="IK146" s="118" t="s">
        <v>60</v>
      </c>
      <c r="IL146" s="133" t="s">
        <v>7985</v>
      </c>
      <c r="IM146" s="133">
        <v>0</v>
      </c>
      <c r="IN146" s="133" t="s">
        <v>261</v>
      </c>
      <c r="IO146" s="133" t="s">
        <v>213</v>
      </c>
      <c r="IP146" s="133">
        <v>2</v>
      </c>
      <c r="IQ146" s="133" t="s">
        <v>262</v>
      </c>
      <c r="IR146" s="133" t="s">
        <v>263</v>
      </c>
      <c r="IS146" s="134" t="s">
        <v>60</v>
      </c>
    </row>
    <row r="147" spans="1:253">
      <c r="A147" s="123">
        <v>0</v>
      </c>
      <c r="B147" s="123"/>
      <c r="C147" s="123"/>
      <c r="D147" s="123"/>
      <c r="E147" s="123"/>
      <c r="F147" s="123"/>
      <c r="G147" s="116"/>
      <c r="H147" s="117"/>
      <c r="I147" s="117"/>
      <c r="J147" s="117"/>
      <c r="K147" s="117"/>
      <c r="L147" s="117"/>
      <c r="M147" s="118"/>
      <c r="N147" s="132"/>
      <c r="O147" s="119"/>
      <c r="P147" s="119"/>
      <c r="Q147" s="119"/>
      <c r="R147" s="119"/>
      <c r="S147" s="119"/>
      <c r="T147" s="119"/>
      <c r="U147" s="120"/>
      <c r="V147" s="132"/>
      <c r="W147" s="117"/>
      <c r="X147" s="117"/>
      <c r="Y147" s="117"/>
      <c r="Z147" s="117"/>
      <c r="AA147" s="117"/>
      <c r="AB147" s="117"/>
      <c r="AC147" s="118"/>
      <c r="AD147" s="132"/>
      <c r="AE147" s="125"/>
      <c r="AF147" s="125"/>
      <c r="AG147" s="125"/>
      <c r="AH147" s="125"/>
      <c r="AI147" s="125"/>
      <c r="AJ147" s="125"/>
      <c r="AK147" s="126"/>
      <c r="AL147" s="132"/>
      <c r="AM147" s="117"/>
      <c r="AN147" s="117"/>
      <c r="AO147" s="117"/>
      <c r="AP147" s="117"/>
      <c r="AQ147" s="117"/>
      <c r="AR147" s="117"/>
      <c r="AS147" s="118"/>
      <c r="AT147" s="133"/>
      <c r="AU147" s="125"/>
      <c r="AV147" s="125"/>
      <c r="AW147" s="125"/>
      <c r="AX147" s="125"/>
      <c r="AY147" s="125"/>
      <c r="AZ147" s="125"/>
      <c r="BA147" s="126"/>
      <c r="BB147" s="132"/>
      <c r="BC147" s="117"/>
      <c r="BD147" s="117"/>
      <c r="BE147" s="117"/>
      <c r="BF147" s="117"/>
      <c r="BG147" s="117"/>
      <c r="BH147" s="117"/>
      <c r="BI147" s="118"/>
      <c r="BJ147" s="133"/>
      <c r="BK147" s="133"/>
      <c r="BL147" s="133"/>
      <c r="BM147" s="133"/>
      <c r="BN147" s="133"/>
      <c r="BO147" s="133"/>
      <c r="BP147" s="125"/>
      <c r="BQ147" s="134"/>
      <c r="BR147" s="132"/>
      <c r="BS147" s="135"/>
      <c r="BT147" s="135"/>
      <c r="BU147" s="135"/>
      <c r="BV147" s="135"/>
      <c r="BW147" s="135"/>
      <c r="BX147" s="135"/>
      <c r="BY147" s="118"/>
      <c r="BZ147" s="133"/>
      <c r="CA147" s="133"/>
      <c r="CB147" s="133"/>
      <c r="CC147" s="133"/>
      <c r="CD147" s="133"/>
      <c r="CE147" s="133"/>
      <c r="CF147" s="133"/>
      <c r="CG147" s="134"/>
      <c r="CH147" s="132"/>
      <c r="CI147" s="133"/>
      <c r="CJ147" s="133"/>
      <c r="CK147" s="133"/>
      <c r="CL147" s="133"/>
      <c r="CM147" s="133"/>
      <c r="CN147" s="133"/>
      <c r="CO147" s="136"/>
      <c r="CP147" s="133"/>
      <c r="CQ147" s="135"/>
      <c r="CR147" s="135"/>
      <c r="CS147" s="135"/>
      <c r="CT147" s="135"/>
      <c r="CU147" s="135"/>
      <c r="CV147" s="135"/>
      <c r="CW147" s="118"/>
      <c r="CX147" s="133"/>
      <c r="CY147" s="125"/>
      <c r="CZ147" s="125"/>
      <c r="DA147" s="125"/>
      <c r="DB147" s="125"/>
      <c r="DC147" s="125"/>
      <c r="DD147" s="125"/>
      <c r="DE147" s="131"/>
      <c r="DF147" s="132"/>
      <c r="DG147" s="117"/>
      <c r="DH147" s="135"/>
      <c r="DI147" s="135"/>
      <c r="DJ147" s="135"/>
      <c r="DK147" s="135"/>
      <c r="DL147" s="135"/>
      <c r="DM147" s="118"/>
      <c r="DN147" s="133"/>
      <c r="DO147" s="125"/>
      <c r="DP147" s="133"/>
      <c r="DQ147" s="133"/>
      <c r="DR147" s="133"/>
      <c r="DS147" s="133"/>
      <c r="DT147" s="133"/>
      <c r="DU147" s="134"/>
      <c r="DV147" s="132"/>
      <c r="DW147" s="117"/>
      <c r="DX147" s="135"/>
      <c r="DY147" s="135"/>
      <c r="DZ147" s="135"/>
      <c r="EA147" s="135"/>
      <c r="EB147" s="135"/>
      <c r="EC147" s="118"/>
      <c r="ED147" s="133"/>
      <c r="EE147" s="125"/>
      <c r="EF147" s="133"/>
      <c r="EG147" s="133"/>
      <c r="EH147" s="133"/>
      <c r="EI147" s="133"/>
      <c r="EJ147" s="133"/>
      <c r="EK147" s="134"/>
      <c r="EL147" s="132"/>
      <c r="EM147" s="117"/>
      <c r="EN147" s="135"/>
      <c r="EO147" s="135"/>
      <c r="EP147" s="135"/>
      <c r="EQ147" s="135"/>
      <c r="ER147" s="135"/>
      <c r="ES147" s="118"/>
      <c r="ET147" s="133"/>
      <c r="EU147" s="133"/>
      <c r="EV147" s="133"/>
      <c r="EW147" s="133"/>
      <c r="EX147" s="133"/>
      <c r="EY147" s="133"/>
      <c r="EZ147" s="133"/>
      <c r="FA147" s="134"/>
      <c r="FB147" s="132"/>
      <c r="FC147" s="135"/>
      <c r="FD147" s="135"/>
      <c r="FE147" s="135"/>
      <c r="FF147" s="135"/>
      <c r="FG147" s="135"/>
      <c r="FH147" s="135"/>
      <c r="FI147" s="118"/>
      <c r="FJ147" s="132"/>
      <c r="FK147" s="133"/>
      <c r="FL147" s="133"/>
      <c r="FM147" s="133"/>
      <c r="FN147" s="133"/>
      <c r="FO147" s="133"/>
      <c r="FP147" s="125"/>
      <c r="FQ147" s="126"/>
      <c r="FR147" s="132"/>
      <c r="FS147" s="135"/>
      <c r="FT147" s="135"/>
      <c r="FU147" s="135"/>
      <c r="FV147" s="135"/>
      <c r="FW147" s="135"/>
      <c r="FX147" s="135"/>
      <c r="FY147" s="118"/>
      <c r="FZ147" s="133"/>
      <c r="GA147" s="133"/>
      <c r="GB147" s="133"/>
      <c r="GC147" s="133"/>
      <c r="GD147" s="133"/>
      <c r="GE147" s="133"/>
      <c r="GF147" s="133"/>
      <c r="GG147" s="134"/>
      <c r="GH147" s="132"/>
      <c r="GI147" s="135"/>
      <c r="GJ147" s="135"/>
      <c r="GK147" s="135"/>
      <c r="GL147" s="135"/>
      <c r="GM147" s="135"/>
      <c r="GN147" s="135"/>
      <c r="GO147" s="118"/>
      <c r="GP147" s="133"/>
      <c r="GQ147" s="133"/>
      <c r="GR147" s="133"/>
      <c r="GS147" s="133"/>
      <c r="GT147" s="133"/>
      <c r="GU147" s="133"/>
      <c r="GV147" s="133"/>
      <c r="GW147" s="134"/>
      <c r="GX147" s="132"/>
      <c r="GY147" s="135"/>
      <c r="GZ147" s="135"/>
      <c r="HA147" s="135"/>
      <c r="HB147" s="135"/>
      <c r="HC147" s="135"/>
      <c r="HD147" s="135"/>
      <c r="HE147" s="118"/>
      <c r="HF147" s="133"/>
      <c r="HG147" s="133"/>
      <c r="HH147" s="133"/>
      <c r="HI147" s="133"/>
      <c r="HJ147" s="133"/>
      <c r="HK147" s="133"/>
      <c r="HL147" s="133"/>
      <c r="HM147" s="134"/>
      <c r="HN147" s="132"/>
      <c r="HO147" s="135"/>
      <c r="HP147" s="135"/>
      <c r="HQ147" s="135"/>
      <c r="HR147" s="135"/>
      <c r="HS147" s="135"/>
      <c r="HT147" s="135"/>
      <c r="HU147" s="118"/>
      <c r="HV147" s="133"/>
      <c r="HW147" s="133"/>
      <c r="HX147" s="133"/>
      <c r="HY147" s="133"/>
      <c r="HZ147" s="133"/>
      <c r="IA147" s="133"/>
      <c r="IB147" s="133"/>
      <c r="IC147" s="134"/>
      <c r="ID147" s="132"/>
      <c r="IE147" s="135"/>
      <c r="IF147" s="135"/>
      <c r="IG147" s="135"/>
      <c r="IH147" s="135"/>
      <c r="II147" s="135"/>
      <c r="IJ147" s="135"/>
      <c r="IK147" s="118"/>
      <c r="IL147" s="133"/>
      <c r="IM147" s="133"/>
      <c r="IN147" s="133"/>
      <c r="IO147" s="133"/>
      <c r="IP147" s="133"/>
      <c r="IQ147" s="133"/>
      <c r="IR147" s="133"/>
      <c r="IS147" s="134"/>
    </row>
    <row r="148" spans="1:253">
      <c r="A148" s="123">
        <v>0</v>
      </c>
      <c r="B148" s="123"/>
      <c r="C148" s="123"/>
      <c r="D148" s="123"/>
      <c r="E148" s="123"/>
      <c r="F148" s="123"/>
      <c r="G148" s="116"/>
      <c r="H148" s="117"/>
      <c r="I148" s="117"/>
      <c r="J148" s="117"/>
      <c r="K148" s="117"/>
      <c r="L148" s="117"/>
      <c r="M148" s="118"/>
      <c r="N148" s="132"/>
      <c r="O148" s="119"/>
      <c r="P148" s="119"/>
      <c r="Q148" s="119"/>
      <c r="R148" s="119"/>
      <c r="S148" s="119"/>
      <c r="T148" s="119"/>
      <c r="U148" s="120"/>
      <c r="V148" s="132"/>
      <c r="W148" s="117"/>
      <c r="X148" s="117"/>
      <c r="Y148" s="117"/>
      <c r="Z148" s="117"/>
      <c r="AA148" s="117"/>
      <c r="AB148" s="117"/>
      <c r="AC148" s="118"/>
      <c r="AD148" s="132"/>
      <c r="AE148" s="125"/>
      <c r="AF148" s="125"/>
      <c r="AG148" s="125"/>
      <c r="AH148" s="125"/>
      <c r="AI148" s="125"/>
      <c r="AJ148" s="125"/>
      <c r="AK148" s="126"/>
      <c r="AL148" s="132"/>
      <c r="AM148" s="117"/>
      <c r="AN148" s="117"/>
      <c r="AO148" s="117"/>
      <c r="AP148" s="117"/>
      <c r="AQ148" s="117"/>
      <c r="AR148" s="117"/>
      <c r="AS148" s="118"/>
      <c r="AT148" s="133"/>
      <c r="AU148" s="125"/>
      <c r="AV148" s="125"/>
      <c r="AW148" s="125"/>
      <c r="AX148" s="125"/>
      <c r="AY148" s="125"/>
      <c r="AZ148" s="125"/>
      <c r="BA148" s="126"/>
      <c r="BB148" s="132"/>
      <c r="BC148" s="117"/>
      <c r="BD148" s="117"/>
      <c r="BE148" s="117"/>
      <c r="BF148" s="117"/>
      <c r="BG148" s="117"/>
      <c r="BH148" s="117"/>
      <c r="BI148" s="118"/>
      <c r="BJ148" s="133"/>
      <c r="BK148" s="133"/>
      <c r="BL148" s="133"/>
      <c r="BM148" s="133"/>
      <c r="BN148" s="133"/>
      <c r="BO148" s="133"/>
      <c r="BP148" s="125"/>
      <c r="BQ148" s="134"/>
      <c r="BR148" s="132"/>
      <c r="BS148" s="135"/>
      <c r="BT148" s="135"/>
      <c r="BU148" s="135"/>
      <c r="BV148" s="135"/>
      <c r="BW148" s="135"/>
      <c r="BX148" s="135"/>
      <c r="BY148" s="118"/>
      <c r="BZ148" s="133"/>
      <c r="CA148" s="133"/>
      <c r="CB148" s="133"/>
      <c r="CC148" s="133"/>
      <c r="CD148" s="133"/>
      <c r="CE148" s="133"/>
      <c r="CF148" s="133"/>
      <c r="CG148" s="134"/>
      <c r="CH148" s="132"/>
      <c r="CI148" s="133"/>
      <c r="CJ148" s="133"/>
      <c r="CK148" s="133"/>
      <c r="CL148" s="133"/>
      <c r="CM148" s="133"/>
      <c r="CN148" s="133"/>
      <c r="CO148" s="136"/>
      <c r="CP148" s="133"/>
      <c r="CQ148" s="135"/>
      <c r="CR148" s="135"/>
      <c r="CS148" s="135"/>
      <c r="CT148" s="135"/>
      <c r="CU148" s="135"/>
      <c r="CV148" s="135"/>
      <c r="CW148" s="118"/>
      <c r="CX148" s="133"/>
      <c r="CY148" s="125"/>
      <c r="CZ148" s="125"/>
      <c r="DA148" s="125"/>
      <c r="DB148" s="125"/>
      <c r="DC148" s="125"/>
      <c r="DD148" s="125"/>
      <c r="DE148" s="131"/>
      <c r="DF148" s="132"/>
      <c r="DG148" s="117"/>
      <c r="DH148" s="135"/>
      <c r="DI148" s="135"/>
      <c r="DJ148" s="135"/>
      <c r="DK148" s="135"/>
      <c r="DL148" s="135"/>
      <c r="DM148" s="118"/>
      <c r="DN148" s="133"/>
      <c r="DO148" s="125"/>
      <c r="DP148" s="133"/>
      <c r="DQ148" s="133"/>
      <c r="DR148" s="133"/>
      <c r="DS148" s="133"/>
      <c r="DT148" s="133"/>
      <c r="DU148" s="134"/>
      <c r="DV148" s="132"/>
      <c r="DW148" s="117"/>
      <c r="DX148" s="135"/>
      <c r="DY148" s="135"/>
      <c r="DZ148" s="135"/>
      <c r="EA148" s="135"/>
      <c r="EB148" s="135"/>
      <c r="EC148" s="118"/>
      <c r="ED148" s="133"/>
      <c r="EE148" s="125"/>
      <c r="EF148" s="133"/>
      <c r="EG148" s="133"/>
      <c r="EH148" s="133"/>
      <c r="EI148" s="133"/>
      <c r="EJ148" s="133"/>
      <c r="EK148" s="134"/>
      <c r="EL148" s="132"/>
      <c r="EM148" s="117"/>
      <c r="EN148" s="135"/>
      <c r="EO148" s="135"/>
      <c r="EP148" s="135"/>
      <c r="EQ148" s="135"/>
      <c r="ER148" s="135"/>
      <c r="ES148" s="118"/>
      <c r="ET148" s="133"/>
      <c r="EU148" s="133"/>
      <c r="EV148" s="133"/>
      <c r="EW148" s="133"/>
      <c r="EX148" s="133"/>
      <c r="EY148" s="133"/>
      <c r="EZ148" s="133"/>
      <c r="FA148" s="134"/>
      <c r="FB148" s="132"/>
      <c r="FC148" s="135"/>
      <c r="FD148" s="135"/>
      <c r="FE148" s="135"/>
      <c r="FF148" s="135"/>
      <c r="FG148" s="135"/>
      <c r="FH148" s="135"/>
      <c r="FI148" s="118"/>
      <c r="FJ148" s="132"/>
      <c r="FK148" s="133"/>
      <c r="FL148" s="133"/>
      <c r="FM148" s="133"/>
      <c r="FN148" s="133"/>
      <c r="FO148" s="133"/>
      <c r="FP148" s="125"/>
      <c r="FQ148" s="126"/>
      <c r="FR148" s="132"/>
      <c r="FS148" s="135"/>
      <c r="FT148" s="135"/>
      <c r="FU148" s="135"/>
      <c r="FV148" s="135"/>
      <c r="FW148" s="135"/>
      <c r="FX148" s="135"/>
      <c r="FY148" s="118"/>
      <c r="FZ148" s="133"/>
      <c r="GA148" s="133"/>
      <c r="GB148" s="133"/>
      <c r="GC148" s="133"/>
      <c r="GD148" s="133"/>
      <c r="GE148" s="133"/>
      <c r="GF148" s="133"/>
      <c r="GG148" s="134"/>
      <c r="GH148" s="132"/>
      <c r="GI148" s="135"/>
      <c r="GJ148" s="135"/>
      <c r="GK148" s="135"/>
      <c r="GL148" s="135"/>
      <c r="GM148" s="135"/>
      <c r="GN148" s="135"/>
      <c r="GO148" s="118"/>
      <c r="GP148" s="133"/>
      <c r="GQ148" s="133"/>
      <c r="GR148" s="133"/>
      <c r="GS148" s="133"/>
      <c r="GT148" s="133"/>
      <c r="GU148" s="133"/>
      <c r="GV148" s="133"/>
      <c r="GW148" s="134"/>
      <c r="GX148" s="132"/>
      <c r="GY148" s="135"/>
      <c r="GZ148" s="135"/>
      <c r="HA148" s="135"/>
      <c r="HB148" s="135"/>
      <c r="HC148" s="135"/>
      <c r="HD148" s="135"/>
      <c r="HE148" s="118"/>
      <c r="HF148" s="133"/>
      <c r="HG148" s="133"/>
      <c r="HH148" s="133"/>
      <c r="HI148" s="133"/>
      <c r="HJ148" s="133"/>
      <c r="HK148" s="133"/>
      <c r="HL148" s="133"/>
      <c r="HM148" s="134"/>
      <c r="HN148" s="132"/>
      <c r="HO148" s="135"/>
      <c r="HP148" s="135"/>
      <c r="HQ148" s="135"/>
      <c r="HR148" s="135"/>
      <c r="HS148" s="135"/>
      <c r="HT148" s="135"/>
      <c r="HU148" s="118"/>
      <c r="HV148" s="133"/>
      <c r="HW148" s="133"/>
      <c r="HX148" s="133"/>
      <c r="HY148" s="133"/>
      <c r="HZ148" s="133"/>
      <c r="IA148" s="133"/>
      <c r="IB148" s="133"/>
      <c r="IC148" s="134"/>
      <c r="ID148" s="132"/>
      <c r="IE148" s="135"/>
      <c r="IF148" s="135"/>
      <c r="IG148" s="135"/>
      <c r="IH148" s="135"/>
      <c r="II148" s="135"/>
      <c r="IJ148" s="135"/>
      <c r="IK148" s="118"/>
      <c r="IL148" s="133"/>
      <c r="IM148" s="133"/>
      <c r="IN148" s="133"/>
      <c r="IO148" s="133"/>
      <c r="IP148" s="133"/>
      <c r="IQ148" s="133"/>
      <c r="IR148" s="133"/>
      <c r="IS148" s="134"/>
    </row>
    <row r="149" spans="1:253">
      <c r="A149" s="123">
        <v>0</v>
      </c>
      <c r="B149" s="123"/>
      <c r="C149" s="123"/>
      <c r="D149" s="123"/>
      <c r="E149" s="123"/>
      <c r="F149" s="123"/>
      <c r="G149" s="116"/>
      <c r="H149" s="117"/>
      <c r="I149" s="117"/>
      <c r="J149" s="117"/>
      <c r="K149" s="117"/>
      <c r="L149" s="117"/>
      <c r="M149" s="118"/>
      <c r="N149" s="132"/>
      <c r="O149" s="119"/>
      <c r="P149" s="119"/>
      <c r="Q149" s="119"/>
      <c r="R149" s="119"/>
      <c r="S149" s="119"/>
      <c r="T149" s="119"/>
      <c r="U149" s="120"/>
      <c r="V149" s="132"/>
      <c r="W149" s="117"/>
      <c r="X149" s="117"/>
      <c r="Y149" s="117"/>
      <c r="Z149" s="117"/>
      <c r="AA149" s="117"/>
      <c r="AB149" s="117"/>
      <c r="AC149" s="118"/>
      <c r="AD149" s="132"/>
      <c r="AE149" s="125"/>
      <c r="AF149" s="125"/>
      <c r="AG149" s="125"/>
      <c r="AH149" s="125"/>
      <c r="AI149" s="125"/>
      <c r="AJ149" s="125"/>
      <c r="AK149" s="126"/>
      <c r="AL149" s="132"/>
      <c r="AM149" s="117"/>
      <c r="AN149" s="117"/>
      <c r="AO149" s="117"/>
      <c r="AP149" s="117"/>
      <c r="AQ149" s="117"/>
      <c r="AR149" s="117"/>
      <c r="AS149" s="118"/>
      <c r="AT149" s="133"/>
      <c r="AU149" s="125"/>
      <c r="AV149" s="125"/>
      <c r="AW149" s="125"/>
      <c r="AX149" s="125"/>
      <c r="AY149" s="125"/>
      <c r="AZ149" s="125"/>
      <c r="BA149" s="126"/>
      <c r="BB149" s="132"/>
      <c r="BC149" s="117"/>
      <c r="BD149" s="117"/>
      <c r="BE149" s="117"/>
      <c r="BF149" s="117"/>
      <c r="BG149" s="117"/>
      <c r="BH149" s="117"/>
      <c r="BI149" s="118"/>
      <c r="BJ149" s="133"/>
      <c r="BK149" s="133"/>
      <c r="BL149" s="133"/>
      <c r="BM149" s="133"/>
      <c r="BN149" s="133"/>
      <c r="BO149" s="133"/>
      <c r="BP149" s="125"/>
      <c r="BQ149" s="134"/>
      <c r="BR149" s="132"/>
      <c r="BS149" s="135"/>
      <c r="BT149" s="135"/>
      <c r="BU149" s="135"/>
      <c r="BV149" s="135"/>
      <c r="BW149" s="135"/>
      <c r="BX149" s="135"/>
      <c r="BY149" s="118"/>
      <c r="BZ149" s="133"/>
      <c r="CA149" s="133"/>
      <c r="CB149" s="133"/>
      <c r="CC149" s="133"/>
      <c r="CD149" s="133"/>
      <c r="CE149" s="133"/>
      <c r="CF149" s="133"/>
      <c r="CG149" s="134"/>
      <c r="CH149" s="132"/>
      <c r="CI149" s="133"/>
      <c r="CJ149" s="133"/>
      <c r="CK149" s="133"/>
      <c r="CL149" s="133"/>
      <c r="CM149" s="133"/>
      <c r="CN149" s="133"/>
      <c r="CO149" s="136"/>
      <c r="CP149" s="133"/>
      <c r="CQ149" s="135"/>
      <c r="CR149" s="135"/>
      <c r="CS149" s="135"/>
      <c r="CT149" s="135"/>
      <c r="CU149" s="135"/>
      <c r="CV149" s="135"/>
      <c r="CW149" s="118"/>
      <c r="CX149" s="133"/>
      <c r="CY149" s="125"/>
      <c r="CZ149" s="125"/>
      <c r="DA149" s="125"/>
      <c r="DB149" s="125"/>
      <c r="DC149" s="125"/>
      <c r="DD149" s="125"/>
      <c r="DE149" s="131"/>
      <c r="DF149" s="132"/>
      <c r="DG149" s="117"/>
      <c r="DH149" s="135"/>
      <c r="DI149" s="135"/>
      <c r="DJ149" s="135"/>
      <c r="DK149" s="135"/>
      <c r="DL149" s="135"/>
      <c r="DM149" s="118"/>
      <c r="DN149" s="133"/>
      <c r="DO149" s="125"/>
      <c r="DP149" s="133"/>
      <c r="DQ149" s="133"/>
      <c r="DR149" s="133"/>
      <c r="DS149" s="133"/>
      <c r="DT149" s="133"/>
      <c r="DU149" s="134"/>
      <c r="DV149" s="132"/>
      <c r="DW149" s="117"/>
      <c r="DX149" s="135"/>
      <c r="DY149" s="135"/>
      <c r="DZ149" s="135"/>
      <c r="EA149" s="135"/>
      <c r="EB149" s="135"/>
      <c r="EC149" s="118"/>
      <c r="ED149" s="133"/>
      <c r="EE149" s="125"/>
      <c r="EF149" s="133"/>
      <c r="EG149" s="133"/>
      <c r="EH149" s="133"/>
      <c r="EI149" s="133"/>
      <c r="EJ149" s="133"/>
      <c r="EK149" s="134"/>
      <c r="EL149" s="132"/>
      <c r="EM149" s="117"/>
      <c r="EN149" s="135"/>
      <c r="EO149" s="135"/>
      <c r="EP149" s="135"/>
      <c r="EQ149" s="135"/>
      <c r="ER149" s="135"/>
      <c r="ES149" s="118"/>
      <c r="ET149" s="133"/>
      <c r="EU149" s="133"/>
      <c r="EV149" s="133"/>
      <c r="EW149" s="133"/>
      <c r="EX149" s="133"/>
      <c r="EY149" s="133"/>
      <c r="EZ149" s="133"/>
      <c r="FA149" s="134"/>
      <c r="FB149" s="132"/>
      <c r="FC149" s="135"/>
      <c r="FD149" s="135"/>
      <c r="FE149" s="135"/>
      <c r="FF149" s="135"/>
      <c r="FG149" s="135"/>
      <c r="FH149" s="135"/>
      <c r="FI149" s="118"/>
      <c r="FJ149" s="132"/>
      <c r="FK149" s="133"/>
      <c r="FL149" s="133"/>
      <c r="FM149" s="133"/>
      <c r="FN149" s="133"/>
      <c r="FO149" s="133"/>
      <c r="FP149" s="125"/>
      <c r="FQ149" s="126"/>
      <c r="FR149" s="132"/>
      <c r="FS149" s="135"/>
      <c r="FT149" s="135"/>
      <c r="FU149" s="135"/>
      <c r="FV149" s="135"/>
      <c r="FW149" s="135"/>
      <c r="FX149" s="135"/>
      <c r="FY149" s="118"/>
      <c r="FZ149" s="133"/>
      <c r="GA149" s="133"/>
      <c r="GB149" s="133"/>
      <c r="GC149" s="133"/>
      <c r="GD149" s="133"/>
      <c r="GE149" s="133"/>
      <c r="GF149" s="133"/>
      <c r="GG149" s="134"/>
      <c r="GH149" s="132"/>
      <c r="GI149" s="135"/>
      <c r="GJ149" s="135"/>
      <c r="GK149" s="135"/>
      <c r="GL149" s="135"/>
      <c r="GM149" s="135"/>
      <c r="GN149" s="135"/>
      <c r="GO149" s="118"/>
      <c r="GP149" s="133"/>
      <c r="GQ149" s="133"/>
      <c r="GR149" s="133"/>
      <c r="GS149" s="133"/>
      <c r="GT149" s="133"/>
      <c r="GU149" s="133"/>
      <c r="GV149" s="133"/>
      <c r="GW149" s="134"/>
      <c r="GX149" s="132"/>
      <c r="GY149" s="135"/>
      <c r="GZ149" s="135"/>
      <c r="HA149" s="135"/>
      <c r="HB149" s="135"/>
      <c r="HC149" s="135"/>
      <c r="HD149" s="135"/>
      <c r="HE149" s="118"/>
      <c r="HF149" s="133"/>
      <c r="HG149" s="133"/>
      <c r="HH149" s="133"/>
      <c r="HI149" s="133"/>
      <c r="HJ149" s="133"/>
      <c r="HK149" s="133"/>
      <c r="HL149" s="133"/>
      <c r="HM149" s="134"/>
      <c r="HN149" s="132"/>
      <c r="HO149" s="135"/>
      <c r="HP149" s="135"/>
      <c r="HQ149" s="135"/>
      <c r="HR149" s="135"/>
      <c r="HS149" s="135"/>
      <c r="HT149" s="135"/>
      <c r="HU149" s="118"/>
      <c r="HV149" s="133"/>
      <c r="HW149" s="133"/>
      <c r="HX149" s="133"/>
      <c r="HY149" s="133"/>
      <c r="HZ149" s="133"/>
      <c r="IA149" s="133"/>
      <c r="IB149" s="133"/>
      <c r="IC149" s="134"/>
      <c r="ID149" s="132"/>
      <c r="IE149" s="135"/>
      <c r="IF149" s="135"/>
      <c r="IG149" s="135"/>
      <c r="IH149" s="135"/>
      <c r="II149" s="135"/>
      <c r="IJ149" s="135"/>
      <c r="IK149" s="118"/>
      <c r="IL149" s="133"/>
      <c r="IM149" s="133"/>
      <c r="IN149" s="133"/>
      <c r="IO149" s="133"/>
      <c r="IP149" s="133"/>
      <c r="IQ149" s="133"/>
      <c r="IR149" s="133"/>
      <c r="IS149" s="134"/>
    </row>
    <row r="150" spans="1:253">
      <c r="A150" s="123">
        <v>0</v>
      </c>
      <c r="B150" s="123"/>
      <c r="C150" s="123"/>
      <c r="D150" s="123"/>
      <c r="E150" s="123"/>
      <c r="F150" s="123"/>
      <c r="G150" s="116"/>
      <c r="H150" s="117"/>
      <c r="I150" s="117"/>
      <c r="J150" s="117"/>
      <c r="K150" s="117"/>
      <c r="L150" s="117"/>
      <c r="M150" s="118"/>
      <c r="N150" s="132"/>
      <c r="O150" s="119"/>
      <c r="P150" s="119"/>
      <c r="Q150" s="119"/>
      <c r="R150" s="119"/>
      <c r="S150" s="119"/>
      <c r="T150" s="119"/>
      <c r="U150" s="120"/>
      <c r="V150" s="132"/>
      <c r="W150" s="117"/>
      <c r="X150" s="117"/>
      <c r="Y150" s="117"/>
      <c r="Z150" s="117"/>
      <c r="AA150" s="117"/>
      <c r="AB150" s="117"/>
      <c r="AC150" s="118"/>
      <c r="AD150" s="132"/>
      <c r="AE150" s="125"/>
      <c r="AF150" s="125"/>
      <c r="AG150" s="125"/>
      <c r="AH150" s="125"/>
      <c r="AI150" s="125"/>
      <c r="AJ150" s="125"/>
      <c r="AK150" s="126"/>
      <c r="AL150" s="132"/>
      <c r="AM150" s="117"/>
      <c r="AN150" s="117"/>
      <c r="AO150" s="117"/>
      <c r="AP150" s="117"/>
      <c r="AQ150" s="117"/>
      <c r="AR150" s="117"/>
      <c r="AS150" s="118"/>
      <c r="AT150" s="133"/>
      <c r="AU150" s="125"/>
      <c r="AV150" s="125"/>
      <c r="AW150" s="125"/>
      <c r="AX150" s="125"/>
      <c r="AY150" s="125"/>
      <c r="AZ150" s="125"/>
      <c r="BA150" s="126"/>
      <c r="BB150" s="132"/>
      <c r="BC150" s="117"/>
      <c r="BD150" s="117"/>
      <c r="BE150" s="117"/>
      <c r="BF150" s="117"/>
      <c r="BG150" s="117"/>
      <c r="BH150" s="117"/>
      <c r="BI150" s="118"/>
      <c r="BJ150" s="133"/>
      <c r="BK150" s="133"/>
      <c r="BL150" s="133"/>
      <c r="BM150" s="133"/>
      <c r="BN150" s="133"/>
      <c r="BO150" s="133"/>
      <c r="BP150" s="125"/>
      <c r="BQ150" s="134"/>
      <c r="BR150" s="132"/>
      <c r="BS150" s="135"/>
      <c r="BT150" s="135"/>
      <c r="BU150" s="135"/>
      <c r="BV150" s="135"/>
      <c r="BW150" s="135"/>
      <c r="BX150" s="135"/>
      <c r="BY150" s="118"/>
      <c r="BZ150" s="133"/>
      <c r="CA150" s="133"/>
      <c r="CB150" s="133"/>
      <c r="CC150" s="133"/>
      <c r="CD150" s="133"/>
      <c r="CE150" s="133"/>
      <c r="CF150" s="133"/>
      <c r="CG150" s="134"/>
      <c r="CH150" s="132"/>
      <c r="CI150" s="133"/>
      <c r="CJ150" s="133"/>
      <c r="CK150" s="133"/>
      <c r="CL150" s="133"/>
      <c r="CM150" s="133"/>
      <c r="CN150" s="133"/>
      <c r="CO150" s="136"/>
      <c r="CP150" s="133"/>
      <c r="CQ150" s="135"/>
      <c r="CR150" s="135"/>
      <c r="CS150" s="135"/>
      <c r="CT150" s="135"/>
      <c r="CU150" s="135"/>
      <c r="CV150" s="135"/>
      <c r="CW150" s="118"/>
      <c r="CX150" s="133"/>
      <c r="CY150" s="125"/>
      <c r="CZ150" s="125"/>
      <c r="DA150" s="125"/>
      <c r="DB150" s="125"/>
      <c r="DC150" s="125"/>
      <c r="DD150" s="125"/>
      <c r="DE150" s="131"/>
      <c r="DF150" s="132"/>
      <c r="DG150" s="117"/>
      <c r="DH150" s="135"/>
      <c r="DI150" s="135"/>
      <c r="DJ150" s="135"/>
      <c r="DK150" s="135"/>
      <c r="DL150" s="135"/>
      <c r="DM150" s="118"/>
      <c r="DN150" s="133"/>
      <c r="DO150" s="125"/>
      <c r="DP150" s="133"/>
      <c r="DQ150" s="133"/>
      <c r="DR150" s="133"/>
      <c r="DS150" s="133"/>
      <c r="DT150" s="133"/>
      <c r="DU150" s="134"/>
      <c r="DV150" s="132"/>
      <c r="DW150" s="117"/>
      <c r="DX150" s="135"/>
      <c r="DY150" s="135"/>
      <c r="DZ150" s="135"/>
      <c r="EA150" s="135"/>
      <c r="EB150" s="135"/>
      <c r="EC150" s="118"/>
      <c r="ED150" s="133"/>
      <c r="EE150" s="125"/>
      <c r="EF150" s="133"/>
      <c r="EG150" s="133"/>
      <c r="EH150" s="133"/>
      <c r="EI150" s="133"/>
      <c r="EJ150" s="133"/>
      <c r="EK150" s="134"/>
      <c r="EL150" s="132"/>
      <c r="EM150" s="117"/>
      <c r="EN150" s="135"/>
      <c r="EO150" s="135"/>
      <c r="EP150" s="135"/>
      <c r="EQ150" s="135"/>
      <c r="ER150" s="135"/>
      <c r="ES150" s="118"/>
      <c r="ET150" s="133"/>
      <c r="EU150" s="133"/>
      <c r="EV150" s="133"/>
      <c r="EW150" s="133"/>
      <c r="EX150" s="133"/>
      <c r="EY150" s="133"/>
      <c r="EZ150" s="133"/>
      <c r="FA150" s="134"/>
      <c r="FB150" s="132"/>
      <c r="FC150" s="135"/>
      <c r="FD150" s="135"/>
      <c r="FE150" s="135"/>
      <c r="FF150" s="135"/>
      <c r="FG150" s="135"/>
      <c r="FH150" s="135"/>
      <c r="FI150" s="118"/>
      <c r="FJ150" s="132"/>
      <c r="FK150" s="133"/>
      <c r="FL150" s="133"/>
      <c r="FM150" s="133"/>
      <c r="FN150" s="133"/>
      <c r="FO150" s="133"/>
      <c r="FP150" s="125"/>
      <c r="FQ150" s="126"/>
      <c r="FR150" s="132"/>
      <c r="FS150" s="135"/>
      <c r="FT150" s="135"/>
      <c r="FU150" s="135"/>
      <c r="FV150" s="135"/>
      <c r="FW150" s="135"/>
      <c r="FX150" s="135"/>
      <c r="FY150" s="118"/>
      <c r="FZ150" s="133"/>
      <c r="GA150" s="133"/>
      <c r="GB150" s="133"/>
      <c r="GC150" s="133"/>
      <c r="GD150" s="133"/>
      <c r="GE150" s="133"/>
      <c r="GF150" s="133"/>
      <c r="GG150" s="134"/>
      <c r="GH150" s="132"/>
      <c r="GI150" s="135"/>
      <c r="GJ150" s="135"/>
      <c r="GK150" s="135"/>
      <c r="GL150" s="135"/>
      <c r="GM150" s="135"/>
      <c r="GN150" s="135"/>
      <c r="GO150" s="118"/>
      <c r="GP150" s="133"/>
      <c r="GQ150" s="133"/>
      <c r="GR150" s="133"/>
      <c r="GS150" s="133"/>
      <c r="GT150" s="133"/>
      <c r="GU150" s="133"/>
      <c r="GV150" s="133"/>
      <c r="GW150" s="134"/>
      <c r="GX150" s="132"/>
      <c r="GY150" s="135"/>
      <c r="GZ150" s="135"/>
      <c r="HA150" s="135"/>
      <c r="HB150" s="135"/>
      <c r="HC150" s="135"/>
      <c r="HD150" s="135"/>
      <c r="HE150" s="118"/>
      <c r="HF150" s="133"/>
      <c r="HG150" s="133"/>
      <c r="HH150" s="133"/>
      <c r="HI150" s="133"/>
      <c r="HJ150" s="133"/>
      <c r="HK150" s="133"/>
      <c r="HL150" s="133"/>
      <c r="HM150" s="134"/>
      <c r="HN150" s="132"/>
      <c r="HO150" s="135"/>
      <c r="HP150" s="135"/>
      <c r="HQ150" s="135"/>
      <c r="HR150" s="135"/>
      <c r="HS150" s="135"/>
      <c r="HT150" s="135"/>
      <c r="HU150" s="118"/>
      <c r="HV150" s="133"/>
      <c r="HW150" s="133"/>
      <c r="HX150" s="133"/>
      <c r="HY150" s="133"/>
      <c r="HZ150" s="133"/>
      <c r="IA150" s="133"/>
      <c r="IB150" s="133"/>
      <c r="IC150" s="134"/>
      <c r="ID150" s="132"/>
      <c r="IE150" s="135"/>
      <c r="IF150" s="135"/>
      <c r="IG150" s="135"/>
      <c r="IH150" s="135"/>
      <c r="II150" s="135"/>
      <c r="IJ150" s="135"/>
      <c r="IK150" s="118"/>
      <c r="IL150" s="133"/>
      <c r="IM150" s="133"/>
      <c r="IN150" s="133"/>
      <c r="IO150" s="133"/>
      <c r="IP150" s="133"/>
      <c r="IQ150" s="133"/>
      <c r="IR150" s="133"/>
      <c r="IS150" s="134"/>
    </row>
    <row r="151" spans="1:253">
      <c r="A151" s="123">
        <v>0</v>
      </c>
      <c r="B151" s="123"/>
      <c r="C151" s="123"/>
      <c r="D151" s="123"/>
      <c r="E151" s="123"/>
      <c r="F151" s="123"/>
      <c r="G151" s="116"/>
      <c r="H151" s="117"/>
      <c r="I151" s="117"/>
      <c r="J151" s="117"/>
      <c r="K151" s="117"/>
      <c r="L151" s="117"/>
      <c r="M151" s="118"/>
      <c r="N151" s="132"/>
      <c r="O151" s="119"/>
      <c r="P151" s="119"/>
      <c r="Q151" s="119"/>
      <c r="R151" s="119"/>
      <c r="S151" s="119"/>
      <c r="T151" s="119"/>
      <c r="U151" s="120"/>
      <c r="V151" s="132"/>
      <c r="W151" s="117"/>
      <c r="X151" s="117"/>
      <c r="Y151" s="117"/>
      <c r="Z151" s="117"/>
      <c r="AA151" s="117"/>
      <c r="AB151" s="117"/>
      <c r="AC151" s="118"/>
      <c r="AD151" s="132"/>
      <c r="AE151" s="125"/>
      <c r="AF151" s="125"/>
      <c r="AG151" s="125"/>
      <c r="AH151" s="125"/>
      <c r="AI151" s="125"/>
      <c r="AJ151" s="125"/>
      <c r="AK151" s="126"/>
      <c r="AL151" s="132"/>
      <c r="AM151" s="117"/>
      <c r="AN151" s="117"/>
      <c r="AO151" s="117"/>
      <c r="AP151" s="117"/>
      <c r="AQ151" s="117"/>
      <c r="AR151" s="117"/>
      <c r="AS151" s="118"/>
      <c r="AT151" s="133"/>
      <c r="AU151" s="125"/>
      <c r="AV151" s="125"/>
      <c r="AW151" s="125"/>
      <c r="AX151" s="125"/>
      <c r="AY151" s="125"/>
      <c r="AZ151" s="125"/>
      <c r="BA151" s="126"/>
      <c r="BB151" s="132"/>
      <c r="BC151" s="117"/>
      <c r="BD151" s="117"/>
      <c r="BE151" s="117"/>
      <c r="BF151" s="117"/>
      <c r="BG151" s="117"/>
      <c r="BH151" s="117"/>
      <c r="BI151" s="118"/>
      <c r="BJ151" s="133"/>
      <c r="BK151" s="133"/>
      <c r="BL151" s="133"/>
      <c r="BM151" s="133"/>
      <c r="BN151" s="133"/>
      <c r="BO151" s="133"/>
      <c r="BP151" s="125"/>
      <c r="BQ151" s="134"/>
      <c r="BR151" s="132"/>
      <c r="BS151" s="135"/>
      <c r="BT151" s="135"/>
      <c r="BU151" s="135"/>
      <c r="BV151" s="135"/>
      <c r="BW151" s="135"/>
      <c r="BX151" s="135"/>
      <c r="BY151" s="118"/>
      <c r="BZ151" s="133"/>
      <c r="CA151" s="133"/>
      <c r="CB151" s="133"/>
      <c r="CC151" s="133"/>
      <c r="CD151" s="133"/>
      <c r="CE151" s="133"/>
      <c r="CF151" s="133"/>
      <c r="CG151" s="134"/>
      <c r="CH151" s="132"/>
      <c r="CI151" s="133"/>
      <c r="CJ151" s="133"/>
      <c r="CK151" s="133"/>
      <c r="CL151" s="133"/>
      <c r="CM151" s="133"/>
      <c r="CN151" s="133"/>
      <c r="CO151" s="136"/>
      <c r="CP151" s="133"/>
      <c r="CQ151" s="135"/>
      <c r="CR151" s="135"/>
      <c r="CS151" s="135"/>
      <c r="CT151" s="135"/>
      <c r="CU151" s="135"/>
      <c r="CV151" s="135"/>
      <c r="CW151" s="118"/>
      <c r="CX151" s="133"/>
      <c r="CY151" s="125"/>
      <c r="CZ151" s="125"/>
      <c r="DA151" s="125"/>
      <c r="DB151" s="125"/>
      <c r="DC151" s="125"/>
      <c r="DD151" s="125"/>
      <c r="DE151" s="131"/>
      <c r="DF151" s="132"/>
      <c r="DG151" s="117"/>
      <c r="DH151" s="135"/>
      <c r="DI151" s="135"/>
      <c r="DJ151" s="135"/>
      <c r="DK151" s="135"/>
      <c r="DL151" s="135"/>
      <c r="DM151" s="118"/>
      <c r="DN151" s="133"/>
      <c r="DO151" s="125"/>
      <c r="DP151" s="133"/>
      <c r="DQ151" s="133"/>
      <c r="DR151" s="133"/>
      <c r="DS151" s="133"/>
      <c r="DT151" s="133"/>
      <c r="DU151" s="134"/>
      <c r="DV151" s="132"/>
      <c r="DW151" s="117"/>
      <c r="DX151" s="135"/>
      <c r="DY151" s="135"/>
      <c r="DZ151" s="135"/>
      <c r="EA151" s="135"/>
      <c r="EB151" s="135"/>
      <c r="EC151" s="118"/>
      <c r="ED151" s="133"/>
      <c r="EE151" s="125"/>
      <c r="EF151" s="133"/>
      <c r="EG151" s="133"/>
      <c r="EH151" s="133"/>
      <c r="EI151" s="133"/>
      <c r="EJ151" s="133"/>
      <c r="EK151" s="134"/>
      <c r="EL151" s="132"/>
      <c r="EM151" s="117"/>
      <c r="EN151" s="135"/>
      <c r="EO151" s="135"/>
      <c r="EP151" s="135"/>
      <c r="EQ151" s="135"/>
      <c r="ER151" s="135"/>
      <c r="ES151" s="118"/>
      <c r="ET151" s="133"/>
      <c r="EU151" s="133"/>
      <c r="EV151" s="133"/>
      <c r="EW151" s="133"/>
      <c r="EX151" s="133"/>
      <c r="EY151" s="133"/>
      <c r="EZ151" s="133"/>
      <c r="FA151" s="134"/>
      <c r="FB151" s="132"/>
      <c r="FC151" s="135"/>
      <c r="FD151" s="135"/>
      <c r="FE151" s="135"/>
      <c r="FF151" s="135"/>
      <c r="FG151" s="135"/>
      <c r="FH151" s="135"/>
      <c r="FI151" s="118"/>
      <c r="FJ151" s="132"/>
      <c r="FK151" s="133"/>
      <c r="FL151" s="133"/>
      <c r="FM151" s="133"/>
      <c r="FN151" s="133"/>
      <c r="FO151" s="133"/>
      <c r="FP151" s="125"/>
      <c r="FQ151" s="126"/>
      <c r="FR151" s="132"/>
      <c r="FS151" s="135"/>
      <c r="FT151" s="135"/>
      <c r="FU151" s="135"/>
      <c r="FV151" s="135"/>
      <c r="FW151" s="135"/>
      <c r="FX151" s="135"/>
      <c r="FY151" s="118"/>
      <c r="FZ151" s="133"/>
      <c r="GA151" s="133"/>
      <c r="GB151" s="133"/>
      <c r="GC151" s="133"/>
      <c r="GD151" s="133"/>
      <c r="GE151" s="133"/>
      <c r="GF151" s="133"/>
      <c r="GG151" s="134"/>
      <c r="GH151" s="132"/>
      <c r="GI151" s="135"/>
      <c r="GJ151" s="135"/>
      <c r="GK151" s="135"/>
      <c r="GL151" s="135"/>
      <c r="GM151" s="135"/>
      <c r="GN151" s="135"/>
      <c r="GO151" s="118"/>
      <c r="GP151" s="133"/>
      <c r="GQ151" s="133"/>
      <c r="GR151" s="133"/>
      <c r="GS151" s="133"/>
      <c r="GT151" s="133"/>
      <c r="GU151" s="133"/>
      <c r="GV151" s="133"/>
      <c r="GW151" s="134"/>
      <c r="GX151" s="132"/>
      <c r="GY151" s="135"/>
      <c r="GZ151" s="135"/>
      <c r="HA151" s="135"/>
      <c r="HB151" s="135"/>
      <c r="HC151" s="135"/>
      <c r="HD151" s="135"/>
      <c r="HE151" s="118"/>
      <c r="HF151" s="133"/>
      <c r="HG151" s="133"/>
      <c r="HH151" s="133"/>
      <c r="HI151" s="133"/>
      <c r="HJ151" s="133"/>
      <c r="HK151" s="133"/>
      <c r="HL151" s="133"/>
      <c r="HM151" s="134"/>
      <c r="HN151" s="132"/>
      <c r="HO151" s="135"/>
      <c r="HP151" s="135"/>
      <c r="HQ151" s="135"/>
      <c r="HR151" s="135"/>
      <c r="HS151" s="135"/>
      <c r="HT151" s="135"/>
      <c r="HU151" s="118"/>
      <c r="HV151" s="133"/>
      <c r="HW151" s="133"/>
      <c r="HX151" s="133"/>
      <c r="HY151" s="133"/>
      <c r="HZ151" s="133"/>
      <c r="IA151" s="133"/>
      <c r="IB151" s="133"/>
      <c r="IC151" s="134"/>
      <c r="ID151" s="132"/>
      <c r="IE151" s="135"/>
      <c r="IF151" s="135"/>
      <c r="IG151" s="135"/>
      <c r="IH151" s="135"/>
      <c r="II151" s="135"/>
      <c r="IJ151" s="135"/>
      <c r="IK151" s="118"/>
      <c r="IL151" s="133"/>
      <c r="IM151" s="133"/>
      <c r="IN151" s="133"/>
      <c r="IO151" s="133"/>
      <c r="IP151" s="133"/>
      <c r="IQ151" s="133"/>
      <c r="IR151" s="133"/>
      <c r="IS151" s="134"/>
    </row>
    <row r="152" spans="1:253">
      <c r="A152" s="123">
        <v>0</v>
      </c>
      <c r="B152" s="123"/>
      <c r="C152" s="123"/>
      <c r="D152" s="123"/>
      <c r="E152" s="123"/>
      <c r="F152" s="123"/>
      <c r="G152" s="116"/>
      <c r="H152" s="117"/>
      <c r="I152" s="117"/>
      <c r="J152" s="117"/>
      <c r="K152" s="117"/>
      <c r="L152" s="117"/>
      <c r="M152" s="118"/>
      <c r="N152" s="132"/>
      <c r="O152" s="119"/>
      <c r="P152" s="119"/>
      <c r="Q152" s="119"/>
      <c r="R152" s="119"/>
      <c r="S152" s="119"/>
      <c r="T152" s="119"/>
      <c r="U152" s="120"/>
      <c r="V152" s="132"/>
      <c r="W152" s="117"/>
      <c r="X152" s="117"/>
      <c r="Y152" s="117"/>
      <c r="Z152" s="117"/>
      <c r="AA152" s="117"/>
      <c r="AB152" s="117"/>
      <c r="AC152" s="118"/>
      <c r="AD152" s="132"/>
      <c r="AE152" s="125"/>
      <c r="AF152" s="125"/>
      <c r="AG152" s="125"/>
      <c r="AH152" s="125"/>
      <c r="AI152" s="125"/>
      <c r="AJ152" s="125"/>
      <c r="AK152" s="126"/>
      <c r="AL152" s="132"/>
      <c r="AM152" s="117"/>
      <c r="AN152" s="117"/>
      <c r="AO152" s="117"/>
      <c r="AP152" s="117"/>
      <c r="AQ152" s="117"/>
      <c r="AR152" s="117"/>
      <c r="AS152" s="118"/>
      <c r="AT152" s="133"/>
      <c r="AU152" s="125"/>
      <c r="AV152" s="125"/>
      <c r="AW152" s="125"/>
      <c r="AX152" s="125"/>
      <c r="AY152" s="125"/>
      <c r="AZ152" s="125"/>
      <c r="BA152" s="126"/>
      <c r="BB152" s="132"/>
      <c r="BC152" s="117"/>
      <c r="BD152" s="117"/>
      <c r="BE152" s="117"/>
      <c r="BF152" s="117"/>
      <c r="BG152" s="117"/>
      <c r="BH152" s="117"/>
      <c r="BI152" s="118"/>
      <c r="BJ152" s="133"/>
      <c r="BK152" s="133"/>
      <c r="BL152" s="133"/>
      <c r="BM152" s="133"/>
      <c r="BN152" s="133"/>
      <c r="BO152" s="133"/>
      <c r="BP152" s="125"/>
      <c r="BQ152" s="134"/>
      <c r="BR152" s="132"/>
      <c r="BS152" s="135"/>
      <c r="BT152" s="135"/>
      <c r="BU152" s="135"/>
      <c r="BV152" s="135"/>
      <c r="BW152" s="135"/>
      <c r="BX152" s="135"/>
      <c r="BY152" s="118"/>
      <c r="BZ152" s="133"/>
      <c r="CA152" s="133"/>
      <c r="CB152" s="133"/>
      <c r="CC152" s="133"/>
      <c r="CD152" s="133"/>
      <c r="CE152" s="133"/>
      <c r="CF152" s="133"/>
      <c r="CG152" s="134"/>
      <c r="CH152" s="132"/>
      <c r="CI152" s="133"/>
      <c r="CJ152" s="133"/>
      <c r="CK152" s="133"/>
      <c r="CL152" s="133"/>
      <c r="CM152" s="133"/>
      <c r="CN152" s="133"/>
      <c r="CO152" s="136"/>
      <c r="CP152" s="133"/>
      <c r="CQ152" s="135"/>
      <c r="CR152" s="135"/>
      <c r="CS152" s="135"/>
      <c r="CT152" s="135"/>
      <c r="CU152" s="135"/>
      <c r="CV152" s="135"/>
      <c r="CW152" s="118"/>
      <c r="CX152" s="133"/>
      <c r="CY152" s="125"/>
      <c r="CZ152" s="125"/>
      <c r="DA152" s="125"/>
      <c r="DB152" s="125"/>
      <c r="DC152" s="125"/>
      <c r="DD152" s="125"/>
      <c r="DE152" s="131"/>
      <c r="DF152" s="132"/>
      <c r="DG152" s="117"/>
      <c r="DH152" s="135"/>
      <c r="DI152" s="135"/>
      <c r="DJ152" s="135"/>
      <c r="DK152" s="135"/>
      <c r="DL152" s="135"/>
      <c r="DM152" s="118"/>
      <c r="DN152" s="133"/>
      <c r="DO152" s="125"/>
      <c r="DP152" s="133"/>
      <c r="DQ152" s="133"/>
      <c r="DR152" s="133"/>
      <c r="DS152" s="133"/>
      <c r="DT152" s="133"/>
      <c r="DU152" s="134"/>
      <c r="DV152" s="132"/>
      <c r="DW152" s="117"/>
      <c r="DX152" s="135"/>
      <c r="DY152" s="135"/>
      <c r="DZ152" s="135"/>
      <c r="EA152" s="135"/>
      <c r="EB152" s="135"/>
      <c r="EC152" s="118"/>
      <c r="ED152" s="133"/>
      <c r="EE152" s="125"/>
      <c r="EF152" s="133"/>
      <c r="EG152" s="133"/>
      <c r="EH152" s="133"/>
      <c r="EI152" s="133"/>
      <c r="EJ152" s="133"/>
      <c r="EK152" s="134"/>
      <c r="EL152" s="132"/>
      <c r="EM152" s="117"/>
      <c r="EN152" s="135"/>
      <c r="EO152" s="135"/>
      <c r="EP152" s="135"/>
      <c r="EQ152" s="135"/>
      <c r="ER152" s="135"/>
      <c r="ES152" s="118"/>
      <c r="ET152" s="133"/>
      <c r="EU152" s="133"/>
      <c r="EV152" s="133"/>
      <c r="EW152" s="133"/>
      <c r="EX152" s="133"/>
      <c r="EY152" s="133"/>
      <c r="EZ152" s="133"/>
      <c r="FA152" s="134"/>
      <c r="FB152" s="132"/>
      <c r="FC152" s="135"/>
      <c r="FD152" s="135"/>
      <c r="FE152" s="135"/>
      <c r="FF152" s="135"/>
      <c r="FG152" s="135"/>
      <c r="FH152" s="135"/>
      <c r="FI152" s="118"/>
      <c r="FJ152" s="132"/>
      <c r="FK152" s="133"/>
      <c r="FL152" s="133"/>
      <c r="FM152" s="133"/>
      <c r="FN152" s="133"/>
      <c r="FO152" s="133"/>
      <c r="FP152" s="125"/>
      <c r="FQ152" s="126"/>
      <c r="FR152" s="132"/>
      <c r="FS152" s="135"/>
      <c r="FT152" s="135"/>
      <c r="FU152" s="135"/>
      <c r="FV152" s="135"/>
      <c r="FW152" s="135"/>
      <c r="FX152" s="135"/>
      <c r="FY152" s="118"/>
      <c r="FZ152" s="133"/>
      <c r="GA152" s="133"/>
      <c r="GB152" s="133"/>
      <c r="GC152" s="133"/>
      <c r="GD152" s="133"/>
      <c r="GE152" s="133"/>
      <c r="GF152" s="133"/>
      <c r="GG152" s="134"/>
      <c r="GH152" s="132"/>
      <c r="GI152" s="135"/>
      <c r="GJ152" s="135"/>
      <c r="GK152" s="135"/>
      <c r="GL152" s="135"/>
      <c r="GM152" s="135"/>
      <c r="GN152" s="135"/>
      <c r="GO152" s="118"/>
      <c r="GP152" s="133"/>
      <c r="GQ152" s="133"/>
      <c r="GR152" s="133"/>
      <c r="GS152" s="133"/>
      <c r="GT152" s="133"/>
      <c r="GU152" s="133"/>
      <c r="GV152" s="133"/>
      <c r="GW152" s="134"/>
      <c r="GX152" s="132"/>
      <c r="GY152" s="135"/>
      <c r="GZ152" s="135"/>
      <c r="HA152" s="135"/>
      <c r="HB152" s="135"/>
      <c r="HC152" s="135"/>
      <c r="HD152" s="135"/>
      <c r="HE152" s="118"/>
      <c r="HF152" s="133"/>
      <c r="HG152" s="133"/>
      <c r="HH152" s="133"/>
      <c r="HI152" s="133"/>
      <c r="HJ152" s="133"/>
      <c r="HK152" s="133"/>
      <c r="HL152" s="133"/>
      <c r="HM152" s="134"/>
      <c r="HN152" s="132"/>
      <c r="HO152" s="135"/>
      <c r="HP152" s="135"/>
      <c r="HQ152" s="135"/>
      <c r="HR152" s="135"/>
      <c r="HS152" s="135"/>
      <c r="HT152" s="135"/>
      <c r="HU152" s="118"/>
      <c r="HV152" s="133"/>
      <c r="HW152" s="133"/>
      <c r="HX152" s="133"/>
      <c r="HY152" s="133"/>
      <c r="HZ152" s="133"/>
      <c r="IA152" s="133"/>
      <c r="IB152" s="133"/>
      <c r="IC152" s="134"/>
      <c r="ID152" s="132"/>
      <c r="IE152" s="135"/>
      <c r="IF152" s="135"/>
      <c r="IG152" s="135"/>
      <c r="IH152" s="135"/>
      <c r="II152" s="135"/>
      <c r="IJ152" s="135"/>
      <c r="IK152" s="118"/>
      <c r="IL152" s="133"/>
      <c r="IM152" s="133"/>
      <c r="IN152" s="133"/>
      <c r="IO152" s="133"/>
      <c r="IP152" s="133"/>
      <c r="IQ152" s="133"/>
      <c r="IR152" s="133"/>
      <c r="IS152" s="134"/>
    </row>
    <row r="153" spans="1:253">
      <c r="A153" s="123">
        <v>0</v>
      </c>
      <c r="B153" s="123"/>
      <c r="C153" s="123"/>
      <c r="D153" s="123"/>
      <c r="E153" s="123"/>
      <c r="F153" s="123"/>
      <c r="G153" s="116"/>
      <c r="H153" s="117"/>
      <c r="I153" s="117"/>
      <c r="J153" s="117"/>
      <c r="K153" s="117"/>
      <c r="L153" s="117"/>
      <c r="M153" s="118"/>
      <c r="N153" s="132"/>
      <c r="O153" s="119"/>
      <c r="P153" s="119"/>
      <c r="Q153" s="119"/>
      <c r="R153" s="119"/>
      <c r="S153" s="119"/>
      <c r="T153" s="119"/>
      <c r="U153" s="120"/>
      <c r="V153" s="132"/>
      <c r="W153" s="117"/>
      <c r="X153" s="117"/>
      <c r="Y153" s="117"/>
      <c r="Z153" s="117"/>
      <c r="AA153" s="117"/>
      <c r="AB153" s="117"/>
      <c r="AC153" s="118"/>
      <c r="AD153" s="132"/>
      <c r="AE153" s="125"/>
      <c r="AF153" s="125"/>
      <c r="AG153" s="125"/>
      <c r="AH153" s="125"/>
      <c r="AI153" s="125"/>
      <c r="AJ153" s="125"/>
      <c r="AK153" s="126"/>
      <c r="AL153" s="132"/>
      <c r="AM153" s="117"/>
      <c r="AN153" s="117"/>
      <c r="AO153" s="117"/>
      <c r="AP153" s="117"/>
      <c r="AQ153" s="117"/>
      <c r="AR153" s="117"/>
      <c r="AS153" s="118"/>
      <c r="AT153" s="133"/>
      <c r="AU153" s="125"/>
      <c r="AV153" s="125"/>
      <c r="AW153" s="125"/>
      <c r="AX153" s="125"/>
      <c r="AY153" s="125"/>
      <c r="AZ153" s="125"/>
      <c r="BA153" s="126"/>
      <c r="BB153" s="132"/>
      <c r="BC153" s="117"/>
      <c r="BD153" s="117"/>
      <c r="BE153" s="117"/>
      <c r="BF153" s="117"/>
      <c r="BG153" s="117"/>
      <c r="BH153" s="117"/>
      <c r="BI153" s="118"/>
      <c r="BJ153" s="133"/>
      <c r="BK153" s="133"/>
      <c r="BL153" s="133"/>
      <c r="BM153" s="133"/>
      <c r="BN153" s="133"/>
      <c r="BO153" s="133"/>
      <c r="BP153" s="125"/>
      <c r="BQ153" s="134"/>
      <c r="BR153" s="132"/>
      <c r="BS153" s="135"/>
      <c r="BT153" s="135"/>
      <c r="BU153" s="135"/>
      <c r="BV153" s="135"/>
      <c r="BW153" s="135"/>
      <c r="BX153" s="135"/>
      <c r="BY153" s="118"/>
      <c r="BZ153" s="133"/>
      <c r="CA153" s="133"/>
      <c r="CB153" s="133"/>
      <c r="CC153" s="133"/>
      <c r="CD153" s="133"/>
      <c r="CE153" s="133"/>
      <c r="CF153" s="133"/>
      <c r="CG153" s="134"/>
      <c r="CH153" s="132"/>
      <c r="CI153" s="133"/>
      <c r="CJ153" s="133"/>
      <c r="CK153" s="133"/>
      <c r="CL153" s="133"/>
      <c r="CM153" s="133"/>
      <c r="CN153" s="133"/>
      <c r="CO153" s="136"/>
      <c r="CP153" s="133"/>
      <c r="CQ153" s="135"/>
      <c r="CR153" s="135"/>
      <c r="CS153" s="135"/>
      <c r="CT153" s="135"/>
      <c r="CU153" s="135"/>
      <c r="CV153" s="135"/>
      <c r="CW153" s="118"/>
      <c r="CX153" s="133"/>
      <c r="CY153" s="125"/>
      <c r="CZ153" s="125"/>
      <c r="DA153" s="125"/>
      <c r="DB153" s="125"/>
      <c r="DC153" s="125"/>
      <c r="DD153" s="125"/>
      <c r="DE153" s="131"/>
      <c r="DF153" s="132"/>
      <c r="DG153" s="117"/>
      <c r="DH153" s="135"/>
      <c r="DI153" s="135"/>
      <c r="DJ153" s="135"/>
      <c r="DK153" s="135"/>
      <c r="DL153" s="135"/>
      <c r="DM153" s="118"/>
      <c r="DN153" s="133"/>
      <c r="DO153" s="125"/>
      <c r="DP153" s="133"/>
      <c r="DQ153" s="133"/>
      <c r="DR153" s="133"/>
      <c r="DS153" s="133"/>
      <c r="DT153" s="133"/>
      <c r="DU153" s="134"/>
      <c r="DV153" s="132"/>
      <c r="DW153" s="117"/>
      <c r="DX153" s="135"/>
      <c r="DY153" s="135"/>
      <c r="DZ153" s="135"/>
      <c r="EA153" s="135"/>
      <c r="EB153" s="135"/>
      <c r="EC153" s="118"/>
      <c r="ED153" s="133"/>
      <c r="EE153" s="125"/>
      <c r="EF153" s="133"/>
      <c r="EG153" s="133"/>
      <c r="EH153" s="133"/>
      <c r="EI153" s="133"/>
      <c r="EJ153" s="133"/>
      <c r="EK153" s="134"/>
      <c r="EL153" s="132"/>
      <c r="EM153" s="117"/>
      <c r="EN153" s="135"/>
      <c r="EO153" s="135"/>
      <c r="EP153" s="135"/>
      <c r="EQ153" s="135"/>
      <c r="ER153" s="135"/>
      <c r="ES153" s="118"/>
      <c r="ET153" s="133"/>
      <c r="EU153" s="133"/>
      <c r="EV153" s="133"/>
      <c r="EW153" s="133"/>
      <c r="EX153" s="133"/>
      <c r="EY153" s="133"/>
      <c r="EZ153" s="133"/>
      <c r="FA153" s="134"/>
      <c r="FB153" s="132"/>
      <c r="FC153" s="135"/>
      <c r="FD153" s="135"/>
      <c r="FE153" s="135"/>
      <c r="FF153" s="135"/>
      <c r="FG153" s="135"/>
      <c r="FH153" s="135"/>
      <c r="FI153" s="118"/>
      <c r="FJ153" s="132"/>
      <c r="FK153" s="133"/>
      <c r="FL153" s="133"/>
      <c r="FM153" s="133"/>
      <c r="FN153" s="133"/>
      <c r="FO153" s="133"/>
      <c r="FP153" s="125"/>
      <c r="FQ153" s="126"/>
      <c r="FR153" s="132"/>
      <c r="FS153" s="135"/>
      <c r="FT153" s="135"/>
      <c r="FU153" s="135"/>
      <c r="FV153" s="135"/>
      <c r="FW153" s="135"/>
      <c r="FX153" s="135"/>
      <c r="FY153" s="118"/>
      <c r="FZ153" s="133"/>
      <c r="GA153" s="133"/>
      <c r="GB153" s="133"/>
      <c r="GC153" s="133"/>
      <c r="GD153" s="133"/>
      <c r="GE153" s="133"/>
      <c r="GF153" s="133"/>
      <c r="GG153" s="134"/>
      <c r="GH153" s="132"/>
      <c r="GI153" s="135"/>
      <c r="GJ153" s="135"/>
      <c r="GK153" s="135"/>
      <c r="GL153" s="135"/>
      <c r="GM153" s="135"/>
      <c r="GN153" s="135"/>
      <c r="GO153" s="118"/>
      <c r="GP153" s="133"/>
      <c r="GQ153" s="133"/>
      <c r="GR153" s="133"/>
      <c r="GS153" s="133"/>
      <c r="GT153" s="133"/>
      <c r="GU153" s="133"/>
      <c r="GV153" s="133"/>
      <c r="GW153" s="134"/>
      <c r="GX153" s="132"/>
      <c r="GY153" s="135"/>
      <c r="GZ153" s="135"/>
      <c r="HA153" s="135"/>
      <c r="HB153" s="135"/>
      <c r="HC153" s="135"/>
      <c r="HD153" s="135"/>
      <c r="HE153" s="118"/>
      <c r="HF153" s="133"/>
      <c r="HG153" s="133"/>
      <c r="HH153" s="133"/>
      <c r="HI153" s="133"/>
      <c r="HJ153" s="133"/>
      <c r="HK153" s="133"/>
      <c r="HL153" s="133"/>
      <c r="HM153" s="134"/>
      <c r="HN153" s="132"/>
      <c r="HO153" s="135"/>
      <c r="HP153" s="135"/>
      <c r="HQ153" s="135"/>
      <c r="HR153" s="135"/>
      <c r="HS153" s="135"/>
      <c r="HT153" s="135"/>
      <c r="HU153" s="118"/>
      <c r="HV153" s="133"/>
      <c r="HW153" s="133"/>
      <c r="HX153" s="133"/>
      <c r="HY153" s="133"/>
      <c r="HZ153" s="133"/>
      <c r="IA153" s="133"/>
      <c r="IB153" s="133"/>
      <c r="IC153" s="134"/>
      <c r="ID153" s="132"/>
      <c r="IE153" s="135"/>
      <c r="IF153" s="135"/>
      <c r="IG153" s="135"/>
      <c r="IH153" s="135"/>
      <c r="II153" s="135"/>
      <c r="IJ153" s="135"/>
      <c r="IK153" s="118"/>
      <c r="IL153" s="133"/>
      <c r="IM153" s="133"/>
      <c r="IN153" s="133"/>
      <c r="IO153" s="133"/>
      <c r="IP153" s="133"/>
      <c r="IQ153" s="133"/>
      <c r="IR153" s="133"/>
      <c r="IS153" s="134"/>
    </row>
    <row r="154" spans="1:253">
      <c r="A154" s="123">
        <v>0</v>
      </c>
      <c r="B154" s="123"/>
      <c r="C154" s="123"/>
      <c r="D154" s="123"/>
      <c r="E154" s="123"/>
      <c r="F154" s="123"/>
      <c r="G154" s="116"/>
      <c r="H154" s="117"/>
      <c r="I154" s="117"/>
      <c r="J154" s="117"/>
      <c r="K154" s="117"/>
      <c r="L154" s="117"/>
      <c r="M154" s="118"/>
      <c r="N154" s="132"/>
      <c r="O154" s="119"/>
      <c r="P154" s="119"/>
      <c r="Q154" s="119"/>
      <c r="R154" s="119"/>
      <c r="S154" s="119"/>
      <c r="T154" s="119"/>
      <c r="U154" s="120"/>
      <c r="V154" s="132"/>
      <c r="W154" s="117"/>
      <c r="X154" s="117"/>
      <c r="Y154" s="117"/>
      <c r="Z154" s="117"/>
      <c r="AA154" s="117"/>
      <c r="AB154" s="117"/>
      <c r="AC154" s="118"/>
      <c r="AD154" s="132"/>
      <c r="AE154" s="125"/>
      <c r="AF154" s="125"/>
      <c r="AG154" s="125"/>
      <c r="AH154" s="125"/>
      <c r="AI154" s="125"/>
      <c r="AJ154" s="125"/>
      <c r="AK154" s="126"/>
      <c r="AL154" s="132"/>
      <c r="AM154" s="117"/>
      <c r="AN154" s="117"/>
      <c r="AO154" s="117"/>
      <c r="AP154" s="117"/>
      <c r="AQ154" s="117"/>
      <c r="AR154" s="117"/>
      <c r="AS154" s="118"/>
      <c r="AT154" s="133"/>
      <c r="AU154" s="125"/>
      <c r="AV154" s="125"/>
      <c r="AW154" s="125"/>
      <c r="AX154" s="125"/>
      <c r="AY154" s="125"/>
      <c r="AZ154" s="125"/>
      <c r="BA154" s="126"/>
      <c r="BB154" s="132"/>
      <c r="BC154" s="117"/>
      <c r="BD154" s="117"/>
      <c r="BE154" s="117"/>
      <c r="BF154" s="117"/>
      <c r="BG154" s="117"/>
      <c r="BH154" s="117"/>
      <c r="BI154" s="118"/>
      <c r="BJ154" s="133"/>
      <c r="BK154" s="133"/>
      <c r="BL154" s="133"/>
      <c r="BM154" s="133"/>
      <c r="BN154" s="133"/>
      <c r="BO154" s="133"/>
      <c r="BP154" s="125"/>
      <c r="BQ154" s="134"/>
      <c r="BR154" s="132"/>
      <c r="BS154" s="135"/>
      <c r="BT154" s="135"/>
      <c r="BU154" s="135"/>
      <c r="BV154" s="135"/>
      <c r="BW154" s="135"/>
      <c r="BX154" s="135"/>
      <c r="BY154" s="118"/>
      <c r="BZ154" s="133"/>
      <c r="CA154" s="133"/>
      <c r="CB154" s="133"/>
      <c r="CC154" s="133"/>
      <c r="CD154" s="133"/>
      <c r="CE154" s="133"/>
      <c r="CF154" s="133"/>
      <c r="CG154" s="134"/>
      <c r="CH154" s="132"/>
      <c r="CI154" s="133"/>
      <c r="CJ154" s="133"/>
      <c r="CK154" s="133"/>
      <c r="CL154" s="133"/>
      <c r="CM154" s="133"/>
      <c r="CN154" s="133"/>
      <c r="CO154" s="136"/>
      <c r="CP154" s="133"/>
      <c r="CQ154" s="135"/>
      <c r="CR154" s="135"/>
      <c r="CS154" s="135"/>
      <c r="CT154" s="135"/>
      <c r="CU154" s="135"/>
      <c r="CV154" s="135"/>
      <c r="CW154" s="118"/>
      <c r="CX154" s="133"/>
      <c r="CY154" s="125"/>
      <c r="CZ154" s="125"/>
      <c r="DA154" s="125"/>
      <c r="DB154" s="125"/>
      <c r="DC154" s="125"/>
      <c r="DD154" s="125"/>
      <c r="DE154" s="131"/>
      <c r="DF154" s="132"/>
      <c r="DG154" s="117"/>
      <c r="DH154" s="135"/>
      <c r="DI154" s="135"/>
      <c r="DJ154" s="135"/>
      <c r="DK154" s="135"/>
      <c r="DL154" s="135"/>
      <c r="DM154" s="118"/>
      <c r="DN154" s="133"/>
      <c r="DO154" s="125"/>
      <c r="DP154" s="133"/>
      <c r="DQ154" s="133"/>
      <c r="DR154" s="133"/>
      <c r="DS154" s="133"/>
      <c r="DT154" s="133"/>
      <c r="DU154" s="134"/>
      <c r="DV154" s="132"/>
      <c r="DW154" s="117"/>
      <c r="DX154" s="135"/>
      <c r="DY154" s="135"/>
      <c r="DZ154" s="135"/>
      <c r="EA154" s="135"/>
      <c r="EB154" s="135"/>
      <c r="EC154" s="118"/>
      <c r="ED154" s="133"/>
      <c r="EE154" s="125"/>
      <c r="EF154" s="133"/>
      <c r="EG154" s="133"/>
      <c r="EH154" s="133"/>
      <c r="EI154" s="133"/>
      <c r="EJ154" s="133"/>
      <c r="EK154" s="134"/>
      <c r="EL154" s="132"/>
      <c r="EM154" s="117"/>
      <c r="EN154" s="135"/>
      <c r="EO154" s="135"/>
      <c r="EP154" s="135"/>
      <c r="EQ154" s="135"/>
      <c r="ER154" s="135"/>
      <c r="ES154" s="118"/>
      <c r="ET154" s="133"/>
      <c r="EU154" s="133"/>
      <c r="EV154" s="133"/>
      <c r="EW154" s="133"/>
      <c r="EX154" s="133"/>
      <c r="EY154" s="133"/>
      <c r="EZ154" s="133"/>
      <c r="FA154" s="134"/>
      <c r="FB154" s="132"/>
      <c r="FC154" s="135"/>
      <c r="FD154" s="135"/>
      <c r="FE154" s="135"/>
      <c r="FF154" s="135"/>
      <c r="FG154" s="135"/>
      <c r="FH154" s="135"/>
      <c r="FI154" s="118"/>
      <c r="FJ154" s="132"/>
      <c r="FK154" s="133"/>
      <c r="FL154" s="133"/>
      <c r="FM154" s="133"/>
      <c r="FN154" s="133"/>
      <c r="FO154" s="133"/>
      <c r="FP154" s="125"/>
      <c r="FQ154" s="126"/>
      <c r="FR154" s="132"/>
      <c r="FS154" s="135"/>
      <c r="FT154" s="135"/>
      <c r="FU154" s="135"/>
      <c r="FV154" s="135"/>
      <c r="FW154" s="135"/>
      <c r="FX154" s="135"/>
      <c r="FY154" s="118"/>
      <c r="FZ154" s="133"/>
      <c r="GA154" s="133"/>
      <c r="GB154" s="133"/>
      <c r="GC154" s="133"/>
      <c r="GD154" s="133"/>
      <c r="GE154" s="133"/>
      <c r="GF154" s="133"/>
      <c r="GG154" s="134"/>
      <c r="GH154" s="132"/>
      <c r="GI154" s="135"/>
      <c r="GJ154" s="135"/>
      <c r="GK154" s="135"/>
      <c r="GL154" s="135"/>
      <c r="GM154" s="135"/>
      <c r="GN154" s="135"/>
      <c r="GO154" s="118"/>
      <c r="GP154" s="133"/>
      <c r="GQ154" s="133"/>
      <c r="GR154" s="133"/>
      <c r="GS154" s="133"/>
      <c r="GT154" s="133"/>
      <c r="GU154" s="133"/>
      <c r="GV154" s="133"/>
      <c r="GW154" s="134"/>
      <c r="GX154" s="132"/>
      <c r="GY154" s="135"/>
      <c r="GZ154" s="135"/>
      <c r="HA154" s="135"/>
      <c r="HB154" s="135"/>
      <c r="HC154" s="135"/>
      <c r="HD154" s="135"/>
      <c r="HE154" s="118"/>
      <c r="HF154" s="133"/>
      <c r="HG154" s="133"/>
      <c r="HH154" s="133"/>
      <c r="HI154" s="133"/>
      <c r="HJ154" s="133"/>
      <c r="HK154" s="133"/>
      <c r="HL154" s="133"/>
      <c r="HM154" s="134"/>
      <c r="HN154" s="132"/>
      <c r="HO154" s="135"/>
      <c r="HP154" s="135"/>
      <c r="HQ154" s="135"/>
      <c r="HR154" s="135"/>
      <c r="HS154" s="135"/>
      <c r="HT154" s="135"/>
      <c r="HU154" s="118"/>
      <c r="HV154" s="133"/>
      <c r="HW154" s="133"/>
      <c r="HX154" s="133"/>
      <c r="HY154" s="133"/>
      <c r="HZ154" s="133"/>
      <c r="IA154" s="133"/>
      <c r="IB154" s="133"/>
      <c r="IC154" s="134"/>
      <c r="ID154" s="132"/>
      <c r="IE154" s="135"/>
      <c r="IF154" s="135"/>
      <c r="IG154" s="135"/>
      <c r="IH154" s="135"/>
      <c r="II154" s="135"/>
      <c r="IJ154" s="135"/>
      <c r="IK154" s="118"/>
      <c r="IL154" s="133"/>
      <c r="IM154" s="133"/>
      <c r="IN154" s="133"/>
      <c r="IO154" s="133"/>
      <c r="IP154" s="133"/>
      <c r="IQ154" s="133"/>
      <c r="IR154" s="133"/>
      <c r="IS154" s="134"/>
    </row>
    <row r="155" spans="1:253">
      <c r="A155" s="123">
        <v>0</v>
      </c>
      <c r="B155" s="123"/>
      <c r="C155" s="123"/>
      <c r="D155" s="123"/>
      <c r="E155" s="123"/>
      <c r="F155" s="123"/>
      <c r="G155" s="116"/>
      <c r="H155" s="117"/>
      <c r="I155" s="117"/>
      <c r="J155" s="117"/>
      <c r="K155" s="117"/>
      <c r="L155" s="117"/>
      <c r="M155" s="118"/>
      <c r="N155" s="132"/>
      <c r="O155" s="119"/>
      <c r="P155" s="119"/>
      <c r="Q155" s="119"/>
      <c r="R155" s="119"/>
      <c r="S155" s="119"/>
      <c r="T155" s="119"/>
      <c r="U155" s="120"/>
      <c r="V155" s="132"/>
      <c r="W155" s="117"/>
      <c r="X155" s="117"/>
      <c r="Y155" s="117"/>
      <c r="Z155" s="117"/>
      <c r="AA155" s="117"/>
      <c r="AB155" s="117"/>
      <c r="AC155" s="118"/>
      <c r="AD155" s="132"/>
      <c r="AE155" s="125"/>
      <c r="AF155" s="125"/>
      <c r="AG155" s="125"/>
      <c r="AH155" s="125"/>
      <c r="AI155" s="125"/>
      <c r="AJ155" s="125"/>
      <c r="AK155" s="126"/>
      <c r="AL155" s="132"/>
      <c r="AM155" s="117"/>
      <c r="AN155" s="117"/>
      <c r="AO155" s="117"/>
      <c r="AP155" s="117"/>
      <c r="AQ155" s="117"/>
      <c r="AR155" s="117"/>
      <c r="AS155" s="118"/>
      <c r="AT155" s="133"/>
      <c r="AU155" s="125"/>
      <c r="AV155" s="125"/>
      <c r="AW155" s="125"/>
      <c r="AX155" s="125"/>
      <c r="AY155" s="125"/>
      <c r="AZ155" s="125"/>
      <c r="BA155" s="126"/>
      <c r="BB155" s="132"/>
      <c r="BC155" s="117"/>
      <c r="BD155" s="117"/>
      <c r="BE155" s="117"/>
      <c r="BF155" s="117"/>
      <c r="BG155" s="117"/>
      <c r="BH155" s="117"/>
      <c r="BI155" s="118"/>
      <c r="BJ155" s="133"/>
      <c r="BK155" s="133"/>
      <c r="BL155" s="133"/>
      <c r="BM155" s="133"/>
      <c r="BN155" s="133"/>
      <c r="BO155" s="133"/>
      <c r="BP155" s="125"/>
      <c r="BQ155" s="134"/>
      <c r="BR155" s="132"/>
      <c r="BS155" s="135"/>
      <c r="BT155" s="135"/>
      <c r="BU155" s="135"/>
      <c r="BV155" s="135"/>
      <c r="BW155" s="135"/>
      <c r="BX155" s="135"/>
      <c r="BY155" s="118"/>
      <c r="BZ155" s="133"/>
      <c r="CA155" s="133"/>
      <c r="CB155" s="133"/>
      <c r="CC155" s="133"/>
      <c r="CD155" s="133"/>
      <c r="CE155" s="133"/>
      <c r="CF155" s="133"/>
      <c r="CG155" s="134"/>
      <c r="CH155" s="132"/>
      <c r="CI155" s="133"/>
      <c r="CJ155" s="133"/>
      <c r="CK155" s="133"/>
      <c r="CL155" s="133"/>
      <c r="CM155" s="133"/>
      <c r="CN155" s="133"/>
      <c r="CO155" s="136"/>
      <c r="CP155" s="133"/>
      <c r="CQ155" s="135"/>
      <c r="CR155" s="135"/>
      <c r="CS155" s="135"/>
      <c r="CT155" s="135"/>
      <c r="CU155" s="135"/>
      <c r="CV155" s="135"/>
      <c r="CW155" s="118"/>
      <c r="CX155" s="133"/>
      <c r="CY155" s="125"/>
      <c r="CZ155" s="125"/>
      <c r="DA155" s="125"/>
      <c r="DB155" s="125"/>
      <c r="DC155" s="125"/>
      <c r="DD155" s="125"/>
      <c r="DE155" s="131"/>
      <c r="DF155" s="132"/>
      <c r="DG155" s="117"/>
      <c r="DH155" s="135"/>
      <c r="DI155" s="135"/>
      <c r="DJ155" s="135"/>
      <c r="DK155" s="135"/>
      <c r="DL155" s="135"/>
      <c r="DM155" s="118"/>
      <c r="DN155" s="133"/>
      <c r="DO155" s="125"/>
      <c r="DP155" s="133"/>
      <c r="DQ155" s="133"/>
      <c r="DR155" s="133"/>
      <c r="DS155" s="133"/>
      <c r="DT155" s="133"/>
      <c r="DU155" s="134"/>
      <c r="DV155" s="132"/>
      <c r="DW155" s="117"/>
      <c r="DX155" s="135"/>
      <c r="DY155" s="135"/>
      <c r="DZ155" s="135"/>
      <c r="EA155" s="135"/>
      <c r="EB155" s="135"/>
      <c r="EC155" s="118"/>
      <c r="ED155" s="133"/>
      <c r="EE155" s="125"/>
      <c r="EF155" s="133"/>
      <c r="EG155" s="133"/>
      <c r="EH155" s="133"/>
      <c r="EI155" s="133"/>
      <c r="EJ155" s="133"/>
      <c r="EK155" s="134"/>
      <c r="EL155" s="132"/>
      <c r="EM155" s="117"/>
      <c r="EN155" s="135"/>
      <c r="EO155" s="135"/>
      <c r="EP155" s="135"/>
      <c r="EQ155" s="135"/>
      <c r="ER155" s="135"/>
      <c r="ES155" s="118"/>
      <c r="ET155" s="133"/>
      <c r="EU155" s="133"/>
      <c r="EV155" s="133"/>
      <c r="EW155" s="133"/>
      <c r="EX155" s="133"/>
      <c r="EY155" s="133"/>
      <c r="EZ155" s="133"/>
      <c r="FA155" s="134"/>
      <c r="FB155" s="132"/>
      <c r="FC155" s="135"/>
      <c r="FD155" s="135"/>
      <c r="FE155" s="135"/>
      <c r="FF155" s="135"/>
      <c r="FG155" s="135"/>
      <c r="FH155" s="135"/>
      <c r="FI155" s="118"/>
      <c r="FJ155" s="132"/>
      <c r="FK155" s="133"/>
      <c r="FL155" s="133"/>
      <c r="FM155" s="133"/>
      <c r="FN155" s="133"/>
      <c r="FO155" s="133"/>
      <c r="FP155" s="125"/>
      <c r="FQ155" s="126"/>
      <c r="FR155" s="132"/>
      <c r="FS155" s="135"/>
      <c r="FT155" s="135"/>
      <c r="FU155" s="135"/>
      <c r="FV155" s="135"/>
      <c r="FW155" s="135"/>
      <c r="FX155" s="135"/>
      <c r="FY155" s="118"/>
      <c r="FZ155" s="133"/>
      <c r="GA155" s="133"/>
      <c r="GB155" s="133"/>
      <c r="GC155" s="133"/>
      <c r="GD155" s="133"/>
      <c r="GE155" s="133"/>
      <c r="GF155" s="133"/>
      <c r="GG155" s="134"/>
      <c r="GH155" s="132"/>
      <c r="GI155" s="135"/>
      <c r="GJ155" s="135"/>
      <c r="GK155" s="135"/>
      <c r="GL155" s="135"/>
      <c r="GM155" s="135"/>
      <c r="GN155" s="135"/>
      <c r="GO155" s="118"/>
      <c r="GP155" s="133"/>
      <c r="GQ155" s="133"/>
      <c r="GR155" s="133"/>
      <c r="GS155" s="133"/>
      <c r="GT155" s="133"/>
      <c r="GU155" s="133"/>
      <c r="GV155" s="133"/>
      <c r="GW155" s="134"/>
      <c r="GX155" s="132"/>
      <c r="GY155" s="135"/>
      <c r="GZ155" s="135"/>
      <c r="HA155" s="135"/>
      <c r="HB155" s="135"/>
      <c r="HC155" s="135"/>
      <c r="HD155" s="135"/>
      <c r="HE155" s="118"/>
      <c r="HF155" s="133"/>
      <c r="HG155" s="133"/>
      <c r="HH155" s="133"/>
      <c r="HI155" s="133"/>
      <c r="HJ155" s="133"/>
      <c r="HK155" s="133"/>
      <c r="HL155" s="133"/>
      <c r="HM155" s="134"/>
      <c r="HN155" s="132"/>
      <c r="HO155" s="135"/>
      <c r="HP155" s="135"/>
      <c r="HQ155" s="135"/>
      <c r="HR155" s="135"/>
      <c r="HS155" s="135"/>
      <c r="HT155" s="135"/>
      <c r="HU155" s="118"/>
      <c r="HV155" s="133"/>
      <c r="HW155" s="133"/>
      <c r="HX155" s="133"/>
      <c r="HY155" s="133"/>
      <c r="HZ155" s="133"/>
      <c r="IA155" s="133"/>
      <c r="IB155" s="133"/>
      <c r="IC155" s="134"/>
      <c r="ID155" s="132"/>
      <c r="IE155" s="135"/>
      <c r="IF155" s="135"/>
      <c r="IG155" s="135"/>
      <c r="IH155" s="135"/>
      <c r="II155" s="135"/>
      <c r="IJ155" s="135"/>
      <c r="IK155" s="118"/>
      <c r="IL155" s="133"/>
      <c r="IM155" s="133"/>
      <c r="IN155" s="133"/>
      <c r="IO155" s="133"/>
      <c r="IP155" s="133"/>
      <c r="IQ155" s="133"/>
      <c r="IR155" s="133"/>
      <c r="IS155" s="134"/>
    </row>
    <row r="156" spans="1:253">
      <c r="A156" s="123">
        <v>0</v>
      </c>
      <c r="B156" s="123"/>
      <c r="C156" s="123"/>
      <c r="D156" s="123"/>
      <c r="E156" s="123"/>
      <c r="F156" s="123"/>
      <c r="G156" s="116"/>
      <c r="H156" s="117"/>
      <c r="I156" s="117"/>
      <c r="J156" s="117"/>
      <c r="K156" s="117"/>
      <c r="L156" s="117"/>
      <c r="M156" s="118"/>
      <c r="N156" s="132"/>
      <c r="O156" s="119"/>
      <c r="P156" s="119"/>
      <c r="Q156" s="119"/>
      <c r="R156" s="119"/>
      <c r="S156" s="119"/>
      <c r="T156" s="119"/>
      <c r="U156" s="120"/>
      <c r="V156" s="132"/>
      <c r="W156" s="117"/>
      <c r="X156" s="117"/>
      <c r="Y156" s="117"/>
      <c r="Z156" s="117"/>
      <c r="AA156" s="117"/>
      <c r="AB156" s="117"/>
      <c r="AC156" s="118"/>
      <c r="AD156" s="132"/>
      <c r="AE156" s="125"/>
      <c r="AF156" s="125"/>
      <c r="AG156" s="125"/>
      <c r="AH156" s="125"/>
      <c r="AI156" s="125"/>
      <c r="AJ156" s="125"/>
      <c r="AK156" s="126"/>
      <c r="AL156" s="132"/>
      <c r="AM156" s="117"/>
      <c r="AN156" s="117"/>
      <c r="AO156" s="117"/>
      <c r="AP156" s="117"/>
      <c r="AQ156" s="117"/>
      <c r="AR156" s="117"/>
      <c r="AS156" s="118"/>
      <c r="AT156" s="133"/>
      <c r="AU156" s="125"/>
      <c r="AV156" s="125"/>
      <c r="AW156" s="125"/>
      <c r="AX156" s="125"/>
      <c r="AY156" s="125"/>
      <c r="AZ156" s="125"/>
      <c r="BA156" s="126"/>
      <c r="BB156" s="132"/>
      <c r="BC156" s="117"/>
      <c r="BD156" s="117"/>
      <c r="BE156" s="117"/>
      <c r="BF156" s="117"/>
      <c r="BG156" s="117"/>
      <c r="BH156" s="117"/>
      <c r="BI156" s="118"/>
      <c r="BJ156" s="133"/>
      <c r="BK156" s="133"/>
      <c r="BL156" s="133"/>
      <c r="BM156" s="133"/>
      <c r="BN156" s="133"/>
      <c r="BO156" s="133"/>
      <c r="BP156" s="125"/>
      <c r="BQ156" s="134"/>
      <c r="BR156" s="132"/>
      <c r="BS156" s="135"/>
      <c r="BT156" s="135"/>
      <c r="BU156" s="135"/>
      <c r="BV156" s="135"/>
      <c r="BW156" s="135"/>
      <c r="BX156" s="135"/>
      <c r="BY156" s="118"/>
      <c r="BZ156" s="133"/>
      <c r="CA156" s="133"/>
      <c r="CB156" s="133"/>
      <c r="CC156" s="133"/>
      <c r="CD156" s="133"/>
      <c r="CE156" s="133"/>
      <c r="CF156" s="133"/>
      <c r="CG156" s="134"/>
      <c r="CH156" s="132"/>
      <c r="CI156" s="133"/>
      <c r="CJ156" s="133"/>
      <c r="CK156" s="133"/>
      <c r="CL156" s="133"/>
      <c r="CM156" s="133"/>
      <c r="CN156" s="133"/>
      <c r="CO156" s="136"/>
      <c r="CP156" s="133"/>
      <c r="CQ156" s="135"/>
      <c r="CR156" s="135"/>
      <c r="CS156" s="135"/>
      <c r="CT156" s="135"/>
      <c r="CU156" s="135"/>
      <c r="CV156" s="135"/>
      <c r="CW156" s="118"/>
      <c r="CX156" s="133"/>
      <c r="CY156" s="125"/>
      <c r="CZ156" s="125"/>
      <c r="DA156" s="125"/>
      <c r="DB156" s="125"/>
      <c r="DC156" s="125"/>
      <c r="DD156" s="125"/>
      <c r="DE156" s="131"/>
      <c r="DF156" s="132"/>
      <c r="DG156" s="117"/>
      <c r="DH156" s="135"/>
      <c r="DI156" s="135"/>
      <c r="DJ156" s="135"/>
      <c r="DK156" s="135"/>
      <c r="DL156" s="135"/>
      <c r="DM156" s="118"/>
      <c r="DN156" s="133"/>
      <c r="DO156" s="125"/>
      <c r="DP156" s="133"/>
      <c r="DQ156" s="133"/>
      <c r="DR156" s="133"/>
      <c r="DS156" s="133"/>
      <c r="DT156" s="133"/>
      <c r="DU156" s="134"/>
      <c r="DV156" s="132"/>
      <c r="DW156" s="117"/>
      <c r="DX156" s="135"/>
      <c r="DY156" s="135"/>
      <c r="DZ156" s="135"/>
      <c r="EA156" s="135"/>
      <c r="EB156" s="135"/>
      <c r="EC156" s="118"/>
      <c r="ED156" s="133"/>
      <c r="EE156" s="125"/>
      <c r="EF156" s="133"/>
      <c r="EG156" s="133"/>
      <c r="EH156" s="133"/>
      <c r="EI156" s="133"/>
      <c r="EJ156" s="133"/>
      <c r="EK156" s="134"/>
      <c r="EL156" s="132"/>
      <c r="EM156" s="117"/>
      <c r="EN156" s="135"/>
      <c r="EO156" s="135"/>
      <c r="EP156" s="135"/>
      <c r="EQ156" s="135"/>
      <c r="ER156" s="135"/>
      <c r="ES156" s="118"/>
      <c r="ET156" s="133"/>
      <c r="EU156" s="133"/>
      <c r="EV156" s="133"/>
      <c r="EW156" s="133"/>
      <c r="EX156" s="133"/>
      <c r="EY156" s="133"/>
      <c r="EZ156" s="133"/>
      <c r="FA156" s="134"/>
      <c r="FB156" s="132"/>
      <c r="FC156" s="135"/>
      <c r="FD156" s="135"/>
      <c r="FE156" s="135"/>
      <c r="FF156" s="135"/>
      <c r="FG156" s="135"/>
      <c r="FH156" s="135"/>
      <c r="FI156" s="118"/>
      <c r="FJ156" s="132"/>
      <c r="FK156" s="133"/>
      <c r="FL156" s="133"/>
      <c r="FM156" s="133"/>
      <c r="FN156" s="133"/>
      <c r="FO156" s="133"/>
      <c r="FP156" s="125"/>
      <c r="FQ156" s="126"/>
      <c r="FR156" s="132"/>
      <c r="FS156" s="135"/>
      <c r="FT156" s="135"/>
      <c r="FU156" s="135"/>
      <c r="FV156" s="135"/>
      <c r="FW156" s="135"/>
      <c r="FX156" s="135"/>
      <c r="FY156" s="118"/>
      <c r="FZ156" s="133"/>
      <c r="GA156" s="133"/>
      <c r="GB156" s="133"/>
      <c r="GC156" s="133"/>
      <c r="GD156" s="133"/>
      <c r="GE156" s="133"/>
      <c r="GF156" s="133"/>
      <c r="GG156" s="134"/>
      <c r="GH156" s="132"/>
      <c r="GI156" s="135"/>
      <c r="GJ156" s="135"/>
      <c r="GK156" s="135"/>
      <c r="GL156" s="135"/>
      <c r="GM156" s="135"/>
      <c r="GN156" s="135"/>
      <c r="GO156" s="118"/>
      <c r="GP156" s="133"/>
      <c r="GQ156" s="133"/>
      <c r="GR156" s="133"/>
      <c r="GS156" s="133"/>
      <c r="GT156" s="133"/>
      <c r="GU156" s="133"/>
      <c r="GV156" s="133"/>
      <c r="GW156" s="134"/>
      <c r="GX156" s="132"/>
      <c r="GY156" s="135"/>
      <c r="GZ156" s="135"/>
      <c r="HA156" s="135"/>
      <c r="HB156" s="135"/>
      <c r="HC156" s="135"/>
      <c r="HD156" s="135"/>
      <c r="HE156" s="118"/>
      <c r="HF156" s="133"/>
      <c r="HG156" s="133"/>
      <c r="HH156" s="133"/>
      <c r="HI156" s="133"/>
      <c r="HJ156" s="133"/>
      <c r="HK156" s="133"/>
      <c r="HL156" s="133"/>
      <c r="HM156" s="134"/>
      <c r="HN156" s="132"/>
      <c r="HO156" s="135"/>
      <c r="HP156" s="135"/>
      <c r="HQ156" s="135"/>
      <c r="HR156" s="135"/>
      <c r="HS156" s="135"/>
      <c r="HT156" s="135"/>
      <c r="HU156" s="118"/>
      <c r="HV156" s="133"/>
      <c r="HW156" s="133"/>
      <c r="HX156" s="133"/>
      <c r="HY156" s="133"/>
      <c r="HZ156" s="133"/>
      <c r="IA156" s="133"/>
      <c r="IB156" s="133"/>
      <c r="IC156" s="134"/>
      <c r="ID156" s="132"/>
      <c r="IE156" s="135"/>
      <c r="IF156" s="135"/>
      <c r="IG156" s="135"/>
      <c r="IH156" s="135"/>
      <c r="II156" s="135"/>
      <c r="IJ156" s="135"/>
      <c r="IK156" s="118"/>
      <c r="IL156" s="133"/>
      <c r="IM156" s="133"/>
      <c r="IN156" s="133"/>
      <c r="IO156" s="133"/>
      <c r="IP156" s="133"/>
      <c r="IQ156" s="133"/>
      <c r="IR156" s="133"/>
      <c r="IS156" s="134"/>
    </row>
    <row r="157" spans="1:253">
      <c r="M157" s="214"/>
      <c r="U157" s="214"/>
      <c r="AC157" s="215"/>
      <c r="AK157" s="215"/>
      <c r="BA157" s="214"/>
      <c r="BQ157" s="214"/>
      <c r="CG157" s="214"/>
      <c r="DE157" s="214"/>
      <c r="DU157" s="214"/>
      <c r="EK157" s="214"/>
      <c r="FA157" s="214"/>
      <c r="FI157" s="214"/>
      <c r="FQ157" s="214"/>
      <c r="GG157" s="214"/>
      <c r="GW157" s="214"/>
      <c r="HM157" s="214"/>
      <c r="IC157" s="214"/>
      <c r="IK157" s="214"/>
      <c r="IS157" s="214"/>
    </row>
    <row r="158" spans="1:253">
      <c r="M158" s="214"/>
      <c r="U158" s="214"/>
      <c r="AC158" s="215"/>
      <c r="AK158" s="215"/>
      <c r="BA158" s="214"/>
      <c r="BQ158" s="214"/>
      <c r="CG158" s="214"/>
      <c r="DE158" s="214"/>
      <c r="DU158" s="214"/>
      <c r="EK158" s="214"/>
      <c r="FA158" s="214"/>
      <c r="FI158" s="214"/>
      <c r="FQ158" s="214"/>
      <c r="GG158" s="214"/>
      <c r="GW158" s="214"/>
      <c r="HM158" s="214"/>
      <c r="IC158" s="214"/>
      <c r="IK158" s="214"/>
      <c r="IS158" s="214"/>
    </row>
    <row r="159" spans="1:253">
      <c r="M159" s="214"/>
      <c r="U159" s="214"/>
      <c r="AC159" s="215"/>
      <c r="AK159" s="215"/>
      <c r="BA159" s="214"/>
      <c r="BQ159" s="214"/>
      <c r="CG159" s="214"/>
      <c r="DE159" s="214"/>
      <c r="DU159" s="214"/>
      <c r="EK159" s="214"/>
      <c r="FA159" s="214"/>
      <c r="FI159" s="214"/>
      <c r="FQ159" s="214"/>
      <c r="GG159" s="214"/>
      <c r="GW159" s="214"/>
      <c r="HM159" s="214"/>
      <c r="IC159" s="214"/>
      <c r="IK159" s="214"/>
      <c r="IS159" s="214"/>
    </row>
    <row r="160" spans="1:253">
      <c r="M160" s="214"/>
      <c r="U160" s="214"/>
      <c r="AC160" s="215"/>
      <c r="AK160" s="215"/>
      <c r="BA160" s="214"/>
      <c r="BQ160" s="214"/>
      <c r="CG160" s="214"/>
      <c r="DE160" s="214"/>
      <c r="DU160" s="214"/>
      <c r="EK160" s="214"/>
      <c r="FA160" s="214"/>
      <c r="FI160" s="214"/>
      <c r="FQ160" s="214"/>
      <c r="GG160" s="214"/>
      <c r="GW160" s="214"/>
      <c r="HM160" s="214"/>
      <c r="IC160" s="214"/>
      <c r="IK160" s="214"/>
      <c r="IS160" s="214"/>
    </row>
    <row r="161" spans="13:245">
      <c r="M161" s="214"/>
      <c r="U161" s="214"/>
      <c r="AC161" s="215"/>
      <c r="AK161" s="215"/>
      <c r="BA161" s="214"/>
      <c r="BQ161" s="214"/>
      <c r="CG161" s="214"/>
      <c r="DE161" s="214"/>
      <c r="DU161" s="214"/>
      <c r="EK161" s="214"/>
      <c r="FA161" s="214"/>
      <c r="FI161" s="214"/>
      <c r="FQ161" s="214"/>
      <c r="GG161" s="214"/>
      <c r="GW161" s="214"/>
      <c r="HM161" s="214"/>
      <c r="IC161" s="214"/>
      <c r="IK161" s="214"/>
    </row>
    <row r="162" spans="13:245">
      <c r="M162" s="214"/>
      <c r="U162" s="214"/>
      <c r="AC162" s="215"/>
      <c r="AK162" s="215"/>
      <c r="BA162" s="214"/>
      <c r="BQ162" s="214"/>
      <c r="CG162" s="214"/>
      <c r="DE162" s="214"/>
      <c r="DU162" s="214"/>
      <c r="EK162" s="214"/>
      <c r="FA162" s="214"/>
      <c r="FI162" s="214"/>
      <c r="FQ162" s="214"/>
      <c r="GG162" s="214"/>
      <c r="GW162" s="214"/>
      <c r="HM162" s="214"/>
      <c r="IC162" s="214"/>
      <c r="IK162" s="214"/>
    </row>
    <row r="163" spans="13:245">
      <c r="M163" s="214"/>
      <c r="U163" s="214"/>
      <c r="AC163" s="215"/>
      <c r="AK163" s="215"/>
      <c r="BA163" s="214"/>
      <c r="BQ163" s="214"/>
      <c r="CG163" s="214"/>
      <c r="DE163" s="214"/>
      <c r="DU163" s="214"/>
      <c r="EK163" s="214"/>
      <c r="FA163" s="214"/>
      <c r="FI163" s="214"/>
      <c r="FQ163" s="214"/>
      <c r="GG163" s="214"/>
      <c r="GW163" s="214"/>
      <c r="HM163" s="214"/>
      <c r="IC163" s="214"/>
      <c r="IK163" s="214"/>
    </row>
    <row r="164" spans="13:245">
      <c r="M164" s="214"/>
      <c r="U164" s="214"/>
      <c r="AC164" s="215"/>
      <c r="AK164" s="215"/>
      <c r="BA164" s="214"/>
      <c r="BQ164" s="214"/>
      <c r="CG164" s="214"/>
      <c r="DE164" s="214"/>
      <c r="DU164" s="214"/>
      <c r="EK164" s="214"/>
      <c r="FA164" s="214"/>
      <c r="FI164" s="214"/>
      <c r="FQ164" s="214"/>
      <c r="GG164" s="214"/>
      <c r="GW164" s="214"/>
      <c r="HM164" s="214"/>
      <c r="IC164" s="214"/>
      <c r="IK164" s="214"/>
    </row>
    <row r="165" spans="13:245">
      <c r="M165" s="214"/>
      <c r="U165" s="214"/>
      <c r="AC165" s="215"/>
      <c r="AK165" s="215"/>
      <c r="BA165" s="214"/>
      <c r="BQ165" s="214"/>
      <c r="CG165" s="214"/>
      <c r="DE165" s="214"/>
      <c r="DU165" s="214"/>
      <c r="EK165" s="214"/>
      <c r="FA165" s="214"/>
      <c r="FI165" s="214"/>
      <c r="FQ165" s="214"/>
      <c r="GG165" s="214"/>
      <c r="GW165" s="214"/>
      <c r="HM165" s="214"/>
      <c r="IC165" s="214"/>
      <c r="IK165" s="214"/>
    </row>
    <row r="166" spans="13:245">
      <c r="M166" s="214"/>
      <c r="U166" s="214"/>
      <c r="AC166" s="215"/>
      <c r="AK166" s="215"/>
      <c r="BA166" s="214"/>
      <c r="BQ166" s="214"/>
      <c r="CG166" s="214"/>
      <c r="DE166" s="214"/>
      <c r="DU166" s="214"/>
      <c r="EK166" s="214"/>
      <c r="FA166" s="214"/>
      <c r="FI166" s="214"/>
      <c r="FQ166" s="214"/>
      <c r="GG166" s="214"/>
      <c r="GW166" s="214"/>
      <c r="HM166" s="214"/>
      <c r="IC166" s="214"/>
      <c r="IK166" s="214"/>
    </row>
    <row r="167" spans="13:245">
      <c r="M167" s="214"/>
      <c r="U167" s="214"/>
      <c r="AC167" s="215"/>
      <c r="AK167" s="215"/>
      <c r="BA167" s="214"/>
      <c r="BQ167" s="214"/>
      <c r="CG167" s="214"/>
      <c r="DE167" s="214"/>
      <c r="DU167" s="214"/>
      <c r="EK167" s="214"/>
      <c r="FA167" s="214"/>
      <c r="FI167" s="214"/>
      <c r="FQ167" s="214"/>
      <c r="GG167" s="214"/>
      <c r="GW167" s="214"/>
      <c r="HM167" s="214"/>
      <c r="IC167" s="214"/>
      <c r="IK167" s="214"/>
    </row>
    <row r="168" spans="13:245">
      <c r="M168" s="215"/>
      <c r="U168" s="215"/>
      <c r="AC168" s="215"/>
      <c r="AK168" s="215"/>
      <c r="BA168" s="214"/>
      <c r="BQ168" s="214"/>
      <c r="CG168" s="214"/>
      <c r="DE168" s="214"/>
      <c r="DU168" s="214"/>
      <c r="EK168" s="214"/>
      <c r="FA168" s="214"/>
      <c r="FI168" s="214"/>
      <c r="FQ168" s="214"/>
      <c r="GG168" s="214"/>
      <c r="GW168" s="214"/>
      <c r="HM168" s="214"/>
      <c r="IC168" s="214"/>
      <c r="IK168" s="214"/>
    </row>
    <row r="169" spans="13:245">
      <c r="M169" s="215"/>
      <c r="U169" s="215"/>
      <c r="AC169" s="215"/>
      <c r="AK169" s="215"/>
      <c r="BA169" s="214"/>
      <c r="BQ169" s="214"/>
      <c r="CG169" s="214"/>
      <c r="DE169" s="214"/>
      <c r="DU169" s="214"/>
      <c r="EK169" s="214"/>
      <c r="FA169" s="214"/>
      <c r="FI169" s="214"/>
      <c r="FQ169" s="214"/>
      <c r="GG169" s="214"/>
      <c r="GW169" s="214"/>
      <c r="HM169" s="214"/>
      <c r="IC169" s="214"/>
      <c r="IK169" s="214"/>
    </row>
    <row r="170" spans="13:245">
      <c r="M170" s="215"/>
      <c r="U170" s="215"/>
      <c r="AC170" s="215"/>
      <c r="AK170" s="215"/>
      <c r="BA170" s="214"/>
      <c r="BQ170" s="214"/>
      <c r="CG170" s="214"/>
      <c r="DE170" s="214"/>
      <c r="DU170" s="214"/>
      <c r="EK170" s="214"/>
      <c r="FA170" s="214"/>
      <c r="FI170" s="214"/>
      <c r="FQ170" s="214"/>
      <c r="GG170" s="214"/>
      <c r="GW170" s="214"/>
      <c r="HM170" s="214"/>
      <c r="IC170" s="214"/>
      <c r="IK170" s="214"/>
    </row>
    <row r="171" spans="13:245">
      <c r="M171" s="215"/>
      <c r="U171" s="215"/>
      <c r="AC171" s="215"/>
      <c r="AK171" s="215"/>
      <c r="BA171" s="214"/>
      <c r="BQ171" s="214"/>
      <c r="CG171" s="214"/>
      <c r="DE171" s="214"/>
      <c r="DU171" s="214"/>
      <c r="EK171" s="214"/>
      <c r="FA171" s="214"/>
      <c r="FI171" s="214"/>
      <c r="FQ171" s="214"/>
      <c r="GG171" s="214"/>
      <c r="GW171" s="214"/>
      <c r="HM171" s="214"/>
      <c r="IC171" s="214"/>
      <c r="IK171" s="214"/>
    </row>
    <row r="172" spans="13:245">
      <c r="M172" s="215"/>
      <c r="U172" s="215"/>
      <c r="AC172" s="215"/>
      <c r="AK172" s="215"/>
      <c r="BA172" s="214"/>
      <c r="BQ172" s="214"/>
      <c r="CG172" s="214"/>
      <c r="DE172" s="214"/>
      <c r="DU172" s="214"/>
      <c r="EK172" s="214"/>
      <c r="FA172" s="214"/>
      <c r="FI172" s="214"/>
      <c r="FQ172" s="214"/>
      <c r="GG172" s="214"/>
      <c r="GW172" s="214"/>
      <c r="HM172" s="214"/>
      <c r="IC172" s="214"/>
      <c r="IK172" s="214"/>
    </row>
    <row r="173" spans="13:245">
      <c r="M173" s="215"/>
      <c r="U173" s="215"/>
      <c r="AC173" s="215"/>
      <c r="AK173" s="215"/>
      <c r="BA173" s="214"/>
      <c r="BQ173" s="214"/>
      <c r="CG173" s="214"/>
      <c r="DE173" s="214"/>
      <c r="DU173" s="214"/>
      <c r="EK173" s="214"/>
      <c r="FA173" s="214"/>
      <c r="FI173" s="214"/>
      <c r="FQ173" s="214"/>
      <c r="GG173" s="214"/>
      <c r="GW173" s="214"/>
      <c r="HM173" s="214"/>
      <c r="IC173" s="214"/>
      <c r="IK173" s="214"/>
    </row>
    <row r="174" spans="13:245">
      <c r="M174" s="215"/>
      <c r="U174" s="215"/>
      <c r="AC174" s="215"/>
      <c r="AK174" s="215"/>
      <c r="BA174" s="214"/>
      <c r="BQ174" s="214"/>
      <c r="CG174" s="214"/>
      <c r="DE174" s="214"/>
      <c r="DU174" s="214"/>
      <c r="EK174" s="214"/>
      <c r="FA174" s="214"/>
      <c r="FI174" s="214"/>
      <c r="FQ174" s="214"/>
      <c r="GG174" s="214"/>
      <c r="GW174" s="214"/>
      <c r="HM174" s="214"/>
      <c r="IC174" s="214"/>
      <c r="IK174" s="214"/>
    </row>
    <row r="175" spans="13:245">
      <c r="M175" s="215"/>
      <c r="U175" s="215"/>
      <c r="AC175" s="215"/>
      <c r="AK175" s="215"/>
      <c r="BA175" s="214"/>
      <c r="BQ175" s="214"/>
      <c r="CG175" s="214"/>
      <c r="DE175" s="214"/>
      <c r="DU175" s="214"/>
      <c r="EK175" s="214"/>
      <c r="FA175" s="214"/>
      <c r="FI175" s="214"/>
      <c r="FQ175" s="214"/>
      <c r="GG175" s="214"/>
      <c r="GW175" s="214"/>
      <c r="HM175" s="214"/>
      <c r="IC175" s="214"/>
      <c r="IK175" s="214"/>
    </row>
    <row r="176" spans="13:245">
      <c r="M176" s="215"/>
      <c r="U176" s="215"/>
      <c r="AC176" s="215"/>
      <c r="AK176" s="215"/>
      <c r="BA176" s="214"/>
      <c r="BQ176" s="214"/>
      <c r="CG176" s="214"/>
      <c r="DE176" s="214"/>
      <c r="DU176" s="214"/>
      <c r="EK176" s="214"/>
      <c r="FA176" s="214"/>
      <c r="FI176" s="214"/>
      <c r="FQ176" s="214"/>
      <c r="GG176" s="214"/>
      <c r="GW176" s="214"/>
      <c r="HM176" s="214"/>
      <c r="IC176" s="214"/>
      <c r="IK176" s="214"/>
    </row>
    <row r="177" spans="245:245">
      <c r="IK177" s="214"/>
    </row>
    <row r="178" spans="245:245">
      <c r="IK178" s="214"/>
    </row>
    <row r="179" spans="245:245">
      <c r="IK179" s="214"/>
    </row>
    <row r="180" spans="245:245">
      <c r="IK180" s="214"/>
    </row>
    <row r="181" spans="245:245">
      <c r="IK181" s="214"/>
    </row>
    <row r="182" spans="245:245">
      <c r="IK182" s="214"/>
    </row>
    <row r="183" spans="245:245">
      <c r="IK183" s="214"/>
    </row>
    <row r="184" spans="245:245">
      <c r="IK184" s="214"/>
    </row>
    <row r="185" spans="245:245">
      <c r="IK185" s="214"/>
    </row>
    <row r="186" spans="245:245">
      <c r="IK186" s="214"/>
    </row>
    <row r="187" spans="245:245">
      <c r="IK187" s="214"/>
    </row>
    <row r="188" spans="245:245">
      <c r="IK188" s="214"/>
    </row>
    <row r="189" spans="245:245">
      <c r="IK189" s="214"/>
    </row>
    <row r="190" spans="245:245">
      <c r="IK190" s="214"/>
    </row>
    <row r="191" spans="245:245">
      <c r="IK191" s="214"/>
    </row>
    <row r="192" spans="245:245">
      <c r="IK192" s="214"/>
    </row>
    <row r="193" spans="245:245">
      <c r="IK193" s="214"/>
    </row>
    <row r="194" spans="245:245">
      <c r="IK194" s="214"/>
    </row>
    <row r="195" spans="245:245">
      <c r="IK195" s="214"/>
    </row>
    <row r="196" spans="245:245">
      <c r="IK196" s="214"/>
    </row>
    <row r="197" spans="245:245">
      <c r="IK197" s="214"/>
    </row>
    <row r="198" spans="245:245">
      <c r="IK198" s="214"/>
    </row>
    <row r="199" spans="245:245">
      <c r="IK199" s="214"/>
    </row>
    <row r="200" spans="245:245">
      <c r="IK200" s="214"/>
    </row>
    <row r="201" spans="245:245">
      <c r="IK201" s="214"/>
    </row>
    <row r="202" spans="245:245">
      <c r="IK202" s="214"/>
    </row>
    <row r="203" spans="245:245">
      <c r="IK203" s="214"/>
    </row>
    <row r="204" spans="245:245">
      <c r="IK204" s="214"/>
    </row>
    <row r="205" spans="245:245">
      <c r="IK205" s="214"/>
    </row>
    <row r="206" spans="245:245">
      <c r="IK206" s="214"/>
    </row>
    <row r="207" spans="245:245">
      <c r="IK207" s="214"/>
    </row>
    <row r="208" spans="245:245">
      <c r="IK208" s="214"/>
    </row>
    <row r="209" spans="245:245">
      <c r="IK209" s="214"/>
    </row>
    <row r="210" spans="245:245">
      <c r="IK210" s="214"/>
    </row>
    <row r="211" spans="245:245">
      <c r="IK211" s="214"/>
    </row>
    <row r="212" spans="245:245">
      <c r="IK212" s="214"/>
    </row>
    <row r="213" spans="245:245">
      <c r="IK213" s="214"/>
    </row>
    <row r="214" spans="245:245">
      <c r="IK214" s="214"/>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56"/>
  <sheetViews>
    <sheetView topLeftCell="A142" workbookViewId="0">
      <selection activeCell="A143" sqref="A143"/>
    </sheetView>
    <sheetView topLeftCell="A142" workbookViewId="1"/>
  </sheetViews>
  <sheetFormatPr defaultColWidth="9.42578125" defaultRowHeight="14.45"/>
  <cols>
    <col min="1" max="1" width="36" style="42" customWidth="1"/>
    <col min="2" max="2" width="23.42578125" style="42" customWidth="1"/>
    <col min="3" max="3" width="10.42578125" style="42" bestFit="1" customWidth="1"/>
    <col min="4" max="4" width="11.42578125" style="42" bestFit="1" customWidth="1"/>
    <col min="5" max="5" width="5.42578125" style="42" bestFit="1" customWidth="1"/>
    <col min="6" max="6" width="12.42578125" style="3" customWidth="1"/>
    <col min="7" max="7" width="11.42578125" style="3" bestFit="1" customWidth="1"/>
    <col min="8" max="8" width="16.28515625" style="3" customWidth="1"/>
    <col min="9" max="9" width="10.42578125" style="3" bestFit="1" customWidth="1"/>
    <col min="10" max="11" width="9.42578125" style="3" hidden="1" customWidth="1"/>
    <col min="12" max="12" width="8.5703125" style="3" bestFit="1" customWidth="1"/>
    <col min="13" max="14" width="8.5703125" style="3" hidden="1" customWidth="1"/>
    <col min="15" max="15" width="6.42578125" style="3" hidden="1" customWidth="1"/>
    <col min="16" max="16" width="6.5703125" style="3" hidden="1" customWidth="1"/>
    <col min="17" max="17" width="16.85546875" style="3" customWidth="1"/>
    <col min="18" max="18" width="15.7109375" style="3" customWidth="1"/>
    <col min="19" max="19" width="10.42578125" style="3" bestFit="1" customWidth="1"/>
    <col min="20" max="20" width="14.28515625" style="3" customWidth="1"/>
    <col min="21" max="21" width="10.42578125" style="3" bestFit="1" customWidth="1"/>
    <col min="22" max="22" width="9.42578125" style="3" bestFit="1" customWidth="1"/>
    <col min="23" max="24" width="10.42578125" style="3" hidden="1" customWidth="1"/>
    <col min="25" max="25" width="9.42578125" style="3" bestFit="1" customWidth="1"/>
    <col min="26" max="26" width="12.42578125" style="3" bestFit="1" customWidth="1"/>
    <col min="27" max="27" width="9.42578125" style="3" bestFit="1" customWidth="1"/>
    <col min="28" max="28" width="6.42578125" style="3" bestFit="1" customWidth="1"/>
    <col min="29" max="31" width="9.42578125" style="3" bestFit="1" customWidth="1"/>
    <col min="32" max="32" width="6.42578125" style="3" bestFit="1" customWidth="1"/>
    <col min="33" max="33" width="12.42578125" style="3" bestFit="1" customWidth="1"/>
    <col min="34" max="34" width="9.42578125" style="42" customWidth="1"/>
    <col min="35" max="16384" width="9.42578125" style="42"/>
  </cols>
  <sheetData>
    <row r="1" spans="1:33" s="4" customFormat="1" ht="147" customHeight="1">
      <c r="A1" s="11" t="str">
        <f>'Core Indicators'!A:A</f>
        <v>Crisis</v>
      </c>
      <c r="B1" s="11" t="s">
        <v>21</v>
      </c>
      <c r="C1" s="11" t="s">
        <v>18</v>
      </c>
      <c r="D1" s="11" t="s">
        <v>19</v>
      </c>
      <c r="E1" s="123" t="s">
        <v>20</v>
      </c>
      <c r="F1" s="28" t="s">
        <v>7986</v>
      </c>
      <c r="G1" s="28" t="s">
        <v>7987</v>
      </c>
      <c r="H1" s="28" t="s">
        <v>7988</v>
      </c>
      <c r="I1" s="28" t="s">
        <v>7989</v>
      </c>
      <c r="J1" s="28" t="s">
        <v>7990</v>
      </c>
      <c r="K1" s="28" t="s">
        <v>7991</v>
      </c>
      <c r="L1" s="28" t="s">
        <v>7992</v>
      </c>
      <c r="M1" s="28" t="s">
        <v>7993</v>
      </c>
      <c r="N1" s="28" t="s">
        <v>7994</v>
      </c>
      <c r="O1" s="28" t="s">
        <v>7995</v>
      </c>
      <c r="P1" s="29" t="s">
        <v>7996</v>
      </c>
      <c r="Q1" s="28" t="s">
        <v>7997</v>
      </c>
      <c r="R1" s="28" t="s">
        <v>7998</v>
      </c>
      <c r="S1" s="28" t="s">
        <v>7999</v>
      </c>
      <c r="T1" s="28" t="s">
        <v>8000</v>
      </c>
      <c r="U1" s="28" t="s">
        <v>8001</v>
      </c>
      <c r="V1" s="29" t="s">
        <v>8002</v>
      </c>
      <c r="W1" s="29" t="s">
        <v>8003</v>
      </c>
      <c r="X1" s="29" t="s">
        <v>8004</v>
      </c>
      <c r="Y1" s="29" t="s">
        <v>129</v>
      </c>
      <c r="Z1" s="29" t="s">
        <v>130</v>
      </c>
      <c r="AA1" s="29" t="s">
        <v>131</v>
      </c>
      <c r="AB1" s="29" t="s">
        <v>132</v>
      </c>
      <c r="AC1" s="29" t="s">
        <v>134</v>
      </c>
      <c r="AD1" s="29" t="s">
        <v>135</v>
      </c>
      <c r="AE1" s="29" t="s">
        <v>137</v>
      </c>
      <c r="AF1" s="29" t="s">
        <v>138</v>
      </c>
      <c r="AG1" s="29" t="s">
        <v>139</v>
      </c>
    </row>
    <row r="2" spans="1:33" ht="25.35" customHeight="1">
      <c r="A2" s="33">
        <f>'Core Indicators'!A:A</f>
        <v>0</v>
      </c>
      <c r="B2" s="13"/>
      <c r="C2" s="13"/>
      <c r="D2" s="13"/>
      <c r="E2" s="123"/>
      <c r="F2" s="9" t="s">
        <v>8005</v>
      </c>
      <c r="G2" s="9" t="s">
        <v>8006</v>
      </c>
      <c r="H2" s="9" t="s">
        <v>8006</v>
      </c>
      <c r="I2" s="9" t="s">
        <v>8006</v>
      </c>
      <c r="J2" s="9" t="s">
        <v>8006</v>
      </c>
      <c r="K2" s="9"/>
      <c r="L2" s="9" t="s">
        <v>8006</v>
      </c>
      <c r="M2" s="9" t="s">
        <v>8006</v>
      </c>
      <c r="N2" s="9" t="s">
        <v>8006</v>
      </c>
      <c r="O2" s="9" t="s">
        <v>8006</v>
      </c>
      <c r="P2" s="9" t="s">
        <v>8007</v>
      </c>
      <c r="Q2" s="9" t="s">
        <v>8006</v>
      </c>
      <c r="R2" s="9" t="s">
        <v>8006</v>
      </c>
      <c r="S2" s="9" t="s">
        <v>8006</v>
      </c>
      <c r="T2" s="9" t="s">
        <v>8006</v>
      </c>
      <c r="U2" s="9" t="s">
        <v>8006</v>
      </c>
      <c r="V2" s="9" t="s">
        <v>8006</v>
      </c>
      <c r="W2" s="9" t="s">
        <v>8006</v>
      </c>
      <c r="X2" s="9" t="s">
        <v>8006</v>
      </c>
      <c r="Y2" s="9"/>
      <c r="Z2" s="9"/>
      <c r="AA2" s="9"/>
      <c r="AB2" s="9"/>
      <c r="AC2" s="9"/>
      <c r="AD2" s="9"/>
      <c r="AE2" s="9"/>
      <c r="AF2" s="9"/>
      <c r="AG2" s="9"/>
    </row>
    <row r="3" spans="1:33" s="32" customFormat="1" ht="20.100000000000001" customHeight="1">
      <c r="A3" s="139" t="str">
        <f>'Core Indicators'!A:A</f>
        <v>Complex crisis in Afghanistan</v>
      </c>
      <c r="B3" s="139" t="str">
        <f>'Core Indicators'!B:B</f>
        <v>Complex crisis</v>
      </c>
      <c r="C3" s="139" t="str">
        <f>'Core Indicators'!C3</f>
        <v>AFG001</v>
      </c>
      <c r="D3" s="139" t="str">
        <f>'Core Indicators'!D3</f>
        <v>Afghanistan</v>
      </c>
      <c r="E3" s="139" t="str">
        <f>'Core Indicators'!E3</f>
        <v>AFG</v>
      </c>
      <c r="F3" s="30">
        <f>'Core Indicators'!O3</f>
        <v>652867</v>
      </c>
      <c r="G3" s="30">
        <f>'Core Indicators'!W3</f>
        <v>38042000</v>
      </c>
      <c r="H3" s="30">
        <f>'Core Indicators'!AE3</f>
        <v>38042000</v>
      </c>
      <c r="I3" s="30">
        <f>'Core Indicators'!AM3</f>
        <v>5427000</v>
      </c>
      <c r="J3" s="30" t="str">
        <f>'Core Indicators'!AU3</f>
        <v>x</v>
      </c>
      <c r="K3" s="30" t="str">
        <f>'Core Indicators'!BC3</f>
        <v>x</v>
      </c>
      <c r="L3" s="30">
        <f>'Core Indicators'!BK3</f>
        <v>13023</v>
      </c>
      <c r="M3" s="30" t="str">
        <f>'Core Indicators'!BS3</f>
        <v>x</v>
      </c>
      <c r="N3" s="30" t="str">
        <f>'Core Indicators'!CA3</f>
        <v>x</v>
      </c>
      <c r="O3" s="30" t="e">
        <f>'Core Indicators'!CI3</f>
        <v>#N/A</v>
      </c>
      <c r="P3" s="30">
        <f>'Core Indicators'!CQ3</f>
        <v>13114</v>
      </c>
      <c r="Q3" s="30">
        <f>'Core Indicators'!DG3</f>
        <v>0</v>
      </c>
      <c r="R3" s="30">
        <f>'Core Indicators'!DO3</f>
        <v>19642000</v>
      </c>
      <c r="S3" s="30">
        <f>'Core Indicators'!DW3</f>
        <v>12100000</v>
      </c>
      <c r="T3" s="30">
        <f>'Core Indicators'!EE3</f>
        <v>5800000</v>
      </c>
      <c r="U3" s="30">
        <f>'Core Indicators'!EM3</f>
        <v>500000</v>
      </c>
      <c r="V3" s="30">
        <f>'Core Indicators'!FC3</f>
        <v>5</v>
      </c>
      <c r="W3" s="30" t="str">
        <f>'Core Indicators'!FK3</f>
        <v>x</v>
      </c>
      <c r="X3" s="30" t="str">
        <f>'Core Indicators'!FS3</f>
        <v>x</v>
      </c>
      <c r="Y3" s="30">
        <f>'Core Indicators'!GA3</f>
        <v>1</v>
      </c>
      <c r="Z3" s="30">
        <f>'Core Indicators'!GI3</f>
        <v>3</v>
      </c>
      <c r="AA3" s="30">
        <f>'Core Indicators'!GQ3</f>
        <v>2</v>
      </c>
      <c r="AB3" s="30">
        <f>'Core Indicators'!GY3</f>
        <v>3</v>
      </c>
      <c r="AC3" s="30">
        <f>'Core Indicators'!HG3</f>
        <v>0</v>
      </c>
      <c r="AD3" s="30">
        <f>'Core Indicators'!HO3</f>
        <v>3</v>
      </c>
      <c r="AE3" s="30">
        <f>'Core Indicators'!HW3</f>
        <v>3</v>
      </c>
      <c r="AF3" s="30">
        <f>'Core Indicators'!IE3</f>
        <v>3</v>
      </c>
      <c r="AG3" s="30">
        <f>'Core Indicators'!IM3</f>
        <v>3</v>
      </c>
    </row>
    <row r="4" spans="1:33" s="32" customFormat="1" ht="20.100000000000001" customHeight="1">
      <c r="A4" s="138" t="str">
        <f>'Core Indicators'!A:A</f>
        <v>Nagorno-Karabakh Conflict in Armenia</v>
      </c>
      <c r="B4" s="138" t="str">
        <f>'Core Indicators'!B:B</f>
        <v>Conflict</v>
      </c>
      <c r="C4" s="138" t="str">
        <f>'Core Indicators'!C4</f>
        <v>ARM002</v>
      </c>
      <c r="D4" s="138" t="str">
        <f>'Core Indicators'!D4</f>
        <v>Armenia</v>
      </c>
      <c r="E4" s="138" t="str">
        <f>'Core Indicators'!E4</f>
        <v>ARM</v>
      </c>
      <c r="F4" s="31">
        <f>'Core Indicators'!O4</f>
        <v>28203</v>
      </c>
      <c r="G4" s="31">
        <f>'Core Indicators'!W4</f>
        <v>3024000</v>
      </c>
      <c r="H4" s="31">
        <f>'Core Indicators'!AE4</f>
        <v>84000</v>
      </c>
      <c r="I4" s="31">
        <f>'Core Indicators'!AM4</f>
        <v>66000</v>
      </c>
      <c r="J4" s="31" t="str">
        <f>'Core Indicators'!AU4</f>
        <v>x</v>
      </c>
      <c r="K4" s="31" t="str">
        <f>'Core Indicators'!BC4</f>
        <v>x</v>
      </c>
      <c r="L4" s="31">
        <f>'Core Indicators'!BK4</f>
        <v>2</v>
      </c>
      <c r="M4" s="31" t="str">
        <f>'Core Indicators'!BS4</f>
        <v>x</v>
      </c>
      <c r="N4" s="31" t="str">
        <f>'Core Indicators'!CA4</f>
        <v>x</v>
      </c>
      <c r="O4" s="31" t="e">
        <f>'Core Indicators'!CI4</f>
        <v>#N/A</v>
      </c>
      <c r="P4" s="31" t="str">
        <f>'Core Indicators'!CQ4</f>
        <v>x</v>
      </c>
      <c r="Q4" s="31">
        <f>'Core Indicators'!DG4</f>
        <v>2874000</v>
      </c>
      <c r="R4" s="31">
        <f>'Core Indicators'!DO4</f>
        <v>18000</v>
      </c>
      <c r="S4" s="31">
        <f>'Core Indicators'!DW4</f>
        <v>66000</v>
      </c>
      <c r="T4" s="31">
        <f>'Core Indicators'!EE4</f>
        <v>0</v>
      </c>
      <c r="U4" s="31">
        <f>'Core Indicators'!EM4</f>
        <v>0</v>
      </c>
      <c r="V4" s="31">
        <f>'Core Indicators'!FC4</f>
        <v>2</v>
      </c>
      <c r="W4" s="31" t="str">
        <f>'Core Indicators'!FK4</f>
        <v>x</v>
      </c>
      <c r="X4" s="31" t="str">
        <f>'Core Indicators'!FS4</f>
        <v>x</v>
      </c>
      <c r="Y4" s="31">
        <f>'Core Indicators'!GA4</f>
        <v>0</v>
      </c>
      <c r="Z4" s="31">
        <f>'Core Indicators'!GI4</f>
        <v>0</v>
      </c>
      <c r="AA4" s="31">
        <f>'Core Indicators'!GQ4</f>
        <v>0</v>
      </c>
      <c r="AB4" s="31">
        <f>'Core Indicators'!GY4</f>
        <v>0</v>
      </c>
      <c r="AC4" s="31">
        <f>'Core Indicators'!HG4</f>
        <v>0</v>
      </c>
      <c r="AD4" s="31">
        <f>'Core Indicators'!HO4</f>
        <v>0</v>
      </c>
      <c r="AE4" s="31">
        <f>'Core Indicators'!HW4</f>
        <v>0</v>
      </c>
      <c r="AF4" s="31">
        <f>'Core Indicators'!IE4</f>
        <v>2</v>
      </c>
      <c r="AG4" s="31">
        <f>'Core Indicators'!IM4</f>
        <v>0</v>
      </c>
    </row>
    <row r="5" spans="1:33" s="32" customFormat="1" ht="20.100000000000001" customHeight="1">
      <c r="A5" s="139" t="str">
        <f>'Core Indicators'!A:A</f>
        <v>Nagorno-Karabakh conflict in Azerbaijan</v>
      </c>
      <c r="B5" s="139" t="str">
        <f>'Core Indicators'!B:B</f>
        <v>Conflict</v>
      </c>
      <c r="C5" s="139" t="str">
        <f>'Core Indicators'!C5</f>
        <v>AZE002</v>
      </c>
      <c r="D5" s="139" t="str">
        <f>'Core Indicators'!D5</f>
        <v>Azerbaijan</v>
      </c>
      <c r="E5" s="139" t="str">
        <f>'Core Indicators'!E5</f>
        <v>AZE</v>
      </c>
      <c r="F5" s="30">
        <f>'Core Indicators'!O5</f>
        <v>31560</v>
      </c>
      <c r="G5" s="30">
        <f>'Core Indicators'!W5</f>
        <v>5874000</v>
      </c>
      <c r="H5" s="30">
        <f>'Core Indicators'!AE5</f>
        <v>5874000</v>
      </c>
      <c r="I5" s="30">
        <f>'Core Indicators'!AM5</f>
        <v>91000</v>
      </c>
      <c r="J5" s="30" t="str">
        <f>'Core Indicators'!AU5</f>
        <v>x</v>
      </c>
      <c r="K5" s="30" t="str">
        <f>'Core Indicators'!BC5</f>
        <v>x</v>
      </c>
      <c r="L5" s="30">
        <f>'Core Indicators'!BK5</f>
        <v>91</v>
      </c>
      <c r="M5" s="30" t="str">
        <f>'Core Indicators'!BS5</f>
        <v>x</v>
      </c>
      <c r="N5" s="30" t="str">
        <f>'Core Indicators'!CA5</f>
        <v>x</v>
      </c>
      <c r="O5" s="30" t="e">
        <f>'Core Indicators'!CI5</f>
        <v>#N/A</v>
      </c>
      <c r="P5" s="30" t="str">
        <f>'Core Indicators'!CQ5</f>
        <v>x</v>
      </c>
      <c r="Q5" s="30" t="str">
        <f>'Core Indicators'!DG5</f>
        <v>x</v>
      </c>
      <c r="R5" s="30" t="str">
        <f>'Core Indicators'!DO5</f>
        <v>x</v>
      </c>
      <c r="S5" s="30" t="str">
        <f>'Core Indicators'!DW5</f>
        <v>x</v>
      </c>
      <c r="T5" s="30" t="str">
        <f>'Core Indicators'!EE5</f>
        <v>x</v>
      </c>
      <c r="U5" s="30" t="str">
        <f>'Core Indicators'!EM5</f>
        <v>x</v>
      </c>
      <c r="V5" s="30">
        <f>'Core Indicators'!FC5</f>
        <v>3</v>
      </c>
      <c r="W5" s="30" t="str">
        <f>'Core Indicators'!FK5</f>
        <v>x</v>
      </c>
      <c r="X5" s="30" t="str">
        <f>'Core Indicators'!FS5</f>
        <v>x</v>
      </c>
      <c r="Y5" s="30">
        <f>'Core Indicators'!GA5</f>
        <v>2</v>
      </c>
      <c r="Z5" s="30">
        <f>'Core Indicators'!GI5</f>
        <v>2</v>
      </c>
      <c r="AA5" s="30">
        <f>'Core Indicators'!GQ5</f>
        <v>0</v>
      </c>
      <c r="AB5" s="30">
        <f>'Core Indicators'!GY5</f>
        <v>0</v>
      </c>
      <c r="AC5" s="30">
        <f>'Core Indicators'!HG5</f>
        <v>0</v>
      </c>
      <c r="AD5" s="30">
        <f>'Core Indicators'!HO5</f>
        <v>2</v>
      </c>
      <c r="AE5" s="30">
        <f>'Core Indicators'!HW5</f>
        <v>3</v>
      </c>
      <c r="AF5" s="30">
        <f>'Core Indicators'!IE5</f>
        <v>3</v>
      </c>
      <c r="AG5" s="30">
        <f>'Core Indicators'!IM5</f>
        <v>0</v>
      </c>
    </row>
    <row r="6" spans="1:33" s="32" customFormat="1" ht="20.100000000000001" customHeight="1">
      <c r="A6" s="138" t="str">
        <f>'Core Indicators'!A:A</f>
        <v>Complex in Burundi</v>
      </c>
      <c r="B6" s="138" t="str">
        <f>'Core Indicators'!B:B</f>
        <v>Complex crisis</v>
      </c>
      <c r="C6" s="138" t="str">
        <f>'Core Indicators'!C6</f>
        <v>BDI001</v>
      </c>
      <c r="D6" s="138" t="str">
        <f>'Core Indicators'!D6</f>
        <v>Burundi</v>
      </c>
      <c r="E6" s="138" t="str">
        <f>'Core Indicators'!E6</f>
        <v>BDI</v>
      </c>
      <c r="F6" s="31">
        <f>'Core Indicators'!O6</f>
        <v>25680</v>
      </c>
      <c r="G6" s="31">
        <f>'Core Indicators'!W6</f>
        <v>12600000</v>
      </c>
      <c r="H6" s="31">
        <f>'Core Indicators'!AE6</f>
        <v>12600000</v>
      </c>
      <c r="I6" s="31">
        <f>'Core Indicators'!AM6</f>
        <v>416000</v>
      </c>
      <c r="J6" s="31" t="str">
        <f>'Core Indicators'!AU6</f>
        <v>x</v>
      </c>
      <c r="K6" s="31">
        <f>'Core Indicators'!BC6</f>
        <v>70187</v>
      </c>
      <c r="L6" s="31">
        <f>'Core Indicators'!BK6</f>
        <v>262</v>
      </c>
      <c r="M6" s="31" t="str">
        <f>'Core Indicators'!BS6</f>
        <v>x</v>
      </c>
      <c r="N6" s="31" t="str">
        <f>'Core Indicators'!CA6</f>
        <v>x</v>
      </c>
      <c r="O6" s="31" t="e">
        <f>'Core Indicators'!CI6</f>
        <v>#N/A</v>
      </c>
      <c r="P6" s="31">
        <f>'Core Indicators'!CQ6</f>
        <v>444</v>
      </c>
      <c r="Q6" s="31">
        <f>'Core Indicators'!DG6</f>
        <v>0</v>
      </c>
      <c r="R6" s="31">
        <f>'Core Indicators'!DO6</f>
        <v>10200000</v>
      </c>
      <c r="S6" s="31">
        <f>'Core Indicators'!DW6</f>
        <v>1272000</v>
      </c>
      <c r="T6" s="31">
        <f>'Core Indicators'!EE6</f>
        <v>1032000</v>
      </c>
      <c r="U6" s="31">
        <f>'Core Indicators'!EM6</f>
        <v>96000</v>
      </c>
      <c r="V6" s="31">
        <f>'Core Indicators'!FC6</f>
        <v>5</v>
      </c>
      <c r="W6" s="31" t="str">
        <f>'Core Indicators'!FK6</f>
        <v>x</v>
      </c>
      <c r="X6" s="31" t="str">
        <f>'Core Indicators'!FS6</f>
        <v>x</v>
      </c>
      <c r="Y6" s="31">
        <f>'Core Indicators'!GA6</f>
        <v>1</v>
      </c>
      <c r="Z6" s="31">
        <f>'Core Indicators'!GI6</f>
        <v>2</v>
      </c>
      <c r="AA6" s="31">
        <f>'Core Indicators'!GQ6</f>
        <v>2</v>
      </c>
      <c r="AB6" s="31">
        <f>'Core Indicators'!GY6</f>
        <v>0</v>
      </c>
      <c r="AC6" s="31">
        <f>'Core Indicators'!HG6</f>
        <v>2</v>
      </c>
      <c r="AD6" s="31">
        <f>'Core Indicators'!HO6</f>
        <v>0</v>
      </c>
      <c r="AE6" s="31">
        <f>'Core Indicators'!HW6</f>
        <v>1</v>
      </c>
      <c r="AF6" s="31">
        <f>'Core Indicators'!IE6</f>
        <v>0</v>
      </c>
      <c r="AG6" s="31">
        <f>'Core Indicators'!IM6</f>
        <v>2</v>
      </c>
    </row>
    <row r="7" spans="1:33" s="32" customFormat="1" ht="20.100000000000001" customHeight="1">
      <c r="A7" s="139" t="str">
        <f>'Core Indicators'!A:A</f>
        <v>Conflict in Burkina Faso</v>
      </c>
      <c r="B7" s="139" t="str">
        <f>'Core Indicators'!B:B</f>
        <v>Conflict</v>
      </c>
      <c r="C7" s="139" t="str">
        <f>'Core Indicators'!C7</f>
        <v>BFA002</v>
      </c>
      <c r="D7" s="139" t="str">
        <f>'Core Indicators'!D7</f>
        <v>Burkina Faso</v>
      </c>
      <c r="E7" s="139" t="str">
        <f>'Core Indicators'!E7</f>
        <v>BFA</v>
      </c>
      <c r="F7" s="30">
        <f>'Core Indicators'!O7</f>
        <v>151789</v>
      </c>
      <c r="G7" s="30">
        <f>'Core Indicators'!W7</f>
        <v>8736000</v>
      </c>
      <c r="H7" s="30">
        <f>'Core Indicators'!AE7</f>
        <v>5277000</v>
      </c>
      <c r="I7" s="30">
        <f>'Core Indicators'!AM7</f>
        <v>1142000</v>
      </c>
      <c r="J7" s="30" t="str">
        <f>'Core Indicators'!AU7</f>
        <v>x</v>
      </c>
      <c r="K7" s="30" t="str">
        <f>'Core Indicators'!BC7</f>
        <v>x</v>
      </c>
      <c r="L7" s="30">
        <f>'Core Indicators'!BK7</f>
        <v>566</v>
      </c>
      <c r="M7" s="30" t="str">
        <f>'Core Indicators'!BS7</f>
        <v>x</v>
      </c>
      <c r="N7" s="30" t="str">
        <f>'Core Indicators'!CA7</f>
        <v>x</v>
      </c>
      <c r="O7" s="30" t="e">
        <f>'Core Indicators'!CI7</f>
        <v>#N/A</v>
      </c>
      <c r="P7" s="30" t="str">
        <f>'Core Indicators'!CQ7</f>
        <v>x</v>
      </c>
      <c r="Q7" s="30">
        <f>'Core Indicators'!DG7</f>
        <v>3459000</v>
      </c>
      <c r="R7" s="30">
        <f>'Core Indicators'!DO7</f>
        <v>3107000</v>
      </c>
      <c r="S7" s="30">
        <f>'Core Indicators'!DW7</f>
        <v>490000</v>
      </c>
      <c r="T7" s="30">
        <f>'Core Indicators'!EE7</f>
        <v>764000</v>
      </c>
      <c r="U7" s="30">
        <f>'Core Indicators'!EM7</f>
        <v>916000</v>
      </c>
      <c r="V7" s="30">
        <f>'Core Indicators'!FC7</f>
        <v>4</v>
      </c>
      <c r="W7" s="30" t="str">
        <f>'Core Indicators'!FK7</f>
        <v>x</v>
      </c>
      <c r="X7" s="30" t="str">
        <f>'Core Indicators'!FS7</f>
        <v>x</v>
      </c>
      <c r="Y7" s="30">
        <f>'Core Indicators'!GA7</f>
        <v>0</v>
      </c>
      <c r="Z7" s="30">
        <f>'Core Indicators'!GI7</f>
        <v>2</v>
      </c>
      <c r="AA7" s="30">
        <f>'Core Indicators'!GQ7</f>
        <v>2</v>
      </c>
      <c r="AB7" s="30">
        <f>'Core Indicators'!GY7</f>
        <v>3</v>
      </c>
      <c r="AC7" s="30">
        <f>'Core Indicators'!HG7</f>
        <v>0</v>
      </c>
      <c r="AD7" s="30">
        <f>'Core Indicators'!HO7</f>
        <v>2</v>
      </c>
      <c r="AE7" s="30">
        <f>'Core Indicators'!HW7</f>
        <v>3</v>
      </c>
      <c r="AF7" s="30">
        <f>'Core Indicators'!IE7</f>
        <v>0</v>
      </c>
      <c r="AG7" s="30">
        <f>'Core Indicators'!IM7</f>
        <v>3</v>
      </c>
    </row>
    <row r="8" spans="1:33" s="32" customFormat="1" ht="20.100000000000001" customHeight="1">
      <c r="A8" s="138" t="str">
        <f>'Core Indicators'!A:A</f>
        <v>Rohingya refugee crisis</v>
      </c>
      <c r="B8" s="138" t="str">
        <f>'Core Indicators'!B:B</f>
        <v>International displacement</v>
      </c>
      <c r="C8" s="138" t="str">
        <f>'Core Indicators'!C8</f>
        <v>BGD002</v>
      </c>
      <c r="D8" s="138" t="str">
        <f>'Core Indicators'!D8</f>
        <v>Bangladesh</v>
      </c>
      <c r="E8" s="138" t="str">
        <f>'Core Indicators'!E8</f>
        <v>BGD</v>
      </c>
      <c r="F8" s="31">
        <f>'Core Indicators'!O8</f>
        <v>650</v>
      </c>
      <c r="G8" s="31">
        <f>'Core Indicators'!W8</f>
        <v>1349000</v>
      </c>
      <c r="H8" s="31">
        <f>'Core Indicators'!AE8</f>
        <v>1349000</v>
      </c>
      <c r="I8" s="31">
        <f>'Core Indicators'!AM8</f>
        <v>878000</v>
      </c>
      <c r="J8" s="31">
        <f>'Core Indicators'!AU8</f>
        <v>37140</v>
      </c>
      <c r="K8" s="31">
        <f>'Core Indicators'!BC8</f>
        <v>141302</v>
      </c>
      <c r="L8" s="31">
        <f>'Core Indicators'!BK8</f>
        <v>14</v>
      </c>
      <c r="M8" s="31" t="str">
        <f>'Core Indicators'!BS8</f>
        <v>x</v>
      </c>
      <c r="N8" s="31" t="str">
        <f>'Core Indicators'!CA8</f>
        <v>x</v>
      </c>
      <c r="O8" s="31" t="e">
        <f>'Core Indicators'!CI8</f>
        <v>#N/A</v>
      </c>
      <c r="P8" s="31" t="str">
        <f>'Core Indicators'!CQ8</f>
        <v>x</v>
      </c>
      <c r="Q8" s="31">
        <f>'Core Indicators'!DG8</f>
        <v>0</v>
      </c>
      <c r="R8" s="31">
        <f>'Core Indicators'!DO8</f>
        <v>472000</v>
      </c>
      <c r="S8" s="31">
        <f>'Core Indicators'!DW8</f>
        <v>670000</v>
      </c>
      <c r="T8" s="31">
        <f>'Core Indicators'!EE8</f>
        <v>207000</v>
      </c>
      <c r="U8" s="31">
        <f>'Core Indicators'!EM8</f>
        <v>0</v>
      </c>
      <c r="V8" s="31">
        <f>'Core Indicators'!FC8</f>
        <v>3</v>
      </c>
      <c r="W8" s="31">
        <f>'Core Indicators'!FK8</f>
        <v>0</v>
      </c>
      <c r="X8" s="31">
        <f>'Core Indicators'!FS8</f>
        <v>0</v>
      </c>
      <c r="Y8" s="31">
        <f>'Core Indicators'!GA8</f>
        <v>2</v>
      </c>
      <c r="Z8" s="31">
        <f>'Core Indicators'!GI8</f>
        <v>1</v>
      </c>
      <c r="AA8" s="31">
        <f>'Core Indicators'!GQ8</f>
        <v>2</v>
      </c>
      <c r="AB8" s="31">
        <f>'Core Indicators'!GY8</f>
        <v>0</v>
      </c>
      <c r="AC8" s="31">
        <f>'Core Indicators'!HG8</f>
        <v>2</v>
      </c>
      <c r="AD8" s="31">
        <f>'Core Indicators'!HO8</f>
        <v>3</v>
      </c>
      <c r="AE8" s="31">
        <f>'Core Indicators'!HW8</f>
        <v>3</v>
      </c>
      <c r="AF8" s="31">
        <f>'Core Indicators'!IE8</f>
        <v>1</v>
      </c>
      <c r="AG8" s="31">
        <f>'Core Indicators'!IM8</f>
        <v>3</v>
      </c>
    </row>
    <row r="9" spans="1:33" s="32" customFormat="1" ht="20.100000000000001" customHeight="1">
      <c r="A9" s="139" t="str">
        <f>'Core Indicators'!A:A</f>
        <v>Venezuela displacement in Brazil</v>
      </c>
      <c r="B9" s="139" t="str">
        <f>'Core Indicators'!B:B</f>
        <v>International displacement</v>
      </c>
      <c r="C9" s="139" t="str">
        <f>'Core Indicators'!C9</f>
        <v>BRA002</v>
      </c>
      <c r="D9" s="139" t="str">
        <f>'Core Indicators'!D9</f>
        <v>Brazil</v>
      </c>
      <c r="E9" s="139" t="str">
        <f>'Core Indicators'!E9</f>
        <v>BRA</v>
      </c>
      <c r="F9" s="30">
        <f>'Core Indicators'!O9</f>
        <v>224274</v>
      </c>
      <c r="G9" s="30">
        <f>'Core Indicators'!W9</f>
        <v>1495000</v>
      </c>
      <c r="H9" s="30">
        <f>'Core Indicators'!AE9</f>
        <v>889000</v>
      </c>
      <c r="I9" s="30">
        <f>'Core Indicators'!AM9</f>
        <v>490000</v>
      </c>
      <c r="J9" s="30" t="str">
        <f>'Core Indicators'!AU9</f>
        <v>x</v>
      </c>
      <c r="K9" s="30" t="str">
        <f>'Core Indicators'!BC9</f>
        <v>x</v>
      </c>
      <c r="L9" s="30">
        <f>'Core Indicators'!BK9</f>
        <v>0</v>
      </c>
      <c r="M9" s="30" t="str">
        <f>'Core Indicators'!BS9</f>
        <v>x</v>
      </c>
      <c r="N9" s="30" t="str">
        <f>'Core Indicators'!CA9</f>
        <v>x</v>
      </c>
      <c r="O9" s="30" t="e">
        <f>'Core Indicators'!CI9</f>
        <v>#N/A</v>
      </c>
      <c r="P9" s="30" t="str">
        <f>'Core Indicators'!CQ9</f>
        <v>x</v>
      </c>
      <c r="Q9" s="30">
        <f>'Core Indicators'!DG9</f>
        <v>606000</v>
      </c>
      <c r="R9" s="30">
        <f>'Core Indicators'!DO9</f>
        <v>399000</v>
      </c>
      <c r="S9" s="30">
        <f>'Core Indicators'!DW9</f>
        <v>490000</v>
      </c>
      <c r="T9" s="30">
        <f>'Core Indicators'!EE9</f>
        <v>0</v>
      </c>
      <c r="U9" s="30">
        <f>'Core Indicators'!EM9</f>
        <v>0</v>
      </c>
      <c r="V9" s="30">
        <f>'Core Indicators'!FC9</f>
        <v>2</v>
      </c>
      <c r="W9" s="30" t="str">
        <f>'Core Indicators'!FK9</f>
        <v>x</v>
      </c>
      <c r="X9" s="30" t="str">
        <f>'Core Indicators'!FS9</f>
        <v>x</v>
      </c>
      <c r="Y9" s="30">
        <f>'Core Indicators'!GA9</f>
        <v>0</v>
      </c>
      <c r="Z9" s="30">
        <f>'Core Indicators'!GI9</f>
        <v>0</v>
      </c>
      <c r="AA9" s="30">
        <f>'Core Indicators'!GQ9</f>
        <v>0</v>
      </c>
      <c r="AB9" s="30">
        <f>'Core Indicators'!GY9</f>
        <v>0</v>
      </c>
      <c r="AC9" s="30">
        <f>'Core Indicators'!HG9</f>
        <v>0</v>
      </c>
      <c r="AD9" s="30">
        <f>'Core Indicators'!HO9</f>
        <v>0</v>
      </c>
      <c r="AE9" s="30">
        <f>'Core Indicators'!HW9</f>
        <v>0</v>
      </c>
      <c r="AF9" s="30">
        <f>'Core Indicators'!IE9</f>
        <v>0</v>
      </c>
      <c r="AG9" s="30">
        <f>'Core Indicators'!IM9</f>
        <v>0</v>
      </c>
    </row>
    <row r="10" spans="1:33" s="32" customFormat="1" ht="20.100000000000001" customHeight="1">
      <c r="A10" s="138" t="str">
        <f>'Core Indicators'!A:A</f>
        <v>Complex crisis in CAR</v>
      </c>
      <c r="B10" s="138" t="str">
        <f>'Core Indicators'!B:B</f>
        <v>Complex crisis</v>
      </c>
      <c r="C10" s="138" t="str">
        <f>'Core Indicators'!C10</f>
        <v>CAF001</v>
      </c>
      <c r="D10" s="138" t="str">
        <f>'Core Indicators'!D10</f>
        <v>CAR</v>
      </c>
      <c r="E10" s="138" t="str">
        <f>'Core Indicators'!E10</f>
        <v>CAF</v>
      </c>
      <c r="F10" s="31">
        <f>'Core Indicators'!O10</f>
        <v>623000</v>
      </c>
      <c r="G10" s="31">
        <f>'Core Indicators'!W10</f>
        <v>4900000</v>
      </c>
      <c r="H10" s="31">
        <f>'Core Indicators'!AE10</f>
        <v>4900000</v>
      </c>
      <c r="I10" s="31">
        <f>'Core Indicators'!AM10</f>
        <v>1616000</v>
      </c>
      <c r="J10" s="31" t="str">
        <f>'Core Indicators'!AU10</f>
        <v>x</v>
      </c>
      <c r="K10" s="31" t="str">
        <f>'Core Indicators'!BC10</f>
        <v>x</v>
      </c>
      <c r="L10" s="31">
        <f>'Core Indicators'!BK10</f>
        <v>310</v>
      </c>
      <c r="M10" s="31" t="str">
        <f>'Core Indicators'!BS10</f>
        <v>x</v>
      </c>
      <c r="N10" s="31" t="str">
        <f>'Core Indicators'!CA10</f>
        <v>x</v>
      </c>
      <c r="O10" s="31" t="e">
        <f>'Core Indicators'!CI10</f>
        <v>#N/A</v>
      </c>
      <c r="P10" s="31" t="str">
        <f>'Core Indicators'!CQ10</f>
        <v>x</v>
      </c>
      <c r="Q10" s="31">
        <f>'Core Indicators'!DG10</f>
        <v>0</v>
      </c>
      <c r="R10" s="31">
        <f>'Core Indicators'!DO10</f>
        <v>2100000</v>
      </c>
      <c r="S10" s="31">
        <f>'Core Indicators'!DW10</f>
        <v>900000</v>
      </c>
      <c r="T10" s="31">
        <f>'Core Indicators'!EE10</f>
        <v>1900000</v>
      </c>
      <c r="U10" s="31">
        <f>'Core Indicators'!EM10</f>
        <v>0</v>
      </c>
      <c r="V10" s="31">
        <f>'Core Indicators'!FC10</f>
        <v>5</v>
      </c>
      <c r="W10" s="31" t="str">
        <f>'Core Indicators'!FK10</f>
        <v>x</v>
      </c>
      <c r="X10" s="31" t="str">
        <f>'Core Indicators'!FS10</f>
        <v>x</v>
      </c>
      <c r="Y10" s="31">
        <f>'Core Indicators'!GA10</f>
        <v>0</v>
      </c>
      <c r="Z10" s="31">
        <f>'Core Indicators'!GI10</f>
        <v>3</v>
      </c>
      <c r="AA10" s="31">
        <f>'Core Indicators'!GQ10</f>
        <v>2</v>
      </c>
      <c r="AB10" s="31">
        <f>'Core Indicators'!GY10</f>
        <v>3</v>
      </c>
      <c r="AC10" s="31">
        <f>'Core Indicators'!HG10</f>
        <v>0</v>
      </c>
      <c r="AD10" s="31">
        <f>'Core Indicators'!HO10</f>
        <v>2</v>
      </c>
      <c r="AE10" s="31">
        <f>'Core Indicators'!HW10</f>
        <v>3</v>
      </c>
      <c r="AF10" s="31">
        <f>'Core Indicators'!IE10</f>
        <v>0</v>
      </c>
      <c r="AG10" s="31">
        <f>'Core Indicators'!IM10</f>
        <v>3</v>
      </c>
    </row>
    <row r="11" spans="1:33" s="32" customFormat="1" ht="20.100000000000001" customHeight="1">
      <c r="A11" s="139" t="str">
        <f>'Core Indicators'!A:A</f>
        <v>Multiple crises in Cameroon</v>
      </c>
      <c r="B11" s="139" t="str">
        <f>'Core Indicators'!B:B</f>
        <v>Multiple crises country</v>
      </c>
      <c r="C11" s="139" t="str">
        <f>'Core Indicators'!C11</f>
        <v>CMR001</v>
      </c>
      <c r="D11" s="139" t="str">
        <f>'Core Indicators'!D11</f>
        <v>Cameroon</v>
      </c>
      <c r="E11" s="139" t="str">
        <f>'Core Indicators'!E11</f>
        <v>CMR</v>
      </c>
      <c r="F11" s="30">
        <f>'Core Indicators'!O11</f>
        <v>283816</v>
      </c>
      <c r="G11" s="30">
        <f>'Core Indicators'!W11</f>
        <v>10523000</v>
      </c>
      <c r="H11" s="30">
        <f>'Core Indicators'!AE11</f>
        <v>4748000</v>
      </c>
      <c r="I11" s="30">
        <f>'Core Indicators'!AM11</f>
        <v>1999000</v>
      </c>
      <c r="J11" s="30">
        <f>'Core Indicators'!AU11</f>
        <v>150</v>
      </c>
      <c r="K11" s="30" t="str">
        <f>'Core Indicators'!BC11</f>
        <v>x</v>
      </c>
      <c r="L11" s="30">
        <f>'Core Indicators'!BK11</f>
        <v>530</v>
      </c>
      <c r="M11" s="30" t="str">
        <f>'Core Indicators'!BS11</f>
        <v>x</v>
      </c>
      <c r="N11" s="30" t="str">
        <f>'Core Indicators'!CA11</f>
        <v>x</v>
      </c>
      <c r="O11" s="30" t="e">
        <f>'Core Indicators'!CI11</f>
        <v>#N/A</v>
      </c>
      <c r="P11" s="30" t="str">
        <f>'Core Indicators'!CQ11</f>
        <v>x</v>
      </c>
      <c r="Q11" s="30">
        <f>'Core Indicators'!DG11</f>
        <v>5775000</v>
      </c>
      <c r="R11" s="30">
        <f>'Core Indicators'!DO11</f>
        <v>2843000</v>
      </c>
      <c r="S11" s="30">
        <f>'Core Indicators'!DW11</f>
        <v>1814000</v>
      </c>
      <c r="T11" s="30">
        <f>'Core Indicators'!EE11</f>
        <v>91000</v>
      </c>
      <c r="U11" s="30">
        <f>'Core Indicators'!EM11</f>
        <v>0</v>
      </c>
      <c r="V11" s="30">
        <f>'Core Indicators'!FC11</f>
        <v>5</v>
      </c>
      <c r="W11" s="30" t="str">
        <f>'Core Indicators'!FK11</f>
        <v>x</v>
      </c>
      <c r="X11" s="30" t="str">
        <f>'Core Indicators'!FS11</f>
        <v>x</v>
      </c>
      <c r="Y11" s="30">
        <f>'Core Indicators'!GA11</f>
        <v>0</v>
      </c>
      <c r="Z11" s="30">
        <f>'Core Indicators'!GI11</f>
        <v>3</v>
      </c>
      <c r="AA11" s="30">
        <f>'Core Indicators'!GQ11</f>
        <v>3</v>
      </c>
      <c r="AB11" s="30">
        <f>'Core Indicators'!GY11</f>
        <v>2</v>
      </c>
      <c r="AC11" s="30">
        <f>'Core Indicators'!HG11</f>
        <v>1</v>
      </c>
      <c r="AD11" s="30">
        <f>'Core Indicators'!HO11</f>
        <v>2</v>
      </c>
      <c r="AE11" s="30">
        <f>'Core Indicators'!HW11</f>
        <v>3</v>
      </c>
      <c r="AF11" s="30">
        <f>'Core Indicators'!IE11</f>
        <v>1</v>
      </c>
      <c r="AG11" s="30">
        <f>'Core Indicators'!IM11</f>
        <v>2</v>
      </c>
    </row>
    <row r="12" spans="1:33" s="32" customFormat="1" ht="20.100000000000001" customHeight="1">
      <c r="A12" s="138" t="str">
        <f>'Core Indicators'!A:A</f>
        <v>Boko Haram in Cameroon</v>
      </c>
      <c r="B12" s="138" t="str">
        <f>'Core Indicators'!B:B</f>
        <v>Conflict</v>
      </c>
      <c r="C12" s="138" t="str">
        <f>'Core Indicators'!C12</f>
        <v>CMR002</v>
      </c>
      <c r="D12" s="138" t="str">
        <f>'Core Indicators'!D12</f>
        <v>Cameroon</v>
      </c>
      <c r="E12" s="138" t="str">
        <f>'Core Indicators'!E12</f>
        <v>CMR</v>
      </c>
      <c r="F12" s="31">
        <f>'Core Indicators'!O12</f>
        <v>34263</v>
      </c>
      <c r="G12" s="31">
        <f>'Core Indicators'!W12</f>
        <v>4483000</v>
      </c>
      <c r="H12" s="31">
        <f>'Core Indicators'!AE12</f>
        <v>1984000</v>
      </c>
      <c r="I12" s="31">
        <f>'Core Indicators'!AM12</f>
        <v>562000</v>
      </c>
      <c r="J12" s="31" t="str">
        <f>'Core Indicators'!AU12</f>
        <v>x</v>
      </c>
      <c r="K12" s="31" t="str">
        <f>'Core Indicators'!BC12</f>
        <v>x</v>
      </c>
      <c r="L12" s="31">
        <f>'Core Indicators'!BK12</f>
        <v>244</v>
      </c>
      <c r="M12" s="31" t="str">
        <f>'Core Indicators'!BS12</f>
        <v>x</v>
      </c>
      <c r="N12" s="31" t="str">
        <f>'Core Indicators'!CA12</f>
        <v>x</v>
      </c>
      <c r="O12" s="31" t="e">
        <f>'Core Indicators'!CI12</f>
        <v>#N/A</v>
      </c>
      <c r="P12" s="31">
        <f>'Core Indicators'!CQ12</f>
        <v>5.2</v>
      </c>
      <c r="Q12" s="31">
        <f>'Core Indicators'!DG12</f>
        <v>2499000</v>
      </c>
      <c r="R12" s="31">
        <f>'Core Indicators'!DO12</f>
        <v>1354000</v>
      </c>
      <c r="S12" s="31">
        <f>'Core Indicators'!DW12</f>
        <v>616000</v>
      </c>
      <c r="T12" s="31">
        <f>'Core Indicators'!EE12</f>
        <v>14000</v>
      </c>
      <c r="U12" s="31">
        <f>'Core Indicators'!EM12</f>
        <v>0</v>
      </c>
      <c r="V12" s="31">
        <f>'Core Indicators'!FC12</f>
        <v>5</v>
      </c>
      <c r="W12" s="31" t="str">
        <f>'Core Indicators'!FK12</f>
        <v>x</v>
      </c>
      <c r="X12" s="31" t="str">
        <f>'Core Indicators'!FS12</f>
        <v>x</v>
      </c>
      <c r="Y12" s="31">
        <f>'Core Indicators'!GA12</f>
        <v>0</v>
      </c>
      <c r="Z12" s="31">
        <f>'Core Indicators'!GI12</f>
        <v>1</v>
      </c>
      <c r="AA12" s="31">
        <f>'Core Indicators'!GQ12</f>
        <v>1</v>
      </c>
      <c r="AB12" s="31">
        <f>'Core Indicators'!GY12</f>
        <v>0</v>
      </c>
      <c r="AC12" s="31">
        <f>'Core Indicators'!HG12</f>
        <v>0</v>
      </c>
      <c r="AD12" s="31">
        <f>'Core Indicators'!HO12</f>
        <v>2</v>
      </c>
      <c r="AE12" s="31">
        <f>'Core Indicators'!HW12</f>
        <v>2</v>
      </c>
      <c r="AF12" s="31">
        <f>'Core Indicators'!IE12</f>
        <v>1</v>
      </c>
      <c r="AG12" s="31">
        <f>'Core Indicators'!IM12</f>
        <v>1</v>
      </c>
    </row>
    <row r="13" spans="1:33" s="32" customFormat="1" ht="20.100000000000001" customHeight="1">
      <c r="A13" s="139" t="str">
        <f>'Core Indicators'!A:A</f>
        <v>Anglophone Crisis in Cameroon</v>
      </c>
      <c r="B13" s="139" t="str">
        <f>'Core Indicators'!B:B</f>
        <v>Conflict</v>
      </c>
      <c r="C13" s="139" t="str">
        <f>'Core Indicators'!C13</f>
        <v>CMR003</v>
      </c>
      <c r="D13" s="139" t="str">
        <f>'Core Indicators'!D13</f>
        <v>Cameroon</v>
      </c>
      <c r="E13" s="139" t="str">
        <f>'Core Indicators'!E13</f>
        <v>CMR</v>
      </c>
      <c r="F13" s="30">
        <f>'Core Indicators'!O13</f>
        <v>76850</v>
      </c>
      <c r="G13" s="30">
        <f>'Core Indicators'!W13</f>
        <v>4476000</v>
      </c>
      <c r="H13" s="30">
        <f>'Core Indicators'!AE13</f>
        <v>2449000</v>
      </c>
      <c r="I13" s="30">
        <f>'Core Indicators'!AM13</f>
        <v>1117000</v>
      </c>
      <c r="J13" s="30" t="str">
        <f>'Core Indicators'!AU13</f>
        <v>x</v>
      </c>
      <c r="K13" s="30" t="str">
        <f>'Core Indicators'!BC13</f>
        <v>x</v>
      </c>
      <c r="L13" s="30">
        <f>'Core Indicators'!BK13</f>
        <v>286</v>
      </c>
      <c r="M13" s="30" t="str">
        <f>'Core Indicators'!BS13</f>
        <v>x</v>
      </c>
      <c r="N13" s="30" t="str">
        <f>'Core Indicators'!CA13</f>
        <v>x</v>
      </c>
      <c r="O13" s="30" t="e">
        <f>'Core Indicators'!CI13</f>
        <v>#N/A</v>
      </c>
      <c r="P13" s="30" t="str">
        <f>'Core Indicators'!CQ13</f>
        <v>x</v>
      </c>
      <c r="Q13" s="30">
        <f>'Core Indicators'!DG13</f>
        <v>2027000</v>
      </c>
      <c r="R13" s="30">
        <f>'Core Indicators'!DO13</f>
        <v>1489000</v>
      </c>
      <c r="S13" s="30">
        <f>'Core Indicators'!DW13</f>
        <v>882000</v>
      </c>
      <c r="T13" s="30">
        <f>'Core Indicators'!EE13</f>
        <v>78000</v>
      </c>
      <c r="U13" s="30">
        <f>'Core Indicators'!EM13</f>
        <v>0</v>
      </c>
      <c r="V13" s="30">
        <f>'Core Indicators'!FC13</f>
        <v>4</v>
      </c>
      <c r="W13" s="30" t="str">
        <f>'Core Indicators'!FK13</f>
        <v>x</v>
      </c>
      <c r="X13" s="30">
        <f>'Core Indicators'!FS13</f>
        <v>377500</v>
      </c>
      <c r="Y13" s="30">
        <f>'Core Indicators'!GA13</f>
        <v>0</v>
      </c>
      <c r="Z13" s="30">
        <f>'Core Indicators'!GI13</f>
        <v>3</v>
      </c>
      <c r="AA13" s="30">
        <f>'Core Indicators'!GQ13</f>
        <v>3</v>
      </c>
      <c r="AB13" s="30">
        <f>'Core Indicators'!GY13</f>
        <v>2</v>
      </c>
      <c r="AC13" s="30">
        <f>'Core Indicators'!HG13</f>
        <v>1</v>
      </c>
      <c r="AD13" s="30">
        <f>'Core Indicators'!HO13</f>
        <v>2</v>
      </c>
      <c r="AE13" s="30">
        <f>'Core Indicators'!HW13</f>
        <v>3</v>
      </c>
      <c r="AF13" s="30">
        <f>'Core Indicators'!IE13</f>
        <v>1</v>
      </c>
      <c r="AG13" s="30">
        <f>'Core Indicators'!IM13</f>
        <v>2</v>
      </c>
    </row>
    <row r="14" spans="1:33" s="32" customFormat="1" ht="20.100000000000001" customHeight="1">
      <c r="A14" s="138" t="str">
        <f>'Core Indicators'!A:A</f>
        <v>CAR refugees in Cameroon</v>
      </c>
      <c r="B14" s="138" t="str">
        <f>'Core Indicators'!B:B</f>
        <v>International displacement</v>
      </c>
      <c r="C14" s="138" t="str">
        <f>'Core Indicators'!C14</f>
        <v>CMR004</v>
      </c>
      <c r="D14" s="138" t="str">
        <f>'Core Indicators'!D14</f>
        <v>Cameroon</v>
      </c>
      <c r="E14" s="138" t="str">
        <f>'Core Indicators'!E14</f>
        <v>CMR</v>
      </c>
      <c r="F14" s="31">
        <f>'Core Indicators'!O14</f>
        <v>172703</v>
      </c>
      <c r="G14" s="31">
        <f>'Core Indicators'!W14</f>
        <v>1565000</v>
      </c>
      <c r="H14" s="31">
        <f>'Core Indicators'!AE14</f>
        <v>316000</v>
      </c>
      <c r="I14" s="31">
        <f>'Core Indicators'!AM14</f>
        <v>320000</v>
      </c>
      <c r="J14" s="31">
        <f>'Core Indicators'!AU14</f>
        <v>0</v>
      </c>
      <c r="K14" s="31" t="str">
        <f>'Core Indicators'!BC14</f>
        <v>x</v>
      </c>
      <c r="L14" s="31" t="str">
        <f>'Core Indicators'!BK14</f>
        <v>x</v>
      </c>
      <c r="M14" s="31">
        <f>'Core Indicators'!BS14</f>
        <v>0</v>
      </c>
      <c r="N14" s="31">
        <f>'Core Indicators'!CA14</f>
        <v>0</v>
      </c>
      <c r="O14" s="31" t="e">
        <f>'Core Indicators'!CI14</f>
        <v>#N/A</v>
      </c>
      <c r="P14" s="31" t="str">
        <f>'Core Indicators'!CQ14</f>
        <v>x</v>
      </c>
      <c r="Q14" s="31">
        <f>'Core Indicators'!DG14</f>
        <v>1249000</v>
      </c>
      <c r="R14" s="31">
        <f>'Core Indicators'!DO14</f>
        <v>0</v>
      </c>
      <c r="S14" s="31">
        <f>'Core Indicators'!DW14</f>
        <v>316000</v>
      </c>
      <c r="T14" s="31">
        <f>'Core Indicators'!EE14</f>
        <v>0</v>
      </c>
      <c r="U14" s="31">
        <f>'Core Indicators'!EM14</f>
        <v>0</v>
      </c>
      <c r="V14" s="31">
        <f>'Core Indicators'!FC14</f>
        <v>3</v>
      </c>
      <c r="W14" s="31" t="str">
        <f>'Core Indicators'!FK14</f>
        <v>x</v>
      </c>
      <c r="X14" s="31" t="str">
        <f>'Core Indicators'!FS14</f>
        <v>x</v>
      </c>
      <c r="Y14" s="31">
        <f>'Core Indicators'!GA14</f>
        <v>0</v>
      </c>
      <c r="Z14" s="31">
        <f>'Core Indicators'!GI14</f>
        <v>0</v>
      </c>
      <c r="AA14" s="31">
        <f>'Core Indicators'!GQ14</f>
        <v>1</v>
      </c>
      <c r="AB14" s="31">
        <f>'Core Indicators'!GY14</f>
        <v>0</v>
      </c>
      <c r="AC14" s="31">
        <f>'Core Indicators'!HG14</f>
        <v>0</v>
      </c>
      <c r="AD14" s="31">
        <f>'Core Indicators'!HO14</f>
        <v>2</v>
      </c>
      <c r="AE14" s="31">
        <f>'Core Indicators'!HW14</f>
        <v>0</v>
      </c>
      <c r="AF14" s="31">
        <f>'Core Indicators'!IE14</f>
        <v>1</v>
      </c>
      <c r="AG14" s="31">
        <f>'Core Indicators'!IM14</f>
        <v>1</v>
      </c>
    </row>
    <row r="15" spans="1:33" s="32" customFormat="1" ht="20.100000000000001" customHeight="1">
      <c r="A15" s="139" t="str">
        <f>'Core Indicators'!A:A</f>
        <v>Complex crisis in DRC</v>
      </c>
      <c r="B15" s="139" t="str">
        <f>'Core Indicators'!B:B</f>
        <v>Complex crisis</v>
      </c>
      <c r="C15" s="139" t="str">
        <f>'Core Indicators'!C15</f>
        <v>COD001</v>
      </c>
      <c r="D15" s="139" t="str">
        <f>'Core Indicators'!D15</f>
        <v>DRC</v>
      </c>
      <c r="E15" s="139" t="str">
        <f>'Core Indicators'!E15</f>
        <v>COD</v>
      </c>
      <c r="F15" s="30">
        <f>'Core Indicators'!O15</f>
        <v>2267048</v>
      </c>
      <c r="G15" s="30">
        <f>'Core Indicators'!W15</f>
        <v>102743000</v>
      </c>
      <c r="H15" s="30">
        <f>'Core Indicators'!AE15</f>
        <v>49870000</v>
      </c>
      <c r="I15" s="30">
        <f>'Core Indicators'!AM15</f>
        <v>8037000</v>
      </c>
      <c r="J15" s="30" t="str">
        <f>'Core Indicators'!AU15</f>
        <v>x</v>
      </c>
      <c r="K15" s="30" t="str">
        <f>'Core Indicators'!BC15</f>
        <v>x</v>
      </c>
      <c r="L15" s="30">
        <f>'Core Indicators'!BK15</f>
        <v>2440</v>
      </c>
      <c r="M15" s="30" t="str">
        <f>'Core Indicators'!BS15</f>
        <v>x</v>
      </c>
      <c r="N15" s="30" t="str">
        <f>'Core Indicators'!CA15</f>
        <v>x</v>
      </c>
      <c r="O15" s="30" t="e">
        <f>'Core Indicators'!CI15</f>
        <v>#N/A</v>
      </c>
      <c r="P15" s="30">
        <f>'Core Indicators'!CQ15</f>
        <v>1700</v>
      </c>
      <c r="Q15" s="30">
        <f>'Core Indicators'!DG15</f>
        <v>52920000</v>
      </c>
      <c r="R15" s="30">
        <f>'Core Indicators'!DO15</f>
        <v>30270000</v>
      </c>
      <c r="S15" s="30">
        <f>'Core Indicators'!DW15</f>
        <v>14112000</v>
      </c>
      <c r="T15" s="30">
        <f>'Core Indicators'!EE15</f>
        <v>4704000</v>
      </c>
      <c r="U15" s="30">
        <f>'Core Indicators'!EM15</f>
        <v>784000</v>
      </c>
      <c r="V15" s="30">
        <f>'Core Indicators'!FC15</f>
        <v>5</v>
      </c>
      <c r="W15" s="30" t="str">
        <f>'Core Indicators'!FK15</f>
        <v>x</v>
      </c>
      <c r="X15" s="30" t="str">
        <f>'Core Indicators'!FS15</f>
        <v>x</v>
      </c>
      <c r="Y15" s="30">
        <f>'Core Indicators'!GA15</f>
        <v>1</v>
      </c>
      <c r="Z15" s="30">
        <f>'Core Indicators'!GI15</f>
        <v>3</v>
      </c>
      <c r="AA15" s="30">
        <f>'Core Indicators'!GQ15</f>
        <v>2</v>
      </c>
      <c r="AB15" s="30">
        <f>'Core Indicators'!GY15</f>
        <v>3</v>
      </c>
      <c r="AC15" s="30">
        <f>'Core Indicators'!HG15</f>
        <v>1</v>
      </c>
      <c r="AD15" s="30">
        <f>'Core Indicators'!HO15</f>
        <v>2</v>
      </c>
      <c r="AE15" s="30">
        <f>'Core Indicators'!HW15</f>
        <v>3</v>
      </c>
      <c r="AF15" s="30">
        <f>'Core Indicators'!IE15</f>
        <v>1</v>
      </c>
      <c r="AG15" s="30">
        <f>'Core Indicators'!IM15</f>
        <v>3</v>
      </c>
    </row>
    <row r="16" spans="1:33" s="32" customFormat="1" ht="20.100000000000001" customHeight="1">
      <c r="A16" s="138" t="str">
        <f>'Core Indicators'!A:A</f>
        <v>Complex crisis in Congo</v>
      </c>
      <c r="B16" s="138" t="str">
        <f>'Core Indicators'!B:B</f>
        <v>Complex crisis</v>
      </c>
      <c r="C16" s="138" t="str">
        <f>'Core Indicators'!C16</f>
        <v>COG001</v>
      </c>
      <c r="D16" s="138" t="str">
        <f>'Core Indicators'!D16</f>
        <v>Congo</v>
      </c>
      <c r="E16" s="138" t="str">
        <f>'Core Indicators'!E16</f>
        <v>COG</v>
      </c>
      <c r="F16" s="31">
        <f>'Core Indicators'!O16</f>
        <v>341500</v>
      </c>
      <c r="G16" s="31">
        <f>'Core Indicators'!W16</f>
        <v>5599000</v>
      </c>
      <c r="H16" s="31">
        <f>'Core Indicators'!AE16</f>
        <v>1200000</v>
      </c>
      <c r="I16" s="31">
        <f>'Core Indicators'!AM16</f>
        <v>295000</v>
      </c>
      <c r="J16" s="31" t="str">
        <f>'Core Indicators'!AU16</f>
        <v>x</v>
      </c>
      <c r="K16" s="31" t="str">
        <f>'Core Indicators'!BC16</f>
        <v>x</v>
      </c>
      <c r="L16" s="31" t="str">
        <f>'Core Indicators'!BK16</f>
        <v>x</v>
      </c>
      <c r="M16" s="31" t="str">
        <f>'Core Indicators'!BS16</f>
        <v>x</v>
      </c>
      <c r="N16" s="31" t="str">
        <f>'Core Indicators'!CA16</f>
        <v>x</v>
      </c>
      <c r="O16" s="31" t="e">
        <f>'Core Indicators'!CI16</f>
        <v>#N/A</v>
      </c>
      <c r="P16" s="31" t="str">
        <f>'Core Indicators'!CQ16</f>
        <v>x</v>
      </c>
      <c r="Q16" s="31">
        <f>'Core Indicators'!DG16</f>
        <v>4399000</v>
      </c>
      <c r="R16" s="31">
        <f>'Core Indicators'!DO16</f>
        <v>0</v>
      </c>
      <c r="S16" s="31">
        <f>'Core Indicators'!DW16</f>
        <v>1200000</v>
      </c>
      <c r="T16" s="31">
        <f>'Core Indicators'!EE16</f>
        <v>0</v>
      </c>
      <c r="U16" s="31">
        <f>'Core Indicators'!EM16</f>
        <v>0</v>
      </c>
      <c r="V16" s="31">
        <f>'Core Indicators'!FC16</f>
        <v>5</v>
      </c>
      <c r="W16" s="31" t="str">
        <f>'Core Indicators'!FK16</f>
        <v>x</v>
      </c>
      <c r="X16" s="31" t="str">
        <f>'Core Indicators'!FS16</f>
        <v>x</v>
      </c>
      <c r="Y16" s="31">
        <f>'Core Indicators'!GA16</f>
        <v>0</v>
      </c>
      <c r="Z16" s="31">
        <f>'Core Indicators'!GI16</f>
        <v>0</v>
      </c>
      <c r="AA16" s="31">
        <f>'Core Indicators'!GQ16</f>
        <v>0</v>
      </c>
      <c r="AB16" s="31">
        <f>'Core Indicators'!GY16</f>
        <v>0</v>
      </c>
      <c r="AC16" s="31">
        <f>'Core Indicators'!HG16</f>
        <v>0</v>
      </c>
      <c r="AD16" s="31">
        <f>'Core Indicators'!HO16</f>
        <v>0</v>
      </c>
      <c r="AE16" s="31">
        <f>'Core Indicators'!HW16</f>
        <v>0</v>
      </c>
      <c r="AF16" s="31">
        <f>'Core Indicators'!IE16</f>
        <v>0</v>
      </c>
      <c r="AG16" s="31">
        <f>'Core Indicators'!IM16</f>
        <v>1</v>
      </c>
    </row>
    <row r="17" spans="1:33" s="32" customFormat="1" ht="20.100000000000001" customHeight="1">
      <c r="A17" s="139" t="str">
        <f>'Core Indicators'!A:A</f>
        <v>Complex crisis in Colombia</v>
      </c>
      <c r="B17" s="139" t="str">
        <f>'Core Indicators'!B:B</f>
        <v>Complex crisis</v>
      </c>
      <c r="C17" s="139" t="str">
        <f>'Core Indicators'!C17</f>
        <v>COL001</v>
      </c>
      <c r="D17" s="139" t="str">
        <f>'Core Indicators'!D17</f>
        <v>Colombia</v>
      </c>
      <c r="E17" s="139" t="str">
        <f>'Core Indicators'!E17</f>
        <v>COL</v>
      </c>
      <c r="F17" s="30">
        <f>'Core Indicators'!O17</f>
        <v>1109500</v>
      </c>
      <c r="G17" s="30">
        <f>'Core Indicators'!W17</f>
        <v>50900000</v>
      </c>
      <c r="H17" s="30">
        <f>'Core Indicators'!AE17</f>
        <v>13400000</v>
      </c>
      <c r="I17" s="30">
        <f>'Core Indicators'!AM17</f>
        <v>4028000</v>
      </c>
      <c r="J17" s="30" t="str">
        <f>'Core Indicators'!AU17</f>
        <v>x</v>
      </c>
      <c r="K17" s="30" t="str">
        <f>'Core Indicators'!BC17</f>
        <v>x</v>
      </c>
      <c r="L17" s="30">
        <f>'Core Indicators'!BK17</f>
        <v>445</v>
      </c>
      <c r="M17" s="30" t="str">
        <f>'Core Indicators'!BS17</f>
        <v>x</v>
      </c>
      <c r="N17" s="30" t="str">
        <f>'Core Indicators'!CA17</f>
        <v>x</v>
      </c>
      <c r="O17" s="30" t="e">
        <f>'Core Indicators'!CI17</f>
        <v>#N/A</v>
      </c>
      <c r="P17" s="30" t="str">
        <f>'Core Indicators'!CQ17</f>
        <v>x</v>
      </c>
      <c r="Q17" s="30">
        <f>'Core Indicators'!DG17</f>
        <v>34900000</v>
      </c>
      <c r="R17" s="30">
        <f>'Core Indicators'!DO17</f>
        <v>4900000</v>
      </c>
      <c r="S17" s="30">
        <f>'Core Indicators'!DW17</f>
        <v>5998000</v>
      </c>
      <c r="T17" s="30">
        <f>'Core Indicators'!EE17</f>
        <v>2502000</v>
      </c>
      <c r="U17" s="30">
        <f>'Core Indicators'!EM17</f>
        <v>0</v>
      </c>
      <c r="V17" s="30">
        <f>'Core Indicators'!FC17</f>
        <v>5</v>
      </c>
      <c r="W17" s="30">
        <f>'Core Indicators'!FK17</f>
        <v>1800000</v>
      </c>
      <c r="X17" s="30">
        <f>'Core Indicators'!FS17</f>
        <v>11500</v>
      </c>
      <c r="Y17" s="30">
        <f>'Core Indicators'!GA17</f>
        <v>0</v>
      </c>
      <c r="Z17" s="30">
        <f>'Core Indicators'!GI17</f>
        <v>2</v>
      </c>
      <c r="AA17" s="30">
        <f>'Core Indicators'!GQ17</f>
        <v>0</v>
      </c>
      <c r="AB17" s="30">
        <f>'Core Indicators'!GY17</f>
        <v>0</v>
      </c>
      <c r="AC17" s="30">
        <f>'Core Indicators'!HG17</f>
        <v>0</v>
      </c>
      <c r="AD17" s="30">
        <f>'Core Indicators'!HO17</f>
        <v>2</v>
      </c>
      <c r="AE17" s="30">
        <f>'Core Indicators'!HW17</f>
        <v>1</v>
      </c>
      <c r="AF17" s="30">
        <f>'Core Indicators'!IE17</f>
        <v>3</v>
      </c>
      <c r="AG17" s="30">
        <f>'Core Indicators'!IM17</f>
        <v>1</v>
      </c>
    </row>
    <row r="18" spans="1:33" s="32" customFormat="1" ht="20.100000000000001" customHeight="1">
      <c r="A18" s="138" t="str">
        <f>'Core Indicators'!A:A</f>
        <v>Venezuela displacement in Colombia</v>
      </c>
      <c r="B18" s="138" t="str">
        <f>'Core Indicators'!B:B</f>
        <v>International displacement</v>
      </c>
      <c r="C18" s="138" t="str">
        <f>'Core Indicators'!C18</f>
        <v>COL002</v>
      </c>
      <c r="D18" s="138" t="str">
        <f>'Core Indicators'!D18</f>
        <v>Colombia</v>
      </c>
      <c r="E18" s="138" t="str">
        <f>'Core Indicators'!E18</f>
        <v>COL</v>
      </c>
      <c r="F18" s="31">
        <f>'Core Indicators'!O18</f>
        <v>111093</v>
      </c>
      <c r="G18" s="31">
        <f>'Core Indicators'!W18</f>
        <v>22194000</v>
      </c>
      <c r="H18" s="31">
        <f>'Core Indicators'!AE18</f>
        <v>3601000</v>
      </c>
      <c r="I18" s="31">
        <f>'Core Indicators'!AM18</f>
        <v>2859000</v>
      </c>
      <c r="J18" s="31" t="str">
        <f>'Core Indicators'!AU18</f>
        <v>x</v>
      </c>
      <c r="K18" s="31" t="str">
        <f>'Core Indicators'!BC18</f>
        <v>x</v>
      </c>
      <c r="L18" s="31" t="str">
        <f>'Core Indicators'!BK18</f>
        <v>x</v>
      </c>
      <c r="M18" s="31" t="str">
        <f>'Core Indicators'!BS18</f>
        <v>x</v>
      </c>
      <c r="N18" s="31" t="str">
        <f>'Core Indicators'!CA18</f>
        <v>x</v>
      </c>
      <c r="O18" s="31" t="e">
        <f>'Core Indicators'!CI18</f>
        <v>#N/A</v>
      </c>
      <c r="P18" s="31" t="str">
        <f>'Core Indicators'!CQ18</f>
        <v>x</v>
      </c>
      <c r="Q18" s="31">
        <f>'Core Indicators'!DG18</f>
        <v>18593000</v>
      </c>
      <c r="R18" s="31">
        <f>'Core Indicators'!DO18</f>
        <v>0</v>
      </c>
      <c r="S18" s="31">
        <f>'Core Indicators'!DW18</f>
        <v>3439000</v>
      </c>
      <c r="T18" s="31">
        <f>'Core Indicators'!EE18</f>
        <v>162000</v>
      </c>
      <c r="U18" s="31">
        <f>'Core Indicators'!EM18</f>
        <v>0</v>
      </c>
      <c r="V18" s="31">
        <f>'Core Indicators'!FC18</f>
        <v>3</v>
      </c>
      <c r="W18" s="31" t="str">
        <f>'Core Indicators'!FK18</f>
        <v>x</v>
      </c>
      <c r="X18" s="31" t="str">
        <f>'Core Indicators'!FS18</f>
        <v>x</v>
      </c>
      <c r="Y18" s="31">
        <f>'Core Indicators'!GA18</f>
        <v>0</v>
      </c>
      <c r="Z18" s="31">
        <f>'Core Indicators'!GI18</f>
        <v>2</v>
      </c>
      <c r="AA18" s="31">
        <f>'Core Indicators'!GQ18</f>
        <v>0</v>
      </c>
      <c r="AB18" s="31">
        <f>'Core Indicators'!GY18</f>
        <v>0</v>
      </c>
      <c r="AC18" s="31">
        <f>'Core Indicators'!HG18</f>
        <v>0</v>
      </c>
      <c r="AD18" s="31">
        <f>'Core Indicators'!HO18</f>
        <v>2</v>
      </c>
      <c r="AE18" s="31">
        <f>'Core Indicators'!HW18</f>
        <v>1</v>
      </c>
      <c r="AF18" s="31">
        <f>'Core Indicators'!IE18</f>
        <v>3</v>
      </c>
      <c r="AG18" s="31">
        <f>'Core Indicators'!IM18</f>
        <v>1</v>
      </c>
    </row>
    <row r="19" spans="1:33" s="32" customFormat="1" ht="20.100000000000001" customHeight="1">
      <c r="A19" s="139" t="str">
        <f>'Core Indicators'!A:A</f>
        <v>Hurricane Eta and Iota in Colombia</v>
      </c>
      <c r="B19" s="139" t="str">
        <f>'Core Indicators'!B:B</f>
        <v>Tropical cyclone</v>
      </c>
      <c r="C19" s="139" t="str">
        <f>'Core Indicators'!C19</f>
        <v>COL003</v>
      </c>
      <c r="D19" s="139" t="str">
        <f>'Core Indicators'!D19</f>
        <v>Colombia</v>
      </c>
      <c r="E19" s="139" t="str">
        <f>'Core Indicators'!E19</f>
        <v>COL</v>
      </c>
      <c r="F19" s="30">
        <f>'Core Indicators'!O19</f>
        <v>472877</v>
      </c>
      <c r="G19" s="30">
        <f>'Core Indicators'!W19</f>
        <v>22261000</v>
      </c>
      <c r="H19" s="30">
        <f>'Core Indicators'!AE19</f>
        <v>333000</v>
      </c>
      <c r="I19" s="30" t="str">
        <f>'Core Indicators'!AM19</f>
        <v>x</v>
      </c>
      <c r="J19" s="30">
        <f>'Core Indicators'!AU19</f>
        <v>39</v>
      </c>
      <c r="K19" s="30" t="e">
        <f>'Core Indicators'!BC19</f>
        <v>#N/A</v>
      </c>
      <c r="L19" s="30">
        <f>'Core Indicators'!BK19</f>
        <v>26</v>
      </c>
      <c r="M19" s="30" t="str">
        <f>'Core Indicators'!BS19</f>
        <v>x</v>
      </c>
      <c r="N19" s="30" t="str">
        <f>'Core Indicators'!CA19</f>
        <v>x</v>
      </c>
      <c r="O19" s="30" t="e">
        <f>'Core Indicators'!CI19</f>
        <v>#N/A</v>
      </c>
      <c r="P19" s="30" t="str">
        <f>'Core Indicators'!CQ19</f>
        <v>x</v>
      </c>
      <c r="Q19" s="30">
        <f>'Core Indicators'!DG19</f>
        <v>21928000</v>
      </c>
      <c r="R19" s="30">
        <f>'Core Indicators'!DO19</f>
        <v>266000</v>
      </c>
      <c r="S19" s="30">
        <f>'Core Indicators'!DW19</f>
        <v>67000</v>
      </c>
      <c r="T19" s="30">
        <f>'Core Indicators'!EE19</f>
        <v>0</v>
      </c>
      <c r="U19" s="30">
        <f>'Core Indicators'!EM19</f>
        <v>0</v>
      </c>
      <c r="V19" s="30">
        <f>'Core Indicators'!FC19</f>
        <v>3</v>
      </c>
      <c r="W19" s="30" t="e">
        <f>'Core Indicators'!FK19</f>
        <v>#N/A</v>
      </c>
      <c r="X19" s="30" t="e">
        <f>'Core Indicators'!FS19</f>
        <v>#N/A</v>
      </c>
      <c r="Y19" s="30">
        <f>'Core Indicators'!GA19</f>
        <v>0</v>
      </c>
      <c r="Z19" s="30">
        <f>'Core Indicators'!GI19</f>
        <v>2</v>
      </c>
      <c r="AA19" s="30">
        <f>'Core Indicators'!GQ19</f>
        <v>0</v>
      </c>
      <c r="AB19" s="30">
        <f>'Core Indicators'!GY19</f>
        <v>2</v>
      </c>
      <c r="AC19" s="30">
        <f>'Core Indicators'!HG19</f>
        <v>0</v>
      </c>
      <c r="AD19" s="30">
        <f>'Core Indicators'!HO19</f>
        <v>3</v>
      </c>
      <c r="AE19" s="30">
        <f>'Core Indicators'!HW19</f>
        <v>2</v>
      </c>
      <c r="AF19" s="30">
        <f>'Core Indicators'!IE19</f>
        <v>2</v>
      </c>
      <c r="AG19" s="30">
        <f>'Core Indicators'!IM19</f>
        <v>2</v>
      </c>
    </row>
    <row r="20" spans="1:33" s="32" customFormat="1" ht="20.100000000000001" customHeight="1">
      <c r="A20" s="138" t="str">
        <f>'Core Indicators'!A:A</f>
        <v>Nicaraguan refugees in Costa Rica</v>
      </c>
      <c r="B20" s="138" t="str">
        <f>'Core Indicators'!B:B</f>
        <v>International displacement</v>
      </c>
      <c r="C20" s="138" t="str">
        <f>'Core Indicators'!C20</f>
        <v>CRI002</v>
      </c>
      <c r="D20" s="138" t="str">
        <f>'Core Indicators'!D20</f>
        <v>Costa Rica</v>
      </c>
      <c r="E20" s="138" t="str">
        <f>'Core Indicators'!E20</f>
        <v>CRI</v>
      </c>
      <c r="F20" s="31">
        <f>'Core Indicators'!O20</f>
        <v>4966</v>
      </c>
      <c r="G20" s="31">
        <f>'Core Indicators'!W20</f>
        <v>1730000</v>
      </c>
      <c r="H20" s="31">
        <f>'Core Indicators'!AE20</f>
        <v>86000</v>
      </c>
      <c r="I20" s="31">
        <f>'Core Indicators'!AM20</f>
        <v>86000</v>
      </c>
      <c r="J20" s="31">
        <f>'Core Indicators'!AU20</f>
        <v>0</v>
      </c>
      <c r="K20" s="31">
        <f>'Core Indicators'!BC20</f>
        <v>0</v>
      </c>
      <c r="L20" s="31">
        <f>'Core Indicators'!BK20</f>
        <v>0</v>
      </c>
      <c r="M20" s="31">
        <f>'Core Indicators'!BS20</f>
        <v>0</v>
      </c>
      <c r="N20" s="31">
        <f>'Core Indicators'!CA20</f>
        <v>0</v>
      </c>
      <c r="O20" s="31" t="e">
        <f>'Core Indicators'!CI20</f>
        <v>#N/A</v>
      </c>
      <c r="P20" s="31">
        <f>'Core Indicators'!CQ20</f>
        <v>0</v>
      </c>
      <c r="Q20" s="31">
        <f>'Core Indicators'!DG20</f>
        <v>1644000</v>
      </c>
      <c r="R20" s="31">
        <f>'Core Indicators'!DO20</f>
        <v>43000</v>
      </c>
      <c r="S20" s="31">
        <f>'Core Indicators'!DW20</f>
        <v>43000</v>
      </c>
      <c r="T20" s="31">
        <f>'Core Indicators'!EE20</f>
        <v>0</v>
      </c>
      <c r="U20" s="31">
        <f>'Core Indicators'!EM20</f>
        <v>0</v>
      </c>
      <c r="V20" s="31">
        <f>'Core Indicators'!FC20</f>
        <v>2</v>
      </c>
      <c r="W20" s="31">
        <f>'Core Indicators'!FK20</f>
        <v>0</v>
      </c>
      <c r="X20" s="31" t="e">
        <f>'Core Indicators'!FS20</f>
        <v>#N/A</v>
      </c>
      <c r="Y20" s="31">
        <f>'Core Indicators'!GA20</f>
        <v>0</v>
      </c>
      <c r="Z20" s="31">
        <f>'Core Indicators'!GI20</f>
        <v>0</v>
      </c>
      <c r="AA20" s="31">
        <f>'Core Indicators'!GQ20</f>
        <v>0</v>
      </c>
      <c r="AB20" s="31">
        <f>'Core Indicators'!GY20</f>
        <v>0</v>
      </c>
      <c r="AC20" s="31">
        <f>'Core Indicators'!HG20</f>
        <v>0</v>
      </c>
      <c r="AD20" s="31">
        <f>'Core Indicators'!HO20</f>
        <v>0</v>
      </c>
      <c r="AE20" s="31">
        <f>'Core Indicators'!HW20</f>
        <v>0</v>
      </c>
      <c r="AF20" s="31">
        <f>'Core Indicators'!IE20</f>
        <v>0</v>
      </c>
      <c r="AG20" s="31">
        <f>'Core Indicators'!IM20</f>
        <v>0</v>
      </c>
    </row>
    <row r="21" spans="1:33" s="32" customFormat="1" ht="20.100000000000001" customHeight="1">
      <c r="A21" s="139" t="str">
        <f>'Core Indicators'!A:A</f>
        <v>Multiple crises in Djibouti</v>
      </c>
      <c r="B21" s="139" t="str">
        <f>'Core Indicators'!B:B</f>
        <v>Multiple crises country</v>
      </c>
      <c r="C21" s="139" t="str">
        <f>'Core Indicators'!C21</f>
        <v>DJI001</v>
      </c>
      <c r="D21" s="139" t="str">
        <f>'Core Indicators'!D21</f>
        <v>Djibouti</v>
      </c>
      <c r="E21" s="139" t="str">
        <f>'Core Indicators'!E21</f>
        <v>DJI</v>
      </c>
      <c r="F21" s="30">
        <f>'Core Indicators'!O21</f>
        <v>23180</v>
      </c>
      <c r="G21" s="30">
        <f>'Core Indicators'!W21</f>
        <v>1011000</v>
      </c>
      <c r="H21" s="30">
        <f>'Core Indicators'!AE21</f>
        <v>613000</v>
      </c>
      <c r="I21" s="30" t="str">
        <f>'Core Indicators'!AM21</f>
        <v>x</v>
      </c>
      <c r="J21" s="30" t="str">
        <f>'Core Indicators'!AU21</f>
        <v>x</v>
      </c>
      <c r="K21" s="30" t="str">
        <f>'Core Indicators'!BC21</f>
        <v>x</v>
      </c>
      <c r="L21" s="30">
        <f>'Core Indicators'!BK21</f>
        <v>2</v>
      </c>
      <c r="M21" s="30" t="str">
        <f>'Core Indicators'!BS21</f>
        <v>x</v>
      </c>
      <c r="N21" s="30" t="str">
        <f>'Core Indicators'!CA21</f>
        <v>x</v>
      </c>
      <c r="O21" s="30" t="e">
        <f>'Core Indicators'!CI21</f>
        <v>#N/A</v>
      </c>
      <c r="P21" s="30" t="str">
        <f>'Core Indicators'!CQ21</f>
        <v>x</v>
      </c>
      <c r="Q21" s="30">
        <f>'Core Indicators'!DG21</f>
        <v>398000</v>
      </c>
      <c r="R21" s="30">
        <f>'Core Indicators'!DO21</f>
        <v>389000</v>
      </c>
      <c r="S21" s="30">
        <f>'Core Indicators'!DW21</f>
        <v>197000</v>
      </c>
      <c r="T21" s="30">
        <f>'Core Indicators'!EE21</f>
        <v>27000</v>
      </c>
      <c r="U21" s="30">
        <f>'Core Indicators'!EM21</f>
        <v>0</v>
      </c>
      <c r="V21" s="30">
        <f>'Core Indicators'!FC21</f>
        <v>5</v>
      </c>
      <c r="W21" s="30" t="str">
        <f>'Core Indicators'!FK21</f>
        <v>x</v>
      </c>
      <c r="X21" s="30" t="str">
        <f>'Core Indicators'!FS21</f>
        <v>x</v>
      </c>
      <c r="Y21" s="30">
        <f>'Core Indicators'!GA21</f>
        <v>1</v>
      </c>
      <c r="Z21" s="30">
        <f>'Core Indicators'!GI21</f>
        <v>1</v>
      </c>
      <c r="AA21" s="30">
        <f>'Core Indicators'!GQ21</f>
        <v>0</v>
      </c>
      <c r="AB21" s="30">
        <f>'Core Indicators'!GY21</f>
        <v>0</v>
      </c>
      <c r="AC21" s="30">
        <f>'Core Indicators'!HG21</f>
        <v>0</v>
      </c>
      <c r="AD21" s="30">
        <f>'Core Indicators'!HO21</f>
        <v>2</v>
      </c>
      <c r="AE21" s="30">
        <f>'Core Indicators'!HW21</f>
        <v>0</v>
      </c>
      <c r="AF21" s="30">
        <f>'Core Indicators'!IE21</f>
        <v>0</v>
      </c>
      <c r="AG21" s="30">
        <f>'Core Indicators'!IM21</f>
        <v>1</v>
      </c>
    </row>
    <row r="22" spans="1:33" s="32" customFormat="1" ht="20.100000000000001" customHeight="1">
      <c r="A22" s="138" t="str">
        <f>'Core Indicators'!A:A</f>
        <v>Mixed migration in Djibouti</v>
      </c>
      <c r="B22" s="138" t="str">
        <f>'Core Indicators'!B:B</f>
        <v>International displacement</v>
      </c>
      <c r="C22" s="138" t="str">
        <f>'Core Indicators'!C22</f>
        <v>DJI002</v>
      </c>
      <c r="D22" s="138" t="str">
        <f>'Core Indicators'!D22</f>
        <v>Djibouti</v>
      </c>
      <c r="E22" s="138" t="str">
        <f>'Core Indicators'!E22</f>
        <v>DJI</v>
      </c>
      <c r="F22" s="31">
        <f>'Core Indicators'!O22</f>
        <v>23180</v>
      </c>
      <c r="G22" s="31">
        <f>'Core Indicators'!W22</f>
        <v>1011000</v>
      </c>
      <c r="H22" s="31">
        <f>'Core Indicators'!AE22</f>
        <v>583000</v>
      </c>
      <c r="I22" s="31">
        <f>'Core Indicators'!AM22</f>
        <v>30000</v>
      </c>
      <c r="J22" s="31" t="str">
        <f>'Core Indicators'!AU22</f>
        <v>x</v>
      </c>
      <c r="K22" s="31" t="str">
        <f>'Core Indicators'!BC22</f>
        <v>x</v>
      </c>
      <c r="L22" s="31">
        <f>'Core Indicators'!BK22</f>
        <v>27</v>
      </c>
      <c r="M22" s="31">
        <f>'Core Indicators'!BS22</f>
        <v>0</v>
      </c>
      <c r="N22" s="31">
        <f>'Core Indicators'!CA22</f>
        <v>0</v>
      </c>
      <c r="O22" s="31" t="e">
        <f>'Core Indicators'!CI22</f>
        <v>#N/A</v>
      </c>
      <c r="P22" s="31">
        <f>'Core Indicators'!CQ22</f>
        <v>0</v>
      </c>
      <c r="Q22" s="31">
        <f>'Core Indicators'!DG22</f>
        <v>981000</v>
      </c>
      <c r="R22" s="31">
        <f>'Core Indicators'!DO22</f>
        <v>0</v>
      </c>
      <c r="S22" s="31">
        <f>'Core Indicators'!DW22</f>
        <v>30000</v>
      </c>
      <c r="T22" s="31">
        <f>'Core Indicators'!EE22</f>
        <v>0</v>
      </c>
      <c r="U22" s="31">
        <f>'Core Indicators'!EM22</f>
        <v>0</v>
      </c>
      <c r="V22" s="31">
        <f>'Core Indicators'!FC22</f>
        <v>2</v>
      </c>
      <c r="W22" s="31">
        <f>'Core Indicators'!FK22</f>
        <v>0</v>
      </c>
      <c r="X22" s="31">
        <f>'Core Indicators'!FS22</f>
        <v>0</v>
      </c>
      <c r="Y22" s="31">
        <f>'Core Indicators'!GA22</f>
        <v>1</v>
      </c>
      <c r="Z22" s="31">
        <f>'Core Indicators'!GI22</f>
        <v>0</v>
      </c>
      <c r="AA22" s="31">
        <f>'Core Indicators'!GQ22</f>
        <v>0</v>
      </c>
      <c r="AB22" s="31">
        <f>'Core Indicators'!GY22</f>
        <v>0</v>
      </c>
      <c r="AC22" s="31">
        <f>'Core Indicators'!HG22</f>
        <v>0</v>
      </c>
      <c r="AD22" s="31">
        <f>'Core Indicators'!HO22</f>
        <v>0</v>
      </c>
      <c r="AE22" s="31">
        <f>'Core Indicators'!HW22</f>
        <v>0</v>
      </c>
      <c r="AF22" s="31">
        <f>'Core Indicators'!IE22</f>
        <v>0</v>
      </c>
      <c r="AG22" s="31">
        <f>'Core Indicators'!IM22</f>
        <v>1</v>
      </c>
    </row>
    <row r="23" spans="1:33" s="32" customFormat="1" ht="20.100000000000001" customHeight="1">
      <c r="A23" s="139" t="str">
        <f>'Core Indicators'!A:A</f>
        <v>Drought in Djibouti</v>
      </c>
      <c r="B23" s="139" t="str">
        <f>'Core Indicators'!B:B</f>
        <v>Drought</v>
      </c>
      <c r="C23" s="139" t="str">
        <f>'Core Indicators'!C23</f>
        <v>DJI003</v>
      </c>
      <c r="D23" s="139" t="str">
        <f>'Core Indicators'!D23</f>
        <v>Djibouti</v>
      </c>
      <c r="E23" s="139" t="str">
        <f>'Core Indicators'!E23</f>
        <v>DJI</v>
      </c>
      <c r="F23" s="30">
        <f>'Core Indicators'!O23</f>
        <v>23180</v>
      </c>
      <c r="G23" s="30">
        <f>'Core Indicators'!W23</f>
        <v>1011000</v>
      </c>
      <c r="H23" s="30">
        <f>'Core Indicators'!AE23</f>
        <v>583000</v>
      </c>
      <c r="I23" s="30" t="str">
        <f>'Core Indicators'!AM23</f>
        <v>x</v>
      </c>
      <c r="J23" s="30">
        <f>'Core Indicators'!AU23</f>
        <v>0</v>
      </c>
      <c r="K23" s="30" t="str">
        <f>'Core Indicators'!BC23</f>
        <v>x</v>
      </c>
      <c r="L23" s="30" t="str">
        <f>'Core Indicators'!BK23</f>
        <v>x</v>
      </c>
      <c r="M23" s="30">
        <f>'Core Indicators'!BS23</f>
        <v>0</v>
      </c>
      <c r="N23" s="30">
        <f>'Core Indicators'!CA23</f>
        <v>0</v>
      </c>
      <c r="O23" s="30" t="e">
        <f>'Core Indicators'!CI23</f>
        <v>#N/A</v>
      </c>
      <c r="P23" s="30" t="str">
        <f>'Core Indicators'!CQ23</f>
        <v>x</v>
      </c>
      <c r="Q23" s="30">
        <f>'Core Indicators'!DG23</f>
        <v>428000</v>
      </c>
      <c r="R23" s="30">
        <f>'Core Indicators'!DO23</f>
        <v>389000</v>
      </c>
      <c r="S23" s="30">
        <f>'Core Indicators'!DW23</f>
        <v>167000</v>
      </c>
      <c r="T23" s="30">
        <f>'Core Indicators'!EE23</f>
        <v>27000</v>
      </c>
      <c r="U23" s="30">
        <f>'Core Indicators'!EM23</f>
        <v>0</v>
      </c>
      <c r="V23" s="30">
        <f>'Core Indicators'!FC23</f>
        <v>5</v>
      </c>
      <c r="W23" s="30">
        <f>'Core Indicators'!FK23</f>
        <v>0</v>
      </c>
      <c r="X23" s="30">
        <f>'Core Indicators'!FS23</f>
        <v>0</v>
      </c>
      <c r="Y23" s="30">
        <f>'Core Indicators'!GA23</f>
        <v>1</v>
      </c>
      <c r="Z23" s="30">
        <f>'Core Indicators'!GI23</f>
        <v>0</v>
      </c>
      <c r="AA23" s="30">
        <f>'Core Indicators'!GQ23</f>
        <v>0</v>
      </c>
      <c r="AB23" s="30">
        <f>'Core Indicators'!GY23</f>
        <v>0</v>
      </c>
      <c r="AC23" s="30">
        <f>'Core Indicators'!HG23</f>
        <v>0</v>
      </c>
      <c r="AD23" s="30">
        <f>'Core Indicators'!HO23</f>
        <v>0</v>
      </c>
      <c r="AE23" s="30">
        <f>'Core Indicators'!HW23</f>
        <v>0</v>
      </c>
      <c r="AF23" s="30">
        <f>'Core Indicators'!IE23</f>
        <v>0</v>
      </c>
      <c r="AG23" s="30">
        <f>'Core Indicators'!IM23</f>
        <v>1</v>
      </c>
    </row>
    <row r="24" spans="1:33" s="32" customFormat="1" ht="20.100000000000001" customHeight="1">
      <c r="A24" s="138" t="str">
        <f>'Core Indicators'!A:A</f>
        <v>Mixed migration flows in Algeria</v>
      </c>
      <c r="B24" s="138" t="str">
        <f>'Core Indicators'!B:B</f>
        <v>International displacement</v>
      </c>
      <c r="C24" s="138" t="str">
        <f>'Core Indicators'!C24</f>
        <v>DZA002</v>
      </c>
      <c r="D24" s="138" t="str">
        <f>'Core Indicators'!D24</f>
        <v>Algeria</v>
      </c>
      <c r="E24" s="138" t="str">
        <f>'Core Indicators'!E24</f>
        <v>DZA</v>
      </c>
      <c r="F24" s="31">
        <f>'Core Indicators'!O24</f>
        <v>2381000</v>
      </c>
      <c r="G24" s="31">
        <f>'Core Indicators'!W24</f>
        <v>43100000</v>
      </c>
      <c r="H24" s="31" t="str">
        <f>'Core Indicators'!AE24</f>
        <v>x</v>
      </c>
      <c r="I24" s="31" t="str">
        <f>'Core Indicators'!AM24</f>
        <v>x</v>
      </c>
      <c r="J24" s="31" t="str">
        <f>'Core Indicators'!AU24</f>
        <v>x</v>
      </c>
      <c r="K24" s="31" t="str">
        <f>'Core Indicators'!BC24</f>
        <v>x</v>
      </c>
      <c r="L24" s="31">
        <f>'Core Indicators'!BK24</f>
        <v>651</v>
      </c>
      <c r="M24" s="31">
        <f>'Core Indicators'!BS24</f>
        <v>0</v>
      </c>
      <c r="N24" s="31">
        <f>'Core Indicators'!CA24</f>
        <v>0</v>
      </c>
      <c r="O24" s="31" t="e">
        <f>'Core Indicators'!CI24</f>
        <v>#N/A</v>
      </c>
      <c r="P24" s="31" t="str">
        <f>'Core Indicators'!CQ24</f>
        <v>x</v>
      </c>
      <c r="Q24" s="31" t="str">
        <f>'Core Indicators'!DG24</f>
        <v>x</v>
      </c>
      <c r="R24" s="31" t="str">
        <f>'Core Indicators'!DO24</f>
        <v>x</v>
      </c>
      <c r="S24" s="31" t="str">
        <f>'Core Indicators'!DW24</f>
        <v>x</v>
      </c>
      <c r="T24" s="31" t="str">
        <f>'Core Indicators'!EE24</f>
        <v>x</v>
      </c>
      <c r="U24" s="31" t="str">
        <f>'Core Indicators'!EM24</f>
        <v>x</v>
      </c>
      <c r="V24" s="31">
        <f>'Core Indicators'!FC24</f>
        <v>2</v>
      </c>
      <c r="W24" s="31" t="str">
        <f>'Core Indicators'!FK24</f>
        <v>x</v>
      </c>
      <c r="X24" s="31" t="str">
        <f>'Core Indicators'!FS24</f>
        <v>x</v>
      </c>
      <c r="Y24" s="31">
        <f>'Core Indicators'!GA24</f>
        <v>1</v>
      </c>
      <c r="Z24" s="31">
        <f>'Core Indicators'!GI24</f>
        <v>0</v>
      </c>
      <c r="AA24" s="31">
        <f>'Core Indicators'!GQ24</f>
        <v>1</v>
      </c>
      <c r="AB24" s="31">
        <f>'Core Indicators'!GY24</f>
        <v>0</v>
      </c>
      <c r="AC24" s="31">
        <f>'Core Indicators'!HG24</f>
        <v>0</v>
      </c>
      <c r="AD24" s="31">
        <f>'Core Indicators'!HO24</f>
        <v>2</v>
      </c>
      <c r="AE24" s="31">
        <f>'Core Indicators'!HW24</f>
        <v>0</v>
      </c>
      <c r="AF24" s="31">
        <f>'Core Indicators'!IE24</f>
        <v>1</v>
      </c>
      <c r="AG24" s="31">
        <f>'Core Indicators'!IM24</f>
        <v>0</v>
      </c>
    </row>
    <row r="25" spans="1:33" s="32" customFormat="1" ht="20.100000000000001" customHeight="1">
      <c r="A25" s="139" t="str">
        <f>'Core Indicators'!A:A</f>
        <v>Sahrawi refugees in Algeria</v>
      </c>
      <c r="B25" s="139" t="str">
        <f>'Core Indicators'!B:B</f>
        <v>International displacement</v>
      </c>
      <c r="C25" s="139" t="str">
        <f>'Core Indicators'!C25</f>
        <v>DZA003</v>
      </c>
      <c r="D25" s="139" t="str">
        <f>'Core Indicators'!D25</f>
        <v>Algeria</v>
      </c>
      <c r="E25" s="139" t="str">
        <f>'Core Indicators'!E25</f>
        <v>DZA</v>
      </c>
      <c r="F25" s="30">
        <f>'Core Indicators'!O25</f>
        <v>159000</v>
      </c>
      <c r="G25" s="30">
        <f>'Core Indicators'!W25</f>
        <v>223000</v>
      </c>
      <c r="H25" s="30">
        <f>'Core Indicators'!AE25</f>
        <v>174000</v>
      </c>
      <c r="I25" s="30">
        <f>'Core Indicators'!AM25</f>
        <v>174000</v>
      </c>
      <c r="J25" s="30" t="str">
        <f>'Core Indicators'!AU25</f>
        <v>x</v>
      </c>
      <c r="K25" s="30" t="str">
        <f>'Core Indicators'!BC25</f>
        <v>x</v>
      </c>
      <c r="L25" s="30">
        <f>'Core Indicators'!BK25</f>
        <v>0</v>
      </c>
      <c r="M25" s="30" t="str">
        <f>'Core Indicators'!BS25</f>
        <v>x</v>
      </c>
      <c r="N25" s="30" t="str">
        <f>'Core Indicators'!CA25</f>
        <v>x</v>
      </c>
      <c r="O25" s="30" t="e">
        <f>'Core Indicators'!CI25</f>
        <v>#N/A</v>
      </c>
      <c r="P25" s="30" t="str">
        <f>'Core Indicators'!CQ25</f>
        <v>x</v>
      </c>
      <c r="Q25" s="30">
        <f>'Core Indicators'!DG25</f>
        <v>49000</v>
      </c>
      <c r="R25" s="30">
        <f>'Core Indicators'!DO25</f>
        <v>84000</v>
      </c>
      <c r="S25" s="30">
        <f>'Core Indicators'!DW25</f>
        <v>90000</v>
      </c>
      <c r="T25" s="30">
        <f>'Core Indicators'!EE25</f>
        <v>0</v>
      </c>
      <c r="U25" s="30">
        <f>'Core Indicators'!EM25</f>
        <v>0</v>
      </c>
      <c r="V25" s="30">
        <f>'Core Indicators'!FC25</f>
        <v>1</v>
      </c>
      <c r="W25" s="30">
        <f>'Core Indicators'!FK25</f>
        <v>0</v>
      </c>
      <c r="X25" s="30">
        <f>'Core Indicators'!FS25</f>
        <v>0</v>
      </c>
      <c r="Y25" s="30">
        <f>'Core Indicators'!GA25</f>
        <v>1</v>
      </c>
      <c r="Z25" s="30">
        <f>'Core Indicators'!GI25</f>
        <v>1</v>
      </c>
      <c r="AA25" s="30">
        <f>'Core Indicators'!GQ25</f>
        <v>2</v>
      </c>
      <c r="AB25" s="30">
        <f>'Core Indicators'!GY25</f>
        <v>0</v>
      </c>
      <c r="AC25" s="30">
        <f>'Core Indicators'!HG25</f>
        <v>0</v>
      </c>
      <c r="AD25" s="30">
        <f>'Core Indicators'!HO25</f>
        <v>0</v>
      </c>
      <c r="AE25" s="30">
        <f>'Core Indicators'!HW25</f>
        <v>0</v>
      </c>
      <c r="AF25" s="30">
        <f>'Core Indicators'!IE25</f>
        <v>1</v>
      </c>
      <c r="AG25" s="30">
        <f>'Core Indicators'!IM25</f>
        <v>2</v>
      </c>
    </row>
    <row r="26" spans="1:33" s="32" customFormat="1" ht="20.100000000000001" customHeight="1">
      <c r="A26" s="138" t="str">
        <f>'Core Indicators'!A:A</f>
        <v>Multiple crises in Algeria</v>
      </c>
      <c r="B26" s="138" t="str">
        <f>'Core Indicators'!B:B</f>
        <v>Multiple crises country</v>
      </c>
      <c r="C26" s="138" t="str">
        <f>'Core Indicators'!C26</f>
        <v>DZA004</v>
      </c>
      <c r="D26" s="138" t="str">
        <f>'Core Indicators'!D26</f>
        <v>Algeria</v>
      </c>
      <c r="E26" s="138" t="str">
        <f>'Core Indicators'!E26</f>
        <v>DZA</v>
      </c>
      <c r="F26" s="31">
        <f>'Core Indicators'!O26</f>
        <v>2381000</v>
      </c>
      <c r="G26" s="31">
        <f>'Core Indicators'!W26</f>
        <v>43100000</v>
      </c>
      <c r="H26" s="31" t="str">
        <f>'Core Indicators'!AE26</f>
        <v>x</v>
      </c>
      <c r="I26" s="31" t="str">
        <f>'Core Indicators'!AM26</f>
        <v>x</v>
      </c>
      <c r="J26" s="31" t="str">
        <f>'Core Indicators'!AU26</f>
        <v>x</v>
      </c>
      <c r="K26" s="31" t="str">
        <f>'Core Indicators'!BC26</f>
        <v>x</v>
      </c>
      <c r="L26" s="31">
        <f>'Core Indicators'!BK26</f>
        <v>651</v>
      </c>
      <c r="M26" s="31" t="str">
        <f>'Core Indicators'!BS26</f>
        <v>x</v>
      </c>
      <c r="N26" s="31" t="str">
        <f>'Core Indicators'!CA26</f>
        <v>x</v>
      </c>
      <c r="O26" s="31" t="e">
        <f>'Core Indicators'!CI26</f>
        <v>#N/A</v>
      </c>
      <c r="P26" s="31" t="str">
        <f>'Core Indicators'!CQ26</f>
        <v>x</v>
      </c>
      <c r="Q26" s="31" t="str">
        <f>'Core Indicators'!DG26</f>
        <v>x</v>
      </c>
      <c r="R26" s="31" t="str">
        <f>'Core Indicators'!DO26</f>
        <v>x</v>
      </c>
      <c r="S26" s="31" t="str">
        <f>'Core Indicators'!DW26</f>
        <v>x</v>
      </c>
      <c r="T26" s="31" t="str">
        <f>'Core Indicators'!EE26</f>
        <v>x</v>
      </c>
      <c r="U26" s="31" t="str">
        <f>'Core Indicators'!EM26</f>
        <v>x</v>
      </c>
      <c r="V26" s="31">
        <f>'Core Indicators'!FC26</f>
        <v>2</v>
      </c>
      <c r="W26" s="31" t="str">
        <f>'Core Indicators'!FK26</f>
        <v>x</v>
      </c>
      <c r="X26" s="31" t="str">
        <f>'Core Indicators'!FS26</f>
        <v>x</v>
      </c>
      <c r="Y26" s="31">
        <f>'Core Indicators'!GA26</f>
        <v>1</v>
      </c>
      <c r="Z26" s="31">
        <f>'Core Indicators'!GI26</f>
        <v>1</v>
      </c>
      <c r="AA26" s="31">
        <f>'Core Indicators'!GQ26</f>
        <v>2</v>
      </c>
      <c r="AB26" s="31">
        <f>'Core Indicators'!GY26</f>
        <v>0</v>
      </c>
      <c r="AC26" s="31">
        <f>'Core Indicators'!HG26</f>
        <v>0</v>
      </c>
      <c r="AD26" s="31">
        <f>'Core Indicators'!HO26</f>
        <v>2</v>
      </c>
      <c r="AE26" s="31">
        <f>'Core Indicators'!HW26</f>
        <v>0</v>
      </c>
      <c r="AF26" s="31">
        <f>'Core Indicators'!IE26</f>
        <v>1</v>
      </c>
      <c r="AG26" s="31">
        <f>'Core Indicators'!IM26</f>
        <v>1</v>
      </c>
    </row>
    <row r="27" spans="1:33" s="32" customFormat="1" ht="20.100000000000001" customHeight="1">
      <c r="A27" s="139" t="str">
        <f>'Core Indicators'!A:A</f>
        <v>Venezuela displacement in Ecuador</v>
      </c>
      <c r="B27" s="139" t="str">
        <f>'Core Indicators'!B:B</f>
        <v>International displacement</v>
      </c>
      <c r="C27" s="139" t="str">
        <f>'Core Indicators'!C27</f>
        <v>ECU002</v>
      </c>
      <c r="D27" s="139" t="str">
        <f>'Core Indicators'!D27</f>
        <v>Ecuador</v>
      </c>
      <c r="E27" s="139" t="str">
        <f>'Core Indicators'!E27</f>
        <v>ECU</v>
      </c>
      <c r="F27" s="30">
        <f>'Core Indicators'!O27</f>
        <v>3449</v>
      </c>
      <c r="G27" s="30">
        <f>'Core Indicators'!W27</f>
        <v>5441000</v>
      </c>
      <c r="H27" s="30">
        <f>'Core Indicators'!AE27</f>
        <v>625000</v>
      </c>
      <c r="I27" s="30">
        <f>'Core Indicators'!AM27</f>
        <v>416000</v>
      </c>
      <c r="J27" s="30" t="str">
        <f>'Core Indicators'!AU27</f>
        <v>x</v>
      </c>
      <c r="K27" s="30" t="str">
        <f>'Core Indicators'!BC27</f>
        <v>x</v>
      </c>
      <c r="L27" s="30">
        <f>'Core Indicators'!BK27</f>
        <v>1</v>
      </c>
      <c r="M27" s="30" t="str">
        <f>'Core Indicators'!BS27</f>
        <v>x</v>
      </c>
      <c r="N27" s="30" t="str">
        <f>'Core Indicators'!CA27</f>
        <v>x</v>
      </c>
      <c r="O27" s="30" t="e">
        <f>'Core Indicators'!CI27</f>
        <v>#N/A</v>
      </c>
      <c r="P27" s="30" t="str">
        <f>'Core Indicators'!CQ27</f>
        <v>x</v>
      </c>
      <c r="Q27" s="30">
        <f>'Core Indicators'!DG27</f>
        <v>4817000</v>
      </c>
      <c r="R27" s="30">
        <f>'Core Indicators'!DO27</f>
        <v>209000</v>
      </c>
      <c r="S27" s="30">
        <f>'Core Indicators'!DW27</f>
        <v>416000</v>
      </c>
      <c r="T27" s="30">
        <f>'Core Indicators'!EE27</f>
        <v>0</v>
      </c>
      <c r="U27" s="30">
        <f>'Core Indicators'!EM27</f>
        <v>0</v>
      </c>
      <c r="V27" s="30">
        <f>'Core Indicators'!FC27</f>
        <v>2</v>
      </c>
      <c r="W27" s="30" t="str">
        <f>'Core Indicators'!FK27</f>
        <v>x</v>
      </c>
      <c r="X27" s="30">
        <f>'Core Indicators'!FS27</f>
        <v>0</v>
      </c>
      <c r="Y27" s="30">
        <f>'Core Indicators'!GA27</f>
        <v>0</v>
      </c>
      <c r="Z27" s="30">
        <f>'Core Indicators'!GI27</f>
        <v>0</v>
      </c>
      <c r="AA27" s="30">
        <f>'Core Indicators'!GQ27</f>
        <v>0</v>
      </c>
      <c r="AB27" s="30">
        <f>'Core Indicators'!GY27</f>
        <v>0</v>
      </c>
      <c r="AC27" s="30">
        <f>'Core Indicators'!HG27</f>
        <v>0</v>
      </c>
      <c r="AD27" s="30">
        <f>'Core Indicators'!HO27</f>
        <v>2</v>
      </c>
      <c r="AE27" s="30">
        <f>'Core Indicators'!HW27</f>
        <v>0</v>
      </c>
      <c r="AF27" s="30">
        <f>'Core Indicators'!IE27</f>
        <v>1</v>
      </c>
      <c r="AG27" s="30">
        <f>'Core Indicators'!IM27</f>
        <v>0</v>
      </c>
    </row>
    <row r="28" spans="1:33" s="32" customFormat="1" ht="20.100000000000001" customHeight="1">
      <c r="A28" s="138" t="str">
        <f>'Core Indicators'!A:A</f>
        <v>Refugee Crisis in Egypt</v>
      </c>
      <c r="B28" s="138" t="str">
        <f>'Core Indicators'!B:B</f>
        <v>International displacement</v>
      </c>
      <c r="C28" s="138" t="str">
        <f>'Core Indicators'!C28</f>
        <v>EGY002</v>
      </c>
      <c r="D28" s="138" t="str">
        <f>'Core Indicators'!D28</f>
        <v>Egypt</v>
      </c>
      <c r="E28" s="138" t="str">
        <f>'Core Indicators'!E28</f>
        <v>EGY</v>
      </c>
      <c r="F28" s="31">
        <f>'Core Indicators'!O28</f>
        <v>91071.77</v>
      </c>
      <c r="G28" s="31">
        <f>'Core Indicators'!W28</f>
        <v>23300000</v>
      </c>
      <c r="H28" s="31">
        <f>'Core Indicators'!AE28</f>
        <v>1435000</v>
      </c>
      <c r="I28" s="31">
        <f>'Core Indicators'!AM28</f>
        <v>503000</v>
      </c>
      <c r="J28" s="31" t="str">
        <f>'Core Indicators'!AU28</f>
        <v>x</v>
      </c>
      <c r="K28" s="31" t="str">
        <f>'Core Indicators'!BC28</f>
        <v>x</v>
      </c>
      <c r="L28" s="31">
        <f>'Core Indicators'!BK28</f>
        <v>0</v>
      </c>
      <c r="M28" s="31" t="str">
        <f>'Core Indicators'!BS28</f>
        <v>x</v>
      </c>
      <c r="N28" s="31" t="str">
        <f>'Core Indicators'!CA28</f>
        <v>x</v>
      </c>
      <c r="O28" s="31" t="e">
        <f>'Core Indicators'!CI28</f>
        <v>#N/A</v>
      </c>
      <c r="P28" s="31" t="str">
        <f>'Core Indicators'!CQ28</f>
        <v>x</v>
      </c>
      <c r="Q28" s="31">
        <f>'Core Indicators'!DG28</f>
        <v>21865000</v>
      </c>
      <c r="R28" s="31">
        <f>'Core Indicators'!DO28</f>
        <v>933000</v>
      </c>
      <c r="S28" s="31">
        <f>'Core Indicators'!DW28</f>
        <v>165000</v>
      </c>
      <c r="T28" s="31">
        <f>'Core Indicators'!EE28</f>
        <v>338000</v>
      </c>
      <c r="U28" s="31">
        <f>'Core Indicators'!EM28</f>
        <v>0</v>
      </c>
      <c r="V28" s="31">
        <f>'Core Indicators'!FC28</f>
        <v>2</v>
      </c>
      <c r="W28" s="31" t="str">
        <f>'Core Indicators'!FK28</f>
        <v>x</v>
      </c>
      <c r="X28" s="31" t="str">
        <f>'Core Indicators'!FS28</f>
        <v>x</v>
      </c>
      <c r="Y28" s="31">
        <f>'Core Indicators'!GA28</f>
        <v>1</v>
      </c>
      <c r="Z28" s="31">
        <f>'Core Indicators'!GI28</f>
        <v>1</v>
      </c>
      <c r="AA28" s="31">
        <f>'Core Indicators'!GQ28</f>
        <v>0</v>
      </c>
      <c r="AB28" s="31">
        <f>'Core Indicators'!GY28</f>
        <v>0</v>
      </c>
      <c r="AC28" s="31">
        <f>'Core Indicators'!HG28</f>
        <v>0</v>
      </c>
      <c r="AD28" s="31">
        <f>'Core Indicators'!HO28</f>
        <v>0</v>
      </c>
      <c r="AE28" s="31">
        <f>'Core Indicators'!HW28</f>
        <v>1</v>
      </c>
      <c r="AF28" s="31">
        <f>'Core Indicators'!IE28</f>
        <v>1</v>
      </c>
      <c r="AG28" s="31">
        <f>'Core Indicators'!IM28</f>
        <v>1</v>
      </c>
    </row>
    <row r="29" spans="1:33" ht="20.100000000000001" customHeight="1">
      <c r="A29" s="139" t="str">
        <f>'Core Indicators'!A:A</f>
        <v>Complex crisis in Eritrea</v>
      </c>
      <c r="B29" s="139" t="str">
        <f>'Core Indicators'!B:B</f>
        <v>Complex crisis</v>
      </c>
      <c r="C29" s="139" t="str">
        <f>'Core Indicators'!C29</f>
        <v>ERI001</v>
      </c>
      <c r="D29" s="139" t="str">
        <f>'Core Indicators'!D29</f>
        <v>Eritrea</v>
      </c>
      <c r="E29" s="139" t="str">
        <f>'Core Indicators'!E29</f>
        <v>ERI</v>
      </c>
      <c r="F29" s="30">
        <f>'Core Indicators'!O29</f>
        <v>101000</v>
      </c>
      <c r="G29" s="30">
        <f>'Core Indicators'!W29</f>
        <v>3227000</v>
      </c>
      <c r="H29" s="30">
        <f>'Core Indicators'!AE29</f>
        <v>2582000</v>
      </c>
      <c r="I29" s="30">
        <f>'Core Indicators'!AM29</f>
        <v>314000</v>
      </c>
      <c r="J29" s="30" t="str">
        <f>'Core Indicators'!AU29</f>
        <v>x</v>
      </c>
      <c r="K29" s="30" t="str">
        <f>'Core Indicators'!BC29</f>
        <v>x</v>
      </c>
      <c r="L29" s="30">
        <f>'Core Indicators'!BK29</f>
        <v>0</v>
      </c>
      <c r="M29" s="30" t="str">
        <f>'Core Indicators'!BS29</f>
        <v>x</v>
      </c>
      <c r="N29" s="30" t="str">
        <f>'Core Indicators'!CA29</f>
        <v>x</v>
      </c>
      <c r="O29" s="30" t="e">
        <f>'Core Indicators'!CI29</f>
        <v>#N/A</v>
      </c>
      <c r="P29" s="30" t="str">
        <f>'Core Indicators'!CQ29</f>
        <v>x</v>
      </c>
      <c r="Q29" s="30">
        <f>'Core Indicators'!DG29</f>
        <v>645000</v>
      </c>
      <c r="R29" s="30">
        <f>'Core Indicators'!DO29</f>
        <v>0</v>
      </c>
      <c r="S29" s="30">
        <f>'Core Indicators'!DW29</f>
        <v>2582000</v>
      </c>
      <c r="T29" s="30">
        <f>'Core Indicators'!EE29</f>
        <v>0</v>
      </c>
      <c r="U29" s="30">
        <f>'Core Indicators'!EM29</f>
        <v>0</v>
      </c>
      <c r="V29" s="30">
        <f>'Core Indicators'!FC29</f>
        <v>5</v>
      </c>
      <c r="W29" s="30" t="str">
        <f>'Core Indicators'!FK29</f>
        <v>x</v>
      </c>
      <c r="X29" s="30" t="str">
        <f>'Core Indicators'!FS29</f>
        <v>x</v>
      </c>
      <c r="Y29" s="30">
        <f>'Core Indicators'!GA29</f>
        <v>3</v>
      </c>
      <c r="Z29" s="30">
        <f>'Core Indicators'!GI29</f>
        <v>0</v>
      </c>
      <c r="AA29" s="30">
        <f>'Core Indicators'!GQ29</f>
        <v>0</v>
      </c>
      <c r="AB29" s="30">
        <f>'Core Indicators'!GY29</f>
        <v>0</v>
      </c>
      <c r="AC29" s="30">
        <f>'Core Indicators'!HG29</f>
        <v>2</v>
      </c>
      <c r="AD29" s="30">
        <f>'Core Indicators'!HO29</f>
        <v>0</v>
      </c>
      <c r="AE29" s="30">
        <f>'Core Indicators'!HW29</f>
        <v>0</v>
      </c>
      <c r="AF29" s="30">
        <f>'Core Indicators'!IE29</f>
        <v>2</v>
      </c>
      <c r="AG29" s="30">
        <f>'Core Indicators'!IM29</f>
        <v>0</v>
      </c>
    </row>
    <row r="30" spans="1:33" ht="20.100000000000001" customHeight="1">
      <c r="A30" s="138" t="str">
        <f>'Core Indicators'!A:A</f>
        <v>Mixed migration flows in spain</v>
      </c>
      <c r="B30" s="138" t="str">
        <f>'Core Indicators'!B:B</f>
        <v>International displacement</v>
      </c>
      <c r="C30" s="138" t="str">
        <f>'Core Indicators'!C30</f>
        <v>ESP002</v>
      </c>
      <c r="D30" s="138" t="str">
        <f>'Core Indicators'!D30</f>
        <v>Spain</v>
      </c>
      <c r="E30" s="138" t="str">
        <f>'Core Indicators'!E30</f>
        <v>ESP</v>
      </c>
      <c r="F30" s="31">
        <f>'Core Indicators'!O30</f>
        <v>92610</v>
      </c>
      <c r="G30" s="31">
        <f>'Core Indicators'!W30</f>
        <v>11983000</v>
      </c>
      <c r="H30" s="31">
        <f>'Core Indicators'!AE30</f>
        <v>40000</v>
      </c>
      <c r="I30" s="31">
        <f>'Core Indicators'!AM30</f>
        <v>40000</v>
      </c>
      <c r="J30" s="31" t="str">
        <f>'Core Indicators'!AU30</f>
        <v>x</v>
      </c>
      <c r="K30" s="31" t="str">
        <f>'Core Indicators'!BC30</f>
        <v>x</v>
      </c>
      <c r="L30" s="31">
        <f>'Core Indicators'!BK30</f>
        <v>225</v>
      </c>
      <c r="M30" s="31" t="str">
        <f>'Core Indicators'!BS30</f>
        <v>x</v>
      </c>
      <c r="N30" s="31" t="str">
        <f>'Core Indicators'!CA30</f>
        <v>x</v>
      </c>
      <c r="O30" s="31" t="e">
        <f>'Core Indicators'!CI30</f>
        <v>#N/A</v>
      </c>
      <c r="P30" s="31" t="str">
        <f>'Core Indicators'!CQ30</f>
        <v>x</v>
      </c>
      <c r="Q30" s="31">
        <f>'Core Indicators'!DG30</f>
        <v>11943000</v>
      </c>
      <c r="R30" s="31">
        <f>'Core Indicators'!DO30</f>
        <v>0</v>
      </c>
      <c r="S30" s="31">
        <f>'Core Indicators'!DW30</f>
        <v>40000</v>
      </c>
      <c r="T30" s="31">
        <f>'Core Indicators'!EE30</f>
        <v>0</v>
      </c>
      <c r="U30" s="31">
        <f>'Core Indicators'!EM30</f>
        <v>0</v>
      </c>
      <c r="V30" s="31">
        <f>'Core Indicators'!FC30</f>
        <v>2</v>
      </c>
      <c r="W30" s="31" t="str">
        <f>'Core Indicators'!FK30</f>
        <v>x</v>
      </c>
      <c r="X30" s="31" t="str">
        <f>'Core Indicators'!FS30</f>
        <v>x</v>
      </c>
      <c r="Y30" s="31" t="str">
        <f>'Core Indicators'!GA30</f>
        <v>x</v>
      </c>
      <c r="Z30" s="31" t="str">
        <f>'Core Indicators'!GI30</f>
        <v>x</v>
      </c>
      <c r="AA30" s="31" t="str">
        <f>'Core Indicators'!GQ30</f>
        <v>x</v>
      </c>
      <c r="AB30" s="31" t="str">
        <f>'Core Indicators'!GY30</f>
        <v>x</v>
      </c>
      <c r="AC30" s="31" t="str">
        <f>'Core Indicators'!HG30</f>
        <v>x</v>
      </c>
      <c r="AD30" s="31" t="str">
        <f>'Core Indicators'!HO30</f>
        <v>x</v>
      </c>
      <c r="AE30" s="31" t="str">
        <f>'Core Indicators'!HW30</f>
        <v>x</v>
      </c>
      <c r="AF30" s="31" t="str">
        <f>'Core Indicators'!IE30</f>
        <v>x</v>
      </c>
      <c r="AG30" s="31" t="str">
        <f>'Core Indicators'!IM30</f>
        <v>x</v>
      </c>
    </row>
    <row r="31" spans="1:33" ht="20.100000000000001" customHeight="1">
      <c r="A31" s="139" t="str">
        <f>'Core Indicators'!A:A</f>
        <v>Complex crisis in Ethiopia</v>
      </c>
      <c r="B31" s="139" t="str">
        <f>'Core Indicators'!B:B</f>
        <v>Complex crisis</v>
      </c>
      <c r="C31" s="139" t="str">
        <f>'Core Indicators'!C31</f>
        <v>ETH001</v>
      </c>
      <c r="D31" s="139" t="str">
        <f>'Core Indicators'!D31</f>
        <v>Ethiopia</v>
      </c>
      <c r="E31" s="139" t="str">
        <f>'Core Indicators'!E31</f>
        <v>ETH</v>
      </c>
      <c r="F31" s="30">
        <f>'Core Indicators'!O31</f>
        <v>1000000</v>
      </c>
      <c r="G31" s="30">
        <f>'Core Indicators'!W31</f>
        <v>103700000</v>
      </c>
      <c r="H31" s="30">
        <f>'Core Indicators'!AE31</f>
        <v>103700000</v>
      </c>
      <c r="I31" s="30">
        <f>'Core Indicators'!AM31</f>
        <v>2737000</v>
      </c>
      <c r="J31" s="30" t="str">
        <f>'Core Indicators'!AU31</f>
        <v>x</v>
      </c>
      <c r="K31" s="30" t="str">
        <f>'Core Indicators'!BC31</f>
        <v>x</v>
      </c>
      <c r="L31" s="30">
        <f>'Core Indicators'!BK31</f>
        <v>3825</v>
      </c>
      <c r="M31" s="30" t="str">
        <f>'Core Indicators'!BS31</f>
        <v>x</v>
      </c>
      <c r="N31" s="30" t="str">
        <f>'Core Indicators'!CA31</f>
        <v>x</v>
      </c>
      <c r="O31" s="30" t="e">
        <f>'Core Indicators'!CI31</f>
        <v>#N/A</v>
      </c>
      <c r="P31" s="30" t="str">
        <f>'Core Indicators'!CQ31</f>
        <v>x</v>
      </c>
      <c r="Q31" s="30">
        <f>'Core Indicators'!DG31</f>
        <v>0</v>
      </c>
      <c r="R31" s="30">
        <f>'Core Indicators'!DO31</f>
        <v>80200000</v>
      </c>
      <c r="S31" s="30">
        <f>'Core Indicators'!DW31</f>
        <v>925000</v>
      </c>
      <c r="T31" s="30">
        <f>'Core Indicators'!EE31</f>
        <v>17150000</v>
      </c>
      <c r="U31" s="30">
        <f>'Core Indicators'!EM31</f>
        <v>5425000</v>
      </c>
      <c r="V31" s="30">
        <f>'Core Indicators'!FC31</f>
        <v>4</v>
      </c>
      <c r="W31" s="30" t="str">
        <f>'Core Indicators'!FK31</f>
        <v>x</v>
      </c>
      <c r="X31" s="30" t="str">
        <f>'Core Indicators'!FS31</f>
        <v>x</v>
      </c>
      <c r="Y31" s="30">
        <f>'Core Indicators'!GA31</f>
        <v>1</v>
      </c>
      <c r="Z31" s="30">
        <f>'Core Indicators'!GI31</f>
        <v>2</v>
      </c>
      <c r="AA31" s="30">
        <f>'Core Indicators'!GQ31</f>
        <v>2</v>
      </c>
      <c r="AB31" s="30">
        <f>'Core Indicators'!GY31</f>
        <v>0</v>
      </c>
      <c r="AC31" s="30">
        <f>'Core Indicators'!HG31</f>
        <v>3</v>
      </c>
      <c r="AD31" s="30">
        <f>'Core Indicators'!HO31</f>
        <v>2</v>
      </c>
      <c r="AE31" s="30">
        <f>'Core Indicators'!HW31</f>
        <v>3</v>
      </c>
      <c r="AF31" s="30">
        <f>'Core Indicators'!IE31</f>
        <v>3</v>
      </c>
      <c r="AG31" s="30">
        <f>'Core Indicators'!IM31</f>
        <v>3</v>
      </c>
    </row>
    <row r="32" spans="1:33" ht="20.100000000000001" customHeight="1">
      <c r="A32" s="138" t="str">
        <f>'Core Indicators'!A:A</f>
        <v>Flood Crisis in Ethiopia</v>
      </c>
      <c r="B32" s="138" t="str">
        <f>'Core Indicators'!B:B</f>
        <v>Flood</v>
      </c>
      <c r="C32" s="138" t="str">
        <f>'Core Indicators'!C32</f>
        <v>ETH002</v>
      </c>
      <c r="D32" s="138" t="str">
        <f>'Core Indicators'!D32</f>
        <v>Ethiopia</v>
      </c>
      <c r="E32" s="138" t="str">
        <f>'Core Indicators'!E32</f>
        <v>ETH</v>
      </c>
      <c r="F32" s="31">
        <f>'Core Indicators'!O32</f>
        <v>742878</v>
      </c>
      <c r="G32" s="31">
        <f>'Core Indicators'!W32</f>
        <v>61952000</v>
      </c>
      <c r="H32" s="31">
        <f>'Core Indicators'!AE32</f>
        <v>1018000</v>
      </c>
      <c r="I32" s="31">
        <f>'Core Indicators'!AM32</f>
        <v>294000</v>
      </c>
      <c r="J32" s="31" t="str">
        <f>'Core Indicators'!AU32</f>
        <v>x</v>
      </c>
      <c r="K32" s="31" t="str">
        <f>'Core Indicators'!BC32</f>
        <v>x</v>
      </c>
      <c r="L32" s="31">
        <f>'Core Indicators'!BK32</f>
        <v>12</v>
      </c>
      <c r="M32" s="31" t="str">
        <f>'Core Indicators'!BS32</f>
        <v>x</v>
      </c>
      <c r="N32" s="31" t="str">
        <f>'Core Indicators'!CA32</f>
        <v>x</v>
      </c>
      <c r="O32" s="31" t="e">
        <f>'Core Indicators'!CI32</f>
        <v>#N/A</v>
      </c>
      <c r="P32" s="31" t="str">
        <f>'Core Indicators'!CQ32</f>
        <v>x</v>
      </c>
      <c r="Q32" s="31">
        <f>'Core Indicators'!DG32</f>
        <v>61221000</v>
      </c>
      <c r="R32" s="31">
        <f>'Core Indicators'!DO32</f>
        <v>221000</v>
      </c>
      <c r="S32" s="31">
        <f>'Core Indicators'!DW32</f>
        <v>401000</v>
      </c>
      <c r="T32" s="31">
        <f>'Core Indicators'!EE32</f>
        <v>0</v>
      </c>
      <c r="U32" s="31">
        <f>'Core Indicators'!EM32</f>
        <v>0</v>
      </c>
      <c r="V32" s="31">
        <f>'Core Indicators'!FC32</f>
        <v>3</v>
      </c>
      <c r="W32" s="31" t="str">
        <f>'Core Indicators'!FK32</f>
        <v>x</v>
      </c>
      <c r="X32" s="31" t="str">
        <f>'Core Indicators'!FS32</f>
        <v>x</v>
      </c>
      <c r="Y32" s="31" t="str">
        <f>'Core Indicators'!GA32</f>
        <v>x</v>
      </c>
      <c r="Z32" s="31" t="str">
        <f>'Core Indicators'!GI32</f>
        <v>x</v>
      </c>
      <c r="AA32" s="31" t="str">
        <f>'Core Indicators'!GQ32</f>
        <v>x</v>
      </c>
      <c r="AB32" s="31" t="str">
        <f>'Core Indicators'!GY32</f>
        <v>x</v>
      </c>
      <c r="AC32" s="31" t="str">
        <f>'Core Indicators'!HG32</f>
        <v>x</v>
      </c>
      <c r="AD32" s="31" t="str">
        <f>'Core Indicators'!HO32</f>
        <v>x</v>
      </c>
      <c r="AE32" s="31" t="str">
        <f>'Core Indicators'!HW32</f>
        <v>x</v>
      </c>
      <c r="AF32" s="31" t="str">
        <f>'Core Indicators'!IE32</f>
        <v>x</v>
      </c>
      <c r="AG32" s="31">
        <f>'Core Indicators'!IM32</f>
        <v>2</v>
      </c>
    </row>
    <row r="33" spans="1:33" ht="20.100000000000001" customHeight="1">
      <c r="A33" s="139" t="str">
        <f>'Core Indicators'!A:A</f>
        <v>International Displacement</v>
      </c>
      <c r="B33" s="139" t="str">
        <f>'Core Indicators'!B:B</f>
        <v>International displacement</v>
      </c>
      <c r="C33" s="139" t="str">
        <f>'Core Indicators'!C33</f>
        <v>ETH003</v>
      </c>
      <c r="D33" s="139" t="str">
        <f>'Core Indicators'!D33</f>
        <v>Ethiopia</v>
      </c>
      <c r="E33" s="139" t="str">
        <f>'Core Indicators'!E33</f>
        <v>ETH</v>
      </c>
      <c r="F33" s="30">
        <f>'Core Indicators'!O33</f>
        <v>907050</v>
      </c>
      <c r="G33" s="30">
        <f>'Core Indicators'!W33</f>
        <v>72381000</v>
      </c>
      <c r="H33" s="30">
        <f>'Core Indicators'!AE33</f>
        <v>769000</v>
      </c>
      <c r="I33" s="30">
        <f>'Core Indicators'!AM33</f>
        <v>769000</v>
      </c>
      <c r="J33" s="30" t="str">
        <f>'Core Indicators'!AU33</f>
        <v>x</v>
      </c>
      <c r="K33" s="30" t="str">
        <f>'Core Indicators'!BC33</f>
        <v>x</v>
      </c>
      <c r="L33" s="30" t="str">
        <f>'Core Indicators'!BK33</f>
        <v>x</v>
      </c>
      <c r="M33" s="30" t="str">
        <f>'Core Indicators'!BS33</f>
        <v>x</v>
      </c>
      <c r="N33" s="30" t="str">
        <f>'Core Indicators'!CA33</f>
        <v>x</v>
      </c>
      <c r="O33" s="30" t="e">
        <f>'Core Indicators'!CI33</f>
        <v>#N/A</v>
      </c>
      <c r="P33" s="30" t="str">
        <f>'Core Indicators'!CQ33</f>
        <v>x</v>
      </c>
      <c r="Q33" s="30">
        <f>'Core Indicators'!DG33</f>
        <v>71612000</v>
      </c>
      <c r="R33" s="30">
        <f>'Core Indicators'!DO33</f>
        <v>0</v>
      </c>
      <c r="S33" s="30">
        <f>'Core Indicators'!DW33</f>
        <v>769000</v>
      </c>
      <c r="T33" s="30">
        <f>'Core Indicators'!EE33</f>
        <v>0</v>
      </c>
      <c r="U33" s="30">
        <f>'Core Indicators'!EM33</f>
        <v>0</v>
      </c>
      <c r="V33" s="30">
        <f>'Core Indicators'!FC33</f>
        <v>3</v>
      </c>
      <c r="W33" s="30" t="str">
        <f>'Core Indicators'!FK33</f>
        <v>x</v>
      </c>
      <c r="X33" s="30" t="str">
        <f>'Core Indicators'!FS33</f>
        <v>x</v>
      </c>
      <c r="Y33" s="30">
        <f>'Core Indicators'!GA33</f>
        <v>2</v>
      </c>
      <c r="Z33" s="30">
        <f>'Core Indicators'!GI33</f>
        <v>1</v>
      </c>
      <c r="AA33" s="30">
        <f>'Core Indicators'!GQ33</f>
        <v>2</v>
      </c>
      <c r="AB33" s="30">
        <f>'Core Indicators'!GY33</f>
        <v>0</v>
      </c>
      <c r="AC33" s="30">
        <f>'Core Indicators'!HG33</f>
        <v>2</v>
      </c>
      <c r="AD33" s="30">
        <f>'Core Indicators'!HO33</f>
        <v>2</v>
      </c>
      <c r="AE33" s="30">
        <f>'Core Indicators'!HW33</f>
        <v>1</v>
      </c>
      <c r="AF33" s="30">
        <f>'Core Indicators'!IE33</f>
        <v>3</v>
      </c>
      <c r="AG33" s="30" t="str">
        <f>'Core Indicators'!IM33</f>
        <v>x</v>
      </c>
    </row>
    <row r="34" spans="1:33" ht="20.100000000000001" customHeight="1">
      <c r="A34" s="138" t="str">
        <f>'Core Indicators'!A:A</f>
        <v>Crisis in Tigray</v>
      </c>
      <c r="B34" s="138" t="str">
        <f>'Core Indicators'!B:B</f>
        <v>Conflict</v>
      </c>
      <c r="C34" s="138" t="str">
        <f>'Core Indicators'!C34</f>
        <v>ETH004</v>
      </c>
      <c r="D34" s="138" t="str">
        <f>'Core Indicators'!D34</f>
        <v>Ethiopia</v>
      </c>
      <c r="E34" s="138" t="str">
        <f>'Core Indicators'!E34</f>
        <v>ETH</v>
      </c>
      <c r="F34" s="31">
        <f>'Core Indicators'!O34</f>
        <v>50079</v>
      </c>
      <c r="G34" s="31">
        <f>'Core Indicators'!W34</f>
        <v>5156000</v>
      </c>
      <c r="H34" s="31">
        <f>'Core Indicators'!AE34</f>
        <v>5156000</v>
      </c>
      <c r="I34" s="31">
        <f>'Core Indicators'!AM34</f>
        <v>347000</v>
      </c>
      <c r="J34" s="31" t="str">
        <f>'Core Indicators'!AU34</f>
        <v>x</v>
      </c>
      <c r="K34" s="31" t="e">
        <f>'Core Indicators'!BC34</f>
        <v>#N/A</v>
      </c>
      <c r="L34" s="31" t="str">
        <f>'Core Indicators'!BK34</f>
        <v>x</v>
      </c>
      <c r="M34" s="31" t="e">
        <f>'Core Indicators'!BS34</f>
        <v>#N/A</v>
      </c>
      <c r="N34" s="31" t="e">
        <f>'Core Indicators'!CA34</f>
        <v>#N/A</v>
      </c>
      <c r="O34" s="31" t="e">
        <f>'Core Indicators'!CI34</f>
        <v>#N/A</v>
      </c>
      <c r="P34" s="31" t="e">
        <f>'Core Indicators'!CQ34</f>
        <v>#N/A</v>
      </c>
      <c r="Q34" s="31">
        <f>'Core Indicators'!DG34</f>
        <v>0</v>
      </c>
      <c r="R34" s="31">
        <f>'Core Indicators'!DO34</f>
        <v>0</v>
      </c>
      <c r="S34" s="31">
        <f>'Core Indicators'!DW34</f>
        <v>5126000</v>
      </c>
      <c r="T34" s="31">
        <f>'Core Indicators'!EE34</f>
        <v>0</v>
      </c>
      <c r="U34" s="31">
        <f>'Core Indicators'!EM34</f>
        <v>30000</v>
      </c>
      <c r="V34" s="31">
        <f>'Core Indicators'!FC34</f>
        <v>4</v>
      </c>
      <c r="W34" s="31" t="e">
        <f>'Core Indicators'!FK34</f>
        <v>#N/A</v>
      </c>
      <c r="X34" s="31" t="e">
        <f>'Core Indicators'!FS34</f>
        <v>#N/A</v>
      </c>
      <c r="Y34" s="31">
        <f>'Core Indicators'!GA34</f>
        <v>2</v>
      </c>
      <c r="Z34" s="31">
        <f>'Core Indicators'!GI34</f>
        <v>2</v>
      </c>
      <c r="AA34" s="31">
        <f>'Core Indicators'!GQ34</f>
        <v>3</v>
      </c>
      <c r="AB34" s="31">
        <f>'Core Indicators'!GY34</f>
        <v>3</v>
      </c>
      <c r="AC34" s="31">
        <f>'Core Indicators'!HG34</f>
        <v>2</v>
      </c>
      <c r="AD34" s="31">
        <f>'Core Indicators'!HO34</f>
        <v>0</v>
      </c>
      <c r="AE34" s="31">
        <f>'Core Indicators'!HW34</f>
        <v>3</v>
      </c>
      <c r="AF34" s="31">
        <f>'Core Indicators'!IE34</f>
        <v>3</v>
      </c>
      <c r="AG34" s="31">
        <f>'Core Indicators'!IM34</f>
        <v>3</v>
      </c>
    </row>
    <row r="35" spans="1:33" ht="20.100000000000001" customHeight="1">
      <c r="A35" s="139" t="str">
        <f>'Core Indicators'!A:A</f>
        <v>Tropical cyclone Yasa in Fiji</v>
      </c>
      <c r="B35" s="139" t="str">
        <f>'Core Indicators'!B:B</f>
        <v>Tropical cyclone</v>
      </c>
      <c r="C35" s="139" t="str">
        <f>'Core Indicators'!C35</f>
        <v>FJI002</v>
      </c>
      <c r="D35" s="139" t="str">
        <f>'Core Indicators'!D35</f>
        <v>Fiji</v>
      </c>
      <c r="E35" s="139" t="str">
        <f>'Core Indicators'!E35</f>
        <v>FJI</v>
      </c>
      <c r="F35" s="30">
        <f>'Core Indicators'!O35</f>
        <v>18274</v>
      </c>
      <c r="G35" s="30">
        <f>'Core Indicators'!W35</f>
        <v>890000</v>
      </c>
      <c r="H35" s="30">
        <f>'Core Indicators'!AE35</f>
        <v>93000</v>
      </c>
      <c r="I35" s="30">
        <f>'Core Indicators'!AM35</f>
        <v>1000</v>
      </c>
      <c r="J35" s="30" t="str">
        <f>'Core Indicators'!AU35</f>
        <v>x</v>
      </c>
      <c r="K35" s="30" t="str">
        <f>'Core Indicators'!BC35</f>
        <v>x</v>
      </c>
      <c r="L35" s="30">
        <f>'Core Indicators'!BK35</f>
        <v>4</v>
      </c>
      <c r="M35" s="30">
        <f>'Core Indicators'!BS35</f>
        <v>3102</v>
      </c>
      <c r="N35" s="30">
        <f>'Core Indicators'!CA35</f>
        <v>1002</v>
      </c>
      <c r="O35" s="30" t="e">
        <f>'Core Indicators'!CI35</f>
        <v>#N/A</v>
      </c>
      <c r="P35" s="30">
        <f>'Core Indicators'!CQ35</f>
        <v>5300000</v>
      </c>
      <c r="Q35" s="30">
        <f>'Core Indicators'!DG35</f>
        <v>797000</v>
      </c>
      <c r="R35" s="30">
        <f>'Core Indicators'!DO35</f>
        <v>80000</v>
      </c>
      <c r="S35" s="30">
        <f>'Core Indicators'!DW35</f>
        <v>13000</v>
      </c>
      <c r="T35" s="30">
        <f>'Core Indicators'!EE35</f>
        <v>0</v>
      </c>
      <c r="U35" s="30">
        <f>'Core Indicators'!EM35</f>
        <v>0</v>
      </c>
      <c r="V35" s="30">
        <f>'Core Indicators'!FC35</f>
        <v>2</v>
      </c>
      <c r="W35" s="30">
        <f>'Core Indicators'!FK35</f>
        <v>0</v>
      </c>
      <c r="X35" s="30">
        <f>'Core Indicators'!FS35</f>
        <v>0</v>
      </c>
      <c r="Y35" s="30">
        <f>'Core Indicators'!GA35</f>
        <v>1</v>
      </c>
      <c r="Z35" s="30">
        <f>'Core Indicators'!GI35</f>
        <v>1</v>
      </c>
      <c r="AA35" s="30">
        <f>'Core Indicators'!GQ35</f>
        <v>0</v>
      </c>
      <c r="AB35" s="30">
        <f>'Core Indicators'!GY35</f>
        <v>0</v>
      </c>
      <c r="AC35" s="30">
        <f>'Core Indicators'!HG35</f>
        <v>0</v>
      </c>
      <c r="AD35" s="30">
        <f>'Core Indicators'!HO35</f>
        <v>0</v>
      </c>
      <c r="AE35" s="30">
        <f>'Core Indicators'!HW35</f>
        <v>0</v>
      </c>
      <c r="AF35" s="30">
        <f>'Core Indicators'!IE35</f>
        <v>0</v>
      </c>
      <c r="AG35" s="30">
        <f>'Core Indicators'!IM35</f>
        <v>2</v>
      </c>
    </row>
    <row r="36" spans="1:33" ht="20.100000000000001" customHeight="1">
      <c r="A36" s="138" t="str">
        <f>'Core Indicators'!A:A</f>
        <v>Mixed migration flows in Greece</v>
      </c>
      <c r="B36" s="138" t="str">
        <f>'Core Indicators'!B:B</f>
        <v>International displacement</v>
      </c>
      <c r="C36" s="138" t="str">
        <f>'Core Indicators'!C36</f>
        <v>GRC002</v>
      </c>
      <c r="D36" s="138" t="str">
        <f>'Core Indicators'!D36</f>
        <v>Greece</v>
      </c>
      <c r="E36" s="138" t="str">
        <f>'Core Indicators'!E36</f>
        <v>GRC</v>
      </c>
      <c r="F36" s="31">
        <f>'Core Indicators'!O36</f>
        <v>3364.07</v>
      </c>
      <c r="G36" s="31">
        <f>'Core Indicators'!W36</f>
        <v>364000</v>
      </c>
      <c r="H36" s="31">
        <f>'Core Indicators'!AE36</f>
        <v>119000</v>
      </c>
      <c r="I36" s="31">
        <f>'Core Indicators'!AM36</f>
        <v>119000</v>
      </c>
      <c r="J36" s="31">
        <f>'Core Indicators'!AU36</f>
        <v>0</v>
      </c>
      <c r="K36" s="31" t="str">
        <f>'Core Indicators'!BC36</f>
        <v>x</v>
      </c>
      <c r="L36" s="31">
        <f>'Core Indicators'!BK36</f>
        <v>16</v>
      </c>
      <c r="M36" s="31" t="str">
        <f>'Core Indicators'!BS36</f>
        <v>x</v>
      </c>
      <c r="N36" s="31" t="str">
        <f>'Core Indicators'!CA36</f>
        <v>x</v>
      </c>
      <c r="O36" s="31" t="e">
        <f>'Core Indicators'!CI36</f>
        <v>#N/A</v>
      </c>
      <c r="P36" s="31" t="str">
        <f>'Core Indicators'!CQ36</f>
        <v>x</v>
      </c>
      <c r="Q36" s="31">
        <f>'Core Indicators'!DG36</f>
        <v>245000</v>
      </c>
      <c r="R36" s="31">
        <f>'Core Indicators'!DO36</f>
        <v>101000</v>
      </c>
      <c r="S36" s="31">
        <f>'Core Indicators'!DW36</f>
        <v>18000</v>
      </c>
      <c r="T36" s="31">
        <f>'Core Indicators'!EE36</f>
        <v>0</v>
      </c>
      <c r="U36" s="31">
        <f>'Core Indicators'!EM36</f>
        <v>0</v>
      </c>
      <c r="V36" s="31">
        <f>'Core Indicators'!FC36</f>
        <v>2</v>
      </c>
      <c r="W36" s="31" t="str">
        <f>'Core Indicators'!FK36</f>
        <v>x</v>
      </c>
      <c r="X36" s="31" t="str">
        <f>'Core Indicators'!FS36</f>
        <v>x</v>
      </c>
      <c r="Y36" s="31">
        <f>'Core Indicators'!GA36</f>
        <v>0</v>
      </c>
      <c r="Z36" s="31">
        <f>'Core Indicators'!GI36</f>
        <v>0</v>
      </c>
      <c r="AA36" s="31">
        <f>'Core Indicators'!GQ36</f>
        <v>1</v>
      </c>
      <c r="AB36" s="31">
        <f>'Core Indicators'!GY36</f>
        <v>0</v>
      </c>
      <c r="AC36" s="31">
        <f>'Core Indicators'!HG36</f>
        <v>0</v>
      </c>
      <c r="AD36" s="31">
        <f>'Core Indicators'!HO36</f>
        <v>2</v>
      </c>
      <c r="AE36" s="31">
        <f>'Core Indicators'!HW36</f>
        <v>0</v>
      </c>
      <c r="AF36" s="31">
        <f>'Core Indicators'!IE36</f>
        <v>0</v>
      </c>
      <c r="AG36" s="31">
        <f>'Core Indicators'!IM36</f>
        <v>0</v>
      </c>
    </row>
    <row r="37" spans="1:33" ht="20.100000000000001" customHeight="1">
      <c r="A37" s="139" t="str">
        <f>'Core Indicators'!A:A</f>
        <v>Complex crisis in Guatemala</v>
      </c>
      <c r="B37" s="139" t="str">
        <f>'Core Indicators'!B:B</f>
        <v>Complex crisis</v>
      </c>
      <c r="C37" s="139" t="str">
        <f>'Core Indicators'!C37</f>
        <v>GTM001</v>
      </c>
      <c r="D37" s="139" t="str">
        <f>'Core Indicators'!D37</f>
        <v>Guatemala</v>
      </c>
      <c r="E37" s="139" t="str">
        <f>'Core Indicators'!E37</f>
        <v>GTM</v>
      </c>
      <c r="F37" s="30">
        <f>'Core Indicators'!O37</f>
        <v>107160</v>
      </c>
      <c r="G37" s="30">
        <f>'Core Indicators'!W37</f>
        <v>14900000</v>
      </c>
      <c r="H37" s="30">
        <f>'Core Indicators'!AE37</f>
        <v>5500000</v>
      </c>
      <c r="I37" s="30">
        <f>'Core Indicators'!AM37</f>
        <v>242000</v>
      </c>
      <c r="J37" s="30" t="str">
        <f>'Core Indicators'!AU37</f>
        <v>x</v>
      </c>
      <c r="K37" s="30">
        <f>'Core Indicators'!BC37</f>
        <v>1678</v>
      </c>
      <c r="L37" s="30">
        <f>'Core Indicators'!BK37</f>
        <v>1876</v>
      </c>
      <c r="M37" s="30">
        <f>'Core Indicators'!BS37</f>
        <v>0</v>
      </c>
      <c r="N37" s="30">
        <f>'Core Indicators'!CA37</f>
        <v>0</v>
      </c>
      <c r="O37" s="30" t="e">
        <f>'Core Indicators'!CI37</f>
        <v>#N/A</v>
      </c>
      <c r="P37" s="30" t="str">
        <f>'Core Indicators'!CQ37</f>
        <v>x</v>
      </c>
      <c r="Q37" s="30">
        <f>'Core Indicators'!DG37</f>
        <v>4931000</v>
      </c>
      <c r="R37" s="30">
        <f>'Core Indicators'!DO37</f>
        <v>6669000</v>
      </c>
      <c r="S37" s="30">
        <f>'Core Indicators'!DW37</f>
        <v>2872000</v>
      </c>
      <c r="T37" s="30">
        <f>'Core Indicators'!EE37</f>
        <v>428000</v>
      </c>
      <c r="U37" s="30">
        <f>'Core Indicators'!EM37</f>
        <v>0</v>
      </c>
      <c r="V37" s="30">
        <f>'Core Indicators'!FC37</f>
        <v>3</v>
      </c>
      <c r="W37" s="30" t="str">
        <f>'Core Indicators'!FK37</f>
        <v>x</v>
      </c>
      <c r="X37" s="30" t="str">
        <f>'Core Indicators'!FS37</f>
        <v>x</v>
      </c>
      <c r="Y37" s="30">
        <f>'Core Indicators'!GA37</f>
        <v>0</v>
      </c>
      <c r="Z37" s="30">
        <f>'Core Indicators'!GI37</f>
        <v>1</v>
      </c>
      <c r="AA37" s="30">
        <f>'Core Indicators'!GQ37</f>
        <v>0</v>
      </c>
      <c r="AB37" s="30">
        <f>'Core Indicators'!GY37</f>
        <v>1</v>
      </c>
      <c r="AC37" s="30">
        <f>'Core Indicators'!HG37</f>
        <v>0</v>
      </c>
      <c r="AD37" s="30">
        <f>'Core Indicators'!HO37</f>
        <v>2</v>
      </c>
      <c r="AE37" s="30">
        <f>'Core Indicators'!HW37</f>
        <v>0</v>
      </c>
      <c r="AF37" s="30">
        <f>'Core Indicators'!IE37</f>
        <v>0</v>
      </c>
      <c r="AG37" s="30">
        <f>'Core Indicators'!IM37</f>
        <v>1</v>
      </c>
    </row>
    <row r="38" spans="1:33" ht="20.100000000000001" customHeight="1">
      <c r="A38" s="138" t="str">
        <f>'Core Indicators'!A:A</f>
        <v>Hurricane Eta and Iota in Guatemala</v>
      </c>
      <c r="B38" s="138" t="str">
        <f>'Core Indicators'!B:B</f>
        <v>Tropical cyclone</v>
      </c>
      <c r="C38" s="138" t="str">
        <f>'Core Indicators'!C38</f>
        <v>GTM003</v>
      </c>
      <c r="D38" s="138" t="str">
        <f>'Core Indicators'!D38</f>
        <v>Guatemala</v>
      </c>
      <c r="E38" s="138" t="str">
        <f>'Core Indicators'!E38</f>
        <v>GTM</v>
      </c>
      <c r="F38" s="31">
        <f>'Core Indicators'!O38</f>
        <v>96841</v>
      </c>
      <c r="G38" s="31">
        <f>'Core Indicators'!W38</f>
        <v>9540000</v>
      </c>
      <c r="H38" s="31">
        <f>'Core Indicators'!AE38</f>
        <v>2439000</v>
      </c>
      <c r="I38" s="31">
        <f>'Core Indicators'!AM38</f>
        <v>210000</v>
      </c>
      <c r="J38" s="31">
        <f>'Core Indicators'!AU38</f>
        <v>30</v>
      </c>
      <c r="K38" s="31" t="str">
        <f>'Core Indicators'!BC38</f>
        <v>x</v>
      </c>
      <c r="L38" s="31">
        <f>'Core Indicators'!BK38</f>
        <v>61</v>
      </c>
      <c r="M38" s="31">
        <f>'Core Indicators'!BS38</f>
        <v>74237</v>
      </c>
      <c r="N38" s="31">
        <f>'Core Indicators'!CA38</f>
        <v>4133</v>
      </c>
      <c r="O38" s="31" t="e">
        <f>'Core Indicators'!CI38</f>
        <v>#N/A</v>
      </c>
      <c r="P38" s="31" t="str">
        <f>'Core Indicators'!CQ38</f>
        <v>x</v>
      </c>
      <c r="Q38" s="31">
        <f>'Core Indicators'!DG38</f>
        <v>7101000</v>
      </c>
      <c r="R38" s="31">
        <f>'Core Indicators'!DO38</f>
        <v>639000</v>
      </c>
      <c r="S38" s="31">
        <f>'Core Indicators'!DW38</f>
        <v>1800000</v>
      </c>
      <c r="T38" s="31">
        <f>'Core Indicators'!EE38</f>
        <v>0</v>
      </c>
      <c r="U38" s="31">
        <f>'Core Indicators'!EM38</f>
        <v>0</v>
      </c>
      <c r="V38" s="31">
        <f>'Core Indicators'!FC38</f>
        <v>3</v>
      </c>
      <c r="W38" s="31" t="e">
        <f>'Core Indicators'!FK38</f>
        <v>#N/A</v>
      </c>
      <c r="X38" s="31" t="e">
        <f>'Core Indicators'!FS38</f>
        <v>#N/A</v>
      </c>
      <c r="Y38" s="31">
        <f>'Core Indicators'!GA38</f>
        <v>0</v>
      </c>
      <c r="Z38" s="31">
        <f>'Core Indicators'!GI38</f>
        <v>0</v>
      </c>
      <c r="AA38" s="31">
        <f>'Core Indicators'!GQ38</f>
        <v>0</v>
      </c>
      <c r="AB38" s="31">
        <f>'Core Indicators'!GY38</f>
        <v>0</v>
      </c>
      <c r="AC38" s="31">
        <f>'Core Indicators'!HG38</f>
        <v>0</v>
      </c>
      <c r="AD38" s="31">
        <f>'Core Indicators'!HO38</f>
        <v>0</v>
      </c>
      <c r="AE38" s="31">
        <f>'Core Indicators'!HW38</f>
        <v>1</v>
      </c>
      <c r="AF38" s="31">
        <f>'Core Indicators'!IE38</f>
        <v>0</v>
      </c>
      <c r="AG38" s="31">
        <f>'Core Indicators'!IM38</f>
        <v>3</v>
      </c>
    </row>
    <row r="39" spans="1:33" ht="20.100000000000001" customHeight="1">
      <c r="A39" s="139" t="str">
        <f>'Core Indicators'!A:A</f>
        <v>Complex crisis in Honduras</v>
      </c>
      <c r="B39" s="139" t="str">
        <f>'Core Indicators'!B:B</f>
        <v>Complex crisis</v>
      </c>
      <c r="C39" s="139" t="str">
        <f>'Core Indicators'!C39</f>
        <v>HND001</v>
      </c>
      <c r="D39" s="139" t="str">
        <f>'Core Indicators'!D39</f>
        <v>Honduras</v>
      </c>
      <c r="E39" s="139" t="str">
        <f>'Core Indicators'!E39</f>
        <v>HND</v>
      </c>
      <c r="F39" s="30">
        <f>'Core Indicators'!O39</f>
        <v>111890</v>
      </c>
      <c r="G39" s="30">
        <f>'Core Indicators'!W39</f>
        <v>9158000</v>
      </c>
      <c r="H39" s="30">
        <f>'Core Indicators'!AE39</f>
        <v>2700000</v>
      </c>
      <c r="I39" s="30">
        <f>'Core Indicators'!AM39</f>
        <v>247000</v>
      </c>
      <c r="J39" s="30">
        <f>'Core Indicators'!AU39</f>
        <v>75122</v>
      </c>
      <c r="K39" s="30">
        <f>'Core Indicators'!BC39</f>
        <v>7103</v>
      </c>
      <c r="L39" s="30">
        <f>'Core Indicators'!BK39</f>
        <v>1882</v>
      </c>
      <c r="M39" s="30" t="str">
        <f>'Core Indicators'!BS39</f>
        <v>x</v>
      </c>
      <c r="N39" s="30" t="str">
        <f>'Core Indicators'!CA39</f>
        <v>x</v>
      </c>
      <c r="O39" s="30" t="e">
        <f>'Core Indicators'!CI39</f>
        <v>#N/A</v>
      </c>
      <c r="P39" s="30">
        <f>'Core Indicators'!CQ39</f>
        <v>12965</v>
      </c>
      <c r="Q39" s="30">
        <f>'Core Indicators'!DG39</f>
        <v>6458000</v>
      </c>
      <c r="R39" s="30">
        <f>'Core Indicators'!DO39</f>
        <v>1400000</v>
      </c>
      <c r="S39" s="30">
        <f>'Core Indicators'!DW39</f>
        <v>950000</v>
      </c>
      <c r="T39" s="30">
        <f>'Core Indicators'!EE39</f>
        <v>350000</v>
      </c>
      <c r="U39" s="30">
        <f>'Core Indicators'!EM39</f>
        <v>0</v>
      </c>
      <c r="V39" s="30">
        <f>'Core Indicators'!FC39</f>
        <v>3</v>
      </c>
      <c r="W39" s="30" t="str">
        <f>'Core Indicators'!FK39</f>
        <v>x</v>
      </c>
      <c r="X39" s="30" t="str">
        <f>'Core Indicators'!FS39</f>
        <v>x</v>
      </c>
      <c r="Y39" s="30">
        <f>'Core Indicators'!GA39</f>
        <v>0</v>
      </c>
      <c r="Z39" s="30">
        <f>'Core Indicators'!GI39</f>
        <v>2</v>
      </c>
      <c r="AA39" s="30">
        <f>'Core Indicators'!GQ39</f>
        <v>1</v>
      </c>
      <c r="AB39" s="30">
        <f>'Core Indicators'!GY39</f>
        <v>1</v>
      </c>
      <c r="AC39" s="30">
        <f>'Core Indicators'!HG39</f>
        <v>0</v>
      </c>
      <c r="AD39" s="30">
        <f>'Core Indicators'!HO39</f>
        <v>2</v>
      </c>
      <c r="AE39" s="30">
        <f>'Core Indicators'!HW39</f>
        <v>1</v>
      </c>
      <c r="AF39" s="30">
        <f>'Core Indicators'!IE39</f>
        <v>0</v>
      </c>
      <c r="AG39" s="30">
        <f>'Core Indicators'!IM39</f>
        <v>0</v>
      </c>
    </row>
    <row r="40" spans="1:33" ht="20.100000000000001" customHeight="1">
      <c r="A40" s="138" t="str">
        <f>'Core Indicators'!A:A</f>
        <v>Hurricane Eta and Iota in Honduras</v>
      </c>
      <c r="B40" s="138" t="str">
        <f>'Core Indicators'!B:B</f>
        <v>Tropical cyclone</v>
      </c>
      <c r="C40" s="138" t="str">
        <f>'Core Indicators'!C40</f>
        <v>HND002</v>
      </c>
      <c r="D40" s="138" t="str">
        <f>'Core Indicators'!D40</f>
        <v>Honduras</v>
      </c>
      <c r="E40" s="138" t="str">
        <f>'Core Indicators'!E40</f>
        <v>HND</v>
      </c>
      <c r="F40" s="31">
        <f>'Core Indicators'!O40</f>
        <v>112490</v>
      </c>
      <c r="G40" s="31">
        <f>'Core Indicators'!W40</f>
        <v>7490000</v>
      </c>
      <c r="H40" s="31">
        <f>'Core Indicators'!AE40</f>
        <v>4700000</v>
      </c>
      <c r="I40" s="31">
        <f>'Core Indicators'!AM40</f>
        <v>96000</v>
      </c>
      <c r="J40" s="31" t="str">
        <f>'Core Indicators'!AU40</f>
        <v>x</v>
      </c>
      <c r="K40" s="31" t="str">
        <f>'Core Indicators'!BC40</f>
        <v>x</v>
      </c>
      <c r="L40" s="31">
        <f>'Core Indicators'!BK40</f>
        <v>98</v>
      </c>
      <c r="M40" s="31">
        <f>'Core Indicators'!BS40</f>
        <v>28000</v>
      </c>
      <c r="N40" s="31" t="str">
        <f>'Core Indicators'!CA40</f>
        <v>x</v>
      </c>
      <c r="O40" s="31" t="e">
        <f>'Core Indicators'!CI40</f>
        <v>#N/A</v>
      </c>
      <c r="P40" s="31" t="str">
        <f>'Core Indicators'!CQ40</f>
        <v>x</v>
      </c>
      <c r="Q40" s="31">
        <f>'Core Indicators'!DG40</f>
        <v>2790000</v>
      </c>
      <c r="R40" s="31">
        <f>'Core Indicators'!DO40</f>
        <v>1900000</v>
      </c>
      <c r="S40" s="31">
        <f>'Core Indicators'!DW40</f>
        <v>2800000</v>
      </c>
      <c r="T40" s="31">
        <f>'Core Indicators'!EE40</f>
        <v>0</v>
      </c>
      <c r="U40" s="31">
        <f>'Core Indicators'!EM40</f>
        <v>0</v>
      </c>
      <c r="V40" s="31">
        <f>'Core Indicators'!FC40</f>
        <v>3</v>
      </c>
      <c r="W40" s="31" t="e">
        <f>'Core Indicators'!FK40</f>
        <v>#N/A</v>
      </c>
      <c r="X40" s="31" t="e">
        <f>'Core Indicators'!FS40</f>
        <v>#N/A</v>
      </c>
      <c r="Y40" s="31">
        <f>'Core Indicators'!GA40</f>
        <v>0</v>
      </c>
      <c r="Z40" s="31">
        <f>'Core Indicators'!GI40</f>
        <v>2</v>
      </c>
      <c r="AA40" s="31">
        <f>'Core Indicators'!GQ40</f>
        <v>0</v>
      </c>
      <c r="AB40" s="31">
        <f>'Core Indicators'!GY40</f>
        <v>1</v>
      </c>
      <c r="AC40" s="31">
        <f>'Core Indicators'!HG40</f>
        <v>2</v>
      </c>
      <c r="AD40" s="31">
        <f>'Core Indicators'!HO40</f>
        <v>0</v>
      </c>
      <c r="AE40" s="31">
        <f>'Core Indicators'!HW40</f>
        <v>3</v>
      </c>
      <c r="AF40" s="31">
        <f>'Core Indicators'!IE40</f>
        <v>0</v>
      </c>
      <c r="AG40" s="31">
        <f>'Core Indicators'!IM40</f>
        <v>2</v>
      </c>
    </row>
    <row r="41" spans="1:33" ht="20.100000000000001" customHeight="1">
      <c r="A41" s="139" t="str">
        <f>'Core Indicators'!A:A</f>
        <v>Complex crisis in Haiti</v>
      </c>
      <c r="B41" s="139" t="str">
        <f>'Core Indicators'!B:B</f>
        <v>Complex crisis</v>
      </c>
      <c r="C41" s="139" t="str">
        <f>'Core Indicators'!C41</f>
        <v>HTI001</v>
      </c>
      <c r="D41" s="139" t="str">
        <f>'Core Indicators'!D41</f>
        <v>Haiti</v>
      </c>
      <c r="E41" s="139" t="str">
        <f>'Core Indicators'!E41</f>
        <v>HTI</v>
      </c>
      <c r="F41" s="30">
        <f>'Core Indicators'!O41</f>
        <v>27166</v>
      </c>
      <c r="G41" s="30">
        <f>'Core Indicators'!W41</f>
        <v>11400000</v>
      </c>
      <c r="H41" s="30">
        <f>'Core Indicators'!AE41</f>
        <v>6300000</v>
      </c>
      <c r="I41" s="30">
        <f>'Core Indicators'!AM41</f>
        <v>53000</v>
      </c>
      <c r="J41" s="30" t="str">
        <f>'Core Indicators'!AU41</f>
        <v>x</v>
      </c>
      <c r="K41" s="30" t="str">
        <f>'Core Indicators'!BC41</f>
        <v>x</v>
      </c>
      <c r="L41" s="30">
        <f>'Core Indicators'!BK41</f>
        <v>225</v>
      </c>
      <c r="M41" s="30" t="str">
        <f>'Core Indicators'!BS41</f>
        <v>x</v>
      </c>
      <c r="N41" s="30" t="str">
        <f>'Core Indicators'!CA41</f>
        <v>x</v>
      </c>
      <c r="O41" s="30" t="e">
        <f>'Core Indicators'!CI41</f>
        <v>#N/A</v>
      </c>
      <c r="P41" s="30" t="str">
        <f>'Core Indicators'!CQ41</f>
        <v>x</v>
      </c>
      <c r="Q41" s="30">
        <f>'Core Indicators'!DG41</f>
        <v>5100000</v>
      </c>
      <c r="R41" s="30">
        <f>'Core Indicators'!DO41</f>
        <v>1900000</v>
      </c>
      <c r="S41" s="30">
        <f>'Core Indicators'!DW41</f>
        <v>1900000</v>
      </c>
      <c r="T41" s="30">
        <f>'Core Indicators'!EE41</f>
        <v>1500000</v>
      </c>
      <c r="U41" s="30">
        <f>'Core Indicators'!EM41</f>
        <v>1000000</v>
      </c>
      <c r="V41" s="30">
        <f>'Core Indicators'!FC41</f>
        <v>2</v>
      </c>
      <c r="W41" s="30" t="str">
        <f>'Core Indicators'!FK41</f>
        <v>x</v>
      </c>
      <c r="X41" s="30" t="str">
        <f>'Core Indicators'!FS41</f>
        <v>x</v>
      </c>
      <c r="Y41" s="30">
        <f>'Core Indicators'!GA41</f>
        <v>0</v>
      </c>
      <c r="Z41" s="30">
        <f>'Core Indicators'!GI41</f>
        <v>1</v>
      </c>
      <c r="AA41" s="30">
        <f>'Core Indicators'!GQ41</f>
        <v>0</v>
      </c>
      <c r="AB41" s="30">
        <f>'Core Indicators'!GY41</f>
        <v>0</v>
      </c>
      <c r="AC41" s="30">
        <f>'Core Indicators'!HG41</f>
        <v>0</v>
      </c>
      <c r="AD41" s="30">
        <f>'Core Indicators'!HO41</f>
        <v>0</v>
      </c>
      <c r="AE41" s="30">
        <f>'Core Indicators'!HW41</f>
        <v>2</v>
      </c>
      <c r="AF41" s="30">
        <f>'Core Indicators'!IE41</f>
        <v>0</v>
      </c>
      <c r="AG41" s="30">
        <f>'Core Indicators'!IM41</f>
        <v>3</v>
      </c>
    </row>
    <row r="42" spans="1:33" ht="20.100000000000001" customHeight="1">
      <c r="A42" s="138" t="str">
        <f>'Core Indicators'!A:A</f>
        <v>Papua Conflict</v>
      </c>
      <c r="B42" s="138" t="str">
        <f>'Core Indicators'!B:B</f>
        <v>Conflict</v>
      </c>
      <c r="C42" s="138" t="str">
        <f>'Core Indicators'!C42</f>
        <v>IDN002</v>
      </c>
      <c r="D42" s="138" t="str">
        <f>'Core Indicators'!D42</f>
        <v>Indonesia</v>
      </c>
      <c r="E42" s="138" t="str">
        <f>'Core Indicators'!E42</f>
        <v>IDN</v>
      </c>
      <c r="F42" s="31">
        <f>'Core Indicators'!O42</f>
        <v>416060</v>
      </c>
      <c r="G42" s="31">
        <f>'Core Indicators'!W42</f>
        <v>3594000</v>
      </c>
      <c r="H42" s="31">
        <f>'Core Indicators'!AE42</f>
        <v>3594000</v>
      </c>
      <c r="I42" s="31" t="str">
        <f>'Core Indicators'!AM42</f>
        <v>x</v>
      </c>
      <c r="J42" s="31" t="str">
        <f>'Core Indicators'!AU42</f>
        <v>x</v>
      </c>
      <c r="K42" s="31" t="str">
        <f>'Core Indicators'!BC42</f>
        <v>x</v>
      </c>
      <c r="L42" s="31">
        <f>'Core Indicators'!BK42</f>
        <v>26</v>
      </c>
      <c r="M42" s="31" t="str">
        <f>'Core Indicators'!BS42</f>
        <v>x</v>
      </c>
      <c r="N42" s="31" t="str">
        <f>'Core Indicators'!CA42</f>
        <v>x</v>
      </c>
      <c r="O42" s="31" t="e">
        <f>'Core Indicators'!CI42</f>
        <v>#N/A</v>
      </c>
      <c r="P42" s="31" t="str">
        <f>'Core Indicators'!CQ42</f>
        <v>x</v>
      </c>
      <c r="Q42" s="31" t="str">
        <f>'Core Indicators'!DG42</f>
        <v>x</v>
      </c>
      <c r="R42" s="31" t="str">
        <f>'Core Indicators'!DO42</f>
        <v>x</v>
      </c>
      <c r="S42" s="31" t="str">
        <f>'Core Indicators'!DW42</f>
        <v>x</v>
      </c>
      <c r="T42" s="31" t="str">
        <f>'Core Indicators'!EE42</f>
        <v>x</v>
      </c>
      <c r="U42" s="31" t="str">
        <f>'Core Indicators'!EM42</f>
        <v>x</v>
      </c>
      <c r="V42" s="31">
        <f>'Core Indicators'!FC42</f>
        <v>4</v>
      </c>
      <c r="W42" s="31" t="str">
        <f>'Core Indicators'!FK42</f>
        <v>x</v>
      </c>
      <c r="X42" s="31" t="str">
        <f>'Core Indicators'!FS42</f>
        <v>x</v>
      </c>
      <c r="Y42" s="31">
        <f>'Core Indicators'!GA42</f>
        <v>0</v>
      </c>
      <c r="Z42" s="31">
        <f>'Core Indicators'!GI42</f>
        <v>2</v>
      </c>
      <c r="AA42" s="31">
        <f>'Core Indicators'!GQ42</f>
        <v>2</v>
      </c>
      <c r="AB42" s="31">
        <f>'Core Indicators'!GY42</f>
        <v>0</v>
      </c>
      <c r="AC42" s="31">
        <f>'Core Indicators'!HG42</f>
        <v>0</v>
      </c>
      <c r="AD42" s="31">
        <f>'Core Indicators'!HO42</f>
        <v>1</v>
      </c>
      <c r="AE42" s="31">
        <f>'Core Indicators'!HW42</f>
        <v>2</v>
      </c>
      <c r="AF42" s="31">
        <f>'Core Indicators'!IE42</f>
        <v>0</v>
      </c>
      <c r="AG42" s="31">
        <f>'Core Indicators'!IM42</f>
        <v>2</v>
      </c>
    </row>
    <row r="43" spans="1:33" ht="20.100000000000001" customHeight="1">
      <c r="A43" s="139" t="str">
        <f>'Core Indicators'!A:A</f>
        <v>Sulawesi Earthquake</v>
      </c>
      <c r="B43" s="139" t="str">
        <f>'Core Indicators'!B:B</f>
        <v>Earthquake</v>
      </c>
      <c r="C43" s="139" t="str">
        <f>'Core Indicators'!C43</f>
        <v>IDN006</v>
      </c>
      <c r="D43" s="139" t="str">
        <f>'Core Indicators'!D43</f>
        <v>Indonesia</v>
      </c>
      <c r="E43" s="139" t="str">
        <f>'Core Indicators'!E43</f>
        <v>IDN</v>
      </c>
      <c r="F43" s="30">
        <f>'Core Indicators'!O43</f>
        <v>10738</v>
      </c>
      <c r="G43" s="30">
        <f>'Core Indicators'!W43</f>
        <v>884000</v>
      </c>
      <c r="H43" s="30">
        <f>'Core Indicators'!AE43</f>
        <v>95000</v>
      </c>
      <c r="I43" s="30">
        <f>'Core Indicators'!AM43</f>
        <v>95000</v>
      </c>
      <c r="J43" s="30" t="e">
        <f>'Core Indicators'!AU43</f>
        <v>#N/A</v>
      </c>
      <c r="K43" s="30" t="e">
        <f>'Core Indicators'!BC43</f>
        <v>#N/A</v>
      </c>
      <c r="L43" s="30">
        <f>'Core Indicators'!BK43</f>
        <v>105</v>
      </c>
      <c r="M43" s="30" t="e">
        <f>'Core Indicators'!BS43</f>
        <v>#N/A</v>
      </c>
      <c r="N43" s="30" t="e">
        <f>'Core Indicators'!CA43</f>
        <v>#N/A</v>
      </c>
      <c r="O43" s="30" t="e">
        <f>'Core Indicators'!CI43</f>
        <v>#N/A</v>
      </c>
      <c r="P43" s="30" t="e">
        <f>'Core Indicators'!CQ43</f>
        <v>#N/A</v>
      </c>
      <c r="Q43" s="30">
        <f>'Core Indicators'!DG43</f>
        <v>790000</v>
      </c>
      <c r="R43" s="30">
        <f>'Core Indicators'!DO43</f>
        <v>0</v>
      </c>
      <c r="S43" s="30">
        <f>'Core Indicators'!DW43</f>
        <v>95000</v>
      </c>
      <c r="T43" s="30">
        <f>'Core Indicators'!EE43</f>
        <v>0</v>
      </c>
      <c r="U43" s="30">
        <f>'Core Indicators'!EM43</f>
        <v>0</v>
      </c>
      <c r="V43" s="30">
        <f>'Core Indicators'!FC43</f>
        <v>0</v>
      </c>
      <c r="W43" s="30" t="str">
        <f>'Core Indicators'!FK43</f>
        <v>x</v>
      </c>
      <c r="X43" s="30" t="str">
        <f>'Core Indicators'!FS43</f>
        <v>x</v>
      </c>
      <c r="Y43" s="30">
        <f>'Core Indicators'!GA43</f>
        <v>0</v>
      </c>
      <c r="Z43" s="30">
        <f>'Core Indicators'!GI43</f>
        <v>0</v>
      </c>
      <c r="AA43" s="30">
        <f>'Core Indicators'!GQ43</f>
        <v>0</v>
      </c>
      <c r="AB43" s="30">
        <f>'Core Indicators'!GY43</f>
        <v>0</v>
      </c>
      <c r="AC43" s="30">
        <f>'Core Indicators'!HG43</f>
        <v>0</v>
      </c>
      <c r="AD43" s="30">
        <f>'Core Indicators'!HO43</f>
        <v>0</v>
      </c>
      <c r="AE43" s="30">
        <f>'Core Indicators'!HW43</f>
        <v>0</v>
      </c>
      <c r="AF43" s="30">
        <f>'Core Indicators'!IE43</f>
        <v>0</v>
      </c>
      <c r="AG43" s="30">
        <f>'Core Indicators'!IM43</f>
        <v>3</v>
      </c>
    </row>
    <row r="44" spans="1:33" ht="20.100000000000001" customHeight="1">
      <c r="A44" s="138" t="str">
        <f>'Core Indicators'!A:A</f>
        <v>Country Level</v>
      </c>
      <c r="B44" s="138" t="str">
        <f>'Core Indicators'!B:B</f>
        <v>Multiple crises country</v>
      </c>
      <c r="C44" s="138" t="str">
        <f>'Core Indicators'!C44</f>
        <v>IDN007</v>
      </c>
      <c r="D44" s="138" t="str">
        <f>'Core Indicators'!D44</f>
        <v>Indonesia</v>
      </c>
      <c r="E44" s="138" t="str">
        <f>'Core Indicators'!E44</f>
        <v>IDN</v>
      </c>
      <c r="F44" s="31">
        <f>'Core Indicators'!O44</f>
        <v>426798</v>
      </c>
      <c r="G44" s="31">
        <f>'Core Indicators'!W44</f>
        <v>4478000</v>
      </c>
      <c r="H44" s="31">
        <f>'Core Indicators'!AE44</f>
        <v>3688000</v>
      </c>
      <c r="I44" s="31">
        <f>'Core Indicators'!AM44</f>
        <v>95000</v>
      </c>
      <c r="J44" s="31" t="e">
        <f>'Core Indicators'!AU44</f>
        <v>#N/A</v>
      </c>
      <c r="K44" s="31" t="e">
        <f>'Core Indicators'!BC44</f>
        <v>#N/A</v>
      </c>
      <c r="L44" s="31">
        <f>'Core Indicators'!BK44</f>
        <v>131</v>
      </c>
      <c r="M44" s="31" t="e">
        <f>'Core Indicators'!BS44</f>
        <v>#N/A</v>
      </c>
      <c r="N44" s="31" t="e">
        <f>'Core Indicators'!CA44</f>
        <v>#N/A</v>
      </c>
      <c r="O44" s="31" t="e">
        <f>'Core Indicators'!CI44</f>
        <v>#N/A</v>
      </c>
      <c r="P44" s="31" t="e">
        <f>'Core Indicators'!CQ44</f>
        <v>#N/A</v>
      </c>
      <c r="Q44" s="31">
        <f>'Core Indicators'!DG44</f>
        <v>790000</v>
      </c>
      <c r="R44" s="31">
        <f>'Core Indicators'!DO44</f>
        <v>3594000</v>
      </c>
      <c r="S44" s="31">
        <f>'Core Indicators'!DW44</f>
        <v>95000</v>
      </c>
      <c r="T44" s="31">
        <f>'Core Indicators'!EE44</f>
        <v>0</v>
      </c>
      <c r="U44" s="31">
        <f>'Core Indicators'!EM44</f>
        <v>0</v>
      </c>
      <c r="V44" s="31">
        <f>'Core Indicators'!FC44</f>
        <v>0</v>
      </c>
      <c r="W44" s="31" t="str">
        <f>'Core Indicators'!FK44</f>
        <v>x</v>
      </c>
      <c r="X44" s="31" t="str">
        <f>'Core Indicators'!FS44</f>
        <v>x</v>
      </c>
      <c r="Y44" s="31">
        <f>'Core Indicators'!GA44</f>
        <v>0</v>
      </c>
      <c r="Z44" s="31">
        <f>'Core Indicators'!GI44</f>
        <v>2</v>
      </c>
      <c r="AA44" s="31">
        <f>'Core Indicators'!GQ44</f>
        <v>2</v>
      </c>
      <c r="AB44" s="31">
        <f>'Core Indicators'!GY44</f>
        <v>0</v>
      </c>
      <c r="AC44" s="31">
        <f>'Core Indicators'!HG44</f>
        <v>0</v>
      </c>
      <c r="AD44" s="31">
        <f>'Core Indicators'!HO44</f>
        <v>1</v>
      </c>
      <c r="AE44" s="31">
        <f>'Core Indicators'!HW44</f>
        <v>2</v>
      </c>
      <c r="AF44" s="31">
        <f>'Core Indicators'!IE44</f>
        <v>0</v>
      </c>
      <c r="AG44" s="31">
        <f>'Core Indicators'!IM44</f>
        <v>3</v>
      </c>
    </row>
    <row r="45" spans="1:33" ht="20.100000000000001" customHeight="1">
      <c r="A45" s="139" t="str">
        <f>'Core Indicators'!A:A</f>
        <v>Conflict in Jammu and Kashmir</v>
      </c>
      <c r="B45" s="139" t="str">
        <f>'Core Indicators'!B:B</f>
        <v>Conflict</v>
      </c>
      <c r="C45" s="139" t="str">
        <f>'Core Indicators'!C45</f>
        <v>IND002</v>
      </c>
      <c r="D45" s="139" t="str">
        <f>'Core Indicators'!D45</f>
        <v>India</v>
      </c>
      <c r="E45" s="139" t="str">
        <f>'Core Indicators'!E45</f>
        <v>IND</v>
      </c>
      <c r="F45" s="30">
        <f>'Core Indicators'!O45</f>
        <v>222236</v>
      </c>
      <c r="G45" s="30">
        <f>'Core Indicators'!W45</f>
        <v>12541000</v>
      </c>
      <c r="H45" s="30" t="str">
        <f>'Core Indicators'!AE45</f>
        <v>x</v>
      </c>
      <c r="I45" s="30" t="str">
        <f>'Core Indicators'!AM45</f>
        <v>x</v>
      </c>
      <c r="J45" s="30" t="str">
        <f>'Core Indicators'!AU45</f>
        <v>x</v>
      </c>
      <c r="K45" s="30" t="str">
        <f>'Core Indicators'!BC45</f>
        <v>x</v>
      </c>
      <c r="L45" s="30">
        <f>'Core Indicators'!BK45</f>
        <v>109</v>
      </c>
      <c r="M45" s="30" t="str">
        <f>'Core Indicators'!BS45</f>
        <v>x</v>
      </c>
      <c r="N45" s="30" t="str">
        <f>'Core Indicators'!CA45</f>
        <v>x</v>
      </c>
      <c r="O45" s="30" t="e">
        <f>'Core Indicators'!CI45</f>
        <v>#N/A</v>
      </c>
      <c r="P45" s="30" t="str">
        <f>'Core Indicators'!CQ45</f>
        <v>x</v>
      </c>
      <c r="Q45" s="30">
        <f>'Core Indicators'!DG45</f>
        <v>12541000</v>
      </c>
      <c r="R45" s="30" t="str">
        <f>'Core Indicators'!DO45</f>
        <v>x</v>
      </c>
      <c r="S45" s="30" t="str">
        <f>'Core Indicators'!DW45</f>
        <v>x</v>
      </c>
      <c r="T45" s="30" t="str">
        <f>'Core Indicators'!EE45</f>
        <v>x</v>
      </c>
      <c r="U45" s="30" t="str">
        <f>'Core Indicators'!EM45</f>
        <v>x</v>
      </c>
      <c r="V45" s="30" t="str">
        <f>'Core Indicators'!FC45</f>
        <v>x</v>
      </c>
      <c r="W45" s="30" t="str">
        <f>'Core Indicators'!FK45</f>
        <v>x</v>
      </c>
      <c r="X45" s="30" t="str">
        <f>'Core Indicators'!FS45</f>
        <v>x</v>
      </c>
      <c r="Y45" s="30">
        <f>'Core Indicators'!GA45</f>
        <v>1</v>
      </c>
      <c r="Z45" s="30">
        <f>'Core Indicators'!GI45</f>
        <v>1</v>
      </c>
      <c r="AA45" s="30">
        <f>'Core Indicators'!GQ45</f>
        <v>1</v>
      </c>
      <c r="AB45" s="30">
        <f>'Core Indicators'!GY45</f>
        <v>0</v>
      </c>
      <c r="AC45" s="30">
        <f>'Core Indicators'!HG45</f>
        <v>1</v>
      </c>
      <c r="AD45" s="30">
        <f>'Core Indicators'!HO45</f>
        <v>2</v>
      </c>
      <c r="AE45" s="30">
        <f>'Core Indicators'!HW45</f>
        <v>1</v>
      </c>
      <c r="AF45" s="30">
        <f>'Core Indicators'!IE45</f>
        <v>1</v>
      </c>
      <c r="AG45" s="30">
        <f>'Core Indicators'!IM45</f>
        <v>2</v>
      </c>
    </row>
    <row r="46" spans="1:33" ht="20.100000000000001" customHeight="1">
      <c r="A46" s="138" t="str">
        <f>'Core Indicators'!A:A</f>
        <v>Afghan Refugees in Iran</v>
      </c>
      <c r="B46" s="138" t="str">
        <f>'Core Indicators'!B:B</f>
        <v>International displacement</v>
      </c>
      <c r="C46" s="138" t="str">
        <f>'Core Indicators'!C46</f>
        <v>IRN004</v>
      </c>
      <c r="D46" s="138" t="str">
        <f>'Core Indicators'!D46</f>
        <v>Iran</v>
      </c>
      <c r="E46" s="138" t="str">
        <f>'Core Indicators'!E46</f>
        <v>IRN</v>
      </c>
      <c r="F46" s="31">
        <f>'Core Indicators'!O46</f>
        <v>239561</v>
      </c>
      <c r="G46" s="31">
        <f>'Core Indicators'!W46</f>
        <v>24823000</v>
      </c>
      <c r="H46" s="31">
        <f>'Core Indicators'!AE46</f>
        <v>2780000</v>
      </c>
      <c r="I46" s="31">
        <f>'Core Indicators'!AM46</f>
        <v>2780000</v>
      </c>
      <c r="J46" s="31" t="str">
        <f>'Core Indicators'!AU46</f>
        <v>x</v>
      </c>
      <c r="K46" s="31" t="str">
        <f>'Core Indicators'!BC46</f>
        <v>x</v>
      </c>
      <c r="L46" s="31">
        <f>'Core Indicators'!BK46</f>
        <v>0</v>
      </c>
      <c r="M46" s="31" t="str">
        <f>'Core Indicators'!BS46</f>
        <v>x</v>
      </c>
      <c r="N46" s="31" t="str">
        <f>'Core Indicators'!CA46</f>
        <v>x</v>
      </c>
      <c r="O46" s="31" t="e">
        <f>'Core Indicators'!CI46</f>
        <v>#N/A</v>
      </c>
      <c r="P46" s="31" t="str">
        <f>'Core Indicators'!CQ46</f>
        <v>x</v>
      </c>
      <c r="Q46" s="31">
        <f>'Core Indicators'!DG46</f>
        <v>22043000</v>
      </c>
      <c r="R46" s="31">
        <f>'Core Indicators'!DO46</f>
        <v>0</v>
      </c>
      <c r="S46" s="31">
        <f>'Core Indicators'!DW46</f>
        <v>780000</v>
      </c>
      <c r="T46" s="31">
        <f>'Core Indicators'!EE46</f>
        <v>2000000</v>
      </c>
      <c r="U46" s="31">
        <f>'Core Indicators'!EM46</f>
        <v>0</v>
      </c>
      <c r="V46" s="31">
        <f>'Core Indicators'!FC46</f>
        <v>2</v>
      </c>
      <c r="W46" s="31" t="str">
        <f>'Core Indicators'!FK46</f>
        <v>x</v>
      </c>
      <c r="X46" s="31" t="str">
        <f>'Core Indicators'!FS46</f>
        <v>x</v>
      </c>
      <c r="Y46" s="31">
        <f>'Core Indicators'!GA46</f>
        <v>2</v>
      </c>
      <c r="Z46" s="31">
        <f>'Core Indicators'!GI46</f>
        <v>2</v>
      </c>
      <c r="AA46" s="31">
        <f>'Core Indicators'!GQ46</f>
        <v>2</v>
      </c>
      <c r="AB46" s="31">
        <f>'Core Indicators'!GY46</f>
        <v>0</v>
      </c>
      <c r="AC46" s="31">
        <f>'Core Indicators'!HG46</f>
        <v>2</v>
      </c>
      <c r="AD46" s="31">
        <f>'Core Indicators'!HO46</f>
        <v>2</v>
      </c>
      <c r="AE46" s="31">
        <f>'Core Indicators'!HW46</f>
        <v>1</v>
      </c>
      <c r="AF46" s="31">
        <f>'Core Indicators'!IE46</f>
        <v>1</v>
      </c>
      <c r="AG46" s="31">
        <f>'Core Indicators'!IM46</f>
        <v>2</v>
      </c>
    </row>
    <row r="47" spans="1:33" ht="20.100000000000001" customHeight="1">
      <c r="A47" s="139" t="str">
        <f>'Core Indicators'!A:A</f>
        <v>Multiple crises in Iraq</v>
      </c>
      <c r="B47" s="139" t="str">
        <f>'Core Indicators'!B:B</f>
        <v>Multiple crises country</v>
      </c>
      <c r="C47" s="139" t="str">
        <f>'Core Indicators'!C47</f>
        <v>IRQ001</v>
      </c>
      <c r="D47" s="139" t="str">
        <f>'Core Indicators'!D47</f>
        <v>Iraq</v>
      </c>
      <c r="E47" s="139" t="str">
        <f>'Core Indicators'!E47</f>
        <v>IRQ</v>
      </c>
      <c r="F47" s="30">
        <f>'Core Indicators'!O47</f>
        <v>435051.99200000003</v>
      </c>
      <c r="G47" s="30">
        <f>'Core Indicators'!W47</f>
        <v>39310000</v>
      </c>
      <c r="H47" s="30">
        <f>'Core Indicators'!AE47</f>
        <v>6130000</v>
      </c>
      <c r="I47" s="30">
        <f>'Core Indicators'!AM47</f>
        <v>8402000</v>
      </c>
      <c r="J47" s="30" t="str">
        <f>'Core Indicators'!AU47</f>
        <v>x</v>
      </c>
      <c r="K47" s="30" t="str">
        <f>'Core Indicators'!BC47</f>
        <v>x</v>
      </c>
      <c r="L47" s="30">
        <f>'Core Indicators'!BK47</f>
        <v>1185</v>
      </c>
      <c r="M47" s="30" t="str">
        <f>'Core Indicators'!BS47</f>
        <v>x</v>
      </c>
      <c r="N47" s="30" t="str">
        <f>'Core Indicators'!CA47</f>
        <v>x</v>
      </c>
      <c r="O47" s="30" t="e">
        <f>'Core Indicators'!CI47</f>
        <v>#N/A</v>
      </c>
      <c r="P47" s="30">
        <f>'Core Indicators'!CQ47</f>
        <v>133900</v>
      </c>
      <c r="Q47" s="30">
        <f>'Core Indicators'!DG47</f>
        <v>33180000</v>
      </c>
      <c r="R47" s="30">
        <f>'Core Indicators'!DO47</f>
        <v>1785000</v>
      </c>
      <c r="S47" s="30">
        <f>'Core Indicators'!DW47</f>
        <v>242000</v>
      </c>
      <c r="T47" s="30">
        <f>'Core Indicators'!EE47</f>
        <v>2648000</v>
      </c>
      <c r="U47" s="30">
        <f>'Core Indicators'!EM47</f>
        <v>1455000</v>
      </c>
      <c r="V47" s="30">
        <f>'Core Indicators'!FC47</f>
        <v>5</v>
      </c>
      <c r="W47" s="30">
        <f>'Core Indicators'!FK47</f>
        <v>1500000</v>
      </c>
      <c r="X47" s="30">
        <f>'Core Indicators'!FS47</f>
        <v>300000</v>
      </c>
      <c r="Y47" s="30">
        <f>'Core Indicators'!GA47</f>
        <v>1</v>
      </c>
      <c r="Z47" s="30">
        <f>'Core Indicators'!GI47</f>
        <v>2</v>
      </c>
      <c r="AA47" s="30">
        <f>'Core Indicators'!GQ47</f>
        <v>2</v>
      </c>
      <c r="AB47" s="30">
        <f>'Core Indicators'!GY47</f>
        <v>0</v>
      </c>
      <c r="AC47" s="30">
        <f>'Core Indicators'!HG47</f>
        <v>2</v>
      </c>
      <c r="AD47" s="30">
        <f>'Core Indicators'!HO47</f>
        <v>3</v>
      </c>
      <c r="AE47" s="30">
        <f>'Core Indicators'!HW47</f>
        <v>0</v>
      </c>
      <c r="AF47" s="30">
        <f>'Core Indicators'!IE47</f>
        <v>3</v>
      </c>
      <c r="AG47" s="30">
        <f>'Core Indicators'!IM47</f>
        <v>2</v>
      </c>
    </row>
    <row r="48" spans="1:33" ht="20.100000000000001" customHeight="1">
      <c r="A48" s="138" t="str">
        <f>'Core Indicators'!A:A</f>
        <v>Conflict  in Iraq</v>
      </c>
      <c r="B48" s="138" t="str">
        <f>'Core Indicators'!B:B</f>
        <v>Conflict</v>
      </c>
      <c r="C48" s="138" t="str">
        <f>'Core Indicators'!C48</f>
        <v>IRQ002</v>
      </c>
      <c r="D48" s="138" t="str">
        <f>'Core Indicators'!D48</f>
        <v>Iraq</v>
      </c>
      <c r="E48" s="138" t="str">
        <f>'Core Indicators'!E48</f>
        <v>IRQ</v>
      </c>
      <c r="F48" s="31">
        <f>'Core Indicators'!O48</f>
        <v>435052</v>
      </c>
      <c r="G48" s="31">
        <f>'Core Indicators'!W48</f>
        <v>6130000</v>
      </c>
      <c r="H48" s="31">
        <f>'Core Indicators'!AE48</f>
        <v>5825000</v>
      </c>
      <c r="I48" s="31">
        <f>'Core Indicators'!AM48</f>
        <v>8158000</v>
      </c>
      <c r="J48" s="31" t="str">
        <f>'Core Indicators'!AU48</f>
        <v>x</v>
      </c>
      <c r="K48" s="31" t="str">
        <f>'Core Indicators'!BC48</f>
        <v>x</v>
      </c>
      <c r="L48" s="31">
        <f>'Core Indicators'!BK48</f>
        <v>1185</v>
      </c>
      <c r="M48" s="31" t="str">
        <f>'Core Indicators'!BS48</f>
        <v>x</v>
      </c>
      <c r="N48" s="31" t="str">
        <f>'Core Indicators'!CA48</f>
        <v>x</v>
      </c>
      <c r="O48" s="31" t="e">
        <f>'Core Indicators'!CI48</f>
        <v>#N/A</v>
      </c>
      <c r="P48" s="31">
        <f>'Core Indicators'!CQ48</f>
        <v>133900</v>
      </c>
      <c r="Q48" s="31">
        <f>'Core Indicators'!DG48</f>
        <v>305000</v>
      </c>
      <c r="R48" s="31">
        <f>'Core Indicators'!DO48</f>
        <v>1725000</v>
      </c>
      <c r="S48" s="31">
        <f>'Core Indicators'!DW48</f>
        <v>164000</v>
      </c>
      <c r="T48" s="31">
        <f>'Core Indicators'!EE48</f>
        <v>2501000</v>
      </c>
      <c r="U48" s="31">
        <f>'Core Indicators'!EM48</f>
        <v>1435000</v>
      </c>
      <c r="V48" s="31">
        <f>'Core Indicators'!FC48</f>
        <v>5</v>
      </c>
      <c r="W48" s="31">
        <f>'Core Indicators'!FK48</f>
        <v>1500000</v>
      </c>
      <c r="X48" s="31">
        <f>'Core Indicators'!FS48</f>
        <v>300000</v>
      </c>
      <c r="Y48" s="31">
        <f>'Core Indicators'!GA48</f>
        <v>1</v>
      </c>
      <c r="Z48" s="31">
        <f>'Core Indicators'!GI48</f>
        <v>2</v>
      </c>
      <c r="AA48" s="31">
        <f>'Core Indicators'!GQ48</f>
        <v>2</v>
      </c>
      <c r="AB48" s="31">
        <f>'Core Indicators'!GY48</f>
        <v>0</v>
      </c>
      <c r="AC48" s="31">
        <f>'Core Indicators'!HG48</f>
        <v>2</v>
      </c>
      <c r="AD48" s="31">
        <f>'Core Indicators'!HO48</f>
        <v>3</v>
      </c>
      <c r="AE48" s="31">
        <f>'Core Indicators'!HW48</f>
        <v>0</v>
      </c>
      <c r="AF48" s="31">
        <f>'Core Indicators'!IE48</f>
        <v>3</v>
      </c>
      <c r="AG48" s="31">
        <f>'Core Indicators'!IM48</f>
        <v>2</v>
      </c>
    </row>
    <row r="49" spans="1:33" ht="20.100000000000001" customHeight="1">
      <c r="A49" s="139" t="str">
        <f>'Core Indicators'!A:A</f>
        <v>Syrian and Palestinian refugees in iraq</v>
      </c>
      <c r="B49" s="139" t="str">
        <f>'Core Indicators'!B:B</f>
        <v>International displacement</v>
      </c>
      <c r="C49" s="139" t="str">
        <f>'Core Indicators'!C49</f>
        <v>IRQ003</v>
      </c>
      <c r="D49" s="139" t="str">
        <f>'Core Indicators'!D49</f>
        <v>Iraq</v>
      </c>
      <c r="E49" s="139" t="str">
        <f>'Core Indicators'!E49</f>
        <v>IRQ</v>
      </c>
      <c r="F49" s="30">
        <f>'Core Indicators'!O49</f>
        <v>40643</v>
      </c>
      <c r="G49" s="30">
        <f>'Core Indicators'!W49</f>
        <v>5138000</v>
      </c>
      <c r="H49" s="30">
        <f>'Core Indicators'!AE49</f>
        <v>477000</v>
      </c>
      <c r="I49" s="30">
        <f>'Core Indicators'!AM49</f>
        <v>245000</v>
      </c>
      <c r="J49" s="30" t="str">
        <f>'Core Indicators'!AU49</f>
        <v>x</v>
      </c>
      <c r="K49" s="30" t="str">
        <f>'Core Indicators'!BC49</f>
        <v>x</v>
      </c>
      <c r="L49" s="30">
        <f>'Core Indicators'!BK49</f>
        <v>0</v>
      </c>
      <c r="M49" s="30" t="str">
        <f>'Core Indicators'!BS49</f>
        <v>x</v>
      </c>
      <c r="N49" s="30">
        <f>'Core Indicators'!CA49</f>
        <v>0</v>
      </c>
      <c r="O49" s="30" t="e">
        <f>'Core Indicators'!CI49</f>
        <v>#N/A</v>
      </c>
      <c r="P49" s="30" t="str">
        <f>'Core Indicators'!CQ49</f>
        <v>x</v>
      </c>
      <c r="Q49" s="30">
        <f>'Core Indicators'!DG49</f>
        <v>4661000</v>
      </c>
      <c r="R49" s="30">
        <f>'Core Indicators'!DO49</f>
        <v>0</v>
      </c>
      <c r="S49" s="30">
        <f>'Core Indicators'!DW49</f>
        <v>310000</v>
      </c>
      <c r="T49" s="30">
        <f>'Core Indicators'!EE49</f>
        <v>147000</v>
      </c>
      <c r="U49" s="30">
        <f>'Core Indicators'!EM49</f>
        <v>20000</v>
      </c>
      <c r="V49" s="30">
        <f>'Core Indicators'!FC49</f>
        <v>5</v>
      </c>
      <c r="W49" s="30" t="str">
        <f>'Core Indicators'!FK49</f>
        <v>x</v>
      </c>
      <c r="X49" s="30">
        <f>'Core Indicators'!FS49</f>
        <v>0</v>
      </c>
      <c r="Y49" s="30">
        <f>'Core Indicators'!GA49</f>
        <v>1</v>
      </c>
      <c r="Z49" s="30">
        <f>'Core Indicators'!GI49</f>
        <v>1</v>
      </c>
      <c r="AA49" s="30">
        <f>'Core Indicators'!GQ49</f>
        <v>0</v>
      </c>
      <c r="AB49" s="30">
        <f>'Core Indicators'!GY49</f>
        <v>0</v>
      </c>
      <c r="AC49" s="30">
        <f>'Core Indicators'!HG49</f>
        <v>0</v>
      </c>
      <c r="AD49" s="30">
        <f>'Core Indicators'!HO49</f>
        <v>2</v>
      </c>
      <c r="AE49" s="30">
        <f>'Core Indicators'!HW49</f>
        <v>0</v>
      </c>
      <c r="AF49" s="30">
        <f>'Core Indicators'!IE49</f>
        <v>3</v>
      </c>
      <c r="AG49" s="30">
        <f>'Core Indicators'!IM49</f>
        <v>1</v>
      </c>
    </row>
    <row r="50" spans="1:33" ht="20.100000000000001" customHeight="1">
      <c r="A50" s="138" t="str">
        <f>'Core Indicators'!A:A</f>
        <v>Mixed migration flows in Italy</v>
      </c>
      <c r="B50" s="138" t="str">
        <f>'Core Indicators'!B:B</f>
        <v>International displacement</v>
      </c>
      <c r="C50" s="138" t="str">
        <f>'Core Indicators'!C50</f>
        <v>ITA002</v>
      </c>
      <c r="D50" s="138" t="str">
        <f>'Core Indicators'!D50</f>
        <v>Italy</v>
      </c>
      <c r="E50" s="138" t="str">
        <f>'Core Indicators'!E50</f>
        <v>ITA</v>
      </c>
      <c r="F50" s="31">
        <f>'Core Indicators'!O50</f>
        <v>41054</v>
      </c>
      <c r="G50" s="31">
        <f>'Core Indicators'!W50</f>
        <v>7120000</v>
      </c>
      <c r="H50" s="31" t="str">
        <f>'Core Indicators'!AE50</f>
        <v>x</v>
      </c>
      <c r="I50" s="31" t="str">
        <f>'Core Indicators'!AM50</f>
        <v>x</v>
      </c>
      <c r="J50" s="31" t="str">
        <f>'Core Indicators'!AU50</f>
        <v>x</v>
      </c>
      <c r="K50" s="31" t="str">
        <f>'Core Indicators'!BC50</f>
        <v>x</v>
      </c>
      <c r="L50" s="31">
        <f>'Core Indicators'!BK50</f>
        <v>238</v>
      </c>
      <c r="M50" s="31" t="str">
        <f>'Core Indicators'!BS50</f>
        <v>x</v>
      </c>
      <c r="N50" s="31">
        <f>'Core Indicators'!CA50</f>
        <v>0</v>
      </c>
      <c r="O50" s="31" t="e">
        <f>'Core Indicators'!CI50</f>
        <v>#N/A</v>
      </c>
      <c r="P50" s="31" t="str">
        <f>'Core Indicators'!CQ50</f>
        <v>x</v>
      </c>
      <c r="Q50" s="31">
        <f>'Core Indicators'!DG50</f>
        <v>7120000</v>
      </c>
      <c r="R50" s="31" t="str">
        <f>'Core Indicators'!DO50</f>
        <v>x</v>
      </c>
      <c r="S50" s="31" t="str">
        <f>'Core Indicators'!DW50</f>
        <v>x</v>
      </c>
      <c r="T50" s="31" t="str">
        <f>'Core Indicators'!EE50</f>
        <v>x</v>
      </c>
      <c r="U50" s="31" t="str">
        <f>'Core Indicators'!EM50</f>
        <v>x</v>
      </c>
      <c r="V50" s="31">
        <f>'Core Indicators'!FC50</f>
        <v>2</v>
      </c>
      <c r="W50" s="31" t="str">
        <f>'Core Indicators'!FK50</f>
        <v>x</v>
      </c>
      <c r="X50" s="31" t="str">
        <f>'Core Indicators'!FS50</f>
        <v>x</v>
      </c>
      <c r="Y50" s="31">
        <f>'Core Indicators'!GA50</f>
        <v>1</v>
      </c>
      <c r="Z50" s="31">
        <f>'Core Indicators'!GI50</f>
        <v>1</v>
      </c>
      <c r="AA50" s="31">
        <f>'Core Indicators'!GQ50</f>
        <v>1</v>
      </c>
      <c r="AB50" s="31">
        <f>'Core Indicators'!GY50</f>
        <v>0</v>
      </c>
      <c r="AC50" s="31">
        <f>'Core Indicators'!HG50</f>
        <v>1</v>
      </c>
      <c r="AD50" s="31">
        <f>'Core Indicators'!HO50</f>
        <v>1</v>
      </c>
      <c r="AE50" s="31">
        <f>'Core Indicators'!HW50</f>
        <v>0</v>
      </c>
      <c r="AF50" s="31">
        <f>'Core Indicators'!IE50</f>
        <v>0</v>
      </c>
      <c r="AG50" s="31">
        <f>'Core Indicators'!IM50</f>
        <v>0</v>
      </c>
    </row>
    <row r="51" spans="1:33" ht="20.100000000000001" customHeight="1">
      <c r="A51" s="139" t="str">
        <f>'Core Indicators'!A:A</f>
        <v>Syrian refugees in Jordan</v>
      </c>
      <c r="B51" s="139" t="str">
        <f>'Core Indicators'!B:B</f>
        <v>International displacement</v>
      </c>
      <c r="C51" s="139" t="str">
        <f>'Core Indicators'!C51</f>
        <v>JOR002</v>
      </c>
      <c r="D51" s="139" t="str">
        <f>'Core Indicators'!D51</f>
        <v>Jordan</v>
      </c>
      <c r="E51" s="139" t="str">
        <f>'Core Indicators'!E51</f>
        <v>JOR</v>
      </c>
      <c r="F51" s="30">
        <f>'Core Indicators'!O51</f>
        <v>40463</v>
      </c>
      <c r="G51" s="30">
        <f>'Core Indicators'!W51</f>
        <v>8708000</v>
      </c>
      <c r="H51" s="30">
        <f>'Core Indicators'!AE51</f>
        <v>1917000</v>
      </c>
      <c r="I51" s="30">
        <f>'Core Indicators'!AM51</f>
        <v>1397000</v>
      </c>
      <c r="J51" s="30" t="str">
        <f>'Core Indicators'!AU51</f>
        <v>x</v>
      </c>
      <c r="K51" s="30" t="str">
        <f>'Core Indicators'!BC51</f>
        <v>x</v>
      </c>
      <c r="L51" s="30">
        <f>'Core Indicators'!BK51</f>
        <v>0</v>
      </c>
      <c r="M51" s="30" t="str">
        <f>'Core Indicators'!BS51</f>
        <v>x</v>
      </c>
      <c r="N51" s="30" t="str">
        <f>'Core Indicators'!CA51</f>
        <v>x</v>
      </c>
      <c r="O51" s="30" t="e">
        <f>'Core Indicators'!CI51</f>
        <v>#N/A</v>
      </c>
      <c r="P51" s="30" t="str">
        <f>'Core Indicators'!CQ51</f>
        <v>x</v>
      </c>
      <c r="Q51" s="30">
        <f>'Core Indicators'!DG51</f>
        <v>6790000</v>
      </c>
      <c r="R51" s="30">
        <f>'Core Indicators'!DO51</f>
        <v>609000</v>
      </c>
      <c r="S51" s="30">
        <f>'Core Indicators'!DW51</f>
        <v>785000</v>
      </c>
      <c r="T51" s="30">
        <f>'Core Indicators'!EE51</f>
        <v>523000</v>
      </c>
      <c r="U51" s="30">
        <f>'Core Indicators'!EM51</f>
        <v>0</v>
      </c>
      <c r="V51" s="30">
        <f>'Core Indicators'!FC51</f>
        <v>2</v>
      </c>
      <c r="W51" s="30" t="str">
        <f>'Core Indicators'!FK51</f>
        <v>x</v>
      </c>
      <c r="X51" s="30" t="str">
        <f>'Core Indicators'!FS51</f>
        <v>x</v>
      </c>
      <c r="Y51" s="30">
        <f>'Core Indicators'!GA51</f>
        <v>1</v>
      </c>
      <c r="Z51" s="30">
        <f>'Core Indicators'!GI51</f>
        <v>1</v>
      </c>
      <c r="AA51" s="30">
        <f>'Core Indicators'!GQ51</f>
        <v>0</v>
      </c>
      <c r="AB51" s="30">
        <f>'Core Indicators'!GY51</f>
        <v>0</v>
      </c>
      <c r="AC51" s="30">
        <f>'Core Indicators'!HG51</f>
        <v>2</v>
      </c>
      <c r="AD51" s="30">
        <f>'Core Indicators'!HO51</f>
        <v>1</v>
      </c>
      <c r="AE51" s="30">
        <f>'Core Indicators'!HW51</f>
        <v>2</v>
      </c>
      <c r="AF51" s="30">
        <f>'Core Indicators'!IE51</f>
        <v>0</v>
      </c>
      <c r="AG51" s="30">
        <f>'Core Indicators'!IM51</f>
        <v>2</v>
      </c>
    </row>
    <row r="52" spans="1:33" ht="20.100000000000001" customHeight="1">
      <c r="A52" s="138" t="str">
        <f>'Core Indicators'!A:A</f>
        <v>Refugee situation in Kenya</v>
      </c>
      <c r="B52" s="138" t="str">
        <f>'Core Indicators'!B:B</f>
        <v>International displacement</v>
      </c>
      <c r="C52" s="138" t="str">
        <f>'Core Indicators'!C52</f>
        <v>KEN002</v>
      </c>
      <c r="D52" s="138" t="str">
        <f>'Core Indicators'!D52</f>
        <v>Kenya</v>
      </c>
      <c r="E52" s="138" t="str">
        <f>'Core Indicators'!E52</f>
        <v>KEN</v>
      </c>
      <c r="F52" s="31">
        <f>'Core Indicators'!O52</f>
        <v>113673</v>
      </c>
      <c r="G52" s="31">
        <f>'Core Indicators'!W52</f>
        <v>6684000</v>
      </c>
      <c r="H52" s="31">
        <f>'Core Indicators'!AE52</f>
        <v>519000</v>
      </c>
      <c r="I52" s="31">
        <f>'Core Indicators'!AM52</f>
        <v>519000</v>
      </c>
      <c r="J52" s="31">
        <f>'Core Indicators'!AU52</f>
        <v>0</v>
      </c>
      <c r="K52" s="31" t="str">
        <f>'Core Indicators'!BC52</f>
        <v>x</v>
      </c>
      <c r="L52" s="31" t="str">
        <f>'Core Indicators'!BK52</f>
        <v>x</v>
      </c>
      <c r="M52" s="31">
        <f>'Core Indicators'!BS52</f>
        <v>0</v>
      </c>
      <c r="N52" s="31">
        <f>'Core Indicators'!CA52</f>
        <v>0</v>
      </c>
      <c r="O52" s="31" t="e">
        <f>'Core Indicators'!CI52</f>
        <v>#N/A</v>
      </c>
      <c r="P52" s="31" t="str">
        <f>'Core Indicators'!CQ52</f>
        <v>x</v>
      </c>
      <c r="Q52" s="31">
        <f>'Core Indicators'!DG52</f>
        <v>6165000</v>
      </c>
      <c r="R52" s="31">
        <f>'Core Indicators'!DO52</f>
        <v>0</v>
      </c>
      <c r="S52" s="31">
        <f>'Core Indicators'!DW52</f>
        <v>519000</v>
      </c>
      <c r="T52" s="31">
        <f>'Core Indicators'!EE52</f>
        <v>0</v>
      </c>
      <c r="U52" s="31">
        <f>'Core Indicators'!EM52</f>
        <v>0</v>
      </c>
      <c r="V52" s="31">
        <f>'Core Indicators'!FC52</f>
        <v>2</v>
      </c>
      <c r="W52" s="31" t="str">
        <f>'Core Indicators'!FK52</f>
        <v>x</v>
      </c>
      <c r="X52" s="31" t="str">
        <f>'Core Indicators'!FS52</f>
        <v>x</v>
      </c>
      <c r="Y52" s="31">
        <f>'Core Indicators'!GA52</f>
        <v>0</v>
      </c>
      <c r="Z52" s="31">
        <f>'Core Indicators'!GI52</f>
        <v>0</v>
      </c>
      <c r="AA52" s="31">
        <f>'Core Indicators'!GQ52</f>
        <v>0</v>
      </c>
      <c r="AB52" s="31">
        <f>'Core Indicators'!GY52</f>
        <v>0</v>
      </c>
      <c r="AC52" s="31">
        <f>'Core Indicators'!HG52</f>
        <v>0</v>
      </c>
      <c r="AD52" s="31">
        <f>'Core Indicators'!HO52</f>
        <v>0</v>
      </c>
      <c r="AE52" s="31">
        <f>'Core Indicators'!HW52</f>
        <v>0</v>
      </c>
      <c r="AF52" s="31">
        <f>'Core Indicators'!IE52</f>
        <v>1</v>
      </c>
      <c r="AG52" s="31">
        <f>'Core Indicators'!IM52</f>
        <v>0</v>
      </c>
    </row>
    <row r="53" spans="1:33" ht="20.100000000000001" customHeight="1">
      <c r="A53" s="139" t="str">
        <f>'Core Indicators'!A:A</f>
        <v>Syrian refugees in Lebanon</v>
      </c>
      <c r="B53" s="139" t="str">
        <f>'Core Indicators'!B:B</f>
        <v>International displacement</v>
      </c>
      <c r="C53" s="139" t="str">
        <f>'Core Indicators'!C53</f>
        <v>LBN002</v>
      </c>
      <c r="D53" s="139" t="str">
        <f>'Core Indicators'!D53</f>
        <v>Lebanon</v>
      </c>
      <c r="E53" s="139" t="str">
        <f>'Core Indicators'!E53</f>
        <v>LBN</v>
      </c>
      <c r="F53" s="30">
        <f>'Core Indicators'!O53</f>
        <v>10201.200000000001</v>
      </c>
      <c r="G53" s="30">
        <f>'Core Indicators'!W53</f>
        <v>6856000</v>
      </c>
      <c r="H53" s="30">
        <f>'Core Indicators'!AE53</f>
        <v>3503000</v>
      </c>
      <c r="I53" s="30">
        <f>'Core Indicators'!AM53</f>
        <v>3503000</v>
      </c>
      <c r="J53" s="30" t="str">
        <f>'Core Indicators'!AU53</f>
        <v>x</v>
      </c>
      <c r="K53" s="30">
        <f>'Core Indicators'!BC53</f>
        <v>0</v>
      </c>
      <c r="L53" s="30">
        <f>'Core Indicators'!BK53</f>
        <v>0</v>
      </c>
      <c r="M53" s="30" t="str">
        <f>'Core Indicators'!BS53</f>
        <v>x</v>
      </c>
      <c r="N53" s="30" t="str">
        <f>'Core Indicators'!CA53</f>
        <v>x</v>
      </c>
      <c r="O53" s="30" t="e">
        <f>'Core Indicators'!CI53</f>
        <v>#N/A</v>
      </c>
      <c r="P53" s="30" t="str">
        <f>'Core Indicators'!CQ53</f>
        <v>x</v>
      </c>
      <c r="Q53" s="30">
        <f>'Core Indicators'!DG53</f>
        <v>3353000</v>
      </c>
      <c r="R53" s="30">
        <f>'Core Indicators'!DO53</f>
        <v>295000</v>
      </c>
      <c r="S53" s="30">
        <f>'Core Indicators'!DW53</f>
        <v>1575000</v>
      </c>
      <c r="T53" s="30">
        <f>'Core Indicators'!EE53</f>
        <v>1573000</v>
      </c>
      <c r="U53" s="30">
        <f>'Core Indicators'!EM53</f>
        <v>60000</v>
      </c>
      <c r="V53" s="30">
        <f>'Core Indicators'!FC53</f>
        <v>2</v>
      </c>
      <c r="W53" s="30" t="str">
        <f>'Core Indicators'!FK53</f>
        <v>x</v>
      </c>
      <c r="X53" s="30" t="str">
        <f>'Core Indicators'!FS53</f>
        <v>x</v>
      </c>
      <c r="Y53" s="30">
        <f>'Core Indicators'!GA53</f>
        <v>1</v>
      </c>
      <c r="Z53" s="30">
        <f>'Core Indicators'!GI53</f>
        <v>2</v>
      </c>
      <c r="AA53" s="30">
        <f>'Core Indicators'!GQ53</f>
        <v>2</v>
      </c>
      <c r="AB53" s="30">
        <f>'Core Indicators'!GY53</f>
        <v>0</v>
      </c>
      <c r="AC53" s="30">
        <f>'Core Indicators'!HG53</f>
        <v>2</v>
      </c>
      <c r="AD53" s="30">
        <f>'Core Indicators'!HO53</f>
        <v>2</v>
      </c>
      <c r="AE53" s="30">
        <f>'Core Indicators'!HW53</f>
        <v>0</v>
      </c>
      <c r="AF53" s="30">
        <f>'Core Indicators'!IE53</f>
        <v>3</v>
      </c>
      <c r="AG53" s="30">
        <f>'Core Indicators'!IM53</f>
        <v>1</v>
      </c>
    </row>
    <row r="54" spans="1:33" ht="20.100000000000001" customHeight="1">
      <c r="A54" s="138" t="str">
        <f>'Core Indicators'!A:A</f>
        <v>Socioeconomic crisis in Lebanon</v>
      </c>
      <c r="B54" s="138" t="str">
        <f>'Core Indicators'!B:B</f>
        <v>Political and economic crisis</v>
      </c>
      <c r="C54" s="138" t="str">
        <f>'Core Indicators'!C54</f>
        <v>LBN004</v>
      </c>
      <c r="D54" s="138" t="str">
        <f>'Core Indicators'!D54</f>
        <v>Lebanon</v>
      </c>
      <c r="E54" s="138" t="str">
        <f>'Core Indicators'!E54</f>
        <v>LBN</v>
      </c>
      <c r="F54" s="31">
        <f>'Core Indicators'!O54</f>
        <v>10201.200000000001</v>
      </c>
      <c r="G54" s="31">
        <f>'Core Indicators'!W54</f>
        <v>6856000</v>
      </c>
      <c r="H54" s="31">
        <f>'Core Indicators'!AE54</f>
        <v>6856000</v>
      </c>
      <c r="I54" s="31" t="str">
        <f>'Core Indicators'!AM54</f>
        <v>x</v>
      </c>
      <c r="J54" s="31" t="str">
        <f>'Core Indicators'!AU54</f>
        <v>x</v>
      </c>
      <c r="K54" s="31" t="str">
        <f>'Core Indicators'!BC54</f>
        <v>x</v>
      </c>
      <c r="L54" s="31">
        <f>'Core Indicators'!BK54</f>
        <v>14</v>
      </c>
      <c r="M54" s="31" t="str">
        <f>'Core Indicators'!BS54</f>
        <v>x</v>
      </c>
      <c r="N54" s="31" t="str">
        <f>'Core Indicators'!CA54</f>
        <v>x</v>
      </c>
      <c r="O54" s="31" t="e">
        <f>'Core Indicators'!CI54</f>
        <v>#N/A</v>
      </c>
      <c r="P54" s="31" t="str">
        <f>'Core Indicators'!CQ54</f>
        <v>x</v>
      </c>
      <c r="Q54" s="31">
        <f>'Core Indicators'!DG54</f>
        <v>0</v>
      </c>
      <c r="R54" s="31">
        <f>'Core Indicators'!DO54</f>
        <v>2174000</v>
      </c>
      <c r="S54" s="31">
        <f>'Core Indicators'!DW54</f>
        <v>1658000</v>
      </c>
      <c r="T54" s="31">
        <f>'Core Indicators'!EE54</f>
        <v>2964000</v>
      </c>
      <c r="U54" s="31">
        <f>'Core Indicators'!EM54</f>
        <v>60000</v>
      </c>
      <c r="V54" s="31">
        <f>'Core Indicators'!FC54</f>
        <v>3</v>
      </c>
      <c r="W54" s="31" t="str">
        <f>'Core Indicators'!FK54</f>
        <v>x</v>
      </c>
      <c r="X54" s="31" t="str">
        <f>'Core Indicators'!FS54</f>
        <v>x</v>
      </c>
      <c r="Y54" s="31">
        <f>'Core Indicators'!GA54</f>
        <v>1</v>
      </c>
      <c r="Z54" s="31">
        <f>'Core Indicators'!GI54</f>
        <v>2</v>
      </c>
      <c r="AA54" s="31">
        <f>'Core Indicators'!GQ54</f>
        <v>2</v>
      </c>
      <c r="AB54" s="31">
        <f>'Core Indicators'!GY54</f>
        <v>0</v>
      </c>
      <c r="AC54" s="31">
        <f>'Core Indicators'!HG54</f>
        <v>2</v>
      </c>
      <c r="AD54" s="31">
        <f>'Core Indicators'!HO54</f>
        <v>2</v>
      </c>
      <c r="AE54" s="31">
        <f>'Core Indicators'!HW54</f>
        <v>0</v>
      </c>
      <c r="AF54" s="31">
        <f>'Core Indicators'!IE54</f>
        <v>3</v>
      </c>
      <c r="AG54" s="31">
        <f>'Core Indicators'!IM54</f>
        <v>1</v>
      </c>
    </row>
    <row r="55" spans="1:33" ht="20.100000000000001" customHeight="1">
      <c r="A55" s="139" t="str">
        <f>'Core Indicators'!A:A</f>
        <v>Complex crisis in Libya</v>
      </c>
      <c r="B55" s="139" t="str">
        <f>'Core Indicators'!B:B</f>
        <v>Multiple crises country</v>
      </c>
      <c r="C55" s="139" t="str">
        <f>'Core Indicators'!C55</f>
        <v>LBY001</v>
      </c>
      <c r="D55" s="139" t="str">
        <f>'Core Indicators'!D55</f>
        <v>Libya</v>
      </c>
      <c r="E55" s="139" t="str">
        <f>'Core Indicators'!E55</f>
        <v>LBY</v>
      </c>
      <c r="F55" s="30">
        <f>'Core Indicators'!O55</f>
        <v>1759540</v>
      </c>
      <c r="G55" s="30">
        <f>'Core Indicators'!W55</f>
        <v>7400000</v>
      </c>
      <c r="H55" s="30">
        <f>'Core Indicators'!AE55</f>
        <v>1800000</v>
      </c>
      <c r="I55" s="30">
        <f>'Core Indicators'!AM55</f>
        <v>1467000</v>
      </c>
      <c r="J55" s="30" t="str">
        <f>'Core Indicators'!AU55</f>
        <v>x</v>
      </c>
      <c r="K55" s="30" t="str">
        <f>'Core Indicators'!BC55</f>
        <v>x</v>
      </c>
      <c r="L55" s="30">
        <f>'Core Indicators'!BK55</f>
        <v>630</v>
      </c>
      <c r="M55" s="30" t="str">
        <f>'Core Indicators'!BS55</f>
        <v>x</v>
      </c>
      <c r="N55" s="30" t="str">
        <f>'Core Indicators'!CA55</f>
        <v>x</v>
      </c>
      <c r="O55" s="30" t="e">
        <f>'Core Indicators'!CI55</f>
        <v>#N/A</v>
      </c>
      <c r="P55" s="30" t="str">
        <f>'Core Indicators'!CQ55</f>
        <v>x</v>
      </c>
      <c r="Q55" s="30">
        <f>'Core Indicators'!DG55</f>
        <v>4900000</v>
      </c>
      <c r="R55" s="30">
        <f>'Core Indicators'!DO55</f>
        <v>1200000</v>
      </c>
      <c r="S55" s="30">
        <f>'Core Indicators'!DW55</f>
        <v>871000</v>
      </c>
      <c r="T55" s="30">
        <f>'Core Indicators'!EE55</f>
        <v>273000</v>
      </c>
      <c r="U55" s="30">
        <f>'Core Indicators'!EM55</f>
        <v>156000</v>
      </c>
      <c r="V55" s="30">
        <f>'Core Indicators'!FC55</f>
        <v>5</v>
      </c>
      <c r="W55" s="30">
        <f>'Core Indicators'!FK55</f>
        <v>198000</v>
      </c>
      <c r="X55" s="30">
        <f>'Core Indicators'!FS55</f>
        <v>633000</v>
      </c>
      <c r="Y55" s="30">
        <f>'Core Indicators'!GA55</f>
        <v>1</v>
      </c>
      <c r="Z55" s="30">
        <f>'Core Indicators'!GI55</f>
        <v>3</v>
      </c>
      <c r="AA55" s="30">
        <f>'Core Indicators'!GQ55</f>
        <v>3</v>
      </c>
      <c r="AB55" s="30">
        <f>'Core Indicators'!GY55</f>
        <v>3</v>
      </c>
      <c r="AC55" s="30">
        <f>'Core Indicators'!HG55</f>
        <v>2</v>
      </c>
      <c r="AD55" s="30">
        <f>'Core Indicators'!HO55</f>
        <v>3</v>
      </c>
      <c r="AE55" s="30">
        <f>'Core Indicators'!HW55</f>
        <v>3</v>
      </c>
      <c r="AF55" s="30">
        <f>'Core Indicators'!IE55</f>
        <v>1</v>
      </c>
      <c r="AG55" s="30">
        <f>'Core Indicators'!IM55</f>
        <v>3</v>
      </c>
    </row>
    <row r="56" spans="1:33" ht="20.100000000000001" customHeight="1">
      <c r="A56" s="138" t="str">
        <f>'Core Indicators'!A:A</f>
        <v>Mixed migration flows in Libya</v>
      </c>
      <c r="B56" s="138" t="str">
        <f>'Core Indicators'!B:B</f>
        <v>International displacement</v>
      </c>
      <c r="C56" s="138" t="str">
        <f>'Core Indicators'!C56</f>
        <v>LBY002</v>
      </c>
      <c r="D56" s="138" t="str">
        <f>'Core Indicators'!D56</f>
        <v>Libya</v>
      </c>
      <c r="E56" s="138" t="str">
        <f>'Core Indicators'!E56</f>
        <v>LBY</v>
      </c>
      <c r="F56" s="31">
        <f>'Core Indicators'!O56</f>
        <v>1759540</v>
      </c>
      <c r="G56" s="31">
        <f>'Core Indicators'!W56</f>
        <v>7400000</v>
      </c>
      <c r="H56" s="31">
        <f>'Core Indicators'!AE56</f>
        <v>576000</v>
      </c>
      <c r="I56" s="31">
        <f>'Core Indicators'!AM56</f>
        <v>576000</v>
      </c>
      <c r="J56" s="31" t="str">
        <f>'Core Indicators'!AU56</f>
        <v>x</v>
      </c>
      <c r="K56" s="31" t="str">
        <f>'Core Indicators'!BC56</f>
        <v>x</v>
      </c>
      <c r="L56" s="31">
        <f>'Core Indicators'!BK56</f>
        <v>604</v>
      </c>
      <c r="M56" s="31" t="str">
        <f>'Core Indicators'!BS56</f>
        <v>x</v>
      </c>
      <c r="N56" s="31" t="str">
        <f>'Core Indicators'!CA56</f>
        <v>x</v>
      </c>
      <c r="O56" s="31" t="e">
        <f>'Core Indicators'!CI56</f>
        <v>#N/A</v>
      </c>
      <c r="P56" s="31" t="str">
        <f>'Core Indicators'!CQ56</f>
        <v>x</v>
      </c>
      <c r="Q56" s="31">
        <f>'Core Indicators'!DG56</f>
        <v>6824000</v>
      </c>
      <c r="R56" s="31">
        <f>'Core Indicators'!DO56</f>
        <v>228000</v>
      </c>
      <c r="S56" s="31">
        <f>'Core Indicators'!DW56</f>
        <v>65000</v>
      </c>
      <c r="T56" s="31">
        <f>'Core Indicators'!EE56</f>
        <v>4000</v>
      </c>
      <c r="U56" s="31">
        <f>'Core Indicators'!EM56</f>
        <v>3000</v>
      </c>
      <c r="V56" s="31">
        <f>'Core Indicators'!FC56</f>
        <v>2</v>
      </c>
      <c r="W56" s="31">
        <f>'Core Indicators'!FK56</f>
        <v>79000</v>
      </c>
      <c r="X56" s="31">
        <f>'Core Indicators'!FS56</f>
        <v>229000</v>
      </c>
      <c r="Y56" s="31">
        <f>'Core Indicators'!GA56</f>
        <v>1</v>
      </c>
      <c r="Z56" s="31">
        <f>'Core Indicators'!GI56</f>
        <v>3</v>
      </c>
      <c r="AA56" s="31">
        <f>'Core Indicators'!GQ56</f>
        <v>3</v>
      </c>
      <c r="AB56" s="31">
        <f>'Core Indicators'!GY56</f>
        <v>0</v>
      </c>
      <c r="AC56" s="31">
        <f>'Core Indicators'!HG56</f>
        <v>2</v>
      </c>
      <c r="AD56" s="31">
        <f>'Core Indicators'!HO56</f>
        <v>3</v>
      </c>
      <c r="AE56" s="31">
        <f>'Core Indicators'!HW56</f>
        <v>3</v>
      </c>
      <c r="AF56" s="31">
        <f>'Core Indicators'!IE56</f>
        <v>1</v>
      </c>
      <c r="AG56" s="31">
        <f>'Core Indicators'!IM56</f>
        <v>3</v>
      </c>
    </row>
    <row r="57" spans="1:33" ht="20.100000000000001" customHeight="1">
      <c r="A57" s="139" t="str">
        <f>'Core Indicators'!A:A</f>
        <v>Drought in Lesotho</v>
      </c>
      <c r="B57" s="139" t="str">
        <f>'Core Indicators'!B:B</f>
        <v>Drought</v>
      </c>
      <c r="C57" s="139" t="str">
        <f>'Core Indicators'!C57</f>
        <v>LSO002</v>
      </c>
      <c r="D57" s="139" t="str">
        <f>'Core Indicators'!D57</f>
        <v>Lesotho</v>
      </c>
      <c r="E57" s="139" t="str">
        <f>'Core Indicators'!E57</f>
        <v>LSO</v>
      </c>
      <c r="F57" s="30">
        <f>'Core Indicators'!O57</f>
        <v>30400</v>
      </c>
      <c r="G57" s="30">
        <f>'Core Indicators'!W57</f>
        <v>1467000</v>
      </c>
      <c r="H57" s="30">
        <f>'Core Indicators'!AE57</f>
        <v>1062000</v>
      </c>
      <c r="I57" s="30" t="str">
        <f>'Core Indicators'!AM57</f>
        <v>x</v>
      </c>
      <c r="J57" s="30">
        <f>'Core Indicators'!AU57</f>
        <v>0</v>
      </c>
      <c r="K57" s="30">
        <f>'Core Indicators'!BC57</f>
        <v>0</v>
      </c>
      <c r="L57" s="30">
        <f>'Core Indicators'!BK57</f>
        <v>0</v>
      </c>
      <c r="M57" s="30">
        <f>'Core Indicators'!BS57</f>
        <v>0</v>
      </c>
      <c r="N57" s="30">
        <f>'Core Indicators'!CA57</f>
        <v>0</v>
      </c>
      <c r="O57" s="30" t="e">
        <f>'Core Indicators'!CI57</f>
        <v>#N/A</v>
      </c>
      <c r="P57" s="30" t="str">
        <f>'Core Indicators'!CQ57</f>
        <v>x</v>
      </c>
      <c r="Q57" s="30">
        <f>'Core Indicators'!DG57</f>
        <v>405000</v>
      </c>
      <c r="R57" s="30">
        <f>'Core Indicators'!DO57</f>
        <v>480000</v>
      </c>
      <c r="S57" s="30">
        <f>'Core Indicators'!DW57</f>
        <v>482000</v>
      </c>
      <c r="T57" s="30">
        <f>'Core Indicators'!EE57</f>
        <v>100000</v>
      </c>
      <c r="U57" s="30">
        <f>'Core Indicators'!EM57</f>
        <v>0</v>
      </c>
      <c r="V57" s="30">
        <f>'Core Indicators'!FC57</f>
        <v>1</v>
      </c>
      <c r="W57" s="30">
        <f>'Core Indicators'!FK57</f>
        <v>0</v>
      </c>
      <c r="X57" s="30">
        <f>'Core Indicators'!FS57</f>
        <v>0</v>
      </c>
      <c r="Y57" s="30">
        <f>'Core Indicators'!GA57</f>
        <v>0</v>
      </c>
      <c r="Z57" s="30">
        <f>'Core Indicators'!GI57</f>
        <v>0</v>
      </c>
      <c r="AA57" s="30">
        <f>'Core Indicators'!GQ57</f>
        <v>0</v>
      </c>
      <c r="AB57" s="30">
        <f>'Core Indicators'!GY57</f>
        <v>0</v>
      </c>
      <c r="AC57" s="30">
        <f>'Core Indicators'!HG57</f>
        <v>0</v>
      </c>
      <c r="AD57" s="30">
        <f>'Core Indicators'!HO57</f>
        <v>2</v>
      </c>
      <c r="AE57" s="30">
        <f>'Core Indicators'!HW57</f>
        <v>0</v>
      </c>
      <c r="AF57" s="30">
        <f>'Core Indicators'!IE57</f>
        <v>0</v>
      </c>
      <c r="AG57" s="30">
        <f>'Core Indicators'!IM57</f>
        <v>1</v>
      </c>
    </row>
    <row r="58" spans="1:33" ht="20.100000000000001" customHeight="1">
      <c r="A58" s="138" t="str">
        <f>'Core Indicators'!A:A</f>
        <v>Mixed migration flows in Morocco</v>
      </c>
      <c r="B58" s="138" t="str">
        <f>'Core Indicators'!B:B</f>
        <v>International displacement</v>
      </c>
      <c r="C58" s="138" t="str">
        <f>'Core Indicators'!C58</f>
        <v>MAR002</v>
      </c>
      <c r="D58" s="138" t="str">
        <f>'Core Indicators'!D58</f>
        <v>Morocco</v>
      </c>
      <c r="E58" s="138" t="str">
        <f>'Core Indicators'!E58</f>
        <v>MAR</v>
      </c>
      <c r="F58" s="31">
        <f>'Core Indicators'!O58</f>
        <v>446300</v>
      </c>
      <c r="G58" s="31">
        <f>'Core Indicators'!W58</f>
        <v>35587000</v>
      </c>
      <c r="H58" s="31" t="str">
        <f>'Core Indicators'!AE58</f>
        <v>x</v>
      </c>
      <c r="I58" s="31" t="str">
        <f>'Core Indicators'!AM58</f>
        <v>x</v>
      </c>
      <c r="J58" s="31" t="str">
        <f>'Core Indicators'!AU58</f>
        <v>x</v>
      </c>
      <c r="K58" s="31" t="str">
        <f>'Core Indicators'!BC58</f>
        <v>x</v>
      </c>
      <c r="L58" s="31">
        <f>'Core Indicators'!BK58</f>
        <v>161</v>
      </c>
      <c r="M58" s="31">
        <f>'Core Indicators'!BS58</f>
        <v>0</v>
      </c>
      <c r="N58" s="31">
        <f>'Core Indicators'!CA58</f>
        <v>0</v>
      </c>
      <c r="O58" s="31" t="e">
        <f>'Core Indicators'!CI58</f>
        <v>#N/A</v>
      </c>
      <c r="P58" s="31">
        <f>'Core Indicators'!CQ58</f>
        <v>0</v>
      </c>
      <c r="Q58" s="31" t="str">
        <f>'Core Indicators'!DG58</f>
        <v>x</v>
      </c>
      <c r="R58" s="31" t="str">
        <f>'Core Indicators'!DO58</f>
        <v>x</v>
      </c>
      <c r="S58" s="31" t="str">
        <f>'Core Indicators'!DW58</f>
        <v>x</v>
      </c>
      <c r="T58" s="31" t="str">
        <f>'Core Indicators'!EE58</f>
        <v>x</v>
      </c>
      <c r="U58" s="31" t="str">
        <f>'Core Indicators'!EM58</f>
        <v>x</v>
      </c>
      <c r="V58" s="31">
        <f>'Core Indicators'!FC58</f>
        <v>1</v>
      </c>
      <c r="W58" s="31">
        <f>'Core Indicators'!FK58</f>
        <v>0</v>
      </c>
      <c r="X58" s="31">
        <f>'Core Indicators'!FS58</f>
        <v>0</v>
      </c>
      <c r="Y58" s="31">
        <f>'Core Indicators'!GA58</f>
        <v>0</v>
      </c>
      <c r="Z58" s="31">
        <f>'Core Indicators'!GI58</f>
        <v>0</v>
      </c>
      <c r="AA58" s="31">
        <f>'Core Indicators'!GQ58</f>
        <v>1</v>
      </c>
      <c r="AB58" s="31">
        <f>'Core Indicators'!GY58</f>
        <v>0</v>
      </c>
      <c r="AC58" s="31">
        <f>'Core Indicators'!HG58</f>
        <v>0</v>
      </c>
      <c r="AD58" s="31">
        <f>'Core Indicators'!HO58</f>
        <v>1</v>
      </c>
      <c r="AE58" s="31">
        <f>'Core Indicators'!HW58</f>
        <v>0</v>
      </c>
      <c r="AF58" s="31">
        <f>'Core Indicators'!IE58</f>
        <v>1</v>
      </c>
      <c r="AG58" s="31">
        <f>'Core Indicators'!IM58</f>
        <v>0</v>
      </c>
    </row>
    <row r="59" spans="1:33" ht="20.100000000000001" customHeight="1">
      <c r="A59" s="139" t="str">
        <f>'Core Indicators'!A:A</f>
        <v>Drought in Madagascar</v>
      </c>
      <c r="B59" s="139" t="str">
        <f>'Core Indicators'!B:B</f>
        <v>Drought</v>
      </c>
      <c r="C59" s="139" t="str">
        <f>'Core Indicators'!C59</f>
        <v>MDG002</v>
      </c>
      <c r="D59" s="139" t="str">
        <f>'Core Indicators'!D59</f>
        <v>Madagascar</v>
      </c>
      <c r="E59" s="139" t="str">
        <f>'Core Indicators'!E59</f>
        <v>MDG</v>
      </c>
      <c r="F59" s="30">
        <f>'Core Indicators'!O59</f>
        <v>81967</v>
      </c>
      <c r="G59" s="30">
        <f>'Core Indicators'!W59</f>
        <v>3909000</v>
      </c>
      <c r="H59" s="30">
        <f>'Core Indicators'!AE59</f>
        <v>2967000</v>
      </c>
      <c r="I59" s="30" t="str">
        <f>'Core Indicators'!AM59</f>
        <v>x</v>
      </c>
      <c r="J59" s="30">
        <f>'Core Indicators'!AU59</f>
        <v>0</v>
      </c>
      <c r="K59" s="30" t="str">
        <f>'Core Indicators'!BC59</f>
        <v>x</v>
      </c>
      <c r="L59" s="30" t="str">
        <f>'Core Indicators'!BK59</f>
        <v>x</v>
      </c>
      <c r="M59" s="30" t="str">
        <f>'Core Indicators'!BS59</f>
        <v>x</v>
      </c>
      <c r="N59" s="30" t="str">
        <f>'Core Indicators'!CA59</f>
        <v>x</v>
      </c>
      <c r="O59" s="30" t="e">
        <f>'Core Indicators'!CI59</f>
        <v>#N/A</v>
      </c>
      <c r="P59" s="30" t="str">
        <f>'Core Indicators'!CQ59</f>
        <v>x</v>
      </c>
      <c r="Q59" s="30">
        <f>'Core Indicators'!DG59</f>
        <v>942000</v>
      </c>
      <c r="R59" s="30">
        <f>'Core Indicators'!DO59</f>
        <v>1618000</v>
      </c>
      <c r="S59" s="30">
        <f>'Core Indicators'!DW59</f>
        <v>1067000</v>
      </c>
      <c r="T59" s="30">
        <f>'Core Indicators'!EE59</f>
        <v>282000</v>
      </c>
      <c r="U59" s="30">
        <f>'Core Indicators'!EM59</f>
        <v>0</v>
      </c>
      <c r="V59" s="30">
        <f>'Core Indicators'!FC59</f>
        <v>1</v>
      </c>
      <c r="W59" s="30" t="str">
        <f>'Core Indicators'!FK59</f>
        <v>x</v>
      </c>
      <c r="X59" s="30" t="str">
        <f>'Core Indicators'!FS59</f>
        <v>x</v>
      </c>
      <c r="Y59" s="30">
        <f>'Core Indicators'!GA59</f>
        <v>0</v>
      </c>
      <c r="Z59" s="30">
        <f>'Core Indicators'!GI59</f>
        <v>0</v>
      </c>
      <c r="AA59" s="30">
        <f>'Core Indicators'!GQ59</f>
        <v>0</v>
      </c>
      <c r="AB59" s="30">
        <f>'Core Indicators'!GY59</f>
        <v>0</v>
      </c>
      <c r="AC59" s="30">
        <f>'Core Indicators'!HG59</f>
        <v>0</v>
      </c>
      <c r="AD59" s="30">
        <f>'Core Indicators'!HO59</f>
        <v>2</v>
      </c>
      <c r="AE59" s="30">
        <f>'Core Indicators'!HW59</f>
        <v>0</v>
      </c>
      <c r="AF59" s="30">
        <f>'Core Indicators'!IE59</f>
        <v>0</v>
      </c>
      <c r="AG59" s="30">
        <f>'Core Indicators'!IM59</f>
        <v>0</v>
      </c>
    </row>
    <row r="60" spans="1:33" ht="20.100000000000001" customHeight="1">
      <c r="A60" s="138" t="str">
        <f>'Core Indicators'!A:A</f>
        <v>Multiple crisis in Mexico</v>
      </c>
      <c r="B60" s="138" t="str">
        <f>'Core Indicators'!B:B</f>
        <v>Multiple crises country</v>
      </c>
      <c r="C60" s="138" t="str">
        <f>'Core Indicators'!C60</f>
        <v>MEX001</v>
      </c>
      <c r="D60" s="138" t="str">
        <f>'Core Indicators'!D60</f>
        <v>Mexico</v>
      </c>
      <c r="E60" s="138" t="str">
        <f>'Core Indicators'!E60</f>
        <v>MEX</v>
      </c>
      <c r="F60" s="31">
        <f>'Core Indicators'!O60</f>
        <v>1635481</v>
      </c>
      <c r="G60" s="31">
        <f>'Core Indicators'!W60</f>
        <v>92033000</v>
      </c>
      <c r="H60" s="31" t="str">
        <f>'Core Indicators'!AE60</f>
        <v>x</v>
      </c>
      <c r="I60" s="31">
        <f>'Core Indicators'!AM60</f>
        <v>584000</v>
      </c>
      <c r="J60" s="31" t="str">
        <f>'Core Indicators'!AU60</f>
        <v>x</v>
      </c>
      <c r="K60" s="31">
        <f>'Core Indicators'!BC60</f>
        <v>45472</v>
      </c>
      <c r="L60" s="31">
        <f>'Core Indicators'!BK60</f>
        <v>3714</v>
      </c>
      <c r="M60" s="31" t="str">
        <f>'Core Indicators'!BS60</f>
        <v>x</v>
      </c>
      <c r="N60" s="31" t="str">
        <f>'Core Indicators'!CA60</f>
        <v>x</v>
      </c>
      <c r="O60" s="31" t="e">
        <f>'Core Indicators'!CI60</f>
        <v>#N/A</v>
      </c>
      <c r="P60" s="31" t="str">
        <f>'Core Indicators'!CQ60</f>
        <v>x</v>
      </c>
      <c r="Q60" s="31" t="str">
        <f>'Core Indicators'!DG60</f>
        <v>x</v>
      </c>
      <c r="R60" s="31" t="str">
        <f>'Core Indicators'!DO60</f>
        <v>x</v>
      </c>
      <c r="S60" s="31" t="str">
        <f>'Core Indicators'!DW60</f>
        <v>x</v>
      </c>
      <c r="T60" s="31" t="str">
        <f>'Core Indicators'!EE60</f>
        <v>x</v>
      </c>
      <c r="U60" s="31" t="str">
        <f>'Core Indicators'!EM60</f>
        <v>x</v>
      </c>
      <c r="V60" s="31">
        <f>'Core Indicators'!FC60</f>
        <v>5</v>
      </c>
      <c r="W60" s="31" t="str">
        <f>'Core Indicators'!FK60</f>
        <v>x</v>
      </c>
      <c r="X60" s="31" t="str">
        <f>'Core Indicators'!FS60</f>
        <v>x</v>
      </c>
      <c r="Y60" s="31" t="str">
        <f>'Core Indicators'!GA60</f>
        <v>x</v>
      </c>
      <c r="Z60" s="31">
        <f>'Core Indicators'!GI60</f>
        <v>1</v>
      </c>
      <c r="AA60" s="31">
        <f>'Core Indicators'!GQ60</f>
        <v>1</v>
      </c>
      <c r="AB60" s="31">
        <f>'Core Indicators'!GY60</f>
        <v>0</v>
      </c>
      <c r="AC60" s="31">
        <f>'Core Indicators'!HG60</f>
        <v>0</v>
      </c>
      <c r="AD60" s="31">
        <f>'Core Indicators'!HO60</f>
        <v>1</v>
      </c>
      <c r="AE60" s="31">
        <f>'Core Indicators'!HW60</f>
        <v>1</v>
      </c>
      <c r="AF60" s="31" t="str">
        <f>'Core Indicators'!IE60</f>
        <v>x</v>
      </c>
      <c r="AG60" s="31" t="str">
        <f>'Core Indicators'!IM60</f>
        <v>x</v>
      </c>
    </row>
    <row r="61" spans="1:33" ht="20.100000000000001" customHeight="1">
      <c r="A61" s="139" t="str">
        <f>'Core Indicators'!A:A</f>
        <v>Criminal Violence in Mexico</v>
      </c>
      <c r="B61" s="139" t="str">
        <f>'Core Indicators'!B:B</f>
        <v>Other type of violence</v>
      </c>
      <c r="C61" s="139" t="str">
        <f>'Core Indicators'!C61</f>
        <v>MEX002</v>
      </c>
      <c r="D61" s="139" t="str">
        <f>'Core Indicators'!D61</f>
        <v>Mexico</v>
      </c>
      <c r="E61" s="139" t="str">
        <f>'Core Indicators'!E61</f>
        <v>MEX</v>
      </c>
      <c r="F61" s="30">
        <f>'Core Indicators'!O61</f>
        <v>1078234</v>
      </c>
      <c r="G61" s="30">
        <f>'Core Indicators'!W61</f>
        <v>70024000</v>
      </c>
      <c r="H61" s="30" t="str">
        <f>'Core Indicators'!AE61</f>
        <v>x</v>
      </c>
      <c r="I61" s="30">
        <f>'Core Indicators'!AM61</f>
        <v>351000</v>
      </c>
      <c r="J61" s="30" t="str">
        <f>'Core Indicators'!AU61</f>
        <v>x</v>
      </c>
      <c r="K61" s="30" t="str">
        <f>'Core Indicators'!BC61</f>
        <v>x</v>
      </c>
      <c r="L61" s="30">
        <f>'Core Indicators'!BK61</f>
        <v>3454</v>
      </c>
      <c r="M61" s="30" t="str">
        <f>'Core Indicators'!BS61</f>
        <v>x</v>
      </c>
      <c r="N61" s="30" t="str">
        <f>'Core Indicators'!CA61</f>
        <v>x</v>
      </c>
      <c r="O61" s="30" t="e">
        <f>'Core Indicators'!CI61</f>
        <v>#N/A</v>
      </c>
      <c r="P61" s="30" t="str">
        <f>'Core Indicators'!CQ61</f>
        <v>x</v>
      </c>
      <c r="Q61" s="30" t="str">
        <f>'Core Indicators'!DG61</f>
        <v>x</v>
      </c>
      <c r="R61" s="30" t="str">
        <f>'Core Indicators'!DO61</f>
        <v>x</v>
      </c>
      <c r="S61" s="30" t="str">
        <f>'Core Indicators'!DW61</f>
        <v>x</v>
      </c>
      <c r="T61" s="30" t="str">
        <f>'Core Indicators'!EE61</f>
        <v>x</v>
      </c>
      <c r="U61" s="30" t="str">
        <f>'Core Indicators'!EM61</f>
        <v>x</v>
      </c>
      <c r="V61" s="30">
        <f>'Core Indicators'!FC61</f>
        <v>4</v>
      </c>
      <c r="W61" s="30" t="str">
        <f>'Core Indicators'!FK61</f>
        <v>x</v>
      </c>
      <c r="X61" s="30" t="str">
        <f>'Core Indicators'!FS61</f>
        <v>x</v>
      </c>
      <c r="Y61" s="30" t="str">
        <f>'Core Indicators'!GA61</f>
        <v>x</v>
      </c>
      <c r="Z61" s="30">
        <f>'Core Indicators'!GI61</f>
        <v>1</v>
      </c>
      <c r="AA61" s="30">
        <f>'Core Indicators'!GQ61</f>
        <v>1</v>
      </c>
      <c r="AB61" s="30">
        <f>'Core Indicators'!GY61</f>
        <v>0</v>
      </c>
      <c r="AC61" s="30" t="str">
        <f>'Core Indicators'!HG61</f>
        <v>x</v>
      </c>
      <c r="AD61" s="30">
        <f>'Core Indicators'!HO61</f>
        <v>1</v>
      </c>
      <c r="AE61" s="30" t="str">
        <f>'Core Indicators'!HW61</f>
        <v>x</v>
      </c>
      <c r="AF61" s="30" t="str">
        <f>'Core Indicators'!IE61</f>
        <v>x</v>
      </c>
      <c r="AG61" s="30" t="str">
        <f>'Core Indicators'!IM61</f>
        <v>x</v>
      </c>
    </row>
    <row r="62" spans="1:33" ht="20.100000000000001" customHeight="1">
      <c r="A62" s="138" t="str">
        <f>'Core Indicators'!A:A</f>
        <v>Mixed Migration in Mexico</v>
      </c>
      <c r="B62" s="138" t="str">
        <f>'Core Indicators'!B:B</f>
        <v>International displacement</v>
      </c>
      <c r="C62" s="138" t="str">
        <f>'Core Indicators'!C62</f>
        <v>MEX003</v>
      </c>
      <c r="D62" s="138" t="str">
        <f>'Core Indicators'!D62</f>
        <v>Mexico</v>
      </c>
      <c r="E62" s="138" t="str">
        <f>'Core Indicators'!E62</f>
        <v>MEX</v>
      </c>
      <c r="F62" s="31">
        <f>'Core Indicators'!O62</f>
        <v>1437306</v>
      </c>
      <c r="G62" s="31">
        <f>'Core Indicators'!W62</f>
        <v>70840000</v>
      </c>
      <c r="H62" s="31">
        <f>'Core Indicators'!AE62</f>
        <v>275000</v>
      </c>
      <c r="I62" s="31">
        <f>'Core Indicators'!AM62</f>
        <v>275000</v>
      </c>
      <c r="J62" s="31" t="str">
        <f>'Core Indicators'!AU62</f>
        <v>x</v>
      </c>
      <c r="K62" s="31" t="str">
        <f>'Core Indicators'!BC62</f>
        <v>x</v>
      </c>
      <c r="L62" s="31">
        <f>'Core Indicators'!BK62</f>
        <v>233</v>
      </c>
      <c r="M62" s="31" t="str">
        <f>'Core Indicators'!BS62</f>
        <v>x</v>
      </c>
      <c r="N62" s="31" t="str">
        <f>'Core Indicators'!CA62</f>
        <v>x</v>
      </c>
      <c r="O62" s="31" t="e">
        <f>'Core Indicators'!CI62</f>
        <v>#N/A</v>
      </c>
      <c r="P62" s="31" t="str">
        <f>'Core Indicators'!CQ62</f>
        <v>x</v>
      </c>
      <c r="Q62" s="31" t="str">
        <f>'Core Indicators'!DG62</f>
        <v>x</v>
      </c>
      <c r="R62" s="31" t="str">
        <f>'Core Indicators'!DO62</f>
        <v>x</v>
      </c>
      <c r="S62" s="31" t="str">
        <f>'Core Indicators'!DW62</f>
        <v>x</v>
      </c>
      <c r="T62" s="31" t="str">
        <f>'Core Indicators'!EE62</f>
        <v>x</v>
      </c>
      <c r="U62" s="31" t="str">
        <f>'Core Indicators'!EM62</f>
        <v>x</v>
      </c>
      <c r="V62" s="31">
        <f>'Core Indicators'!FC62</f>
        <v>3</v>
      </c>
      <c r="W62" s="31" t="str">
        <f>'Core Indicators'!FK62</f>
        <v>x</v>
      </c>
      <c r="X62" s="31" t="str">
        <f>'Core Indicators'!FS62</f>
        <v>x</v>
      </c>
      <c r="Y62" s="31" t="str">
        <f>'Core Indicators'!GA62</f>
        <v>x</v>
      </c>
      <c r="Z62" s="31">
        <f>'Core Indicators'!GI62</f>
        <v>1</v>
      </c>
      <c r="AA62" s="31">
        <f>'Core Indicators'!GQ62</f>
        <v>1</v>
      </c>
      <c r="AB62" s="31">
        <f>'Core Indicators'!GY62</f>
        <v>0</v>
      </c>
      <c r="AC62" s="31">
        <f>'Core Indicators'!HG62</f>
        <v>1</v>
      </c>
      <c r="AD62" s="31">
        <f>'Core Indicators'!HO62</f>
        <v>1</v>
      </c>
      <c r="AE62" s="31">
        <f>'Core Indicators'!HW62</f>
        <v>1</v>
      </c>
      <c r="AF62" s="31" t="str">
        <f>'Core Indicators'!IE62</f>
        <v>x</v>
      </c>
      <c r="AG62" s="31" t="str">
        <f>'Core Indicators'!IM62</f>
        <v>x</v>
      </c>
    </row>
    <row r="63" spans="1:33" ht="20.100000000000001" customHeight="1">
      <c r="A63" s="139" t="str">
        <f>'Core Indicators'!A:A</f>
        <v>Complex crisis in Mali</v>
      </c>
      <c r="B63" s="139" t="str">
        <f>'Core Indicators'!B:B</f>
        <v>Complex crisis</v>
      </c>
      <c r="C63" s="139" t="str">
        <f>'Core Indicators'!C63</f>
        <v>MLI001</v>
      </c>
      <c r="D63" s="139" t="str">
        <f>'Core Indicators'!D63</f>
        <v>Mali</v>
      </c>
      <c r="E63" s="139" t="str">
        <f>'Core Indicators'!E63</f>
        <v>MLI</v>
      </c>
      <c r="F63" s="30">
        <f>'Core Indicators'!O63</f>
        <v>1220190</v>
      </c>
      <c r="G63" s="30">
        <f>'Core Indicators'!W63</f>
        <v>20402000</v>
      </c>
      <c r="H63" s="30">
        <f>'Core Indicators'!AE63</f>
        <v>11712000</v>
      </c>
      <c r="I63" s="30">
        <f>'Core Indicators'!AM63</f>
        <v>469000</v>
      </c>
      <c r="J63" s="30" t="str">
        <f>'Core Indicators'!AU63</f>
        <v>x</v>
      </c>
      <c r="K63" s="30">
        <f>'Core Indicators'!BC63</f>
        <v>44056</v>
      </c>
      <c r="L63" s="30">
        <f>'Core Indicators'!BK63</f>
        <v>974</v>
      </c>
      <c r="M63" s="30" t="str">
        <f>'Core Indicators'!BS63</f>
        <v>x</v>
      </c>
      <c r="N63" s="30" t="str">
        <f>'Core Indicators'!CA63</f>
        <v>x</v>
      </c>
      <c r="O63" s="30" t="e">
        <f>'Core Indicators'!CI63</f>
        <v>#N/A</v>
      </c>
      <c r="P63" s="30" t="str">
        <f>'Core Indicators'!CQ63</f>
        <v>x</v>
      </c>
      <c r="Q63" s="30">
        <f>'Core Indicators'!DG63</f>
        <v>8691000</v>
      </c>
      <c r="R63" s="30">
        <f>'Core Indicators'!DO63</f>
        <v>5812000</v>
      </c>
      <c r="S63" s="30">
        <f>'Core Indicators'!DW63</f>
        <v>3700000</v>
      </c>
      <c r="T63" s="30">
        <f>'Core Indicators'!EE63</f>
        <v>2200000</v>
      </c>
      <c r="U63" s="30">
        <f>'Core Indicators'!EM63</f>
        <v>0</v>
      </c>
      <c r="V63" s="30">
        <f>'Core Indicators'!FC63</f>
        <v>5</v>
      </c>
      <c r="W63" s="30" t="str">
        <f>'Core Indicators'!FK63</f>
        <v>x</v>
      </c>
      <c r="X63" s="30" t="str">
        <f>'Core Indicators'!FS63</f>
        <v>x</v>
      </c>
      <c r="Y63" s="30">
        <f>'Core Indicators'!GA63</f>
        <v>0</v>
      </c>
      <c r="Z63" s="30">
        <f>'Core Indicators'!GI63</f>
        <v>2</v>
      </c>
      <c r="AA63" s="30">
        <f>'Core Indicators'!GQ63</f>
        <v>2</v>
      </c>
      <c r="AB63" s="30">
        <f>'Core Indicators'!GY63</f>
        <v>3</v>
      </c>
      <c r="AC63" s="30">
        <f>'Core Indicators'!HG63</f>
        <v>2</v>
      </c>
      <c r="AD63" s="30">
        <f>'Core Indicators'!HO63</f>
        <v>2</v>
      </c>
      <c r="AE63" s="30">
        <f>'Core Indicators'!HW63</f>
        <v>3</v>
      </c>
      <c r="AF63" s="30">
        <f>'Core Indicators'!IE63</f>
        <v>1</v>
      </c>
      <c r="AG63" s="30">
        <f>'Core Indicators'!IM63</f>
        <v>3</v>
      </c>
    </row>
    <row r="64" spans="1:33" ht="20.100000000000001" customHeight="1">
      <c r="A64" s="138" t="str">
        <f>'Core Indicators'!A:A</f>
        <v>Multiple crises in Myanmar</v>
      </c>
      <c r="B64" s="138" t="str">
        <f>'Core Indicators'!B:B</f>
        <v>Multiple crises country</v>
      </c>
      <c r="C64" s="138" t="str">
        <f>'Core Indicators'!C64</f>
        <v>MMR001</v>
      </c>
      <c r="D64" s="138" t="str">
        <f>'Core Indicators'!D64</f>
        <v>Myanmar</v>
      </c>
      <c r="E64" s="138" t="str">
        <f>'Core Indicators'!E64</f>
        <v>MMR</v>
      </c>
      <c r="F64" s="31">
        <f>'Core Indicators'!O64</f>
        <v>289700</v>
      </c>
      <c r="G64" s="31">
        <f>'Core Indicators'!W64</f>
        <v>10395000</v>
      </c>
      <c r="H64" s="31">
        <f>'Core Indicators'!AE64</f>
        <v>5124000</v>
      </c>
      <c r="I64" s="31">
        <f>'Core Indicators'!AM64</f>
        <v>1470000</v>
      </c>
      <c r="J64" s="31" t="str">
        <f>'Core Indicators'!AU64</f>
        <v>x</v>
      </c>
      <c r="K64" s="31" t="str">
        <f>'Core Indicators'!BC64</f>
        <v>x</v>
      </c>
      <c r="L64" s="31">
        <f>'Core Indicators'!BK64</f>
        <v>196</v>
      </c>
      <c r="M64" s="31" t="str">
        <f>'Core Indicators'!BS64</f>
        <v>x</v>
      </c>
      <c r="N64" s="31" t="str">
        <f>'Core Indicators'!CA64</f>
        <v>x</v>
      </c>
      <c r="O64" s="31" t="e">
        <f>'Core Indicators'!CI64</f>
        <v>#N/A</v>
      </c>
      <c r="P64" s="31" t="str">
        <f>'Core Indicators'!CQ64</f>
        <v>x</v>
      </c>
      <c r="Q64" s="31">
        <f>'Core Indicators'!DG64</f>
        <v>5271000</v>
      </c>
      <c r="R64" s="31">
        <f>'Core Indicators'!DO64</f>
        <v>3429000</v>
      </c>
      <c r="S64" s="31">
        <f>'Core Indicators'!DW64</f>
        <v>1047000</v>
      </c>
      <c r="T64" s="31">
        <f>'Core Indicators'!EE64</f>
        <v>498000</v>
      </c>
      <c r="U64" s="31">
        <f>'Core Indicators'!EM64</f>
        <v>150000</v>
      </c>
      <c r="V64" s="31">
        <f>'Core Indicators'!FC64</f>
        <v>4</v>
      </c>
      <c r="W64" s="31" t="str">
        <f>'Core Indicators'!FK64</f>
        <v>x</v>
      </c>
      <c r="X64" s="31" t="str">
        <f>'Core Indicators'!FS64</f>
        <v>x</v>
      </c>
      <c r="Y64" s="31">
        <f>'Core Indicators'!GA64</f>
        <v>2</v>
      </c>
      <c r="Z64" s="31">
        <f>'Core Indicators'!GI64</f>
        <v>3</v>
      </c>
      <c r="AA64" s="31">
        <f>'Core Indicators'!GQ64</f>
        <v>2</v>
      </c>
      <c r="AB64" s="31">
        <f>'Core Indicators'!GY64</f>
        <v>0</v>
      </c>
      <c r="AC64" s="31">
        <f>'Core Indicators'!HG64</f>
        <v>3</v>
      </c>
      <c r="AD64" s="31">
        <f>'Core Indicators'!HO64</f>
        <v>3</v>
      </c>
      <c r="AE64" s="31">
        <f>'Core Indicators'!HW64</f>
        <v>2</v>
      </c>
      <c r="AF64" s="31">
        <f>'Core Indicators'!IE64</f>
        <v>1</v>
      </c>
      <c r="AG64" s="31">
        <f>'Core Indicators'!IM64</f>
        <v>3</v>
      </c>
    </row>
    <row r="65" spans="1:33" ht="20.100000000000001" customHeight="1">
      <c r="A65" s="139" t="str">
        <f>'Core Indicators'!A:A</f>
        <v>Rakhine Conflict</v>
      </c>
      <c r="B65" s="139" t="str">
        <f>'Core Indicators'!B:B</f>
        <v>Conflict</v>
      </c>
      <c r="C65" s="139" t="str">
        <f>'Core Indicators'!C65</f>
        <v>MMR002</v>
      </c>
      <c r="D65" s="139" t="str">
        <f>'Core Indicators'!D65</f>
        <v>Myanmar</v>
      </c>
      <c r="E65" s="139" t="str">
        <f>'Core Indicators'!E65</f>
        <v>MMR</v>
      </c>
      <c r="F65" s="30">
        <f>'Core Indicators'!O65</f>
        <v>44857</v>
      </c>
      <c r="G65" s="30">
        <f>'Core Indicators'!W65</f>
        <v>3882000</v>
      </c>
      <c r="H65" s="30">
        <f>'Core Indicators'!AE65</f>
        <v>1563000</v>
      </c>
      <c r="I65" s="30">
        <f>'Core Indicators'!AM65</f>
        <v>1360000</v>
      </c>
      <c r="J65" s="30" t="str">
        <f>'Core Indicators'!AU65</f>
        <v>x</v>
      </c>
      <c r="K65" s="30" t="str">
        <f>'Core Indicators'!BC65</f>
        <v>x</v>
      </c>
      <c r="L65" s="30">
        <f>'Core Indicators'!BK65</f>
        <v>112</v>
      </c>
      <c r="M65" s="30" t="str">
        <f>'Core Indicators'!BS65</f>
        <v>x</v>
      </c>
      <c r="N65" s="30" t="str">
        <f>'Core Indicators'!CA65</f>
        <v>x</v>
      </c>
      <c r="O65" s="30" t="e">
        <f>'Core Indicators'!CI65</f>
        <v>#N/A</v>
      </c>
      <c r="P65" s="30" t="str">
        <f>'Core Indicators'!CQ65</f>
        <v>x</v>
      </c>
      <c r="Q65" s="30">
        <f>'Core Indicators'!DG65</f>
        <v>2318000</v>
      </c>
      <c r="R65" s="30">
        <f>'Core Indicators'!DO65</f>
        <v>729000</v>
      </c>
      <c r="S65" s="30">
        <f>'Core Indicators'!DW65</f>
        <v>247000</v>
      </c>
      <c r="T65" s="30">
        <f>'Core Indicators'!EE65</f>
        <v>437000</v>
      </c>
      <c r="U65" s="30">
        <f>'Core Indicators'!EM65</f>
        <v>150000</v>
      </c>
      <c r="V65" s="30">
        <f>'Core Indicators'!FC65</f>
        <v>4</v>
      </c>
      <c r="W65" s="30" t="str">
        <f>'Core Indicators'!FK65</f>
        <v>x</v>
      </c>
      <c r="X65" s="30" t="str">
        <f>'Core Indicators'!FS65</f>
        <v>x</v>
      </c>
      <c r="Y65" s="30">
        <f>'Core Indicators'!GA65</f>
        <v>2</v>
      </c>
      <c r="Z65" s="30">
        <f>'Core Indicators'!GI65</f>
        <v>3</v>
      </c>
      <c r="AA65" s="30">
        <f>'Core Indicators'!GQ65</f>
        <v>2</v>
      </c>
      <c r="AB65" s="30">
        <f>'Core Indicators'!GY65</f>
        <v>0</v>
      </c>
      <c r="AC65" s="30">
        <f>'Core Indicators'!HG65</f>
        <v>3</v>
      </c>
      <c r="AD65" s="30">
        <f>'Core Indicators'!HO65</f>
        <v>3</v>
      </c>
      <c r="AE65" s="30">
        <f>'Core Indicators'!HW65</f>
        <v>2</v>
      </c>
      <c r="AF65" s="30">
        <f>'Core Indicators'!IE65</f>
        <v>1</v>
      </c>
      <c r="AG65" s="30">
        <f>'Core Indicators'!IM65</f>
        <v>3</v>
      </c>
    </row>
    <row r="66" spans="1:33" ht="20.100000000000001" customHeight="1">
      <c r="A66" s="138" t="str">
        <f>'Core Indicators'!A:A</f>
        <v>Kachin and Shan Conflict</v>
      </c>
      <c r="B66" s="138" t="str">
        <f>'Core Indicators'!B:B</f>
        <v>Conflict</v>
      </c>
      <c r="C66" s="138" t="str">
        <f>'Core Indicators'!C66</f>
        <v>MMR003</v>
      </c>
      <c r="D66" s="138" t="str">
        <f>'Core Indicators'!D66</f>
        <v>Myanmar</v>
      </c>
      <c r="E66" s="138" t="str">
        <f>'Core Indicators'!E66</f>
        <v>MMR</v>
      </c>
      <c r="F66" s="31">
        <f>'Core Indicators'!O66</f>
        <v>244843</v>
      </c>
      <c r="G66" s="31">
        <f>'Core Indicators'!W66</f>
        <v>6513000</v>
      </c>
      <c r="H66" s="31">
        <f>'Core Indicators'!AE66</f>
        <v>3560000</v>
      </c>
      <c r="I66" s="31">
        <f>'Core Indicators'!AM66</f>
        <v>111000</v>
      </c>
      <c r="J66" s="31" t="str">
        <f>'Core Indicators'!AU66</f>
        <v>x</v>
      </c>
      <c r="K66" s="31" t="str">
        <f>'Core Indicators'!BC66</f>
        <v>x</v>
      </c>
      <c r="L66" s="31">
        <f>'Core Indicators'!BK66</f>
        <v>84</v>
      </c>
      <c r="M66" s="31" t="str">
        <f>'Core Indicators'!BS66</f>
        <v>x</v>
      </c>
      <c r="N66" s="31" t="str">
        <f>'Core Indicators'!CA66</f>
        <v>x</v>
      </c>
      <c r="O66" s="31" t="e">
        <f>'Core Indicators'!CI66</f>
        <v>#N/A</v>
      </c>
      <c r="P66" s="31" t="str">
        <f>'Core Indicators'!CQ66</f>
        <v>x</v>
      </c>
      <c r="Q66" s="31">
        <f>'Core Indicators'!DG66</f>
        <v>2953000</v>
      </c>
      <c r="R66" s="31">
        <f>'Core Indicators'!DO66</f>
        <v>2699000</v>
      </c>
      <c r="S66" s="31">
        <f>'Core Indicators'!DW66</f>
        <v>800000</v>
      </c>
      <c r="T66" s="31">
        <f>'Core Indicators'!EE66</f>
        <v>61000</v>
      </c>
      <c r="U66" s="31">
        <f>'Core Indicators'!EM66</f>
        <v>0</v>
      </c>
      <c r="V66" s="31">
        <f>'Core Indicators'!FC66</f>
        <v>3</v>
      </c>
      <c r="W66" s="31" t="str">
        <f>'Core Indicators'!FK66</f>
        <v>x</v>
      </c>
      <c r="X66" s="31" t="str">
        <f>'Core Indicators'!FS66</f>
        <v>x</v>
      </c>
      <c r="Y66" s="31">
        <f>'Core Indicators'!GA66</f>
        <v>2</v>
      </c>
      <c r="Z66" s="31">
        <f>'Core Indicators'!GI66</f>
        <v>2</v>
      </c>
      <c r="AA66" s="31">
        <f>'Core Indicators'!GQ66</f>
        <v>2</v>
      </c>
      <c r="AB66" s="31">
        <f>'Core Indicators'!GY66</f>
        <v>0</v>
      </c>
      <c r="AC66" s="31">
        <f>'Core Indicators'!HG66</f>
        <v>2</v>
      </c>
      <c r="AD66" s="31">
        <f>'Core Indicators'!HO66</f>
        <v>3</v>
      </c>
      <c r="AE66" s="31">
        <f>'Core Indicators'!HW66</f>
        <v>1</v>
      </c>
      <c r="AF66" s="31">
        <f>'Core Indicators'!IE66</f>
        <v>1</v>
      </c>
      <c r="AG66" s="31">
        <f>'Core Indicators'!IM66</f>
        <v>2</v>
      </c>
    </row>
    <row r="67" spans="1:33" ht="20.100000000000001" customHeight="1">
      <c r="A67" s="139" t="str">
        <f>'Core Indicators'!A:A</f>
        <v>Complex crisis in Mozambique</v>
      </c>
      <c r="B67" s="139" t="str">
        <f>'Core Indicators'!B:B</f>
        <v>Complex crisis</v>
      </c>
      <c r="C67" s="139" t="str">
        <f>'Core Indicators'!C67</f>
        <v>MOZ001</v>
      </c>
      <c r="D67" s="139" t="str">
        <f>'Core Indicators'!D67</f>
        <v>Mozambique</v>
      </c>
      <c r="E67" s="139" t="str">
        <f>'Core Indicators'!E67</f>
        <v>MOZ</v>
      </c>
      <c r="F67" s="30">
        <f>'Core Indicators'!O67</f>
        <v>781990</v>
      </c>
      <c r="G67" s="30">
        <f>'Core Indicators'!W67</f>
        <v>21456000</v>
      </c>
      <c r="H67" s="30">
        <f>'Core Indicators'!AE67</f>
        <v>6117000</v>
      </c>
      <c r="I67" s="30">
        <f>'Core Indicators'!AM67</f>
        <v>807000</v>
      </c>
      <c r="J67" s="30">
        <f>'Core Indicators'!AU67</f>
        <v>26</v>
      </c>
      <c r="K67" s="30">
        <f>'Core Indicators'!BC67</f>
        <v>277460</v>
      </c>
      <c r="L67" s="30">
        <f>'Core Indicators'!BK67</f>
        <v>663</v>
      </c>
      <c r="M67" s="30">
        <f>'Core Indicators'!BS67</f>
        <v>147000</v>
      </c>
      <c r="N67" s="30">
        <f>'Core Indicators'!CA67</f>
        <v>143000</v>
      </c>
      <c r="O67" s="30" t="e">
        <f>'Core Indicators'!CI67</f>
        <v>#N/A</v>
      </c>
      <c r="P67" s="30">
        <f>'Core Indicators'!CQ67</f>
        <v>773</v>
      </c>
      <c r="Q67" s="30">
        <f>'Core Indicators'!DG67</f>
        <v>15339000</v>
      </c>
      <c r="R67" s="30">
        <f>'Core Indicators'!DO67</f>
        <v>3556000</v>
      </c>
      <c r="S67" s="30">
        <f>'Core Indicators'!DW67</f>
        <v>2377000</v>
      </c>
      <c r="T67" s="30">
        <f>'Core Indicators'!EE67</f>
        <v>184000</v>
      </c>
      <c r="U67" s="30">
        <f>'Core Indicators'!EM67</f>
        <v>0</v>
      </c>
      <c r="V67" s="30">
        <f>'Core Indicators'!FC67</f>
        <v>3</v>
      </c>
      <c r="W67" s="30" t="str">
        <f>'Core Indicators'!FK67</f>
        <v>x</v>
      </c>
      <c r="X67" s="30" t="str">
        <f>'Core Indicators'!FS67</f>
        <v>x</v>
      </c>
      <c r="Y67" s="30">
        <f>'Core Indicators'!GA67</f>
        <v>1</v>
      </c>
      <c r="Z67" s="30">
        <f>'Core Indicators'!GI67</f>
        <v>2</v>
      </c>
      <c r="AA67" s="30">
        <f>'Core Indicators'!GQ67</f>
        <v>2</v>
      </c>
      <c r="AB67" s="30">
        <f>'Core Indicators'!GY67</f>
        <v>0</v>
      </c>
      <c r="AC67" s="30">
        <f>'Core Indicators'!HG67</f>
        <v>1</v>
      </c>
      <c r="AD67" s="30">
        <f>'Core Indicators'!HO67</f>
        <v>2</v>
      </c>
      <c r="AE67" s="30">
        <f>'Core Indicators'!HW67</f>
        <v>3</v>
      </c>
      <c r="AF67" s="30">
        <f>'Core Indicators'!IE67</f>
        <v>1</v>
      </c>
      <c r="AG67" s="30">
        <f>'Core Indicators'!IM67</f>
        <v>1</v>
      </c>
    </row>
    <row r="68" spans="1:33" ht="20.100000000000001" customHeight="1">
      <c r="A68" s="138" t="str">
        <f>'Core Indicators'!A:A</f>
        <v>Cabo Delgado Islamist Insurgency</v>
      </c>
      <c r="B68" s="138" t="str">
        <f>'Core Indicators'!B:B</f>
        <v>Other type of violence</v>
      </c>
      <c r="C68" s="138" t="str">
        <f>'Core Indicators'!C68</f>
        <v>MOZ004</v>
      </c>
      <c r="D68" s="138" t="str">
        <f>'Core Indicators'!D68</f>
        <v>Mozambique</v>
      </c>
      <c r="E68" s="138" t="str">
        <f>'Core Indicators'!E68</f>
        <v>MOZ</v>
      </c>
      <c r="F68" s="31">
        <f>'Core Indicators'!O68</f>
        <v>280615</v>
      </c>
      <c r="G68" s="31">
        <f>'Core Indicators'!W68</f>
        <v>4941000</v>
      </c>
      <c r="H68" s="31">
        <f>'Core Indicators'!AE68</f>
        <v>3057000</v>
      </c>
      <c r="I68" s="31">
        <f>'Core Indicators'!AM68</f>
        <v>670000</v>
      </c>
      <c r="J68" s="31" t="str">
        <f>'Core Indicators'!AU68</f>
        <v>x</v>
      </c>
      <c r="K68" s="31">
        <f>'Core Indicators'!BC68</f>
        <v>0</v>
      </c>
      <c r="L68" s="31">
        <f>'Core Indicators'!BK68</f>
        <v>620</v>
      </c>
      <c r="M68" s="31" t="str">
        <f>'Core Indicators'!BS68</f>
        <v>x</v>
      </c>
      <c r="N68" s="31" t="str">
        <f>'Core Indicators'!CA68</f>
        <v>x</v>
      </c>
      <c r="O68" s="31" t="e">
        <f>'Core Indicators'!CI68</f>
        <v>#N/A</v>
      </c>
      <c r="P68" s="31" t="str">
        <f>'Core Indicators'!CQ68</f>
        <v>x</v>
      </c>
      <c r="Q68" s="31">
        <f>'Core Indicators'!DG68</f>
        <v>1885000</v>
      </c>
      <c r="R68" s="31">
        <f>'Core Indicators'!DO68</f>
        <v>1480000</v>
      </c>
      <c r="S68" s="31">
        <f>'Core Indicators'!DW68</f>
        <v>1436000</v>
      </c>
      <c r="T68" s="31">
        <f>'Core Indicators'!EE68</f>
        <v>141000</v>
      </c>
      <c r="U68" s="31">
        <f>'Core Indicators'!EM68</f>
        <v>0</v>
      </c>
      <c r="V68" s="31">
        <f>'Core Indicators'!FC68</f>
        <v>63423</v>
      </c>
      <c r="W68" s="31" t="str">
        <f>'Core Indicators'!FK68</f>
        <v>x</v>
      </c>
      <c r="X68" s="31" t="str">
        <f>'Core Indicators'!FS68</f>
        <v>x</v>
      </c>
      <c r="Y68" s="31">
        <f>'Core Indicators'!GA68</f>
        <v>0</v>
      </c>
      <c r="Z68" s="31">
        <f>'Core Indicators'!GI68</f>
        <v>1</v>
      </c>
      <c r="AA68" s="31">
        <f>'Core Indicators'!GQ68</f>
        <v>0</v>
      </c>
      <c r="AB68" s="31">
        <f>'Core Indicators'!GY68</f>
        <v>0</v>
      </c>
      <c r="AC68" s="31">
        <f>'Core Indicators'!HG68</f>
        <v>0</v>
      </c>
      <c r="AD68" s="31">
        <f>'Core Indicators'!HO68</f>
        <v>2</v>
      </c>
      <c r="AE68" s="31">
        <f>'Core Indicators'!HW68</f>
        <v>1</v>
      </c>
      <c r="AF68" s="31">
        <f>'Core Indicators'!IE68</f>
        <v>1</v>
      </c>
      <c r="AG68" s="31">
        <f>'Core Indicators'!IM68</f>
        <v>1</v>
      </c>
    </row>
    <row r="69" spans="1:33" ht="20.100000000000001" customHeight="1">
      <c r="A69" s="139" t="str">
        <f>'Core Indicators'!A:A</f>
        <v>Food Security Crisis in Mozambique</v>
      </c>
      <c r="B69" s="139" t="str">
        <f>'Core Indicators'!B:B</f>
        <v>Food Security</v>
      </c>
      <c r="C69" s="139" t="str">
        <f>'Core Indicators'!C69</f>
        <v>MOZ006</v>
      </c>
      <c r="D69" s="139" t="str">
        <f>'Core Indicators'!D69</f>
        <v>Mozambique</v>
      </c>
      <c r="E69" s="139" t="str">
        <f>'Core Indicators'!E69</f>
        <v>MOZ</v>
      </c>
      <c r="F69" s="30">
        <f>'Core Indicators'!O69</f>
        <v>781990</v>
      </c>
      <c r="G69" s="30">
        <f>'Core Indicators'!W69</f>
        <v>18143000</v>
      </c>
      <c r="H69" s="30">
        <f>'Core Indicators'!AE69</f>
        <v>11321000</v>
      </c>
      <c r="I69" s="30">
        <f>'Core Indicators'!AM69</f>
        <v>94000</v>
      </c>
      <c r="J69" s="30">
        <f>'Core Indicators'!AU69</f>
        <v>0</v>
      </c>
      <c r="K69" s="30">
        <f>'Core Indicators'!BC69</f>
        <v>0</v>
      </c>
      <c r="L69" s="30" t="str">
        <f>'Core Indicators'!BK69</f>
        <v>x</v>
      </c>
      <c r="M69" s="30" t="e">
        <f>'Core Indicators'!BS69</f>
        <v>#N/A</v>
      </c>
      <c r="N69" s="30" t="e">
        <f>'Core Indicators'!CA69</f>
        <v>#N/A</v>
      </c>
      <c r="O69" s="30" t="e">
        <f>'Core Indicators'!CI69</f>
        <v>#N/A</v>
      </c>
      <c r="P69" s="30" t="e">
        <f>'Core Indicators'!CQ69</f>
        <v>#N/A</v>
      </c>
      <c r="Q69" s="30">
        <f>'Core Indicators'!DG69</f>
        <v>6822000</v>
      </c>
      <c r="R69" s="30">
        <f>'Core Indicators'!DO69</f>
        <v>8407000</v>
      </c>
      <c r="S69" s="30">
        <f>'Core Indicators'!DW69</f>
        <v>2649000</v>
      </c>
      <c r="T69" s="30">
        <f>'Core Indicators'!EE69</f>
        <v>265000</v>
      </c>
      <c r="U69" s="30">
        <f>'Core Indicators'!EM69</f>
        <v>0</v>
      </c>
      <c r="V69" s="30">
        <f>'Core Indicators'!FC69</f>
        <v>3</v>
      </c>
      <c r="W69" s="30" t="e">
        <f>'Core Indicators'!FK69</f>
        <v>#N/A</v>
      </c>
      <c r="X69" s="30" t="e">
        <f>'Core Indicators'!FS69</f>
        <v>#N/A</v>
      </c>
      <c r="Y69" s="30">
        <f>'Core Indicators'!GA69</f>
        <v>0</v>
      </c>
      <c r="Z69" s="30">
        <f>'Core Indicators'!GI69</f>
        <v>0</v>
      </c>
      <c r="AA69" s="30">
        <f>'Core Indicators'!GQ69</f>
        <v>0</v>
      </c>
      <c r="AB69" s="30">
        <f>'Core Indicators'!GY69</f>
        <v>1</v>
      </c>
      <c r="AC69" s="30">
        <f>'Core Indicators'!HG69</f>
        <v>0</v>
      </c>
      <c r="AD69" s="30">
        <f>'Core Indicators'!HO69</f>
        <v>0</v>
      </c>
      <c r="AE69" s="30">
        <f>'Core Indicators'!HW69</f>
        <v>1</v>
      </c>
      <c r="AF69" s="30">
        <f>'Core Indicators'!IE69</f>
        <v>0</v>
      </c>
      <c r="AG69" s="30">
        <f>'Core Indicators'!IM69</f>
        <v>1</v>
      </c>
    </row>
    <row r="70" spans="1:33" ht="20.100000000000001" customHeight="1">
      <c r="A70" s="138" t="str">
        <f>'Core Indicators'!A:A</f>
        <v>Tropical Cyclone Eloise in Mozambique</v>
      </c>
      <c r="B70" s="138" t="str">
        <f>'Core Indicators'!B:B</f>
        <v>Tropical cyclone</v>
      </c>
      <c r="C70" s="138" t="str">
        <f>'Core Indicators'!C70</f>
        <v>MOZ007</v>
      </c>
      <c r="D70" s="138" t="str">
        <f>'Core Indicators'!D70</f>
        <v>Mozambique</v>
      </c>
      <c r="E70" s="138" t="str">
        <f>'Core Indicators'!E70</f>
        <v>MOZ</v>
      </c>
      <c r="F70" s="31">
        <f>'Core Indicators'!O70</f>
        <v>377612</v>
      </c>
      <c r="G70" s="31">
        <f>'Core Indicators'!W70</f>
        <v>12187000</v>
      </c>
      <c r="H70" s="31">
        <f>'Core Indicators'!AE70</f>
        <v>441000</v>
      </c>
      <c r="I70" s="31">
        <f>'Core Indicators'!AM70</f>
        <v>43000</v>
      </c>
      <c r="J70" s="31">
        <f>'Core Indicators'!AU70</f>
        <v>18</v>
      </c>
      <c r="K70" s="31" t="str">
        <f>'Core Indicators'!BC70</f>
        <v>x</v>
      </c>
      <c r="L70" s="31">
        <f>'Core Indicators'!BK70</f>
        <v>13</v>
      </c>
      <c r="M70" s="31">
        <f>'Core Indicators'!BS70</f>
        <v>56364</v>
      </c>
      <c r="N70" s="31">
        <f>'Core Indicators'!CA70</f>
        <v>8565</v>
      </c>
      <c r="O70" s="31" t="e">
        <f>'Core Indicators'!CI70</f>
        <v>#N/A</v>
      </c>
      <c r="P70" s="31" t="str">
        <f>'Core Indicators'!CQ70</f>
        <v>x</v>
      </c>
      <c r="Q70" s="31">
        <f>'Core Indicators'!DG70</f>
        <v>11746000</v>
      </c>
      <c r="R70" s="31">
        <f>'Core Indicators'!DO70</f>
        <v>181000</v>
      </c>
      <c r="S70" s="31">
        <f>'Core Indicators'!DW70</f>
        <v>217000</v>
      </c>
      <c r="T70" s="31">
        <f>'Core Indicators'!EE70</f>
        <v>43000</v>
      </c>
      <c r="U70" s="31">
        <f>'Core Indicators'!EM70</f>
        <v>0</v>
      </c>
      <c r="V70" s="31">
        <f>'Core Indicators'!FC70</f>
        <v>3</v>
      </c>
      <c r="W70" s="31" t="str">
        <f>'Core Indicators'!FK70</f>
        <v>x</v>
      </c>
      <c r="X70" s="31" t="str">
        <f>'Core Indicators'!FS70</f>
        <v>x</v>
      </c>
      <c r="Y70" s="31">
        <f>'Core Indicators'!GA70</f>
        <v>1</v>
      </c>
      <c r="Z70" s="31">
        <f>'Core Indicators'!GI70</f>
        <v>1</v>
      </c>
      <c r="AA70" s="31">
        <f>'Core Indicators'!GQ70</f>
        <v>0</v>
      </c>
      <c r="AB70" s="31">
        <f>'Core Indicators'!GY70</f>
        <v>0</v>
      </c>
      <c r="AC70" s="31">
        <f>'Core Indicators'!HG70</f>
        <v>0</v>
      </c>
      <c r="AD70" s="31">
        <f>'Core Indicators'!HO70</f>
        <v>1</v>
      </c>
      <c r="AE70" s="31">
        <f>'Core Indicators'!HW70</f>
        <v>0</v>
      </c>
      <c r="AF70" s="31">
        <f>'Core Indicators'!IE70</f>
        <v>1</v>
      </c>
      <c r="AG70" s="31">
        <f>'Core Indicators'!IM70</f>
        <v>3</v>
      </c>
    </row>
    <row r="71" spans="1:33" ht="20.100000000000001" customHeight="1">
      <c r="A71" s="139" t="str">
        <f>'Core Indicators'!A:A</f>
        <v>Refugees from Mali in Mauritania</v>
      </c>
      <c r="B71" s="139" t="str">
        <f>'Core Indicators'!B:B</f>
        <v>International displacement</v>
      </c>
      <c r="C71" s="139" t="str">
        <f>'Core Indicators'!C71</f>
        <v>MRT002</v>
      </c>
      <c r="D71" s="139" t="str">
        <f>'Core Indicators'!D71</f>
        <v>Mauritania</v>
      </c>
      <c r="E71" s="139" t="str">
        <f>'Core Indicators'!E71</f>
        <v>MRT</v>
      </c>
      <c r="F71" s="30">
        <f>'Core Indicators'!O71</f>
        <v>75</v>
      </c>
      <c r="G71" s="30">
        <f>'Core Indicators'!W71</f>
        <v>73000</v>
      </c>
      <c r="H71" s="30">
        <f>'Core Indicators'!AE71</f>
        <v>63000</v>
      </c>
      <c r="I71" s="30">
        <f>'Core Indicators'!AM71</f>
        <v>63000</v>
      </c>
      <c r="J71" s="30">
        <f>'Core Indicators'!AU71</f>
        <v>0</v>
      </c>
      <c r="K71" s="30" t="str">
        <f>'Core Indicators'!BC71</f>
        <v>x</v>
      </c>
      <c r="L71" s="30" t="str">
        <f>'Core Indicators'!BK71</f>
        <v>x</v>
      </c>
      <c r="M71" s="30">
        <f>'Core Indicators'!BS71</f>
        <v>0</v>
      </c>
      <c r="N71" s="30">
        <f>'Core Indicators'!CA71</f>
        <v>0</v>
      </c>
      <c r="O71" s="30" t="e">
        <f>'Core Indicators'!CI71</f>
        <v>#N/A</v>
      </c>
      <c r="P71" s="30" t="str">
        <f>'Core Indicators'!CQ71</f>
        <v>x</v>
      </c>
      <c r="Q71" s="30">
        <f>'Core Indicators'!DG71</f>
        <v>11000</v>
      </c>
      <c r="R71" s="30">
        <f>'Core Indicators'!DO71</f>
        <v>0</v>
      </c>
      <c r="S71" s="30">
        <f>'Core Indicators'!DW71</f>
        <v>63000</v>
      </c>
      <c r="T71" s="30">
        <f>'Core Indicators'!EE71</f>
        <v>0</v>
      </c>
      <c r="U71" s="30">
        <f>'Core Indicators'!EM71</f>
        <v>0</v>
      </c>
      <c r="V71" s="30">
        <f>'Core Indicators'!FC71</f>
        <v>2</v>
      </c>
      <c r="W71" s="30" t="str">
        <f>'Core Indicators'!FK71</f>
        <v>x</v>
      </c>
      <c r="X71" s="30" t="str">
        <f>'Core Indicators'!FS71</f>
        <v>x</v>
      </c>
      <c r="Y71" s="30">
        <f>'Core Indicators'!GA71</f>
        <v>0</v>
      </c>
      <c r="Z71" s="30">
        <f>'Core Indicators'!GI71</f>
        <v>0</v>
      </c>
      <c r="AA71" s="30">
        <f>'Core Indicators'!GQ71</f>
        <v>0</v>
      </c>
      <c r="AB71" s="30">
        <f>'Core Indicators'!GY71</f>
        <v>0</v>
      </c>
      <c r="AC71" s="30">
        <f>'Core Indicators'!HG71</f>
        <v>0</v>
      </c>
      <c r="AD71" s="30">
        <f>'Core Indicators'!HO71</f>
        <v>0</v>
      </c>
      <c r="AE71" s="30">
        <f>'Core Indicators'!HW71</f>
        <v>0</v>
      </c>
      <c r="AF71" s="30">
        <f>'Core Indicators'!IE71</f>
        <v>1</v>
      </c>
      <c r="AG71" s="30">
        <f>'Core Indicators'!IM71</f>
        <v>3</v>
      </c>
    </row>
    <row r="72" spans="1:33" ht="20.100000000000001" customHeight="1">
      <c r="A72" s="138" t="str">
        <f>'Core Indicators'!A:A</f>
        <v>Food Security in Mauritania</v>
      </c>
      <c r="B72" s="138" t="str">
        <f>'Core Indicators'!B:B</f>
        <v>Drought</v>
      </c>
      <c r="C72" s="138" t="str">
        <f>'Core Indicators'!C72</f>
        <v>MRT003</v>
      </c>
      <c r="D72" s="138" t="str">
        <f>'Core Indicators'!D72</f>
        <v>Mauritania</v>
      </c>
      <c r="E72" s="138" t="str">
        <f>'Core Indicators'!E72</f>
        <v>MRT</v>
      </c>
      <c r="F72" s="31">
        <f>'Core Indicators'!O72</f>
        <v>1030700</v>
      </c>
      <c r="G72" s="31">
        <f>'Core Indicators'!W72</f>
        <v>4147000</v>
      </c>
      <c r="H72" s="31">
        <f>'Core Indicators'!AE72</f>
        <v>1513000</v>
      </c>
      <c r="I72" s="31" t="str">
        <f>'Core Indicators'!AM72</f>
        <v>x</v>
      </c>
      <c r="J72" s="31" t="str">
        <f>'Core Indicators'!AU72</f>
        <v>x</v>
      </c>
      <c r="K72" s="31" t="str">
        <f>'Core Indicators'!BC72</f>
        <v>x</v>
      </c>
      <c r="L72" s="31" t="str">
        <f>'Core Indicators'!BK72</f>
        <v>x</v>
      </c>
      <c r="M72" s="31" t="str">
        <f>'Core Indicators'!BS72</f>
        <v>x</v>
      </c>
      <c r="N72" s="31" t="str">
        <f>'Core Indicators'!CA72</f>
        <v>x</v>
      </c>
      <c r="O72" s="31" t="e">
        <f>'Core Indicators'!CI72</f>
        <v>#N/A</v>
      </c>
      <c r="P72" s="31" t="str">
        <f>'Core Indicators'!CQ72</f>
        <v>x</v>
      </c>
      <c r="Q72" s="31">
        <f>'Core Indicators'!DG72</f>
        <v>2634000</v>
      </c>
      <c r="R72" s="31">
        <f>'Core Indicators'!DO72</f>
        <v>1036000</v>
      </c>
      <c r="S72" s="31">
        <f>'Core Indicators'!DW72</f>
        <v>457000</v>
      </c>
      <c r="T72" s="31">
        <f>'Core Indicators'!EE72</f>
        <v>20000</v>
      </c>
      <c r="U72" s="31">
        <f>'Core Indicators'!EM72</f>
        <v>0</v>
      </c>
      <c r="V72" s="31">
        <f>'Core Indicators'!FC72</f>
        <v>3</v>
      </c>
      <c r="W72" s="31" t="str">
        <f>'Core Indicators'!FK72</f>
        <v>x</v>
      </c>
      <c r="X72" s="31" t="str">
        <f>'Core Indicators'!FS72</f>
        <v>x</v>
      </c>
      <c r="Y72" s="31">
        <f>'Core Indicators'!GA72</f>
        <v>0</v>
      </c>
      <c r="Z72" s="31">
        <f>'Core Indicators'!GI72</f>
        <v>0</v>
      </c>
      <c r="AA72" s="31">
        <f>'Core Indicators'!GQ72</f>
        <v>0</v>
      </c>
      <c r="AB72" s="31">
        <f>'Core Indicators'!GY72</f>
        <v>0</v>
      </c>
      <c r="AC72" s="31">
        <f>'Core Indicators'!HG72</f>
        <v>0</v>
      </c>
      <c r="AD72" s="31">
        <f>'Core Indicators'!HO72</f>
        <v>0</v>
      </c>
      <c r="AE72" s="31">
        <f>'Core Indicators'!HW72</f>
        <v>0</v>
      </c>
      <c r="AF72" s="31">
        <f>'Core Indicators'!IE72</f>
        <v>1</v>
      </c>
      <c r="AG72" s="31">
        <f>'Core Indicators'!IM72</f>
        <v>3</v>
      </c>
    </row>
    <row r="73" spans="1:33" ht="20.100000000000001" customHeight="1">
      <c r="A73" s="139" t="str">
        <f>'Core Indicators'!A:A</f>
        <v>Complex crisis in Malawi</v>
      </c>
      <c r="B73" s="139" t="str">
        <f>'Core Indicators'!B:B</f>
        <v>Complex crisis</v>
      </c>
      <c r="C73" s="139" t="str">
        <f>'Core Indicators'!C73</f>
        <v>MWI002</v>
      </c>
      <c r="D73" s="139" t="str">
        <f>'Core Indicators'!D73</f>
        <v>Malawi</v>
      </c>
      <c r="E73" s="139" t="str">
        <f>'Core Indicators'!E73</f>
        <v>MWI</v>
      </c>
      <c r="F73" s="30">
        <f>'Core Indicators'!O73</f>
        <v>94276</v>
      </c>
      <c r="G73" s="30">
        <f>'Core Indicators'!W73</f>
        <v>17677000</v>
      </c>
      <c r="H73" s="30">
        <f>'Core Indicators'!AE73</f>
        <v>8908000</v>
      </c>
      <c r="I73" s="30">
        <f>'Core Indicators'!AM73</f>
        <v>0</v>
      </c>
      <c r="J73" s="30">
        <f>'Core Indicators'!AU73</f>
        <v>0</v>
      </c>
      <c r="K73" s="30">
        <f>'Core Indicators'!BC73</f>
        <v>0</v>
      </c>
      <c r="L73" s="30">
        <f>'Core Indicators'!BK73</f>
        <v>41</v>
      </c>
      <c r="M73" s="30" t="str">
        <f>'Core Indicators'!BS73</f>
        <v>x</v>
      </c>
      <c r="N73" s="30" t="str">
        <f>'Core Indicators'!CA73</f>
        <v>x</v>
      </c>
      <c r="O73" s="30" t="e">
        <f>'Core Indicators'!CI73</f>
        <v>#N/A</v>
      </c>
      <c r="P73" s="30" t="str">
        <f>'Core Indicators'!CQ73</f>
        <v>x</v>
      </c>
      <c r="Q73" s="30">
        <f>'Core Indicators'!DG73</f>
        <v>8769000</v>
      </c>
      <c r="R73" s="30">
        <f>'Core Indicators'!DO73</f>
        <v>6266000</v>
      </c>
      <c r="S73" s="30">
        <f>'Core Indicators'!DW73</f>
        <v>2509000</v>
      </c>
      <c r="T73" s="30">
        <f>'Core Indicators'!EE73</f>
        <v>133000</v>
      </c>
      <c r="U73" s="30">
        <f>'Core Indicators'!EM73</f>
        <v>0</v>
      </c>
      <c r="V73" s="30">
        <f>'Core Indicators'!FC73</f>
        <v>1</v>
      </c>
      <c r="W73" s="30" t="str">
        <f>'Core Indicators'!FK73</f>
        <v>x</v>
      </c>
      <c r="X73" s="30" t="str">
        <f>'Core Indicators'!FS73</f>
        <v>x</v>
      </c>
      <c r="Y73" s="30">
        <f>'Core Indicators'!GA73</f>
        <v>0</v>
      </c>
      <c r="Z73" s="30">
        <f>'Core Indicators'!GI73</f>
        <v>0</v>
      </c>
      <c r="AA73" s="30">
        <f>'Core Indicators'!GQ73</f>
        <v>0</v>
      </c>
      <c r="AB73" s="30">
        <f>'Core Indicators'!GY73</f>
        <v>0</v>
      </c>
      <c r="AC73" s="30">
        <f>'Core Indicators'!HG73</f>
        <v>0</v>
      </c>
      <c r="AD73" s="30">
        <f>'Core Indicators'!HO73</f>
        <v>2</v>
      </c>
      <c r="AE73" s="30">
        <f>'Core Indicators'!HW73</f>
        <v>0</v>
      </c>
      <c r="AF73" s="30">
        <f>'Core Indicators'!IE73</f>
        <v>0</v>
      </c>
      <c r="AG73" s="30">
        <f>'Core Indicators'!IM73</f>
        <v>0</v>
      </c>
    </row>
    <row r="74" spans="1:33" ht="20.100000000000001" customHeight="1">
      <c r="A74" s="138" t="str">
        <f>'Core Indicators'!A:A</f>
        <v>International Refugees in Malaysia</v>
      </c>
      <c r="B74" s="138" t="str">
        <f>'Core Indicators'!B:B</f>
        <v>International displacement</v>
      </c>
      <c r="C74" s="138" t="str">
        <f>'Core Indicators'!C74</f>
        <v>MYS001</v>
      </c>
      <c r="D74" s="138" t="str">
        <f>'Core Indicators'!D74</f>
        <v>Malaysia</v>
      </c>
      <c r="E74" s="138" t="str">
        <f>'Core Indicators'!E74</f>
        <v>MYS</v>
      </c>
      <c r="F74" s="31">
        <f>'Core Indicators'!O74</f>
        <v>9395</v>
      </c>
      <c r="G74" s="31">
        <f>'Core Indicators'!W74</f>
        <v>3815000</v>
      </c>
      <c r="H74" s="31">
        <f>'Core Indicators'!AE74</f>
        <v>179000</v>
      </c>
      <c r="I74" s="31">
        <f>'Core Indicators'!AM74</f>
        <v>179000</v>
      </c>
      <c r="J74" s="31" t="e">
        <f>'Core Indicators'!AU74</f>
        <v>#N/A</v>
      </c>
      <c r="K74" s="31" t="e">
        <f>'Core Indicators'!BC74</f>
        <v>#N/A</v>
      </c>
      <c r="L74" s="31">
        <f>'Core Indicators'!BK74</f>
        <v>0</v>
      </c>
      <c r="M74" s="31" t="e">
        <f>'Core Indicators'!BS74</f>
        <v>#N/A</v>
      </c>
      <c r="N74" s="31" t="e">
        <f>'Core Indicators'!CA74</f>
        <v>#N/A</v>
      </c>
      <c r="O74" s="31" t="e">
        <f>'Core Indicators'!CI74</f>
        <v>#N/A</v>
      </c>
      <c r="P74" s="31" t="e">
        <f>'Core Indicators'!CQ74</f>
        <v>#N/A</v>
      </c>
      <c r="Q74" s="31">
        <f>'Core Indicators'!DG74</f>
        <v>3636000</v>
      </c>
      <c r="R74" s="31">
        <f>'Core Indicators'!DO74</f>
        <v>0</v>
      </c>
      <c r="S74" s="31">
        <f>'Core Indicators'!DW74</f>
        <v>179000</v>
      </c>
      <c r="T74" s="31">
        <f>'Core Indicators'!EE74</f>
        <v>0</v>
      </c>
      <c r="U74" s="31">
        <f>'Core Indicators'!EM74</f>
        <v>0</v>
      </c>
      <c r="V74" s="31">
        <f>'Core Indicators'!FC74</f>
        <v>3</v>
      </c>
      <c r="W74" s="31" t="e">
        <f>'Core Indicators'!FK74</f>
        <v>#N/A</v>
      </c>
      <c r="X74" s="31" t="e">
        <f>'Core Indicators'!FS74</f>
        <v>#N/A</v>
      </c>
      <c r="Y74" s="31">
        <f>'Core Indicators'!GA74</f>
        <v>1</v>
      </c>
      <c r="Z74" s="31">
        <f>'Core Indicators'!GI74</f>
        <v>0</v>
      </c>
      <c r="AA74" s="31">
        <f>'Core Indicators'!GQ74</f>
        <v>0</v>
      </c>
      <c r="AB74" s="31">
        <f>'Core Indicators'!GY74</f>
        <v>0</v>
      </c>
      <c r="AC74" s="31">
        <f>'Core Indicators'!HG74</f>
        <v>1</v>
      </c>
      <c r="AD74" s="31">
        <f>'Core Indicators'!HO74</f>
        <v>1</v>
      </c>
      <c r="AE74" s="31">
        <f>'Core Indicators'!HW74</f>
        <v>0</v>
      </c>
      <c r="AF74" s="31">
        <f>'Core Indicators'!IE74</f>
        <v>0</v>
      </c>
      <c r="AG74" s="31">
        <f>'Core Indicators'!IM74</f>
        <v>0</v>
      </c>
    </row>
    <row r="75" spans="1:33" ht="20.100000000000001" customHeight="1">
      <c r="A75" s="139" t="str">
        <f>'Core Indicators'!A:A</f>
        <v>Food Security Crisis in Namibia</v>
      </c>
      <c r="B75" s="139" t="str">
        <f>'Core Indicators'!B:B</f>
        <v>Food Security</v>
      </c>
      <c r="C75" s="139" t="str">
        <f>'Core Indicators'!C75</f>
        <v>NAM002</v>
      </c>
      <c r="D75" s="139" t="str">
        <f>'Core Indicators'!D75</f>
        <v>Namibia</v>
      </c>
      <c r="E75" s="139" t="str">
        <f>'Core Indicators'!E75</f>
        <v>NAM</v>
      </c>
      <c r="F75" s="30">
        <f>'Core Indicators'!O75</f>
        <v>823</v>
      </c>
      <c r="G75" s="30">
        <f>'Core Indicators'!W75</f>
        <v>2256000</v>
      </c>
      <c r="H75" s="30">
        <f>'Core Indicators'!AE75</f>
        <v>1091000</v>
      </c>
      <c r="I75" s="30">
        <f>'Core Indicators'!AM75</f>
        <v>0</v>
      </c>
      <c r="J75" s="30">
        <f>'Core Indicators'!AU75</f>
        <v>0</v>
      </c>
      <c r="K75" s="30">
        <f>'Core Indicators'!BC75</f>
        <v>0</v>
      </c>
      <c r="L75" s="30" t="str">
        <f>'Core Indicators'!BK75</f>
        <v>x</v>
      </c>
      <c r="M75" s="30" t="e">
        <f>'Core Indicators'!BS75</f>
        <v>#N/A</v>
      </c>
      <c r="N75" s="30" t="e">
        <f>'Core Indicators'!CA75</f>
        <v>#N/A</v>
      </c>
      <c r="O75" s="30" t="e">
        <f>'Core Indicators'!CI75</f>
        <v>#N/A</v>
      </c>
      <c r="P75" s="30" t="e">
        <f>'Core Indicators'!CQ75</f>
        <v>#N/A</v>
      </c>
      <c r="Q75" s="30">
        <f>'Core Indicators'!DG75</f>
        <v>1165000</v>
      </c>
      <c r="R75" s="30">
        <f>'Core Indicators'!DO75</f>
        <v>651000</v>
      </c>
      <c r="S75" s="30">
        <f>'Core Indicators'!DW75</f>
        <v>426000</v>
      </c>
      <c r="T75" s="30">
        <f>'Core Indicators'!EE75</f>
        <v>14000</v>
      </c>
      <c r="U75" s="30">
        <f>'Core Indicators'!EM75</f>
        <v>0</v>
      </c>
      <c r="V75" s="30">
        <f>'Core Indicators'!FC75</f>
        <v>1</v>
      </c>
      <c r="W75" s="30" t="e">
        <f>'Core Indicators'!FK75</f>
        <v>#N/A</v>
      </c>
      <c r="X75" s="30" t="e">
        <f>'Core Indicators'!FS75</f>
        <v>#N/A</v>
      </c>
      <c r="Y75" s="30">
        <f>'Core Indicators'!GA75</f>
        <v>1</v>
      </c>
      <c r="Z75" s="30">
        <f>'Core Indicators'!GI75</f>
        <v>0</v>
      </c>
      <c r="AA75" s="30">
        <f>'Core Indicators'!GQ75</f>
        <v>0</v>
      </c>
      <c r="AB75" s="30">
        <f>'Core Indicators'!GY75</f>
        <v>0</v>
      </c>
      <c r="AC75" s="30">
        <f>'Core Indicators'!HG75</f>
        <v>0</v>
      </c>
      <c r="AD75" s="30">
        <f>'Core Indicators'!HO75</f>
        <v>2</v>
      </c>
      <c r="AE75" s="30">
        <f>'Core Indicators'!HW75</f>
        <v>0</v>
      </c>
      <c r="AF75" s="30">
        <f>'Core Indicators'!IE75</f>
        <v>0</v>
      </c>
      <c r="AG75" s="30">
        <f>'Core Indicators'!IM75</f>
        <v>0</v>
      </c>
    </row>
    <row r="76" spans="1:33" ht="20.100000000000001" customHeight="1">
      <c r="A76" s="138" t="str">
        <f>'Core Indicators'!A:A</f>
        <v>Multiple crises in Niger</v>
      </c>
      <c r="B76" s="138" t="str">
        <f>'Core Indicators'!B:B</f>
        <v>Multiple crises country</v>
      </c>
      <c r="C76" s="138" t="str">
        <f>'Core Indicators'!C76</f>
        <v>NER001</v>
      </c>
      <c r="D76" s="138" t="str">
        <f>'Core Indicators'!D76</f>
        <v>Niger</v>
      </c>
      <c r="E76" s="138" t="str">
        <f>'Core Indicators'!E76</f>
        <v>NER</v>
      </c>
      <c r="F76" s="31">
        <f>'Core Indicators'!O76</f>
        <v>1267000</v>
      </c>
      <c r="G76" s="31">
        <f>'Core Indicators'!W76</f>
        <v>23800000</v>
      </c>
      <c r="H76" s="31">
        <f>'Core Indicators'!AE76</f>
        <v>3882000</v>
      </c>
      <c r="I76" s="31">
        <f>'Core Indicators'!AM76</f>
        <v>594000</v>
      </c>
      <c r="J76" s="31" t="str">
        <f>'Core Indicators'!AU76</f>
        <v>x</v>
      </c>
      <c r="K76" s="31" t="str">
        <f>'Core Indicators'!BC76</f>
        <v>x</v>
      </c>
      <c r="L76" s="31">
        <f>'Core Indicators'!BK76</f>
        <v>385</v>
      </c>
      <c r="M76" s="31" t="str">
        <f>'Core Indicators'!BS76</f>
        <v>x</v>
      </c>
      <c r="N76" s="31" t="str">
        <f>'Core Indicators'!CA76</f>
        <v>x</v>
      </c>
      <c r="O76" s="31" t="e">
        <f>'Core Indicators'!CI76</f>
        <v>#N/A</v>
      </c>
      <c r="P76" s="31" t="str">
        <f>'Core Indicators'!CQ76</f>
        <v>x</v>
      </c>
      <c r="Q76" s="31">
        <f>'Core Indicators'!DG76</f>
        <v>19918000</v>
      </c>
      <c r="R76" s="31">
        <f>'Core Indicators'!DO76</f>
        <v>60000</v>
      </c>
      <c r="S76" s="31">
        <f>'Core Indicators'!DW76</f>
        <v>3648000</v>
      </c>
      <c r="T76" s="31">
        <f>'Core Indicators'!EE76</f>
        <v>173000</v>
      </c>
      <c r="U76" s="31">
        <f>'Core Indicators'!EM76</f>
        <v>0</v>
      </c>
      <c r="V76" s="31">
        <f>'Core Indicators'!FC76</f>
        <v>5</v>
      </c>
      <c r="W76" s="31" t="str">
        <f>'Core Indicators'!FK76</f>
        <v>x</v>
      </c>
      <c r="X76" s="31" t="str">
        <f>'Core Indicators'!FS76</f>
        <v>x</v>
      </c>
      <c r="Y76" s="31">
        <f>'Core Indicators'!GA76</f>
        <v>0</v>
      </c>
      <c r="Z76" s="31">
        <f>'Core Indicators'!GI76</f>
        <v>2</v>
      </c>
      <c r="AA76" s="31">
        <f>'Core Indicators'!GQ76</f>
        <v>0</v>
      </c>
      <c r="AB76" s="31">
        <f>'Core Indicators'!GY76</f>
        <v>2</v>
      </c>
      <c r="AC76" s="31">
        <f>'Core Indicators'!HG76</f>
        <v>0</v>
      </c>
      <c r="AD76" s="31">
        <f>'Core Indicators'!HO76</f>
        <v>2</v>
      </c>
      <c r="AE76" s="31">
        <f>'Core Indicators'!HW76</f>
        <v>3</v>
      </c>
      <c r="AF76" s="31">
        <f>'Core Indicators'!IE76</f>
        <v>1</v>
      </c>
      <c r="AG76" s="31">
        <f>'Core Indicators'!IM76</f>
        <v>3</v>
      </c>
    </row>
    <row r="77" spans="1:33" ht="20.100000000000001" customHeight="1">
      <c r="A77" s="139" t="str">
        <f>'Core Indicators'!A:A</f>
        <v>Boko Haram in Niger</v>
      </c>
      <c r="B77" s="139" t="str">
        <f>'Core Indicators'!B:B</f>
        <v>Conflict</v>
      </c>
      <c r="C77" s="139" t="str">
        <f>'Core Indicators'!C77</f>
        <v>NER002</v>
      </c>
      <c r="D77" s="139" t="str">
        <f>'Core Indicators'!D77</f>
        <v>Niger</v>
      </c>
      <c r="E77" s="139" t="str">
        <f>'Core Indicators'!E77</f>
        <v>NER</v>
      </c>
      <c r="F77" s="30">
        <f>'Core Indicators'!O77</f>
        <v>156906</v>
      </c>
      <c r="G77" s="30">
        <f>'Core Indicators'!W77</f>
        <v>949000</v>
      </c>
      <c r="H77" s="30">
        <f>'Core Indicators'!AE77</f>
        <v>293000</v>
      </c>
      <c r="I77" s="30">
        <f>'Core Indicators'!AM77</f>
        <v>270000</v>
      </c>
      <c r="J77" s="30">
        <f>'Core Indicators'!AU77</f>
        <v>141012</v>
      </c>
      <c r="K77" s="30" t="str">
        <f>'Core Indicators'!BC77</f>
        <v>x</v>
      </c>
      <c r="L77" s="30">
        <f>'Core Indicators'!BK77</f>
        <v>119</v>
      </c>
      <c r="M77" s="30" t="str">
        <f>'Core Indicators'!BS77</f>
        <v>x</v>
      </c>
      <c r="N77" s="30" t="str">
        <f>'Core Indicators'!CA77</f>
        <v>x</v>
      </c>
      <c r="O77" s="30" t="e">
        <f>'Core Indicators'!CI77</f>
        <v>#N/A</v>
      </c>
      <c r="P77" s="30" t="str">
        <f>'Core Indicators'!CQ77</f>
        <v>x</v>
      </c>
      <c r="Q77" s="30">
        <f>'Core Indicators'!DG77</f>
        <v>656000</v>
      </c>
      <c r="R77" s="30">
        <f>'Core Indicators'!DO77</f>
        <v>1000</v>
      </c>
      <c r="S77" s="30">
        <f>'Core Indicators'!DW77</f>
        <v>272000</v>
      </c>
      <c r="T77" s="30">
        <f>'Core Indicators'!EE77</f>
        <v>20000</v>
      </c>
      <c r="U77" s="30">
        <f>'Core Indicators'!EM77</f>
        <v>0</v>
      </c>
      <c r="V77" s="30">
        <f>'Core Indicators'!FC77</f>
        <v>5</v>
      </c>
      <c r="W77" s="30" t="str">
        <f>'Core Indicators'!FK77</f>
        <v>x</v>
      </c>
      <c r="X77" s="30" t="str">
        <f>'Core Indicators'!FS77</f>
        <v>x</v>
      </c>
      <c r="Y77" s="30">
        <f>'Core Indicators'!GA77</f>
        <v>0</v>
      </c>
      <c r="Z77" s="30">
        <f>'Core Indicators'!GI77</f>
        <v>2</v>
      </c>
      <c r="AA77" s="30">
        <f>'Core Indicators'!GQ77</f>
        <v>0</v>
      </c>
      <c r="AB77" s="30">
        <f>'Core Indicators'!GY77</f>
        <v>0</v>
      </c>
      <c r="AC77" s="30">
        <f>'Core Indicators'!HG77</f>
        <v>0</v>
      </c>
      <c r="AD77" s="30">
        <f>'Core Indicators'!HO77</f>
        <v>2</v>
      </c>
      <c r="AE77" s="30">
        <f>'Core Indicators'!HW77</f>
        <v>2</v>
      </c>
      <c r="AF77" s="30">
        <f>'Core Indicators'!IE77</f>
        <v>1</v>
      </c>
      <c r="AG77" s="30">
        <f>'Core Indicators'!IM77</f>
        <v>3</v>
      </c>
    </row>
    <row r="78" spans="1:33" ht="20.100000000000001" customHeight="1">
      <c r="A78" s="138" t="str">
        <f>'Core Indicators'!A:A</f>
        <v>Mali/Burkina Faso conflict</v>
      </c>
      <c r="B78" s="138" t="str">
        <f>'Core Indicators'!B:B</f>
        <v>Conflict</v>
      </c>
      <c r="C78" s="138" t="str">
        <f>'Core Indicators'!C78</f>
        <v>NER003</v>
      </c>
      <c r="D78" s="138" t="str">
        <f>'Core Indicators'!D78</f>
        <v>Niger</v>
      </c>
      <c r="E78" s="138" t="str">
        <f>'Core Indicators'!E78</f>
        <v>NER</v>
      </c>
      <c r="F78" s="31">
        <f>'Core Indicators'!O78</f>
        <v>210600</v>
      </c>
      <c r="G78" s="31">
        <f>'Core Indicators'!W78</f>
        <v>8400000</v>
      </c>
      <c r="H78" s="31">
        <f>'Core Indicators'!AE78</f>
        <v>1356000</v>
      </c>
      <c r="I78" s="31">
        <f>'Core Indicators'!AM78</f>
        <v>219000</v>
      </c>
      <c r="J78" s="31" t="str">
        <f>'Core Indicators'!AU78</f>
        <v>x</v>
      </c>
      <c r="K78" s="31" t="str">
        <f>'Core Indicators'!BC78</f>
        <v>x</v>
      </c>
      <c r="L78" s="31">
        <f>'Core Indicators'!BK78</f>
        <v>229</v>
      </c>
      <c r="M78" s="31" t="str">
        <f>'Core Indicators'!BS78</f>
        <v>x</v>
      </c>
      <c r="N78" s="31" t="str">
        <f>'Core Indicators'!CA78</f>
        <v>x</v>
      </c>
      <c r="O78" s="31" t="e">
        <f>'Core Indicators'!CI78</f>
        <v>#N/A</v>
      </c>
      <c r="P78" s="31" t="str">
        <f>'Core Indicators'!CQ78</f>
        <v>x</v>
      </c>
      <c r="Q78" s="31">
        <f>'Core Indicators'!DG78</f>
        <v>7044000</v>
      </c>
      <c r="R78" s="31">
        <f>'Core Indicators'!DO78</f>
        <v>9000</v>
      </c>
      <c r="S78" s="31">
        <f>'Core Indicators'!DW78</f>
        <v>1310000</v>
      </c>
      <c r="T78" s="31">
        <f>'Core Indicators'!EE78</f>
        <v>36000</v>
      </c>
      <c r="U78" s="31">
        <f>'Core Indicators'!EM78</f>
        <v>0</v>
      </c>
      <c r="V78" s="31">
        <f>'Core Indicators'!FC78</f>
        <v>5</v>
      </c>
      <c r="W78" s="31" t="str">
        <f>'Core Indicators'!FK78</f>
        <v>x</v>
      </c>
      <c r="X78" s="31" t="str">
        <f>'Core Indicators'!FS78</f>
        <v>x</v>
      </c>
      <c r="Y78" s="31">
        <f>'Core Indicators'!GA78</f>
        <v>0</v>
      </c>
      <c r="Z78" s="31">
        <f>'Core Indicators'!GI78</f>
        <v>2</v>
      </c>
      <c r="AA78" s="31">
        <f>'Core Indicators'!GQ78</f>
        <v>0</v>
      </c>
      <c r="AB78" s="31">
        <f>'Core Indicators'!GY78</f>
        <v>2</v>
      </c>
      <c r="AC78" s="31">
        <f>'Core Indicators'!HG78</f>
        <v>0</v>
      </c>
      <c r="AD78" s="31">
        <f>'Core Indicators'!HO78</f>
        <v>2</v>
      </c>
      <c r="AE78" s="31">
        <f>'Core Indicators'!HW78</f>
        <v>3</v>
      </c>
      <c r="AF78" s="31">
        <f>'Core Indicators'!IE78</f>
        <v>1</v>
      </c>
      <c r="AG78" s="31">
        <f>'Core Indicators'!IM78</f>
        <v>3</v>
      </c>
    </row>
    <row r="79" spans="1:33" ht="20.100000000000001" customHeight="1">
      <c r="A79" s="139" t="str">
        <f>'Core Indicators'!A:A</f>
        <v>Nigerian Refugees</v>
      </c>
      <c r="B79" s="139" t="str">
        <f>'Core Indicators'!B:B</f>
        <v>International displacement</v>
      </c>
      <c r="C79" s="139" t="str">
        <f>'Core Indicators'!C79</f>
        <v>NER004</v>
      </c>
      <c r="D79" s="139" t="str">
        <f>'Core Indicators'!D79</f>
        <v>Niger</v>
      </c>
      <c r="E79" s="139" t="str">
        <f>'Core Indicators'!E79</f>
        <v>NER</v>
      </c>
      <c r="F79" s="30">
        <f>'Core Indicators'!O79</f>
        <v>8616</v>
      </c>
      <c r="G79" s="30">
        <f>'Core Indicators'!W79</f>
        <v>1328000</v>
      </c>
      <c r="H79" s="30">
        <f>'Core Indicators'!AE79</f>
        <v>704000</v>
      </c>
      <c r="I79" s="30">
        <f>'Core Indicators'!AM79</f>
        <v>100000</v>
      </c>
      <c r="J79" s="30" t="str">
        <f>'Core Indicators'!AU79</f>
        <v>x</v>
      </c>
      <c r="K79" s="30" t="str">
        <f>'Core Indicators'!BC79</f>
        <v>x</v>
      </c>
      <c r="L79" s="30">
        <f>'Core Indicators'!BK79</f>
        <v>15</v>
      </c>
      <c r="M79" s="30">
        <f>'Core Indicators'!BS79</f>
        <v>0</v>
      </c>
      <c r="N79" s="30">
        <f>'Core Indicators'!CA79</f>
        <v>0</v>
      </c>
      <c r="O79" s="30" t="e">
        <f>'Core Indicators'!CI79</f>
        <v>#N/A</v>
      </c>
      <c r="P79" s="30">
        <f>'Core Indicators'!CQ79</f>
        <v>0</v>
      </c>
      <c r="Q79" s="30">
        <f>'Core Indicators'!DG79</f>
        <v>624000</v>
      </c>
      <c r="R79" s="30">
        <f>'Core Indicators'!DO79</f>
        <v>0</v>
      </c>
      <c r="S79" s="30">
        <f>'Core Indicators'!DW79</f>
        <v>662000</v>
      </c>
      <c r="T79" s="30">
        <f>'Core Indicators'!EE79</f>
        <v>42000</v>
      </c>
      <c r="U79" s="30">
        <f>'Core Indicators'!EM79</f>
        <v>0</v>
      </c>
      <c r="V79" s="30">
        <f>'Core Indicators'!FC79</f>
        <v>2</v>
      </c>
      <c r="W79" s="30" t="str">
        <f>'Core Indicators'!FK79</f>
        <v>x</v>
      </c>
      <c r="X79" s="30" t="str">
        <f>'Core Indicators'!FS79</f>
        <v>x</v>
      </c>
      <c r="Y79" s="30">
        <f>'Core Indicators'!GA79</f>
        <v>0</v>
      </c>
      <c r="Z79" s="30">
        <f>'Core Indicators'!GI79</f>
        <v>1</v>
      </c>
      <c r="AA79" s="30">
        <f>'Core Indicators'!GQ79</f>
        <v>0</v>
      </c>
      <c r="AB79" s="30">
        <f>'Core Indicators'!GY79</f>
        <v>0</v>
      </c>
      <c r="AC79" s="30">
        <f>'Core Indicators'!HG79</f>
        <v>0</v>
      </c>
      <c r="AD79" s="30">
        <f>'Core Indicators'!HO79</f>
        <v>0</v>
      </c>
      <c r="AE79" s="30">
        <f>'Core Indicators'!HW79</f>
        <v>2</v>
      </c>
      <c r="AF79" s="30">
        <f>'Core Indicators'!IE79</f>
        <v>1</v>
      </c>
      <c r="AG79" s="30">
        <f>'Core Indicators'!IM79</f>
        <v>3</v>
      </c>
    </row>
    <row r="80" spans="1:33" ht="20.100000000000001" customHeight="1">
      <c r="A80" s="138" t="str">
        <f>'Core Indicators'!A:A</f>
        <v>Complex crisis in Nigeria</v>
      </c>
      <c r="B80" s="138" t="str">
        <f>'Core Indicators'!B:B</f>
        <v>Complex crisis</v>
      </c>
      <c r="C80" s="138" t="str">
        <f>'Core Indicators'!C80</f>
        <v>NGA001</v>
      </c>
      <c r="D80" s="138" t="str">
        <f>'Core Indicators'!D80</f>
        <v>Nigeria</v>
      </c>
      <c r="E80" s="138" t="str">
        <f>'Core Indicators'!E80</f>
        <v>NGA</v>
      </c>
      <c r="F80" s="31">
        <f>'Core Indicators'!O80</f>
        <v>909890</v>
      </c>
      <c r="G80" s="31">
        <f>'Core Indicators'!W80</f>
        <v>72033000</v>
      </c>
      <c r="H80" s="31">
        <f>'Core Indicators'!AE80</f>
        <v>9677000</v>
      </c>
      <c r="I80" s="31">
        <f>'Core Indicators'!AM80</f>
        <v>4825000</v>
      </c>
      <c r="J80" s="31" t="str">
        <f>'Core Indicators'!AU80</f>
        <v>x</v>
      </c>
      <c r="K80" s="31" t="str">
        <f>'Core Indicators'!BC80</f>
        <v>x</v>
      </c>
      <c r="L80" s="31">
        <f>'Core Indicators'!BK80</f>
        <v>3053</v>
      </c>
      <c r="M80" s="31" t="str">
        <f>'Core Indicators'!BS80</f>
        <v>x</v>
      </c>
      <c r="N80" s="31">
        <f>'Core Indicators'!CA80</f>
        <v>4300</v>
      </c>
      <c r="O80" s="31" t="e">
        <f>'Core Indicators'!CI80</f>
        <v>#N/A</v>
      </c>
      <c r="P80" s="31" t="str">
        <f>'Core Indicators'!CQ80</f>
        <v>x</v>
      </c>
      <c r="Q80" s="31">
        <f>'Core Indicators'!DG80</f>
        <v>62356000</v>
      </c>
      <c r="R80" s="31">
        <f>'Core Indicators'!DO80</f>
        <v>0</v>
      </c>
      <c r="S80" s="31">
        <f>'Core Indicators'!DW80</f>
        <v>9677000</v>
      </c>
      <c r="T80" s="31">
        <f>'Core Indicators'!EE80</f>
        <v>0</v>
      </c>
      <c r="U80" s="31">
        <f>'Core Indicators'!EM80</f>
        <v>0</v>
      </c>
      <c r="V80" s="31">
        <f>'Core Indicators'!FC80</f>
        <v>5</v>
      </c>
      <c r="W80" s="31" t="str">
        <f>'Core Indicators'!FK80</f>
        <v>x</v>
      </c>
      <c r="X80" s="31">
        <f>'Core Indicators'!FS80</f>
        <v>800000</v>
      </c>
      <c r="Y80" s="31">
        <f>'Core Indicators'!GA80</f>
        <v>1</v>
      </c>
      <c r="Z80" s="31">
        <f>'Core Indicators'!GI80</f>
        <v>2</v>
      </c>
      <c r="AA80" s="31">
        <f>'Core Indicators'!GQ80</f>
        <v>3</v>
      </c>
      <c r="AB80" s="31">
        <f>'Core Indicators'!GY80</f>
        <v>2</v>
      </c>
      <c r="AC80" s="31">
        <f>'Core Indicators'!HG80</f>
        <v>2</v>
      </c>
      <c r="AD80" s="31">
        <f>'Core Indicators'!HO80</f>
        <v>2</v>
      </c>
      <c r="AE80" s="31">
        <f>'Core Indicators'!HW80</f>
        <v>2</v>
      </c>
      <c r="AF80" s="31">
        <f>'Core Indicators'!IE80</f>
        <v>1</v>
      </c>
      <c r="AG80" s="31">
        <f>'Core Indicators'!IM80</f>
        <v>2</v>
      </c>
    </row>
    <row r="81" spans="1:33" ht="20.100000000000001" customHeight="1">
      <c r="A81" s="139" t="str">
        <f>'Core Indicators'!A:A</f>
        <v>Middle belt conflict</v>
      </c>
      <c r="B81" s="139" t="str">
        <f>'Core Indicators'!B:B</f>
        <v>Conflict</v>
      </c>
      <c r="C81" s="139" t="str">
        <f>'Core Indicators'!C81</f>
        <v>NGA003</v>
      </c>
      <c r="D81" s="139" t="str">
        <f>'Core Indicators'!D81</f>
        <v>Nigeria</v>
      </c>
      <c r="E81" s="139" t="str">
        <f>'Core Indicators'!E81</f>
        <v>NGA</v>
      </c>
      <c r="F81" s="30">
        <f>'Core Indicators'!O81</f>
        <v>181664</v>
      </c>
      <c r="G81" s="30">
        <f>'Core Indicators'!W81</f>
        <v>15100000</v>
      </c>
      <c r="H81" s="30">
        <f>'Core Indicators'!AE81</f>
        <v>401000</v>
      </c>
      <c r="I81" s="30">
        <f>'Core Indicators'!AM81</f>
        <v>401000</v>
      </c>
      <c r="J81" s="30" t="str">
        <f>'Core Indicators'!AU81</f>
        <v>x</v>
      </c>
      <c r="K81" s="30" t="str">
        <f>'Core Indicators'!BC81</f>
        <v>x</v>
      </c>
      <c r="L81" s="30">
        <f>'Core Indicators'!BK81</f>
        <v>199</v>
      </c>
      <c r="M81" s="30" t="str">
        <f>'Core Indicators'!BS81</f>
        <v>x</v>
      </c>
      <c r="N81" s="30" t="str">
        <f>'Core Indicators'!CA81</f>
        <v>x</v>
      </c>
      <c r="O81" s="30" t="e">
        <f>'Core Indicators'!CI81</f>
        <v>#N/A</v>
      </c>
      <c r="P81" s="30" t="str">
        <f>'Core Indicators'!CQ81</f>
        <v>x</v>
      </c>
      <c r="Q81" s="30">
        <f>'Core Indicators'!DG81</f>
        <v>14700000</v>
      </c>
      <c r="R81" s="30">
        <f>'Core Indicators'!DO81</f>
        <v>0</v>
      </c>
      <c r="S81" s="30">
        <f>'Core Indicators'!DW81</f>
        <v>401000</v>
      </c>
      <c r="T81" s="30">
        <f>'Core Indicators'!EE81</f>
        <v>0</v>
      </c>
      <c r="U81" s="30">
        <f>'Core Indicators'!EM81</f>
        <v>0</v>
      </c>
      <c r="V81" s="30">
        <f>'Core Indicators'!FC81</f>
        <v>5</v>
      </c>
      <c r="W81" s="30" t="str">
        <f>'Core Indicators'!FK81</f>
        <v>x</v>
      </c>
      <c r="X81" s="30" t="str">
        <f>'Core Indicators'!FS81</f>
        <v>x</v>
      </c>
      <c r="Y81" s="30">
        <f>'Core Indicators'!GA81</f>
        <v>0</v>
      </c>
      <c r="Z81" s="30">
        <f>'Core Indicators'!GI81</f>
        <v>0</v>
      </c>
      <c r="AA81" s="30">
        <f>'Core Indicators'!GQ81</f>
        <v>0</v>
      </c>
      <c r="AB81" s="30">
        <f>'Core Indicators'!GY81</f>
        <v>0</v>
      </c>
      <c r="AC81" s="30">
        <f>'Core Indicators'!HG81</f>
        <v>0</v>
      </c>
      <c r="AD81" s="30">
        <f>'Core Indicators'!HO81</f>
        <v>2</v>
      </c>
      <c r="AE81" s="30">
        <f>'Core Indicators'!HW81</f>
        <v>0</v>
      </c>
      <c r="AF81" s="30">
        <f>'Core Indicators'!IE81</f>
        <v>1</v>
      </c>
      <c r="AG81" s="30">
        <f>'Core Indicators'!IM81</f>
        <v>0</v>
      </c>
    </row>
    <row r="82" spans="1:33" ht="20.100000000000001" customHeight="1">
      <c r="A82" s="138" t="str">
        <f>'Core Indicators'!A:A</f>
        <v>Boko Haram crisis in Nigeria</v>
      </c>
      <c r="B82" s="138" t="str">
        <f>'Core Indicators'!B:B</f>
        <v>Conflict</v>
      </c>
      <c r="C82" s="138" t="str">
        <f>'Core Indicators'!C82</f>
        <v>NGA004</v>
      </c>
      <c r="D82" s="138" t="str">
        <f>'Core Indicators'!D82</f>
        <v>Nigeria</v>
      </c>
      <c r="E82" s="138" t="str">
        <f>'Core Indicators'!E82</f>
        <v>NGA</v>
      </c>
      <c r="F82" s="31">
        <f>'Core Indicators'!O82</f>
        <v>157918</v>
      </c>
      <c r="G82" s="31">
        <f>'Core Indicators'!W82</f>
        <v>13100000</v>
      </c>
      <c r="H82" s="31">
        <f>'Core Indicators'!AE82</f>
        <v>10220000</v>
      </c>
      <c r="I82" s="31">
        <f>'Core Indicators'!AM82</f>
        <v>3914000</v>
      </c>
      <c r="J82" s="31" t="str">
        <f>'Core Indicators'!AU82</f>
        <v>x</v>
      </c>
      <c r="K82" s="31" t="str">
        <f>'Core Indicators'!BC82</f>
        <v>x</v>
      </c>
      <c r="L82" s="31">
        <f>'Core Indicators'!BK82</f>
        <v>1399</v>
      </c>
      <c r="M82" s="31" t="str">
        <f>'Core Indicators'!BS82</f>
        <v>x</v>
      </c>
      <c r="N82" s="31">
        <f>'Core Indicators'!CA82</f>
        <v>4300</v>
      </c>
      <c r="O82" s="31" t="e">
        <f>'Core Indicators'!CI82</f>
        <v>#N/A</v>
      </c>
      <c r="P82" s="31" t="str">
        <f>'Core Indicators'!CQ82</f>
        <v>x</v>
      </c>
      <c r="Q82" s="31">
        <f>'Core Indicators'!DG82</f>
        <v>2880000</v>
      </c>
      <c r="R82" s="31">
        <f>'Core Indicators'!DO82</f>
        <v>2550000</v>
      </c>
      <c r="S82" s="31">
        <f>'Core Indicators'!DW82</f>
        <v>3650000</v>
      </c>
      <c r="T82" s="31">
        <f>'Core Indicators'!EE82</f>
        <v>4020000</v>
      </c>
      <c r="U82" s="31">
        <f>'Core Indicators'!EM82</f>
        <v>0</v>
      </c>
      <c r="V82" s="31">
        <f>'Core Indicators'!FC82</f>
        <v>4</v>
      </c>
      <c r="W82" s="31" t="str">
        <f>'Core Indicators'!FK82</f>
        <v>x</v>
      </c>
      <c r="X82" s="31">
        <f>'Core Indicators'!FS82</f>
        <v>800000</v>
      </c>
      <c r="Y82" s="31">
        <f>'Core Indicators'!GA82</f>
        <v>1</v>
      </c>
      <c r="Z82" s="31">
        <f>'Core Indicators'!GI82</f>
        <v>2</v>
      </c>
      <c r="AA82" s="31">
        <f>'Core Indicators'!GQ82</f>
        <v>3</v>
      </c>
      <c r="AB82" s="31">
        <f>'Core Indicators'!GY82</f>
        <v>2</v>
      </c>
      <c r="AC82" s="31">
        <f>'Core Indicators'!HG82</f>
        <v>2</v>
      </c>
      <c r="AD82" s="31">
        <f>'Core Indicators'!HO82</f>
        <v>2</v>
      </c>
      <c r="AE82" s="31">
        <f>'Core Indicators'!HW82</f>
        <v>2</v>
      </c>
      <c r="AF82" s="31">
        <f>'Core Indicators'!IE82</f>
        <v>1</v>
      </c>
      <c r="AG82" s="31">
        <f>'Core Indicators'!IM82</f>
        <v>2</v>
      </c>
    </row>
    <row r="83" spans="1:33" ht="20.100000000000001" customHeight="1">
      <c r="A83" s="139" t="str">
        <f>'Core Indicators'!A:A</f>
        <v>Northwest Banditry</v>
      </c>
      <c r="B83" s="139" t="str">
        <f>'Core Indicators'!B:B</f>
        <v>Other type of violence</v>
      </c>
      <c r="C83" s="139" t="str">
        <f>'Core Indicators'!C83</f>
        <v>NGA007</v>
      </c>
      <c r="D83" s="139" t="str">
        <f>'Core Indicators'!D83</f>
        <v>Nigeria</v>
      </c>
      <c r="E83" s="139" t="str">
        <f>'Core Indicators'!E83</f>
        <v>NGA</v>
      </c>
      <c r="F83" s="30">
        <f>'Core Indicators'!O83</f>
        <v>237708</v>
      </c>
      <c r="G83" s="30">
        <f>'Core Indicators'!W83</f>
        <v>30376000</v>
      </c>
      <c r="H83" s="30">
        <f>'Core Indicators'!AE83</f>
        <v>446000</v>
      </c>
      <c r="I83" s="30">
        <f>'Core Indicators'!AM83</f>
        <v>446000</v>
      </c>
      <c r="J83" s="30" t="str">
        <f>'Core Indicators'!AU83</f>
        <v>x</v>
      </c>
      <c r="K83" s="30" t="str">
        <f>'Core Indicators'!BC83</f>
        <v>x</v>
      </c>
      <c r="L83" s="30">
        <f>'Core Indicators'!BK83</f>
        <v>1455</v>
      </c>
      <c r="M83" s="30">
        <f>'Core Indicators'!BS83</f>
        <v>500</v>
      </c>
      <c r="N83" s="30">
        <f>'Core Indicators'!CA83</f>
        <v>10500</v>
      </c>
      <c r="O83" s="30" t="e">
        <f>'Core Indicators'!CI83</f>
        <v>#N/A</v>
      </c>
      <c r="P83" s="30">
        <f>'Core Indicators'!CQ83</f>
        <v>49</v>
      </c>
      <c r="Q83" s="30">
        <f>'Core Indicators'!DG83</f>
        <v>30058000</v>
      </c>
      <c r="R83" s="30">
        <f>'Core Indicators'!DO83</f>
        <v>0</v>
      </c>
      <c r="S83" s="30">
        <f>'Core Indicators'!DW83</f>
        <v>446000</v>
      </c>
      <c r="T83" s="30">
        <f>'Core Indicators'!EE83</f>
        <v>0</v>
      </c>
      <c r="U83" s="30">
        <f>'Core Indicators'!EM83</f>
        <v>0</v>
      </c>
      <c r="V83" s="30">
        <f>'Core Indicators'!FC83</f>
        <v>5</v>
      </c>
      <c r="W83" s="30" t="str">
        <f>'Core Indicators'!FK83</f>
        <v>x</v>
      </c>
      <c r="X83" s="30" t="str">
        <f>'Core Indicators'!FS83</f>
        <v>x</v>
      </c>
      <c r="Y83" s="30">
        <f>'Core Indicators'!GA83</f>
        <v>0</v>
      </c>
      <c r="Z83" s="30">
        <f>'Core Indicators'!GI83</f>
        <v>0</v>
      </c>
      <c r="AA83" s="30">
        <f>'Core Indicators'!GQ83</f>
        <v>1</v>
      </c>
      <c r="AB83" s="30">
        <f>'Core Indicators'!GY83</f>
        <v>0</v>
      </c>
      <c r="AC83" s="30">
        <f>'Core Indicators'!HG83</f>
        <v>0</v>
      </c>
      <c r="AD83" s="30">
        <f>'Core Indicators'!HO83</f>
        <v>2</v>
      </c>
      <c r="AE83" s="30">
        <f>'Core Indicators'!HW83</f>
        <v>1</v>
      </c>
      <c r="AF83" s="30">
        <f>'Core Indicators'!IE83</f>
        <v>1</v>
      </c>
      <c r="AG83" s="30">
        <f>'Core Indicators'!IM83</f>
        <v>0</v>
      </c>
    </row>
    <row r="84" spans="1:33" ht="20.100000000000001" customHeight="1">
      <c r="A84" s="138" t="str">
        <f>'Core Indicators'!A:A</f>
        <v>Cameroonian Refugees in Nigeria</v>
      </c>
      <c r="B84" s="138" t="str">
        <f>'Core Indicators'!B:B</f>
        <v>International displacement</v>
      </c>
      <c r="C84" s="138" t="str">
        <f>'Core Indicators'!C84</f>
        <v>NGA008</v>
      </c>
      <c r="D84" s="138" t="str">
        <f>'Core Indicators'!D84</f>
        <v>Nigeria</v>
      </c>
      <c r="E84" s="138" t="str">
        <f>'Core Indicators'!E84</f>
        <v>NGA</v>
      </c>
      <c r="F84" s="31">
        <f>'Core Indicators'!O84</f>
        <v>115769</v>
      </c>
      <c r="G84" s="31">
        <f>'Core Indicators'!W84</f>
        <v>17657000</v>
      </c>
      <c r="H84" s="31">
        <f>'Core Indicators'!AE84</f>
        <v>62000</v>
      </c>
      <c r="I84" s="31">
        <f>'Core Indicators'!AM84</f>
        <v>62000</v>
      </c>
      <c r="J84" s="31" t="str">
        <f>'Core Indicators'!AU84</f>
        <v>x</v>
      </c>
      <c r="K84" s="31" t="str">
        <f>'Core Indicators'!BC84</f>
        <v>x</v>
      </c>
      <c r="L84" s="31" t="str">
        <f>'Core Indicators'!BK84</f>
        <v>x</v>
      </c>
      <c r="M84" s="31" t="str">
        <f>'Core Indicators'!BS84</f>
        <v>x</v>
      </c>
      <c r="N84" s="31" t="str">
        <f>'Core Indicators'!CA84</f>
        <v>x</v>
      </c>
      <c r="O84" s="31" t="e">
        <f>'Core Indicators'!CI84</f>
        <v>#N/A</v>
      </c>
      <c r="P84" s="31" t="str">
        <f>'Core Indicators'!CQ84</f>
        <v>x</v>
      </c>
      <c r="Q84" s="31">
        <f>'Core Indicators'!DG84</f>
        <v>17595000</v>
      </c>
      <c r="R84" s="31">
        <f>'Core Indicators'!DO84</f>
        <v>0</v>
      </c>
      <c r="S84" s="31">
        <f>'Core Indicators'!DW84</f>
        <v>62000</v>
      </c>
      <c r="T84" s="31">
        <f>'Core Indicators'!EE84</f>
        <v>0</v>
      </c>
      <c r="U84" s="31">
        <f>'Core Indicators'!EM84</f>
        <v>0</v>
      </c>
      <c r="V84" s="31">
        <f>'Core Indicators'!FC84</f>
        <v>2139</v>
      </c>
      <c r="W84" s="31" t="str">
        <f>'Core Indicators'!FK84</f>
        <v>x</v>
      </c>
      <c r="X84" s="31" t="str">
        <f>'Core Indicators'!FS84</f>
        <v>x</v>
      </c>
      <c r="Y84" s="31">
        <f>'Core Indicators'!GA84</f>
        <v>0</v>
      </c>
      <c r="Z84" s="31">
        <f>'Core Indicators'!GI84</f>
        <v>0</v>
      </c>
      <c r="AA84" s="31">
        <f>'Core Indicators'!GQ84</f>
        <v>0</v>
      </c>
      <c r="AB84" s="31">
        <f>'Core Indicators'!GY84</f>
        <v>0</v>
      </c>
      <c r="AC84" s="31">
        <f>'Core Indicators'!HG84</f>
        <v>0</v>
      </c>
      <c r="AD84" s="31">
        <f>'Core Indicators'!HO84</f>
        <v>2</v>
      </c>
      <c r="AE84" s="31">
        <f>'Core Indicators'!HW84</f>
        <v>0</v>
      </c>
      <c r="AF84" s="31">
        <f>'Core Indicators'!IE84</f>
        <v>1</v>
      </c>
      <c r="AG84" s="31">
        <f>'Core Indicators'!IM84</f>
        <v>0</v>
      </c>
    </row>
    <row r="85" spans="1:33" ht="20.100000000000001" customHeight="1">
      <c r="A85" s="139" t="str">
        <f>'Core Indicators'!A:A</f>
        <v>Socioeconomic crisis in Nicaragua</v>
      </c>
      <c r="B85" s="139" t="str">
        <f>'Core Indicators'!B:B</f>
        <v>Political and economic crisis</v>
      </c>
      <c r="C85" s="139" t="str">
        <f>'Core Indicators'!C85</f>
        <v>NIC001</v>
      </c>
      <c r="D85" s="139" t="str">
        <f>'Core Indicators'!D85</f>
        <v>Nicaragua</v>
      </c>
      <c r="E85" s="139" t="str">
        <f>'Core Indicators'!E85</f>
        <v>NIC</v>
      </c>
      <c r="F85" s="30">
        <f>'Core Indicators'!O85</f>
        <v>120339.54</v>
      </c>
      <c r="G85" s="30">
        <f>'Core Indicators'!W85</f>
        <v>6444000</v>
      </c>
      <c r="H85" s="30">
        <f>'Core Indicators'!AE85</f>
        <v>417000</v>
      </c>
      <c r="I85" s="30">
        <f>'Core Indicators'!AM85</f>
        <v>102000</v>
      </c>
      <c r="J85" s="30" t="str">
        <f>'Core Indicators'!AU85</f>
        <v>x</v>
      </c>
      <c r="K85" s="30">
        <f>'Core Indicators'!BC85</f>
        <v>17631</v>
      </c>
      <c r="L85" s="30">
        <f>'Core Indicators'!BK85</f>
        <v>3</v>
      </c>
      <c r="M85" s="30">
        <f>'Core Indicators'!BS85</f>
        <v>0</v>
      </c>
      <c r="N85" s="30">
        <f>'Core Indicators'!CA85</f>
        <v>0</v>
      </c>
      <c r="O85" s="30" t="e">
        <f>'Core Indicators'!CI85</f>
        <v>#N/A</v>
      </c>
      <c r="P85" s="30">
        <f>'Core Indicators'!CQ85</f>
        <v>1214</v>
      </c>
      <c r="Q85" s="30" t="str">
        <f>'Core Indicators'!DG85</f>
        <v>x</v>
      </c>
      <c r="R85" s="30" t="str">
        <f>'Core Indicators'!DO85</f>
        <v>x</v>
      </c>
      <c r="S85" s="30" t="str">
        <f>'Core Indicators'!DW85</f>
        <v>x</v>
      </c>
      <c r="T85" s="30">
        <f>'Core Indicators'!EE85</f>
        <v>0</v>
      </c>
      <c r="U85" s="30">
        <f>'Core Indicators'!EM85</f>
        <v>0</v>
      </c>
      <c r="V85" s="30">
        <f>'Core Indicators'!FC85</f>
        <v>1</v>
      </c>
      <c r="W85" s="30">
        <f>'Core Indicators'!FK85</f>
        <v>0</v>
      </c>
      <c r="X85" s="30">
        <f>'Core Indicators'!FS85</f>
        <v>0</v>
      </c>
      <c r="Y85" s="30" t="str">
        <f>'Core Indicators'!GA85</f>
        <v>x</v>
      </c>
      <c r="Z85" s="30" t="str">
        <f>'Core Indicators'!GI85</f>
        <v>x</v>
      </c>
      <c r="AA85" s="30">
        <f>'Core Indicators'!GQ85</f>
        <v>1</v>
      </c>
      <c r="AB85" s="30">
        <f>'Core Indicators'!GY85</f>
        <v>0</v>
      </c>
      <c r="AC85" s="30">
        <f>'Core Indicators'!HG85</f>
        <v>1</v>
      </c>
      <c r="AD85" s="30">
        <f>'Core Indicators'!HO85</f>
        <v>1</v>
      </c>
      <c r="AE85" s="30">
        <f>'Core Indicators'!HW85</f>
        <v>0</v>
      </c>
      <c r="AF85" s="30">
        <f>'Core Indicators'!IE85</f>
        <v>0</v>
      </c>
      <c r="AG85" s="30">
        <f>'Core Indicators'!IM85</f>
        <v>2</v>
      </c>
    </row>
    <row r="86" spans="1:33" ht="20.100000000000001" customHeight="1">
      <c r="A86" s="138" t="str">
        <f>'Core Indicators'!A:A</f>
        <v>Hurricane Eta and Iota in Nicaragua</v>
      </c>
      <c r="B86" s="138" t="str">
        <f>'Core Indicators'!B:B</f>
        <v>Tropical cyclone</v>
      </c>
      <c r="C86" s="138" t="str">
        <f>'Core Indicators'!C86</f>
        <v>NIC002</v>
      </c>
      <c r="D86" s="138" t="str">
        <f>'Core Indicators'!D86</f>
        <v>Nicaragua</v>
      </c>
      <c r="E86" s="138" t="str">
        <f>'Core Indicators'!E86</f>
        <v>NIC</v>
      </c>
      <c r="F86" s="31">
        <f>'Core Indicators'!O86</f>
        <v>92703</v>
      </c>
      <c r="G86" s="31">
        <f>'Core Indicators'!W86</f>
        <v>2661000</v>
      </c>
      <c r="H86" s="31">
        <f>'Core Indicators'!AE86</f>
        <v>1800000</v>
      </c>
      <c r="I86" s="31">
        <f>'Core Indicators'!AM86</f>
        <v>73000</v>
      </c>
      <c r="J86" s="31" t="str">
        <f>'Core Indicators'!AU86</f>
        <v>x</v>
      </c>
      <c r="K86" s="31" t="str">
        <f>'Core Indicators'!BC86</f>
        <v>x</v>
      </c>
      <c r="L86" s="31">
        <f>'Core Indicators'!BK86</f>
        <v>23</v>
      </c>
      <c r="M86" s="31">
        <f>'Core Indicators'!BS86</f>
        <v>8000</v>
      </c>
      <c r="N86" s="31">
        <f>'Core Indicators'!CA86</f>
        <v>5890</v>
      </c>
      <c r="O86" s="31" t="e">
        <f>'Core Indicators'!CI86</f>
        <v>#N/A</v>
      </c>
      <c r="P86" s="31" t="str">
        <f>'Core Indicators'!CQ86</f>
        <v>x</v>
      </c>
      <c r="Q86" s="31">
        <f>'Core Indicators'!DG86</f>
        <v>861000</v>
      </c>
      <c r="R86" s="31">
        <f>'Core Indicators'!DO86</f>
        <v>1727000</v>
      </c>
      <c r="S86" s="31">
        <f>'Core Indicators'!DW86</f>
        <v>73000</v>
      </c>
      <c r="T86" s="31">
        <f>'Core Indicators'!EE86</f>
        <v>0</v>
      </c>
      <c r="U86" s="31">
        <f>'Core Indicators'!EM86</f>
        <v>0</v>
      </c>
      <c r="V86" s="31">
        <f>'Core Indicators'!FC86</f>
        <v>3</v>
      </c>
      <c r="W86" s="31" t="e">
        <f>'Core Indicators'!FK86</f>
        <v>#N/A</v>
      </c>
      <c r="X86" s="31" t="e">
        <f>'Core Indicators'!FS86</f>
        <v>#N/A</v>
      </c>
      <c r="Y86" s="31">
        <f>'Core Indicators'!GA86</f>
        <v>1</v>
      </c>
      <c r="Z86" s="31">
        <f>'Core Indicators'!GI86</f>
        <v>2</v>
      </c>
      <c r="AA86" s="31">
        <f>'Core Indicators'!GQ86</f>
        <v>2</v>
      </c>
      <c r="AB86" s="31">
        <f>'Core Indicators'!GY86</f>
        <v>0</v>
      </c>
      <c r="AC86" s="31">
        <f>'Core Indicators'!HG86</f>
        <v>2</v>
      </c>
      <c r="AD86" s="31">
        <f>'Core Indicators'!HO86</f>
        <v>0</v>
      </c>
      <c r="AE86" s="31">
        <f>'Core Indicators'!HW86</f>
        <v>0</v>
      </c>
      <c r="AF86" s="31">
        <f>'Core Indicators'!IE86</f>
        <v>0</v>
      </c>
      <c r="AG86" s="31">
        <f>'Core Indicators'!IM86</f>
        <v>3</v>
      </c>
    </row>
    <row r="87" spans="1:33" ht="20.100000000000001" customHeight="1">
      <c r="A87" s="139" t="str">
        <f>'Core Indicators'!A:A</f>
        <v>Complex crisis in Pakistan</v>
      </c>
      <c r="B87" s="139" t="str">
        <f>'Core Indicators'!B:B</f>
        <v>Complex crisis</v>
      </c>
      <c r="C87" s="139" t="str">
        <f>'Core Indicators'!C87</f>
        <v>PAK001</v>
      </c>
      <c r="D87" s="139" t="str">
        <f>'Core Indicators'!D87</f>
        <v>Pakistan</v>
      </c>
      <c r="E87" s="139" t="str">
        <f>'Core Indicators'!E87</f>
        <v>PAK</v>
      </c>
      <c r="F87" s="30">
        <f>'Core Indicators'!O87</f>
        <v>770880</v>
      </c>
      <c r="G87" s="30">
        <f>'Core Indicators'!W87</f>
        <v>209594000</v>
      </c>
      <c r="H87" s="30">
        <f>'Core Indicators'!AE87</f>
        <v>64359000</v>
      </c>
      <c r="I87" s="30">
        <f>'Core Indicators'!AM87</f>
        <v>204000</v>
      </c>
      <c r="J87" s="30" t="str">
        <f>'Core Indicators'!AU87</f>
        <v>x</v>
      </c>
      <c r="K87" s="30" t="str">
        <f>'Core Indicators'!BC87</f>
        <v>x</v>
      </c>
      <c r="L87" s="30">
        <f>'Core Indicators'!BK87</f>
        <v>354</v>
      </c>
      <c r="M87" s="30" t="str">
        <f>'Core Indicators'!BS87</f>
        <v>x</v>
      </c>
      <c r="N87" s="30" t="str">
        <f>'Core Indicators'!CA87</f>
        <v>x</v>
      </c>
      <c r="O87" s="30" t="e">
        <f>'Core Indicators'!CI87</f>
        <v>#N/A</v>
      </c>
      <c r="P87" s="30" t="str">
        <f>'Core Indicators'!CQ87</f>
        <v>x</v>
      </c>
      <c r="Q87" s="30">
        <f>'Core Indicators'!DG87</f>
        <v>145236000</v>
      </c>
      <c r="R87" s="30">
        <f>'Core Indicators'!DO87</f>
        <v>61320000</v>
      </c>
      <c r="S87" s="30">
        <f>'Core Indicators'!DW87</f>
        <v>2021000</v>
      </c>
      <c r="T87" s="30">
        <f>'Core Indicators'!EE87</f>
        <v>1018000</v>
      </c>
      <c r="U87" s="30">
        <f>'Core Indicators'!EM87</f>
        <v>0</v>
      </c>
      <c r="V87" s="30">
        <f>'Core Indicators'!FC87</f>
        <v>5</v>
      </c>
      <c r="W87" s="30" t="str">
        <f>'Core Indicators'!FK87</f>
        <v>x</v>
      </c>
      <c r="X87" s="30" t="str">
        <f>'Core Indicators'!FS87</f>
        <v>x</v>
      </c>
      <c r="Y87" s="30">
        <f>'Core Indicators'!GA87</f>
        <v>2</v>
      </c>
      <c r="Z87" s="30">
        <f>'Core Indicators'!GI87</f>
        <v>0</v>
      </c>
      <c r="AA87" s="30">
        <f>'Core Indicators'!GQ87</f>
        <v>2</v>
      </c>
      <c r="AB87" s="30">
        <f>'Core Indicators'!GY87</f>
        <v>0</v>
      </c>
      <c r="AC87" s="30">
        <f>'Core Indicators'!HG87</f>
        <v>0</v>
      </c>
      <c r="AD87" s="30">
        <f>'Core Indicators'!HO87</f>
        <v>2</v>
      </c>
      <c r="AE87" s="30">
        <f>'Core Indicators'!HW87</f>
        <v>1</v>
      </c>
      <c r="AF87" s="30">
        <f>'Core Indicators'!IE87</f>
        <v>1</v>
      </c>
      <c r="AG87" s="30">
        <f>'Core Indicators'!IM87</f>
        <v>3</v>
      </c>
    </row>
    <row r="88" spans="1:33" ht="20.100000000000001" customHeight="1">
      <c r="A88" s="138" t="str">
        <f>'Core Indicators'!A:A</f>
        <v>Kashmir conflict in Pakistan</v>
      </c>
      <c r="B88" s="138" t="str">
        <f>'Core Indicators'!B:B</f>
        <v>Conflict</v>
      </c>
      <c r="C88" s="138" t="str">
        <f>'Core Indicators'!C88</f>
        <v>PAK004</v>
      </c>
      <c r="D88" s="138" t="str">
        <f>'Core Indicators'!D88</f>
        <v>Pakistan</v>
      </c>
      <c r="E88" s="138" t="str">
        <f>'Core Indicators'!E88</f>
        <v>PAK</v>
      </c>
      <c r="F88" s="31">
        <f>'Core Indicators'!O88</f>
        <v>13297</v>
      </c>
      <c r="G88" s="31">
        <f>'Core Indicators'!W88</f>
        <v>4450000</v>
      </c>
      <c r="H88" s="31" t="str">
        <f>'Core Indicators'!AE88</f>
        <v>x</v>
      </c>
      <c r="I88" s="31" t="str">
        <f>'Core Indicators'!AM88</f>
        <v>x</v>
      </c>
      <c r="J88" s="31" t="str">
        <f>'Core Indicators'!AU88</f>
        <v>x</v>
      </c>
      <c r="K88" s="31" t="str">
        <f>'Core Indicators'!BC88</f>
        <v>x</v>
      </c>
      <c r="L88" s="31">
        <f>'Core Indicators'!BK88</f>
        <v>95</v>
      </c>
      <c r="M88" s="31" t="str">
        <f>'Core Indicators'!BS88</f>
        <v>x</v>
      </c>
      <c r="N88" s="31" t="str">
        <f>'Core Indicators'!CA88</f>
        <v>x</v>
      </c>
      <c r="O88" s="31" t="e">
        <f>'Core Indicators'!CI88</f>
        <v>#N/A</v>
      </c>
      <c r="P88" s="31" t="str">
        <f>'Core Indicators'!CQ88</f>
        <v>x</v>
      </c>
      <c r="Q88" s="31" t="str">
        <f>'Core Indicators'!DG88</f>
        <v>x</v>
      </c>
      <c r="R88" s="31" t="str">
        <f>'Core Indicators'!DO88</f>
        <v>x</v>
      </c>
      <c r="S88" s="31" t="str">
        <f>'Core Indicators'!DW88</f>
        <v>x</v>
      </c>
      <c r="T88" s="31" t="str">
        <f>'Core Indicators'!EE88</f>
        <v>x</v>
      </c>
      <c r="U88" s="31" t="str">
        <f>'Core Indicators'!EM88</f>
        <v>x</v>
      </c>
      <c r="V88" s="31">
        <f>'Core Indicators'!FC88</f>
        <v>3</v>
      </c>
      <c r="W88" s="31" t="str">
        <f>'Core Indicators'!FK88</f>
        <v>x</v>
      </c>
      <c r="X88" s="31" t="str">
        <f>'Core Indicators'!FS88</f>
        <v>x</v>
      </c>
      <c r="Y88" s="31">
        <f>'Core Indicators'!GA88</f>
        <v>2</v>
      </c>
      <c r="Z88" s="31">
        <f>'Core Indicators'!GI88</f>
        <v>0</v>
      </c>
      <c r="AA88" s="31">
        <f>'Core Indicators'!GQ88</f>
        <v>2</v>
      </c>
      <c r="AB88" s="31">
        <f>'Core Indicators'!GY88</f>
        <v>0</v>
      </c>
      <c r="AC88" s="31">
        <f>'Core Indicators'!HG88</f>
        <v>0</v>
      </c>
      <c r="AD88" s="31">
        <f>'Core Indicators'!HO88</f>
        <v>2</v>
      </c>
      <c r="AE88" s="31">
        <f>'Core Indicators'!HW88</f>
        <v>1</v>
      </c>
      <c r="AF88" s="31">
        <f>'Core Indicators'!IE88</f>
        <v>1</v>
      </c>
      <c r="AG88" s="31">
        <f>'Core Indicators'!IM88</f>
        <v>3</v>
      </c>
    </row>
    <row r="89" spans="1:33" ht="20.100000000000001" customHeight="1">
      <c r="A89" s="139" t="str">
        <f>'Core Indicators'!A:A</f>
        <v>Venezuela displacement in Peru</v>
      </c>
      <c r="B89" s="139" t="str">
        <f>'Core Indicators'!B:B</f>
        <v>International displacement</v>
      </c>
      <c r="C89" s="139" t="str">
        <f>'Core Indicators'!C89</f>
        <v>PER002</v>
      </c>
      <c r="D89" s="139" t="str">
        <f>'Core Indicators'!D89</f>
        <v>Peru</v>
      </c>
      <c r="E89" s="139" t="str">
        <f>'Core Indicators'!E89</f>
        <v>PER</v>
      </c>
      <c r="F89" s="30">
        <f>'Core Indicators'!O89</f>
        <v>178440</v>
      </c>
      <c r="G89" s="30">
        <f>'Core Indicators'!W89</f>
        <v>16328000</v>
      </c>
      <c r="H89" s="30">
        <f>'Core Indicators'!AE89</f>
        <v>1368000</v>
      </c>
      <c r="I89" s="30">
        <f>'Core Indicators'!AM89</f>
        <v>1100000</v>
      </c>
      <c r="J89" s="30" t="str">
        <f>'Core Indicators'!AU89</f>
        <v>x</v>
      </c>
      <c r="K89" s="30" t="str">
        <f>'Core Indicators'!BC89</f>
        <v>x</v>
      </c>
      <c r="L89" s="30">
        <f>'Core Indicators'!BK89</f>
        <v>3</v>
      </c>
      <c r="M89" s="30">
        <f>'Core Indicators'!BS89</f>
        <v>0</v>
      </c>
      <c r="N89" s="30">
        <f>'Core Indicators'!CA89</f>
        <v>0</v>
      </c>
      <c r="O89" s="30" t="e">
        <f>'Core Indicators'!CI89</f>
        <v>#N/A</v>
      </c>
      <c r="P89" s="30" t="str">
        <f>'Core Indicators'!CQ89</f>
        <v>x</v>
      </c>
      <c r="Q89" s="30">
        <f>'Core Indicators'!DG89</f>
        <v>13650000</v>
      </c>
      <c r="R89" s="30">
        <f>'Core Indicators'!DO89</f>
        <v>58000</v>
      </c>
      <c r="S89" s="30">
        <f>'Core Indicators'!DW89</f>
        <v>1310000</v>
      </c>
      <c r="T89" s="30">
        <f>'Core Indicators'!EE89</f>
        <v>0</v>
      </c>
      <c r="U89" s="30">
        <f>'Core Indicators'!EM89</f>
        <v>0</v>
      </c>
      <c r="V89" s="30">
        <f>'Core Indicators'!FC89</f>
        <v>2</v>
      </c>
      <c r="W89" s="30">
        <f>'Core Indicators'!FK89</f>
        <v>1</v>
      </c>
      <c r="X89" s="30">
        <f>'Core Indicators'!FS89</f>
        <v>0</v>
      </c>
      <c r="Y89" s="30">
        <f>'Core Indicators'!GA89</f>
        <v>0</v>
      </c>
      <c r="Z89" s="30">
        <f>'Core Indicators'!GI89</f>
        <v>1</v>
      </c>
      <c r="AA89" s="30">
        <f>'Core Indicators'!GQ89</f>
        <v>0</v>
      </c>
      <c r="AB89" s="30">
        <f>'Core Indicators'!GY89</f>
        <v>0</v>
      </c>
      <c r="AC89" s="30">
        <f>'Core Indicators'!HG89</f>
        <v>0</v>
      </c>
      <c r="AD89" s="30">
        <f>'Core Indicators'!HO89</f>
        <v>1</v>
      </c>
      <c r="AE89" s="30">
        <f>'Core Indicators'!HW89</f>
        <v>0</v>
      </c>
      <c r="AF89" s="30">
        <f>'Core Indicators'!IE89</f>
        <v>0</v>
      </c>
      <c r="AG89" s="30">
        <f>'Core Indicators'!IM89</f>
        <v>2</v>
      </c>
    </row>
    <row r="90" spans="1:33" ht="20.100000000000001" customHeight="1">
      <c r="A90" s="138" t="str">
        <f>'Core Indicators'!A:A</f>
        <v>Multiple crises in the Philippines</v>
      </c>
      <c r="B90" s="138" t="str">
        <f>'Core Indicators'!B:B</f>
        <v>Multiple crises country</v>
      </c>
      <c r="C90" s="138" t="str">
        <f>'Core Indicators'!C90</f>
        <v>PHL001</v>
      </c>
      <c r="D90" s="138" t="str">
        <f>'Core Indicators'!D90</f>
        <v>Philippines</v>
      </c>
      <c r="E90" s="138" t="str">
        <f>'Core Indicators'!E90</f>
        <v>PHL</v>
      </c>
      <c r="F90" s="31">
        <f>'Core Indicators'!O90</f>
        <v>286130</v>
      </c>
      <c r="G90" s="31">
        <f>'Core Indicators'!W90</f>
        <v>88754000</v>
      </c>
      <c r="H90" s="31">
        <f>'Core Indicators'!AE90</f>
        <v>8866000</v>
      </c>
      <c r="I90" s="31">
        <f>'Core Indicators'!AM90</f>
        <v>328000</v>
      </c>
      <c r="J90" s="31" t="str">
        <f>'Core Indicators'!AU90</f>
        <v>x</v>
      </c>
      <c r="K90" s="31" t="str">
        <f>'Core Indicators'!BC90</f>
        <v>x</v>
      </c>
      <c r="L90" s="31">
        <f>'Core Indicators'!BK90</f>
        <v>357</v>
      </c>
      <c r="M90" s="31" t="e">
        <f>'Core Indicators'!BS90</f>
        <v>#N/A</v>
      </c>
      <c r="N90" s="31" t="e">
        <f>'Core Indicators'!CA90</f>
        <v>#N/A</v>
      </c>
      <c r="O90" s="31" t="e">
        <f>'Core Indicators'!CI90</f>
        <v>#N/A</v>
      </c>
      <c r="P90" s="31" t="str">
        <f>'Core Indicators'!CQ90</f>
        <v>x</v>
      </c>
      <c r="Q90" s="31">
        <f>'Core Indicators'!DG90</f>
        <v>79888000</v>
      </c>
      <c r="R90" s="31">
        <f>'Core Indicators'!DO90</f>
        <v>7651000</v>
      </c>
      <c r="S90" s="31">
        <f>'Core Indicators'!DW90</f>
        <v>1215000</v>
      </c>
      <c r="T90" s="31">
        <f>'Core Indicators'!EE90</f>
        <v>0</v>
      </c>
      <c r="U90" s="31">
        <f>'Core Indicators'!EM90</f>
        <v>0</v>
      </c>
      <c r="V90" s="31">
        <f>'Core Indicators'!FC90</f>
        <v>4</v>
      </c>
      <c r="W90" s="31" t="e">
        <f>'Core Indicators'!FK90</f>
        <v>#N/A</v>
      </c>
      <c r="X90" s="31" t="e">
        <f>'Core Indicators'!FS90</f>
        <v>#N/A</v>
      </c>
      <c r="Y90" s="31">
        <f>'Core Indicators'!GA90</f>
        <v>0</v>
      </c>
      <c r="Z90" s="31">
        <f>'Core Indicators'!GI90</f>
        <v>1</v>
      </c>
      <c r="AA90" s="31">
        <f>'Core Indicators'!GQ90</f>
        <v>0</v>
      </c>
      <c r="AB90" s="31">
        <f>'Core Indicators'!GY90</f>
        <v>0</v>
      </c>
      <c r="AC90" s="31">
        <f>'Core Indicators'!HG90</f>
        <v>0</v>
      </c>
      <c r="AD90" s="31">
        <f>'Core Indicators'!HO90</f>
        <v>2</v>
      </c>
      <c r="AE90" s="31">
        <f>'Core Indicators'!HW90</f>
        <v>1</v>
      </c>
      <c r="AF90" s="31">
        <f>'Core Indicators'!IE90</f>
        <v>1</v>
      </c>
      <c r="AG90" s="31">
        <f>'Core Indicators'!IM90</f>
        <v>3</v>
      </c>
    </row>
    <row r="91" spans="1:33" ht="20.100000000000001" customHeight="1">
      <c r="A91" s="139" t="str">
        <f>'Core Indicators'!A:A</f>
        <v>Mindanao conflict</v>
      </c>
      <c r="B91" s="139" t="str">
        <f>'Core Indicators'!B:B</f>
        <v>Conflict</v>
      </c>
      <c r="C91" s="139" t="str">
        <f>'Core Indicators'!C91</f>
        <v>PHL003</v>
      </c>
      <c r="D91" s="139" t="str">
        <f>'Core Indicators'!D91</f>
        <v>Philippines</v>
      </c>
      <c r="E91" s="139" t="str">
        <f>'Core Indicators'!E91</f>
        <v>PHL</v>
      </c>
      <c r="F91" s="30">
        <f>'Core Indicators'!O91</f>
        <v>138354</v>
      </c>
      <c r="G91" s="30">
        <f>'Core Indicators'!W91</f>
        <v>24136000</v>
      </c>
      <c r="H91" s="30">
        <f>'Core Indicators'!AE91</f>
        <v>231000</v>
      </c>
      <c r="I91" s="30">
        <f>'Core Indicators'!AM91</f>
        <v>231000</v>
      </c>
      <c r="J91" s="30" t="str">
        <f>'Core Indicators'!AU91</f>
        <v>x</v>
      </c>
      <c r="K91" s="30" t="str">
        <f>'Core Indicators'!BC91</f>
        <v>x</v>
      </c>
      <c r="L91" s="30">
        <f>'Core Indicators'!BK91</f>
        <v>259</v>
      </c>
      <c r="M91" s="30" t="str">
        <f>'Core Indicators'!BS91</f>
        <v>x</v>
      </c>
      <c r="N91" s="30" t="str">
        <f>'Core Indicators'!CA91</f>
        <v>x</v>
      </c>
      <c r="O91" s="30" t="e">
        <f>'Core Indicators'!CI91</f>
        <v>#N/A</v>
      </c>
      <c r="P91" s="30" t="str">
        <f>'Core Indicators'!CQ91</f>
        <v>x</v>
      </c>
      <c r="Q91" s="30">
        <f>'Core Indicators'!DG91</f>
        <v>23905000</v>
      </c>
      <c r="R91" s="30">
        <f>'Core Indicators'!DO91</f>
        <v>0</v>
      </c>
      <c r="S91" s="30">
        <f>'Core Indicators'!DW91</f>
        <v>231000</v>
      </c>
      <c r="T91" s="30">
        <f>'Core Indicators'!EE91</f>
        <v>0</v>
      </c>
      <c r="U91" s="30">
        <f>'Core Indicators'!EM91</f>
        <v>0</v>
      </c>
      <c r="V91" s="30">
        <f>'Core Indicators'!FC91</f>
        <v>4</v>
      </c>
      <c r="W91" s="30" t="str">
        <f>'Core Indicators'!FK91</f>
        <v>x</v>
      </c>
      <c r="X91" s="30" t="str">
        <f>'Core Indicators'!FS91</f>
        <v>x</v>
      </c>
      <c r="Y91" s="30">
        <f>'Core Indicators'!GA91</f>
        <v>0</v>
      </c>
      <c r="Z91" s="30">
        <f>'Core Indicators'!GI91</f>
        <v>1</v>
      </c>
      <c r="AA91" s="30">
        <f>'Core Indicators'!GQ91</f>
        <v>0</v>
      </c>
      <c r="AB91" s="30">
        <f>'Core Indicators'!GY91</f>
        <v>0</v>
      </c>
      <c r="AC91" s="30">
        <f>'Core Indicators'!HG91</f>
        <v>0</v>
      </c>
      <c r="AD91" s="30">
        <f>'Core Indicators'!HO91</f>
        <v>2</v>
      </c>
      <c r="AE91" s="30">
        <f>'Core Indicators'!HW91</f>
        <v>1</v>
      </c>
      <c r="AF91" s="30">
        <f>'Core Indicators'!IE91</f>
        <v>1</v>
      </c>
      <c r="AG91" s="30">
        <f>'Core Indicators'!IM91</f>
        <v>3</v>
      </c>
    </row>
    <row r="92" spans="1:33" ht="20.100000000000001" customHeight="1">
      <c r="A92" s="138" t="str">
        <f>'Core Indicators'!A:A</f>
        <v>Mindanao Earthquake</v>
      </c>
      <c r="B92" s="138" t="str">
        <f>'Core Indicators'!B:B</f>
        <v>Earthquake</v>
      </c>
      <c r="C92" s="138" t="str">
        <f>'Core Indicators'!C92</f>
        <v>PHL004</v>
      </c>
      <c r="D92" s="138" t="str">
        <f>'Core Indicators'!D92</f>
        <v>Philippines</v>
      </c>
      <c r="E92" s="138" t="str">
        <f>'Core Indicators'!E92</f>
        <v>PHL</v>
      </c>
      <c r="F92" s="31">
        <f>'Core Indicators'!O92</f>
        <v>138354</v>
      </c>
      <c r="G92" s="31">
        <f>'Core Indicators'!W92</f>
        <v>10134000</v>
      </c>
      <c r="H92" s="31">
        <f>'Core Indicators'!AE92</f>
        <v>79000</v>
      </c>
      <c r="I92" s="31">
        <f>'Core Indicators'!AM92</f>
        <v>79000</v>
      </c>
      <c r="J92" s="31">
        <f>'Core Indicators'!AU92</f>
        <v>563</v>
      </c>
      <c r="K92" s="31" t="str">
        <f>'Core Indicators'!BC92</f>
        <v>x</v>
      </c>
      <c r="L92" s="31">
        <f>'Core Indicators'!BK92</f>
        <v>0</v>
      </c>
      <c r="M92" s="31">
        <f>'Core Indicators'!BS92</f>
        <v>21681</v>
      </c>
      <c r="N92" s="31">
        <f>'Core Indicators'!CA92</f>
        <v>25795</v>
      </c>
      <c r="O92" s="31" t="e">
        <f>'Core Indicators'!CI92</f>
        <v>#N/A</v>
      </c>
      <c r="P92" s="31" t="str">
        <f>'Core Indicators'!CQ92</f>
        <v>x</v>
      </c>
      <c r="Q92" s="31">
        <f>'Core Indicators'!DG92</f>
        <v>10056000</v>
      </c>
      <c r="R92" s="31">
        <f>'Core Indicators'!DO92</f>
        <v>0</v>
      </c>
      <c r="S92" s="31">
        <f>'Core Indicators'!DW92</f>
        <v>79000</v>
      </c>
      <c r="T92" s="31">
        <f>'Core Indicators'!EE92</f>
        <v>0</v>
      </c>
      <c r="U92" s="31">
        <f>'Core Indicators'!EM92</f>
        <v>0</v>
      </c>
      <c r="V92" s="31">
        <f>'Core Indicators'!FC92</f>
        <v>3</v>
      </c>
      <c r="W92" s="31" t="e">
        <f>'Core Indicators'!FK92</f>
        <v>#N/A</v>
      </c>
      <c r="X92" s="31" t="e">
        <f>'Core Indicators'!FS92</f>
        <v>#N/A</v>
      </c>
      <c r="Y92" s="31">
        <f>'Core Indicators'!GA92</f>
        <v>0</v>
      </c>
      <c r="Z92" s="31">
        <f>'Core Indicators'!GI92</f>
        <v>0</v>
      </c>
      <c r="AA92" s="31">
        <f>'Core Indicators'!GQ92</f>
        <v>0</v>
      </c>
      <c r="AB92" s="31">
        <f>'Core Indicators'!GY92</f>
        <v>0</v>
      </c>
      <c r="AC92" s="31">
        <f>'Core Indicators'!HG92</f>
        <v>0</v>
      </c>
      <c r="AD92" s="31">
        <f>'Core Indicators'!HO92</f>
        <v>1</v>
      </c>
      <c r="AE92" s="31">
        <f>'Core Indicators'!HW92</f>
        <v>1</v>
      </c>
      <c r="AF92" s="31">
        <f>'Core Indicators'!IE92</f>
        <v>1</v>
      </c>
      <c r="AG92" s="31">
        <f>'Core Indicators'!IM92</f>
        <v>3</v>
      </c>
    </row>
    <row r="93" spans="1:33" ht="20.100000000000001" customHeight="1">
      <c r="A93" s="139" t="str">
        <f>'Core Indicators'!A:A</f>
        <v>Typhoon Goni (Rolly) and Typhoon Vamco (Ulysses)</v>
      </c>
      <c r="B93" s="139" t="str">
        <f>'Core Indicators'!B:B</f>
        <v>Tropical cyclone</v>
      </c>
      <c r="C93" s="139" t="str">
        <f>'Core Indicators'!C93</f>
        <v>PHL009</v>
      </c>
      <c r="D93" s="139" t="str">
        <f>'Core Indicators'!D93</f>
        <v>Philippines</v>
      </c>
      <c r="E93" s="139" t="str">
        <f>'Core Indicators'!E93</f>
        <v>PHL</v>
      </c>
      <c r="F93" s="30">
        <f>'Core Indicators'!O93</f>
        <v>147776</v>
      </c>
      <c r="G93" s="30">
        <f>'Core Indicators'!W93</f>
        <v>54484000</v>
      </c>
      <c r="H93" s="30">
        <f>'Core Indicators'!AE93</f>
        <v>8556000</v>
      </c>
      <c r="I93" s="30">
        <f>'Core Indicators'!AM93</f>
        <v>18000</v>
      </c>
      <c r="J93" s="30" t="e">
        <f>'Core Indicators'!AU93</f>
        <v>#N/A</v>
      </c>
      <c r="K93" s="30" t="e">
        <f>'Core Indicators'!BC93</f>
        <v>#N/A</v>
      </c>
      <c r="L93" s="30">
        <f>'Core Indicators'!BK93</f>
        <v>98</v>
      </c>
      <c r="M93" s="30" t="e">
        <f>'Core Indicators'!BS93</f>
        <v>#N/A</v>
      </c>
      <c r="N93" s="30" t="e">
        <f>'Core Indicators'!CA93</f>
        <v>#N/A</v>
      </c>
      <c r="O93" s="30" t="e">
        <f>'Core Indicators'!CI93</f>
        <v>#N/A</v>
      </c>
      <c r="P93" s="30" t="e">
        <f>'Core Indicators'!CQ93</f>
        <v>#N/A</v>
      </c>
      <c r="Q93" s="30">
        <f>'Core Indicators'!DG93</f>
        <v>45928000</v>
      </c>
      <c r="R93" s="30">
        <f>'Core Indicators'!DO93</f>
        <v>7651000</v>
      </c>
      <c r="S93" s="30">
        <f>'Core Indicators'!DW93</f>
        <v>905000</v>
      </c>
      <c r="T93" s="30">
        <f>'Core Indicators'!EE93</f>
        <v>0</v>
      </c>
      <c r="U93" s="30">
        <f>'Core Indicators'!EM93</f>
        <v>0</v>
      </c>
      <c r="V93" s="30">
        <f>'Core Indicators'!FC93</f>
        <v>2</v>
      </c>
      <c r="W93" s="30" t="e">
        <f>'Core Indicators'!FK93</f>
        <v>#N/A</v>
      </c>
      <c r="X93" s="30" t="e">
        <f>'Core Indicators'!FS93</f>
        <v>#N/A</v>
      </c>
      <c r="Y93" s="30">
        <f>'Core Indicators'!GA93</f>
        <v>0</v>
      </c>
      <c r="Z93" s="30">
        <f>'Core Indicators'!GI93</f>
        <v>0</v>
      </c>
      <c r="AA93" s="30">
        <f>'Core Indicators'!GQ93</f>
        <v>0</v>
      </c>
      <c r="AB93" s="30">
        <f>'Core Indicators'!GY93</f>
        <v>0</v>
      </c>
      <c r="AC93" s="30">
        <f>'Core Indicators'!HG93</f>
        <v>0</v>
      </c>
      <c r="AD93" s="30">
        <f>'Core Indicators'!HO93</f>
        <v>0</v>
      </c>
      <c r="AE93" s="30">
        <f>'Core Indicators'!HW93</f>
        <v>0</v>
      </c>
      <c r="AF93" s="30">
        <f>'Core Indicators'!IE93</f>
        <v>0</v>
      </c>
      <c r="AG93" s="30">
        <f>'Core Indicators'!IM93</f>
        <v>3</v>
      </c>
    </row>
    <row r="94" spans="1:33" ht="20.100000000000001" customHeight="1">
      <c r="A94" s="138" t="str">
        <f>'Core Indicators'!A:A</f>
        <v>Complex crisis in DPRK</v>
      </c>
      <c r="B94" s="138" t="str">
        <f>'Core Indicators'!B:B</f>
        <v>Complex crisis</v>
      </c>
      <c r="C94" s="138" t="str">
        <f>'Core Indicators'!C94</f>
        <v>PRK001</v>
      </c>
      <c r="D94" s="138" t="str">
        <f>'Core Indicators'!D94</f>
        <v>DPRK</v>
      </c>
      <c r="E94" s="138" t="str">
        <f>'Core Indicators'!E94</f>
        <v>PRK</v>
      </c>
      <c r="F94" s="31">
        <f>'Core Indicators'!O94</f>
        <v>120410</v>
      </c>
      <c r="G94" s="31">
        <f>'Core Indicators'!W94</f>
        <v>25666000</v>
      </c>
      <c r="H94" s="31">
        <f>'Core Indicators'!AE94</f>
        <v>25666000</v>
      </c>
      <c r="I94" s="31" t="str">
        <f>'Core Indicators'!AM94</f>
        <v>x</v>
      </c>
      <c r="J94" s="31" t="str">
        <f>'Core Indicators'!AU94</f>
        <v>x</v>
      </c>
      <c r="K94" s="31" t="str">
        <f>'Core Indicators'!BC94</f>
        <v>x</v>
      </c>
      <c r="L94" s="31">
        <f>'Core Indicators'!BK94</f>
        <v>10</v>
      </c>
      <c r="M94" s="31" t="str">
        <f>'Core Indicators'!BS94</f>
        <v>x</v>
      </c>
      <c r="N94" s="31" t="str">
        <f>'Core Indicators'!CA94</f>
        <v>x</v>
      </c>
      <c r="O94" s="31" t="e">
        <f>'Core Indicators'!CI94</f>
        <v>#N/A</v>
      </c>
      <c r="P94" s="31" t="str">
        <f>'Core Indicators'!CQ94</f>
        <v>x</v>
      </c>
      <c r="Q94" s="31">
        <f>'Core Indicators'!DG94</f>
        <v>0</v>
      </c>
      <c r="R94" s="31">
        <f>'Core Indicators'!DO94</f>
        <v>15120000</v>
      </c>
      <c r="S94" s="31">
        <f>'Core Indicators'!DW94</f>
        <v>4970000</v>
      </c>
      <c r="T94" s="31">
        <f>'Core Indicators'!EE94</f>
        <v>5459000</v>
      </c>
      <c r="U94" s="31">
        <f>'Core Indicators'!EM94</f>
        <v>0</v>
      </c>
      <c r="V94" s="31">
        <f>'Core Indicators'!FC94</f>
        <v>1</v>
      </c>
      <c r="W94" s="31" t="str">
        <f>'Core Indicators'!FK94</f>
        <v>x</v>
      </c>
      <c r="X94" s="31" t="str">
        <f>'Core Indicators'!FS94</f>
        <v>x</v>
      </c>
      <c r="Y94" s="31">
        <f>'Core Indicators'!GA94</f>
        <v>1</v>
      </c>
      <c r="Z94" s="31">
        <f>'Core Indicators'!GI94</f>
        <v>2</v>
      </c>
      <c r="AA94" s="31">
        <f>'Core Indicators'!GQ94</f>
        <v>2</v>
      </c>
      <c r="AB94" s="31">
        <f>'Core Indicators'!GY94</f>
        <v>0</v>
      </c>
      <c r="AC94" s="31">
        <f>'Core Indicators'!HG94</f>
        <v>3</v>
      </c>
      <c r="AD94" s="31">
        <f>'Core Indicators'!HO94</f>
        <v>3</v>
      </c>
      <c r="AE94" s="31">
        <f>'Core Indicators'!HW94</f>
        <v>0</v>
      </c>
      <c r="AF94" s="31">
        <f>'Core Indicators'!IE94</f>
        <v>0</v>
      </c>
      <c r="AG94" s="31">
        <f>'Core Indicators'!IM94</f>
        <v>3</v>
      </c>
    </row>
    <row r="95" spans="1:33" ht="20.100000000000001" customHeight="1">
      <c r="A95" s="139" t="str">
        <f>'Core Indicators'!A:A</f>
        <v>Conflict in Palestine</v>
      </c>
      <c r="B95" s="139" t="str">
        <f>'Core Indicators'!B:B</f>
        <v>Conflict</v>
      </c>
      <c r="C95" s="139" t="str">
        <f>'Core Indicators'!C95</f>
        <v>PSE002</v>
      </c>
      <c r="D95" s="139" t="str">
        <f>'Core Indicators'!D95</f>
        <v>Palestine</v>
      </c>
      <c r="E95" s="139" t="str">
        <f>'Core Indicators'!E95</f>
        <v>PSE</v>
      </c>
      <c r="F95" s="30">
        <f>'Core Indicators'!O95</f>
        <v>6020</v>
      </c>
      <c r="G95" s="30">
        <f>'Core Indicators'!W95</f>
        <v>5200000</v>
      </c>
      <c r="H95" s="30">
        <f>'Core Indicators'!AE95</f>
        <v>5200000</v>
      </c>
      <c r="I95" s="30">
        <f>'Core Indicators'!AM95</f>
        <v>6389000</v>
      </c>
      <c r="J95" s="30">
        <f>'Core Indicators'!AU95</f>
        <v>1012</v>
      </c>
      <c r="K95" s="30" t="str">
        <f>'Core Indicators'!BC95</f>
        <v>x</v>
      </c>
      <c r="L95" s="30">
        <f>'Core Indicators'!BK95</f>
        <v>11</v>
      </c>
      <c r="M95" s="30">
        <f>'Core Indicators'!BS95</f>
        <v>160000</v>
      </c>
      <c r="N95" s="30">
        <f>'Core Indicators'!CA95</f>
        <v>11422</v>
      </c>
      <c r="O95" s="30" t="e">
        <f>'Core Indicators'!CI95</f>
        <v>#N/A</v>
      </c>
      <c r="P95" s="30" t="str">
        <f>'Core Indicators'!CQ95</f>
        <v>x</v>
      </c>
      <c r="Q95" s="30">
        <f>'Core Indicators'!DG95</f>
        <v>0</v>
      </c>
      <c r="R95" s="30">
        <f>'Core Indicators'!DO95</f>
        <v>2750000</v>
      </c>
      <c r="S95" s="30">
        <f>'Core Indicators'!DW95</f>
        <v>0</v>
      </c>
      <c r="T95" s="30">
        <f>'Core Indicators'!EE95</f>
        <v>980000</v>
      </c>
      <c r="U95" s="30">
        <f>'Core Indicators'!EM95</f>
        <v>1470000</v>
      </c>
      <c r="V95" s="30">
        <f>'Core Indicators'!FC95</f>
        <v>4</v>
      </c>
      <c r="W95" s="30" t="str">
        <f>'Core Indicators'!FK95</f>
        <v>x</v>
      </c>
      <c r="X95" s="30">
        <f>'Core Indicators'!FS95</f>
        <v>4950000</v>
      </c>
      <c r="Y95" s="30">
        <f>'Core Indicators'!GA95</f>
        <v>2</v>
      </c>
      <c r="Z95" s="30">
        <f>'Core Indicators'!GI95</f>
        <v>3</v>
      </c>
      <c r="AA95" s="30">
        <f>'Core Indicators'!GQ95</f>
        <v>3</v>
      </c>
      <c r="AB95" s="30">
        <f>'Core Indicators'!GY95</f>
        <v>0</v>
      </c>
      <c r="AC95" s="30">
        <f>'Core Indicators'!HG95</f>
        <v>3</v>
      </c>
      <c r="AD95" s="30">
        <f>'Core Indicators'!HO95</f>
        <v>3</v>
      </c>
      <c r="AE95" s="30">
        <f>'Core Indicators'!HW95</f>
        <v>2</v>
      </c>
      <c r="AF95" s="30">
        <f>'Core Indicators'!IE95</f>
        <v>2</v>
      </c>
      <c r="AG95" s="30">
        <f>'Core Indicators'!IM95</f>
        <v>2</v>
      </c>
    </row>
    <row r="96" spans="1:33" ht="20.100000000000001" customHeight="1">
      <c r="A96" s="138" t="str">
        <f>'Core Indicators'!A:A</f>
        <v>Regional Boko Haram Crisis</v>
      </c>
      <c r="B96" s="138" t="str">
        <f>'Core Indicators'!B:B</f>
        <v>Regional crisis</v>
      </c>
      <c r="C96" s="138" t="str">
        <f>'Core Indicators'!C96</f>
        <v>REG001</v>
      </c>
      <c r="D96" s="138" t="str">
        <f>'Core Indicators'!D96</f>
        <v>Nigeria,Niger,Chad,Cameroon</v>
      </c>
      <c r="E96" s="138" t="str">
        <f>'Core Indicators'!E96</f>
        <v>NGA,NER,TCD,CMR</v>
      </c>
      <c r="F96" s="31">
        <f>'Core Indicators'!O96</f>
        <v>369002</v>
      </c>
      <c r="G96" s="31">
        <f>'Core Indicators'!W96</f>
        <v>19217000</v>
      </c>
      <c r="H96" s="31">
        <f>'Core Indicators'!AE96</f>
        <v>13183000</v>
      </c>
      <c r="I96" s="31">
        <f>'Core Indicators'!AM96</f>
        <v>5158000</v>
      </c>
      <c r="J96" s="31" t="str">
        <f>'Core Indicators'!AU96</f>
        <v>x</v>
      </c>
      <c r="K96" s="31" t="str">
        <f>'Core Indicators'!BC96</f>
        <v>x</v>
      </c>
      <c r="L96" s="31">
        <f>'Core Indicators'!BK96</f>
        <v>1833</v>
      </c>
      <c r="M96" s="31">
        <f>'Core Indicators'!BS96</f>
        <v>0</v>
      </c>
      <c r="N96" s="31">
        <f>'Core Indicators'!CA96</f>
        <v>4300</v>
      </c>
      <c r="O96" s="31" t="e">
        <f>'Core Indicators'!CI96</f>
        <v>#N/A</v>
      </c>
      <c r="P96" s="31">
        <f>'Core Indicators'!CQ96</f>
        <v>5200000</v>
      </c>
      <c r="Q96" s="31">
        <f>'Core Indicators'!DG96</f>
        <v>6035000</v>
      </c>
      <c r="R96" s="31">
        <f>'Core Indicators'!DO96</f>
        <v>4223000</v>
      </c>
      <c r="S96" s="31">
        <f>'Core Indicators'!DW96</f>
        <v>4636000</v>
      </c>
      <c r="T96" s="31">
        <f>'Core Indicators'!EE96</f>
        <v>4201000</v>
      </c>
      <c r="U96" s="31">
        <f>'Core Indicators'!EM96</f>
        <v>122000</v>
      </c>
      <c r="V96" s="31">
        <f>'Core Indicators'!FC96</f>
        <v>5</v>
      </c>
      <c r="W96" s="31" t="str">
        <f>'Core Indicators'!FK96</f>
        <v>x</v>
      </c>
      <c r="X96" s="31">
        <f>'Core Indicators'!FS96</f>
        <v>800000</v>
      </c>
      <c r="Y96" s="31">
        <f>'Core Indicators'!GA96</f>
        <v>1</v>
      </c>
      <c r="Z96" s="31">
        <f>'Core Indicators'!GI96</f>
        <v>1</v>
      </c>
      <c r="AA96" s="31">
        <f>'Core Indicators'!GQ96</f>
        <v>2</v>
      </c>
      <c r="AB96" s="31">
        <f>'Core Indicators'!GY96</f>
        <v>2</v>
      </c>
      <c r="AC96" s="31">
        <f>'Core Indicators'!HG96</f>
        <v>0</v>
      </c>
      <c r="AD96" s="31">
        <f>'Core Indicators'!HO96</f>
        <v>2</v>
      </c>
      <c r="AE96" s="31">
        <f>'Core Indicators'!HW96</f>
        <v>2</v>
      </c>
      <c r="AF96" s="31">
        <f>'Core Indicators'!IE96</f>
        <v>2</v>
      </c>
      <c r="AG96" s="31">
        <f>'Core Indicators'!IM96</f>
        <v>3</v>
      </c>
    </row>
    <row r="97" spans="1:33" ht="20.100000000000001" customHeight="1">
      <c r="A97" s="139" t="str">
        <f>'Core Indicators'!A:A</f>
        <v>Venezuela Regional Crisis</v>
      </c>
      <c r="B97" s="139" t="str">
        <f>'Core Indicators'!B:B</f>
        <v>Regional crisis</v>
      </c>
      <c r="C97" s="139" t="str">
        <f>'Core Indicators'!C97</f>
        <v>REG002</v>
      </c>
      <c r="D97" s="139" t="str">
        <f>'Core Indicators'!D97</f>
        <v>Venezuela,Brazil,Colombia,Ecuador,Peru,Trinidad and Tobago</v>
      </c>
      <c r="E97" s="139" t="str">
        <f>'Core Indicators'!E97</f>
        <v>VEN,BRA,COL,ECU,PER,TTO</v>
      </c>
      <c r="F97" s="30">
        <f>'Core Indicators'!O97</f>
        <v>1458646</v>
      </c>
      <c r="G97" s="30">
        <f>'Core Indicators'!W97</f>
        <v>73069000</v>
      </c>
      <c r="H97" s="30">
        <f>'Core Indicators'!AE97</f>
        <v>35266000</v>
      </c>
      <c r="I97" s="30">
        <f>'Core Indicators'!AM97</f>
        <v>5443000</v>
      </c>
      <c r="J97" s="30" t="str">
        <f>'Core Indicators'!AU97</f>
        <v>x</v>
      </c>
      <c r="K97" s="30" t="str">
        <f>'Core Indicators'!BC97</f>
        <v>x</v>
      </c>
      <c r="L97" s="30" t="str">
        <f>'Core Indicators'!BK97</f>
        <v>x</v>
      </c>
      <c r="M97" s="30">
        <f>'Core Indicators'!BS97</f>
        <v>0</v>
      </c>
      <c r="N97" s="30">
        <f>'Core Indicators'!CA97</f>
        <v>0</v>
      </c>
      <c r="O97" s="30" t="e">
        <f>'Core Indicators'!CI97</f>
        <v>#N/A</v>
      </c>
      <c r="P97" s="30" t="str">
        <f>'Core Indicators'!CQ97</f>
        <v>x</v>
      </c>
      <c r="Q97" s="30">
        <f>'Core Indicators'!DG97</f>
        <v>39506000</v>
      </c>
      <c r="R97" s="30">
        <f>'Core Indicators'!DO97</f>
        <v>13009000</v>
      </c>
      <c r="S97" s="30">
        <f>'Core Indicators'!DW97</f>
        <v>20392000</v>
      </c>
      <c r="T97" s="30">
        <f>'Core Indicators'!EE97</f>
        <v>162000</v>
      </c>
      <c r="U97" s="30">
        <f>'Core Indicators'!EM97</f>
        <v>0</v>
      </c>
      <c r="V97" s="30">
        <f>'Core Indicators'!FC97</f>
        <v>4</v>
      </c>
      <c r="W97" s="30" t="str">
        <f>'Core Indicators'!FK97</f>
        <v>x</v>
      </c>
      <c r="X97" s="30" t="str">
        <f>'Core Indicators'!FS97</f>
        <v>x</v>
      </c>
      <c r="Y97" s="30">
        <f>'Core Indicators'!GA97</f>
        <v>0</v>
      </c>
      <c r="Z97" s="30">
        <f>'Core Indicators'!GI97</f>
        <v>0</v>
      </c>
      <c r="AA97" s="30">
        <f>'Core Indicators'!GQ97</f>
        <v>0</v>
      </c>
      <c r="AB97" s="30">
        <f>'Core Indicators'!GY97</f>
        <v>2</v>
      </c>
      <c r="AC97" s="30">
        <f>'Core Indicators'!HG97</f>
        <v>0</v>
      </c>
      <c r="AD97" s="30">
        <f>'Core Indicators'!HO97</f>
        <v>0</v>
      </c>
      <c r="AE97" s="30">
        <f>'Core Indicators'!HW97</f>
        <v>0</v>
      </c>
      <c r="AF97" s="30" t="str">
        <f>'Core Indicators'!IE97</f>
        <v>x</v>
      </c>
      <c r="AG97" s="30">
        <f>'Core Indicators'!IM97</f>
        <v>0</v>
      </c>
    </row>
    <row r="98" spans="1:33" ht="20.100000000000001" customHeight="1">
      <c r="A98" s="138" t="str">
        <f>'Core Indicators'!A:A</f>
        <v>Regional Kashmir conflict</v>
      </c>
      <c r="B98" s="138" t="str">
        <f>'Core Indicators'!B:B</f>
        <v>Regional crisis</v>
      </c>
      <c r="C98" s="138" t="str">
        <f>'Core Indicators'!C98</f>
        <v>REG003</v>
      </c>
      <c r="D98" s="138" t="str">
        <f>'Core Indicators'!D98</f>
        <v>India,Pakistan</v>
      </c>
      <c r="E98" s="138" t="str">
        <f>'Core Indicators'!E98</f>
        <v>IND,PAK</v>
      </c>
      <c r="F98" s="31">
        <f>'Core Indicators'!O98</f>
        <v>235533</v>
      </c>
      <c r="G98" s="31">
        <f>'Core Indicators'!W98</f>
        <v>16991000</v>
      </c>
      <c r="H98" s="31">
        <f>'Core Indicators'!AE98</f>
        <v>16991000</v>
      </c>
      <c r="I98" s="31" t="str">
        <f>'Core Indicators'!AM98</f>
        <v>x</v>
      </c>
      <c r="J98" s="31" t="str">
        <f>'Core Indicators'!AU98</f>
        <v>x</v>
      </c>
      <c r="K98" s="31" t="str">
        <f>'Core Indicators'!BC98</f>
        <v>x</v>
      </c>
      <c r="L98" s="31">
        <f>'Core Indicators'!BK98</f>
        <v>533</v>
      </c>
      <c r="M98" s="31" t="str">
        <f>'Core Indicators'!BS98</f>
        <v>x</v>
      </c>
      <c r="N98" s="31" t="str">
        <f>'Core Indicators'!CA98</f>
        <v>x</v>
      </c>
      <c r="O98" s="31" t="e">
        <f>'Core Indicators'!CI98</f>
        <v>#N/A</v>
      </c>
      <c r="P98" s="31" t="str">
        <f>'Core Indicators'!CQ98</f>
        <v>x</v>
      </c>
      <c r="Q98" s="31" t="str">
        <f>'Core Indicators'!DG98</f>
        <v>x</v>
      </c>
      <c r="R98" s="31" t="str">
        <f>'Core Indicators'!DO98</f>
        <v>x</v>
      </c>
      <c r="S98" s="31" t="str">
        <f>'Core Indicators'!DW98</f>
        <v>x</v>
      </c>
      <c r="T98" s="31" t="str">
        <f>'Core Indicators'!EE98</f>
        <v>x</v>
      </c>
      <c r="U98" s="31" t="str">
        <f>'Core Indicators'!EM98</f>
        <v>x</v>
      </c>
      <c r="V98" s="31">
        <f>'Core Indicators'!FC98</f>
        <v>3</v>
      </c>
      <c r="W98" s="31" t="str">
        <f>'Core Indicators'!FK98</f>
        <v>x</v>
      </c>
      <c r="X98" s="31" t="str">
        <f>'Core Indicators'!FS98</f>
        <v>x</v>
      </c>
      <c r="Y98" s="31">
        <f>'Core Indicators'!GA98</f>
        <v>2</v>
      </c>
      <c r="Z98" s="31">
        <f>'Core Indicators'!GI98</f>
        <v>1</v>
      </c>
      <c r="AA98" s="31">
        <f>'Core Indicators'!GQ98</f>
        <v>2</v>
      </c>
      <c r="AB98" s="31">
        <f>'Core Indicators'!GY98</f>
        <v>0</v>
      </c>
      <c r="AC98" s="31">
        <f>'Core Indicators'!HG98</f>
        <v>1</v>
      </c>
      <c r="AD98" s="31">
        <f>'Core Indicators'!HO98</f>
        <v>2</v>
      </c>
      <c r="AE98" s="31">
        <f>'Core Indicators'!HW98</f>
        <v>1</v>
      </c>
      <c r="AF98" s="31">
        <f>'Core Indicators'!IE98</f>
        <v>1</v>
      </c>
      <c r="AG98" s="31">
        <f>'Core Indicators'!IM98</f>
        <v>3</v>
      </c>
    </row>
    <row r="99" spans="1:33" ht="20.100000000000001" customHeight="1">
      <c r="A99" s="139" t="str">
        <f>'Core Indicators'!A:A</f>
        <v>Syrian Regional Crisis</v>
      </c>
      <c r="B99" s="139" t="str">
        <f>'Core Indicators'!B:B</f>
        <v>Regional crisis</v>
      </c>
      <c r="C99" s="139" t="str">
        <f>'Core Indicators'!C99</f>
        <v>REG004</v>
      </c>
      <c r="D99" s="139" t="str">
        <f>'Core Indicators'!D99</f>
        <v>Syria,Turkey,Iraq,Egypt,Jordan,Lebanon</v>
      </c>
      <c r="E99" s="139" t="str">
        <f>'Core Indicators'!E99</f>
        <v>SYR,TUR,IRQ,EGY,JOR,LBN</v>
      </c>
      <c r="F99" s="30">
        <f>'Core Indicators'!O99</f>
        <v>499587</v>
      </c>
      <c r="G99" s="30">
        <f>'Core Indicators'!W99</f>
        <v>97659000</v>
      </c>
      <c r="H99" s="30">
        <f>'Core Indicators'!AE99</f>
        <v>30302000</v>
      </c>
      <c r="I99" s="30">
        <f>'Core Indicators'!AM99</f>
        <v>22852000</v>
      </c>
      <c r="J99" s="30" t="str">
        <f>'Core Indicators'!AU99</f>
        <v>x</v>
      </c>
      <c r="K99" s="30" t="str">
        <f>'Core Indicators'!BC99</f>
        <v>x</v>
      </c>
      <c r="L99" s="30">
        <f>'Core Indicators'!BK99</f>
        <v>3043</v>
      </c>
      <c r="M99" s="30" t="str">
        <f>'Core Indicators'!BS99</f>
        <v>x</v>
      </c>
      <c r="N99" s="30" t="str">
        <f>'Core Indicators'!CA99</f>
        <v>x</v>
      </c>
      <c r="O99" s="30" t="e">
        <f>'Core Indicators'!CI99</f>
        <v>#N/A</v>
      </c>
      <c r="P99" s="30" t="str">
        <f>'Core Indicators'!CQ99</f>
        <v>x</v>
      </c>
      <c r="Q99" s="30">
        <f>'Core Indicators'!DG99</f>
        <v>67356000</v>
      </c>
      <c r="R99" s="30">
        <f>'Core Indicators'!DO99</f>
        <v>9499000</v>
      </c>
      <c r="S99" s="30">
        <f>'Core Indicators'!DW99</f>
        <v>4517000</v>
      </c>
      <c r="T99" s="30">
        <f>'Core Indicators'!EE99</f>
        <v>10218000</v>
      </c>
      <c r="U99" s="30">
        <f>'Core Indicators'!EM99</f>
        <v>6070000</v>
      </c>
      <c r="V99" s="30">
        <f>'Core Indicators'!FC99</f>
        <v>5</v>
      </c>
      <c r="W99" s="30" t="e">
        <f>'Core Indicators'!FK99</f>
        <v>#N/A</v>
      </c>
      <c r="X99" s="30" t="str">
        <f>'Core Indicators'!FS99</f>
        <v>x</v>
      </c>
      <c r="Y99" s="30">
        <f>'Core Indicators'!GA99</f>
        <v>1</v>
      </c>
      <c r="Z99" s="30">
        <f>'Core Indicators'!GI99</f>
        <v>2</v>
      </c>
      <c r="AA99" s="30">
        <f>'Core Indicators'!GQ99</f>
        <v>2</v>
      </c>
      <c r="AB99" s="30">
        <f>'Core Indicators'!GY99</f>
        <v>0</v>
      </c>
      <c r="AC99" s="30">
        <f>'Core Indicators'!HG99</f>
        <v>2</v>
      </c>
      <c r="AD99" s="30">
        <f>'Core Indicators'!HO99</f>
        <v>3</v>
      </c>
      <c r="AE99" s="30">
        <f>'Core Indicators'!HW99</f>
        <v>0</v>
      </c>
      <c r="AF99" s="30">
        <f>'Core Indicators'!IE99</f>
        <v>3</v>
      </c>
      <c r="AG99" s="30">
        <f>'Core Indicators'!IM99</f>
        <v>3</v>
      </c>
    </row>
    <row r="100" spans="1:33" ht="20.100000000000001" customHeight="1">
      <c r="A100" s="138" t="str">
        <f>'Core Indicators'!A:A</f>
        <v xml:space="preserve">Eastern Mediterranean Route </v>
      </c>
      <c r="B100" s="138" t="str">
        <f>'Core Indicators'!B:B</f>
        <v>Regional crisis</v>
      </c>
      <c r="C100" s="138" t="str">
        <f>'Core Indicators'!C100</f>
        <v>REG006</v>
      </c>
      <c r="D100" s="138" t="str">
        <f>'Core Indicators'!D100</f>
        <v>Turkey,Greece</v>
      </c>
      <c r="E100" s="138" t="str">
        <f>'Core Indicators'!E100</f>
        <v>TUR,GRC</v>
      </c>
      <c r="F100" s="31" t="str">
        <f>'Core Indicators'!O100</f>
        <v>x</v>
      </c>
      <c r="G100" s="31" t="str">
        <f>'Core Indicators'!W100</f>
        <v>x</v>
      </c>
      <c r="H100" s="31" t="str">
        <f>'Core Indicators'!AE100</f>
        <v>x</v>
      </c>
      <c r="I100" s="31" t="str">
        <f>'Core Indicators'!AM100</f>
        <v>x</v>
      </c>
      <c r="J100" s="31" t="str">
        <f>'Core Indicators'!AU100</f>
        <v>x</v>
      </c>
      <c r="K100" s="31" t="str">
        <f>'Core Indicators'!BC100</f>
        <v>x</v>
      </c>
      <c r="L100" s="31">
        <f>'Core Indicators'!BK100</f>
        <v>47</v>
      </c>
      <c r="M100" s="31" t="str">
        <f>'Core Indicators'!BS100</f>
        <v>x</v>
      </c>
      <c r="N100" s="31" t="str">
        <f>'Core Indicators'!CA100</f>
        <v>x</v>
      </c>
      <c r="O100" s="31" t="e">
        <f>'Core Indicators'!CI100</f>
        <v>#N/A</v>
      </c>
      <c r="P100" s="31" t="str">
        <f>'Core Indicators'!CQ100</f>
        <v>x</v>
      </c>
      <c r="Q100" s="31" t="str">
        <f>'Core Indicators'!DG100</f>
        <v>x</v>
      </c>
      <c r="R100" s="31" t="str">
        <f>'Core Indicators'!DO100</f>
        <v>x</v>
      </c>
      <c r="S100" s="31" t="str">
        <f>'Core Indicators'!DW100</f>
        <v>x</v>
      </c>
      <c r="T100" s="31" t="str">
        <f>'Core Indicators'!EE100</f>
        <v>x</v>
      </c>
      <c r="U100" s="31" t="str">
        <f>'Core Indicators'!EM100</f>
        <v>x</v>
      </c>
      <c r="V100" s="31">
        <f>'Core Indicators'!FC100</f>
        <v>2</v>
      </c>
      <c r="W100" s="31" t="str">
        <f>'Core Indicators'!FK100</f>
        <v>x</v>
      </c>
      <c r="X100" s="31" t="str">
        <f>'Core Indicators'!FS100</f>
        <v>x</v>
      </c>
      <c r="Y100" s="31">
        <f>'Core Indicators'!GA100</f>
        <v>0</v>
      </c>
      <c r="Z100" s="31">
        <f>'Core Indicators'!GI100</f>
        <v>0</v>
      </c>
      <c r="AA100" s="31">
        <f>'Core Indicators'!GQ100</f>
        <v>3</v>
      </c>
      <c r="AB100" s="31">
        <f>'Core Indicators'!GY100</f>
        <v>0</v>
      </c>
      <c r="AC100" s="31">
        <f>'Core Indicators'!HG100</f>
        <v>2</v>
      </c>
      <c r="AD100" s="31">
        <f>'Core Indicators'!HO100</f>
        <v>3</v>
      </c>
      <c r="AE100" s="31">
        <f>'Core Indicators'!HW100</f>
        <v>1</v>
      </c>
      <c r="AF100" s="31">
        <f>'Core Indicators'!IE100</f>
        <v>0</v>
      </c>
      <c r="AG100" s="31">
        <f>'Core Indicators'!IM100</f>
        <v>2</v>
      </c>
    </row>
    <row r="101" spans="1:33" ht="20.100000000000001" customHeight="1">
      <c r="A101" s="139" t="str">
        <f>'Core Indicators'!A:A</f>
        <v>Central Mediterranean Route</v>
      </c>
      <c r="B101" s="139" t="str">
        <f>'Core Indicators'!B:B</f>
        <v>Regional crisis</v>
      </c>
      <c r="C101" s="139" t="str">
        <f>'Core Indicators'!C101</f>
        <v>REG007</v>
      </c>
      <c r="D101" s="139" t="str">
        <f>'Core Indicators'!D101</f>
        <v>Algeria,Tunisia,Libya,Italy</v>
      </c>
      <c r="E101" s="139" t="str">
        <f>'Core Indicators'!E101</f>
        <v>DZA,TUN,LBY,ITA</v>
      </c>
      <c r="F101" s="30" t="str">
        <f>'Core Indicators'!O101</f>
        <v>x</v>
      </c>
      <c r="G101" s="30" t="str">
        <f>'Core Indicators'!W101</f>
        <v>x</v>
      </c>
      <c r="H101" s="30" t="str">
        <f>'Core Indicators'!AE101</f>
        <v>x</v>
      </c>
      <c r="I101" s="30" t="str">
        <f>'Core Indicators'!AM101</f>
        <v>x</v>
      </c>
      <c r="J101" s="30" t="str">
        <f>'Core Indicators'!AU101</f>
        <v>x</v>
      </c>
      <c r="K101" s="30" t="str">
        <f>'Core Indicators'!BC101</f>
        <v>x</v>
      </c>
      <c r="L101" s="30">
        <f>'Core Indicators'!BK101</f>
        <v>604</v>
      </c>
      <c r="M101" s="30" t="str">
        <f>'Core Indicators'!BS101</f>
        <v>x</v>
      </c>
      <c r="N101" s="30" t="str">
        <f>'Core Indicators'!CA101</f>
        <v>x</v>
      </c>
      <c r="O101" s="30" t="e">
        <f>'Core Indicators'!CI101</f>
        <v>#N/A</v>
      </c>
      <c r="P101" s="30" t="str">
        <f>'Core Indicators'!CQ101</f>
        <v>x</v>
      </c>
      <c r="Q101" s="30" t="str">
        <f>'Core Indicators'!DG101</f>
        <v>x</v>
      </c>
      <c r="R101" s="30" t="str">
        <f>'Core Indicators'!DO101</f>
        <v>x</v>
      </c>
      <c r="S101" s="30" t="str">
        <f>'Core Indicators'!DW101</f>
        <v>x</v>
      </c>
      <c r="T101" s="30" t="str">
        <f>'Core Indicators'!EE101</f>
        <v>x</v>
      </c>
      <c r="U101" s="30" t="str">
        <f>'Core Indicators'!EM101</f>
        <v>x</v>
      </c>
      <c r="V101" s="30">
        <f>'Core Indicators'!FC101</f>
        <v>2</v>
      </c>
      <c r="W101" s="30" t="str">
        <f>'Core Indicators'!FK101</f>
        <v>x</v>
      </c>
      <c r="X101" s="30" t="str">
        <f>'Core Indicators'!FS101</f>
        <v>x</v>
      </c>
      <c r="Y101" s="30">
        <f>'Core Indicators'!GA101</f>
        <v>2</v>
      </c>
      <c r="Z101" s="30">
        <f>'Core Indicators'!GI101</f>
        <v>3</v>
      </c>
      <c r="AA101" s="30">
        <f>'Core Indicators'!GQ101</f>
        <v>3</v>
      </c>
      <c r="AB101" s="30">
        <f>'Core Indicators'!GY101</f>
        <v>0</v>
      </c>
      <c r="AC101" s="30">
        <f>'Core Indicators'!HG101</f>
        <v>2</v>
      </c>
      <c r="AD101" s="30">
        <f>'Core Indicators'!HO101</f>
        <v>3</v>
      </c>
      <c r="AE101" s="30">
        <f>'Core Indicators'!HW101</f>
        <v>3</v>
      </c>
      <c r="AF101" s="30">
        <f>'Core Indicators'!IE101</f>
        <v>1</v>
      </c>
      <c r="AG101" s="30">
        <f>'Core Indicators'!IM101</f>
        <v>3</v>
      </c>
    </row>
    <row r="102" spans="1:33" ht="20.100000000000001" customHeight="1">
      <c r="A102" s="138" t="str">
        <f>'Core Indicators'!A:A</f>
        <v>Western Mediterranean Route</v>
      </c>
      <c r="B102" s="138" t="str">
        <f>'Core Indicators'!B:B</f>
        <v>Regional crisis</v>
      </c>
      <c r="C102" s="138" t="str">
        <f>'Core Indicators'!C102</f>
        <v>REG008</v>
      </c>
      <c r="D102" s="138" t="str">
        <f>'Core Indicators'!D102</f>
        <v>Algeria,Morocco,Spain</v>
      </c>
      <c r="E102" s="138" t="str">
        <f>'Core Indicators'!E102</f>
        <v>DZA,MAR,ESP</v>
      </c>
      <c r="F102" s="31" t="str">
        <f>'Core Indicators'!O102</f>
        <v>x</v>
      </c>
      <c r="G102" s="31" t="str">
        <f>'Core Indicators'!W102</f>
        <v>x</v>
      </c>
      <c r="H102" s="31" t="str">
        <f>'Core Indicators'!AE102</f>
        <v>x</v>
      </c>
      <c r="I102" s="31" t="str">
        <f>'Core Indicators'!AM102</f>
        <v>x</v>
      </c>
      <c r="J102" s="31" t="str">
        <f>'Core Indicators'!AU102</f>
        <v>x</v>
      </c>
      <c r="K102" s="31" t="str">
        <f>'Core Indicators'!BC102</f>
        <v>x</v>
      </c>
      <c r="L102" s="31">
        <f>'Core Indicators'!BK102</f>
        <v>161</v>
      </c>
      <c r="M102" s="31" t="str">
        <f>'Core Indicators'!BS102</f>
        <v>x</v>
      </c>
      <c r="N102" s="31" t="str">
        <f>'Core Indicators'!CA102</f>
        <v>x</v>
      </c>
      <c r="O102" s="31" t="e">
        <f>'Core Indicators'!CI102</f>
        <v>#N/A</v>
      </c>
      <c r="P102" s="31" t="str">
        <f>'Core Indicators'!CQ102</f>
        <v>x</v>
      </c>
      <c r="Q102" s="31" t="str">
        <f>'Core Indicators'!DG102</f>
        <v>x</v>
      </c>
      <c r="R102" s="31" t="str">
        <f>'Core Indicators'!DO102</f>
        <v>x</v>
      </c>
      <c r="S102" s="31" t="str">
        <f>'Core Indicators'!DW102</f>
        <v>x</v>
      </c>
      <c r="T102" s="31" t="str">
        <f>'Core Indicators'!EE102</f>
        <v>x</v>
      </c>
      <c r="U102" s="31" t="str">
        <f>'Core Indicators'!EM102</f>
        <v>x</v>
      </c>
      <c r="V102" s="31">
        <f>'Core Indicators'!FC102</f>
        <v>2</v>
      </c>
      <c r="W102" s="31" t="str">
        <f>'Core Indicators'!FK102</f>
        <v>x</v>
      </c>
      <c r="X102" s="31" t="str">
        <f>'Core Indicators'!FS102</f>
        <v>x</v>
      </c>
      <c r="Y102" s="31">
        <f>'Core Indicators'!GA102</f>
        <v>1</v>
      </c>
      <c r="Z102" s="31">
        <f>'Core Indicators'!GI102</f>
        <v>0</v>
      </c>
      <c r="AA102" s="31">
        <f>'Core Indicators'!GQ102</f>
        <v>2</v>
      </c>
      <c r="AB102" s="31">
        <f>'Core Indicators'!GY102</f>
        <v>0</v>
      </c>
      <c r="AC102" s="31">
        <f>'Core Indicators'!HG102</f>
        <v>0</v>
      </c>
      <c r="AD102" s="31">
        <f>'Core Indicators'!HO102</f>
        <v>2</v>
      </c>
      <c r="AE102" s="31">
        <f>'Core Indicators'!HW102</f>
        <v>0</v>
      </c>
      <c r="AF102" s="31">
        <f>'Core Indicators'!IE102</f>
        <v>1</v>
      </c>
      <c r="AG102" s="31">
        <f>'Core Indicators'!IM102</f>
        <v>0</v>
      </c>
    </row>
    <row r="103" spans="1:33" ht="20.100000000000001" customHeight="1">
      <c r="A103" s="139" t="str">
        <f>'Core Indicators'!A:A</f>
        <v>Rohingya Regional Crisis</v>
      </c>
      <c r="B103" s="139" t="str">
        <f>'Core Indicators'!B:B</f>
        <v>Regional crisis</v>
      </c>
      <c r="C103" s="139" t="str">
        <f>'Core Indicators'!C103</f>
        <v>REG011</v>
      </c>
      <c r="D103" s="139" t="str">
        <f>'Core Indicators'!D103</f>
        <v>Bangladesh,Myanmar</v>
      </c>
      <c r="E103" s="139" t="str">
        <f>'Core Indicators'!E103</f>
        <v>BGD,MMR</v>
      </c>
      <c r="F103" s="30">
        <f>'Core Indicators'!O103</f>
        <v>45507</v>
      </c>
      <c r="G103" s="30">
        <f>'Core Indicators'!W103</f>
        <v>5231000</v>
      </c>
      <c r="H103" s="30">
        <f>'Core Indicators'!AE103</f>
        <v>2913000</v>
      </c>
      <c r="I103" s="30">
        <f>'Core Indicators'!AM103</f>
        <v>1216000</v>
      </c>
      <c r="J103" s="30" t="str">
        <f>'Core Indicators'!AU103</f>
        <v>x</v>
      </c>
      <c r="K103" s="30" t="str">
        <f>'Core Indicators'!BC103</f>
        <v>x</v>
      </c>
      <c r="L103" s="30">
        <f>'Core Indicators'!BK103</f>
        <v>210</v>
      </c>
      <c r="M103" s="30" t="str">
        <f>'Core Indicators'!BS103</f>
        <v>x</v>
      </c>
      <c r="N103" s="30" t="str">
        <f>'Core Indicators'!CA103</f>
        <v>x</v>
      </c>
      <c r="O103" s="30" t="e">
        <f>'Core Indicators'!CI103</f>
        <v>#N/A</v>
      </c>
      <c r="P103" s="30" t="str">
        <f>'Core Indicators'!CQ103</f>
        <v>x</v>
      </c>
      <c r="Q103" s="30">
        <f>'Core Indicators'!DG103</f>
        <v>2318000</v>
      </c>
      <c r="R103" s="30">
        <f>'Core Indicators'!DO103</f>
        <v>1201000</v>
      </c>
      <c r="S103" s="30">
        <f>'Core Indicators'!DW103</f>
        <v>917000</v>
      </c>
      <c r="T103" s="30">
        <f>'Core Indicators'!EE103</f>
        <v>644000</v>
      </c>
      <c r="U103" s="30">
        <f>'Core Indicators'!EM103</f>
        <v>150000</v>
      </c>
      <c r="V103" s="30">
        <f>'Core Indicators'!FC103</f>
        <v>4</v>
      </c>
      <c r="W103" s="30" t="str">
        <f>'Core Indicators'!FK103</f>
        <v>x</v>
      </c>
      <c r="X103" s="30" t="str">
        <f>'Core Indicators'!FS103</f>
        <v>x</v>
      </c>
      <c r="Y103" s="30">
        <f>'Core Indicators'!GA103</f>
        <v>2</v>
      </c>
      <c r="Z103" s="30">
        <f>'Core Indicators'!GI103</f>
        <v>3</v>
      </c>
      <c r="AA103" s="30">
        <f>'Core Indicators'!GQ103</f>
        <v>2</v>
      </c>
      <c r="AB103" s="30">
        <f>'Core Indicators'!GY103</f>
        <v>0</v>
      </c>
      <c r="AC103" s="30">
        <f>'Core Indicators'!HG103</f>
        <v>3</v>
      </c>
      <c r="AD103" s="30">
        <f>'Core Indicators'!HO103</f>
        <v>3</v>
      </c>
      <c r="AE103" s="30">
        <f>'Core Indicators'!HW103</f>
        <v>3</v>
      </c>
      <c r="AF103" s="30">
        <f>'Core Indicators'!IE103</f>
        <v>1</v>
      </c>
      <c r="AG103" s="30">
        <f>'Core Indicators'!IM103</f>
        <v>3</v>
      </c>
    </row>
    <row r="104" spans="1:33" ht="20.100000000000001" customHeight="1">
      <c r="A104" s="138" t="str">
        <f>'Core Indicators'!A:A</f>
        <v>Southern Africa Regional Food Security Crisis</v>
      </c>
      <c r="B104" s="138" t="str">
        <f>'Core Indicators'!B:B</f>
        <v>Regional crisis</v>
      </c>
      <c r="C104" s="138" t="str">
        <f>'Core Indicators'!C104</f>
        <v>REG012</v>
      </c>
      <c r="D104" s="138" t="str">
        <f>'Core Indicators'!D104</f>
        <v>Lesotho,Madagascar,Malawi,Mozambique,Namibia,Eswatini,Zambia,Zimbabwe</v>
      </c>
      <c r="E104" s="138" t="str">
        <f>'Core Indicators'!E104</f>
        <v>LSO,MDG,MWI,MOZ,NAM,SWZ,ZMB,ZWE</v>
      </c>
      <c r="F104" s="31">
        <f>'Core Indicators'!O104</f>
        <v>1842269</v>
      </c>
      <c r="G104" s="31">
        <f>'Core Indicators'!W104</f>
        <v>61177000</v>
      </c>
      <c r="H104" s="31">
        <f>'Core Indicators'!AE104</f>
        <v>36978000</v>
      </c>
      <c r="I104" s="31">
        <f>'Core Indicators'!AM104</f>
        <v>94000</v>
      </c>
      <c r="J104" s="31">
        <f>'Core Indicators'!AU104</f>
        <v>0</v>
      </c>
      <c r="K104" s="31">
        <f>'Core Indicators'!BC104</f>
        <v>0</v>
      </c>
      <c r="L104" s="31">
        <f>'Core Indicators'!BK104</f>
        <v>41</v>
      </c>
      <c r="M104" s="31">
        <f>'Core Indicators'!BS104</f>
        <v>0</v>
      </c>
      <c r="N104" s="31">
        <f>'Core Indicators'!CA104</f>
        <v>0</v>
      </c>
      <c r="O104" s="31" t="e">
        <f>'Core Indicators'!CI104</f>
        <v>#N/A</v>
      </c>
      <c r="P104" s="31">
        <f>'Core Indicators'!CQ104</f>
        <v>0</v>
      </c>
      <c r="Q104" s="31">
        <f>'Core Indicators'!DG104</f>
        <v>24199000</v>
      </c>
      <c r="R104" s="31">
        <f>'Core Indicators'!DO104</f>
        <v>23347000</v>
      </c>
      <c r="S104" s="31">
        <f>'Core Indicators'!DW104</f>
        <v>11684000</v>
      </c>
      <c r="T104" s="31">
        <f>'Core Indicators'!EE104</f>
        <v>1948000</v>
      </c>
      <c r="U104" s="31">
        <f>'Core Indicators'!EM104</f>
        <v>0</v>
      </c>
      <c r="V104" s="31">
        <f>'Core Indicators'!FC104</f>
        <v>5</v>
      </c>
      <c r="W104" s="31" t="e">
        <f>'Core Indicators'!FK104</f>
        <v>#N/A</v>
      </c>
      <c r="X104" s="31" t="e">
        <f>'Core Indicators'!FS104</f>
        <v>#N/A</v>
      </c>
      <c r="Y104" s="31">
        <f>'Core Indicators'!GA104</f>
        <v>1</v>
      </c>
      <c r="Z104" s="31">
        <f>'Core Indicators'!GI104</f>
        <v>0</v>
      </c>
      <c r="AA104" s="31">
        <f>'Core Indicators'!GQ104</f>
        <v>0</v>
      </c>
      <c r="AB104" s="31">
        <f>'Core Indicators'!GY104</f>
        <v>0</v>
      </c>
      <c r="AC104" s="31">
        <f>'Core Indicators'!HG104</f>
        <v>0</v>
      </c>
      <c r="AD104" s="31">
        <f>'Core Indicators'!HO104</f>
        <v>2</v>
      </c>
      <c r="AE104" s="31">
        <f>'Core Indicators'!HW104</f>
        <v>0</v>
      </c>
      <c r="AF104" s="31">
        <f>'Core Indicators'!IE104</f>
        <v>2</v>
      </c>
      <c r="AG104" s="31">
        <f>'Core Indicators'!IM104</f>
        <v>0</v>
      </c>
    </row>
    <row r="105" spans="1:33" ht="20.100000000000001" customHeight="1">
      <c r="A105" s="139" t="str">
        <f>'Core Indicators'!A:A</f>
        <v>Nagorno-Karabakh Conflict</v>
      </c>
      <c r="B105" s="139" t="str">
        <f>'Core Indicators'!B:B</f>
        <v>Regional crisis</v>
      </c>
      <c r="C105" s="139" t="str">
        <f>'Core Indicators'!C105</f>
        <v>REG013</v>
      </c>
      <c r="D105" s="139" t="str">
        <f>'Core Indicators'!D105</f>
        <v>Armenia,Azerbaijan</v>
      </c>
      <c r="E105" s="139" t="str">
        <f>'Core Indicators'!E105</f>
        <v>ARM,AZE</v>
      </c>
      <c r="F105" s="30">
        <f>'Core Indicators'!O105</f>
        <v>59763</v>
      </c>
      <c r="G105" s="30">
        <f>'Core Indicators'!W105</f>
        <v>5877000</v>
      </c>
      <c r="H105" s="30">
        <f>'Core Indicators'!AE105</f>
        <v>2937000</v>
      </c>
      <c r="I105" s="30">
        <f>'Core Indicators'!AM105</f>
        <v>93000</v>
      </c>
      <c r="J105" s="30" t="str">
        <f>'Core Indicators'!AU105</f>
        <v>x</v>
      </c>
      <c r="K105" s="30" t="str">
        <f>'Core Indicators'!BC105</f>
        <v>x</v>
      </c>
      <c r="L105" s="30">
        <f>'Core Indicators'!BK105</f>
        <v>138</v>
      </c>
      <c r="M105" s="30" t="str">
        <f>'Core Indicators'!BS105</f>
        <v>x</v>
      </c>
      <c r="N105" s="30" t="str">
        <f>'Core Indicators'!CA105</f>
        <v>x</v>
      </c>
      <c r="O105" s="30" t="e">
        <f>'Core Indicators'!CI105</f>
        <v>#N/A</v>
      </c>
      <c r="P105" s="30" t="str">
        <f>'Core Indicators'!CQ105</f>
        <v>x</v>
      </c>
      <c r="Q105" s="30" t="str">
        <f>'Core Indicators'!DG105</f>
        <v>x</v>
      </c>
      <c r="R105" s="30" t="str">
        <f>'Core Indicators'!DO105</f>
        <v>x</v>
      </c>
      <c r="S105" s="30" t="str">
        <f>'Core Indicators'!DW105</f>
        <v>x</v>
      </c>
      <c r="T105" s="30" t="str">
        <f>'Core Indicators'!EE105</f>
        <v>x</v>
      </c>
      <c r="U105" s="30" t="str">
        <f>'Core Indicators'!EM105</f>
        <v>x</v>
      </c>
      <c r="V105" s="30">
        <f>'Core Indicators'!FC105</f>
        <v>3</v>
      </c>
      <c r="W105" s="30" t="str">
        <f>'Core Indicators'!FK105</f>
        <v>x</v>
      </c>
      <c r="X105" s="30" t="str">
        <f>'Core Indicators'!FS105</f>
        <v>x</v>
      </c>
      <c r="Y105" s="30">
        <f>'Core Indicators'!GA105</f>
        <v>2</v>
      </c>
      <c r="Z105" s="30">
        <f>'Core Indicators'!GI105</f>
        <v>2</v>
      </c>
      <c r="AA105" s="30">
        <f>'Core Indicators'!GQ105</f>
        <v>0</v>
      </c>
      <c r="AB105" s="30">
        <f>'Core Indicators'!GY105</f>
        <v>0</v>
      </c>
      <c r="AC105" s="30">
        <f>'Core Indicators'!HG105</f>
        <v>0</v>
      </c>
      <c r="AD105" s="30">
        <f>'Core Indicators'!HO105</f>
        <v>2</v>
      </c>
      <c r="AE105" s="30">
        <f>'Core Indicators'!HW105</f>
        <v>3</v>
      </c>
      <c r="AF105" s="30">
        <f>'Core Indicators'!IE105</f>
        <v>3</v>
      </c>
      <c r="AG105" s="30">
        <f>'Core Indicators'!IM105</f>
        <v>0</v>
      </c>
    </row>
    <row r="106" spans="1:33" ht="20.100000000000001" customHeight="1">
      <c r="A106" s="138" t="str">
        <f>'Core Indicators'!A:A</f>
        <v>Burundi and DRC refugees in Rwanda</v>
      </c>
      <c r="B106" s="138" t="str">
        <f>'Core Indicators'!B:B</f>
        <v>International displacement</v>
      </c>
      <c r="C106" s="138" t="str">
        <f>'Core Indicators'!C106</f>
        <v>RWA002</v>
      </c>
      <c r="D106" s="138" t="str">
        <f>'Core Indicators'!D106</f>
        <v>Rwanda</v>
      </c>
      <c r="E106" s="138" t="str">
        <f>'Core Indicators'!E106</f>
        <v>RWA</v>
      </c>
      <c r="F106" s="31">
        <f>'Core Indicators'!O106</f>
        <v>10646</v>
      </c>
      <c r="G106" s="31">
        <f>'Core Indicators'!W106</f>
        <v>4576000</v>
      </c>
      <c r="H106" s="31">
        <f>'Core Indicators'!AE106</f>
        <v>140000</v>
      </c>
      <c r="I106" s="31">
        <f>'Core Indicators'!AM106</f>
        <v>140000</v>
      </c>
      <c r="J106" s="31" t="str">
        <f>'Core Indicators'!AU106</f>
        <v>x</v>
      </c>
      <c r="K106" s="31" t="str">
        <f>'Core Indicators'!BC106</f>
        <v>x</v>
      </c>
      <c r="L106" s="31" t="str">
        <f>'Core Indicators'!BK106</f>
        <v>x</v>
      </c>
      <c r="M106" s="31">
        <f>'Core Indicators'!BS106</f>
        <v>0</v>
      </c>
      <c r="N106" s="31">
        <f>'Core Indicators'!CA106</f>
        <v>0</v>
      </c>
      <c r="O106" s="31" t="e">
        <f>'Core Indicators'!CI106</f>
        <v>#N/A</v>
      </c>
      <c r="P106" s="31">
        <f>'Core Indicators'!CQ106</f>
        <v>0</v>
      </c>
      <c r="Q106" s="31">
        <f>'Core Indicators'!DG106</f>
        <v>4436000</v>
      </c>
      <c r="R106" s="31">
        <f>'Core Indicators'!DO106</f>
        <v>0</v>
      </c>
      <c r="S106" s="31">
        <f>'Core Indicators'!DW106</f>
        <v>140000</v>
      </c>
      <c r="T106" s="31">
        <f>'Core Indicators'!EE106</f>
        <v>0</v>
      </c>
      <c r="U106" s="31">
        <f>'Core Indicators'!EM106</f>
        <v>0</v>
      </c>
      <c r="V106" s="31">
        <f>'Core Indicators'!FC106</f>
        <v>2</v>
      </c>
      <c r="W106" s="31">
        <f>'Core Indicators'!FK106</f>
        <v>0</v>
      </c>
      <c r="X106" s="31">
        <f>'Core Indicators'!FS106</f>
        <v>0</v>
      </c>
      <c r="Y106" s="31">
        <f>'Core Indicators'!GA106</f>
        <v>1</v>
      </c>
      <c r="Z106" s="31">
        <f>'Core Indicators'!GI106</f>
        <v>0</v>
      </c>
      <c r="AA106" s="31">
        <f>'Core Indicators'!GQ106</f>
        <v>0</v>
      </c>
      <c r="AB106" s="31">
        <f>'Core Indicators'!GY106</f>
        <v>0</v>
      </c>
      <c r="AC106" s="31">
        <f>'Core Indicators'!HG106</f>
        <v>0</v>
      </c>
      <c r="AD106" s="31">
        <f>'Core Indicators'!HO106</f>
        <v>2</v>
      </c>
      <c r="AE106" s="31">
        <f>'Core Indicators'!HW106</f>
        <v>0</v>
      </c>
      <c r="AF106" s="31">
        <f>'Core Indicators'!IE106</f>
        <v>0</v>
      </c>
      <c r="AG106" s="31">
        <f>'Core Indicators'!IM106</f>
        <v>1</v>
      </c>
    </row>
    <row r="107" spans="1:33" ht="20.100000000000001" customHeight="1">
      <c r="A107" s="139" t="str">
        <f>'Core Indicators'!A:A</f>
        <v>Complex crisis in Sudan</v>
      </c>
      <c r="B107" s="139" t="str">
        <f>'Core Indicators'!B:B</f>
        <v>Multiple crises country</v>
      </c>
      <c r="C107" s="139" t="str">
        <f>'Core Indicators'!C107</f>
        <v>SDN001</v>
      </c>
      <c r="D107" s="139" t="str">
        <f>'Core Indicators'!D107</f>
        <v>Sudan</v>
      </c>
      <c r="E107" s="139" t="str">
        <f>'Core Indicators'!E107</f>
        <v>SDN</v>
      </c>
      <c r="F107" s="30">
        <f>'Core Indicators'!O107</f>
        <v>1840687</v>
      </c>
      <c r="G107" s="30">
        <f>'Core Indicators'!W107</f>
        <v>46800000</v>
      </c>
      <c r="H107" s="30">
        <f>'Core Indicators'!AE107</f>
        <v>30800000</v>
      </c>
      <c r="I107" s="30">
        <f>'Core Indicators'!AM107</f>
        <v>4014000</v>
      </c>
      <c r="J107" s="30" t="str">
        <f>'Core Indicators'!AU107</f>
        <v>x</v>
      </c>
      <c r="K107" s="30" t="str">
        <f>'Core Indicators'!BC107</f>
        <v>x</v>
      </c>
      <c r="L107" s="30">
        <f>'Core Indicators'!BK107</f>
        <v>0</v>
      </c>
      <c r="M107" s="30" t="str">
        <f>'Core Indicators'!BS107</f>
        <v>x</v>
      </c>
      <c r="N107" s="30" t="str">
        <f>'Core Indicators'!CA107</f>
        <v>x</v>
      </c>
      <c r="O107" s="30" t="e">
        <f>'Core Indicators'!CI107</f>
        <v>#N/A</v>
      </c>
      <c r="P107" s="30" t="str">
        <f>'Core Indicators'!CQ107</f>
        <v>x</v>
      </c>
      <c r="Q107" s="30">
        <f>'Core Indicators'!DG107</f>
        <v>16000000</v>
      </c>
      <c r="R107" s="30">
        <f>'Core Indicators'!DO107</f>
        <v>17400000</v>
      </c>
      <c r="S107" s="30">
        <f>'Core Indicators'!DW107</f>
        <v>6100000</v>
      </c>
      <c r="T107" s="30">
        <f>'Core Indicators'!EE107</f>
        <v>6700000</v>
      </c>
      <c r="U107" s="30">
        <f>'Core Indicators'!EM107</f>
        <v>600000</v>
      </c>
      <c r="V107" s="30">
        <f>'Core Indicators'!FC107</f>
        <v>5</v>
      </c>
      <c r="W107" s="30" t="str">
        <f>'Core Indicators'!FK107</f>
        <v>x</v>
      </c>
      <c r="X107" s="30" t="str">
        <f>'Core Indicators'!FS107</f>
        <v>x</v>
      </c>
      <c r="Y107" s="30">
        <f>'Core Indicators'!GA107</f>
        <v>1</v>
      </c>
      <c r="Z107" s="30">
        <f>'Core Indicators'!GI107</f>
        <v>1</v>
      </c>
      <c r="AA107" s="30">
        <f>'Core Indicators'!GQ107</f>
        <v>2</v>
      </c>
      <c r="AB107" s="30">
        <f>'Core Indicators'!GY107</f>
        <v>0</v>
      </c>
      <c r="AC107" s="30">
        <f>'Core Indicators'!HG107</f>
        <v>2</v>
      </c>
      <c r="AD107" s="30">
        <f>'Core Indicators'!HO107</f>
        <v>2</v>
      </c>
      <c r="AE107" s="30">
        <f>'Core Indicators'!HW107</f>
        <v>1</v>
      </c>
      <c r="AF107" s="30">
        <f>'Core Indicators'!IE107</f>
        <v>1</v>
      </c>
      <c r="AG107" s="30">
        <f>'Core Indicators'!IM107</f>
        <v>3</v>
      </c>
    </row>
    <row r="108" spans="1:33" ht="20.100000000000001" customHeight="1">
      <c r="A108" s="138" t="str">
        <f>'Core Indicators'!A:A</f>
        <v>Refugees in Sudan</v>
      </c>
      <c r="B108" s="138" t="str">
        <f>'Core Indicators'!B:B</f>
        <v>International displacement</v>
      </c>
      <c r="C108" s="138" t="str">
        <f>'Core Indicators'!C108</f>
        <v>SDN005</v>
      </c>
      <c r="D108" s="138" t="str">
        <f>'Core Indicators'!D108</f>
        <v>Sudan</v>
      </c>
      <c r="E108" s="138" t="str">
        <f>'Core Indicators'!E108</f>
        <v>SDN</v>
      </c>
      <c r="F108" s="31">
        <f>'Core Indicators'!O108</f>
        <v>15000</v>
      </c>
      <c r="G108" s="31">
        <f>'Core Indicators'!W108</f>
        <v>11554000</v>
      </c>
      <c r="H108" s="31">
        <f>'Core Indicators'!AE108</f>
        <v>11554000</v>
      </c>
      <c r="I108" s="31">
        <f>'Core Indicators'!AM108</f>
        <v>3682000</v>
      </c>
      <c r="J108" s="31" t="str">
        <f>'Core Indicators'!AU108</f>
        <v>x</v>
      </c>
      <c r="K108" s="31" t="str">
        <f>'Core Indicators'!BC108</f>
        <v>x</v>
      </c>
      <c r="L108" s="31" t="str">
        <f>'Core Indicators'!BK108</f>
        <v>x</v>
      </c>
      <c r="M108" s="31" t="str">
        <f>'Core Indicators'!BS108</f>
        <v>x</v>
      </c>
      <c r="N108" s="31" t="str">
        <f>'Core Indicators'!CA108</f>
        <v>x</v>
      </c>
      <c r="O108" s="31" t="e">
        <f>'Core Indicators'!CI108</f>
        <v>#N/A</v>
      </c>
      <c r="P108" s="31" t="str">
        <f>'Core Indicators'!CQ108</f>
        <v>x</v>
      </c>
      <c r="Q108" s="31">
        <f>'Core Indicators'!DG108</f>
        <v>0</v>
      </c>
      <c r="R108" s="31">
        <f>'Core Indicators'!DO108</f>
        <v>10454000</v>
      </c>
      <c r="S108" s="31">
        <f>'Core Indicators'!DW108</f>
        <v>400000</v>
      </c>
      <c r="T108" s="31">
        <f>'Core Indicators'!EE108</f>
        <v>500000</v>
      </c>
      <c r="U108" s="31">
        <f>'Core Indicators'!EM108</f>
        <v>200000</v>
      </c>
      <c r="V108" s="31">
        <f>'Core Indicators'!FC108</f>
        <v>3876000</v>
      </c>
      <c r="W108" s="31" t="e">
        <f>'Core Indicators'!FK108</f>
        <v>#N/A</v>
      </c>
      <c r="X108" s="31" t="e">
        <f>'Core Indicators'!FS108</f>
        <v>#N/A</v>
      </c>
      <c r="Y108" s="31">
        <f>'Core Indicators'!GA108</f>
        <v>2</v>
      </c>
      <c r="Z108" s="31">
        <f>'Core Indicators'!GI108</f>
        <v>3</v>
      </c>
      <c r="AA108" s="31">
        <f>'Core Indicators'!GQ108</f>
        <v>2</v>
      </c>
      <c r="AB108" s="31">
        <f>'Core Indicators'!GY108</f>
        <v>2</v>
      </c>
      <c r="AC108" s="31">
        <f>'Core Indicators'!HG108</f>
        <v>0</v>
      </c>
      <c r="AD108" s="31" t="str">
        <f>'Core Indicators'!HO108</f>
        <v>x</v>
      </c>
      <c r="AE108" s="31">
        <f>'Core Indicators'!HW108</f>
        <v>2</v>
      </c>
      <c r="AF108" s="31">
        <f>'Core Indicators'!IE108</f>
        <v>2</v>
      </c>
      <c r="AG108" s="31">
        <f>'Core Indicators'!IM108</f>
        <v>3</v>
      </c>
    </row>
    <row r="109" spans="1:33" ht="20.100000000000001" customHeight="1">
      <c r="A109" s="139" t="str">
        <f>'Core Indicators'!A:A</f>
        <v xml:space="preserve">Floods in Sudan </v>
      </c>
      <c r="B109" s="139" t="str">
        <f>'Core Indicators'!B:B</f>
        <v>Flood</v>
      </c>
      <c r="C109" s="139" t="str">
        <f>'Core Indicators'!C109</f>
        <v>SDN006</v>
      </c>
      <c r="D109" s="139" t="str">
        <f>'Core Indicators'!D109</f>
        <v>Sudan</v>
      </c>
      <c r="E109" s="139" t="str">
        <f>'Core Indicators'!E109</f>
        <v>SDN</v>
      </c>
      <c r="F109" s="30">
        <f>'Core Indicators'!O109</f>
        <v>1840687</v>
      </c>
      <c r="G109" s="30">
        <f>'Core Indicators'!W109</f>
        <v>43000000</v>
      </c>
      <c r="H109" s="30">
        <f>'Core Indicators'!AE109</f>
        <v>885000</v>
      </c>
      <c r="I109" s="30">
        <f>'Core Indicators'!AM109</f>
        <v>480000</v>
      </c>
      <c r="J109" s="30">
        <f>'Core Indicators'!AU109</f>
        <v>54</v>
      </c>
      <c r="K109" s="30" t="str">
        <f>'Core Indicators'!BC109</f>
        <v>x</v>
      </c>
      <c r="L109" s="30">
        <f>'Core Indicators'!BK109</f>
        <v>155</v>
      </c>
      <c r="M109" s="30">
        <f>'Core Indicators'!BS109</f>
        <v>83000</v>
      </c>
      <c r="N109" s="30">
        <f>'Core Indicators'!CA109</f>
        <v>93000</v>
      </c>
      <c r="O109" s="30" t="e">
        <f>'Core Indicators'!CI109</f>
        <v>#N/A</v>
      </c>
      <c r="P109" s="30" t="str">
        <f>'Core Indicators'!CQ109</f>
        <v>x</v>
      </c>
      <c r="Q109" s="30">
        <f>'Core Indicators'!DG109</f>
        <v>42140000</v>
      </c>
      <c r="R109" s="30">
        <f>'Core Indicators'!DO109</f>
        <v>810000</v>
      </c>
      <c r="S109" s="30">
        <f>'Core Indicators'!DW109</f>
        <v>50000</v>
      </c>
      <c r="T109" s="30">
        <f>'Core Indicators'!EE109</f>
        <v>0</v>
      </c>
      <c r="U109" s="30">
        <f>'Core Indicators'!EM109</f>
        <v>0</v>
      </c>
      <c r="V109" s="30">
        <f>'Core Indicators'!FC109</f>
        <v>3</v>
      </c>
      <c r="W109" s="30" t="str">
        <f>'Core Indicators'!FK109</f>
        <v>x</v>
      </c>
      <c r="X109" s="30" t="str">
        <f>'Core Indicators'!FS109</f>
        <v>x</v>
      </c>
      <c r="Y109" s="30">
        <f>'Core Indicators'!GA109</f>
        <v>2</v>
      </c>
      <c r="Z109" s="30">
        <f>'Core Indicators'!GI109</f>
        <v>2</v>
      </c>
      <c r="AA109" s="30">
        <f>'Core Indicators'!GQ109</f>
        <v>0</v>
      </c>
      <c r="AB109" s="30">
        <f>'Core Indicators'!GY109</f>
        <v>0</v>
      </c>
      <c r="AC109" s="30">
        <f>'Core Indicators'!HG109</f>
        <v>0</v>
      </c>
      <c r="AD109" s="30">
        <f>'Core Indicators'!HO109</f>
        <v>3</v>
      </c>
      <c r="AE109" s="30">
        <f>'Core Indicators'!HW109</f>
        <v>1</v>
      </c>
      <c r="AF109" s="30">
        <f>'Core Indicators'!IE109</f>
        <v>1</v>
      </c>
      <c r="AG109" s="30">
        <f>'Core Indicators'!IM109</f>
        <v>3</v>
      </c>
    </row>
    <row r="110" spans="1:33" ht="20.100000000000001" customHeight="1">
      <c r="A110" s="138" t="str">
        <f>'Core Indicators'!A:A</f>
        <v>Refugees from Ethiopia</v>
      </c>
      <c r="B110" s="138" t="str">
        <f>'Core Indicators'!B:B</f>
        <v>International displacement</v>
      </c>
      <c r="C110" s="138" t="str">
        <f>'Core Indicators'!C110</f>
        <v>SDN007</v>
      </c>
      <c r="D110" s="138" t="str">
        <f>'Core Indicators'!D110</f>
        <v>Sudan</v>
      </c>
      <c r="E110" s="138" t="str">
        <f>'Core Indicators'!E110</f>
        <v>SDN</v>
      </c>
      <c r="F110" s="31">
        <f>'Core Indicators'!O110</f>
        <v>1119730</v>
      </c>
      <c r="G110" s="31">
        <f>'Core Indicators'!W110</f>
        <v>5092000</v>
      </c>
      <c r="H110" s="31">
        <f>'Core Indicators'!AE110</f>
        <v>5092000</v>
      </c>
      <c r="I110" s="31">
        <f>'Core Indicators'!AM110</f>
        <v>63000</v>
      </c>
      <c r="J110" s="31" t="str">
        <f>'Core Indicators'!AU110</f>
        <v>x</v>
      </c>
      <c r="K110" s="31" t="str">
        <f>'Core Indicators'!BC110</f>
        <v>x</v>
      </c>
      <c r="L110" s="31" t="str">
        <f>'Core Indicators'!BK110</f>
        <v>x</v>
      </c>
      <c r="M110" s="31" t="str">
        <f>'Core Indicators'!BS110</f>
        <v>x</v>
      </c>
      <c r="N110" s="31" t="str">
        <f>'Core Indicators'!CA110</f>
        <v>x</v>
      </c>
      <c r="O110" s="31" t="e">
        <f>'Core Indicators'!CI110</f>
        <v>#N/A</v>
      </c>
      <c r="P110" s="31" t="str">
        <f>'Core Indicators'!CQ110</f>
        <v>x</v>
      </c>
      <c r="Q110" s="31">
        <f>'Core Indicators'!DG110</f>
        <v>0</v>
      </c>
      <c r="R110" s="31">
        <f>'Core Indicators'!DO110</f>
        <v>5029000</v>
      </c>
      <c r="S110" s="31">
        <f>'Core Indicators'!DW110</f>
        <v>63000</v>
      </c>
      <c r="T110" s="31">
        <f>'Core Indicators'!EE110</f>
        <v>0</v>
      </c>
      <c r="U110" s="31">
        <f>'Core Indicators'!EM110</f>
        <v>0</v>
      </c>
      <c r="V110" s="31">
        <f>'Core Indicators'!FC110</f>
        <v>2</v>
      </c>
      <c r="W110" s="31" t="str">
        <f>'Core Indicators'!FK110</f>
        <v>x</v>
      </c>
      <c r="X110" s="31" t="str">
        <f>'Core Indicators'!FS110</f>
        <v>x</v>
      </c>
      <c r="Y110" s="31">
        <f>'Core Indicators'!GA110</f>
        <v>1</v>
      </c>
      <c r="Z110" s="31">
        <f>'Core Indicators'!GI110</f>
        <v>1</v>
      </c>
      <c r="AA110" s="31">
        <f>'Core Indicators'!GQ110</f>
        <v>2</v>
      </c>
      <c r="AB110" s="31">
        <f>'Core Indicators'!GY110</f>
        <v>0</v>
      </c>
      <c r="AC110" s="31">
        <f>'Core Indicators'!HG110</f>
        <v>2</v>
      </c>
      <c r="AD110" s="31">
        <f>'Core Indicators'!HO110</f>
        <v>2</v>
      </c>
      <c r="AE110" s="31">
        <f>'Core Indicators'!HW110</f>
        <v>1</v>
      </c>
      <c r="AF110" s="31">
        <f>'Core Indicators'!IE110</f>
        <v>1</v>
      </c>
      <c r="AG110" s="31">
        <f>'Core Indicators'!IM110</f>
        <v>3</v>
      </c>
    </row>
    <row r="111" spans="1:33" ht="20.100000000000001" customHeight="1">
      <c r="A111" s="139" t="str">
        <f>'Core Indicators'!A:A</f>
        <v>Violence West-Darfur</v>
      </c>
      <c r="B111" s="139" t="str">
        <f>'Core Indicators'!B:B</f>
        <v>Other type of violence</v>
      </c>
      <c r="C111" s="139" t="str">
        <f>'Core Indicators'!C111</f>
        <v>SDN008</v>
      </c>
      <c r="D111" s="139" t="str">
        <f>'Core Indicators'!D111</f>
        <v>Sudan</v>
      </c>
      <c r="E111" s="139" t="str">
        <f>'Core Indicators'!E111</f>
        <v>SDN</v>
      </c>
      <c r="F111" s="30">
        <f>'Core Indicators'!O111</f>
        <v>79460</v>
      </c>
      <c r="G111" s="30">
        <f>'Core Indicators'!W111</f>
        <v>1839000</v>
      </c>
      <c r="H111" s="30">
        <f>'Core Indicators'!AE111</f>
        <v>1839000</v>
      </c>
      <c r="I111" s="30">
        <f>'Core Indicators'!AM111</f>
        <v>169000</v>
      </c>
      <c r="J111" s="30">
        <f>'Core Indicators'!AU111</f>
        <v>0</v>
      </c>
      <c r="K111" s="30">
        <f>'Core Indicators'!BC111</f>
        <v>0</v>
      </c>
      <c r="L111" s="30">
        <f>'Core Indicators'!BK111</f>
        <v>702</v>
      </c>
      <c r="M111" s="30">
        <f>'Core Indicators'!BS111</f>
        <v>55</v>
      </c>
      <c r="N111" s="30">
        <f>'Core Indicators'!CA111</f>
        <v>0</v>
      </c>
      <c r="O111" s="30" t="e">
        <f>'Core Indicators'!CI111</f>
        <v>#N/A</v>
      </c>
      <c r="P111" s="30">
        <f>'Core Indicators'!CQ111</f>
        <v>0</v>
      </c>
      <c r="Q111" s="30">
        <f>'Core Indicators'!DG111</f>
        <v>0</v>
      </c>
      <c r="R111" s="30">
        <f>'Core Indicators'!DO111</f>
        <v>1670000</v>
      </c>
      <c r="S111" s="30">
        <f>'Core Indicators'!DW111</f>
        <v>169000</v>
      </c>
      <c r="T111" s="30">
        <f>'Core Indicators'!EE111</f>
        <v>0</v>
      </c>
      <c r="U111" s="30">
        <f>'Core Indicators'!EM111</f>
        <v>0</v>
      </c>
      <c r="V111" s="30">
        <f>'Core Indicators'!FC111</f>
        <v>2</v>
      </c>
      <c r="W111" s="30">
        <f>'Core Indicators'!FK111</f>
        <v>0</v>
      </c>
      <c r="X111" s="30">
        <f>'Core Indicators'!FS111</f>
        <v>0</v>
      </c>
      <c r="Y111" s="30">
        <f>'Core Indicators'!GA111</f>
        <v>2</v>
      </c>
      <c r="Z111" s="30">
        <f>'Core Indicators'!GI111</f>
        <v>3</v>
      </c>
      <c r="AA111" s="30">
        <f>'Core Indicators'!GQ111</f>
        <v>0</v>
      </c>
      <c r="AB111" s="30">
        <f>'Core Indicators'!GY111</f>
        <v>0</v>
      </c>
      <c r="AC111" s="30">
        <f>'Core Indicators'!HG111</f>
        <v>0</v>
      </c>
      <c r="AD111" s="30">
        <f>'Core Indicators'!HO111</f>
        <v>2</v>
      </c>
      <c r="AE111" s="30">
        <f>'Core Indicators'!HW111</f>
        <v>2</v>
      </c>
      <c r="AF111" s="30">
        <f>'Core Indicators'!IE111</f>
        <v>0</v>
      </c>
      <c r="AG111" s="30">
        <f>'Core Indicators'!IM111</f>
        <v>2</v>
      </c>
    </row>
    <row r="112" spans="1:33" ht="20.100000000000001" customHeight="1">
      <c r="A112" s="138" t="str">
        <f>'Core Indicators'!A:A</f>
        <v>Drought in Senegal</v>
      </c>
      <c r="B112" s="138" t="str">
        <f>'Core Indicators'!B:B</f>
        <v>Drought</v>
      </c>
      <c r="C112" s="138" t="str">
        <f>'Core Indicators'!C112</f>
        <v>SEN002</v>
      </c>
      <c r="D112" s="138" t="str">
        <f>'Core Indicators'!D112</f>
        <v>Senegal</v>
      </c>
      <c r="E112" s="138" t="str">
        <f>'Core Indicators'!E112</f>
        <v>SEN</v>
      </c>
      <c r="F112" s="31">
        <f>'Core Indicators'!O112</f>
        <v>192530</v>
      </c>
      <c r="G112" s="31">
        <f>'Core Indicators'!W112</f>
        <v>16709000</v>
      </c>
      <c r="H112" s="31">
        <f>'Core Indicators'!AE112</f>
        <v>3188000</v>
      </c>
      <c r="I112" s="31" t="str">
        <f>'Core Indicators'!AM112</f>
        <v>x</v>
      </c>
      <c r="J112" s="31">
        <f>'Core Indicators'!AU112</f>
        <v>0</v>
      </c>
      <c r="K112" s="31">
        <f>'Core Indicators'!BC112</f>
        <v>0</v>
      </c>
      <c r="L112" s="31">
        <f>'Core Indicators'!BK112</f>
        <v>0</v>
      </c>
      <c r="M112" s="31">
        <f>'Core Indicators'!BS112</f>
        <v>0</v>
      </c>
      <c r="N112" s="31">
        <f>'Core Indicators'!CA112</f>
        <v>0</v>
      </c>
      <c r="O112" s="31" t="e">
        <f>'Core Indicators'!CI112</f>
        <v>#N/A</v>
      </c>
      <c r="P112" s="31" t="str">
        <f>'Core Indicators'!CQ112</f>
        <v>x</v>
      </c>
      <c r="Q112" s="31">
        <f>'Core Indicators'!DG112</f>
        <v>13521000</v>
      </c>
      <c r="R112" s="31">
        <f>'Core Indicators'!DO112</f>
        <v>2676000</v>
      </c>
      <c r="S112" s="31">
        <f>'Core Indicators'!DW112</f>
        <v>498000</v>
      </c>
      <c r="T112" s="31">
        <f>'Core Indicators'!EE112</f>
        <v>13000</v>
      </c>
      <c r="U112" s="31">
        <f>'Core Indicators'!EM112</f>
        <v>0</v>
      </c>
      <c r="V112" s="31">
        <f>'Core Indicators'!FC112</f>
        <v>4</v>
      </c>
      <c r="W112" s="31">
        <f>'Core Indicators'!FK112</f>
        <v>0</v>
      </c>
      <c r="X112" s="31">
        <f>'Core Indicators'!FS112</f>
        <v>0</v>
      </c>
      <c r="Y112" s="31">
        <f>'Core Indicators'!GA112</f>
        <v>1</v>
      </c>
      <c r="Z112" s="31">
        <f>'Core Indicators'!GI112</f>
        <v>0</v>
      </c>
      <c r="AA112" s="31">
        <f>'Core Indicators'!GQ112</f>
        <v>0</v>
      </c>
      <c r="AB112" s="31">
        <f>'Core Indicators'!GY112</f>
        <v>0</v>
      </c>
      <c r="AC112" s="31">
        <f>'Core Indicators'!HG112</f>
        <v>0</v>
      </c>
      <c r="AD112" s="31">
        <f>'Core Indicators'!HO112</f>
        <v>0</v>
      </c>
      <c r="AE112" s="31">
        <f>'Core Indicators'!HW112</f>
        <v>0</v>
      </c>
      <c r="AF112" s="31">
        <f>'Core Indicators'!IE112</f>
        <v>1</v>
      </c>
      <c r="AG112" s="31">
        <f>'Core Indicators'!IM112</f>
        <v>0</v>
      </c>
    </row>
    <row r="113" spans="1:33" ht="20.100000000000001" customHeight="1">
      <c r="A113" s="139" t="str">
        <f>'Core Indicators'!A:A</f>
        <v>Complex crisis in El Salvador</v>
      </c>
      <c r="B113" s="139" t="str">
        <f>'Core Indicators'!B:B</f>
        <v>Complex crisis</v>
      </c>
      <c r="C113" s="139" t="str">
        <f>'Core Indicators'!C113</f>
        <v>SLV001</v>
      </c>
      <c r="D113" s="139" t="str">
        <f>'Core Indicators'!D113</f>
        <v>El Salvador</v>
      </c>
      <c r="E113" s="139" t="str">
        <f>'Core Indicators'!E113</f>
        <v>SLV</v>
      </c>
      <c r="F113" s="30">
        <f>'Core Indicators'!O113</f>
        <v>20720</v>
      </c>
      <c r="G113" s="30">
        <f>'Core Indicators'!W113</f>
        <v>6700000</v>
      </c>
      <c r="H113" s="30">
        <f>'Core Indicators'!AE113</f>
        <v>1400000</v>
      </c>
      <c r="I113" s="30">
        <f>'Core Indicators'!AM113</f>
        <v>454000</v>
      </c>
      <c r="J113" s="30" t="str">
        <f>'Core Indicators'!AU113</f>
        <v>x</v>
      </c>
      <c r="K113" s="30">
        <f>'Core Indicators'!BC113</f>
        <v>2304</v>
      </c>
      <c r="L113" s="30">
        <f>'Core Indicators'!BK113</f>
        <v>736</v>
      </c>
      <c r="M113" s="30" t="str">
        <f>'Core Indicators'!BS113</f>
        <v>x</v>
      </c>
      <c r="N113" s="30" t="str">
        <f>'Core Indicators'!CA113</f>
        <v>x</v>
      </c>
      <c r="O113" s="30" t="e">
        <f>'Core Indicators'!CI113</f>
        <v>#N/A</v>
      </c>
      <c r="P113" s="30" t="str">
        <f>'Core Indicators'!CQ113</f>
        <v>x</v>
      </c>
      <c r="Q113" s="30">
        <f>'Core Indicators'!DG113</f>
        <v>5300000</v>
      </c>
      <c r="R113" s="30">
        <f>'Core Indicators'!DO113</f>
        <v>757000</v>
      </c>
      <c r="S113" s="30">
        <f>'Core Indicators'!DW113</f>
        <v>548000</v>
      </c>
      <c r="T113" s="30">
        <f>'Core Indicators'!EE113</f>
        <v>95000</v>
      </c>
      <c r="U113" s="30">
        <f>'Core Indicators'!EM113</f>
        <v>0</v>
      </c>
      <c r="V113" s="30">
        <f>'Core Indicators'!FC113</f>
        <v>3</v>
      </c>
      <c r="W113" s="30" t="str">
        <f>'Core Indicators'!FK113</f>
        <v>x</v>
      </c>
      <c r="X113" s="30" t="str">
        <f>'Core Indicators'!FS113</f>
        <v>x</v>
      </c>
      <c r="Y113" s="30">
        <f>'Core Indicators'!GA113</f>
        <v>0</v>
      </c>
      <c r="Z113" s="30">
        <f>'Core Indicators'!GI113</f>
        <v>2</v>
      </c>
      <c r="AA113" s="30">
        <f>'Core Indicators'!GQ113</f>
        <v>1</v>
      </c>
      <c r="AB113" s="30">
        <f>'Core Indicators'!GY113</f>
        <v>0</v>
      </c>
      <c r="AC113" s="30">
        <f>'Core Indicators'!HG113</f>
        <v>0</v>
      </c>
      <c r="AD113" s="30">
        <f>'Core Indicators'!HO113</f>
        <v>2</v>
      </c>
      <c r="AE113" s="30">
        <f>'Core Indicators'!HW113</f>
        <v>1</v>
      </c>
      <c r="AF113" s="30">
        <f>'Core Indicators'!IE113</f>
        <v>0</v>
      </c>
      <c r="AG113" s="30">
        <f>'Core Indicators'!IM113</f>
        <v>2</v>
      </c>
    </row>
    <row r="114" spans="1:33" ht="20.100000000000001" customHeight="1">
      <c r="A114" s="138" t="str">
        <f>'Core Indicators'!A:A</f>
        <v>Complex crisis in Somalia</v>
      </c>
      <c r="B114" s="138" t="str">
        <f>'Core Indicators'!B:B</f>
        <v>Complex crisis</v>
      </c>
      <c r="C114" s="138" t="str">
        <f>'Core Indicators'!C114</f>
        <v>SOM001</v>
      </c>
      <c r="D114" s="138" t="str">
        <f>'Core Indicators'!D114</f>
        <v>Somalia</v>
      </c>
      <c r="E114" s="138" t="str">
        <f>'Core Indicators'!E114</f>
        <v>SOM</v>
      </c>
      <c r="F114" s="31">
        <f>'Core Indicators'!O114</f>
        <v>627340</v>
      </c>
      <c r="G114" s="31">
        <f>'Core Indicators'!W114</f>
        <v>12300000</v>
      </c>
      <c r="H114" s="31">
        <f>'Core Indicators'!AE114</f>
        <v>12300000</v>
      </c>
      <c r="I114" s="31">
        <f>'Core Indicators'!AM114</f>
        <v>4277000</v>
      </c>
      <c r="J114" s="31" t="str">
        <f>'Core Indicators'!AU114</f>
        <v>x</v>
      </c>
      <c r="K114" s="31" t="str">
        <f>'Core Indicators'!BC114</f>
        <v>x</v>
      </c>
      <c r="L114" s="31">
        <f>'Core Indicators'!BK114</f>
        <v>1491</v>
      </c>
      <c r="M114" s="31" t="str">
        <f>'Core Indicators'!BS114</f>
        <v>x</v>
      </c>
      <c r="N114" s="31" t="str">
        <f>'Core Indicators'!CA114</f>
        <v>x</v>
      </c>
      <c r="O114" s="31" t="e">
        <f>'Core Indicators'!CI114</f>
        <v>#N/A</v>
      </c>
      <c r="P114" s="31" t="str">
        <f>'Core Indicators'!CQ114</f>
        <v>x</v>
      </c>
      <c r="Q114" s="31">
        <f>'Core Indicators'!DG114</f>
        <v>0</v>
      </c>
      <c r="R114" s="31">
        <f>'Core Indicators'!DO114</f>
        <v>6400000</v>
      </c>
      <c r="S114" s="31">
        <f>'Core Indicators'!DW114</f>
        <v>0</v>
      </c>
      <c r="T114" s="31">
        <f>'Core Indicators'!EE114</f>
        <v>5782000</v>
      </c>
      <c r="U114" s="31">
        <f>'Core Indicators'!EM114</f>
        <v>118000</v>
      </c>
      <c r="V114" s="31">
        <f>'Core Indicators'!FC114</f>
        <v>5</v>
      </c>
      <c r="W114" s="31" t="str">
        <f>'Core Indicators'!FK114</f>
        <v>x</v>
      </c>
      <c r="X114" s="31" t="str">
        <f>'Core Indicators'!FS114</f>
        <v>x</v>
      </c>
      <c r="Y114" s="31">
        <f>'Core Indicators'!GA114</f>
        <v>1</v>
      </c>
      <c r="Z114" s="31">
        <f>'Core Indicators'!GI114</f>
        <v>1</v>
      </c>
      <c r="AA114" s="31">
        <f>'Core Indicators'!GQ114</f>
        <v>2</v>
      </c>
      <c r="AB114" s="31">
        <f>'Core Indicators'!GY114</f>
        <v>3</v>
      </c>
      <c r="AC114" s="31">
        <f>'Core Indicators'!HG114</f>
        <v>1</v>
      </c>
      <c r="AD114" s="31">
        <f>'Core Indicators'!HO114</f>
        <v>2</v>
      </c>
      <c r="AE114" s="31">
        <f>'Core Indicators'!HW114</f>
        <v>3</v>
      </c>
      <c r="AF114" s="31">
        <f>'Core Indicators'!IE114</f>
        <v>2</v>
      </c>
      <c r="AG114" s="31">
        <f>'Core Indicators'!IM114</f>
        <v>2</v>
      </c>
    </row>
    <row r="115" spans="1:33" ht="20.100000000000001" customHeight="1">
      <c r="A115" s="139" t="str">
        <f>'Core Indicators'!A:A</f>
        <v>Mixed Migration Flows in Somalia</v>
      </c>
      <c r="B115" s="139" t="str">
        <f>'Core Indicators'!B:B</f>
        <v>International displacement</v>
      </c>
      <c r="C115" s="139" t="str">
        <f>'Core Indicators'!C115</f>
        <v>SOM002</v>
      </c>
      <c r="D115" s="139" t="str">
        <f>'Core Indicators'!D115</f>
        <v>Somalia</v>
      </c>
      <c r="E115" s="139" t="str">
        <f>'Core Indicators'!E115</f>
        <v>SOM</v>
      </c>
      <c r="F115" s="30">
        <f>'Core Indicators'!O115</f>
        <v>28220</v>
      </c>
      <c r="G115" s="30">
        <f>'Core Indicators'!W115</f>
        <v>1261000</v>
      </c>
      <c r="H115" s="30">
        <f>'Core Indicators'!AE115</f>
        <v>36000</v>
      </c>
      <c r="I115" s="30">
        <f>'Core Indicators'!AM115</f>
        <v>36000</v>
      </c>
      <c r="J115" s="30" t="str">
        <f>'Core Indicators'!AU115</f>
        <v>x</v>
      </c>
      <c r="K115" s="30" t="str">
        <f>'Core Indicators'!BC115</f>
        <v>x</v>
      </c>
      <c r="L115" s="30" t="str">
        <f>'Core Indicators'!BK115</f>
        <v>x</v>
      </c>
      <c r="M115" s="30">
        <f>'Core Indicators'!BS115</f>
        <v>0</v>
      </c>
      <c r="N115" s="30">
        <f>'Core Indicators'!CA115</f>
        <v>0</v>
      </c>
      <c r="O115" s="30" t="e">
        <f>'Core Indicators'!CI115</f>
        <v>#N/A</v>
      </c>
      <c r="P115" s="30">
        <f>'Core Indicators'!CQ115</f>
        <v>0</v>
      </c>
      <c r="Q115" s="30">
        <f>'Core Indicators'!DG115</f>
        <v>1227000</v>
      </c>
      <c r="R115" s="30">
        <f>'Core Indicators'!DO115</f>
        <v>0</v>
      </c>
      <c r="S115" s="30">
        <f>'Core Indicators'!DW115</f>
        <v>2000</v>
      </c>
      <c r="T115" s="30">
        <f>'Core Indicators'!EE115</f>
        <v>34000</v>
      </c>
      <c r="U115" s="30">
        <f>'Core Indicators'!EM115</f>
        <v>0</v>
      </c>
      <c r="V115" s="30">
        <f>'Core Indicators'!FC115</f>
        <v>2</v>
      </c>
      <c r="W115" s="30" t="str">
        <f>'Core Indicators'!FK115</f>
        <v>x</v>
      </c>
      <c r="X115" s="30" t="str">
        <f>'Core Indicators'!FS115</f>
        <v>x</v>
      </c>
      <c r="Y115" s="30">
        <f>'Core Indicators'!GA115</f>
        <v>1</v>
      </c>
      <c r="Z115" s="30">
        <f>'Core Indicators'!GI115</f>
        <v>3</v>
      </c>
      <c r="AA115" s="30">
        <f>'Core Indicators'!GQ115</f>
        <v>2</v>
      </c>
      <c r="AB115" s="30">
        <f>'Core Indicators'!GY115</f>
        <v>3</v>
      </c>
      <c r="AC115" s="30">
        <f>'Core Indicators'!HG115</f>
        <v>2</v>
      </c>
      <c r="AD115" s="30">
        <f>'Core Indicators'!HO115</f>
        <v>2</v>
      </c>
      <c r="AE115" s="30">
        <f>'Core Indicators'!HW115</f>
        <v>2</v>
      </c>
      <c r="AF115" s="30">
        <f>'Core Indicators'!IE115</f>
        <v>2</v>
      </c>
      <c r="AG115" s="30">
        <f>'Core Indicators'!IM115</f>
        <v>2</v>
      </c>
    </row>
    <row r="116" spans="1:33" ht="20.100000000000001" customHeight="1">
      <c r="A116" s="138" t="str">
        <f>'Core Indicators'!A:A</f>
        <v>Floods in Somalia</v>
      </c>
      <c r="B116" s="138" t="str">
        <f>'Core Indicators'!B:B</f>
        <v>Flood</v>
      </c>
      <c r="C116" s="138" t="str">
        <f>'Core Indicators'!C116</f>
        <v>SOM004</v>
      </c>
      <c r="D116" s="138" t="str">
        <f>'Core Indicators'!D116</f>
        <v>Somalia</v>
      </c>
      <c r="E116" s="138" t="str">
        <f>'Core Indicators'!E116</f>
        <v>SOM</v>
      </c>
      <c r="F116" s="31">
        <f>'Core Indicators'!O116</f>
        <v>209526</v>
      </c>
      <c r="G116" s="31">
        <f>'Core Indicators'!W116</f>
        <v>10668000</v>
      </c>
      <c r="H116" s="31">
        <f>'Core Indicators'!AE116</f>
        <v>739000</v>
      </c>
      <c r="I116" s="31">
        <f>'Core Indicators'!AM116</f>
        <v>629000</v>
      </c>
      <c r="J116" s="31" t="str">
        <f>'Core Indicators'!AU116</f>
        <v>x</v>
      </c>
      <c r="K116" s="31" t="str">
        <f>'Core Indicators'!BC116</f>
        <v>x</v>
      </c>
      <c r="L116" s="31">
        <f>'Core Indicators'!BK116</f>
        <v>28</v>
      </c>
      <c r="M116" s="31" t="str">
        <f>'Core Indicators'!BS116</f>
        <v>x</v>
      </c>
      <c r="N116" s="31" t="str">
        <f>'Core Indicators'!CA116</f>
        <v>x</v>
      </c>
      <c r="O116" s="31" t="e">
        <f>'Core Indicators'!CI116</f>
        <v>#N/A</v>
      </c>
      <c r="P116" s="31" t="str">
        <f>'Core Indicators'!CQ116</f>
        <v>x</v>
      </c>
      <c r="Q116" s="31">
        <f>'Core Indicators'!DG116</f>
        <v>9930000</v>
      </c>
      <c r="R116" s="31">
        <f>'Core Indicators'!DO116</f>
        <v>110000</v>
      </c>
      <c r="S116" s="31">
        <f>'Core Indicators'!DW116</f>
        <v>629000</v>
      </c>
      <c r="T116" s="31">
        <f>'Core Indicators'!EE116</f>
        <v>0</v>
      </c>
      <c r="U116" s="31">
        <f>'Core Indicators'!EM116</f>
        <v>0</v>
      </c>
      <c r="V116" s="31">
        <f>'Core Indicators'!FC116</f>
        <v>3</v>
      </c>
      <c r="W116" s="31" t="str">
        <f>'Core Indicators'!FK116</f>
        <v>x</v>
      </c>
      <c r="X116" s="31" t="str">
        <f>'Core Indicators'!FS116</f>
        <v>x</v>
      </c>
      <c r="Y116" s="31">
        <f>'Core Indicators'!GA116</f>
        <v>1</v>
      </c>
      <c r="Z116" s="31">
        <f>'Core Indicators'!GI116</f>
        <v>3</v>
      </c>
      <c r="AA116" s="31">
        <f>'Core Indicators'!GQ116</f>
        <v>2</v>
      </c>
      <c r="AB116" s="31">
        <f>'Core Indicators'!GY116</f>
        <v>3</v>
      </c>
      <c r="AC116" s="31">
        <f>'Core Indicators'!HG116</f>
        <v>2</v>
      </c>
      <c r="AD116" s="31">
        <f>'Core Indicators'!HO116</f>
        <v>3</v>
      </c>
      <c r="AE116" s="31">
        <f>'Core Indicators'!HW116</f>
        <v>2</v>
      </c>
      <c r="AF116" s="31">
        <f>'Core Indicators'!IE116</f>
        <v>2</v>
      </c>
      <c r="AG116" s="31">
        <f>'Core Indicators'!IM116</f>
        <v>2</v>
      </c>
    </row>
    <row r="117" spans="1:33" ht="20.100000000000001" customHeight="1">
      <c r="A117" s="139" t="str">
        <f>'Core Indicators'!A:A</f>
        <v>Complex crisis in South Sudan</v>
      </c>
      <c r="B117" s="139" t="str">
        <f>'Core Indicators'!B:B</f>
        <v>Complex crisis</v>
      </c>
      <c r="C117" s="139" t="str">
        <f>'Core Indicators'!C117</f>
        <v>SSD001</v>
      </c>
      <c r="D117" s="139" t="str">
        <f>'Core Indicators'!D117</f>
        <v>South Sudan</v>
      </c>
      <c r="E117" s="139" t="str">
        <f>'Core Indicators'!E117</f>
        <v>SSD</v>
      </c>
      <c r="F117" s="30">
        <f>'Core Indicators'!O117</f>
        <v>644000</v>
      </c>
      <c r="G117" s="30">
        <f>'Core Indicators'!W117</f>
        <v>11685000</v>
      </c>
      <c r="H117" s="30">
        <f>'Core Indicators'!AE117</f>
        <v>11685000</v>
      </c>
      <c r="I117" s="30">
        <f>'Core Indicators'!AM117</f>
        <v>4437000</v>
      </c>
      <c r="J117" s="30" t="str">
        <f>'Core Indicators'!AU117</f>
        <v>x</v>
      </c>
      <c r="K117" s="30">
        <f>'Core Indicators'!BC117</f>
        <v>600000</v>
      </c>
      <c r="L117" s="30">
        <f>'Core Indicators'!BK117</f>
        <v>1127</v>
      </c>
      <c r="M117" s="30" t="str">
        <f>'Core Indicators'!BS117</f>
        <v>x</v>
      </c>
      <c r="N117" s="30" t="str">
        <f>'Core Indicators'!CA117</f>
        <v>x</v>
      </c>
      <c r="O117" s="30" t="e">
        <f>'Core Indicators'!CI117</f>
        <v>#N/A</v>
      </c>
      <c r="P117" s="30">
        <f>'Core Indicators'!CQ117</f>
        <v>14369</v>
      </c>
      <c r="Q117" s="30">
        <f>'Core Indicators'!DG117</f>
        <v>0</v>
      </c>
      <c r="R117" s="30">
        <f>'Core Indicators'!DO117</f>
        <v>3400000</v>
      </c>
      <c r="S117" s="30">
        <f>'Core Indicators'!DW117</f>
        <v>4471000</v>
      </c>
      <c r="T117" s="30">
        <f>'Core Indicators'!EE117</f>
        <v>3829000</v>
      </c>
      <c r="U117" s="30">
        <f>'Core Indicators'!EM117</f>
        <v>0</v>
      </c>
      <c r="V117" s="30">
        <f>'Core Indicators'!FC117</f>
        <v>5</v>
      </c>
      <c r="W117" s="30" t="str">
        <f>'Core Indicators'!FK117</f>
        <v>x</v>
      </c>
      <c r="X117" s="30">
        <f>'Core Indicators'!FS117</f>
        <v>1500000</v>
      </c>
      <c r="Y117" s="30">
        <f>'Core Indicators'!GA117</f>
        <v>1</v>
      </c>
      <c r="Z117" s="30">
        <f>'Core Indicators'!GI117</f>
        <v>1</v>
      </c>
      <c r="AA117" s="30">
        <f>'Core Indicators'!GQ117</f>
        <v>1</v>
      </c>
      <c r="AB117" s="30">
        <f>'Core Indicators'!GY117</f>
        <v>1</v>
      </c>
      <c r="AC117" s="30">
        <f>'Core Indicators'!HG117</f>
        <v>1</v>
      </c>
      <c r="AD117" s="30">
        <f>'Core Indicators'!HO117</f>
        <v>1</v>
      </c>
      <c r="AE117" s="30">
        <f>'Core Indicators'!HW117</f>
        <v>1</v>
      </c>
      <c r="AF117" s="30">
        <f>'Core Indicators'!IE117</f>
        <v>1</v>
      </c>
      <c r="AG117" s="30">
        <f>'Core Indicators'!IM117</f>
        <v>1</v>
      </c>
    </row>
    <row r="118" spans="1:33" ht="20.100000000000001" customHeight="1">
      <c r="A118" s="138" t="str">
        <f>'Core Indicators'!A:A</f>
        <v>Food Security Crisis in Eswatini</v>
      </c>
      <c r="B118" s="138" t="str">
        <f>'Core Indicators'!B:B</f>
        <v>Food Security</v>
      </c>
      <c r="C118" s="138" t="str">
        <f>'Core Indicators'!C118</f>
        <v>SWZ001</v>
      </c>
      <c r="D118" s="138" t="str">
        <f>'Core Indicators'!D118</f>
        <v>Eswatini</v>
      </c>
      <c r="E118" s="138" t="str">
        <f>'Core Indicators'!E118</f>
        <v>SWZ</v>
      </c>
      <c r="F118" s="31">
        <f>'Core Indicators'!O118</f>
        <v>17204</v>
      </c>
      <c r="G118" s="31">
        <f>'Core Indicators'!W118</f>
        <v>1130000</v>
      </c>
      <c r="H118" s="31">
        <f>'Core Indicators'!AE118</f>
        <v>781000</v>
      </c>
      <c r="I118" s="31">
        <f>'Core Indicators'!AM118</f>
        <v>0</v>
      </c>
      <c r="J118" s="31">
        <f>'Core Indicators'!AU118</f>
        <v>0</v>
      </c>
      <c r="K118" s="31">
        <f>'Core Indicators'!BC118</f>
        <v>0</v>
      </c>
      <c r="L118" s="31" t="str">
        <f>'Core Indicators'!BK118</f>
        <v>x</v>
      </c>
      <c r="M118" s="31" t="e">
        <f>'Core Indicators'!BS118</f>
        <v>#N/A</v>
      </c>
      <c r="N118" s="31" t="e">
        <f>'Core Indicators'!CA118</f>
        <v>#N/A</v>
      </c>
      <c r="O118" s="31" t="e">
        <f>'Core Indicators'!CI118</f>
        <v>#N/A</v>
      </c>
      <c r="P118" s="31" t="e">
        <f>'Core Indicators'!CQ118</f>
        <v>#N/A</v>
      </c>
      <c r="Q118" s="31">
        <f>'Core Indicators'!DG118</f>
        <v>349000</v>
      </c>
      <c r="R118" s="31">
        <f>'Core Indicators'!DO118</f>
        <v>433000</v>
      </c>
      <c r="S118" s="31">
        <f>'Core Indicators'!DW118</f>
        <v>288000</v>
      </c>
      <c r="T118" s="31">
        <f>'Core Indicators'!EE118</f>
        <v>60000</v>
      </c>
      <c r="U118" s="31">
        <f>'Core Indicators'!EM118</f>
        <v>0</v>
      </c>
      <c r="V118" s="31">
        <f>'Core Indicators'!FC118</f>
        <v>1</v>
      </c>
      <c r="W118" s="31" t="e">
        <f>'Core Indicators'!FK118</f>
        <v>#N/A</v>
      </c>
      <c r="X118" s="31" t="e">
        <f>'Core Indicators'!FS118</f>
        <v>#N/A</v>
      </c>
      <c r="Y118" s="31">
        <f>'Core Indicators'!GA118</f>
        <v>0</v>
      </c>
      <c r="Z118" s="31">
        <f>'Core Indicators'!GI118</f>
        <v>0</v>
      </c>
      <c r="AA118" s="31">
        <f>'Core Indicators'!GQ118</f>
        <v>0</v>
      </c>
      <c r="AB118" s="31">
        <f>'Core Indicators'!GY118</f>
        <v>0</v>
      </c>
      <c r="AC118" s="31">
        <f>'Core Indicators'!HG118</f>
        <v>0</v>
      </c>
      <c r="AD118" s="31">
        <f>'Core Indicators'!HO118</f>
        <v>2</v>
      </c>
      <c r="AE118" s="31">
        <f>'Core Indicators'!HW118</f>
        <v>0</v>
      </c>
      <c r="AF118" s="31">
        <f>'Core Indicators'!IE118</f>
        <v>0</v>
      </c>
      <c r="AG118" s="31">
        <f>'Core Indicators'!IM118</f>
        <v>1</v>
      </c>
    </row>
    <row r="119" spans="1:33" ht="20.100000000000001" customHeight="1">
      <c r="A119" s="139" t="str">
        <f>'Core Indicators'!A:A</f>
        <v>Syrian conflict</v>
      </c>
      <c r="B119" s="139" t="str">
        <f>'Core Indicators'!B:B</f>
        <v>Complex crisis</v>
      </c>
      <c r="C119" s="139" t="str">
        <f>'Core Indicators'!C119</f>
        <v>SYR001</v>
      </c>
      <c r="D119" s="139" t="str">
        <f>'Core Indicators'!D119</f>
        <v>Syria</v>
      </c>
      <c r="E119" s="139" t="str">
        <f>'Core Indicators'!E119</f>
        <v>SYR</v>
      </c>
      <c r="F119" s="30">
        <f>'Core Indicators'!O119</f>
        <v>185180</v>
      </c>
      <c r="G119" s="30">
        <f>'Core Indicators'!W119</f>
        <v>17500000</v>
      </c>
      <c r="H119" s="30">
        <f>'Core Indicators'!AE119</f>
        <v>17500000</v>
      </c>
      <c r="I119" s="30">
        <f>'Core Indicators'!AM119</f>
        <v>15509000</v>
      </c>
      <c r="J119" s="30" t="str">
        <f>'Core Indicators'!AU119</f>
        <v>x</v>
      </c>
      <c r="K119" s="30" t="str">
        <f>'Core Indicators'!BC119</f>
        <v>x</v>
      </c>
      <c r="L119" s="30">
        <f>'Core Indicators'!BK119</f>
        <v>3695</v>
      </c>
      <c r="M119" s="30" t="str">
        <f>'Core Indicators'!BS119</f>
        <v>x</v>
      </c>
      <c r="N119" s="30" t="str">
        <f>'Core Indicators'!CA119</f>
        <v>x</v>
      </c>
      <c r="O119" s="30" t="e">
        <f>'Core Indicators'!CI119</f>
        <v>#N/A</v>
      </c>
      <c r="P119" s="30" t="str">
        <f>'Core Indicators'!CQ119</f>
        <v>x</v>
      </c>
      <c r="Q119" s="30">
        <f>'Core Indicators'!DG119</f>
        <v>0</v>
      </c>
      <c r="R119" s="30">
        <f>'Core Indicators'!DO119</f>
        <v>4100000</v>
      </c>
      <c r="S119" s="30">
        <f>'Core Indicators'!DW119</f>
        <v>30000</v>
      </c>
      <c r="T119" s="30">
        <f>'Core Indicators'!EE119</f>
        <v>7380000</v>
      </c>
      <c r="U119" s="30">
        <f>'Core Indicators'!EM119</f>
        <v>5990000</v>
      </c>
      <c r="V119" s="30">
        <f>'Core Indicators'!FC119</f>
        <v>5</v>
      </c>
      <c r="W119" s="30" t="str">
        <f>'Core Indicators'!FK119</f>
        <v>x</v>
      </c>
      <c r="X119" s="30">
        <f>'Core Indicators'!FS119</f>
        <v>1160000</v>
      </c>
      <c r="Y119" s="30">
        <f>'Core Indicators'!GA119</f>
        <v>2</v>
      </c>
      <c r="Z119" s="30">
        <f>'Core Indicators'!GI119</f>
        <v>3</v>
      </c>
      <c r="AA119" s="30">
        <f>'Core Indicators'!GQ119</f>
        <v>3</v>
      </c>
      <c r="AB119" s="30">
        <f>'Core Indicators'!GY119</f>
        <v>3</v>
      </c>
      <c r="AC119" s="30">
        <f>'Core Indicators'!HG119</f>
        <v>3</v>
      </c>
      <c r="AD119" s="30">
        <f>'Core Indicators'!HO119</f>
        <v>2</v>
      </c>
      <c r="AE119" s="30">
        <f>'Core Indicators'!HW119</f>
        <v>3</v>
      </c>
      <c r="AF119" s="30">
        <f>'Core Indicators'!IE119</f>
        <v>2</v>
      </c>
      <c r="AG119" s="30">
        <f>'Core Indicators'!IM119</f>
        <v>3</v>
      </c>
    </row>
    <row r="120" spans="1:33" ht="20.100000000000001" customHeight="1">
      <c r="A120" s="138" t="str">
        <f>'Core Indicators'!A:A</f>
        <v>Complex crisis in Chad</v>
      </c>
      <c r="B120" s="138" t="str">
        <f>'Core Indicators'!B:B</f>
        <v>Multiple crises country</v>
      </c>
      <c r="C120" s="138" t="str">
        <f>'Core Indicators'!C120</f>
        <v>TCD001</v>
      </c>
      <c r="D120" s="138" t="str">
        <f>'Core Indicators'!D120</f>
        <v>Chad</v>
      </c>
      <c r="E120" s="138" t="str">
        <f>'Core Indicators'!E120</f>
        <v>TCD</v>
      </c>
      <c r="F120" s="31">
        <f>'Core Indicators'!O120</f>
        <v>1259200</v>
      </c>
      <c r="G120" s="31">
        <f>'Core Indicators'!W120</f>
        <v>16797000</v>
      </c>
      <c r="H120" s="31">
        <f>'Core Indicators'!AE120</f>
        <v>7607000</v>
      </c>
      <c r="I120" s="31">
        <f>'Core Indicators'!AM120</f>
        <v>963000</v>
      </c>
      <c r="J120" s="31" t="str">
        <f>'Core Indicators'!AU120</f>
        <v>x</v>
      </c>
      <c r="K120" s="31" t="str">
        <f>'Core Indicators'!BC120</f>
        <v>x</v>
      </c>
      <c r="L120" s="31">
        <f>'Core Indicators'!BK120</f>
        <v>221</v>
      </c>
      <c r="M120" s="31" t="str">
        <f>'Core Indicators'!BS120</f>
        <v>x</v>
      </c>
      <c r="N120" s="31" t="str">
        <f>'Core Indicators'!CA120</f>
        <v>x</v>
      </c>
      <c r="O120" s="31" t="e">
        <f>'Core Indicators'!CI120</f>
        <v>#N/A</v>
      </c>
      <c r="P120" s="31" t="str">
        <f>'Core Indicators'!CQ120</f>
        <v>x</v>
      </c>
      <c r="Q120" s="31">
        <f>'Core Indicators'!DG120</f>
        <v>9175000</v>
      </c>
      <c r="R120" s="31">
        <f>'Core Indicators'!DO120</f>
        <v>1207000</v>
      </c>
      <c r="S120" s="31">
        <f>'Core Indicators'!DW120</f>
        <v>4736000</v>
      </c>
      <c r="T120" s="31">
        <f>'Core Indicators'!EE120</f>
        <v>1472000</v>
      </c>
      <c r="U120" s="31">
        <f>'Core Indicators'!EM120</f>
        <v>192000</v>
      </c>
      <c r="V120" s="31">
        <f>'Core Indicators'!FC120</f>
        <v>5</v>
      </c>
      <c r="W120" s="31" t="str">
        <f>'Core Indicators'!FK120</f>
        <v>x</v>
      </c>
      <c r="X120" s="31" t="str">
        <f>'Core Indicators'!FS120</f>
        <v>x</v>
      </c>
      <c r="Y120" s="31">
        <f>'Core Indicators'!GA120</f>
        <v>1</v>
      </c>
      <c r="Z120" s="31">
        <f>'Core Indicators'!GI120</f>
        <v>2</v>
      </c>
      <c r="AA120" s="31">
        <f>'Core Indicators'!GQ120</f>
        <v>2</v>
      </c>
      <c r="AB120" s="31">
        <f>'Core Indicators'!GY120</f>
        <v>0</v>
      </c>
      <c r="AC120" s="31">
        <f>'Core Indicators'!HG120</f>
        <v>0</v>
      </c>
      <c r="AD120" s="31">
        <f>'Core Indicators'!HO120</f>
        <v>2</v>
      </c>
      <c r="AE120" s="31">
        <f>'Core Indicators'!HW120</f>
        <v>3</v>
      </c>
      <c r="AF120" s="31">
        <f>'Core Indicators'!IE120</f>
        <v>2</v>
      </c>
      <c r="AG120" s="31">
        <f>'Core Indicators'!IM120</f>
        <v>3</v>
      </c>
    </row>
    <row r="121" spans="1:33" ht="20.100000000000001" customHeight="1">
      <c r="A121" s="139" t="str">
        <f>'Core Indicators'!A:A</f>
        <v>Boko Haram in Chad</v>
      </c>
      <c r="B121" s="139" t="str">
        <f>'Core Indicators'!B:B</f>
        <v>Conflict</v>
      </c>
      <c r="C121" s="139" t="str">
        <f>'Core Indicators'!C121</f>
        <v>TCD003</v>
      </c>
      <c r="D121" s="139" t="str">
        <f>'Core Indicators'!D121</f>
        <v>Chad</v>
      </c>
      <c r="E121" s="139" t="str">
        <f>'Core Indicators'!E121</f>
        <v>TCD</v>
      </c>
      <c r="F121" s="30">
        <f>'Core Indicators'!O121</f>
        <v>19915</v>
      </c>
      <c r="G121" s="30">
        <f>'Core Indicators'!W121</f>
        <v>686000</v>
      </c>
      <c r="H121" s="30">
        <f>'Core Indicators'!AE121</f>
        <v>686000</v>
      </c>
      <c r="I121" s="30">
        <f>'Core Indicators'!AM121</f>
        <v>413000</v>
      </c>
      <c r="J121" s="30" t="str">
        <f>'Core Indicators'!AU121</f>
        <v>x</v>
      </c>
      <c r="K121" s="30" t="str">
        <f>'Core Indicators'!BC121</f>
        <v>x</v>
      </c>
      <c r="L121" s="30">
        <f>'Core Indicators'!BK121</f>
        <v>71</v>
      </c>
      <c r="M121" s="30" t="str">
        <f>'Core Indicators'!BS121</f>
        <v>x</v>
      </c>
      <c r="N121" s="30" t="str">
        <f>'Core Indicators'!CA121</f>
        <v>x</v>
      </c>
      <c r="O121" s="30" t="e">
        <f>'Core Indicators'!CI121</f>
        <v>#N/A</v>
      </c>
      <c r="P121" s="30" t="str">
        <f>'Core Indicators'!CQ121</f>
        <v>x</v>
      </c>
      <c r="Q121" s="30">
        <f>'Core Indicators'!DG121</f>
        <v>0</v>
      </c>
      <c r="R121" s="30">
        <f>'Core Indicators'!DO121</f>
        <v>318000</v>
      </c>
      <c r="S121" s="30">
        <f>'Core Indicators'!DW121</f>
        <v>98000</v>
      </c>
      <c r="T121" s="30">
        <f>'Core Indicators'!EE121</f>
        <v>147000</v>
      </c>
      <c r="U121" s="30">
        <f>'Core Indicators'!EM121</f>
        <v>122000</v>
      </c>
      <c r="V121" s="30">
        <f>'Core Indicators'!FC121</f>
        <v>5</v>
      </c>
      <c r="W121" s="30" t="str">
        <f>'Core Indicators'!FK121</f>
        <v>x</v>
      </c>
      <c r="X121" s="30" t="str">
        <f>'Core Indicators'!FS121</f>
        <v>x</v>
      </c>
      <c r="Y121" s="30">
        <f>'Core Indicators'!GA121</f>
        <v>1</v>
      </c>
      <c r="Z121" s="30">
        <f>'Core Indicators'!GI121</f>
        <v>2</v>
      </c>
      <c r="AA121" s="30">
        <f>'Core Indicators'!GQ121</f>
        <v>2</v>
      </c>
      <c r="AB121" s="30">
        <f>'Core Indicators'!GY121</f>
        <v>0</v>
      </c>
      <c r="AC121" s="30">
        <f>'Core Indicators'!HG121</f>
        <v>0</v>
      </c>
      <c r="AD121" s="30">
        <f>'Core Indicators'!HO121</f>
        <v>2</v>
      </c>
      <c r="AE121" s="30">
        <f>'Core Indicators'!HW121</f>
        <v>3</v>
      </c>
      <c r="AF121" s="30">
        <f>'Core Indicators'!IE121</f>
        <v>2</v>
      </c>
      <c r="AG121" s="30">
        <f>'Core Indicators'!IM121</f>
        <v>3</v>
      </c>
    </row>
    <row r="122" spans="1:33" ht="20.100000000000001" customHeight="1">
      <c r="A122" s="138" t="str">
        <f>'Core Indicators'!A:A</f>
        <v>CAR refugees in Chad</v>
      </c>
      <c r="B122" s="138" t="str">
        <f>'Core Indicators'!B:B</f>
        <v>International displacement</v>
      </c>
      <c r="C122" s="138" t="str">
        <f>'Core Indicators'!C122</f>
        <v>TCD004</v>
      </c>
      <c r="D122" s="138" t="str">
        <f>'Core Indicators'!D122</f>
        <v>Chad</v>
      </c>
      <c r="E122" s="138" t="str">
        <f>'Core Indicators'!E122</f>
        <v>TCD</v>
      </c>
      <c r="F122" s="31">
        <f>'Core Indicators'!O122</f>
        <v>154623</v>
      </c>
      <c r="G122" s="31">
        <f>'Core Indicators'!W122</f>
        <v>4456000</v>
      </c>
      <c r="H122" s="31">
        <f>'Core Indicators'!AE122</f>
        <v>1004000</v>
      </c>
      <c r="I122" s="31">
        <f>'Core Indicators'!AM122</f>
        <v>173000</v>
      </c>
      <c r="J122" s="31" t="str">
        <f>'Core Indicators'!AU122</f>
        <v>x</v>
      </c>
      <c r="K122" s="31" t="str">
        <f>'Core Indicators'!BC122</f>
        <v>x</v>
      </c>
      <c r="L122" s="31" t="str">
        <f>'Core Indicators'!BK122</f>
        <v>x</v>
      </c>
      <c r="M122" s="31" t="str">
        <f>'Core Indicators'!BS122</f>
        <v>x</v>
      </c>
      <c r="N122" s="31">
        <f>'Core Indicators'!CA122</f>
        <v>0</v>
      </c>
      <c r="O122" s="31" t="e">
        <f>'Core Indicators'!CI122</f>
        <v>#N/A</v>
      </c>
      <c r="P122" s="31" t="str">
        <f>'Core Indicators'!CQ122</f>
        <v>x</v>
      </c>
      <c r="Q122" s="31">
        <f>'Core Indicators'!DG122</f>
        <v>3452000</v>
      </c>
      <c r="R122" s="31">
        <f>'Core Indicators'!DO122</f>
        <v>0</v>
      </c>
      <c r="S122" s="31">
        <f>'Core Indicators'!DW122</f>
        <v>743000</v>
      </c>
      <c r="T122" s="31">
        <f>'Core Indicators'!EE122</f>
        <v>261000</v>
      </c>
      <c r="U122" s="31">
        <f>'Core Indicators'!EM122</f>
        <v>0</v>
      </c>
      <c r="V122" s="31">
        <f>'Core Indicators'!FC122</f>
        <v>3</v>
      </c>
      <c r="W122" s="31" t="str">
        <f>'Core Indicators'!FK122</f>
        <v>x</v>
      </c>
      <c r="X122" s="31" t="str">
        <f>'Core Indicators'!FS122</f>
        <v>x</v>
      </c>
      <c r="Y122" s="31">
        <f>'Core Indicators'!GA122</f>
        <v>1</v>
      </c>
      <c r="Z122" s="31">
        <f>'Core Indicators'!GI122</f>
        <v>2</v>
      </c>
      <c r="AA122" s="31">
        <f>'Core Indicators'!GQ122</f>
        <v>2</v>
      </c>
      <c r="AB122" s="31">
        <f>'Core Indicators'!GY122</f>
        <v>0</v>
      </c>
      <c r="AC122" s="31">
        <f>'Core Indicators'!HG122</f>
        <v>0</v>
      </c>
      <c r="AD122" s="31">
        <f>'Core Indicators'!HO122</f>
        <v>2</v>
      </c>
      <c r="AE122" s="31">
        <f>'Core Indicators'!HW122</f>
        <v>3</v>
      </c>
      <c r="AF122" s="31">
        <f>'Core Indicators'!IE122</f>
        <v>2</v>
      </c>
      <c r="AG122" s="31">
        <f>'Core Indicators'!IM122</f>
        <v>3</v>
      </c>
    </row>
    <row r="123" spans="1:33" ht="20.100000000000001" customHeight="1">
      <c r="A123" s="139" t="str">
        <f>'Core Indicators'!A:A</f>
        <v>Darfur refugees in Chad</v>
      </c>
      <c r="B123" s="139" t="str">
        <f>'Core Indicators'!B:B</f>
        <v>International displacement</v>
      </c>
      <c r="C123" s="139" t="str">
        <f>'Core Indicators'!C123</f>
        <v>TCD005</v>
      </c>
      <c r="D123" s="139" t="str">
        <f>'Core Indicators'!D123</f>
        <v>Chad</v>
      </c>
      <c r="E123" s="139" t="str">
        <f>'Core Indicators'!E123</f>
        <v>TCD</v>
      </c>
      <c r="F123" s="30">
        <f>'Core Indicators'!O123</f>
        <v>205671</v>
      </c>
      <c r="G123" s="30">
        <f>'Core Indicators'!W123</f>
        <v>2577000</v>
      </c>
      <c r="H123" s="30">
        <f>'Core Indicators'!AE123</f>
        <v>1123000</v>
      </c>
      <c r="I123" s="30">
        <f>'Core Indicators'!AM123</f>
        <v>371000</v>
      </c>
      <c r="J123" s="30" t="str">
        <f>'Core Indicators'!AU123</f>
        <v>x</v>
      </c>
      <c r="K123" s="30" t="str">
        <f>'Core Indicators'!BC123</f>
        <v>x</v>
      </c>
      <c r="L123" s="30">
        <f>'Core Indicators'!BK123</f>
        <v>25</v>
      </c>
      <c r="M123" s="30" t="str">
        <f>'Core Indicators'!BS123</f>
        <v>x</v>
      </c>
      <c r="N123" s="30">
        <f>'Core Indicators'!CA123</f>
        <v>0</v>
      </c>
      <c r="O123" s="30" t="e">
        <f>'Core Indicators'!CI123</f>
        <v>#N/A</v>
      </c>
      <c r="P123" s="30" t="str">
        <f>'Core Indicators'!CQ123</f>
        <v>x</v>
      </c>
      <c r="Q123" s="30">
        <f>'Core Indicators'!DG123</f>
        <v>1454000</v>
      </c>
      <c r="R123" s="30">
        <f>'Core Indicators'!DO123</f>
        <v>0</v>
      </c>
      <c r="S123" s="30">
        <f>'Core Indicators'!DW123</f>
        <v>694000</v>
      </c>
      <c r="T123" s="30">
        <f>'Core Indicators'!EE123</f>
        <v>429000</v>
      </c>
      <c r="U123" s="30">
        <f>'Core Indicators'!EM123</f>
        <v>0</v>
      </c>
      <c r="V123" s="30">
        <f>'Core Indicators'!FC123</f>
        <v>2</v>
      </c>
      <c r="W123" s="30" t="str">
        <f>'Core Indicators'!FK123</f>
        <v>x</v>
      </c>
      <c r="X123" s="30" t="str">
        <f>'Core Indicators'!FS123</f>
        <v>x</v>
      </c>
      <c r="Y123" s="30">
        <f>'Core Indicators'!GA123</f>
        <v>1</v>
      </c>
      <c r="Z123" s="30">
        <f>'Core Indicators'!GI123</f>
        <v>2</v>
      </c>
      <c r="AA123" s="30">
        <f>'Core Indicators'!GQ123</f>
        <v>2</v>
      </c>
      <c r="AB123" s="30">
        <f>'Core Indicators'!GY123</f>
        <v>0</v>
      </c>
      <c r="AC123" s="30">
        <f>'Core Indicators'!HG123</f>
        <v>0</v>
      </c>
      <c r="AD123" s="30">
        <f>'Core Indicators'!HO123</f>
        <v>2</v>
      </c>
      <c r="AE123" s="30">
        <f>'Core Indicators'!HW123</f>
        <v>3</v>
      </c>
      <c r="AF123" s="30">
        <f>'Core Indicators'!IE123</f>
        <v>2</v>
      </c>
      <c r="AG123" s="30">
        <f>'Core Indicators'!IM123</f>
        <v>3</v>
      </c>
    </row>
    <row r="124" spans="1:33" ht="20.100000000000001" customHeight="1">
      <c r="A124" s="138" t="str">
        <f>'Core Indicators'!A:A</f>
        <v>Tibesti Conflict in Chad</v>
      </c>
      <c r="B124" s="138" t="str">
        <f>'Core Indicators'!B:B</f>
        <v>Conflict</v>
      </c>
      <c r="C124" s="138" t="str">
        <f>'Core Indicators'!C124</f>
        <v>TCD006</v>
      </c>
      <c r="D124" s="138" t="str">
        <f>'Core Indicators'!D124</f>
        <v>Chad</v>
      </c>
      <c r="E124" s="138" t="str">
        <f>'Core Indicators'!E124</f>
        <v>TCD</v>
      </c>
      <c r="F124" s="31">
        <f>'Core Indicators'!O124</f>
        <v>220000</v>
      </c>
      <c r="G124" s="31">
        <f>'Core Indicators'!W124</f>
        <v>38000</v>
      </c>
      <c r="H124" s="31">
        <f>'Core Indicators'!AE124</f>
        <v>38000</v>
      </c>
      <c r="I124" s="31" t="str">
        <f>'Core Indicators'!AM124</f>
        <v>x</v>
      </c>
      <c r="J124" s="31" t="str">
        <f>'Core Indicators'!AU124</f>
        <v>x</v>
      </c>
      <c r="K124" s="31" t="str">
        <f>'Core Indicators'!BC124</f>
        <v>x</v>
      </c>
      <c r="L124" s="31">
        <f>'Core Indicators'!BK124</f>
        <v>4</v>
      </c>
      <c r="M124" s="31" t="str">
        <f>'Core Indicators'!BS124</f>
        <v>x</v>
      </c>
      <c r="N124" s="31" t="str">
        <f>'Core Indicators'!CA124</f>
        <v>x</v>
      </c>
      <c r="O124" s="31" t="e">
        <f>'Core Indicators'!CI124</f>
        <v>#N/A</v>
      </c>
      <c r="P124" s="31" t="str">
        <f>'Core Indicators'!CQ124</f>
        <v>x</v>
      </c>
      <c r="Q124" s="31">
        <f>'Core Indicators'!DG124</f>
        <v>0</v>
      </c>
      <c r="R124" s="31">
        <f>'Core Indicators'!DO124</f>
        <v>20000</v>
      </c>
      <c r="S124" s="31">
        <f>'Core Indicators'!DW124</f>
        <v>11000</v>
      </c>
      <c r="T124" s="31">
        <f>'Core Indicators'!EE124</f>
        <v>6000</v>
      </c>
      <c r="U124" s="31">
        <f>'Core Indicators'!EM124</f>
        <v>1000</v>
      </c>
      <c r="V124" s="31">
        <f>'Core Indicators'!FC124</f>
        <v>3</v>
      </c>
      <c r="W124" s="31" t="str">
        <f>'Core Indicators'!FK124</f>
        <v>x</v>
      </c>
      <c r="X124" s="31" t="str">
        <f>'Core Indicators'!FS124</f>
        <v>x</v>
      </c>
      <c r="Y124" s="31">
        <f>'Core Indicators'!GA124</f>
        <v>1</v>
      </c>
      <c r="Z124" s="31">
        <f>'Core Indicators'!GI124</f>
        <v>2</v>
      </c>
      <c r="AA124" s="31">
        <f>'Core Indicators'!GQ124</f>
        <v>0</v>
      </c>
      <c r="AB124" s="31">
        <f>'Core Indicators'!GY124</f>
        <v>0</v>
      </c>
      <c r="AC124" s="31">
        <f>'Core Indicators'!HG124</f>
        <v>0</v>
      </c>
      <c r="AD124" s="31">
        <f>'Core Indicators'!HO124</f>
        <v>0</v>
      </c>
      <c r="AE124" s="31">
        <f>'Core Indicators'!HW124</f>
        <v>0</v>
      </c>
      <c r="AF124" s="31">
        <f>'Core Indicators'!IE124</f>
        <v>2</v>
      </c>
      <c r="AG124" s="31">
        <f>'Core Indicators'!IM124</f>
        <v>3</v>
      </c>
    </row>
    <row r="125" spans="1:33" ht="20.100000000000001" customHeight="1">
      <c r="A125" s="139" t="str">
        <f>'Core Indicators'!A:A</f>
        <v>Multiple situations in Thailand</v>
      </c>
      <c r="B125" s="139" t="str">
        <f>'Core Indicators'!B:B</f>
        <v>Multiple crises country</v>
      </c>
      <c r="C125" s="139" t="str">
        <f>'Core Indicators'!C125</f>
        <v>THA001</v>
      </c>
      <c r="D125" s="139" t="str">
        <f>'Core Indicators'!D125</f>
        <v>Thailand</v>
      </c>
      <c r="E125" s="139" t="str">
        <f>'Core Indicators'!E125</f>
        <v>THA</v>
      </c>
      <c r="F125" s="30">
        <f>'Core Indicators'!O125</f>
        <v>30342</v>
      </c>
      <c r="G125" s="30">
        <f>'Core Indicators'!W125</f>
        <v>3549000</v>
      </c>
      <c r="H125" s="30">
        <f>'Core Indicators'!AE125</f>
        <v>3549000</v>
      </c>
      <c r="I125" s="30">
        <f>'Core Indicators'!AM125</f>
        <v>92000</v>
      </c>
      <c r="J125" s="30" t="str">
        <f>'Core Indicators'!AU125</f>
        <v>x</v>
      </c>
      <c r="K125" s="30" t="str">
        <f>'Core Indicators'!BC125</f>
        <v>x</v>
      </c>
      <c r="L125" s="30">
        <f>'Core Indicators'!BK125</f>
        <v>63</v>
      </c>
      <c r="M125" s="30" t="str">
        <f>'Core Indicators'!BS125</f>
        <v>x</v>
      </c>
      <c r="N125" s="30" t="str">
        <f>'Core Indicators'!CA125</f>
        <v>x</v>
      </c>
      <c r="O125" s="30" t="e">
        <f>'Core Indicators'!CI125</f>
        <v>#N/A</v>
      </c>
      <c r="P125" s="30" t="str">
        <f>'Core Indicators'!CQ125</f>
        <v>x</v>
      </c>
      <c r="Q125" s="30">
        <f>'Core Indicators'!DG125</f>
        <v>3458000</v>
      </c>
      <c r="R125" s="30">
        <f>'Core Indicators'!DO125</f>
        <v>0</v>
      </c>
      <c r="S125" s="30">
        <f>'Core Indicators'!DW125</f>
        <v>92000</v>
      </c>
      <c r="T125" s="30">
        <f>'Core Indicators'!EE125</f>
        <v>0</v>
      </c>
      <c r="U125" s="30">
        <f>'Core Indicators'!EM125</f>
        <v>0</v>
      </c>
      <c r="V125" s="30">
        <f>'Core Indicators'!FC125</f>
        <v>2</v>
      </c>
      <c r="W125" s="30" t="str">
        <f>'Core Indicators'!FK125</f>
        <v>x</v>
      </c>
      <c r="X125" s="30" t="str">
        <f>'Core Indicators'!FS125</f>
        <v>x</v>
      </c>
      <c r="Y125" s="30">
        <f>'Core Indicators'!GA125</f>
        <v>0</v>
      </c>
      <c r="Z125" s="30">
        <f>'Core Indicators'!GI125</f>
        <v>1</v>
      </c>
      <c r="AA125" s="30">
        <f>'Core Indicators'!GQ125</f>
        <v>1</v>
      </c>
      <c r="AB125" s="30">
        <f>'Core Indicators'!GY125</f>
        <v>0</v>
      </c>
      <c r="AC125" s="30">
        <f>'Core Indicators'!HG125</f>
        <v>0</v>
      </c>
      <c r="AD125" s="30">
        <f>'Core Indicators'!HO125</f>
        <v>1</v>
      </c>
      <c r="AE125" s="30">
        <f>'Core Indicators'!HW125</f>
        <v>1</v>
      </c>
      <c r="AF125" s="30">
        <f>'Core Indicators'!IE125</f>
        <v>3</v>
      </c>
      <c r="AG125" s="30">
        <f>'Core Indicators'!IM125</f>
        <v>2</v>
      </c>
    </row>
    <row r="126" spans="1:33" ht="20.100000000000001" customHeight="1">
      <c r="A126" s="138" t="str">
        <f>'Core Indicators'!A:A</f>
        <v xml:space="preserve">Conflict in southern Thailand </v>
      </c>
      <c r="B126" s="138" t="str">
        <f>'Core Indicators'!B:B</f>
        <v>Conflict</v>
      </c>
      <c r="C126" s="138" t="str">
        <f>'Core Indicators'!C126</f>
        <v>THA002</v>
      </c>
      <c r="D126" s="138" t="str">
        <f>'Core Indicators'!D126</f>
        <v>Thailand</v>
      </c>
      <c r="E126" s="138" t="str">
        <f>'Core Indicators'!E126</f>
        <v>THA</v>
      </c>
      <c r="F126" s="31">
        <f>'Core Indicators'!O126</f>
        <v>18330</v>
      </c>
      <c r="G126" s="31">
        <f>'Core Indicators'!W126</f>
        <v>3458000</v>
      </c>
      <c r="H126" s="31">
        <f>'Core Indicators'!AE126</f>
        <v>3458000</v>
      </c>
      <c r="I126" s="31" t="str">
        <f>'Core Indicators'!AM126</f>
        <v>x</v>
      </c>
      <c r="J126" s="31" t="str">
        <f>'Core Indicators'!AU126</f>
        <v>x</v>
      </c>
      <c r="K126" s="31" t="str">
        <f>'Core Indicators'!BC126</f>
        <v>x</v>
      </c>
      <c r="L126" s="31">
        <f>'Core Indicators'!BK126</f>
        <v>63</v>
      </c>
      <c r="M126" s="31" t="str">
        <f>'Core Indicators'!BS126</f>
        <v>x</v>
      </c>
      <c r="N126" s="31" t="str">
        <f>'Core Indicators'!CA126</f>
        <v>x</v>
      </c>
      <c r="O126" s="31" t="e">
        <f>'Core Indicators'!CI126</f>
        <v>#N/A</v>
      </c>
      <c r="P126" s="31" t="str">
        <f>'Core Indicators'!CQ126</f>
        <v>x</v>
      </c>
      <c r="Q126" s="31" t="str">
        <f>'Core Indicators'!DG126</f>
        <v>x</v>
      </c>
      <c r="R126" s="31" t="str">
        <f>'Core Indicators'!DO126</f>
        <v>x</v>
      </c>
      <c r="S126" s="31" t="str">
        <f>'Core Indicators'!DW126</f>
        <v>x</v>
      </c>
      <c r="T126" s="31" t="str">
        <f>'Core Indicators'!EE126</f>
        <v>x</v>
      </c>
      <c r="U126" s="31" t="str">
        <f>'Core Indicators'!EM126</f>
        <v>x</v>
      </c>
      <c r="V126" s="31">
        <f>'Core Indicators'!FC126</f>
        <v>1</v>
      </c>
      <c r="W126" s="31" t="str">
        <f>'Core Indicators'!FK126</f>
        <v>x</v>
      </c>
      <c r="X126" s="31" t="str">
        <f>'Core Indicators'!FS126</f>
        <v>x</v>
      </c>
      <c r="Y126" s="31">
        <f>'Core Indicators'!GA126</f>
        <v>0</v>
      </c>
      <c r="Z126" s="31">
        <f>'Core Indicators'!GI126</f>
        <v>1</v>
      </c>
      <c r="AA126" s="31">
        <f>'Core Indicators'!GQ126</f>
        <v>0</v>
      </c>
      <c r="AB126" s="31">
        <f>'Core Indicators'!GY126</f>
        <v>0</v>
      </c>
      <c r="AC126" s="31">
        <f>'Core Indicators'!HG126</f>
        <v>0</v>
      </c>
      <c r="AD126" s="31">
        <f>'Core Indicators'!HO126</f>
        <v>0</v>
      </c>
      <c r="AE126" s="31">
        <f>'Core Indicators'!HW126</f>
        <v>1</v>
      </c>
      <c r="AF126" s="31">
        <f>'Core Indicators'!IE126</f>
        <v>3</v>
      </c>
      <c r="AG126" s="31">
        <f>'Core Indicators'!IM126</f>
        <v>2</v>
      </c>
    </row>
    <row r="127" spans="1:33" ht="20.100000000000001" customHeight="1">
      <c r="A127" s="139" t="str">
        <f>'Core Indicators'!A:A</f>
        <v>Myanmar refugees in Thailand</v>
      </c>
      <c r="B127" s="139" t="str">
        <f>'Core Indicators'!B:B</f>
        <v>International displacement</v>
      </c>
      <c r="C127" s="139" t="str">
        <f>'Core Indicators'!C127</f>
        <v>THA003</v>
      </c>
      <c r="D127" s="139" t="str">
        <f>'Core Indicators'!D127</f>
        <v>Thailand</v>
      </c>
      <c r="E127" s="139" t="str">
        <f>'Core Indicators'!E127</f>
        <v>THA</v>
      </c>
      <c r="F127" s="30">
        <f>'Core Indicators'!O127</f>
        <v>9</v>
      </c>
      <c r="G127" s="30">
        <f>'Core Indicators'!W127</f>
        <v>92000</v>
      </c>
      <c r="H127" s="30">
        <f>'Core Indicators'!AE127</f>
        <v>92000</v>
      </c>
      <c r="I127" s="30">
        <f>'Core Indicators'!AM127</f>
        <v>92000</v>
      </c>
      <c r="J127" s="30">
        <f>'Core Indicators'!AU127</f>
        <v>0</v>
      </c>
      <c r="K127" s="30" t="str">
        <f>'Core Indicators'!BC127</f>
        <v>x</v>
      </c>
      <c r="L127" s="30" t="str">
        <f>'Core Indicators'!BK127</f>
        <v>x</v>
      </c>
      <c r="M127" s="30" t="str">
        <f>'Core Indicators'!BS127</f>
        <v>x</v>
      </c>
      <c r="N127" s="30" t="str">
        <f>'Core Indicators'!CA127</f>
        <v>x</v>
      </c>
      <c r="O127" s="30" t="e">
        <f>'Core Indicators'!CI127</f>
        <v>#N/A</v>
      </c>
      <c r="P127" s="30" t="str">
        <f>'Core Indicators'!CQ127</f>
        <v>x</v>
      </c>
      <c r="Q127" s="30">
        <f>'Core Indicators'!DG127</f>
        <v>0</v>
      </c>
      <c r="R127" s="30">
        <f>'Core Indicators'!DO127</f>
        <v>0</v>
      </c>
      <c r="S127" s="30">
        <f>'Core Indicators'!DW127</f>
        <v>92000</v>
      </c>
      <c r="T127" s="30">
        <f>'Core Indicators'!EE127</f>
        <v>0</v>
      </c>
      <c r="U127" s="30">
        <f>'Core Indicators'!EM127</f>
        <v>0</v>
      </c>
      <c r="V127" s="30">
        <f>'Core Indicators'!FC127</f>
        <v>1</v>
      </c>
      <c r="W127" s="30" t="str">
        <f>'Core Indicators'!FK127</f>
        <v>x</v>
      </c>
      <c r="X127" s="30" t="str">
        <f>'Core Indicators'!FS127</f>
        <v>x</v>
      </c>
      <c r="Y127" s="30">
        <f>'Core Indicators'!GA127</f>
        <v>0</v>
      </c>
      <c r="Z127" s="30">
        <f>'Core Indicators'!GI127</f>
        <v>0</v>
      </c>
      <c r="AA127" s="30">
        <f>'Core Indicators'!GQ127</f>
        <v>1</v>
      </c>
      <c r="AB127" s="30">
        <f>'Core Indicators'!GY127</f>
        <v>0</v>
      </c>
      <c r="AC127" s="30">
        <f>'Core Indicators'!HG127</f>
        <v>0</v>
      </c>
      <c r="AD127" s="30">
        <f>'Core Indicators'!HO127</f>
        <v>1</v>
      </c>
      <c r="AE127" s="30">
        <f>'Core Indicators'!HW127</f>
        <v>1</v>
      </c>
      <c r="AF127" s="30">
        <f>'Core Indicators'!IE127</f>
        <v>3</v>
      </c>
      <c r="AG127" s="30">
        <f>'Core Indicators'!IM127</f>
        <v>2</v>
      </c>
    </row>
    <row r="128" spans="1:33" ht="20.100000000000001" customHeight="1">
      <c r="A128" s="138" t="str">
        <f>'Core Indicators'!A:A</f>
        <v>Tropical Cyclone Seroja</v>
      </c>
      <c r="B128" s="138" t="str">
        <f>'Core Indicators'!B:B</f>
        <v>Tropical cyclone</v>
      </c>
      <c r="C128" s="138" t="str">
        <f>'Core Indicators'!C128</f>
        <v>TLS002</v>
      </c>
      <c r="D128" s="138" t="str">
        <f>'Core Indicators'!D128</f>
        <v>Timor Leste</v>
      </c>
      <c r="E128" s="138" t="str">
        <f>'Core Indicators'!E128</f>
        <v>TLS</v>
      </c>
      <c r="F128" s="31">
        <f>'Core Indicators'!O128</f>
        <v>14870</v>
      </c>
      <c r="G128" s="31">
        <f>'Core Indicators'!W128</f>
        <v>1293000</v>
      </c>
      <c r="H128" s="31">
        <f>'Core Indicators'!AE128</f>
        <v>33000</v>
      </c>
      <c r="I128" s="31">
        <f>'Core Indicators'!AM128</f>
        <v>9000</v>
      </c>
      <c r="J128" s="31">
        <f>'Core Indicators'!AU128</f>
        <v>0</v>
      </c>
      <c r="K128" s="31">
        <f>'Core Indicators'!BC128</f>
        <v>0</v>
      </c>
      <c r="L128" s="31">
        <f>'Core Indicators'!BK128</f>
        <v>45</v>
      </c>
      <c r="M128" s="31">
        <f>'Core Indicators'!BS128</f>
        <v>0</v>
      </c>
      <c r="N128" s="31">
        <f>'Core Indicators'!CA128</f>
        <v>4546</v>
      </c>
      <c r="O128" s="31" t="e">
        <f>'Core Indicators'!CI128</f>
        <v>#N/A</v>
      </c>
      <c r="P128" s="31">
        <f>'Core Indicators'!CQ128</f>
        <v>0</v>
      </c>
      <c r="Q128" s="31">
        <f>'Core Indicators'!DG128</f>
        <v>1260000</v>
      </c>
      <c r="R128" s="31">
        <f>'Core Indicators'!DO128</f>
        <v>24000</v>
      </c>
      <c r="S128" s="31">
        <f>'Core Indicators'!DW128</f>
        <v>9000</v>
      </c>
      <c r="T128" s="31">
        <f>'Core Indicators'!EE128</f>
        <v>0</v>
      </c>
      <c r="U128" s="31">
        <f>'Core Indicators'!EM128</f>
        <v>0</v>
      </c>
      <c r="V128" s="31">
        <f>'Core Indicators'!FC128</f>
        <v>3</v>
      </c>
      <c r="W128" s="31">
        <f>'Core Indicators'!FK128</f>
        <v>0</v>
      </c>
      <c r="X128" s="31">
        <f>'Core Indicators'!FS128</f>
        <v>0</v>
      </c>
      <c r="Y128" s="31">
        <f>'Core Indicators'!GA128</f>
        <v>0</v>
      </c>
      <c r="Z128" s="31">
        <f>'Core Indicators'!GI128</f>
        <v>0</v>
      </c>
      <c r="AA128" s="31">
        <f>'Core Indicators'!GQ128</f>
        <v>0</v>
      </c>
      <c r="AB128" s="31">
        <f>'Core Indicators'!GY128</f>
        <v>0</v>
      </c>
      <c r="AC128" s="31">
        <f>'Core Indicators'!HG128</f>
        <v>0</v>
      </c>
      <c r="AD128" s="31">
        <f>'Core Indicators'!HO128</f>
        <v>0</v>
      </c>
      <c r="AE128" s="31">
        <f>'Core Indicators'!HW128</f>
        <v>0</v>
      </c>
      <c r="AF128" s="31">
        <f>'Core Indicators'!IE128</f>
        <v>0</v>
      </c>
      <c r="AG128" s="31">
        <f>'Core Indicators'!IM128</f>
        <v>3</v>
      </c>
    </row>
    <row r="129" spans="1:33" ht="20.100000000000001" customHeight="1">
      <c r="A129" s="139" t="str">
        <f>'Core Indicators'!A:A</f>
        <v>Venezuelan refugees in Trinidad and Tobago</v>
      </c>
      <c r="B129" s="139" t="str">
        <f>'Core Indicators'!B:B</f>
        <v>International displacement</v>
      </c>
      <c r="C129" s="139" t="str">
        <f>'Core Indicators'!C129</f>
        <v>TTO002</v>
      </c>
      <c r="D129" s="139" t="str">
        <f>'Core Indicators'!D129</f>
        <v>Trinidad and Tobago</v>
      </c>
      <c r="E129" s="139" t="str">
        <f>'Core Indicators'!E129</f>
        <v>TTO</v>
      </c>
      <c r="F129" s="30">
        <f>'Core Indicators'!O129</f>
        <v>5130</v>
      </c>
      <c r="G129" s="30">
        <f>'Core Indicators'!W129</f>
        <v>1450000</v>
      </c>
      <c r="H129" s="30">
        <f>'Core Indicators'!AE129</f>
        <v>60000</v>
      </c>
      <c r="I129" s="30">
        <f>'Core Indicators'!AM129</f>
        <v>60000</v>
      </c>
      <c r="J129" s="30" t="str">
        <f>'Core Indicators'!AU129</f>
        <v>x</v>
      </c>
      <c r="K129" s="30" t="str">
        <f>'Core Indicators'!BC129</f>
        <v>x</v>
      </c>
      <c r="L129" s="30">
        <f>'Core Indicators'!BK129</f>
        <v>60</v>
      </c>
      <c r="M129" s="30">
        <f>'Core Indicators'!BS129</f>
        <v>0</v>
      </c>
      <c r="N129" s="30">
        <f>'Core Indicators'!CA129</f>
        <v>0</v>
      </c>
      <c r="O129" s="30" t="e">
        <f>'Core Indicators'!CI129</f>
        <v>#N/A</v>
      </c>
      <c r="P129" s="30">
        <f>'Core Indicators'!CQ129</f>
        <v>0</v>
      </c>
      <c r="Q129" s="30">
        <f>'Core Indicators'!DG129</f>
        <v>1395000</v>
      </c>
      <c r="R129" s="30">
        <f>'Core Indicators'!DO129</f>
        <v>0</v>
      </c>
      <c r="S129" s="30">
        <f>'Core Indicators'!DW129</f>
        <v>60000</v>
      </c>
      <c r="T129" s="30">
        <f>'Core Indicators'!EE129</f>
        <v>0</v>
      </c>
      <c r="U129" s="30">
        <f>'Core Indicators'!EM129</f>
        <v>0</v>
      </c>
      <c r="V129" s="30">
        <f>'Core Indicators'!FC129</f>
        <v>2</v>
      </c>
      <c r="W129" s="30" t="str">
        <f>'Core Indicators'!FK129</f>
        <v>x</v>
      </c>
      <c r="X129" s="30">
        <f>'Core Indicators'!FS129</f>
        <v>0</v>
      </c>
      <c r="Y129" s="30">
        <f>'Core Indicators'!GA129</f>
        <v>0</v>
      </c>
      <c r="Z129" s="30">
        <f>'Core Indicators'!GI129</f>
        <v>1</v>
      </c>
      <c r="AA129" s="30">
        <f>'Core Indicators'!GQ129</f>
        <v>1</v>
      </c>
      <c r="AB129" s="30">
        <f>'Core Indicators'!GY129</f>
        <v>0</v>
      </c>
      <c r="AC129" s="30">
        <f>'Core Indicators'!HG129</f>
        <v>0</v>
      </c>
      <c r="AD129" s="30">
        <f>'Core Indicators'!HO129</f>
        <v>1</v>
      </c>
      <c r="AE129" s="30">
        <f>'Core Indicators'!HW129</f>
        <v>1</v>
      </c>
      <c r="AF129" s="30">
        <f>'Core Indicators'!IE129</f>
        <v>3</v>
      </c>
      <c r="AG129" s="30">
        <f>'Core Indicators'!IM129</f>
        <v>2</v>
      </c>
    </row>
    <row r="130" spans="1:33" ht="20.100000000000001" customHeight="1">
      <c r="A130" s="138" t="str">
        <f>'Core Indicators'!A:A</f>
        <v>Mixed migration flows in Tunisia</v>
      </c>
      <c r="B130" s="138" t="str">
        <f>'Core Indicators'!B:B</f>
        <v>International displacement</v>
      </c>
      <c r="C130" s="138" t="str">
        <f>'Core Indicators'!C130</f>
        <v>TUN002</v>
      </c>
      <c r="D130" s="138" t="str">
        <f>'Core Indicators'!D130</f>
        <v>Tunisia</v>
      </c>
      <c r="E130" s="138" t="str">
        <f>'Core Indicators'!E130</f>
        <v>TUN</v>
      </c>
      <c r="F130" s="31">
        <f>'Core Indicators'!O130</f>
        <v>155360</v>
      </c>
      <c r="G130" s="31">
        <f>'Core Indicators'!W130</f>
        <v>11718000</v>
      </c>
      <c r="H130" s="31" t="str">
        <f>'Core Indicators'!AE130</f>
        <v>x</v>
      </c>
      <c r="I130" s="31" t="str">
        <f>'Core Indicators'!AM130</f>
        <v>x</v>
      </c>
      <c r="J130" s="31" t="str">
        <f>'Core Indicators'!AU130</f>
        <v>x</v>
      </c>
      <c r="K130" s="31" t="str">
        <f>'Core Indicators'!BC130</f>
        <v>x</v>
      </c>
      <c r="L130" s="31">
        <f>'Core Indicators'!BK130</f>
        <v>564</v>
      </c>
      <c r="M130" s="31">
        <f>'Core Indicators'!BS130</f>
        <v>0</v>
      </c>
      <c r="N130" s="31">
        <f>'Core Indicators'!CA130</f>
        <v>0</v>
      </c>
      <c r="O130" s="31" t="e">
        <f>'Core Indicators'!CI130</f>
        <v>#N/A</v>
      </c>
      <c r="P130" s="31" t="str">
        <f>'Core Indicators'!CQ130</f>
        <v>x</v>
      </c>
      <c r="Q130" s="31" t="str">
        <f>'Core Indicators'!DG130</f>
        <v>x</v>
      </c>
      <c r="R130" s="31" t="str">
        <f>'Core Indicators'!DO130</f>
        <v>x</v>
      </c>
      <c r="S130" s="31" t="str">
        <f>'Core Indicators'!DW130</f>
        <v>x</v>
      </c>
      <c r="T130" s="31" t="str">
        <f>'Core Indicators'!EE130</f>
        <v>x</v>
      </c>
      <c r="U130" s="31" t="str">
        <f>'Core Indicators'!EM130</f>
        <v>x</v>
      </c>
      <c r="V130" s="31">
        <f>'Core Indicators'!FC130</f>
        <v>1</v>
      </c>
      <c r="W130" s="31" t="str">
        <f>'Core Indicators'!FK130</f>
        <v>x</v>
      </c>
      <c r="X130" s="31" t="str">
        <f>'Core Indicators'!FS130</f>
        <v>x</v>
      </c>
      <c r="Y130" s="31">
        <f>'Core Indicators'!GA130</f>
        <v>0</v>
      </c>
      <c r="Z130" s="31">
        <f>'Core Indicators'!GI130</f>
        <v>0</v>
      </c>
      <c r="AA130" s="31">
        <f>'Core Indicators'!GQ130</f>
        <v>0</v>
      </c>
      <c r="AB130" s="31">
        <f>'Core Indicators'!GY130</f>
        <v>0</v>
      </c>
      <c r="AC130" s="31">
        <f>'Core Indicators'!HG130</f>
        <v>0</v>
      </c>
      <c r="AD130" s="31">
        <f>'Core Indicators'!HO130</f>
        <v>2</v>
      </c>
      <c r="AE130" s="31">
        <f>'Core Indicators'!HW130</f>
        <v>0</v>
      </c>
      <c r="AF130" s="31">
        <f>'Core Indicators'!IE130</f>
        <v>1</v>
      </c>
      <c r="AG130" s="31">
        <f>'Core Indicators'!IM130</f>
        <v>0</v>
      </c>
    </row>
    <row r="131" spans="1:33" ht="20.100000000000001" customHeight="1">
      <c r="A131" s="139" t="str">
        <f>'Core Indicators'!A:A</f>
        <v>Complex situation in Turkey</v>
      </c>
      <c r="B131" s="139" t="str">
        <f>'Core Indicators'!B:B</f>
        <v>Multiple crises country</v>
      </c>
      <c r="C131" s="139" t="str">
        <f>'Core Indicators'!C131</f>
        <v>TUR001</v>
      </c>
      <c r="D131" s="139" t="str">
        <f>'Core Indicators'!D131</f>
        <v>Turkey</v>
      </c>
      <c r="E131" s="139" t="str">
        <f>'Core Indicators'!E131</f>
        <v>TUR</v>
      </c>
      <c r="F131" s="30">
        <f>'Core Indicators'!O131</f>
        <v>378923</v>
      </c>
      <c r="G131" s="30">
        <f>'Core Indicators'!W131</f>
        <v>53611000</v>
      </c>
      <c r="H131" s="30">
        <f>'Core Indicators'!AE131</f>
        <v>5800000</v>
      </c>
      <c r="I131" s="30">
        <f>'Core Indicators'!AM131</f>
        <v>4000000</v>
      </c>
      <c r="J131" s="30" t="str">
        <f>'Core Indicators'!AU131</f>
        <v>x</v>
      </c>
      <c r="K131" s="30" t="str">
        <f>'Core Indicators'!BC131</f>
        <v>x</v>
      </c>
      <c r="L131" s="30">
        <f>'Core Indicators'!BK131</f>
        <v>116</v>
      </c>
      <c r="M131" s="30" t="str">
        <f>'Core Indicators'!BS131</f>
        <v>x</v>
      </c>
      <c r="N131" s="30" t="str">
        <f>'Core Indicators'!CA131</f>
        <v>x</v>
      </c>
      <c r="O131" s="30" t="e">
        <f>'Core Indicators'!CI131</f>
        <v>#N/A</v>
      </c>
      <c r="P131" s="30" t="str">
        <f>'Core Indicators'!CQ131</f>
        <v>x</v>
      </c>
      <c r="Q131" s="30">
        <f>'Core Indicators'!DG131</f>
        <v>47811000</v>
      </c>
      <c r="R131" s="30">
        <f>'Core Indicators'!DO131</f>
        <v>3562000</v>
      </c>
      <c r="S131" s="30">
        <f>'Core Indicators'!DW131</f>
        <v>1652000</v>
      </c>
      <c r="T131" s="30">
        <f>'Core Indicators'!EE131</f>
        <v>587000</v>
      </c>
      <c r="U131" s="30">
        <f>'Core Indicators'!EM131</f>
        <v>0</v>
      </c>
      <c r="V131" s="30">
        <f>'Core Indicators'!FC131</f>
        <v>4</v>
      </c>
      <c r="W131" s="30" t="str">
        <f>'Core Indicators'!FK131</f>
        <v>x</v>
      </c>
      <c r="X131" s="30" t="str">
        <f>'Core Indicators'!FS131</f>
        <v>x</v>
      </c>
      <c r="Y131" s="30">
        <f>'Core Indicators'!GA131</f>
        <v>0</v>
      </c>
      <c r="Z131" s="30">
        <f>'Core Indicators'!GI131</f>
        <v>1</v>
      </c>
      <c r="AA131" s="30">
        <f>'Core Indicators'!GQ131</f>
        <v>1</v>
      </c>
      <c r="AB131" s="30">
        <f>'Core Indicators'!GY131</f>
        <v>0</v>
      </c>
      <c r="AC131" s="30">
        <f>'Core Indicators'!HG131</f>
        <v>2</v>
      </c>
      <c r="AD131" s="30">
        <f>'Core Indicators'!HO131</f>
        <v>2</v>
      </c>
      <c r="AE131" s="30">
        <f>'Core Indicators'!HW131</f>
        <v>0</v>
      </c>
      <c r="AF131" s="30">
        <f>'Core Indicators'!IE131</f>
        <v>3</v>
      </c>
      <c r="AG131" s="30">
        <f>'Core Indicators'!IM131</f>
        <v>0</v>
      </c>
    </row>
    <row r="132" spans="1:33" ht="20.100000000000001" customHeight="1">
      <c r="A132" s="138" t="str">
        <f>'Core Indicators'!A:A</f>
        <v>Syrian Refugees in Turkey</v>
      </c>
      <c r="B132" s="138" t="str">
        <f>'Core Indicators'!B:B</f>
        <v>International displacement</v>
      </c>
      <c r="C132" s="138" t="str">
        <f>'Core Indicators'!C132</f>
        <v>TUR002</v>
      </c>
      <c r="D132" s="138" t="str">
        <f>'Core Indicators'!D132</f>
        <v>Turkey</v>
      </c>
      <c r="E132" s="138" t="str">
        <f>'Core Indicators'!E132</f>
        <v>TUR</v>
      </c>
      <c r="F132" s="31">
        <f>'Core Indicators'!O132</f>
        <v>132028</v>
      </c>
      <c r="G132" s="31">
        <f>'Core Indicators'!W132</f>
        <v>36158000</v>
      </c>
      <c r="H132" s="31">
        <f>'Core Indicators'!AE132</f>
        <v>5470000</v>
      </c>
      <c r="I132" s="31">
        <f>'Core Indicators'!AM132</f>
        <v>3670000</v>
      </c>
      <c r="J132" s="31" t="str">
        <f>'Core Indicators'!AU132</f>
        <v>x</v>
      </c>
      <c r="K132" s="31" t="str">
        <f>'Core Indicators'!BC132</f>
        <v>x</v>
      </c>
      <c r="L132" s="31" t="str">
        <f>'Core Indicators'!BK132</f>
        <v>x</v>
      </c>
      <c r="M132" s="31">
        <f>'Core Indicators'!BS132</f>
        <v>0</v>
      </c>
      <c r="N132" s="31">
        <f>'Core Indicators'!CA132</f>
        <v>0</v>
      </c>
      <c r="O132" s="31" t="e">
        <f>'Core Indicators'!CI132</f>
        <v>#N/A</v>
      </c>
      <c r="P132" s="31" t="str">
        <f>'Core Indicators'!CQ132</f>
        <v>x</v>
      </c>
      <c r="Q132" s="31">
        <f>'Core Indicators'!DG132</f>
        <v>30687000</v>
      </c>
      <c r="R132" s="31">
        <f>'Core Indicators'!DO132</f>
        <v>3562000</v>
      </c>
      <c r="S132" s="31">
        <f>'Core Indicators'!DW132</f>
        <v>1652000</v>
      </c>
      <c r="T132" s="31">
        <f>'Core Indicators'!EE132</f>
        <v>257000</v>
      </c>
      <c r="U132" s="31">
        <f>'Core Indicators'!EM132</f>
        <v>0</v>
      </c>
      <c r="V132" s="31">
        <f>'Core Indicators'!FC132</f>
        <v>2</v>
      </c>
      <c r="W132" s="31" t="str">
        <f>'Core Indicators'!FK132</f>
        <v>x</v>
      </c>
      <c r="X132" s="31" t="str">
        <f>'Core Indicators'!FS132</f>
        <v>x</v>
      </c>
      <c r="Y132" s="31">
        <f>'Core Indicators'!GA132</f>
        <v>0</v>
      </c>
      <c r="Z132" s="31">
        <f>'Core Indicators'!GI132</f>
        <v>0</v>
      </c>
      <c r="AA132" s="31">
        <f>'Core Indicators'!GQ132</f>
        <v>1</v>
      </c>
      <c r="AB132" s="31">
        <f>'Core Indicators'!GY132</f>
        <v>0</v>
      </c>
      <c r="AC132" s="31">
        <f>'Core Indicators'!HG132</f>
        <v>2</v>
      </c>
      <c r="AD132" s="31">
        <f>'Core Indicators'!HO132</f>
        <v>2</v>
      </c>
      <c r="AE132" s="31">
        <f>'Core Indicators'!HW132</f>
        <v>0</v>
      </c>
      <c r="AF132" s="31">
        <f>'Core Indicators'!IE132</f>
        <v>3</v>
      </c>
      <c r="AG132" s="31">
        <f>'Core Indicators'!IM132</f>
        <v>0</v>
      </c>
    </row>
    <row r="133" spans="1:33" ht="20.100000000000001" customHeight="1">
      <c r="A133" s="139" t="str">
        <f>'Core Indicators'!A:A</f>
        <v>Mixed Migration Flows in Turkey</v>
      </c>
      <c r="B133" s="139" t="str">
        <f>'Core Indicators'!B:B</f>
        <v>International displacement</v>
      </c>
      <c r="C133" s="139" t="str">
        <f>'Core Indicators'!C133</f>
        <v>TUR003</v>
      </c>
      <c r="D133" s="139" t="str">
        <f>'Core Indicators'!D133</f>
        <v>Turkey</v>
      </c>
      <c r="E133" s="139" t="str">
        <f>'Core Indicators'!E133</f>
        <v>TUR</v>
      </c>
      <c r="F133" s="30">
        <f>'Core Indicators'!O133</f>
        <v>177504</v>
      </c>
      <c r="G133" s="30">
        <f>'Core Indicators'!W133</f>
        <v>37626000</v>
      </c>
      <c r="H133" s="30">
        <f>'Core Indicators'!AE133</f>
        <v>5800000</v>
      </c>
      <c r="I133" s="30">
        <f>'Core Indicators'!AM133</f>
        <v>4000000</v>
      </c>
      <c r="J133" s="30" t="str">
        <f>'Core Indicators'!AU133</f>
        <v>x</v>
      </c>
      <c r="K133" s="30" t="str">
        <f>'Core Indicators'!BC133</f>
        <v>x</v>
      </c>
      <c r="L133" s="30">
        <f>'Core Indicators'!BK133</f>
        <v>31</v>
      </c>
      <c r="M133" s="30">
        <f>'Core Indicators'!BS133</f>
        <v>0</v>
      </c>
      <c r="N133" s="30">
        <f>'Core Indicators'!CA133</f>
        <v>0</v>
      </c>
      <c r="O133" s="30" t="e">
        <f>'Core Indicators'!CI133</f>
        <v>#N/A</v>
      </c>
      <c r="P133" s="30" t="str">
        <f>'Core Indicators'!CQ133</f>
        <v>x</v>
      </c>
      <c r="Q133" s="30">
        <f>'Core Indicators'!DG133</f>
        <v>31826000</v>
      </c>
      <c r="R133" s="30">
        <f>'Core Indicators'!DO133</f>
        <v>3562000</v>
      </c>
      <c r="S133" s="30">
        <f>'Core Indicators'!DW133</f>
        <v>1652000</v>
      </c>
      <c r="T133" s="30">
        <f>'Core Indicators'!EE133</f>
        <v>587000</v>
      </c>
      <c r="U133" s="30">
        <f>'Core Indicators'!EM133</f>
        <v>0</v>
      </c>
      <c r="V133" s="30">
        <f>'Core Indicators'!FC133</f>
        <v>2</v>
      </c>
      <c r="W133" s="30" t="str">
        <f>'Core Indicators'!FK133</f>
        <v>x</v>
      </c>
      <c r="X133" s="30" t="str">
        <f>'Core Indicators'!FS133</f>
        <v>x</v>
      </c>
      <c r="Y133" s="30">
        <f>'Core Indicators'!GA133</f>
        <v>0</v>
      </c>
      <c r="Z133" s="30">
        <f>'Core Indicators'!GI133</f>
        <v>0</v>
      </c>
      <c r="AA133" s="30">
        <f>'Core Indicators'!GQ133</f>
        <v>1</v>
      </c>
      <c r="AB133" s="30">
        <f>'Core Indicators'!GY133</f>
        <v>0</v>
      </c>
      <c r="AC133" s="30">
        <f>'Core Indicators'!HG133</f>
        <v>2</v>
      </c>
      <c r="AD133" s="30">
        <f>'Core Indicators'!HO133</f>
        <v>2</v>
      </c>
      <c r="AE133" s="30">
        <f>'Core Indicators'!HW133</f>
        <v>0</v>
      </c>
      <c r="AF133" s="30">
        <f>'Core Indicators'!IE133</f>
        <v>3</v>
      </c>
      <c r="AG133" s="30">
        <f>'Core Indicators'!IM133</f>
        <v>0</v>
      </c>
    </row>
    <row r="134" spans="1:33" ht="20.100000000000001" customHeight="1">
      <c r="A134" s="138" t="str">
        <f>'Core Indicators'!A:A</f>
        <v>Kurdish Conflict</v>
      </c>
      <c r="B134" s="138" t="str">
        <f>'Core Indicators'!B:B</f>
        <v>Conflict</v>
      </c>
      <c r="C134" s="138" t="str">
        <f>'Core Indicators'!C134</f>
        <v>TUR004</v>
      </c>
      <c r="D134" s="138" t="str">
        <f>'Core Indicators'!D134</f>
        <v>Turkey</v>
      </c>
      <c r="E134" s="138" t="str">
        <f>'Core Indicators'!E134</f>
        <v>TUR</v>
      </c>
      <c r="F134" s="31">
        <f>'Core Indicators'!O134</f>
        <v>195587</v>
      </c>
      <c r="G134" s="31">
        <f>'Core Indicators'!W134</f>
        <v>12974000</v>
      </c>
      <c r="H134" s="31" t="str">
        <f>'Core Indicators'!AE134</f>
        <v>x</v>
      </c>
      <c r="I134" s="31" t="str">
        <f>'Core Indicators'!AM134</f>
        <v>x</v>
      </c>
      <c r="J134" s="31" t="str">
        <f>'Core Indicators'!AU134</f>
        <v>x</v>
      </c>
      <c r="K134" s="31" t="str">
        <f>'Core Indicators'!BC134</f>
        <v>x</v>
      </c>
      <c r="L134" s="31">
        <f>'Core Indicators'!BK134</f>
        <v>85</v>
      </c>
      <c r="M134" s="31" t="str">
        <f>'Core Indicators'!BS134</f>
        <v>x</v>
      </c>
      <c r="N134" s="31" t="str">
        <f>'Core Indicators'!CA134</f>
        <v>x</v>
      </c>
      <c r="O134" s="31" t="e">
        <f>'Core Indicators'!CI134</f>
        <v>#N/A</v>
      </c>
      <c r="P134" s="31" t="str">
        <f>'Core Indicators'!CQ134</f>
        <v>x</v>
      </c>
      <c r="Q134" s="31" t="str">
        <f>'Core Indicators'!DG134</f>
        <v>x</v>
      </c>
      <c r="R134" s="31" t="str">
        <f>'Core Indicators'!DO134</f>
        <v>x</v>
      </c>
      <c r="S134" s="31" t="str">
        <f>'Core Indicators'!DW134</f>
        <v>x</v>
      </c>
      <c r="T134" s="31" t="str">
        <f>'Core Indicators'!EE134</f>
        <v>x</v>
      </c>
      <c r="U134" s="31" t="str">
        <f>'Core Indicators'!EM134</f>
        <v>x</v>
      </c>
      <c r="V134" s="31">
        <f>'Core Indicators'!FC134</f>
        <v>3</v>
      </c>
      <c r="W134" s="31" t="str">
        <f>'Core Indicators'!FK134</f>
        <v>x</v>
      </c>
      <c r="X134" s="31" t="str">
        <f>'Core Indicators'!FS134</f>
        <v>x</v>
      </c>
      <c r="Y134" s="31">
        <f>'Core Indicators'!GA134</f>
        <v>0</v>
      </c>
      <c r="Z134" s="31">
        <f>'Core Indicators'!GI134</f>
        <v>0</v>
      </c>
      <c r="AA134" s="31">
        <f>'Core Indicators'!GQ134</f>
        <v>1</v>
      </c>
      <c r="AB134" s="31">
        <f>'Core Indicators'!GY134</f>
        <v>0</v>
      </c>
      <c r="AC134" s="31">
        <f>'Core Indicators'!HG134</f>
        <v>2</v>
      </c>
      <c r="AD134" s="31">
        <f>'Core Indicators'!HO134</f>
        <v>2</v>
      </c>
      <c r="AE134" s="31">
        <f>'Core Indicators'!HW134</f>
        <v>0</v>
      </c>
      <c r="AF134" s="31">
        <f>'Core Indicators'!IE134</f>
        <v>3</v>
      </c>
      <c r="AG134" s="31">
        <f>'Core Indicators'!IM134</f>
        <v>0</v>
      </c>
    </row>
    <row r="135" spans="1:33" ht="20.100000000000001" customHeight="1">
      <c r="A135" s="139" t="str">
        <f>'Core Indicators'!A:A</f>
        <v>International Displacement in Tanzania</v>
      </c>
      <c r="B135" s="139" t="str">
        <f>'Core Indicators'!B:B</f>
        <v>International displacement</v>
      </c>
      <c r="C135" s="139" t="str">
        <f>'Core Indicators'!C135</f>
        <v>TZA002</v>
      </c>
      <c r="D135" s="139" t="str">
        <f>'Core Indicators'!D135</f>
        <v>Tanzania</v>
      </c>
      <c r="E135" s="139" t="str">
        <f>'Core Indicators'!E135</f>
        <v>TZA</v>
      </c>
      <c r="F135" s="30">
        <f>'Core Indicators'!O135</f>
        <v>187000</v>
      </c>
      <c r="G135" s="30">
        <f>'Core Indicators'!W135</f>
        <v>11385000</v>
      </c>
      <c r="H135" s="30">
        <f>'Core Indicators'!AE135</f>
        <v>287000</v>
      </c>
      <c r="I135" s="30">
        <f>'Core Indicators'!AM135</f>
        <v>287000</v>
      </c>
      <c r="J135" s="30">
        <f>'Core Indicators'!AU135</f>
        <v>0</v>
      </c>
      <c r="K135" s="30" t="str">
        <f>'Core Indicators'!BC135</f>
        <v>x</v>
      </c>
      <c r="L135" s="30">
        <f>'Core Indicators'!BK135</f>
        <v>0</v>
      </c>
      <c r="M135" s="30" t="str">
        <f>'Core Indicators'!BS135</f>
        <v>x</v>
      </c>
      <c r="N135" s="30" t="str">
        <f>'Core Indicators'!CA135</f>
        <v>x</v>
      </c>
      <c r="O135" s="30" t="e">
        <f>'Core Indicators'!CI135</f>
        <v>#N/A</v>
      </c>
      <c r="P135" s="30" t="str">
        <f>'Core Indicators'!CQ135</f>
        <v>x</v>
      </c>
      <c r="Q135" s="30">
        <f>'Core Indicators'!DG135</f>
        <v>11098000</v>
      </c>
      <c r="R135" s="30">
        <f>'Core Indicators'!DO135</f>
        <v>0</v>
      </c>
      <c r="S135" s="30">
        <f>'Core Indicators'!DW135</f>
        <v>287000</v>
      </c>
      <c r="T135" s="30">
        <f>'Core Indicators'!EE135</f>
        <v>0</v>
      </c>
      <c r="U135" s="30">
        <f>'Core Indicators'!EM135</f>
        <v>0</v>
      </c>
      <c r="V135" s="30">
        <f>'Core Indicators'!FC135</f>
        <v>2</v>
      </c>
      <c r="W135" s="30" t="str">
        <f>'Core Indicators'!FK135</f>
        <v>x</v>
      </c>
      <c r="X135" s="30" t="str">
        <f>'Core Indicators'!FS135</f>
        <v>x</v>
      </c>
      <c r="Y135" s="30">
        <f>'Core Indicators'!GA135</f>
        <v>0</v>
      </c>
      <c r="Z135" s="30">
        <f>'Core Indicators'!GI135</f>
        <v>0</v>
      </c>
      <c r="AA135" s="30">
        <f>'Core Indicators'!GQ135</f>
        <v>0</v>
      </c>
      <c r="AB135" s="30">
        <f>'Core Indicators'!GY135</f>
        <v>0</v>
      </c>
      <c r="AC135" s="30">
        <f>'Core Indicators'!HG135</f>
        <v>0</v>
      </c>
      <c r="AD135" s="30">
        <f>'Core Indicators'!HO135</f>
        <v>2</v>
      </c>
      <c r="AE135" s="30">
        <f>'Core Indicators'!HW135</f>
        <v>0</v>
      </c>
      <c r="AF135" s="30">
        <f>'Core Indicators'!IE135</f>
        <v>0</v>
      </c>
      <c r="AG135" s="30">
        <f>'Core Indicators'!IM135</f>
        <v>0</v>
      </c>
    </row>
    <row r="136" spans="1:33" ht="20.100000000000001" customHeight="1">
      <c r="A136" s="138" t="str">
        <f>'Core Indicators'!A:A</f>
        <v>Multiple crises in Uganda</v>
      </c>
      <c r="B136" s="138" t="str">
        <f>'Core Indicators'!B:B</f>
        <v>Multiple crises country</v>
      </c>
      <c r="C136" s="138" t="str">
        <f>'Core Indicators'!C136</f>
        <v>UGA001</v>
      </c>
      <c r="D136" s="138" t="str">
        <f>'Core Indicators'!D136</f>
        <v>Uganda</v>
      </c>
      <c r="E136" s="138" t="str">
        <f>'Core Indicators'!E136</f>
        <v>UGA</v>
      </c>
      <c r="F136" s="31">
        <f>'Core Indicators'!O136</f>
        <v>99973</v>
      </c>
      <c r="G136" s="31">
        <f>'Core Indicators'!W136</f>
        <v>14476000</v>
      </c>
      <c r="H136" s="31">
        <f>'Core Indicators'!AE136</f>
        <v>1435000</v>
      </c>
      <c r="I136" s="31">
        <f>'Core Indicators'!AM136</f>
        <v>1435000</v>
      </c>
      <c r="J136" s="31" t="str">
        <f>'Core Indicators'!AU136</f>
        <v>x</v>
      </c>
      <c r="K136" s="31" t="str">
        <f>'Core Indicators'!BC136</f>
        <v>x</v>
      </c>
      <c r="L136" s="31">
        <f>'Core Indicators'!BK136</f>
        <v>110</v>
      </c>
      <c r="M136" s="31" t="str">
        <f>'Core Indicators'!BS136</f>
        <v>x</v>
      </c>
      <c r="N136" s="31" t="str">
        <f>'Core Indicators'!CA136</f>
        <v>x</v>
      </c>
      <c r="O136" s="31" t="e">
        <f>'Core Indicators'!CI136</f>
        <v>#N/A</v>
      </c>
      <c r="P136" s="31" t="str">
        <f>'Core Indicators'!CQ136</f>
        <v>x</v>
      </c>
      <c r="Q136" s="31">
        <f>'Core Indicators'!DG136</f>
        <v>9662000</v>
      </c>
      <c r="R136" s="31">
        <f>'Core Indicators'!DO136</f>
        <v>3285000</v>
      </c>
      <c r="S136" s="31">
        <f>'Core Indicators'!DW136</f>
        <v>1529000</v>
      </c>
      <c r="T136" s="31">
        <f>'Core Indicators'!EE136</f>
        <v>0</v>
      </c>
      <c r="U136" s="31">
        <f>'Core Indicators'!EM136</f>
        <v>0</v>
      </c>
      <c r="V136" s="31">
        <f>'Core Indicators'!FC136</f>
        <v>3</v>
      </c>
      <c r="W136" s="31" t="str">
        <f>'Core Indicators'!FK136</f>
        <v>x</v>
      </c>
      <c r="X136" s="31" t="str">
        <f>'Core Indicators'!FS136</f>
        <v>x</v>
      </c>
      <c r="Y136" s="31">
        <f>'Core Indicators'!GA136</f>
        <v>0</v>
      </c>
      <c r="Z136" s="31">
        <f>'Core Indicators'!GI136</f>
        <v>0</v>
      </c>
      <c r="AA136" s="31">
        <f>'Core Indicators'!GQ136</f>
        <v>1</v>
      </c>
      <c r="AB136" s="31">
        <f>'Core Indicators'!GY136</f>
        <v>0</v>
      </c>
      <c r="AC136" s="31">
        <f>'Core Indicators'!HG136</f>
        <v>1</v>
      </c>
      <c r="AD136" s="31">
        <f>'Core Indicators'!HO136</f>
        <v>2</v>
      </c>
      <c r="AE136" s="31">
        <f>'Core Indicators'!HW136</f>
        <v>1</v>
      </c>
      <c r="AF136" s="31">
        <f>'Core Indicators'!IE136</f>
        <v>0</v>
      </c>
      <c r="AG136" s="31">
        <f>'Core Indicators'!IM136</f>
        <v>2</v>
      </c>
    </row>
    <row r="137" spans="1:33" ht="20.100000000000001" customHeight="1">
      <c r="A137" s="138" t="str">
        <f>'Core Indicators'!A:A</f>
        <v>International Displacement in Uganda</v>
      </c>
      <c r="B137" s="138" t="str">
        <f>'Core Indicators'!B:B</f>
        <v>International displacement</v>
      </c>
      <c r="C137" s="138" t="str">
        <f>'Core Indicators'!C137</f>
        <v>UGA005</v>
      </c>
      <c r="D137" s="138" t="str">
        <f>'Core Indicators'!D137</f>
        <v>Uganda</v>
      </c>
      <c r="E137" s="138" t="str">
        <f>'Core Indicators'!E137</f>
        <v>UGA</v>
      </c>
      <c r="F137" s="31">
        <f>'Core Indicators'!O137</f>
        <v>66662</v>
      </c>
      <c r="G137" s="31">
        <f>'Core Indicators'!W137</f>
        <v>7440000</v>
      </c>
      <c r="H137" s="31">
        <f>'Core Indicators'!AE137</f>
        <v>1435000</v>
      </c>
      <c r="I137" s="31">
        <f>'Core Indicators'!AM137</f>
        <v>1435000</v>
      </c>
      <c r="J137" s="31" t="str">
        <f>'Core Indicators'!AU137</f>
        <v>x</v>
      </c>
      <c r="K137" s="31" t="str">
        <f>'Core Indicators'!BC137</f>
        <v>x</v>
      </c>
      <c r="L137" s="31" t="str">
        <f>'Core Indicators'!BK137</f>
        <v>x</v>
      </c>
      <c r="M137" s="31" t="str">
        <f>'Core Indicators'!BS137</f>
        <v>x</v>
      </c>
      <c r="N137" s="31" t="str">
        <f>'Core Indicators'!CA137</f>
        <v>x</v>
      </c>
      <c r="O137" s="31" t="e">
        <f>'Core Indicators'!CI137</f>
        <v>#N/A</v>
      </c>
      <c r="P137" s="31" t="str">
        <f>'Core Indicators'!CQ137</f>
        <v>x</v>
      </c>
      <c r="Q137" s="31">
        <f>'Core Indicators'!DG137</f>
        <v>6011000</v>
      </c>
      <c r="R137" s="31">
        <f>'Core Indicators'!DO137</f>
        <v>0</v>
      </c>
      <c r="S137" s="31">
        <f>'Core Indicators'!DW137</f>
        <v>1429000</v>
      </c>
      <c r="T137" s="31">
        <f>'Core Indicators'!EE137</f>
        <v>0</v>
      </c>
      <c r="U137" s="31">
        <f>'Core Indicators'!EM137</f>
        <v>0</v>
      </c>
      <c r="V137" s="31">
        <f>'Core Indicators'!FC137</f>
        <v>2</v>
      </c>
      <c r="W137" s="31" t="e">
        <f>'Core Indicators'!FK137</f>
        <v>#N/A</v>
      </c>
      <c r="X137" s="31" t="e">
        <f>'Core Indicators'!FS137</f>
        <v>#N/A</v>
      </c>
      <c r="Y137" s="31">
        <f>'Core Indicators'!GA137</f>
        <v>0</v>
      </c>
      <c r="Z137" s="31">
        <f>'Core Indicators'!GI137</f>
        <v>0</v>
      </c>
      <c r="AA137" s="31">
        <f>'Core Indicators'!GQ137</f>
        <v>0</v>
      </c>
      <c r="AB137" s="31">
        <f>'Core Indicators'!GY137</f>
        <v>0</v>
      </c>
      <c r="AC137" s="31">
        <f>'Core Indicators'!HG137</f>
        <v>0</v>
      </c>
      <c r="AD137" s="31">
        <f>'Core Indicators'!HO137</f>
        <v>0</v>
      </c>
      <c r="AE137" s="31">
        <f>'Core Indicators'!HW137</f>
        <v>0</v>
      </c>
      <c r="AF137" s="31">
        <f>'Core Indicators'!IE137</f>
        <v>1</v>
      </c>
      <c r="AG137" s="31">
        <f>'Core Indicators'!IM137</f>
        <v>2</v>
      </c>
    </row>
    <row r="138" spans="1:33" ht="20.100000000000001" customHeight="1">
      <c r="A138" s="139" t="str">
        <f>'Core Indicators'!A:A</f>
        <v>Conflict in Ukraine</v>
      </c>
      <c r="B138" s="139" t="str">
        <f>'Core Indicators'!B:B</f>
        <v>Conflict</v>
      </c>
      <c r="C138" s="139" t="str">
        <f>'Core Indicators'!C138</f>
        <v>UKR002</v>
      </c>
      <c r="D138" s="139" t="str">
        <f>'Core Indicators'!D138</f>
        <v>Ukraine</v>
      </c>
      <c r="E138" s="139" t="str">
        <f>'Core Indicators'!E138</f>
        <v>UKR</v>
      </c>
      <c r="F138" s="30">
        <f>'Core Indicators'!O138</f>
        <v>53206</v>
      </c>
      <c r="G138" s="30">
        <f>'Core Indicators'!W138</f>
        <v>6309000</v>
      </c>
      <c r="H138" s="30">
        <f>'Core Indicators'!AE138</f>
        <v>5400000</v>
      </c>
      <c r="I138" s="30">
        <f>'Core Indicators'!AM138</f>
        <v>1458000</v>
      </c>
      <c r="J138" s="30" t="str">
        <f>'Core Indicators'!AU138</f>
        <v>x</v>
      </c>
      <c r="K138" s="30" t="str">
        <f>'Core Indicators'!BC138</f>
        <v>x</v>
      </c>
      <c r="L138" s="30">
        <f>'Core Indicators'!BK138</f>
        <v>3</v>
      </c>
      <c r="M138" s="30" t="str">
        <f>'Core Indicators'!BS138</f>
        <v>x</v>
      </c>
      <c r="N138" s="30" t="str">
        <f>'Core Indicators'!CA138</f>
        <v>x</v>
      </c>
      <c r="O138" s="30" t="e">
        <f>'Core Indicators'!CI138</f>
        <v>#N/A</v>
      </c>
      <c r="P138" s="30" t="str">
        <f>'Core Indicators'!CQ138</f>
        <v>x</v>
      </c>
      <c r="Q138" s="30">
        <f>'Core Indicators'!DG138</f>
        <v>909000</v>
      </c>
      <c r="R138" s="30">
        <f>'Core Indicators'!DO138</f>
        <v>2000000</v>
      </c>
      <c r="S138" s="30">
        <f>'Core Indicators'!DW138</f>
        <v>1700000</v>
      </c>
      <c r="T138" s="30">
        <f>'Core Indicators'!EE138</f>
        <v>1700000</v>
      </c>
      <c r="U138" s="30">
        <f>'Core Indicators'!EM138</f>
        <v>0</v>
      </c>
      <c r="V138" s="30">
        <f>'Core Indicators'!FC138</f>
        <v>3</v>
      </c>
      <c r="W138" s="30" t="str">
        <f>'Core Indicators'!FK138</f>
        <v>x</v>
      </c>
      <c r="X138" s="30" t="str">
        <f>'Core Indicators'!FS138</f>
        <v>x</v>
      </c>
      <c r="Y138" s="30">
        <f>'Core Indicators'!GA138</f>
        <v>2</v>
      </c>
      <c r="Z138" s="30">
        <f>'Core Indicators'!GI138</f>
        <v>3</v>
      </c>
      <c r="AA138" s="30">
        <f>'Core Indicators'!GQ138</f>
        <v>2</v>
      </c>
      <c r="AB138" s="30">
        <f>'Core Indicators'!GY138</f>
        <v>0</v>
      </c>
      <c r="AC138" s="30">
        <f>'Core Indicators'!HG138</f>
        <v>0</v>
      </c>
      <c r="AD138" s="30">
        <f>'Core Indicators'!HO138</f>
        <v>2</v>
      </c>
      <c r="AE138" s="30">
        <f>'Core Indicators'!HW138</f>
        <v>2</v>
      </c>
      <c r="AF138" s="30">
        <f>'Core Indicators'!IE138</f>
        <v>3</v>
      </c>
      <c r="AG138" s="30">
        <f>'Core Indicators'!IM138</f>
        <v>2</v>
      </c>
    </row>
    <row r="139" spans="1:33" ht="20.100000000000001" customHeight="1">
      <c r="A139" s="138" t="str">
        <f>'Core Indicators'!A:A</f>
        <v>La Soufrière Volcano Eruption</v>
      </c>
      <c r="B139" s="138" t="str">
        <f>'Core Indicators'!B:B</f>
        <v>Volcano</v>
      </c>
      <c r="C139" s="138" t="str">
        <f>'Core Indicators'!C139</f>
        <v>VCT002</v>
      </c>
      <c r="D139" s="138" t="str">
        <f>'Core Indicators'!D139</f>
        <v>St. Vincent and the Grenadines</v>
      </c>
      <c r="E139" s="138" t="str">
        <f>'Core Indicators'!E139</f>
        <v>VCT</v>
      </c>
      <c r="F139" s="31">
        <f>'Core Indicators'!O139</f>
        <v>229</v>
      </c>
      <c r="G139" s="31">
        <f>'Core Indicators'!W139</f>
        <v>37000</v>
      </c>
      <c r="H139" s="31">
        <f>'Core Indicators'!AE139</f>
        <v>20000</v>
      </c>
      <c r="I139" s="31">
        <f>'Core Indicators'!AM139</f>
        <v>13000</v>
      </c>
      <c r="J139" s="31">
        <f>'Core Indicators'!AU139</f>
        <v>0</v>
      </c>
      <c r="K139" s="31">
        <f>'Core Indicators'!BC139</f>
        <v>0</v>
      </c>
      <c r="L139" s="31">
        <f>'Core Indicators'!BK139</f>
        <v>0</v>
      </c>
      <c r="M139" s="31">
        <f>'Core Indicators'!BS139</f>
        <v>0</v>
      </c>
      <c r="N139" s="31">
        <f>'Core Indicators'!CA139</f>
        <v>0</v>
      </c>
      <c r="O139" s="31" t="e">
        <f>'Core Indicators'!CI139</f>
        <v>#N/A</v>
      </c>
      <c r="P139" s="31">
        <f>'Core Indicators'!CQ139</f>
        <v>0</v>
      </c>
      <c r="Q139" s="31">
        <f>'Core Indicators'!DG139</f>
        <v>17000</v>
      </c>
      <c r="R139" s="31">
        <f>'Core Indicators'!DO139</f>
        <v>7000</v>
      </c>
      <c r="S139" s="31">
        <f>'Core Indicators'!DW139</f>
        <v>13000</v>
      </c>
      <c r="T139" s="31">
        <f>'Core Indicators'!EE139</f>
        <v>0</v>
      </c>
      <c r="U139" s="31">
        <f>'Core Indicators'!EM139</f>
        <v>0</v>
      </c>
      <c r="V139" s="31">
        <f>'Core Indicators'!FC139</f>
        <v>3</v>
      </c>
      <c r="W139" s="31">
        <f>'Core Indicators'!FK139</f>
        <v>0</v>
      </c>
      <c r="X139" s="31">
        <f>'Core Indicators'!FS139</f>
        <v>0</v>
      </c>
      <c r="Y139" s="31">
        <f>'Core Indicators'!GA139</f>
        <v>0</v>
      </c>
      <c r="Z139" s="31">
        <f>'Core Indicators'!GI139</f>
        <v>0</v>
      </c>
      <c r="AA139" s="31">
        <f>'Core Indicators'!GQ139</f>
        <v>0</v>
      </c>
      <c r="AB139" s="31">
        <f>'Core Indicators'!GY139</f>
        <v>0</v>
      </c>
      <c r="AC139" s="31">
        <f>'Core Indicators'!HG139</f>
        <v>0</v>
      </c>
      <c r="AD139" s="31">
        <f>'Core Indicators'!HO139</f>
        <v>0</v>
      </c>
      <c r="AE139" s="31">
        <f>'Core Indicators'!HW139</f>
        <v>0</v>
      </c>
      <c r="AF139" s="31">
        <f>'Core Indicators'!IE139</f>
        <v>0</v>
      </c>
      <c r="AG139" s="31">
        <f>'Core Indicators'!IM139</f>
        <v>3</v>
      </c>
    </row>
    <row r="140" spans="1:33" ht="20.100000000000001" customHeight="1">
      <c r="A140" s="138" t="str">
        <f>'Core Indicators'!A:A</f>
        <v>Complex crisis in Venezuela</v>
      </c>
      <c r="B140" s="138" t="str">
        <f>'Core Indicators'!B:B</f>
        <v>Complex crisis</v>
      </c>
      <c r="C140" s="138" t="str">
        <f>'Core Indicators'!C140</f>
        <v>VEN001</v>
      </c>
      <c r="D140" s="138" t="str">
        <f>'Core Indicators'!D140</f>
        <v>Venezuela</v>
      </c>
      <c r="E140" s="138" t="str">
        <f>'Core Indicators'!E140</f>
        <v>VEN</v>
      </c>
      <c r="F140" s="31">
        <f>'Core Indicators'!O140</f>
        <v>882050</v>
      </c>
      <c r="G140" s="31">
        <f>'Core Indicators'!W140</f>
        <v>27412000</v>
      </c>
      <c r="H140" s="31">
        <f>'Core Indicators'!AE140</f>
        <v>27412000</v>
      </c>
      <c r="I140" s="31">
        <f>'Core Indicators'!AM140</f>
        <v>5443000</v>
      </c>
      <c r="J140" s="31" t="str">
        <f>'Core Indicators'!AU140</f>
        <v>x</v>
      </c>
      <c r="K140" s="31" t="str">
        <f>'Core Indicators'!BC140</f>
        <v>x</v>
      </c>
      <c r="L140" s="31">
        <f>'Core Indicators'!BK140</f>
        <v>8253</v>
      </c>
      <c r="M140" s="31" t="str">
        <f>'Core Indicators'!BS140</f>
        <v>x</v>
      </c>
      <c r="N140" s="31" t="str">
        <f>'Core Indicators'!CA140</f>
        <v>x</v>
      </c>
      <c r="O140" s="31" t="e">
        <f>'Core Indicators'!CI140</f>
        <v>#N/A</v>
      </c>
      <c r="P140" s="31">
        <f>'Core Indicators'!CQ140</f>
        <v>223750</v>
      </c>
      <c r="Q140" s="31">
        <f>'Core Indicators'!DG140</f>
        <v>0</v>
      </c>
      <c r="R140" s="31">
        <f>'Core Indicators'!DO140</f>
        <v>12610000</v>
      </c>
      <c r="S140" s="31">
        <f>'Core Indicators'!DW140</f>
        <v>14803000</v>
      </c>
      <c r="T140" s="31">
        <f>'Core Indicators'!EE140</f>
        <v>0</v>
      </c>
      <c r="U140" s="31">
        <f>'Core Indicators'!EM140</f>
        <v>0</v>
      </c>
      <c r="V140" s="31">
        <f>'Core Indicators'!FC140</f>
        <v>2</v>
      </c>
      <c r="W140" s="31" t="str">
        <f>'Core Indicators'!FK140</f>
        <v>x</v>
      </c>
      <c r="X140" s="31" t="str">
        <f>'Core Indicators'!FS140</f>
        <v>x</v>
      </c>
      <c r="Y140" s="31">
        <f>'Core Indicators'!GA140</f>
        <v>2</v>
      </c>
      <c r="Z140" s="31">
        <f>'Core Indicators'!GI140</f>
        <v>2</v>
      </c>
      <c r="AA140" s="31">
        <f>'Core Indicators'!GQ140</f>
        <v>3</v>
      </c>
      <c r="AB140" s="31">
        <f>'Core Indicators'!GY140</f>
        <v>0</v>
      </c>
      <c r="AC140" s="31">
        <f>'Core Indicators'!HG140</f>
        <v>2</v>
      </c>
      <c r="AD140" s="31">
        <f>'Core Indicators'!HO140</f>
        <v>2</v>
      </c>
      <c r="AE140" s="31">
        <f>'Core Indicators'!HW140</f>
        <v>2</v>
      </c>
      <c r="AF140" s="31">
        <f>'Core Indicators'!IE140</f>
        <v>0</v>
      </c>
      <c r="AG140" s="31">
        <f>'Core Indicators'!IM140</f>
        <v>3</v>
      </c>
    </row>
    <row r="141" spans="1:33" ht="20.100000000000001" customHeight="1">
      <c r="A141" s="139" t="str">
        <f>'Core Indicators'!A:A</f>
        <v>Floods in central Vietnam</v>
      </c>
      <c r="B141" s="139" t="str">
        <f>'Core Indicators'!B:B</f>
        <v>Flood</v>
      </c>
      <c r="C141" s="139" t="str">
        <f>'Core Indicators'!C141</f>
        <v>VNM002</v>
      </c>
      <c r="D141" s="139" t="str">
        <f>'Core Indicators'!D141</f>
        <v>Vietnam</v>
      </c>
      <c r="E141" s="139" t="str">
        <f>'Core Indicators'!E141</f>
        <v>VNM</v>
      </c>
      <c r="F141" s="30">
        <f>'Core Indicators'!O141</f>
        <v>71467</v>
      </c>
      <c r="G141" s="30">
        <f>'Core Indicators'!W141</f>
        <v>7700000</v>
      </c>
      <c r="H141" s="30">
        <f>'Core Indicators'!AE141</f>
        <v>1500000</v>
      </c>
      <c r="I141" s="30">
        <f>'Core Indicators'!AM141</f>
        <v>375000</v>
      </c>
      <c r="J141" s="30" t="str">
        <f>'Core Indicators'!AU141</f>
        <v>x</v>
      </c>
      <c r="K141" s="30" t="str">
        <f>'Core Indicators'!BC141</f>
        <v>x</v>
      </c>
      <c r="L141" s="30">
        <f>'Core Indicators'!BK141</f>
        <v>243</v>
      </c>
      <c r="M141" s="30">
        <f>'Core Indicators'!BS141</f>
        <v>600000</v>
      </c>
      <c r="N141" s="30" t="str">
        <f>'Core Indicators'!CA141</f>
        <v>x</v>
      </c>
      <c r="O141" s="30" t="e">
        <f>'Core Indicators'!CI141</f>
        <v>#N/A</v>
      </c>
      <c r="P141" s="30" t="str">
        <f>'Core Indicators'!CQ141</f>
        <v>x</v>
      </c>
      <c r="Q141" s="30">
        <f>'Core Indicators'!DG141</f>
        <v>6200000</v>
      </c>
      <c r="R141" s="30">
        <f>'Core Indicators'!DO141</f>
        <v>500000</v>
      </c>
      <c r="S141" s="30">
        <f>'Core Indicators'!DW141</f>
        <v>1000000</v>
      </c>
      <c r="T141" s="30">
        <f>'Core Indicators'!EE141</f>
        <v>0</v>
      </c>
      <c r="U141" s="30">
        <f>'Core Indicators'!EM141</f>
        <v>0</v>
      </c>
      <c r="V141" s="30">
        <f>'Core Indicators'!FC141</f>
        <v>2</v>
      </c>
      <c r="W141" s="30" t="str">
        <f>'Core Indicators'!FK141</f>
        <v>x</v>
      </c>
      <c r="X141" s="30" t="str">
        <f>'Core Indicators'!FS141</f>
        <v>x</v>
      </c>
      <c r="Y141" s="30">
        <f>'Core Indicators'!GA141</f>
        <v>0</v>
      </c>
      <c r="Z141" s="30">
        <f>'Core Indicators'!GI141</f>
        <v>0</v>
      </c>
      <c r="AA141" s="30">
        <f>'Core Indicators'!GQ141</f>
        <v>0</v>
      </c>
      <c r="AB141" s="30">
        <f>'Core Indicators'!GY141</f>
        <v>0</v>
      </c>
      <c r="AC141" s="30">
        <f>'Core Indicators'!HG141</f>
        <v>0</v>
      </c>
      <c r="AD141" s="30">
        <f>'Core Indicators'!HO141</f>
        <v>0</v>
      </c>
      <c r="AE141" s="30">
        <f>'Core Indicators'!HW141</f>
        <v>2</v>
      </c>
      <c r="AF141" s="30">
        <f>'Core Indicators'!IE141</f>
        <v>0</v>
      </c>
      <c r="AG141" s="30">
        <f>'Core Indicators'!IM141</f>
        <v>3</v>
      </c>
    </row>
    <row r="142" spans="1:33" ht="19.350000000000001" customHeight="1">
      <c r="A142" s="139" t="str">
        <f>'Core Indicators'!A:A</f>
        <v>Cyclone Harold in Vanuatu</v>
      </c>
      <c r="B142" s="139" t="str">
        <f>'Core Indicators'!B:B</f>
        <v>Tropical cyclone</v>
      </c>
      <c r="C142" s="139" t="str">
        <f>'Core Indicators'!C142</f>
        <v>VUT002</v>
      </c>
      <c r="D142" s="139" t="str">
        <f>'Core Indicators'!D142</f>
        <v>Vanuatu</v>
      </c>
      <c r="E142" s="139" t="str">
        <f>'Core Indicators'!E142</f>
        <v>VUT</v>
      </c>
      <c r="F142" s="30">
        <f>'Core Indicators'!O142</f>
        <v>10562</v>
      </c>
      <c r="G142" s="30">
        <f>'Core Indicators'!W142</f>
        <v>231000</v>
      </c>
      <c r="H142" s="30">
        <f>'Core Indicators'!AE142</f>
        <v>157000</v>
      </c>
      <c r="I142" s="30">
        <f>'Core Indicators'!AM142</f>
        <v>18000</v>
      </c>
      <c r="J142" s="30" t="str">
        <f>'Core Indicators'!AU142</f>
        <v>x</v>
      </c>
      <c r="K142" s="30" t="str">
        <f>'Core Indicators'!BC142</f>
        <v>x</v>
      </c>
      <c r="L142" s="30">
        <f>'Core Indicators'!BK142</f>
        <v>4</v>
      </c>
      <c r="M142" s="30" t="str">
        <f>'Core Indicators'!BS142</f>
        <v>x</v>
      </c>
      <c r="N142" s="30" t="str">
        <f>'Core Indicators'!CA142</f>
        <v>x</v>
      </c>
      <c r="O142" s="30" t="e">
        <f>'Core Indicators'!CI142</f>
        <v>#N/A</v>
      </c>
      <c r="P142" s="30" t="str">
        <f>'Core Indicators'!CQ142</f>
        <v>x</v>
      </c>
      <c r="Q142" s="30">
        <f>'Core Indicators'!DG142</f>
        <v>75000</v>
      </c>
      <c r="R142" s="30">
        <f>'Core Indicators'!DO142</f>
        <v>33000</v>
      </c>
      <c r="S142" s="30">
        <f>'Core Indicators'!DW142</f>
        <v>123000</v>
      </c>
      <c r="T142" s="30">
        <f>'Core Indicators'!EE142</f>
        <v>0</v>
      </c>
      <c r="U142" s="30">
        <f>'Core Indicators'!EM142</f>
        <v>0</v>
      </c>
      <c r="V142" s="30">
        <f>'Core Indicators'!FC142</f>
        <v>1</v>
      </c>
      <c r="W142" s="30" t="str">
        <f>'Core Indicators'!FK142</f>
        <v>x</v>
      </c>
      <c r="X142" s="30" t="str">
        <f>'Core Indicators'!FS142</f>
        <v>x</v>
      </c>
      <c r="Y142" s="30">
        <f>'Core Indicators'!GA142</f>
        <v>1</v>
      </c>
      <c r="Z142" s="30">
        <f>'Core Indicators'!GI142</f>
        <v>0</v>
      </c>
      <c r="AA142" s="30">
        <f>'Core Indicators'!GQ142</f>
        <v>0</v>
      </c>
      <c r="AB142" s="30">
        <f>'Core Indicators'!GY142</f>
        <v>0</v>
      </c>
      <c r="AC142" s="30">
        <f>'Core Indicators'!HG142</f>
        <v>0</v>
      </c>
      <c r="AD142" s="30">
        <f>'Core Indicators'!HO142</f>
        <v>0</v>
      </c>
      <c r="AE142" s="30">
        <f>'Core Indicators'!HW142</f>
        <v>0</v>
      </c>
      <c r="AF142" s="30">
        <f>'Core Indicators'!IE142</f>
        <v>0</v>
      </c>
      <c r="AG142" s="30">
        <f>'Core Indicators'!IM142</f>
        <v>3</v>
      </c>
    </row>
    <row r="143" spans="1:33" ht="19.350000000000001" customHeight="1">
      <c r="A143" s="139" t="str">
        <f>'Core Indicators'!A:A</f>
        <v>Conflict in Yemen</v>
      </c>
      <c r="B143" s="139" t="str">
        <f>'Core Indicators'!B:B</f>
        <v>Complex crisis</v>
      </c>
      <c r="C143" s="139" t="str">
        <f>'Core Indicators'!C143</f>
        <v>YEM001</v>
      </c>
      <c r="D143" s="139" t="str">
        <f>'Core Indicators'!D143</f>
        <v>Yemen</v>
      </c>
      <c r="E143" s="139" t="str">
        <f>'Core Indicators'!E143</f>
        <v>YEM</v>
      </c>
      <c r="F143" s="30">
        <f>'Core Indicators'!O143</f>
        <v>527970</v>
      </c>
      <c r="G143" s="30">
        <f>'Core Indicators'!W143</f>
        <v>30500000</v>
      </c>
      <c r="H143" s="30">
        <f>'Core Indicators'!AE143</f>
        <v>30500000</v>
      </c>
      <c r="I143" s="30">
        <f>'Core Indicators'!AM143</f>
        <v>3650000</v>
      </c>
      <c r="J143" s="30">
        <f>'Core Indicators'!AU143</f>
        <v>586</v>
      </c>
      <c r="K143" s="30">
        <f>'Core Indicators'!BC143</f>
        <v>111494</v>
      </c>
      <c r="L143" s="30">
        <f>'Core Indicators'!BK143</f>
        <v>12205</v>
      </c>
      <c r="M143" s="30" t="str">
        <f>'Core Indicators'!BS143</f>
        <v>x</v>
      </c>
      <c r="N143" s="30" t="str">
        <f>'Core Indicators'!CA143</f>
        <v>x</v>
      </c>
      <c r="O143" s="30" t="e">
        <f>'Core Indicators'!CI143</f>
        <v>#N/A</v>
      </c>
      <c r="P143" s="30" t="str">
        <f>'Core Indicators'!CQ143</f>
        <v>x</v>
      </c>
      <c r="Q143" s="30">
        <f>'Core Indicators'!DG143</f>
        <v>0</v>
      </c>
      <c r="R143" s="30">
        <f>'Core Indicators'!DO143</f>
        <v>6337000</v>
      </c>
      <c r="S143" s="30">
        <f>'Core Indicators'!DW143</f>
        <v>9800000</v>
      </c>
      <c r="T143" s="30">
        <f>'Core Indicators'!EE143</f>
        <v>14300000</v>
      </c>
      <c r="U143" s="30">
        <f>'Core Indicators'!EM143</f>
        <v>64000</v>
      </c>
      <c r="V143" s="30">
        <f>'Core Indicators'!FC143</f>
        <v>5</v>
      </c>
      <c r="W143" s="30" t="str">
        <f>'Core Indicators'!FK143</f>
        <v>x</v>
      </c>
      <c r="X143" s="30" t="str">
        <f>'Core Indicators'!FS143</f>
        <v>x</v>
      </c>
      <c r="Y143" s="30">
        <f>'Core Indicators'!GA143</f>
        <v>2</v>
      </c>
      <c r="Z143" s="30">
        <f>'Core Indicators'!GI143</f>
        <v>3</v>
      </c>
      <c r="AA143" s="30">
        <f>'Core Indicators'!GQ143</f>
        <v>3</v>
      </c>
      <c r="AB143" s="30">
        <f>'Core Indicators'!GY143</f>
        <v>3</v>
      </c>
      <c r="AC143" s="30">
        <f>'Core Indicators'!HG143</f>
        <v>2</v>
      </c>
      <c r="AD143" s="30">
        <f>'Core Indicators'!HO143</f>
        <v>3</v>
      </c>
      <c r="AE143" s="30">
        <f>'Core Indicators'!HW143</f>
        <v>3</v>
      </c>
      <c r="AF143" s="30">
        <f>'Core Indicators'!IE143</f>
        <v>3</v>
      </c>
      <c r="AG143" s="30">
        <f>'Core Indicators'!IM143</f>
        <v>3</v>
      </c>
    </row>
    <row r="144" spans="1:33" ht="19.350000000000001" customHeight="1">
      <c r="A144" s="139" t="str">
        <f>'Core Indicators'!A:A</f>
        <v>Mixed migration flows in Yemen</v>
      </c>
      <c r="B144" s="139" t="str">
        <f>'Core Indicators'!B:B</f>
        <v>International displacement</v>
      </c>
      <c r="C144" s="139" t="str">
        <f>'Core Indicators'!C144</f>
        <v>YEM002</v>
      </c>
      <c r="D144" s="139" t="str">
        <f>'Core Indicators'!D144</f>
        <v>Yemen</v>
      </c>
      <c r="E144" s="139" t="str">
        <f>'Core Indicators'!E144</f>
        <v>YEM</v>
      </c>
      <c r="F144" s="30">
        <f>'Core Indicators'!O144</f>
        <v>1240</v>
      </c>
      <c r="G144" s="30">
        <f>'Core Indicators'!W144</f>
        <v>4073000</v>
      </c>
      <c r="H144" s="30">
        <f>'Core Indicators'!AE144</f>
        <v>422000</v>
      </c>
      <c r="I144" s="30">
        <f>'Core Indicators'!AM144</f>
        <v>422000</v>
      </c>
      <c r="J144" s="30" t="str">
        <f>'Core Indicators'!AU144</f>
        <v>x</v>
      </c>
      <c r="K144" s="30">
        <f>'Core Indicators'!BC144</f>
        <v>552437</v>
      </c>
      <c r="L144" s="30">
        <f>'Core Indicators'!BK144</f>
        <v>17</v>
      </c>
      <c r="M144" s="30" t="str">
        <f>'Core Indicators'!BS144</f>
        <v>x</v>
      </c>
      <c r="N144" s="30" t="str">
        <f>'Core Indicators'!CA144</f>
        <v>x</v>
      </c>
      <c r="O144" s="30" t="e">
        <f>'Core Indicators'!CI144</f>
        <v>#N/A</v>
      </c>
      <c r="P144" s="30" t="str">
        <f>'Core Indicators'!CQ144</f>
        <v>x</v>
      </c>
      <c r="Q144" s="30">
        <f>'Core Indicators'!DG144</f>
        <v>3873000</v>
      </c>
      <c r="R144" s="30">
        <f>'Core Indicators'!DO144</f>
        <v>0</v>
      </c>
      <c r="S144" s="30">
        <f>'Core Indicators'!DW144</f>
        <v>245000</v>
      </c>
      <c r="T144" s="30">
        <f>'Core Indicators'!EE144</f>
        <v>177000</v>
      </c>
      <c r="U144" s="30">
        <f>'Core Indicators'!EM144</f>
        <v>0</v>
      </c>
      <c r="V144" s="30">
        <f>'Core Indicators'!FC144</f>
        <v>2</v>
      </c>
      <c r="W144" s="30" t="str">
        <f>'Core Indicators'!FK144</f>
        <v>x</v>
      </c>
      <c r="X144" s="30" t="str">
        <f>'Core Indicators'!FS144</f>
        <v>x</v>
      </c>
      <c r="Y144" s="30">
        <f>'Core Indicators'!GA144</f>
        <v>2</v>
      </c>
      <c r="Z144" s="30">
        <f>'Core Indicators'!GI144</f>
        <v>3</v>
      </c>
      <c r="AA144" s="30">
        <f>'Core Indicators'!GQ144</f>
        <v>3</v>
      </c>
      <c r="AB144" s="30">
        <f>'Core Indicators'!GY144</f>
        <v>3</v>
      </c>
      <c r="AC144" s="30">
        <f>'Core Indicators'!HG144</f>
        <v>2</v>
      </c>
      <c r="AD144" s="30">
        <f>'Core Indicators'!HO144</f>
        <v>3</v>
      </c>
      <c r="AE144" s="30">
        <f>'Core Indicators'!HW144</f>
        <v>3</v>
      </c>
      <c r="AF144" s="30">
        <f>'Core Indicators'!IE144</f>
        <v>3</v>
      </c>
      <c r="AG144" s="30">
        <f>'Core Indicators'!IM144</f>
        <v>3</v>
      </c>
    </row>
    <row r="145" spans="1:33">
      <c r="A145" s="139" t="str">
        <f>'Core Indicators'!A:A</f>
        <v>Drought in Zambia</v>
      </c>
      <c r="B145" s="139" t="str">
        <f>'Core Indicators'!B:B</f>
        <v>Drought</v>
      </c>
      <c r="C145" s="139" t="str">
        <f>'Core Indicators'!C145</f>
        <v>ZMB002</v>
      </c>
      <c r="D145" s="139" t="str">
        <f>'Core Indicators'!D145</f>
        <v>Zambia</v>
      </c>
      <c r="E145" s="139" t="str">
        <f>'Core Indicators'!E145</f>
        <v>ZMB</v>
      </c>
      <c r="F145" s="30">
        <f>'Core Indicators'!O145</f>
        <v>448388</v>
      </c>
      <c r="G145" s="30">
        <f>'Core Indicators'!W145</f>
        <v>6889000</v>
      </c>
      <c r="H145" s="30">
        <f>'Core Indicators'!AE145</f>
        <v>4363000</v>
      </c>
      <c r="I145" s="30">
        <f>'Core Indicators'!AM145</f>
        <v>0</v>
      </c>
      <c r="J145" s="30">
        <f>'Core Indicators'!AU145</f>
        <v>0</v>
      </c>
      <c r="K145" s="30">
        <f>'Core Indicators'!BC145</f>
        <v>0</v>
      </c>
      <c r="L145" s="30" t="str">
        <f>'Core Indicators'!BK145</f>
        <v>x</v>
      </c>
      <c r="M145" s="30">
        <f>'Core Indicators'!BS145</f>
        <v>0</v>
      </c>
      <c r="N145" s="30">
        <f>'Core Indicators'!CA145</f>
        <v>0</v>
      </c>
      <c r="O145" s="30" t="e">
        <f>'Core Indicators'!CI145</f>
        <v>#N/A</v>
      </c>
      <c r="P145" s="30" t="str">
        <f>'Core Indicators'!CQ145</f>
        <v>x</v>
      </c>
      <c r="Q145" s="30">
        <f>'Core Indicators'!DG145</f>
        <v>2526000</v>
      </c>
      <c r="R145" s="30">
        <f>'Core Indicators'!DO145</f>
        <v>2387000</v>
      </c>
      <c r="S145" s="30">
        <f>'Core Indicators'!DW145</f>
        <v>1651000</v>
      </c>
      <c r="T145" s="30">
        <f>'Core Indicators'!EE145</f>
        <v>33000</v>
      </c>
      <c r="U145" s="30">
        <f>'Core Indicators'!EM145</f>
        <v>0</v>
      </c>
      <c r="V145" s="30">
        <f>'Core Indicators'!FC145</f>
        <v>3</v>
      </c>
      <c r="W145" s="30" t="str">
        <f>'Core Indicators'!FK145</f>
        <v>x</v>
      </c>
      <c r="X145" s="30" t="str">
        <f>'Core Indicators'!FS145</f>
        <v>x</v>
      </c>
      <c r="Y145" s="30">
        <f>'Core Indicators'!GA145</f>
        <v>0</v>
      </c>
      <c r="Z145" s="30">
        <f>'Core Indicators'!GI145</f>
        <v>0</v>
      </c>
      <c r="AA145" s="30">
        <f>'Core Indicators'!GQ145</f>
        <v>0</v>
      </c>
      <c r="AB145" s="30">
        <f>'Core Indicators'!GY145</f>
        <v>0</v>
      </c>
      <c r="AC145" s="30">
        <f>'Core Indicators'!HG145</f>
        <v>0</v>
      </c>
      <c r="AD145" s="30">
        <f>'Core Indicators'!HO145</f>
        <v>0</v>
      </c>
      <c r="AE145" s="30">
        <f>'Core Indicators'!HW145</f>
        <v>0</v>
      </c>
      <c r="AF145" s="30">
        <f>'Core Indicators'!IE145</f>
        <v>0</v>
      </c>
      <c r="AG145" s="30">
        <f>'Core Indicators'!IM145</f>
        <v>1</v>
      </c>
    </row>
    <row r="146" spans="1:33">
      <c r="A146" s="139" t="str">
        <f>'Core Indicators'!A:A</f>
        <v>Complex crisis in Zimbabwe</v>
      </c>
      <c r="B146" s="139" t="str">
        <f>'Core Indicators'!B:B</f>
        <v>Complex crisis</v>
      </c>
      <c r="C146" s="139" t="str">
        <f>'Core Indicators'!C146</f>
        <v>ZWE001</v>
      </c>
      <c r="D146" s="139" t="str">
        <f>'Core Indicators'!D146</f>
        <v>Zimbabwe</v>
      </c>
      <c r="E146" s="139" t="str">
        <f>'Core Indicators'!E146</f>
        <v>ZWE</v>
      </c>
      <c r="F146" s="30">
        <f>'Core Indicators'!O146</f>
        <v>386847</v>
      </c>
      <c r="G146" s="30">
        <f>'Core Indicators'!W146</f>
        <v>14645000</v>
      </c>
      <c r="H146" s="30">
        <f>'Core Indicators'!AE146</f>
        <v>6800000</v>
      </c>
      <c r="I146" s="30">
        <f>'Core Indicators'!AM146</f>
        <v>21000</v>
      </c>
      <c r="J146" s="30">
        <f>'Core Indicators'!AU146</f>
        <v>0</v>
      </c>
      <c r="K146" s="30">
        <f>'Core Indicators'!BC146</f>
        <v>0</v>
      </c>
      <c r="L146" s="30">
        <f>'Core Indicators'!BK146</f>
        <v>15</v>
      </c>
      <c r="M146" s="30" t="str">
        <f>'Core Indicators'!BS146</f>
        <v>x</v>
      </c>
      <c r="N146" s="30" t="str">
        <f>'Core Indicators'!CA146</f>
        <v>x</v>
      </c>
      <c r="O146" s="30" t="e">
        <f>'Core Indicators'!CI146</f>
        <v>#N/A</v>
      </c>
      <c r="P146" s="30" t="str">
        <f>'Core Indicators'!CQ146</f>
        <v>x</v>
      </c>
      <c r="Q146" s="30">
        <f>'Core Indicators'!DG146</f>
        <v>7845000</v>
      </c>
      <c r="R146" s="30">
        <f>'Core Indicators'!DO146</f>
        <v>0</v>
      </c>
      <c r="S146" s="30">
        <f>'Core Indicators'!DW146</f>
        <v>6800000</v>
      </c>
      <c r="T146" s="30">
        <f>'Core Indicators'!EE146</f>
        <v>0</v>
      </c>
      <c r="U146" s="30">
        <f>'Core Indicators'!EM146</f>
        <v>0</v>
      </c>
      <c r="V146" s="30">
        <f>'Core Indicators'!FC146</f>
        <v>5</v>
      </c>
      <c r="W146" s="30" t="str">
        <f>'Core Indicators'!FK146</f>
        <v>x</v>
      </c>
      <c r="X146" s="30" t="str">
        <f>'Core Indicators'!FS146</f>
        <v>x</v>
      </c>
      <c r="Y146" s="30">
        <f>'Core Indicators'!GA146</f>
        <v>1</v>
      </c>
      <c r="Z146" s="30">
        <f>'Core Indicators'!GI146</f>
        <v>2</v>
      </c>
      <c r="AA146" s="30">
        <f>'Core Indicators'!GQ146</f>
        <v>0</v>
      </c>
      <c r="AB146" s="30">
        <f>'Core Indicators'!GY146</f>
        <v>0</v>
      </c>
      <c r="AC146" s="30">
        <f>'Core Indicators'!HG146</f>
        <v>0</v>
      </c>
      <c r="AD146" s="30">
        <f>'Core Indicators'!HO146</f>
        <v>2</v>
      </c>
      <c r="AE146" s="30">
        <f>'Core Indicators'!HW146</f>
        <v>0</v>
      </c>
      <c r="AF146" s="30">
        <f>'Core Indicators'!IE146</f>
        <v>2</v>
      </c>
      <c r="AG146" s="30">
        <f>'Core Indicators'!IM146</f>
        <v>0</v>
      </c>
    </row>
    <row r="147" spans="1:33">
      <c r="A147" s="139">
        <f>'Core Indicators'!A:A</f>
        <v>0</v>
      </c>
      <c r="B147" s="139">
        <f>'Core Indicators'!B:B</f>
        <v>0</v>
      </c>
      <c r="C147" s="139">
        <f>'Core Indicators'!C147</f>
        <v>0</v>
      </c>
      <c r="D147" s="139">
        <f>'Core Indicators'!D147</f>
        <v>0</v>
      </c>
      <c r="E147" s="139">
        <f>'Core Indicators'!E147</f>
        <v>0</v>
      </c>
      <c r="F147" s="30">
        <f>'Core Indicators'!O147</f>
        <v>0</v>
      </c>
      <c r="G147" s="30">
        <f>'Core Indicators'!W147</f>
        <v>0</v>
      </c>
      <c r="H147" s="30">
        <f>'Core Indicators'!AE147</f>
        <v>0</v>
      </c>
      <c r="I147" s="30">
        <f>'Core Indicators'!AM147</f>
        <v>0</v>
      </c>
      <c r="J147" s="30">
        <f>'Core Indicators'!AU147</f>
        <v>0</v>
      </c>
      <c r="K147" s="30">
        <f>'Core Indicators'!BC147</f>
        <v>0</v>
      </c>
      <c r="L147" s="30">
        <f>'Core Indicators'!BK147</f>
        <v>0</v>
      </c>
      <c r="M147" s="30">
        <f>'Core Indicators'!BS147</f>
        <v>0</v>
      </c>
      <c r="N147" s="30">
        <f>'Core Indicators'!CA147</f>
        <v>0</v>
      </c>
      <c r="O147" s="30">
        <f>'Core Indicators'!CI147</f>
        <v>0</v>
      </c>
      <c r="P147" s="30">
        <f>'Core Indicators'!CQ147</f>
        <v>0</v>
      </c>
      <c r="Q147" s="30">
        <f>'Core Indicators'!DG147</f>
        <v>0</v>
      </c>
      <c r="R147" s="30">
        <f>'Core Indicators'!DO147</f>
        <v>0</v>
      </c>
      <c r="S147" s="30">
        <f>'Core Indicators'!DW147</f>
        <v>0</v>
      </c>
      <c r="T147" s="30">
        <f>'Core Indicators'!EE147</f>
        <v>0</v>
      </c>
      <c r="U147" s="30">
        <f>'Core Indicators'!EM147</f>
        <v>0</v>
      </c>
      <c r="V147" s="30">
        <f>'Core Indicators'!FC147</f>
        <v>0</v>
      </c>
      <c r="W147" s="30">
        <f>'Core Indicators'!FK147</f>
        <v>0</v>
      </c>
      <c r="X147" s="30">
        <f>'Core Indicators'!FS147</f>
        <v>0</v>
      </c>
      <c r="Y147" s="30">
        <f>'Core Indicators'!GA147</f>
        <v>0</v>
      </c>
      <c r="Z147" s="30">
        <f>'Core Indicators'!GI147</f>
        <v>0</v>
      </c>
      <c r="AA147" s="30">
        <f>'Core Indicators'!GQ147</f>
        <v>0</v>
      </c>
      <c r="AB147" s="30">
        <f>'Core Indicators'!GY147</f>
        <v>0</v>
      </c>
      <c r="AC147" s="30">
        <f>'Core Indicators'!HG147</f>
        <v>0</v>
      </c>
      <c r="AD147" s="30">
        <f>'Core Indicators'!HO147</f>
        <v>0</v>
      </c>
      <c r="AE147" s="30">
        <f>'Core Indicators'!HW147</f>
        <v>0</v>
      </c>
      <c r="AF147" s="30">
        <f>'Core Indicators'!IE147</f>
        <v>0</v>
      </c>
      <c r="AG147" s="30">
        <f>'Core Indicators'!IM147</f>
        <v>0</v>
      </c>
    </row>
    <row r="148" spans="1:33">
      <c r="A148" s="139">
        <f>'Core Indicators'!A:A</f>
        <v>0</v>
      </c>
      <c r="B148" s="139">
        <f>'Core Indicators'!B:B</f>
        <v>0</v>
      </c>
      <c r="C148" s="139">
        <f>'Core Indicators'!C148</f>
        <v>0</v>
      </c>
      <c r="D148" s="139">
        <f>'Core Indicators'!D148</f>
        <v>0</v>
      </c>
      <c r="E148" s="139">
        <f>'Core Indicators'!E148</f>
        <v>0</v>
      </c>
      <c r="F148" s="30">
        <f>'Core Indicators'!O148</f>
        <v>0</v>
      </c>
      <c r="G148" s="30">
        <f>'Core Indicators'!W148</f>
        <v>0</v>
      </c>
      <c r="H148" s="30">
        <f>'Core Indicators'!AE148</f>
        <v>0</v>
      </c>
      <c r="I148" s="30">
        <f>'Core Indicators'!AM148</f>
        <v>0</v>
      </c>
      <c r="J148" s="30">
        <f>'Core Indicators'!AU148</f>
        <v>0</v>
      </c>
      <c r="K148" s="30">
        <f>'Core Indicators'!BC148</f>
        <v>0</v>
      </c>
      <c r="L148" s="30">
        <f>'Core Indicators'!BK148</f>
        <v>0</v>
      </c>
      <c r="M148" s="30">
        <f>'Core Indicators'!BS148</f>
        <v>0</v>
      </c>
      <c r="N148" s="30">
        <f>'Core Indicators'!CA148</f>
        <v>0</v>
      </c>
      <c r="O148" s="30">
        <f>'Core Indicators'!CI148</f>
        <v>0</v>
      </c>
      <c r="P148" s="30">
        <f>'Core Indicators'!CQ148</f>
        <v>0</v>
      </c>
      <c r="Q148" s="30">
        <f>'Core Indicators'!DG148</f>
        <v>0</v>
      </c>
      <c r="R148" s="30">
        <f>'Core Indicators'!DO148</f>
        <v>0</v>
      </c>
      <c r="S148" s="30">
        <f>'Core Indicators'!DW148</f>
        <v>0</v>
      </c>
      <c r="T148" s="30">
        <f>'Core Indicators'!EE148</f>
        <v>0</v>
      </c>
      <c r="U148" s="30">
        <f>'Core Indicators'!EM148</f>
        <v>0</v>
      </c>
      <c r="V148" s="30">
        <f>'Core Indicators'!FC148</f>
        <v>0</v>
      </c>
      <c r="W148" s="30">
        <f>'Core Indicators'!FK148</f>
        <v>0</v>
      </c>
      <c r="X148" s="30">
        <f>'Core Indicators'!FS148</f>
        <v>0</v>
      </c>
      <c r="Y148" s="30">
        <f>'Core Indicators'!GA148</f>
        <v>0</v>
      </c>
      <c r="Z148" s="30">
        <f>'Core Indicators'!GI148</f>
        <v>0</v>
      </c>
      <c r="AA148" s="30">
        <f>'Core Indicators'!GQ148</f>
        <v>0</v>
      </c>
      <c r="AB148" s="30">
        <f>'Core Indicators'!GY148</f>
        <v>0</v>
      </c>
      <c r="AC148" s="30">
        <f>'Core Indicators'!HG148</f>
        <v>0</v>
      </c>
      <c r="AD148" s="30">
        <f>'Core Indicators'!HO148</f>
        <v>0</v>
      </c>
      <c r="AE148" s="30">
        <f>'Core Indicators'!HW148</f>
        <v>0</v>
      </c>
      <c r="AF148" s="30">
        <f>'Core Indicators'!IE148</f>
        <v>0</v>
      </c>
      <c r="AG148" s="30">
        <f>'Core Indicators'!IM148</f>
        <v>0</v>
      </c>
    </row>
    <row r="149" spans="1:33">
      <c r="A149" s="139">
        <f>'Core Indicators'!A:A</f>
        <v>0</v>
      </c>
      <c r="B149" s="139">
        <f>'Core Indicators'!B:B</f>
        <v>0</v>
      </c>
      <c r="C149" s="139">
        <f>'Core Indicators'!C149</f>
        <v>0</v>
      </c>
      <c r="D149" s="139">
        <f>'Core Indicators'!D149</f>
        <v>0</v>
      </c>
      <c r="E149" s="139">
        <f>'Core Indicators'!E149</f>
        <v>0</v>
      </c>
      <c r="F149" s="30">
        <f>'Core Indicators'!O149</f>
        <v>0</v>
      </c>
      <c r="G149" s="30">
        <f>'Core Indicators'!W149</f>
        <v>0</v>
      </c>
      <c r="H149" s="30">
        <f>'Core Indicators'!AE149</f>
        <v>0</v>
      </c>
      <c r="I149" s="30">
        <f>'Core Indicators'!AM149</f>
        <v>0</v>
      </c>
      <c r="J149" s="30">
        <f>'Core Indicators'!AU149</f>
        <v>0</v>
      </c>
      <c r="K149" s="30">
        <f>'Core Indicators'!BC149</f>
        <v>0</v>
      </c>
      <c r="L149" s="30">
        <f>'Core Indicators'!BK149</f>
        <v>0</v>
      </c>
      <c r="M149" s="30">
        <f>'Core Indicators'!BS149</f>
        <v>0</v>
      </c>
      <c r="N149" s="30">
        <f>'Core Indicators'!CA149</f>
        <v>0</v>
      </c>
      <c r="O149" s="30">
        <f>'Core Indicators'!CI149</f>
        <v>0</v>
      </c>
      <c r="P149" s="30">
        <f>'Core Indicators'!CQ149</f>
        <v>0</v>
      </c>
      <c r="Q149" s="30">
        <f>'Core Indicators'!DG149</f>
        <v>0</v>
      </c>
      <c r="R149" s="30">
        <f>'Core Indicators'!DO149</f>
        <v>0</v>
      </c>
      <c r="S149" s="30">
        <f>'Core Indicators'!DW149</f>
        <v>0</v>
      </c>
      <c r="T149" s="30">
        <f>'Core Indicators'!EE149</f>
        <v>0</v>
      </c>
      <c r="U149" s="30">
        <f>'Core Indicators'!EM149</f>
        <v>0</v>
      </c>
      <c r="V149" s="30">
        <f>'Core Indicators'!FC149</f>
        <v>0</v>
      </c>
      <c r="W149" s="30">
        <f>'Core Indicators'!FK149</f>
        <v>0</v>
      </c>
      <c r="X149" s="30">
        <f>'Core Indicators'!FS149</f>
        <v>0</v>
      </c>
      <c r="Y149" s="30">
        <f>'Core Indicators'!GA149</f>
        <v>0</v>
      </c>
      <c r="Z149" s="30">
        <f>'Core Indicators'!GI149</f>
        <v>0</v>
      </c>
      <c r="AA149" s="30">
        <f>'Core Indicators'!GQ149</f>
        <v>0</v>
      </c>
      <c r="AB149" s="30">
        <f>'Core Indicators'!GY149</f>
        <v>0</v>
      </c>
      <c r="AC149" s="30">
        <f>'Core Indicators'!HG149</f>
        <v>0</v>
      </c>
      <c r="AD149" s="30">
        <f>'Core Indicators'!HO149</f>
        <v>0</v>
      </c>
      <c r="AE149" s="30">
        <f>'Core Indicators'!HW149</f>
        <v>0</v>
      </c>
      <c r="AF149" s="30">
        <f>'Core Indicators'!IE149</f>
        <v>0</v>
      </c>
      <c r="AG149" s="30">
        <f>'Core Indicators'!IM149</f>
        <v>0</v>
      </c>
    </row>
    <row r="150" spans="1:33">
      <c r="A150" s="139">
        <f>'Core Indicators'!A:A</f>
        <v>0</v>
      </c>
      <c r="B150" s="139">
        <f>'Core Indicators'!B:B</f>
        <v>0</v>
      </c>
      <c r="C150" s="139">
        <f>'Core Indicators'!C150</f>
        <v>0</v>
      </c>
      <c r="D150" s="139">
        <f>'Core Indicators'!D150</f>
        <v>0</v>
      </c>
      <c r="E150" s="139">
        <f>'Core Indicators'!E150</f>
        <v>0</v>
      </c>
      <c r="F150" s="30">
        <f>'Core Indicators'!O150</f>
        <v>0</v>
      </c>
      <c r="G150" s="30">
        <f>'Core Indicators'!W150</f>
        <v>0</v>
      </c>
      <c r="H150" s="30">
        <f>'Core Indicators'!AE150</f>
        <v>0</v>
      </c>
      <c r="I150" s="30">
        <f>'Core Indicators'!AM150</f>
        <v>0</v>
      </c>
      <c r="J150" s="30">
        <f>'Core Indicators'!AU150</f>
        <v>0</v>
      </c>
      <c r="K150" s="30">
        <f>'Core Indicators'!BC150</f>
        <v>0</v>
      </c>
      <c r="L150" s="30">
        <f>'Core Indicators'!BK150</f>
        <v>0</v>
      </c>
      <c r="M150" s="30">
        <f>'Core Indicators'!BS150</f>
        <v>0</v>
      </c>
      <c r="N150" s="30">
        <f>'Core Indicators'!CA150</f>
        <v>0</v>
      </c>
      <c r="O150" s="30">
        <f>'Core Indicators'!CI150</f>
        <v>0</v>
      </c>
      <c r="P150" s="30">
        <f>'Core Indicators'!CQ150</f>
        <v>0</v>
      </c>
      <c r="Q150" s="30">
        <f>'Core Indicators'!DG150</f>
        <v>0</v>
      </c>
      <c r="R150" s="30">
        <f>'Core Indicators'!DO150</f>
        <v>0</v>
      </c>
      <c r="S150" s="30">
        <f>'Core Indicators'!DW150</f>
        <v>0</v>
      </c>
      <c r="T150" s="30">
        <f>'Core Indicators'!EE150</f>
        <v>0</v>
      </c>
      <c r="U150" s="30">
        <f>'Core Indicators'!EM150</f>
        <v>0</v>
      </c>
      <c r="V150" s="30">
        <f>'Core Indicators'!FC150</f>
        <v>0</v>
      </c>
      <c r="W150" s="30">
        <f>'Core Indicators'!FK150</f>
        <v>0</v>
      </c>
      <c r="X150" s="30">
        <f>'Core Indicators'!FS150</f>
        <v>0</v>
      </c>
      <c r="Y150" s="30">
        <f>'Core Indicators'!GA150</f>
        <v>0</v>
      </c>
      <c r="Z150" s="30">
        <f>'Core Indicators'!GI150</f>
        <v>0</v>
      </c>
      <c r="AA150" s="30">
        <f>'Core Indicators'!GQ150</f>
        <v>0</v>
      </c>
      <c r="AB150" s="30">
        <f>'Core Indicators'!GY150</f>
        <v>0</v>
      </c>
      <c r="AC150" s="30">
        <f>'Core Indicators'!HG150</f>
        <v>0</v>
      </c>
      <c r="AD150" s="30">
        <f>'Core Indicators'!HO150</f>
        <v>0</v>
      </c>
      <c r="AE150" s="30">
        <f>'Core Indicators'!HW150</f>
        <v>0</v>
      </c>
      <c r="AF150" s="30">
        <f>'Core Indicators'!IE150</f>
        <v>0</v>
      </c>
      <c r="AG150" s="30">
        <f>'Core Indicators'!IM150</f>
        <v>0</v>
      </c>
    </row>
    <row r="151" spans="1:33">
      <c r="A151" s="139">
        <f>'Core Indicators'!A:A</f>
        <v>0</v>
      </c>
      <c r="B151" s="139">
        <f>'Core Indicators'!B:B</f>
        <v>0</v>
      </c>
      <c r="C151" s="139">
        <f>'Core Indicators'!C151</f>
        <v>0</v>
      </c>
      <c r="D151" s="139">
        <f>'Core Indicators'!D151</f>
        <v>0</v>
      </c>
      <c r="E151" s="139">
        <f>'Core Indicators'!E151</f>
        <v>0</v>
      </c>
      <c r="F151" s="30">
        <f>'Core Indicators'!O151</f>
        <v>0</v>
      </c>
      <c r="G151" s="30">
        <f>'Core Indicators'!W151</f>
        <v>0</v>
      </c>
      <c r="H151" s="30">
        <f>'Core Indicators'!AE151</f>
        <v>0</v>
      </c>
      <c r="I151" s="30">
        <f>'Core Indicators'!AM151</f>
        <v>0</v>
      </c>
      <c r="J151" s="30">
        <f>'Core Indicators'!AU151</f>
        <v>0</v>
      </c>
      <c r="K151" s="30">
        <f>'Core Indicators'!BC151</f>
        <v>0</v>
      </c>
      <c r="L151" s="30">
        <f>'Core Indicators'!BK151</f>
        <v>0</v>
      </c>
      <c r="M151" s="30">
        <f>'Core Indicators'!BS151</f>
        <v>0</v>
      </c>
      <c r="N151" s="30">
        <f>'Core Indicators'!CA151</f>
        <v>0</v>
      </c>
      <c r="O151" s="30">
        <f>'Core Indicators'!CI151</f>
        <v>0</v>
      </c>
      <c r="P151" s="30">
        <f>'Core Indicators'!CQ151</f>
        <v>0</v>
      </c>
      <c r="Q151" s="30">
        <f>'Core Indicators'!DG151</f>
        <v>0</v>
      </c>
      <c r="R151" s="30">
        <f>'Core Indicators'!DO151</f>
        <v>0</v>
      </c>
      <c r="S151" s="30">
        <f>'Core Indicators'!DW151</f>
        <v>0</v>
      </c>
      <c r="T151" s="30">
        <f>'Core Indicators'!EE151</f>
        <v>0</v>
      </c>
      <c r="U151" s="30">
        <f>'Core Indicators'!EM151</f>
        <v>0</v>
      </c>
      <c r="V151" s="30">
        <f>'Core Indicators'!FC151</f>
        <v>0</v>
      </c>
      <c r="W151" s="30">
        <f>'Core Indicators'!FK151</f>
        <v>0</v>
      </c>
      <c r="X151" s="30">
        <f>'Core Indicators'!FS151</f>
        <v>0</v>
      </c>
      <c r="Y151" s="30">
        <f>'Core Indicators'!GA151</f>
        <v>0</v>
      </c>
      <c r="Z151" s="30">
        <f>'Core Indicators'!GI151</f>
        <v>0</v>
      </c>
      <c r="AA151" s="30">
        <f>'Core Indicators'!GQ151</f>
        <v>0</v>
      </c>
      <c r="AB151" s="30">
        <f>'Core Indicators'!GY151</f>
        <v>0</v>
      </c>
      <c r="AC151" s="30">
        <f>'Core Indicators'!HG151</f>
        <v>0</v>
      </c>
      <c r="AD151" s="30">
        <f>'Core Indicators'!HO151</f>
        <v>0</v>
      </c>
      <c r="AE151" s="30">
        <f>'Core Indicators'!HW151</f>
        <v>0</v>
      </c>
      <c r="AF151" s="30">
        <f>'Core Indicators'!IE151</f>
        <v>0</v>
      </c>
      <c r="AG151" s="30">
        <f>'Core Indicators'!IM151</f>
        <v>0</v>
      </c>
    </row>
    <row r="152" spans="1:33">
      <c r="A152" s="139">
        <f>'Core Indicators'!A:A</f>
        <v>0</v>
      </c>
      <c r="B152" s="139">
        <f>'Core Indicators'!B:B</f>
        <v>0</v>
      </c>
      <c r="C152" s="139">
        <f>'Core Indicators'!C152</f>
        <v>0</v>
      </c>
      <c r="D152" s="139">
        <f>'Core Indicators'!D152</f>
        <v>0</v>
      </c>
      <c r="E152" s="139">
        <f>'Core Indicators'!E152</f>
        <v>0</v>
      </c>
      <c r="F152" s="30">
        <f>'Core Indicators'!O152</f>
        <v>0</v>
      </c>
      <c r="G152" s="30">
        <f>'Core Indicators'!W152</f>
        <v>0</v>
      </c>
      <c r="H152" s="30">
        <f>'Core Indicators'!AE152</f>
        <v>0</v>
      </c>
      <c r="I152" s="30">
        <f>'Core Indicators'!AM152</f>
        <v>0</v>
      </c>
      <c r="J152" s="30">
        <f>'Core Indicators'!AU152</f>
        <v>0</v>
      </c>
      <c r="K152" s="30">
        <f>'Core Indicators'!BC152</f>
        <v>0</v>
      </c>
      <c r="L152" s="30">
        <f>'Core Indicators'!BK152</f>
        <v>0</v>
      </c>
      <c r="M152" s="30">
        <f>'Core Indicators'!BS152</f>
        <v>0</v>
      </c>
      <c r="N152" s="30">
        <f>'Core Indicators'!CA152</f>
        <v>0</v>
      </c>
      <c r="O152" s="30">
        <f>'Core Indicators'!CI152</f>
        <v>0</v>
      </c>
      <c r="P152" s="30">
        <f>'Core Indicators'!CQ152</f>
        <v>0</v>
      </c>
      <c r="Q152" s="30">
        <f>'Core Indicators'!DG152</f>
        <v>0</v>
      </c>
      <c r="R152" s="30">
        <f>'Core Indicators'!DO152</f>
        <v>0</v>
      </c>
      <c r="S152" s="30">
        <f>'Core Indicators'!DW152</f>
        <v>0</v>
      </c>
      <c r="T152" s="30">
        <f>'Core Indicators'!EE152</f>
        <v>0</v>
      </c>
      <c r="U152" s="30">
        <f>'Core Indicators'!EM152</f>
        <v>0</v>
      </c>
      <c r="V152" s="30">
        <f>'Core Indicators'!FC152</f>
        <v>0</v>
      </c>
      <c r="W152" s="30">
        <f>'Core Indicators'!FK152</f>
        <v>0</v>
      </c>
      <c r="X152" s="30">
        <f>'Core Indicators'!FS152</f>
        <v>0</v>
      </c>
      <c r="Y152" s="30">
        <f>'Core Indicators'!GA152</f>
        <v>0</v>
      </c>
      <c r="Z152" s="30">
        <f>'Core Indicators'!GI152</f>
        <v>0</v>
      </c>
      <c r="AA152" s="30">
        <f>'Core Indicators'!GQ152</f>
        <v>0</v>
      </c>
      <c r="AB152" s="30">
        <f>'Core Indicators'!GY152</f>
        <v>0</v>
      </c>
      <c r="AC152" s="30">
        <f>'Core Indicators'!HG152</f>
        <v>0</v>
      </c>
      <c r="AD152" s="30">
        <f>'Core Indicators'!HO152</f>
        <v>0</v>
      </c>
      <c r="AE152" s="30">
        <f>'Core Indicators'!HW152</f>
        <v>0</v>
      </c>
      <c r="AF152" s="30">
        <f>'Core Indicators'!IE152</f>
        <v>0</v>
      </c>
      <c r="AG152" s="30">
        <f>'Core Indicators'!IM152</f>
        <v>0</v>
      </c>
    </row>
    <row r="153" spans="1:33">
      <c r="A153" s="139">
        <f>'Core Indicators'!A:A</f>
        <v>0</v>
      </c>
      <c r="B153" s="139">
        <f>'Core Indicators'!B:B</f>
        <v>0</v>
      </c>
      <c r="C153" s="139">
        <f>'Core Indicators'!C153</f>
        <v>0</v>
      </c>
      <c r="D153" s="139">
        <f>'Core Indicators'!D153</f>
        <v>0</v>
      </c>
      <c r="E153" s="139">
        <f>'Core Indicators'!E153</f>
        <v>0</v>
      </c>
      <c r="F153" s="30">
        <f>'Core Indicators'!O153</f>
        <v>0</v>
      </c>
      <c r="G153" s="30">
        <f>'Core Indicators'!W153</f>
        <v>0</v>
      </c>
      <c r="H153" s="30">
        <f>'Core Indicators'!AE153</f>
        <v>0</v>
      </c>
      <c r="I153" s="30">
        <f>'Core Indicators'!AM153</f>
        <v>0</v>
      </c>
      <c r="J153" s="30">
        <f>'Core Indicators'!AU153</f>
        <v>0</v>
      </c>
      <c r="K153" s="30">
        <f>'Core Indicators'!BC153</f>
        <v>0</v>
      </c>
      <c r="L153" s="30">
        <f>'Core Indicators'!BK153</f>
        <v>0</v>
      </c>
      <c r="M153" s="30">
        <f>'Core Indicators'!BS153</f>
        <v>0</v>
      </c>
      <c r="N153" s="30">
        <f>'Core Indicators'!CA153</f>
        <v>0</v>
      </c>
      <c r="O153" s="30">
        <f>'Core Indicators'!CI153</f>
        <v>0</v>
      </c>
      <c r="P153" s="30">
        <f>'Core Indicators'!CQ153</f>
        <v>0</v>
      </c>
      <c r="Q153" s="30">
        <f>'Core Indicators'!DG153</f>
        <v>0</v>
      </c>
      <c r="R153" s="30">
        <f>'Core Indicators'!DO153</f>
        <v>0</v>
      </c>
      <c r="S153" s="30">
        <f>'Core Indicators'!DW153</f>
        <v>0</v>
      </c>
      <c r="T153" s="30">
        <f>'Core Indicators'!EE153</f>
        <v>0</v>
      </c>
      <c r="U153" s="30">
        <f>'Core Indicators'!EM153</f>
        <v>0</v>
      </c>
      <c r="V153" s="30">
        <f>'Core Indicators'!FC153</f>
        <v>0</v>
      </c>
      <c r="W153" s="30">
        <f>'Core Indicators'!FK153</f>
        <v>0</v>
      </c>
      <c r="X153" s="30">
        <f>'Core Indicators'!FS153</f>
        <v>0</v>
      </c>
      <c r="Y153" s="30">
        <f>'Core Indicators'!GA153</f>
        <v>0</v>
      </c>
      <c r="Z153" s="30">
        <f>'Core Indicators'!GI153</f>
        <v>0</v>
      </c>
      <c r="AA153" s="30">
        <f>'Core Indicators'!GQ153</f>
        <v>0</v>
      </c>
      <c r="AB153" s="30">
        <f>'Core Indicators'!GY153</f>
        <v>0</v>
      </c>
      <c r="AC153" s="30">
        <f>'Core Indicators'!HG153</f>
        <v>0</v>
      </c>
      <c r="AD153" s="30">
        <f>'Core Indicators'!HO153</f>
        <v>0</v>
      </c>
      <c r="AE153" s="30">
        <f>'Core Indicators'!HW153</f>
        <v>0</v>
      </c>
      <c r="AF153" s="30">
        <f>'Core Indicators'!IE153</f>
        <v>0</v>
      </c>
      <c r="AG153" s="30">
        <f>'Core Indicators'!IM153</f>
        <v>0</v>
      </c>
    </row>
    <row r="154" spans="1:33">
      <c r="A154" s="139">
        <f>'Core Indicators'!A:A</f>
        <v>0</v>
      </c>
      <c r="B154" s="139">
        <f>'Core Indicators'!B:B</f>
        <v>0</v>
      </c>
      <c r="C154" s="139">
        <f>'Core Indicators'!C154</f>
        <v>0</v>
      </c>
      <c r="D154" s="139">
        <f>'Core Indicators'!D154</f>
        <v>0</v>
      </c>
      <c r="E154" s="139">
        <f>'Core Indicators'!E154</f>
        <v>0</v>
      </c>
      <c r="F154" s="30">
        <f>'Core Indicators'!O154</f>
        <v>0</v>
      </c>
      <c r="G154" s="30">
        <f>'Core Indicators'!W154</f>
        <v>0</v>
      </c>
      <c r="H154" s="30">
        <f>'Core Indicators'!AE154</f>
        <v>0</v>
      </c>
      <c r="I154" s="30">
        <f>'Core Indicators'!AM154</f>
        <v>0</v>
      </c>
      <c r="J154" s="30">
        <f>'Core Indicators'!AU154</f>
        <v>0</v>
      </c>
      <c r="K154" s="30">
        <f>'Core Indicators'!BC154</f>
        <v>0</v>
      </c>
      <c r="L154" s="30">
        <f>'Core Indicators'!BK154</f>
        <v>0</v>
      </c>
      <c r="M154" s="30">
        <f>'Core Indicators'!BS154</f>
        <v>0</v>
      </c>
      <c r="N154" s="30">
        <f>'Core Indicators'!CA154</f>
        <v>0</v>
      </c>
      <c r="O154" s="30">
        <f>'Core Indicators'!CI154</f>
        <v>0</v>
      </c>
      <c r="P154" s="30">
        <f>'Core Indicators'!CQ154</f>
        <v>0</v>
      </c>
      <c r="Q154" s="30">
        <f>'Core Indicators'!DG154</f>
        <v>0</v>
      </c>
      <c r="R154" s="30">
        <f>'Core Indicators'!DO154</f>
        <v>0</v>
      </c>
      <c r="S154" s="30">
        <f>'Core Indicators'!DW154</f>
        <v>0</v>
      </c>
      <c r="T154" s="30">
        <f>'Core Indicators'!EE154</f>
        <v>0</v>
      </c>
      <c r="U154" s="30">
        <f>'Core Indicators'!EM154</f>
        <v>0</v>
      </c>
      <c r="V154" s="30">
        <f>'Core Indicators'!FC154</f>
        <v>0</v>
      </c>
      <c r="W154" s="30">
        <f>'Core Indicators'!FK154</f>
        <v>0</v>
      </c>
      <c r="X154" s="30">
        <f>'Core Indicators'!FS154</f>
        <v>0</v>
      </c>
      <c r="Y154" s="30">
        <f>'Core Indicators'!GA154</f>
        <v>0</v>
      </c>
      <c r="Z154" s="30">
        <f>'Core Indicators'!GI154</f>
        <v>0</v>
      </c>
      <c r="AA154" s="30">
        <f>'Core Indicators'!GQ154</f>
        <v>0</v>
      </c>
      <c r="AB154" s="30">
        <f>'Core Indicators'!GY154</f>
        <v>0</v>
      </c>
      <c r="AC154" s="30">
        <f>'Core Indicators'!HG154</f>
        <v>0</v>
      </c>
      <c r="AD154" s="30">
        <f>'Core Indicators'!HO154</f>
        <v>0</v>
      </c>
      <c r="AE154" s="30">
        <f>'Core Indicators'!HW154</f>
        <v>0</v>
      </c>
      <c r="AF154" s="30">
        <f>'Core Indicators'!IE154</f>
        <v>0</v>
      </c>
      <c r="AG154" s="30">
        <f>'Core Indicators'!IM154</f>
        <v>0</v>
      </c>
    </row>
    <row r="155" spans="1:33">
      <c r="A155" s="139">
        <f>'Core Indicators'!A:A</f>
        <v>0</v>
      </c>
      <c r="B155" s="139">
        <f>'Core Indicators'!B:B</f>
        <v>0</v>
      </c>
      <c r="C155" s="139">
        <f>'Core Indicators'!C155</f>
        <v>0</v>
      </c>
      <c r="D155" s="139">
        <f>'Core Indicators'!D155</f>
        <v>0</v>
      </c>
      <c r="E155" s="139">
        <f>'Core Indicators'!E155</f>
        <v>0</v>
      </c>
      <c r="F155" s="30">
        <f>'Core Indicators'!O155</f>
        <v>0</v>
      </c>
      <c r="G155" s="30">
        <f>'Core Indicators'!W155</f>
        <v>0</v>
      </c>
      <c r="H155" s="30">
        <f>'Core Indicators'!AE155</f>
        <v>0</v>
      </c>
      <c r="I155" s="30">
        <f>'Core Indicators'!AM155</f>
        <v>0</v>
      </c>
      <c r="J155" s="30">
        <f>'Core Indicators'!AU155</f>
        <v>0</v>
      </c>
      <c r="K155" s="30">
        <f>'Core Indicators'!BC155</f>
        <v>0</v>
      </c>
      <c r="L155" s="30">
        <f>'Core Indicators'!BK155</f>
        <v>0</v>
      </c>
      <c r="M155" s="30">
        <f>'Core Indicators'!BS155</f>
        <v>0</v>
      </c>
      <c r="N155" s="30">
        <f>'Core Indicators'!CA155</f>
        <v>0</v>
      </c>
      <c r="O155" s="30">
        <f>'Core Indicators'!CI155</f>
        <v>0</v>
      </c>
      <c r="P155" s="30">
        <f>'Core Indicators'!CQ155</f>
        <v>0</v>
      </c>
      <c r="Q155" s="30">
        <f>'Core Indicators'!DG155</f>
        <v>0</v>
      </c>
      <c r="R155" s="30">
        <f>'Core Indicators'!DO155</f>
        <v>0</v>
      </c>
      <c r="S155" s="30">
        <f>'Core Indicators'!DW155</f>
        <v>0</v>
      </c>
      <c r="T155" s="30">
        <f>'Core Indicators'!EE155</f>
        <v>0</v>
      </c>
      <c r="U155" s="30">
        <f>'Core Indicators'!EM155</f>
        <v>0</v>
      </c>
      <c r="V155" s="30">
        <f>'Core Indicators'!FC155</f>
        <v>0</v>
      </c>
      <c r="W155" s="30">
        <f>'Core Indicators'!FK155</f>
        <v>0</v>
      </c>
      <c r="X155" s="30">
        <f>'Core Indicators'!FS155</f>
        <v>0</v>
      </c>
      <c r="Y155" s="30">
        <f>'Core Indicators'!GA155</f>
        <v>0</v>
      </c>
      <c r="Z155" s="30">
        <f>'Core Indicators'!GI155</f>
        <v>0</v>
      </c>
      <c r="AA155" s="30">
        <f>'Core Indicators'!GQ155</f>
        <v>0</v>
      </c>
      <c r="AB155" s="30">
        <f>'Core Indicators'!GY155</f>
        <v>0</v>
      </c>
      <c r="AC155" s="30">
        <f>'Core Indicators'!HG155</f>
        <v>0</v>
      </c>
      <c r="AD155" s="30">
        <f>'Core Indicators'!HO155</f>
        <v>0</v>
      </c>
      <c r="AE155" s="30">
        <f>'Core Indicators'!HW155</f>
        <v>0</v>
      </c>
      <c r="AF155" s="30">
        <f>'Core Indicators'!IE155</f>
        <v>0</v>
      </c>
      <c r="AG155" s="30">
        <f>'Core Indicators'!IM155</f>
        <v>0</v>
      </c>
    </row>
    <row r="156" spans="1:33">
      <c r="A156" s="139">
        <f>'Core Indicators'!A:A</f>
        <v>0</v>
      </c>
      <c r="B156" s="139">
        <f>'Core Indicators'!B:B</f>
        <v>0</v>
      </c>
      <c r="C156" s="139">
        <f>'Core Indicators'!C156</f>
        <v>0</v>
      </c>
      <c r="D156" s="139">
        <f>'Core Indicators'!D156</f>
        <v>0</v>
      </c>
      <c r="E156" s="139">
        <f>'Core Indicators'!E156</f>
        <v>0</v>
      </c>
      <c r="F156" s="30">
        <f>'Core Indicators'!O156</f>
        <v>0</v>
      </c>
      <c r="G156" s="30">
        <f>'Core Indicators'!W156</f>
        <v>0</v>
      </c>
      <c r="H156" s="30">
        <f>'Core Indicators'!AE156</f>
        <v>0</v>
      </c>
      <c r="I156" s="30">
        <f>'Core Indicators'!AM156</f>
        <v>0</v>
      </c>
      <c r="J156" s="30">
        <f>'Core Indicators'!AU156</f>
        <v>0</v>
      </c>
      <c r="K156" s="30">
        <f>'Core Indicators'!BC156</f>
        <v>0</v>
      </c>
      <c r="L156" s="30">
        <f>'Core Indicators'!BK156</f>
        <v>0</v>
      </c>
      <c r="M156" s="30">
        <f>'Core Indicators'!BS156</f>
        <v>0</v>
      </c>
      <c r="N156" s="30">
        <f>'Core Indicators'!CA156</f>
        <v>0</v>
      </c>
      <c r="O156" s="30">
        <f>'Core Indicators'!CI156</f>
        <v>0</v>
      </c>
      <c r="P156" s="30">
        <f>'Core Indicators'!CQ156</f>
        <v>0</v>
      </c>
      <c r="Q156" s="30">
        <f>'Core Indicators'!DG156</f>
        <v>0</v>
      </c>
      <c r="R156" s="30">
        <f>'Core Indicators'!DO156</f>
        <v>0</v>
      </c>
      <c r="S156" s="30">
        <f>'Core Indicators'!DW156</f>
        <v>0</v>
      </c>
      <c r="T156" s="30">
        <f>'Core Indicators'!EE156</f>
        <v>0</v>
      </c>
      <c r="U156" s="30">
        <f>'Core Indicators'!EM156</f>
        <v>0</v>
      </c>
      <c r="V156" s="30">
        <f>'Core Indicators'!FC156</f>
        <v>0</v>
      </c>
      <c r="W156" s="30">
        <f>'Core Indicators'!FK156</f>
        <v>0</v>
      </c>
      <c r="X156" s="30">
        <f>'Core Indicators'!FS156</f>
        <v>0</v>
      </c>
      <c r="Y156" s="30">
        <f>'Core Indicators'!GA156</f>
        <v>0</v>
      </c>
      <c r="Z156" s="30">
        <f>'Core Indicators'!GI156</f>
        <v>0</v>
      </c>
      <c r="AA156" s="30">
        <f>'Core Indicators'!GQ156</f>
        <v>0</v>
      </c>
      <c r="AB156" s="30">
        <f>'Core Indicators'!GY156</f>
        <v>0</v>
      </c>
      <c r="AC156" s="30">
        <f>'Core Indicators'!HG156</f>
        <v>0</v>
      </c>
      <c r="AD156" s="30">
        <f>'Core Indicators'!HO156</f>
        <v>0</v>
      </c>
      <c r="AE156" s="30">
        <f>'Core Indicators'!HW156</f>
        <v>0</v>
      </c>
      <c r="AF156" s="30">
        <f>'Core Indicators'!IE156</f>
        <v>0</v>
      </c>
      <c r="AG156" s="30">
        <f>'Core Indicators'!IM156</f>
        <v>0</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3" ma:contentTypeDescription="Create a new document." ma:contentTypeScope="" ma:versionID="77ee74afe20f47fecfbc5f14f91a70a5">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3928e9bb0780675ab5731391e477da04"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Props1.xml><?xml version="1.0" encoding="utf-8"?>
<ds:datastoreItem xmlns:ds="http://schemas.openxmlformats.org/officeDocument/2006/customXml" ds:itemID="{A47877B7-0075-4A69-9FE5-7F88CC36F09B}"/>
</file>

<file path=customXml/itemProps2.xml><?xml version="1.0" encoding="utf-8"?>
<ds:datastoreItem xmlns:ds="http://schemas.openxmlformats.org/officeDocument/2006/customXml" ds:itemID="{32C1955A-7050-4AD2-807F-9EF96A8BDBBC}"/>
</file>

<file path=customXml/itemProps3.xml><?xml version="1.0" encoding="utf-8"?>
<ds:datastoreItem xmlns:ds="http://schemas.openxmlformats.org/officeDocument/2006/customXml" ds:itemID="{0B82F7CC-3749-4066-BBB4-2EBF2E3A37E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Amal Ali Mohammad Alas’ad</cp:lastModifiedBy>
  <cp:revision/>
  <dcterms:created xsi:type="dcterms:W3CDTF">2013-01-24T09:37:59Z</dcterms:created>
  <dcterms:modified xsi:type="dcterms:W3CDTF">2021-05-09T11:08:31Z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